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4.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1.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2.xml" ContentType="application/vnd.openxmlformats-officedocument.spreadsheetml.query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hidePivotFieldList="1"/>
  <xr:revisionPtr revIDLastSave="0" documentId="8_{A1FA4DEF-E651-4E7B-8462-A05D9B7EC325}" xr6:coauthVersionLast="47" xr6:coauthVersionMax="47" xr10:uidLastSave="{00000000-0000-0000-0000-000000000000}"/>
  <workbookProtection lockStructure="1"/>
  <bookViews>
    <workbookView xWindow="-110" yWindow="-110" windowWidth="19420" windowHeight="11500" tabRatio="692" xr2:uid="{00000000-000D-0000-FFFF-FFFF00000000}"/>
  </bookViews>
  <sheets>
    <sheet name="FrontPage" sheetId="58" r:id="rId1"/>
    <sheet name="Education" sheetId="50" r:id="rId2"/>
    <sheet name="Services" sheetId="48" r:id="rId3"/>
    <sheet name="Grants" sheetId="46" r:id="rId4"/>
    <sheet name="Validations" sheetId="2" r:id="rId5"/>
    <sheet name="Survey Response Burden" sheetId="59" r:id="rId6"/>
    <sheet name="Comments" sheetId="60" state="hidden" r:id="rId7"/>
    <sheet name="Transfer" sheetId="51" state="hidden" r:id="rId8"/>
    <sheet name="Details" sheetId="44" state="hidden" r:id="rId9"/>
    <sheet name="Text" sheetId="56" state="hidden" r:id="rId10"/>
    <sheet name="Translate" sheetId="57" state="hidden" r:id="rId11"/>
    <sheet name="ValData" sheetId="61" state="hidden" r:id="rId12"/>
  </sheets>
  <definedNames>
    <definedName name="_xlnm._FilterDatabase" localSheetId="9" hidden="1">Text!$A$2:$H$426</definedName>
    <definedName name="_xlnm._FilterDatabase" localSheetId="7" hidden="1">Transfer!$B$1:$G$420</definedName>
    <definedName name="_RA">Services!$B$16:$E$172</definedName>
    <definedName name="_RACol">Services!$B$14:$E$14</definedName>
    <definedName name="_RAG">Grants!$B$12:$E$74</definedName>
    <definedName name="_RAGCol">Grants!$B$9:$E$9</definedName>
    <definedName name="_RAM">#REF!</definedName>
    <definedName name="_RAMCol">#REF!</definedName>
    <definedName name="_RAS52">Education!$B$18:$O$39</definedName>
    <definedName name="_RAS52Col">Education!$B$16:$O$16</definedName>
    <definedName name="_tab1">Transfer!$B$1:$G$420</definedName>
    <definedName name="address">Details!$E$3:$L$34</definedName>
    <definedName name="authority">Details!$A$3:$C$35</definedName>
    <definedName name="cap_grant">Grants!$E$78:$E$175</definedName>
    <definedName name="CTax_sup">Details!$V$5:$X$26</definedName>
    <definedName name="Data">Details!$N$3:$S$34</definedName>
    <definedName name="EducCheck">Education!$D$18:$J$39</definedName>
    <definedName name="GList">Grants!$A$78:$E$175</definedName>
    <definedName name="grant">Grants!$D$78:$D$175</definedName>
    <definedName name="GrantCheck">Grants!$D$12:$E$74</definedName>
    <definedName name="Grants_Other">Grants!$B$78:$E$175</definedName>
    <definedName name="MainCheck">Services!$D$16:$E$169</definedName>
    <definedName name="number">Grants!$B$78:$B$175</definedName>
    <definedName name="_xlnm.Print_Area" localSheetId="6">'Comments'!$B$2:$K$43</definedName>
    <definedName name="_xlnm.Print_Area" localSheetId="1">Education!$A$2:$O$39</definedName>
    <definedName name="_xlnm.Print_Area" localSheetId="0">FrontPage!$A$1:$P$44</definedName>
    <definedName name="_xlnm.Print_Area" localSheetId="3">Grants!$A$4:$E$175</definedName>
    <definedName name="_xlnm.Print_Area" localSheetId="2">Services!$A$7:$H$170</definedName>
    <definedName name="_xlnm.Print_Area" localSheetId="5">'Survey Response Burden'!$B$2:$L$16</definedName>
    <definedName name="_xlnm.Print_Area" localSheetId="4">Validations!$A$12:$AA$80</definedName>
    <definedName name="_xlnm.Print_Titles" localSheetId="1">Education!$10:$16</definedName>
    <definedName name="_xlnm.Print_Titles" localSheetId="3">Grants!$2:$9</definedName>
    <definedName name="_xlnm.Print_Titles" localSheetId="2">Services!$6:$14</definedName>
    <definedName name="_xlnm.Print_Titles" localSheetId="4">Validations!$8:$10</definedName>
    <definedName name="Query_from_LocalGovernmentFinance" localSheetId="8" hidden="1">Details!#REF!</definedName>
    <definedName name="Query_from_LocalGovernmentFinance" localSheetId="11" hidden="1">ValData!$BA$3:$BC$214</definedName>
    <definedName name="Query_from_LocalGovernmentFinance_1" localSheetId="8" hidden="1">Details!#REF!</definedName>
    <definedName name="Query_from_MS_Access_Database" localSheetId="8" hidden="1">Details!#REF!</definedName>
    <definedName name="Query_from_MS_Access_Database" localSheetId="11" hidden="1">ValData!$AF$3:$AL$13475</definedName>
    <definedName name="TCheck">Details!#REF!</definedName>
    <definedName name="UANumber">Details!$C$1</definedName>
    <definedName name="ValRA">Services!$K$16:$AD$170</definedName>
    <definedName name="ValRAG">Grants!$G$12:$R$74</definedName>
    <definedName name="ValRAS52">Education!$Q$18:$AK$39</definedName>
    <definedName name="ValYOY">ValData!$B$3:$Q$218</definedName>
    <definedName name="VNum">FrontPage!$N$2</definedName>
    <definedName name="vtab">Transfer!$A$2:$G$420</definedName>
    <definedName name="Year">Details!$G$1</definedName>
    <definedName name="Z_AE1B20F2_FD27_4469_9104_32C48968A54A_.wvu.Cols" localSheetId="3" hidden="1">Grants!#REF!,Grants!#REF!</definedName>
    <definedName name="Z_AE1B20F2_FD27_4469_9104_32C48968A54A_.wvu.Cols" localSheetId="2" hidden="1">Services!$K:$M</definedName>
    <definedName name="Z_AE1B20F2_FD27_4469_9104_32C48968A54A_.wvu.PrintArea" localSheetId="8" hidden="1">Details!#REF!</definedName>
    <definedName name="Z_AE1B20F2_FD27_4469_9104_32C48968A54A_.wvu.PrintArea" localSheetId="1" hidden="1">Education!$B$2:$J$39</definedName>
    <definedName name="Z_AE1B20F2_FD27_4469_9104_32C48968A54A_.wvu.PrintArea" localSheetId="3" hidden="1">Grants!$B$1:$E$175</definedName>
    <definedName name="Z_AE1B20F2_FD27_4469_9104_32C48968A54A_.wvu.PrintArea" localSheetId="2" hidden="1">Services!$B$16:$E$169</definedName>
    <definedName name="Z_AE1B20F2_FD27_4469_9104_32C48968A54A_.wvu.PrintArea" localSheetId="4" hidden="1">Validations!$F$10:$AA$80</definedName>
    <definedName name="Z_AE1B20F2_FD27_4469_9104_32C48968A54A_.wvu.PrintTitles" localSheetId="1" hidden="1">Education!$10:$16</definedName>
    <definedName name="Z_AE1B20F2_FD27_4469_9104_32C48968A54A_.wvu.PrintTitles" localSheetId="3" hidden="1">Grants!$1:$9</definedName>
    <definedName name="Z_AE1B20F2_FD27_4469_9104_32C48968A54A_.wvu.PrintTitles" localSheetId="2" hidden="1">Services!$5:$14</definedName>
    <definedName name="Z_AE1B20F2_FD27_4469_9104_32C48968A54A_.wvu.Rows" localSheetId="2" hidden="1">Services!#REF!,Services!#REF!,Services!#REF!,Services!#REF!,Services!#REF!</definedName>
  </definedNames>
  <calcPr calcId="191029"/>
  <customWorkbookViews>
    <customWorkbookView name="Ant" guid="{AE1B20F2-FD27-4469-9104-32C48968A54A}" maximized="1" windowWidth="1148" windowHeight="702" tabRatio="539" activeSheetId="48"/>
  </customWorkbookViews>
  <pivotCaches>
    <pivotCache cacheId="0" r:id="rId13"/>
    <pivotCache cacheId="1" r:id="rId1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7" i="44" l="1"/>
  <c r="S36" i="44"/>
  <c r="S37" i="44" s="1"/>
  <c r="R35" i="44"/>
  <c r="R37" i="44" s="1"/>
  <c r="Q35" i="44"/>
  <c r="Q37" i="44" s="1"/>
  <c r="R36" i="44"/>
  <c r="Q36" i="44"/>
  <c r="AE4" i="61" l="1"/>
  <c r="AE5" i="61"/>
  <c r="AE6" i="61"/>
  <c r="AE7" i="61"/>
  <c r="AE8" i="61"/>
  <c r="AE9" i="61"/>
  <c r="AE10" i="61"/>
  <c r="AE11" i="61"/>
  <c r="AE12" i="61"/>
  <c r="AE13" i="61"/>
  <c r="AE14" i="61"/>
  <c r="AE15" i="61"/>
  <c r="AE16" i="61"/>
  <c r="AE17" i="61"/>
  <c r="AE18" i="61"/>
  <c r="AE19" i="61"/>
  <c r="AE20" i="61"/>
  <c r="AE21" i="61"/>
  <c r="AE22" i="61"/>
  <c r="AE23" i="61"/>
  <c r="AE24" i="61"/>
  <c r="AE25" i="61"/>
  <c r="AE26" i="61"/>
  <c r="AE27" i="61"/>
  <c r="AE28" i="61"/>
  <c r="AE29" i="61"/>
  <c r="AE30" i="61"/>
  <c r="AE31" i="61"/>
  <c r="AE32" i="61"/>
  <c r="AE33" i="61"/>
  <c r="AE34" i="61"/>
  <c r="AE35" i="61"/>
  <c r="AE36" i="61"/>
  <c r="AE37" i="61"/>
  <c r="AE38" i="61"/>
  <c r="AE39" i="61"/>
  <c r="AE40" i="61"/>
  <c r="AE41" i="61"/>
  <c r="AE42" i="61"/>
  <c r="AE43" i="61"/>
  <c r="AE44" i="61"/>
  <c r="AE45" i="61"/>
  <c r="AE46" i="61"/>
  <c r="AE47" i="61"/>
  <c r="AE48" i="61"/>
  <c r="AE49" i="61"/>
  <c r="AE50" i="61"/>
  <c r="AE51" i="61"/>
  <c r="AE52" i="61"/>
  <c r="AE53" i="61"/>
  <c r="AE54" i="61"/>
  <c r="AE55" i="61"/>
  <c r="AE56" i="61"/>
  <c r="AE57" i="61"/>
  <c r="AE58" i="61"/>
  <c r="AE59" i="61"/>
  <c r="AE60" i="61"/>
  <c r="AE61" i="61"/>
  <c r="AE62" i="61"/>
  <c r="AE63" i="61"/>
  <c r="AE64" i="61"/>
  <c r="AE65" i="61"/>
  <c r="AE66" i="61"/>
  <c r="AE67" i="61"/>
  <c r="AE68" i="61"/>
  <c r="AE69" i="61"/>
  <c r="AE70" i="61"/>
  <c r="AE71" i="61"/>
  <c r="AE72" i="61"/>
  <c r="AE73" i="61"/>
  <c r="AE74" i="61"/>
  <c r="AE75" i="61"/>
  <c r="AE76" i="61"/>
  <c r="AE77" i="61"/>
  <c r="AE78" i="61"/>
  <c r="AE79" i="61"/>
  <c r="AE80" i="61"/>
  <c r="AE81" i="61"/>
  <c r="AE82" i="61"/>
  <c r="AE83" i="61"/>
  <c r="AE84" i="61"/>
  <c r="AE85" i="61"/>
  <c r="AE86" i="61"/>
  <c r="AE87" i="61"/>
  <c r="AE88" i="61"/>
  <c r="AE89" i="61"/>
  <c r="AE90" i="61"/>
  <c r="AE91" i="61"/>
  <c r="AE92" i="61"/>
  <c r="AE93" i="61"/>
  <c r="AE94" i="61"/>
  <c r="AE95" i="61"/>
  <c r="AE96" i="61"/>
  <c r="AE97" i="61"/>
  <c r="AE98" i="61"/>
  <c r="AE99" i="61"/>
  <c r="AE100" i="61"/>
  <c r="AE101" i="61"/>
  <c r="AE102" i="61"/>
  <c r="AE103" i="61"/>
  <c r="AE104" i="61"/>
  <c r="AE105" i="61"/>
  <c r="AE106" i="61"/>
  <c r="AE107" i="61"/>
  <c r="AE108" i="61"/>
  <c r="AE109" i="61"/>
  <c r="AE110" i="61"/>
  <c r="AE111" i="61"/>
  <c r="AE112" i="61"/>
  <c r="AE113" i="61"/>
  <c r="AE114" i="61"/>
  <c r="AE115" i="61"/>
  <c r="AE116" i="61"/>
  <c r="AE117" i="61"/>
  <c r="AE118" i="61"/>
  <c r="AE119" i="61"/>
  <c r="AE120" i="61"/>
  <c r="AE121" i="61"/>
  <c r="AE122" i="61"/>
  <c r="AE123" i="61"/>
  <c r="AE124" i="61"/>
  <c r="AE125" i="61"/>
  <c r="AE126" i="61"/>
  <c r="AE127" i="61"/>
  <c r="AE128" i="61"/>
  <c r="AE129" i="61"/>
  <c r="AE130" i="61"/>
  <c r="AE131" i="61"/>
  <c r="AE132" i="61"/>
  <c r="AE133" i="61"/>
  <c r="AE134" i="61"/>
  <c r="AE135" i="61"/>
  <c r="AE136" i="61"/>
  <c r="AE137" i="61"/>
  <c r="AE138" i="61"/>
  <c r="AE139" i="61"/>
  <c r="AE140" i="61"/>
  <c r="AE141" i="61"/>
  <c r="AE142" i="61"/>
  <c r="AE143" i="61"/>
  <c r="AE144" i="61"/>
  <c r="AE145" i="61"/>
  <c r="AE146" i="61"/>
  <c r="AE147" i="61"/>
  <c r="AE148" i="61"/>
  <c r="AE149" i="61"/>
  <c r="AE150" i="61"/>
  <c r="AE151" i="61"/>
  <c r="AE152" i="61"/>
  <c r="AE153" i="61"/>
  <c r="AE154" i="61"/>
  <c r="AE155" i="61"/>
  <c r="AE156" i="61"/>
  <c r="AE157" i="61"/>
  <c r="AE158" i="61"/>
  <c r="AE159" i="61"/>
  <c r="AE160" i="61"/>
  <c r="AE161" i="61"/>
  <c r="AE162" i="61"/>
  <c r="AE163" i="61"/>
  <c r="AE164" i="61"/>
  <c r="AE165" i="61"/>
  <c r="AE166" i="61"/>
  <c r="AE167" i="61"/>
  <c r="AE168" i="61"/>
  <c r="AE169" i="61"/>
  <c r="AE170" i="61"/>
  <c r="AE171" i="61"/>
  <c r="AE172" i="61"/>
  <c r="AE173" i="61"/>
  <c r="AE174" i="61"/>
  <c r="AE175" i="61"/>
  <c r="AE176" i="61"/>
  <c r="AE177" i="61"/>
  <c r="AE178" i="61"/>
  <c r="AE179" i="61"/>
  <c r="AE180" i="61"/>
  <c r="AE181" i="61"/>
  <c r="AE182" i="61"/>
  <c r="AE183" i="61"/>
  <c r="AE184" i="61"/>
  <c r="AE185" i="61"/>
  <c r="AE186" i="61"/>
  <c r="AE187" i="61"/>
  <c r="AE188" i="61"/>
  <c r="AE189" i="61"/>
  <c r="AE190" i="61"/>
  <c r="AE191" i="61"/>
  <c r="AE192" i="61"/>
  <c r="AE193" i="61"/>
  <c r="AE194" i="61"/>
  <c r="AE195" i="61"/>
  <c r="AE196" i="61"/>
  <c r="AE197" i="61"/>
  <c r="AE198" i="61"/>
  <c r="AE199" i="61"/>
  <c r="AE200" i="61"/>
  <c r="AE201" i="61"/>
  <c r="AE202" i="61"/>
  <c r="AE203" i="61"/>
  <c r="AE204" i="61"/>
  <c r="AE205" i="61"/>
  <c r="AE206" i="61"/>
  <c r="AE207" i="61"/>
  <c r="AE208" i="61"/>
  <c r="AE209" i="61"/>
  <c r="AE210" i="61"/>
  <c r="AE211" i="61"/>
  <c r="AE212" i="61"/>
  <c r="AE213" i="61"/>
  <c r="AE214" i="61"/>
  <c r="AE215" i="61"/>
  <c r="AE216" i="61"/>
  <c r="AE217" i="61"/>
  <c r="AE218" i="61"/>
  <c r="AE219" i="61"/>
  <c r="AE220" i="61"/>
  <c r="AE221" i="61"/>
  <c r="AE222" i="61"/>
  <c r="AE223" i="61"/>
  <c r="AE224" i="61"/>
  <c r="AE225" i="61"/>
  <c r="AE226" i="61"/>
  <c r="AE227" i="61"/>
  <c r="AE228" i="61"/>
  <c r="AE229" i="61"/>
  <c r="AE230" i="61"/>
  <c r="AE231" i="61"/>
  <c r="AE232" i="61"/>
  <c r="AE233" i="61"/>
  <c r="AE234" i="61"/>
  <c r="AE235" i="61"/>
  <c r="AE236" i="61"/>
  <c r="AE237" i="61"/>
  <c r="AE238" i="61"/>
  <c r="AE239" i="61"/>
  <c r="AE240" i="61"/>
  <c r="AE241" i="61"/>
  <c r="AE242" i="61"/>
  <c r="AE243" i="61"/>
  <c r="AE244" i="61"/>
  <c r="AE245" i="61"/>
  <c r="AE246" i="61"/>
  <c r="AE247" i="61"/>
  <c r="AE248" i="61"/>
  <c r="AE249" i="61"/>
  <c r="AE250" i="61"/>
  <c r="AE251" i="61"/>
  <c r="AE252" i="61"/>
  <c r="AE253" i="61"/>
  <c r="AE254" i="61"/>
  <c r="AE255" i="61"/>
  <c r="AE256" i="61"/>
  <c r="AE257" i="61"/>
  <c r="AE258" i="61"/>
  <c r="AE259" i="61"/>
  <c r="AE260" i="61"/>
  <c r="AE261" i="61"/>
  <c r="AE262" i="61"/>
  <c r="AE263" i="61"/>
  <c r="AE264" i="61"/>
  <c r="AE265" i="61"/>
  <c r="AE266" i="61"/>
  <c r="AE267" i="61"/>
  <c r="AE268" i="61"/>
  <c r="AE269" i="61"/>
  <c r="AE270" i="61"/>
  <c r="AE271" i="61"/>
  <c r="AE272" i="61"/>
  <c r="AE273" i="61"/>
  <c r="AE274" i="61"/>
  <c r="AE275" i="61"/>
  <c r="AE276" i="61"/>
  <c r="AE277" i="61"/>
  <c r="AE278" i="61"/>
  <c r="AE279" i="61"/>
  <c r="AE280" i="61"/>
  <c r="AE281" i="61"/>
  <c r="AE282" i="61"/>
  <c r="AE283" i="61"/>
  <c r="AE284" i="61"/>
  <c r="AE285" i="61"/>
  <c r="AE286" i="61"/>
  <c r="AE287" i="61"/>
  <c r="AE288" i="61"/>
  <c r="AE289" i="61"/>
  <c r="AE290" i="61"/>
  <c r="AE291" i="61"/>
  <c r="AE292" i="61"/>
  <c r="AE293" i="61"/>
  <c r="AE294" i="61"/>
  <c r="AE295" i="61"/>
  <c r="AE296" i="61"/>
  <c r="AE297" i="61"/>
  <c r="AE298" i="61"/>
  <c r="AE299" i="61"/>
  <c r="AE300" i="61"/>
  <c r="AE301" i="61"/>
  <c r="AE302" i="61"/>
  <c r="AE303" i="61"/>
  <c r="AE304" i="61"/>
  <c r="AE305" i="61"/>
  <c r="AE306" i="61"/>
  <c r="AE307" i="61"/>
  <c r="AE308" i="61"/>
  <c r="AE309" i="61"/>
  <c r="AE310" i="61"/>
  <c r="AE311" i="61"/>
  <c r="AE312" i="61"/>
  <c r="AE313" i="61"/>
  <c r="AE314" i="61"/>
  <c r="AE315" i="61"/>
  <c r="AE316" i="61"/>
  <c r="AE317" i="61"/>
  <c r="AE318" i="61"/>
  <c r="AE319" i="61"/>
  <c r="AE320" i="61"/>
  <c r="AE321" i="61"/>
  <c r="AE322" i="61"/>
  <c r="AE323" i="61"/>
  <c r="AE324" i="61"/>
  <c r="AE325" i="61"/>
  <c r="AE326" i="61"/>
  <c r="AE327" i="61"/>
  <c r="AE328" i="61"/>
  <c r="AE329" i="61"/>
  <c r="AE330" i="61"/>
  <c r="AE331" i="61"/>
  <c r="AE332" i="61"/>
  <c r="AE333" i="61"/>
  <c r="AE334" i="61"/>
  <c r="AE335" i="61"/>
  <c r="AE336" i="61"/>
  <c r="AE337" i="61"/>
  <c r="AE338" i="61"/>
  <c r="AE339" i="61"/>
  <c r="AE340" i="61"/>
  <c r="AE341" i="61"/>
  <c r="AE342" i="61"/>
  <c r="AE343" i="61"/>
  <c r="AE344" i="61"/>
  <c r="AE345" i="61"/>
  <c r="AE346" i="61"/>
  <c r="AE347" i="61"/>
  <c r="AE348" i="61"/>
  <c r="AE349" i="61"/>
  <c r="AE350" i="61"/>
  <c r="AE351" i="61"/>
  <c r="AE352" i="61"/>
  <c r="AE353" i="61"/>
  <c r="AE354" i="61"/>
  <c r="AE355" i="61"/>
  <c r="AE356" i="61"/>
  <c r="AE357" i="61"/>
  <c r="AE358" i="61"/>
  <c r="AE359" i="61"/>
  <c r="AE360" i="61"/>
  <c r="AE361" i="61"/>
  <c r="AE362" i="61"/>
  <c r="AE363" i="61"/>
  <c r="AE364" i="61"/>
  <c r="AE365" i="61"/>
  <c r="AE366" i="61"/>
  <c r="AE367" i="61"/>
  <c r="AE368" i="61"/>
  <c r="AE369" i="61"/>
  <c r="AE370" i="61"/>
  <c r="AE371" i="61"/>
  <c r="AE372" i="61"/>
  <c r="AE373" i="61"/>
  <c r="AE374" i="61"/>
  <c r="AE375" i="61"/>
  <c r="AE376" i="61"/>
  <c r="AE377" i="61"/>
  <c r="AE378" i="61"/>
  <c r="AE379" i="61"/>
  <c r="AE380" i="61"/>
  <c r="AE381" i="61"/>
  <c r="AE382" i="61"/>
  <c r="AE383" i="61"/>
  <c r="AE384" i="61"/>
  <c r="AE385" i="61"/>
  <c r="AE386" i="61"/>
  <c r="AE387" i="61"/>
  <c r="AE388" i="61"/>
  <c r="AE389" i="61"/>
  <c r="AE390" i="61"/>
  <c r="AE391" i="61"/>
  <c r="AE392" i="61"/>
  <c r="AE393" i="61"/>
  <c r="AE394" i="61"/>
  <c r="AE395" i="61"/>
  <c r="AE396" i="61"/>
  <c r="AE397" i="61"/>
  <c r="AE398" i="61"/>
  <c r="AE399" i="61"/>
  <c r="AE400" i="61"/>
  <c r="AE401" i="61"/>
  <c r="AE402" i="61"/>
  <c r="AE403" i="61"/>
  <c r="AE404" i="61"/>
  <c r="AE405" i="61"/>
  <c r="AE406" i="61"/>
  <c r="AE407" i="61"/>
  <c r="AE408" i="61"/>
  <c r="AE409" i="61"/>
  <c r="AE410" i="61"/>
  <c r="AE411" i="61"/>
  <c r="AE412" i="61"/>
  <c r="AE413" i="61"/>
  <c r="AE414" i="61"/>
  <c r="AE415" i="61"/>
  <c r="AE416" i="61"/>
  <c r="AE417" i="61"/>
  <c r="AE418" i="61"/>
  <c r="AE419" i="61"/>
  <c r="AE420" i="61"/>
  <c r="AE421" i="61"/>
  <c r="AE422" i="61"/>
  <c r="AE423" i="61"/>
  <c r="AE424" i="61"/>
  <c r="AE425" i="61"/>
  <c r="AE426" i="61"/>
  <c r="AE427" i="61"/>
  <c r="AE428" i="61"/>
  <c r="AE429" i="61"/>
  <c r="AE430" i="61"/>
  <c r="AE431" i="61"/>
  <c r="AE432" i="61"/>
  <c r="AE433" i="61"/>
  <c r="AE434" i="61"/>
  <c r="AE435" i="61"/>
  <c r="AE436" i="61"/>
  <c r="AE437" i="61"/>
  <c r="AE438" i="61"/>
  <c r="AE439" i="61"/>
  <c r="AE440" i="61"/>
  <c r="AE441" i="61"/>
  <c r="AE442" i="61"/>
  <c r="AE443" i="61"/>
  <c r="AE444" i="61"/>
  <c r="AE445" i="61"/>
  <c r="AE446" i="61"/>
  <c r="AE447" i="61"/>
  <c r="AE448" i="61"/>
  <c r="AE449" i="61"/>
  <c r="AE450" i="61"/>
  <c r="AE451" i="61"/>
  <c r="AE452" i="61"/>
  <c r="AE453" i="61"/>
  <c r="AE454" i="61"/>
  <c r="AE455" i="61"/>
  <c r="AE456" i="61"/>
  <c r="AE457" i="61"/>
  <c r="AE458" i="61"/>
  <c r="AE459" i="61"/>
  <c r="AE460" i="61"/>
  <c r="AE461" i="61"/>
  <c r="AE462" i="61"/>
  <c r="AE463" i="61"/>
  <c r="AE464" i="61"/>
  <c r="AE465" i="61"/>
  <c r="AE466" i="61"/>
  <c r="AE467" i="61"/>
  <c r="AE468" i="61"/>
  <c r="AE469" i="61"/>
  <c r="AE470" i="61"/>
  <c r="AE471" i="61"/>
  <c r="AE472" i="61"/>
  <c r="AE473" i="61"/>
  <c r="AE474" i="61"/>
  <c r="AE475" i="61"/>
  <c r="AE476" i="61"/>
  <c r="AE477" i="61"/>
  <c r="AE478" i="61"/>
  <c r="AE479" i="61"/>
  <c r="AE480" i="61"/>
  <c r="AE481" i="61"/>
  <c r="AE482" i="61"/>
  <c r="AE483" i="61"/>
  <c r="AE484" i="61"/>
  <c r="AE485" i="61"/>
  <c r="AE486" i="61"/>
  <c r="AE487" i="61"/>
  <c r="AE488" i="61"/>
  <c r="AE489" i="61"/>
  <c r="AE490" i="61"/>
  <c r="AE491" i="61"/>
  <c r="AE492" i="61"/>
  <c r="AE493" i="61"/>
  <c r="AE494" i="61"/>
  <c r="AE495" i="61"/>
  <c r="AE496" i="61"/>
  <c r="AE497" i="61"/>
  <c r="AE498" i="61"/>
  <c r="AE499" i="61"/>
  <c r="AE500" i="61"/>
  <c r="AE501" i="61"/>
  <c r="AE502" i="61"/>
  <c r="AE503" i="61"/>
  <c r="AE504" i="61"/>
  <c r="AE505" i="61"/>
  <c r="AE506" i="61"/>
  <c r="AE507" i="61"/>
  <c r="AE508" i="61"/>
  <c r="AE509" i="61"/>
  <c r="AE510" i="61"/>
  <c r="AE511" i="61"/>
  <c r="AE512" i="61"/>
  <c r="AE513" i="61"/>
  <c r="AE514" i="61"/>
  <c r="AE515" i="61"/>
  <c r="AE516" i="61"/>
  <c r="AE517" i="61"/>
  <c r="AE518" i="61"/>
  <c r="AE519" i="61"/>
  <c r="AE520" i="61"/>
  <c r="AE521" i="61"/>
  <c r="AE522" i="61"/>
  <c r="AE523" i="61"/>
  <c r="AE524" i="61"/>
  <c r="AE525" i="61"/>
  <c r="AE526" i="61"/>
  <c r="AE527" i="61"/>
  <c r="AE528" i="61"/>
  <c r="AE529" i="61"/>
  <c r="AE530" i="61"/>
  <c r="AE531" i="61"/>
  <c r="AE532" i="61"/>
  <c r="AE533" i="61"/>
  <c r="AE534" i="61"/>
  <c r="AE535" i="61"/>
  <c r="AE536" i="61"/>
  <c r="AE537" i="61"/>
  <c r="AE538" i="61"/>
  <c r="AE539" i="61"/>
  <c r="AE540" i="61"/>
  <c r="AE541" i="61"/>
  <c r="AE542" i="61"/>
  <c r="AE543" i="61"/>
  <c r="AE544" i="61"/>
  <c r="AE545" i="61"/>
  <c r="AE546" i="61"/>
  <c r="AE547" i="61"/>
  <c r="AE548" i="61"/>
  <c r="AE549" i="61"/>
  <c r="AE550" i="61"/>
  <c r="AE551" i="61"/>
  <c r="AE552" i="61"/>
  <c r="AE553" i="61"/>
  <c r="AE554" i="61"/>
  <c r="AE555" i="61"/>
  <c r="AE556" i="61"/>
  <c r="AE557" i="61"/>
  <c r="AE558" i="61"/>
  <c r="AE559" i="61"/>
  <c r="AE560" i="61"/>
  <c r="AE561" i="61"/>
  <c r="AE562" i="61"/>
  <c r="AE563" i="61"/>
  <c r="AE564" i="61"/>
  <c r="AE565" i="61"/>
  <c r="AE566" i="61"/>
  <c r="AE567" i="61"/>
  <c r="AE568" i="61"/>
  <c r="AE569" i="61"/>
  <c r="AE570" i="61"/>
  <c r="AE571" i="61"/>
  <c r="AE572" i="61"/>
  <c r="AE573" i="61"/>
  <c r="AE574" i="61"/>
  <c r="AE575" i="61"/>
  <c r="AE576" i="61"/>
  <c r="AE577" i="61"/>
  <c r="AE578" i="61"/>
  <c r="AE579" i="61"/>
  <c r="AE580" i="61"/>
  <c r="AE581" i="61"/>
  <c r="AE582" i="61"/>
  <c r="AE583" i="61"/>
  <c r="AE584" i="61"/>
  <c r="AE585" i="61"/>
  <c r="AE586" i="61"/>
  <c r="AE587" i="61"/>
  <c r="AE588" i="61"/>
  <c r="AE589" i="61"/>
  <c r="AE590" i="61"/>
  <c r="AE591" i="61"/>
  <c r="AE592" i="61"/>
  <c r="AE593" i="61"/>
  <c r="AE594" i="61"/>
  <c r="AE595" i="61"/>
  <c r="AE596" i="61"/>
  <c r="AE597" i="61"/>
  <c r="AE598" i="61"/>
  <c r="AE599" i="61"/>
  <c r="AE600" i="61"/>
  <c r="AE601" i="61"/>
  <c r="AE602" i="61"/>
  <c r="AE603" i="61"/>
  <c r="AE604" i="61"/>
  <c r="AE605" i="61"/>
  <c r="AE606" i="61"/>
  <c r="AE607" i="61"/>
  <c r="AE608" i="61"/>
  <c r="AE609" i="61"/>
  <c r="AE610" i="61"/>
  <c r="AE611" i="61"/>
  <c r="AE612" i="61"/>
  <c r="AE613" i="61"/>
  <c r="AE614" i="61"/>
  <c r="AE615" i="61"/>
  <c r="AE616" i="61"/>
  <c r="AE617" i="61"/>
  <c r="AE618" i="61"/>
  <c r="AE619" i="61"/>
  <c r="AE620" i="61"/>
  <c r="AE621" i="61"/>
  <c r="AE622" i="61"/>
  <c r="AE623" i="61"/>
  <c r="AE624" i="61"/>
  <c r="AE625" i="61"/>
  <c r="AE626" i="61"/>
  <c r="AE627" i="61"/>
  <c r="AE628" i="61"/>
  <c r="AE629" i="61"/>
  <c r="AE630" i="61"/>
  <c r="AE631" i="61"/>
  <c r="AE632" i="61"/>
  <c r="AE633" i="61"/>
  <c r="AE634" i="61"/>
  <c r="AE635" i="61"/>
  <c r="AE636" i="61"/>
  <c r="AE637" i="61"/>
  <c r="AE638" i="61"/>
  <c r="AE639" i="61"/>
  <c r="AE640" i="61"/>
  <c r="AE641" i="61"/>
  <c r="AE642" i="61"/>
  <c r="AE643" i="61"/>
  <c r="AE644" i="61"/>
  <c r="AE645" i="61"/>
  <c r="AE646" i="61"/>
  <c r="AE647" i="61"/>
  <c r="AE648" i="61"/>
  <c r="AE649" i="61"/>
  <c r="AE650" i="61"/>
  <c r="AE651" i="61"/>
  <c r="AE652" i="61"/>
  <c r="AE653" i="61"/>
  <c r="AE654" i="61"/>
  <c r="AE655" i="61"/>
  <c r="AE656" i="61"/>
  <c r="AE657" i="61"/>
  <c r="AE658" i="61"/>
  <c r="AE659" i="61"/>
  <c r="AE660" i="61"/>
  <c r="AE661" i="61"/>
  <c r="AE662" i="61"/>
  <c r="AE663" i="61"/>
  <c r="AE664" i="61"/>
  <c r="AE665" i="61"/>
  <c r="AE666" i="61"/>
  <c r="AE667" i="61"/>
  <c r="AE668" i="61"/>
  <c r="AE669" i="61"/>
  <c r="AE670" i="61"/>
  <c r="AE671" i="61"/>
  <c r="AE672" i="61"/>
  <c r="AE673" i="61"/>
  <c r="AE674" i="61"/>
  <c r="AE675" i="61"/>
  <c r="AE676" i="61"/>
  <c r="AE677" i="61"/>
  <c r="AE678" i="61"/>
  <c r="AE679" i="61"/>
  <c r="AE680" i="61"/>
  <c r="AE681" i="61"/>
  <c r="AE682" i="61"/>
  <c r="AE683" i="61"/>
  <c r="AE684" i="61"/>
  <c r="AE685" i="61"/>
  <c r="AE686" i="61"/>
  <c r="AE687" i="61"/>
  <c r="AE688" i="61"/>
  <c r="AE689" i="61"/>
  <c r="AE690" i="61"/>
  <c r="AE691" i="61"/>
  <c r="AE692" i="61"/>
  <c r="AE693" i="61"/>
  <c r="AE694" i="61"/>
  <c r="AE695" i="61"/>
  <c r="AE696" i="61"/>
  <c r="AE697" i="61"/>
  <c r="AE698" i="61"/>
  <c r="AE699" i="61"/>
  <c r="AE700" i="61"/>
  <c r="AE701" i="61"/>
  <c r="AE702" i="61"/>
  <c r="AE703" i="61"/>
  <c r="AE704" i="61"/>
  <c r="AE705" i="61"/>
  <c r="AE706" i="61"/>
  <c r="AE707" i="61"/>
  <c r="AE708" i="61"/>
  <c r="AE709" i="61"/>
  <c r="AE710" i="61"/>
  <c r="AE711" i="61"/>
  <c r="AE712" i="61"/>
  <c r="AE713" i="61"/>
  <c r="AE714" i="61"/>
  <c r="AE715" i="61"/>
  <c r="AE716" i="61"/>
  <c r="AE717" i="61"/>
  <c r="AE718" i="61"/>
  <c r="AE719" i="61"/>
  <c r="AE720" i="61"/>
  <c r="AE721" i="61"/>
  <c r="AE722" i="61"/>
  <c r="AE723" i="61"/>
  <c r="AE724" i="61"/>
  <c r="AE725" i="61"/>
  <c r="AE726" i="61"/>
  <c r="AE727" i="61"/>
  <c r="AE728" i="61"/>
  <c r="AE729" i="61"/>
  <c r="AE730" i="61"/>
  <c r="AE731" i="61"/>
  <c r="AE732" i="61"/>
  <c r="AE733" i="61"/>
  <c r="AE734" i="61"/>
  <c r="AE735" i="61"/>
  <c r="AE736" i="61"/>
  <c r="AE737" i="61"/>
  <c r="AE738" i="61"/>
  <c r="AE739" i="61"/>
  <c r="AE740" i="61"/>
  <c r="AE741" i="61"/>
  <c r="AE742" i="61"/>
  <c r="AE743" i="61"/>
  <c r="AE744" i="61"/>
  <c r="AE745" i="61"/>
  <c r="AE746" i="61"/>
  <c r="AE747" i="61"/>
  <c r="AE748" i="61"/>
  <c r="AE749" i="61"/>
  <c r="AE750" i="61"/>
  <c r="AE751" i="61"/>
  <c r="AE752" i="61"/>
  <c r="AE753" i="61"/>
  <c r="AE754" i="61"/>
  <c r="AE755" i="61"/>
  <c r="AE756" i="61"/>
  <c r="AE757" i="61"/>
  <c r="AE758" i="61"/>
  <c r="AE759" i="61"/>
  <c r="AE760" i="61"/>
  <c r="AE761" i="61"/>
  <c r="AE762" i="61"/>
  <c r="AE763" i="61"/>
  <c r="AE764" i="61"/>
  <c r="AE765" i="61"/>
  <c r="AE766" i="61"/>
  <c r="AE767" i="61"/>
  <c r="AE768" i="61"/>
  <c r="AE769" i="61"/>
  <c r="AE770" i="61"/>
  <c r="AE771" i="61"/>
  <c r="AE772" i="61"/>
  <c r="AE773" i="61"/>
  <c r="AE774" i="61"/>
  <c r="AE775" i="61"/>
  <c r="AE776" i="61"/>
  <c r="AE777" i="61"/>
  <c r="AE778" i="61"/>
  <c r="AE779" i="61"/>
  <c r="AE780" i="61"/>
  <c r="AE781" i="61"/>
  <c r="AE782" i="61"/>
  <c r="AE783" i="61"/>
  <c r="AE784" i="61"/>
  <c r="AE785" i="61"/>
  <c r="AE786" i="61"/>
  <c r="AE787" i="61"/>
  <c r="AE788" i="61"/>
  <c r="AE789" i="61"/>
  <c r="AE790" i="61"/>
  <c r="AE791" i="61"/>
  <c r="AE792" i="61"/>
  <c r="AE793" i="61"/>
  <c r="AE794" i="61"/>
  <c r="AE795" i="61"/>
  <c r="AE796" i="61"/>
  <c r="AE797" i="61"/>
  <c r="AE798" i="61"/>
  <c r="AE799" i="61"/>
  <c r="AE800" i="61"/>
  <c r="AE801" i="61"/>
  <c r="AE802" i="61"/>
  <c r="AE803" i="61"/>
  <c r="AE804" i="61"/>
  <c r="AE805" i="61"/>
  <c r="AE806" i="61"/>
  <c r="AE807" i="61"/>
  <c r="AE808" i="61"/>
  <c r="AE809" i="61"/>
  <c r="AE810" i="61"/>
  <c r="AE811" i="61"/>
  <c r="AE812" i="61"/>
  <c r="AE813" i="61"/>
  <c r="AE814" i="61"/>
  <c r="AE815" i="61"/>
  <c r="AE816" i="61"/>
  <c r="AE817" i="61"/>
  <c r="AE818" i="61"/>
  <c r="AE819" i="61"/>
  <c r="AE820" i="61"/>
  <c r="AE821" i="61"/>
  <c r="AE822" i="61"/>
  <c r="AE823" i="61"/>
  <c r="AE824" i="61"/>
  <c r="AE825" i="61"/>
  <c r="AE826" i="61"/>
  <c r="AE827" i="61"/>
  <c r="AE828" i="61"/>
  <c r="AE829" i="61"/>
  <c r="AE830" i="61"/>
  <c r="AE831" i="61"/>
  <c r="AE832" i="61"/>
  <c r="AE833" i="61"/>
  <c r="AE834" i="61"/>
  <c r="AE835" i="61"/>
  <c r="AE836" i="61"/>
  <c r="AE837" i="61"/>
  <c r="AE838" i="61"/>
  <c r="AE839" i="61"/>
  <c r="AE840" i="61"/>
  <c r="AE841" i="61"/>
  <c r="AE842" i="61"/>
  <c r="AE843" i="61"/>
  <c r="AE844" i="61"/>
  <c r="AE845" i="61"/>
  <c r="AE846" i="61"/>
  <c r="AE847" i="61"/>
  <c r="AE848" i="61"/>
  <c r="AE849" i="61"/>
  <c r="AE850" i="61"/>
  <c r="AE851" i="61"/>
  <c r="AE852" i="61"/>
  <c r="AE853" i="61"/>
  <c r="AE854" i="61"/>
  <c r="AE855" i="61"/>
  <c r="AE856" i="61"/>
  <c r="AE857" i="61"/>
  <c r="AE858" i="61"/>
  <c r="AE859" i="61"/>
  <c r="AE860" i="61"/>
  <c r="AE861" i="61"/>
  <c r="AE862" i="61"/>
  <c r="AE863" i="61"/>
  <c r="AE864" i="61"/>
  <c r="AE865" i="61"/>
  <c r="AE866" i="61"/>
  <c r="AE867" i="61"/>
  <c r="AE868" i="61"/>
  <c r="AE869" i="61"/>
  <c r="AE870" i="61"/>
  <c r="AE871" i="61"/>
  <c r="AE872" i="61"/>
  <c r="AE873" i="61"/>
  <c r="AE874" i="61"/>
  <c r="AE875" i="61"/>
  <c r="AE876" i="61"/>
  <c r="AE877" i="61"/>
  <c r="AE878" i="61"/>
  <c r="AE879" i="61"/>
  <c r="AE880" i="61"/>
  <c r="AE881" i="61"/>
  <c r="AE882" i="61"/>
  <c r="AE883" i="61"/>
  <c r="AE884" i="61"/>
  <c r="AE885" i="61"/>
  <c r="AE886" i="61"/>
  <c r="AE887" i="61"/>
  <c r="AE888" i="61"/>
  <c r="AE889" i="61"/>
  <c r="AE890" i="61"/>
  <c r="AE891" i="61"/>
  <c r="AE892" i="61"/>
  <c r="AE893" i="61"/>
  <c r="AE894" i="61"/>
  <c r="AE895" i="61"/>
  <c r="AE896" i="61"/>
  <c r="AE897" i="61"/>
  <c r="AE898" i="61"/>
  <c r="AE899" i="61"/>
  <c r="AE900" i="61"/>
  <c r="AE901" i="61"/>
  <c r="AE902" i="61"/>
  <c r="AE903" i="61"/>
  <c r="AE904" i="61"/>
  <c r="AE905" i="61"/>
  <c r="AE906" i="61"/>
  <c r="AE907" i="61"/>
  <c r="AE908" i="61"/>
  <c r="AE909" i="61"/>
  <c r="AE910" i="61"/>
  <c r="AE911" i="61"/>
  <c r="AE912" i="61"/>
  <c r="AE913" i="61"/>
  <c r="AE914" i="61"/>
  <c r="AE915" i="61"/>
  <c r="AE916" i="61"/>
  <c r="AE917" i="61"/>
  <c r="AE918" i="61"/>
  <c r="AE919" i="61"/>
  <c r="AE920" i="61"/>
  <c r="AE921" i="61"/>
  <c r="AE922" i="61"/>
  <c r="AE923" i="61"/>
  <c r="AE924" i="61"/>
  <c r="AE925" i="61"/>
  <c r="AE926" i="61"/>
  <c r="AE927" i="61"/>
  <c r="AE928" i="61"/>
  <c r="AE929" i="61"/>
  <c r="AE930" i="61"/>
  <c r="AE931" i="61"/>
  <c r="AE932" i="61"/>
  <c r="AE933" i="61"/>
  <c r="AE934" i="61"/>
  <c r="AE935" i="61"/>
  <c r="AE936" i="61"/>
  <c r="AE937" i="61"/>
  <c r="AE938" i="61"/>
  <c r="AE939" i="61"/>
  <c r="AE940" i="61"/>
  <c r="AE941" i="61"/>
  <c r="AE942" i="61"/>
  <c r="AE943" i="61"/>
  <c r="AE944" i="61"/>
  <c r="AE945" i="61"/>
  <c r="AE946" i="61"/>
  <c r="AE947" i="61"/>
  <c r="AE948" i="61"/>
  <c r="AE949" i="61"/>
  <c r="AE950" i="61"/>
  <c r="AE951" i="61"/>
  <c r="AE952" i="61"/>
  <c r="AE953" i="61"/>
  <c r="AE954" i="61"/>
  <c r="AE955" i="61"/>
  <c r="AE956" i="61"/>
  <c r="AE957" i="61"/>
  <c r="AE958" i="61"/>
  <c r="AE959" i="61"/>
  <c r="AE960" i="61"/>
  <c r="AE961" i="61"/>
  <c r="AE962" i="61"/>
  <c r="AE963" i="61"/>
  <c r="AE964" i="61"/>
  <c r="AE965" i="61"/>
  <c r="AE966" i="61"/>
  <c r="AE967" i="61"/>
  <c r="AE968" i="61"/>
  <c r="AE969" i="61"/>
  <c r="AE970" i="61"/>
  <c r="AE971" i="61"/>
  <c r="AE972" i="61"/>
  <c r="AE973" i="61"/>
  <c r="AE974" i="61"/>
  <c r="AE975" i="61"/>
  <c r="AE976" i="61"/>
  <c r="AE977" i="61"/>
  <c r="AE978" i="61"/>
  <c r="AE979" i="61"/>
  <c r="AE980" i="61"/>
  <c r="AE981" i="61"/>
  <c r="AE982" i="61"/>
  <c r="AE983" i="61"/>
  <c r="AE984" i="61"/>
  <c r="AE985" i="61"/>
  <c r="AE986" i="61"/>
  <c r="AE987" i="61"/>
  <c r="AE988" i="61"/>
  <c r="AE989" i="61"/>
  <c r="AE990" i="61"/>
  <c r="AE991" i="61"/>
  <c r="AE992" i="61"/>
  <c r="AE993" i="61"/>
  <c r="AE994" i="61"/>
  <c r="AE995" i="61"/>
  <c r="AE996" i="61"/>
  <c r="AE997" i="61"/>
  <c r="AE998" i="61"/>
  <c r="AE999" i="61"/>
  <c r="AE1000" i="61"/>
  <c r="AE1001" i="61"/>
  <c r="AE1002" i="61"/>
  <c r="AE1003" i="61"/>
  <c r="AE1004" i="61"/>
  <c r="AE1005" i="61"/>
  <c r="AE1006" i="61"/>
  <c r="AE1007" i="61"/>
  <c r="AE1008" i="61"/>
  <c r="AE1009" i="61"/>
  <c r="AE1010" i="61"/>
  <c r="AE1011" i="61"/>
  <c r="AE1012" i="61"/>
  <c r="AE1013" i="61"/>
  <c r="AE1014" i="61"/>
  <c r="AE1015" i="61"/>
  <c r="AE1016" i="61"/>
  <c r="AE1017" i="61"/>
  <c r="AE1018" i="61"/>
  <c r="AE1019" i="61"/>
  <c r="AE1020" i="61"/>
  <c r="AE1021" i="61"/>
  <c r="AE1022" i="61"/>
  <c r="AE1023" i="61"/>
  <c r="AE1024" i="61"/>
  <c r="AE1025" i="61"/>
  <c r="AE1026" i="61"/>
  <c r="AE1027" i="61"/>
  <c r="AE1028" i="61"/>
  <c r="AE1029" i="61"/>
  <c r="AE1030" i="61"/>
  <c r="AE1031" i="61"/>
  <c r="AE1032" i="61"/>
  <c r="AE1033" i="61"/>
  <c r="AE1034" i="61"/>
  <c r="AE1035" i="61"/>
  <c r="AE1036" i="61"/>
  <c r="AE1037" i="61"/>
  <c r="AE1038" i="61"/>
  <c r="AE1039" i="61"/>
  <c r="AE1040" i="61"/>
  <c r="AE1041" i="61"/>
  <c r="AE1042" i="61"/>
  <c r="AE1043" i="61"/>
  <c r="AE1044" i="61"/>
  <c r="AE1045" i="61"/>
  <c r="AE1046" i="61"/>
  <c r="AE1047" i="61"/>
  <c r="AE1048" i="61"/>
  <c r="AE1049" i="61"/>
  <c r="AE1050" i="61"/>
  <c r="AE1051" i="61"/>
  <c r="AE1052" i="61"/>
  <c r="AE1053" i="61"/>
  <c r="AE1054" i="61"/>
  <c r="AE1055" i="61"/>
  <c r="AE1056" i="61"/>
  <c r="AE1057" i="61"/>
  <c r="AE1058" i="61"/>
  <c r="AE1059" i="61"/>
  <c r="AE1060" i="61"/>
  <c r="AE1061" i="61"/>
  <c r="AE1062" i="61"/>
  <c r="AE1063" i="61"/>
  <c r="AE1064" i="61"/>
  <c r="AE1065" i="61"/>
  <c r="AE1066" i="61"/>
  <c r="AE1067" i="61"/>
  <c r="AE1068" i="61"/>
  <c r="AE1069" i="61"/>
  <c r="AE1070" i="61"/>
  <c r="AE1071" i="61"/>
  <c r="AE1072" i="61"/>
  <c r="AE1073" i="61"/>
  <c r="AE1074" i="61"/>
  <c r="AE1075" i="61"/>
  <c r="AE1076" i="61"/>
  <c r="AE1077" i="61"/>
  <c r="AE1078" i="61"/>
  <c r="AE1079" i="61"/>
  <c r="AE1080" i="61"/>
  <c r="AE1081" i="61"/>
  <c r="AE1082" i="61"/>
  <c r="AE1083" i="61"/>
  <c r="AE1084" i="61"/>
  <c r="AE1085" i="61"/>
  <c r="AE1086" i="61"/>
  <c r="AE1087" i="61"/>
  <c r="AE1088" i="61"/>
  <c r="AE1089" i="61"/>
  <c r="AE1090" i="61"/>
  <c r="AE1091" i="61"/>
  <c r="AE1092" i="61"/>
  <c r="AE1093" i="61"/>
  <c r="AE1094" i="61"/>
  <c r="AE1095" i="61"/>
  <c r="AE1096" i="61"/>
  <c r="AE1097" i="61"/>
  <c r="AE1098" i="61"/>
  <c r="AE1099" i="61"/>
  <c r="AE1100" i="61"/>
  <c r="AE1101" i="61"/>
  <c r="AE1102" i="61"/>
  <c r="AE1103" i="61"/>
  <c r="AE1104" i="61"/>
  <c r="AE1105" i="61"/>
  <c r="AE1106" i="61"/>
  <c r="AE1107" i="61"/>
  <c r="AE1108" i="61"/>
  <c r="AE1109" i="61"/>
  <c r="AE1110" i="61"/>
  <c r="AE1111" i="61"/>
  <c r="AE1112" i="61"/>
  <c r="AE1113" i="61"/>
  <c r="AE1114" i="61"/>
  <c r="AE1115" i="61"/>
  <c r="AE1116" i="61"/>
  <c r="AE1117" i="61"/>
  <c r="AE1118" i="61"/>
  <c r="AE1119" i="61"/>
  <c r="AE1120" i="61"/>
  <c r="AE1121" i="61"/>
  <c r="AE1122" i="61"/>
  <c r="AE1123" i="61"/>
  <c r="AE1124" i="61"/>
  <c r="AE1125" i="61"/>
  <c r="AE1126" i="61"/>
  <c r="AE1127" i="61"/>
  <c r="AE1128" i="61"/>
  <c r="AE1129" i="61"/>
  <c r="AE1130" i="61"/>
  <c r="AE1131" i="61"/>
  <c r="AE1132" i="61"/>
  <c r="AE1133" i="61"/>
  <c r="AE1134" i="61"/>
  <c r="AE1135" i="61"/>
  <c r="AE1136" i="61"/>
  <c r="AE1137" i="61"/>
  <c r="AE1138" i="61"/>
  <c r="AE1139" i="61"/>
  <c r="AE1140" i="61"/>
  <c r="AE1141" i="61"/>
  <c r="AE1142" i="61"/>
  <c r="AE1143" i="61"/>
  <c r="AE1144" i="61"/>
  <c r="AE1145" i="61"/>
  <c r="AE1146" i="61"/>
  <c r="AE1147" i="61"/>
  <c r="AE1148" i="61"/>
  <c r="AE1149" i="61"/>
  <c r="AE1150" i="61"/>
  <c r="AE1151" i="61"/>
  <c r="AE1152" i="61"/>
  <c r="AE1153" i="61"/>
  <c r="AE1154" i="61"/>
  <c r="AE1155" i="61"/>
  <c r="AE1156" i="61"/>
  <c r="AE1157" i="61"/>
  <c r="AE1158" i="61"/>
  <c r="AE1159" i="61"/>
  <c r="AE1160" i="61"/>
  <c r="AE1161" i="61"/>
  <c r="AE1162" i="61"/>
  <c r="AE1163" i="61"/>
  <c r="AE1164" i="61"/>
  <c r="AE1165" i="61"/>
  <c r="AE1166" i="61"/>
  <c r="AE1167" i="61"/>
  <c r="AE1168" i="61"/>
  <c r="AE1169" i="61"/>
  <c r="AE1170" i="61"/>
  <c r="AE1171" i="61"/>
  <c r="AE1172" i="61"/>
  <c r="AE1173" i="61"/>
  <c r="AE1174" i="61"/>
  <c r="AE1175" i="61"/>
  <c r="AE1176" i="61"/>
  <c r="AE1177" i="61"/>
  <c r="AE1178" i="61"/>
  <c r="AE1179" i="61"/>
  <c r="AE1180" i="61"/>
  <c r="AE1181" i="61"/>
  <c r="AE1182" i="61"/>
  <c r="AE1183" i="61"/>
  <c r="AE1184" i="61"/>
  <c r="AE1185" i="61"/>
  <c r="AE1186" i="61"/>
  <c r="AE1187" i="61"/>
  <c r="AE1188" i="61"/>
  <c r="AE1189" i="61"/>
  <c r="AE1190" i="61"/>
  <c r="AE1191" i="61"/>
  <c r="AE1192" i="61"/>
  <c r="AE1193" i="61"/>
  <c r="AE1194" i="61"/>
  <c r="AE1195" i="61"/>
  <c r="AE1196" i="61"/>
  <c r="AE1197" i="61"/>
  <c r="AE1198" i="61"/>
  <c r="AE1199" i="61"/>
  <c r="AE1200" i="61"/>
  <c r="AE1201" i="61"/>
  <c r="AE1202" i="61"/>
  <c r="AE1203" i="61"/>
  <c r="AE1204" i="61"/>
  <c r="AE1205" i="61"/>
  <c r="AE1206" i="61"/>
  <c r="AE1207" i="61"/>
  <c r="AE1208" i="61"/>
  <c r="AE1209" i="61"/>
  <c r="AE1210" i="61"/>
  <c r="AE1211" i="61"/>
  <c r="AE1212" i="61"/>
  <c r="AE1213" i="61"/>
  <c r="AE1214" i="61"/>
  <c r="AE1215" i="61"/>
  <c r="AE1216" i="61"/>
  <c r="AE1217" i="61"/>
  <c r="AE1218" i="61"/>
  <c r="AE1219" i="61"/>
  <c r="AE1220" i="61"/>
  <c r="AE1221" i="61"/>
  <c r="AE1222" i="61"/>
  <c r="AE1223" i="61"/>
  <c r="AE1224" i="61"/>
  <c r="AE1225" i="61"/>
  <c r="AE1226" i="61"/>
  <c r="AE1227" i="61"/>
  <c r="AE1228" i="61"/>
  <c r="AE1229" i="61"/>
  <c r="AE1230" i="61"/>
  <c r="AE1231" i="61"/>
  <c r="AE1232" i="61"/>
  <c r="AE1233" i="61"/>
  <c r="AE1234" i="61"/>
  <c r="AE1235" i="61"/>
  <c r="AE1236" i="61"/>
  <c r="AE1237" i="61"/>
  <c r="AE1238" i="61"/>
  <c r="AE1239" i="61"/>
  <c r="AE1240" i="61"/>
  <c r="AE1241" i="61"/>
  <c r="AE1242" i="61"/>
  <c r="AE1243" i="61"/>
  <c r="AE1244" i="61"/>
  <c r="AE1245" i="61"/>
  <c r="AE1246" i="61"/>
  <c r="AE1247" i="61"/>
  <c r="AE1248" i="61"/>
  <c r="AE1249" i="61"/>
  <c r="AE1250" i="61"/>
  <c r="AE1251" i="61"/>
  <c r="AE1252" i="61"/>
  <c r="AE1253" i="61"/>
  <c r="AE1254" i="61"/>
  <c r="AE1255" i="61"/>
  <c r="AE1256" i="61"/>
  <c r="AE1257" i="61"/>
  <c r="AE1258" i="61"/>
  <c r="AE1259" i="61"/>
  <c r="AE1260" i="61"/>
  <c r="AE1261" i="61"/>
  <c r="AE1262" i="61"/>
  <c r="AE1263" i="61"/>
  <c r="AE1264" i="61"/>
  <c r="AE1265" i="61"/>
  <c r="AE1266" i="61"/>
  <c r="AE1267" i="61"/>
  <c r="AE1268" i="61"/>
  <c r="AE1269" i="61"/>
  <c r="AE1270" i="61"/>
  <c r="AE1271" i="61"/>
  <c r="AE1272" i="61"/>
  <c r="AE1273" i="61"/>
  <c r="AE1274" i="61"/>
  <c r="AE1275" i="61"/>
  <c r="AE1276" i="61"/>
  <c r="AE1277" i="61"/>
  <c r="AE1278" i="61"/>
  <c r="AE1279" i="61"/>
  <c r="AE1280" i="61"/>
  <c r="AE1281" i="61"/>
  <c r="AE1282" i="61"/>
  <c r="AE1283" i="61"/>
  <c r="AE1284" i="61"/>
  <c r="AE1285" i="61"/>
  <c r="AE1286" i="61"/>
  <c r="AE1287" i="61"/>
  <c r="AE1288" i="61"/>
  <c r="AE1289" i="61"/>
  <c r="AE1290" i="61"/>
  <c r="AE1291" i="61"/>
  <c r="AE1292" i="61"/>
  <c r="AE1293" i="61"/>
  <c r="AE1294" i="61"/>
  <c r="AE1295" i="61"/>
  <c r="AE1296" i="61"/>
  <c r="AE1297" i="61"/>
  <c r="AE1298" i="61"/>
  <c r="AE1299" i="61"/>
  <c r="AE1300" i="61"/>
  <c r="AE1301" i="61"/>
  <c r="AE1302" i="61"/>
  <c r="AE1303" i="61"/>
  <c r="AE1304" i="61"/>
  <c r="AE1305" i="61"/>
  <c r="AE1306" i="61"/>
  <c r="AE1307" i="61"/>
  <c r="AE1308" i="61"/>
  <c r="AE1309" i="61"/>
  <c r="AE1310" i="61"/>
  <c r="AE1311" i="61"/>
  <c r="AE1312" i="61"/>
  <c r="AE1313" i="61"/>
  <c r="AE1314" i="61"/>
  <c r="AE1315" i="61"/>
  <c r="AE1316" i="61"/>
  <c r="AE1317" i="61"/>
  <c r="AE1318" i="61"/>
  <c r="AE1319" i="61"/>
  <c r="AE1320" i="61"/>
  <c r="AE1321" i="61"/>
  <c r="AE1322" i="61"/>
  <c r="AE1323" i="61"/>
  <c r="AE1324" i="61"/>
  <c r="AE1325" i="61"/>
  <c r="AE1326" i="61"/>
  <c r="AE1327" i="61"/>
  <c r="AE1328" i="61"/>
  <c r="AE1329" i="61"/>
  <c r="AE1330" i="61"/>
  <c r="AE1331" i="61"/>
  <c r="AE1332" i="61"/>
  <c r="AE1333" i="61"/>
  <c r="AE1334" i="61"/>
  <c r="AE1335" i="61"/>
  <c r="AE1336" i="61"/>
  <c r="AE1337" i="61"/>
  <c r="AE1338" i="61"/>
  <c r="AE1339" i="61"/>
  <c r="AE1340" i="61"/>
  <c r="AE1341" i="61"/>
  <c r="AE1342" i="61"/>
  <c r="AE1343" i="61"/>
  <c r="AE1344" i="61"/>
  <c r="AE1345" i="61"/>
  <c r="AE1346" i="61"/>
  <c r="AE1347" i="61"/>
  <c r="AE1348" i="61"/>
  <c r="AE1349" i="61"/>
  <c r="AE1350" i="61"/>
  <c r="AE1351" i="61"/>
  <c r="AE1352" i="61"/>
  <c r="AE1353" i="61"/>
  <c r="AE1354" i="61"/>
  <c r="AE1355" i="61"/>
  <c r="AE1356" i="61"/>
  <c r="AE1357" i="61"/>
  <c r="AE1358" i="61"/>
  <c r="AE1359" i="61"/>
  <c r="AE1360" i="61"/>
  <c r="AE1361" i="61"/>
  <c r="AE1362" i="61"/>
  <c r="AE1363" i="61"/>
  <c r="AE1364" i="61"/>
  <c r="AE1365" i="61"/>
  <c r="AE1366" i="61"/>
  <c r="AE1367" i="61"/>
  <c r="AE1368" i="61"/>
  <c r="AE1369" i="61"/>
  <c r="AE1370" i="61"/>
  <c r="AE1371" i="61"/>
  <c r="AE1372" i="61"/>
  <c r="AE1373" i="61"/>
  <c r="AE1374" i="61"/>
  <c r="AE1375" i="61"/>
  <c r="AE1376" i="61"/>
  <c r="AE1377" i="61"/>
  <c r="AE1378" i="61"/>
  <c r="AE1379" i="61"/>
  <c r="AE1380" i="61"/>
  <c r="AE1381" i="61"/>
  <c r="AE1382" i="61"/>
  <c r="AE1383" i="61"/>
  <c r="AE1384" i="61"/>
  <c r="AE1385" i="61"/>
  <c r="AE1386" i="61"/>
  <c r="AE1387" i="61"/>
  <c r="AE1388" i="61"/>
  <c r="AE1389" i="61"/>
  <c r="AE1390" i="61"/>
  <c r="AE1391" i="61"/>
  <c r="AE1392" i="61"/>
  <c r="AE1393" i="61"/>
  <c r="AE1394" i="61"/>
  <c r="AE1395" i="61"/>
  <c r="AE1396" i="61"/>
  <c r="AE1397" i="61"/>
  <c r="AE1398" i="61"/>
  <c r="AE1399" i="61"/>
  <c r="AE1400" i="61"/>
  <c r="AE1401" i="61"/>
  <c r="AE1402" i="61"/>
  <c r="AE1403" i="61"/>
  <c r="AE1404" i="61"/>
  <c r="AE1405" i="61"/>
  <c r="AE1406" i="61"/>
  <c r="AE1407" i="61"/>
  <c r="AE1408" i="61"/>
  <c r="AE1409" i="61"/>
  <c r="AE1410" i="61"/>
  <c r="AE1411" i="61"/>
  <c r="AE1412" i="61"/>
  <c r="AE1413" i="61"/>
  <c r="AE1414" i="61"/>
  <c r="AE1415" i="61"/>
  <c r="AE1416" i="61"/>
  <c r="AE1417" i="61"/>
  <c r="AE1418" i="61"/>
  <c r="AE1419" i="61"/>
  <c r="AE1420" i="61"/>
  <c r="AE1421" i="61"/>
  <c r="AE1422" i="61"/>
  <c r="AE1423" i="61"/>
  <c r="AE1424" i="61"/>
  <c r="AE1425" i="61"/>
  <c r="AE1426" i="61"/>
  <c r="AE1427" i="61"/>
  <c r="AE1428" i="61"/>
  <c r="AE1429" i="61"/>
  <c r="AE1430" i="61"/>
  <c r="AE1431" i="61"/>
  <c r="AE1432" i="61"/>
  <c r="AE1433" i="61"/>
  <c r="AE1434" i="61"/>
  <c r="AE1435" i="61"/>
  <c r="AE1436" i="61"/>
  <c r="AE1437" i="61"/>
  <c r="AE1438" i="61"/>
  <c r="AE1439" i="61"/>
  <c r="AE1440" i="61"/>
  <c r="AE1441" i="61"/>
  <c r="AE1442" i="61"/>
  <c r="AE1443" i="61"/>
  <c r="AE1444" i="61"/>
  <c r="AE1445" i="61"/>
  <c r="AE1446" i="61"/>
  <c r="AE1447" i="61"/>
  <c r="AE1448" i="61"/>
  <c r="AE1449" i="61"/>
  <c r="AE1450" i="61"/>
  <c r="AE1451" i="61"/>
  <c r="AE1452" i="61"/>
  <c r="AE1453" i="61"/>
  <c r="AE1454" i="61"/>
  <c r="AE1455" i="61"/>
  <c r="AE1456" i="61"/>
  <c r="AE1457" i="61"/>
  <c r="AE1458" i="61"/>
  <c r="AE1459" i="61"/>
  <c r="AE1460" i="61"/>
  <c r="AE1461" i="61"/>
  <c r="AE1462" i="61"/>
  <c r="AE1463" i="61"/>
  <c r="AE1464" i="61"/>
  <c r="AE1465" i="61"/>
  <c r="AE1466" i="61"/>
  <c r="AE1467" i="61"/>
  <c r="AE1468" i="61"/>
  <c r="AE1469" i="61"/>
  <c r="AE1470" i="61"/>
  <c r="AE1471" i="61"/>
  <c r="AE1472" i="61"/>
  <c r="AE1473" i="61"/>
  <c r="AE1474" i="61"/>
  <c r="AE1475" i="61"/>
  <c r="AE1476" i="61"/>
  <c r="AE1477" i="61"/>
  <c r="AE1478" i="61"/>
  <c r="AE1479" i="61"/>
  <c r="AE1480" i="61"/>
  <c r="AE1481" i="61"/>
  <c r="AE1482" i="61"/>
  <c r="AE1483" i="61"/>
  <c r="AE1484" i="61"/>
  <c r="AE1485" i="61"/>
  <c r="AE1486" i="61"/>
  <c r="AE1487" i="61"/>
  <c r="AE1488" i="61"/>
  <c r="AE1489" i="61"/>
  <c r="AE1490" i="61"/>
  <c r="AE1491" i="61"/>
  <c r="AE1492" i="61"/>
  <c r="AE1493" i="61"/>
  <c r="AE1494" i="61"/>
  <c r="AE1495" i="61"/>
  <c r="AE1496" i="61"/>
  <c r="AE1497" i="61"/>
  <c r="AE1498" i="61"/>
  <c r="AE1499" i="61"/>
  <c r="AE1500" i="61"/>
  <c r="AE1501" i="61"/>
  <c r="AE1502" i="61"/>
  <c r="AE1503" i="61"/>
  <c r="AE1504" i="61"/>
  <c r="AE1505" i="61"/>
  <c r="AE1506" i="61"/>
  <c r="AE1507" i="61"/>
  <c r="AE1508" i="61"/>
  <c r="AE1509" i="61"/>
  <c r="AE1510" i="61"/>
  <c r="AE1511" i="61"/>
  <c r="AE1512" i="61"/>
  <c r="AE1513" i="61"/>
  <c r="AE1514" i="61"/>
  <c r="AE1515" i="61"/>
  <c r="AE1516" i="61"/>
  <c r="AE1517" i="61"/>
  <c r="AE1518" i="61"/>
  <c r="AE1519" i="61"/>
  <c r="AE1520" i="61"/>
  <c r="AE1521" i="61"/>
  <c r="AE1522" i="61"/>
  <c r="AE1523" i="61"/>
  <c r="AE1524" i="61"/>
  <c r="AE1525" i="61"/>
  <c r="AE1526" i="61"/>
  <c r="AE1527" i="61"/>
  <c r="AE1528" i="61"/>
  <c r="AE1529" i="61"/>
  <c r="AE1530" i="61"/>
  <c r="AE1531" i="61"/>
  <c r="AE1532" i="61"/>
  <c r="AE1533" i="61"/>
  <c r="AE1534" i="61"/>
  <c r="AE1535" i="61"/>
  <c r="AE1536" i="61"/>
  <c r="AE1537" i="61"/>
  <c r="AE1538" i="61"/>
  <c r="AE1539" i="61"/>
  <c r="AE1540" i="61"/>
  <c r="AE1541" i="61"/>
  <c r="AE1542" i="61"/>
  <c r="AE1543" i="61"/>
  <c r="AE1544" i="61"/>
  <c r="AE1545" i="61"/>
  <c r="AE1546" i="61"/>
  <c r="AE1547" i="61"/>
  <c r="AE1548" i="61"/>
  <c r="AE1549" i="61"/>
  <c r="AE1550" i="61"/>
  <c r="AE1551" i="61"/>
  <c r="AE1552" i="61"/>
  <c r="AE1553" i="61"/>
  <c r="AE1554" i="61"/>
  <c r="AE1555" i="61"/>
  <c r="AE1556" i="61"/>
  <c r="AE1557" i="61"/>
  <c r="AE1558" i="61"/>
  <c r="AE1559" i="61"/>
  <c r="AE1560" i="61"/>
  <c r="AE1561" i="61"/>
  <c r="AE1562" i="61"/>
  <c r="AE1563" i="61"/>
  <c r="AE1564" i="61"/>
  <c r="AE1565" i="61"/>
  <c r="AE1566" i="61"/>
  <c r="AE1567" i="61"/>
  <c r="AE1568" i="61"/>
  <c r="AE1569" i="61"/>
  <c r="AE1570" i="61"/>
  <c r="AE1571" i="61"/>
  <c r="AE1572" i="61"/>
  <c r="AE1573" i="61"/>
  <c r="AE1574" i="61"/>
  <c r="AE1575" i="61"/>
  <c r="AE1576" i="61"/>
  <c r="AE1577" i="61"/>
  <c r="AE1578" i="61"/>
  <c r="AE1579" i="61"/>
  <c r="AE1580" i="61"/>
  <c r="AE1581" i="61"/>
  <c r="AE1582" i="61"/>
  <c r="AE1583" i="61"/>
  <c r="AE1584" i="61"/>
  <c r="AE1585" i="61"/>
  <c r="AE1586" i="61"/>
  <c r="AE1587" i="61"/>
  <c r="AE1588" i="61"/>
  <c r="AE1589" i="61"/>
  <c r="AE1590" i="61"/>
  <c r="AE1591" i="61"/>
  <c r="AE1592" i="61"/>
  <c r="AE1593" i="61"/>
  <c r="AE1594" i="61"/>
  <c r="AE1595" i="61"/>
  <c r="AE1596" i="61"/>
  <c r="AE1597" i="61"/>
  <c r="AE1598" i="61"/>
  <c r="AE1599" i="61"/>
  <c r="AE1600" i="61"/>
  <c r="AE1601" i="61"/>
  <c r="AE1602" i="61"/>
  <c r="AE1603" i="61"/>
  <c r="AE1604" i="61"/>
  <c r="AE1605" i="61"/>
  <c r="AE1606" i="61"/>
  <c r="AE1607" i="61"/>
  <c r="AE1608" i="61"/>
  <c r="AE1609" i="61"/>
  <c r="AE1610" i="61"/>
  <c r="AE1611" i="61"/>
  <c r="AE1612" i="61"/>
  <c r="AE1613" i="61"/>
  <c r="AE1614" i="61"/>
  <c r="AE1615" i="61"/>
  <c r="AE1616" i="61"/>
  <c r="AE1617" i="61"/>
  <c r="AE1618" i="61"/>
  <c r="AE1619" i="61"/>
  <c r="AE1620" i="61"/>
  <c r="AE1621" i="61"/>
  <c r="AE1622" i="61"/>
  <c r="AE1623" i="61"/>
  <c r="AE1624" i="61"/>
  <c r="AE1625" i="61"/>
  <c r="AE1626" i="61"/>
  <c r="AE1627" i="61"/>
  <c r="AE1628" i="61"/>
  <c r="AE1629" i="61"/>
  <c r="AE1630" i="61"/>
  <c r="AE1631" i="61"/>
  <c r="AE1632" i="61"/>
  <c r="AE1633" i="61"/>
  <c r="AE1634" i="61"/>
  <c r="AE1635" i="61"/>
  <c r="AE1636" i="61"/>
  <c r="AE1637" i="61"/>
  <c r="AE1638" i="61"/>
  <c r="AE1639" i="61"/>
  <c r="AE1640" i="61"/>
  <c r="AE1641" i="61"/>
  <c r="AE1642" i="61"/>
  <c r="AE1643" i="61"/>
  <c r="AE1644" i="61"/>
  <c r="AE1645" i="61"/>
  <c r="AE1646" i="61"/>
  <c r="AE1647" i="61"/>
  <c r="AE1648" i="61"/>
  <c r="AE1649" i="61"/>
  <c r="AE1650" i="61"/>
  <c r="AE1651" i="61"/>
  <c r="AE1652" i="61"/>
  <c r="AE1653" i="61"/>
  <c r="AE1654" i="61"/>
  <c r="AE1655" i="61"/>
  <c r="AE1656" i="61"/>
  <c r="AE1657" i="61"/>
  <c r="AE1658" i="61"/>
  <c r="AE1659" i="61"/>
  <c r="AE1660" i="61"/>
  <c r="AE1661" i="61"/>
  <c r="AE1662" i="61"/>
  <c r="AE1663" i="61"/>
  <c r="AE1664" i="61"/>
  <c r="AE1665" i="61"/>
  <c r="AE1666" i="61"/>
  <c r="AE1667" i="61"/>
  <c r="AE1668" i="61"/>
  <c r="AE1669" i="61"/>
  <c r="AE1670" i="61"/>
  <c r="AE1671" i="61"/>
  <c r="AE1672" i="61"/>
  <c r="AE1673" i="61"/>
  <c r="AE1674" i="61"/>
  <c r="AE1675" i="61"/>
  <c r="AE1676" i="61"/>
  <c r="AE1677" i="61"/>
  <c r="AE1678" i="61"/>
  <c r="AE1679" i="61"/>
  <c r="AE1680" i="61"/>
  <c r="AE1681" i="61"/>
  <c r="AE1682" i="61"/>
  <c r="AE1683" i="61"/>
  <c r="AE1684" i="61"/>
  <c r="AE1685" i="61"/>
  <c r="AE1686" i="61"/>
  <c r="AE1687" i="61"/>
  <c r="AE1688" i="61"/>
  <c r="AE1689" i="61"/>
  <c r="AE1690" i="61"/>
  <c r="AE1691" i="61"/>
  <c r="AE1692" i="61"/>
  <c r="AE1693" i="61"/>
  <c r="AE1694" i="61"/>
  <c r="AE1695" i="61"/>
  <c r="AE1696" i="61"/>
  <c r="AE1697" i="61"/>
  <c r="AE1698" i="61"/>
  <c r="AE1699" i="61"/>
  <c r="AE1700" i="61"/>
  <c r="AE1701" i="61"/>
  <c r="AE1702" i="61"/>
  <c r="AE1703" i="61"/>
  <c r="AE1704" i="61"/>
  <c r="AE1705" i="61"/>
  <c r="AE1706" i="61"/>
  <c r="AE1707" i="61"/>
  <c r="AE1708" i="61"/>
  <c r="AE1709" i="61"/>
  <c r="AE1710" i="61"/>
  <c r="AE1711" i="61"/>
  <c r="AE1712" i="61"/>
  <c r="AE1713" i="61"/>
  <c r="AE1714" i="61"/>
  <c r="AE1715" i="61"/>
  <c r="AE1716" i="61"/>
  <c r="AE1717" i="61"/>
  <c r="AE1718" i="61"/>
  <c r="AE1719" i="61"/>
  <c r="AE1720" i="61"/>
  <c r="AE1721" i="61"/>
  <c r="AE1722" i="61"/>
  <c r="AE1723" i="61"/>
  <c r="AE1724" i="61"/>
  <c r="AE1725" i="61"/>
  <c r="AE1726" i="61"/>
  <c r="AE1727" i="61"/>
  <c r="AE1728" i="61"/>
  <c r="AE1729" i="61"/>
  <c r="AE1730" i="61"/>
  <c r="AE1731" i="61"/>
  <c r="AE1732" i="61"/>
  <c r="AE1733" i="61"/>
  <c r="AE1734" i="61"/>
  <c r="AE1735" i="61"/>
  <c r="AE1736" i="61"/>
  <c r="AE1737" i="61"/>
  <c r="AE1738" i="61"/>
  <c r="AE1739" i="61"/>
  <c r="AE1740" i="61"/>
  <c r="AE1741" i="61"/>
  <c r="AE1742" i="61"/>
  <c r="AE1743" i="61"/>
  <c r="AE1744" i="61"/>
  <c r="AE1745" i="61"/>
  <c r="AE1746" i="61"/>
  <c r="AE1747" i="61"/>
  <c r="AE1748" i="61"/>
  <c r="AE1749" i="61"/>
  <c r="AE1750" i="61"/>
  <c r="AE1751" i="61"/>
  <c r="AE1752" i="61"/>
  <c r="AE1753" i="61"/>
  <c r="AE1754" i="61"/>
  <c r="AE1755" i="61"/>
  <c r="AE1756" i="61"/>
  <c r="AE1757" i="61"/>
  <c r="AE1758" i="61"/>
  <c r="AE1759" i="61"/>
  <c r="AE1760" i="61"/>
  <c r="AE1761" i="61"/>
  <c r="AE1762" i="61"/>
  <c r="AE1763" i="61"/>
  <c r="AE1764" i="61"/>
  <c r="AE1765" i="61"/>
  <c r="AE1766" i="61"/>
  <c r="AE1767" i="61"/>
  <c r="AE1768" i="61"/>
  <c r="AE1769" i="61"/>
  <c r="AE1770" i="61"/>
  <c r="AE1771" i="61"/>
  <c r="AE1772" i="61"/>
  <c r="AE1773" i="61"/>
  <c r="AE1774" i="61"/>
  <c r="AE1775" i="61"/>
  <c r="AE1776" i="61"/>
  <c r="AE1777" i="61"/>
  <c r="AE1778" i="61"/>
  <c r="AE1779" i="61"/>
  <c r="AE1780" i="61"/>
  <c r="AE1781" i="61"/>
  <c r="AE1782" i="61"/>
  <c r="AE1783" i="61"/>
  <c r="AE1784" i="61"/>
  <c r="AE1785" i="61"/>
  <c r="AE1786" i="61"/>
  <c r="AE1787" i="61"/>
  <c r="AE1788" i="61"/>
  <c r="AE1789" i="61"/>
  <c r="AE1790" i="61"/>
  <c r="AE1791" i="61"/>
  <c r="AE1792" i="61"/>
  <c r="AE1793" i="61"/>
  <c r="AE1794" i="61"/>
  <c r="AE1795" i="61"/>
  <c r="AE1796" i="61"/>
  <c r="AE1797" i="61"/>
  <c r="AE1798" i="61"/>
  <c r="AE1799" i="61"/>
  <c r="AE1800" i="61"/>
  <c r="AE1801" i="61"/>
  <c r="AE1802" i="61"/>
  <c r="AE1803" i="61"/>
  <c r="AE1804" i="61"/>
  <c r="AE1805" i="61"/>
  <c r="AE1806" i="61"/>
  <c r="AE1807" i="61"/>
  <c r="AE1808" i="61"/>
  <c r="AE1809" i="61"/>
  <c r="AE1810" i="61"/>
  <c r="AE1811" i="61"/>
  <c r="AE1812" i="61"/>
  <c r="AE1813" i="61"/>
  <c r="AE1814" i="61"/>
  <c r="AE1815" i="61"/>
  <c r="AE1816" i="61"/>
  <c r="AE1817" i="61"/>
  <c r="AE1818" i="61"/>
  <c r="AE1819" i="61"/>
  <c r="AE1820" i="61"/>
  <c r="AE1821" i="61"/>
  <c r="AE1822" i="61"/>
  <c r="AE1823" i="61"/>
  <c r="AE1824" i="61"/>
  <c r="AE1825" i="61"/>
  <c r="AE1826" i="61"/>
  <c r="AE1827" i="61"/>
  <c r="AE1828" i="61"/>
  <c r="AE1829" i="61"/>
  <c r="AE1830" i="61"/>
  <c r="AE1831" i="61"/>
  <c r="AE1832" i="61"/>
  <c r="AE1833" i="61"/>
  <c r="AE1834" i="61"/>
  <c r="AE1835" i="61"/>
  <c r="AE1836" i="61"/>
  <c r="AE1837" i="61"/>
  <c r="AE1838" i="61"/>
  <c r="AE1839" i="61"/>
  <c r="AE1840" i="61"/>
  <c r="AE1841" i="61"/>
  <c r="AE1842" i="61"/>
  <c r="AE1843" i="61"/>
  <c r="AE1844" i="61"/>
  <c r="AE1845" i="61"/>
  <c r="AE1846" i="61"/>
  <c r="AE1847" i="61"/>
  <c r="AE1848" i="61"/>
  <c r="AE1849" i="61"/>
  <c r="AE1850" i="61"/>
  <c r="AE1851" i="61"/>
  <c r="AE1852" i="61"/>
  <c r="AE1853" i="61"/>
  <c r="AE1854" i="61"/>
  <c r="AE1855" i="61"/>
  <c r="AE1856" i="61"/>
  <c r="AE1857" i="61"/>
  <c r="AE1858" i="61"/>
  <c r="AE1859" i="61"/>
  <c r="AE1860" i="61"/>
  <c r="AE1861" i="61"/>
  <c r="AE1862" i="61"/>
  <c r="AE1863" i="61"/>
  <c r="AE1864" i="61"/>
  <c r="AE1865" i="61"/>
  <c r="AE1866" i="61"/>
  <c r="AE1867" i="61"/>
  <c r="AE1868" i="61"/>
  <c r="AE1869" i="61"/>
  <c r="AE1870" i="61"/>
  <c r="AE1871" i="61"/>
  <c r="AE1872" i="61"/>
  <c r="AE1873" i="61"/>
  <c r="AE1874" i="61"/>
  <c r="AE1875" i="61"/>
  <c r="AE1876" i="61"/>
  <c r="AE1877" i="61"/>
  <c r="AE1878" i="61"/>
  <c r="AE1879" i="61"/>
  <c r="AE1880" i="61"/>
  <c r="AE1881" i="61"/>
  <c r="AE1882" i="61"/>
  <c r="AE1883" i="61"/>
  <c r="AE1884" i="61"/>
  <c r="AE1885" i="61"/>
  <c r="AE1886" i="61"/>
  <c r="AE1887" i="61"/>
  <c r="AE1888" i="61"/>
  <c r="AE1889" i="61"/>
  <c r="AE1890" i="61"/>
  <c r="AE1891" i="61"/>
  <c r="AE1892" i="61"/>
  <c r="AE1893" i="61"/>
  <c r="AE1894" i="61"/>
  <c r="AE1895" i="61"/>
  <c r="AE1896" i="61"/>
  <c r="AE1897" i="61"/>
  <c r="AE1898" i="61"/>
  <c r="AE1899" i="61"/>
  <c r="AE1900" i="61"/>
  <c r="AE1901" i="61"/>
  <c r="AE1902" i="61"/>
  <c r="AE1903" i="61"/>
  <c r="AE1904" i="61"/>
  <c r="AE1905" i="61"/>
  <c r="AE1906" i="61"/>
  <c r="AE1907" i="61"/>
  <c r="AE1908" i="61"/>
  <c r="AE1909" i="61"/>
  <c r="AE1910" i="61"/>
  <c r="AE1911" i="61"/>
  <c r="AE1912" i="61"/>
  <c r="AE1913" i="61"/>
  <c r="AE1914" i="61"/>
  <c r="AE1915" i="61"/>
  <c r="AE1916" i="61"/>
  <c r="AE1917" i="61"/>
  <c r="AE1918" i="61"/>
  <c r="AE1919" i="61"/>
  <c r="AE1920" i="61"/>
  <c r="AE1921" i="61"/>
  <c r="AE1922" i="61"/>
  <c r="AE1923" i="61"/>
  <c r="AE1924" i="61"/>
  <c r="AE1925" i="61"/>
  <c r="AE1926" i="61"/>
  <c r="AE1927" i="61"/>
  <c r="AE1928" i="61"/>
  <c r="AE1929" i="61"/>
  <c r="AE1930" i="61"/>
  <c r="AE1931" i="61"/>
  <c r="AE1932" i="61"/>
  <c r="AE1933" i="61"/>
  <c r="AE1934" i="61"/>
  <c r="AE1935" i="61"/>
  <c r="AE1936" i="61"/>
  <c r="AE1937" i="61"/>
  <c r="AE1938" i="61"/>
  <c r="AE1939" i="61"/>
  <c r="AE1940" i="61"/>
  <c r="AE1941" i="61"/>
  <c r="AE1942" i="61"/>
  <c r="AE1943" i="61"/>
  <c r="AE1944" i="61"/>
  <c r="AE1945" i="61"/>
  <c r="AE1946" i="61"/>
  <c r="AE1947" i="61"/>
  <c r="AE1948" i="61"/>
  <c r="AE1949" i="61"/>
  <c r="AE1950" i="61"/>
  <c r="AE1951" i="61"/>
  <c r="AE1952" i="61"/>
  <c r="AE1953" i="61"/>
  <c r="AE1954" i="61"/>
  <c r="AE1955" i="61"/>
  <c r="AE1956" i="61"/>
  <c r="AE1957" i="61"/>
  <c r="AE1958" i="61"/>
  <c r="AE1959" i="61"/>
  <c r="AE1960" i="61"/>
  <c r="AE1961" i="61"/>
  <c r="AE1962" i="61"/>
  <c r="AE1963" i="61"/>
  <c r="AE1964" i="61"/>
  <c r="AE1965" i="61"/>
  <c r="AE1966" i="61"/>
  <c r="AE1967" i="61"/>
  <c r="AE1968" i="61"/>
  <c r="AE1969" i="61"/>
  <c r="AE1970" i="61"/>
  <c r="AE1971" i="61"/>
  <c r="AE1972" i="61"/>
  <c r="AE1973" i="61"/>
  <c r="AE1974" i="61"/>
  <c r="AE1975" i="61"/>
  <c r="AE1976" i="61"/>
  <c r="AE1977" i="61"/>
  <c r="AE1978" i="61"/>
  <c r="AE1979" i="61"/>
  <c r="AE1980" i="61"/>
  <c r="AE1981" i="61"/>
  <c r="AE1982" i="61"/>
  <c r="AE1983" i="61"/>
  <c r="AE1984" i="61"/>
  <c r="AE1985" i="61"/>
  <c r="AE1986" i="61"/>
  <c r="AE1987" i="61"/>
  <c r="AE1988" i="61"/>
  <c r="AE1989" i="61"/>
  <c r="AE1990" i="61"/>
  <c r="AE1991" i="61"/>
  <c r="AE1992" i="61"/>
  <c r="AE1993" i="61"/>
  <c r="AE1994" i="61"/>
  <c r="AE1995" i="61"/>
  <c r="AE1996" i="61"/>
  <c r="AE1997" i="61"/>
  <c r="AE1998" i="61"/>
  <c r="AE1999" i="61"/>
  <c r="AE2000" i="61"/>
  <c r="AE2001" i="61"/>
  <c r="AE2002" i="61"/>
  <c r="AE2003" i="61"/>
  <c r="AE2004" i="61"/>
  <c r="AE2005" i="61"/>
  <c r="AE2006" i="61"/>
  <c r="AE2007" i="61"/>
  <c r="AE2008" i="61"/>
  <c r="AE2009" i="61"/>
  <c r="AE2010" i="61"/>
  <c r="AE2011" i="61"/>
  <c r="AE2012" i="61"/>
  <c r="AE2013" i="61"/>
  <c r="AE2014" i="61"/>
  <c r="AE2015" i="61"/>
  <c r="AE2016" i="61"/>
  <c r="AE2017" i="61"/>
  <c r="AE2018" i="61"/>
  <c r="AE2019" i="61"/>
  <c r="AE2020" i="61"/>
  <c r="AE2021" i="61"/>
  <c r="AE2022" i="61"/>
  <c r="AE2023" i="61"/>
  <c r="AE2024" i="61"/>
  <c r="AE2025" i="61"/>
  <c r="AE2026" i="61"/>
  <c r="AE2027" i="61"/>
  <c r="AE2028" i="61"/>
  <c r="AE2029" i="61"/>
  <c r="AE2030" i="61"/>
  <c r="AE2031" i="61"/>
  <c r="AE2032" i="61"/>
  <c r="AE2033" i="61"/>
  <c r="AE2034" i="61"/>
  <c r="AE2035" i="61"/>
  <c r="AE2036" i="61"/>
  <c r="AE2037" i="61"/>
  <c r="AE2038" i="61"/>
  <c r="AE2039" i="61"/>
  <c r="AE2040" i="61"/>
  <c r="AE2041" i="61"/>
  <c r="AE2042" i="61"/>
  <c r="AE2043" i="61"/>
  <c r="AE2044" i="61"/>
  <c r="AE2045" i="61"/>
  <c r="AE2046" i="61"/>
  <c r="AE2047" i="61"/>
  <c r="AE2048" i="61"/>
  <c r="AE2049" i="61"/>
  <c r="AE2050" i="61"/>
  <c r="AE2051" i="61"/>
  <c r="AE2052" i="61"/>
  <c r="AE2053" i="61"/>
  <c r="AE2054" i="61"/>
  <c r="AE2055" i="61"/>
  <c r="AE2056" i="61"/>
  <c r="AE2057" i="61"/>
  <c r="AE2058" i="61"/>
  <c r="AE2059" i="61"/>
  <c r="AE2060" i="61"/>
  <c r="AE2061" i="61"/>
  <c r="AE2062" i="61"/>
  <c r="AE2063" i="61"/>
  <c r="AE2064" i="61"/>
  <c r="AE2065" i="61"/>
  <c r="AE2066" i="61"/>
  <c r="AE2067" i="61"/>
  <c r="AE2068" i="61"/>
  <c r="AE2069" i="61"/>
  <c r="AE2070" i="61"/>
  <c r="AE2071" i="61"/>
  <c r="AE2072" i="61"/>
  <c r="AE2073" i="61"/>
  <c r="AE2074" i="61"/>
  <c r="AE2075" i="61"/>
  <c r="AE2076" i="61"/>
  <c r="AE2077" i="61"/>
  <c r="AE2078" i="61"/>
  <c r="AE2079" i="61"/>
  <c r="AE2080" i="61"/>
  <c r="AE2081" i="61"/>
  <c r="AE2082" i="61"/>
  <c r="AE2083" i="61"/>
  <c r="AE2084" i="61"/>
  <c r="AE2085" i="61"/>
  <c r="AE2086" i="61"/>
  <c r="AE2087" i="61"/>
  <c r="AE2088" i="61"/>
  <c r="AE2089" i="61"/>
  <c r="AE2090" i="61"/>
  <c r="AE2091" i="61"/>
  <c r="AE2092" i="61"/>
  <c r="AE2093" i="61"/>
  <c r="AE2094" i="61"/>
  <c r="AE2095" i="61"/>
  <c r="AE2096" i="61"/>
  <c r="AE2097" i="61"/>
  <c r="AE2098" i="61"/>
  <c r="AE2099" i="61"/>
  <c r="AE2100" i="61"/>
  <c r="AE2101" i="61"/>
  <c r="AE2102" i="61"/>
  <c r="AE2103" i="61"/>
  <c r="AE2104" i="61"/>
  <c r="AE2105" i="61"/>
  <c r="AE2106" i="61"/>
  <c r="AE2107" i="61"/>
  <c r="AE2108" i="61"/>
  <c r="AE2109" i="61"/>
  <c r="AE2110" i="61"/>
  <c r="AE2111" i="61"/>
  <c r="AE2112" i="61"/>
  <c r="AE2113" i="61"/>
  <c r="AE2114" i="61"/>
  <c r="AE2115" i="61"/>
  <c r="AE2116" i="61"/>
  <c r="AE2117" i="61"/>
  <c r="AE2118" i="61"/>
  <c r="AE2119" i="61"/>
  <c r="AE2120" i="61"/>
  <c r="AE2121" i="61"/>
  <c r="AE2122" i="61"/>
  <c r="AE2123" i="61"/>
  <c r="AE2124" i="61"/>
  <c r="AE2125" i="61"/>
  <c r="AE2126" i="61"/>
  <c r="AE2127" i="61"/>
  <c r="AE2128" i="61"/>
  <c r="AE2129" i="61"/>
  <c r="AE2130" i="61"/>
  <c r="AE2131" i="61"/>
  <c r="AE2132" i="61"/>
  <c r="AE2133" i="61"/>
  <c r="AE2134" i="61"/>
  <c r="AE2135" i="61"/>
  <c r="AE2136" i="61"/>
  <c r="AE2137" i="61"/>
  <c r="AE2138" i="61"/>
  <c r="AE2139" i="61"/>
  <c r="AE2140" i="61"/>
  <c r="AE2141" i="61"/>
  <c r="AE2142" i="61"/>
  <c r="AE2143" i="61"/>
  <c r="AE2144" i="61"/>
  <c r="AE2145" i="61"/>
  <c r="AE2146" i="61"/>
  <c r="AE2147" i="61"/>
  <c r="AE2148" i="61"/>
  <c r="AE2149" i="61"/>
  <c r="AE2150" i="61"/>
  <c r="AE2151" i="61"/>
  <c r="AE2152" i="61"/>
  <c r="AE2153" i="61"/>
  <c r="AE2154" i="61"/>
  <c r="AE2155" i="61"/>
  <c r="AE2156" i="61"/>
  <c r="AE2157" i="61"/>
  <c r="AE2158" i="61"/>
  <c r="AE2159" i="61"/>
  <c r="AE2160" i="61"/>
  <c r="AE2161" i="61"/>
  <c r="AE2162" i="61"/>
  <c r="AE2163" i="61"/>
  <c r="AE2164" i="61"/>
  <c r="AE2165" i="61"/>
  <c r="AE2166" i="61"/>
  <c r="AE2167" i="61"/>
  <c r="AE2168" i="61"/>
  <c r="AE2169" i="61"/>
  <c r="AE2170" i="61"/>
  <c r="AE2171" i="61"/>
  <c r="AE2172" i="61"/>
  <c r="AE2173" i="61"/>
  <c r="AE2174" i="61"/>
  <c r="AE2175" i="61"/>
  <c r="AE2176" i="61"/>
  <c r="AE2177" i="61"/>
  <c r="AE2178" i="61"/>
  <c r="AE2179" i="61"/>
  <c r="AE2180" i="61"/>
  <c r="AE2181" i="61"/>
  <c r="AE2182" i="61"/>
  <c r="AE2183" i="61"/>
  <c r="AE2184" i="61"/>
  <c r="AE2185" i="61"/>
  <c r="AE2186" i="61"/>
  <c r="AE2187" i="61"/>
  <c r="AE2188" i="61"/>
  <c r="AE2189" i="61"/>
  <c r="AE2190" i="61"/>
  <c r="AE2191" i="61"/>
  <c r="AE2192" i="61"/>
  <c r="AE2193" i="61"/>
  <c r="AE2194" i="61"/>
  <c r="AE2195" i="61"/>
  <c r="AE2196" i="61"/>
  <c r="AE2197" i="61"/>
  <c r="AE2198" i="61"/>
  <c r="AE2199" i="61"/>
  <c r="AE2200" i="61"/>
  <c r="AE2201" i="61"/>
  <c r="AE2202" i="61"/>
  <c r="AE2203" i="61"/>
  <c r="AE2204" i="61"/>
  <c r="AE2205" i="61"/>
  <c r="AE2206" i="61"/>
  <c r="AE2207" i="61"/>
  <c r="AE2208" i="61"/>
  <c r="AE2209" i="61"/>
  <c r="AE2210" i="61"/>
  <c r="AE2211" i="61"/>
  <c r="AE2212" i="61"/>
  <c r="AE2213" i="61"/>
  <c r="AE2214" i="61"/>
  <c r="AE2215" i="61"/>
  <c r="AE2216" i="61"/>
  <c r="AE2217" i="61"/>
  <c r="AE2218" i="61"/>
  <c r="AE2219" i="61"/>
  <c r="AE2220" i="61"/>
  <c r="AE2221" i="61"/>
  <c r="AE2222" i="61"/>
  <c r="AE2223" i="61"/>
  <c r="AE2224" i="61"/>
  <c r="AE2225" i="61"/>
  <c r="AE2226" i="61"/>
  <c r="AE2227" i="61"/>
  <c r="AE2228" i="61"/>
  <c r="AE2229" i="61"/>
  <c r="AE2230" i="61"/>
  <c r="AE2231" i="61"/>
  <c r="AE2232" i="61"/>
  <c r="AE2233" i="61"/>
  <c r="AE2234" i="61"/>
  <c r="AE2235" i="61"/>
  <c r="AE2236" i="61"/>
  <c r="AE2237" i="61"/>
  <c r="AE2238" i="61"/>
  <c r="AE2239" i="61"/>
  <c r="AE2240" i="61"/>
  <c r="AE2241" i="61"/>
  <c r="AE2242" i="61"/>
  <c r="AE2243" i="61"/>
  <c r="AE2244" i="61"/>
  <c r="AE2245" i="61"/>
  <c r="AE2246" i="61"/>
  <c r="AE2247" i="61"/>
  <c r="AE2248" i="61"/>
  <c r="AE2249" i="61"/>
  <c r="AE2250" i="61"/>
  <c r="AE2251" i="61"/>
  <c r="AE2252" i="61"/>
  <c r="AE2253" i="61"/>
  <c r="AE2254" i="61"/>
  <c r="AE2255" i="61"/>
  <c r="AE2256" i="61"/>
  <c r="AE2257" i="61"/>
  <c r="AE2258" i="61"/>
  <c r="AE2259" i="61"/>
  <c r="AE2260" i="61"/>
  <c r="AE2261" i="61"/>
  <c r="AE2262" i="61"/>
  <c r="AE2263" i="61"/>
  <c r="AE2264" i="61"/>
  <c r="AE2265" i="61"/>
  <c r="AE2266" i="61"/>
  <c r="AE2267" i="61"/>
  <c r="AE2268" i="61"/>
  <c r="AE2269" i="61"/>
  <c r="AE2270" i="61"/>
  <c r="AE2271" i="61"/>
  <c r="AE2272" i="61"/>
  <c r="AE2273" i="61"/>
  <c r="AE2274" i="61"/>
  <c r="AE2275" i="61"/>
  <c r="AE2276" i="61"/>
  <c r="AE2277" i="61"/>
  <c r="AE2278" i="61"/>
  <c r="AE2279" i="61"/>
  <c r="AE2280" i="61"/>
  <c r="AE2281" i="61"/>
  <c r="AE2282" i="61"/>
  <c r="AE2283" i="61"/>
  <c r="AE2284" i="61"/>
  <c r="AE2285" i="61"/>
  <c r="AE2286" i="61"/>
  <c r="AE2287" i="61"/>
  <c r="AE2288" i="61"/>
  <c r="AE2289" i="61"/>
  <c r="AE2290" i="61"/>
  <c r="AE2291" i="61"/>
  <c r="AE2292" i="61"/>
  <c r="AE2293" i="61"/>
  <c r="AE2294" i="61"/>
  <c r="AE2295" i="61"/>
  <c r="AE2296" i="61"/>
  <c r="AE2297" i="61"/>
  <c r="AE2298" i="61"/>
  <c r="AE2299" i="61"/>
  <c r="AE2300" i="61"/>
  <c r="AE2301" i="61"/>
  <c r="AE2302" i="61"/>
  <c r="AE2303" i="61"/>
  <c r="AE2304" i="61"/>
  <c r="AE2305" i="61"/>
  <c r="AE2306" i="61"/>
  <c r="AE2307" i="61"/>
  <c r="AE2308" i="61"/>
  <c r="AE2309" i="61"/>
  <c r="AE2310" i="61"/>
  <c r="AE2311" i="61"/>
  <c r="AE2312" i="61"/>
  <c r="AE2313" i="61"/>
  <c r="AE2314" i="61"/>
  <c r="AE2315" i="61"/>
  <c r="AE2316" i="61"/>
  <c r="AE2317" i="61"/>
  <c r="AE2318" i="61"/>
  <c r="AE2319" i="61"/>
  <c r="AE2320" i="61"/>
  <c r="AE2321" i="61"/>
  <c r="AE2322" i="61"/>
  <c r="AE2323" i="61"/>
  <c r="AE2324" i="61"/>
  <c r="AE2325" i="61"/>
  <c r="AE2326" i="61"/>
  <c r="AE2327" i="61"/>
  <c r="AE2328" i="61"/>
  <c r="AE2329" i="61"/>
  <c r="AE2330" i="61"/>
  <c r="AE2331" i="61"/>
  <c r="AE2332" i="61"/>
  <c r="AE2333" i="61"/>
  <c r="AE2334" i="61"/>
  <c r="AE2335" i="61"/>
  <c r="AE2336" i="61"/>
  <c r="AE2337" i="61"/>
  <c r="AE2338" i="61"/>
  <c r="AE2339" i="61"/>
  <c r="AE2340" i="61"/>
  <c r="AE2341" i="61"/>
  <c r="AE2342" i="61"/>
  <c r="AE2343" i="61"/>
  <c r="AE2344" i="61"/>
  <c r="AE2345" i="61"/>
  <c r="AE2346" i="61"/>
  <c r="AE2347" i="61"/>
  <c r="AE2348" i="61"/>
  <c r="AE2349" i="61"/>
  <c r="AE2350" i="61"/>
  <c r="AE2351" i="61"/>
  <c r="AE2352" i="61"/>
  <c r="AE2353" i="61"/>
  <c r="AE2354" i="61"/>
  <c r="AE2355" i="61"/>
  <c r="AE2356" i="61"/>
  <c r="AE2357" i="61"/>
  <c r="AE2358" i="61"/>
  <c r="AE2359" i="61"/>
  <c r="AE2360" i="61"/>
  <c r="AE2361" i="61"/>
  <c r="AE2362" i="61"/>
  <c r="AE2363" i="61"/>
  <c r="AE2364" i="61"/>
  <c r="AE2365" i="61"/>
  <c r="AE2366" i="61"/>
  <c r="AE2367" i="61"/>
  <c r="AE2368" i="61"/>
  <c r="AE2369" i="61"/>
  <c r="AE2370" i="61"/>
  <c r="AE2371" i="61"/>
  <c r="AE2372" i="61"/>
  <c r="AE2373" i="61"/>
  <c r="AE2374" i="61"/>
  <c r="AE2375" i="61"/>
  <c r="AE2376" i="61"/>
  <c r="AE2377" i="61"/>
  <c r="AE2378" i="61"/>
  <c r="AE2379" i="61"/>
  <c r="AE2380" i="61"/>
  <c r="AE2381" i="61"/>
  <c r="AE2382" i="61"/>
  <c r="AE2383" i="61"/>
  <c r="AE2384" i="61"/>
  <c r="AE2385" i="61"/>
  <c r="AE2386" i="61"/>
  <c r="AE2387" i="61"/>
  <c r="AE2388" i="61"/>
  <c r="AE2389" i="61"/>
  <c r="AE2390" i="61"/>
  <c r="AE2391" i="61"/>
  <c r="AE2392" i="61"/>
  <c r="AE2393" i="61"/>
  <c r="AE2394" i="61"/>
  <c r="AE2395" i="61"/>
  <c r="AE2396" i="61"/>
  <c r="AE2397" i="61"/>
  <c r="AE2398" i="61"/>
  <c r="AE2399" i="61"/>
  <c r="AE2400" i="61"/>
  <c r="AE2401" i="61"/>
  <c r="AE2402" i="61"/>
  <c r="AE2403" i="61"/>
  <c r="AE2404" i="61"/>
  <c r="AE2405" i="61"/>
  <c r="AE2406" i="61"/>
  <c r="AE2407" i="61"/>
  <c r="AE2408" i="61"/>
  <c r="AE2409" i="61"/>
  <c r="AE2410" i="61"/>
  <c r="AE2411" i="61"/>
  <c r="AE2412" i="61"/>
  <c r="AE2413" i="61"/>
  <c r="AE2414" i="61"/>
  <c r="AE2415" i="61"/>
  <c r="AE2416" i="61"/>
  <c r="AE2417" i="61"/>
  <c r="AE2418" i="61"/>
  <c r="AE2419" i="61"/>
  <c r="AE2420" i="61"/>
  <c r="AE2421" i="61"/>
  <c r="AE2422" i="61"/>
  <c r="AE2423" i="61"/>
  <c r="AE2424" i="61"/>
  <c r="AE2425" i="61"/>
  <c r="AE2426" i="61"/>
  <c r="AE2427" i="61"/>
  <c r="AE2428" i="61"/>
  <c r="AE2429" i="61"/>
  <c r="AE2430" i="61"/>
  <c r="AE2431" i="61"/>
  <c r="AE2432" i="61"/>
  <c r="AE2433" i="61"/>
  <c r="AE2434" i="61"/>
  <c r="AE2435" i="61"/>
  <c r="AE2436" i="61"/>
  <c r="AE2437" i="61"/>
  <c r="AE2438" i="61"/>
  <c r="AE2439" i="61"/>
  <c r="AE2440" i="61"/>
  <c r="AE2441" i="61"/>
  <c r="AE2442" i="61"/>
  <c r="AE2443" i="61"/>
  <c r="AE2444" i="61"/>
  <c r="AE2445" i="61"/>
  <c r="AE2446" i="61"/>
  <c r="AE2447" i="61"/>
  <c r="AE2448" i="61"/>
  <c r="AE2449" i="61"/>
  <c r="AE2450" i="61"/>
  <c r="AE2451" i="61"/>
  <c r="AE2452" i="61"/>
  <c r="AE2453" i="61"/>
  <c r="AE2454" i="61"/>
  <c r="AE2455" i="61"/>
  <c r="AE2456" i="61"/>
  <c r="AE2457" i="61"/>
  <c r="AE2458" i="61"/>
  <c r="AE2459" i="61"/>
  <c r="AE2460" i="61"/>
  <c r="AE2461" i="61"/>
  <c r="AE2462" i="61"/>
  <c r="AE2463" i="61"/>
  <c r="AE2464" i="61"/>
  <c r="AE2465" i="61"/>
  <c r="AE2466" i="61"/>
  <c r="AE2467" i="61"/>
  <c r="AE2468" i="61"/>
  <c r="AE2469" i="61"/>
  <c r="AE2470" i="61"/>
  <c r="AE2471" i="61"/>
  <c r="AE2472" i="61"/>
  <c r="AE2473" i="61"/>
  <c r="AE2474" i="61"/>
  <c r="AE2475" i="61"/>
  <c r="AE2476" i="61"/>
  <c r="AE2477" i="61"/>
  <c r="AE2478" i="61"/>
  <c r="AE2479" i="61"/>
  <c r="AE2480" i="61"/>
  <c r="AE2481" i="61"/>
  <c r="AE2482" i="61"/>
  <c r="AE2483" i="61"/>
  <c r="AE2484" i="61"/>
  <c r="AE2485" i="61"/>
  <c r="AE2486" i="61"/>
  <c r="AE2487" i="61"/>
  <c r="AE2488" i="61"/>
  <c r="AE2489" i="61"/>
  <c r="AE2490" i="61"/>
  <c r="AE2491" i="61"/>
  <c r="AE2492" i="61"/>
  <c r="AE2493" i="61"/>
  <c r="AE2494" i="61"/>
  <c r="AE2495" i="61"/>
  <c r="AE2496" i="61"/>
  <c r="AE2497" i="61"/>
  <c r="AE2498" i="61"/>
  <c r="AE2499" i="61"/>
  <c r="AE2500" i="61"/>
  <c r="AE2501" i="61"/>
  <c r="AE2502" i="61"/>
  <c r="AE2503" i="61"/>
  <c r="AE2504" i="61"/>
  <c r="AE2505" i="61"/>
  <c r="AE2506" i="61"/>
  <c r="AE2507" i="61"/>
  <c r="AE2508" i="61"/>
  <c r="AE2509" i="61"/>
  <c r="AE2510" i="61"/>
  <c r="AE2511" i="61"/>
  <c r="AE2512" i="61"/>
  <c r="AE2513" i="61"/>
  <c r="AE2514" i="61"/>
  <c r="AE2515" i="61"/>
  <c r="AE2516" i="61"/>
  <c r="AE2517" i="61"/>
  <c r="AE2518" i="61"/>
  <c r="AE2519" i="61"/>
  <c r="AE2520" i="61"/>
  <c r="AE2521" i="61"/>
  <c r="AE2522" i="61"/>
  <c r="AE2523" i="61"/>
  <c r="AE2524" i="61"/>
  <c r="AE2525" i="61"/>
  <c r="AE2526" i="61"/>
  <c r="AE2527" i="61"/>
  <c r="AE2528" i="61"/>
  <c r="AE2529" i="61"/>
  <c r="AE2530" i="61"/>
  <c r="AE2531" i="61"/>
  <c r="AE2532" i="61"/>
  <c r="AE2533" i="61"/>
  <c r="AE2534" i="61"/>
  <c r="AE2535" i="61"/>
  <c r="AE2536" i="61"/>
  <c r="AE2537" i="61"/>
  <c r="AE2538" i="61"/>
  <c r="AE2539" i="61"/>
  <c r="AE2540" i="61"/>
  <c r="AE2541" i="61"/>
  <c r="AE2542" i="61"/>
  <c r="AE2543" i="61"/>
  <c r="AE2544" i="61"/>
  <c r="AE2545" i="61"/>
  <c r="AE2546" i="61"/>
  <c r="AE2547" i="61"/>
  <c r="AE2548" i="61"/>
  <c r="AE2549" i="61"/>
  <c r="AE2550" i="61"/>
  <c r="AE2551" i="61"/>
  <c r="AE2552" i="61"/>
  <c r="AE2553" i="61"/>
  <c r="AE2554" i="61"/>
  <c r="AE2555" i="61"/>
  <c r="AE2556" i="61"/>
  <c r="AE2557" i="61"/>
  <c r="AE2558" i="61"/>
  <c r="AE2559" i="61"/>
  <c r="AE2560" i="61"/>
  <c r="AE2561" i="61"/>
  <c r="AE2562" i="61"/>
  <c r="AE2563" i="61"/>
  <c r="AE2564" i="61"/>
  <c r="AE2565" i="61"/>
  <c r="AE2566" i="61"/>
  <c r="AE2567" i="61"/>
  <c r="AE2568" i="61"/>
  <c r="AE2569" i="61"/>
  <c r="AE2570" i="61"/>
  <c r="AE2571" i="61"/>
  <c r="AE2572" i="61"/>
  <c r="AE2573" i="61"/>
  <c r="AE2574" i="61"/>
  <c r="AE2575" i="61"/>
  <c r="AE2576" i="61"/>
  <c r="AE2577" i="61"/>
  <c r="AE2578" i="61"/>
  <c r="AE2579" i="61"/>
  <c r="AE2580" i="61"/>
  <c r="AE2581" i="61"/>
  <c r="AE2582" i="61"/>
  <c r="AE2583" i="61"/>
  <c r="AE2584" i="61"/>
  <c r="AE2585" i="61"/>
  <c r="AE2586" i="61"/>
  <c r="AE2587" i="61"/>
  <c r="AE2588" i="61"/>
  <c r="AE2589" i="61"/>
  <c r="AE2590" i="61"/>
  <c r="AE2591" i="61"/>
  <c r="AE2592" i="61"/>
  <c r="AE2593" i="61"/>
  <c r="AE2594" i="61"/>
  <c r="AE2595" i="61"/>
  <c r="AE2596" i="61"/>
  <c r="AE2597" i="61"/>
  <c r="AE2598" i="61"/>
  <c r="AE2599" i="61"/>
  <c r="AE2600" i="61"/>
  <c r="AE2601" i="61"/>
  <c r="AE2602" i="61"/>
  <c r="AE2603" i="61"/>
  <c r="AE2604" i="61"/>
  <c r="AE2605" i="61"/>
  <c r="AE2606" i="61"/>
  <c r="AE2607" i="61"/>
  <c r="AE2608" i="61"/>
  <c r="AE2609" i="61"/>
  <c r="AE2610" i="61"/>
  <c r="AE2611" i="61"/>
  <c r="AE2612" i="61"/>
  <c r="AE2613" i="61"/>
  <c r="AE2614" i="61"/>
  <c r="AE2615" i="61"/>
  <c r="AE2616" i="61"/>
  <c r="AE2617" i="61"/>
  <c r="AE2618" i="61"/>
  <c r="AE2619" i="61"/>
  <c r="AE2620" i="61"/>
  <c r="AE2621" i="61"/>
  <c r="AE2622" i="61"/>
  <c r="AE2623" i="61"/>
  <c r="AE2624" i="61"/>
  <c r="AE2625" i="61"/>
  <c r="AE2626" i="61"/>
  <c r="AE2627" i="61"/>
  <c r="AE2628" i="61"/>
  <c r="AE2629" i="61"/>
  <c r="AE2630" i="61"/>
  <c r="AE2631" i="61"/>
  <c r="AE2632" i="61"/>
  <c r="AE2633" i="61"/>
  <c r="AE2634" i="61"/>
  <c r="AE2635" i="61"/>
  <c r="AE2636" i="61"/>
  <c r="AE2637" i="61"/>
  <c r="AE2638" i="61"/>
  <c r="AE2639" i="61"/>
  <c r="AE2640" i="61"/>
  <c r="AE2641" i="61"/>
  <c r="AE2642" i="61"/>
  <c r="AE2643" i="61"/>
  <c r="AE2644" i="61"/>
  <c r="AE2645" i="61"/>
  <c r="AE2646" i="61"/>
  <c r="AE2647" i="61"/>
  <c r="AE2648" i="61"/>
  <c r="AE2649" i="61"/>
  <c r="AE2650" i="61"/>
  <c r="AE2651" i="61"/>
  <c r="AE2652" i="61"/>
  <c r="AE2653" i="61"/>
  <c r="AE2654" i="61"/>
  <c r="AE2655" i="61"/>
  <c r="AE2656" i="61"/>
  <c r="AE2657" i="61"/>
  <c r="AE2658" i="61"/>
  <c r="AE2659" i="61"/>
  <c r="AE2660" i="61"/>
  <c r="AE2661" i="61"/>
  <c r="AE2662" i="61"/>
  <c r="AE2663" i="61"/>
  <c r="AE2664" i="61"/>
  <c r="AE2665" i="61"/>
  <c r="AE2666" i="61"/>
  <c r="AE2667" i="61"/>
  <c r="AE2668" i="61"/>
  <c r="AE2669" i="61"/>
  <c r="AE2670" i="61"/>
  <c r="AE2671" i="61"/>
  <c r="AE2672" i="61"/>
  <c r="AE2673" i="61"/>
  <c r="AE2674" i="61"/>
  <c r="AE2675" i="61"/>
  <c r="AE2676" i="61"/>
  <c r="AE2677" i="61"/>
  <c r="AE2678" i="61"/>
  <c r="AE2679" i="61"/>
  <c r="AE2680" i="61"/>
  <c r="AE2681" i="61"/>
  <c r="AE2682" i="61"/>
  <c r="AE2683" i="61"/>
  <c r="AE2684" i="61"/>
  <c r="AE2685" i="61"/>
  <c r="AE2686" i="61"/>
  <c r="AE2687" i="61"/>
  <c r="AE2688" i="61"/>
  <c r="AE2689" i="61"/>
  <c r="AE2690" i="61"/>
  <c r="AE2691" i="61"/>
  <c r="AE2692" i="61"/>
  <c r="AE2693" i="61"/>
  <c r="AE2694" i="61"/>
  <c r="AE2695" i="61"/>
  <c r="AE2696" i="61"/>
  <c r="AE2697" i="61"/>
  <c r="AE2698" i="61"/>
  <c r="AE2699" i="61"/>
  <c r="AE2700" i="61"/>
  <c r="AE2701" i="61"/>
  <c r="AE2702" i="61"/>
  <c r="AE2703" i="61"/>
  <c r="AE2704" i="61"/>
  <c r="AE2705" i="61"/>
  <c r="AE2706" i="61"/>
  <c r="AE2707" i="61"/>
  <c r="AE2708" i="61"/>
  <c r="AE2709" i="61"/>
  <c r="AE2710" i="61"/>
  <c r="AE2711" i="61"/>
  <c r="AE2712" i="61"/>
  <c r="AE2713" i="61"/>
  <c r="AE2714" i="61"/>
  <c r="AE2715" i="61"/>
  <c r="AE2716" i="61"/>
  <c r="AE2717" i="61"/>
  <c r="AE2718" i="61"/>
  <c r="AE2719" i="61"/>
  <c r="AE2720" i="61"/>
  <c r="AE2721" i="61"/>
  <c r="AE2722" i="61"/>
  <c r="AE2723" i="61"/>
  <c r="AE2724" i="61"/>
  <c r="AE2725" i="61"/>
  <c r="AE2726" i="61"/>
  <c r="AE2727" i="61"/>
  <c r="AE2728" i="61"/>
  <c r="AE2729" i="61"/>
  <c r="AE2730" i="61"/>
  <c r="AE2731" i="61"/>
  <c r="AE2732" i="61"/>
  <c r="AE2733" i="61"/>
  <c r="AE2734" i="61"/>
  <c r="AE2735" i="61"/>
  <c r="AE2736" i="61"/>
  <c r="AE2737" i="61"/>
  <c r="AE2738" i="61"/>
  <c r="AE2739" i="61"/>
  <c r="AE2740" i="61"/>
  <c r="AE2741" i="61"/>
  <c r="AE2742" i="61"/>
  <c r="AE2743" i="61"/>
  <c r="AE2744" i="61"/>
  <c r="AE2745" i="61"/>
  <c r="AE2746" i="61"/>
  <c r="AE2747" i="61"/>
  <c r="AE2748" i="61"/>
  <c r="AE2749" i="61"/>
  <c r="AE2750" i="61"/>
  <c r="AE2751" i="61"/>
  <c r="AE2752" i="61"/>
  <c r="AE2753" i="61"/>
  <c r="AE2754" i="61"/>
  <c r="AE2755" i="61"/>
  <c r="AE2756" i="61"/>
  <c r="AE2757" i="61"/>
  <c r="AE2758" i="61"/>
  <c r="AE2759" i="61"/>
  <c r="AE2760" i="61"/>
  <c r="AE2761" i="61"/>
  <c r="AE2762" i="61"/>
  <c r="AE2763" i="61"/>
  <c r="AE2764" i="61"/>
  <c r="AE2765" i="61"/>
  <c r="AE2766" i="61"/>
  <c r="AE2767" i="61"/>
  <c r="AE2768" i="61"/>
  <c r="AE2769" i="61"/>
  <c r="AE2770" i="61"/>
  <c r="AE2771" i="61"/>
  <c r="AE2772" i="61"/>
  <c r="AE2773" i="61"/>
  <c r="AE2774" i="61"/>
  <c r="AE2775" i="61"/>
  <c r="AE2776" i="61"/>
  <c r="AE2777" i="61"/>
  <c r="AE2778" i="61"/>
  <c r="AE2779" i="61"/>
  <c r="AE2780" i="61"/>
  <c r="AE2781" i="61"/>
  <c r="AE2782" i="61"/>
  <c r="AE2783" i="61"/>
  <c r="AE2784" i="61"/>
  <c r="AE2785" i="61"/>
  <c r="AE2786" i="61"/>
  <c r="AE2787" i="61"/>
  <c r="AE2788" i="61"/>
  <c r="AE2789" i="61"/>
  <c r="AE2790" i="61"/>
  <c r="AE2791" i="61"/>
  <c r="AE2792" i="61"/>
  <c r="AE2793" i="61"/>
  <c r="AE2794" i="61"/>
  <c r="AE2795" i="61"/>
  <c r="AE2796" i="61"/>
  <c r="AE2797" i="61"/>
  <c r="AE2798" i="61"/>
  <c r="AE2799" i="61"/>
  <c r="AE2800" i="61"/>
  <c r="AE2801" i="61"/>
  <c r="AE2802" i="61"/>
  <c r="AE2803" i="61"/>
  <c r="AE2804" i="61"/>
  <c r="AE2805" i="61"/>
  <c r="AE2806" i="61"/>
  <c r="AE2807" i="61"/>
  <c r="AE2808" i="61"/>
  <c r="AE2809" i="61"/>
  <c r="AE2810" i="61"/>
  <c r="AE2811" i="61"/>
  <c r="AE2812" i="61"/>
  <c r="AE2813" i="61"/>
  <c r="AE2814" i="61"/>
  <c r="AE2815" i="61"/>
  <c r="AE2816" i="61"/>
  <c r="AE2817" i="61"/>
  <c r="AE2818" i="61"/>
  <c r="AE2819" i="61"/>
  <c r="AE2820" i="61"/>
  <c r="AE2821" i="61"/>
  <c r="AE2822" i="61"/>
  <c r="AE2823" i="61"/>
  <c r="AE2824" i="61"/>
  <c r="AE2825" i="61"/>
  <c r="AE2826" i="61"/>
  <c r="AE2827" i="61"/>
  <c r="AE2828" i="61"/>
  <c r="AE2829" i="61"/>
  <c r="AE2830" i="61"/>
  <c r="AE2831" i="61"/>
  <c r="AE2832" i="61"/>
  <c r="AE2833" i="61"/>
  <c r="AE2834" i="61"/>
  <c r="AE2835" i="61"/>
  <c r="AE2836" i="61"/>
  <c r="AE2837" i="61"/>
  <c r="AE2838" i="61"/>
  <c r="AE2839" i="61"/>
  <c r="AE2840" i="61"/>
  <c r="AE2841" i="61"/>
  <c r="AE2842" i="61"/>
  <c r="AE2843" i="61"/>
  <c r="AE2844" i="61"/>
  <c r="AE2845" i="61"/>
  <c r="AE2846" i="61"/>
  <c r="AE2847" i="61"/>
  <c r="AE2848" i="61"/>
  <c r="AE2849" i="61"/>
  <c r="AE2850" i="61"/>
  <c r="AE2851" i="61"/>
  <c r="AE2852" i="61"/>
  <c r="AE2853" i="61"/>
  <c r="AE2854" i="61"/>
  <c r="AE2855" i="61"/>
  <c r="AE2856" i="61"/>
  <c r="AE2857" i="61"/>
  <c r="AE2858" i="61"/>
  <c r="AE2859" i="61"/>
  <c r="AE2860" i="61"/>
  <c r="AE2861" i="61"/>
  <c r="AE2862" i="61"/>
  <c r="AE2863" i="61"/>
  <c r="AE2864" i="61"/>
  <c r="AE2865" i="61"/>
  <c r="AE2866" i="61"/>
  <c r="AE2867" i="61"/>
  <c r="AE2868" i="61"/>
  <c r="AE2869" i="61"/>
  <c r="AE2870" i="61"/>
  <c r="AE2871" i="61"/>
  <c r="AE2872" i="61"/>
  <c r="AE2873" i="61"/>
  <c r="AE2874" i="61"/>
  <c r="AE2875" i="61"/>
  <c r="AE2876" i="61"/>
  <c r="AE2877" i="61"/>
  <c r="AE2878" i="61"/>
  <c r="AE2879" i="61"/>
  <c r="AE2880" i="61"/>
  <c r="AE2881" i="61"/>
  <c r="AE2882" i="61"/>
  <c r="AE2883" i="61"/>
  <c r="AE2884" i="61"/>
  <c r="AE2885" i="61"/>
  <c r="AE2886" i="61"/>
  <c r="AE2887" i="61"/>
  <c r="AE2888" i="61"/>
  <c r="AE2889" i="61"/>
  <c r="AE2890" i="61"/>
  <c r="AE2891" i="61"/>
  <c r="AE2892" i="61"/>
  <c r="AE2893" i="61"/>
  <c r="AE2894" i="61"/>
  <c r="AE2895" i="61"/>
  <c r="AE2896" i="61"/>
  <c r="AE2897" i="61"/>
  <c r="AE2898" i="61"/>
  <c r="AE2899" i="61"/>
  <c r="AE2900" i="61"/>
  <c r="AE2901" i="61"/>
  <c r="AE2902" i="61"/>
  <c r="AE2903" i="61"/>
  <c r="AE2904" i="61"/>
  <c r="AE2905" i="61"/>
  <c r="AE2906" i="61"/>
  <c r="AE2907" i="61"/>
  <c r="AE2908" i="61"/>
  <c r="AE2909" i="61"/>
  <c r="AE2910" i="61"/>
  <c r="AE2911" i="61"/>
  <c r="AE2912" i="61"/>
  <c r="AE2913" i="61"/>
  <c r="AE2914" i="61"/>
  <c r="AE2915" i="61"/>
  <c r="AE2916" i="61"/>
  <c r="AE2917" i="61"/>
  <c r="AE2918" i="61"/>
  <c r="AE2919" i="61"/>
  <c r="AE2920" i="61"/>
  <c r="AE2921" i="61"/>
  <c r="AE2922" i="61"/>
  <c r="AE2923" i="61"/>
  <c r="AE2924" i="61"/>
  <c r="AE2925" i="61"/>
  <c r="AE2926" i="61"/>
  <c r="AE2927" i="61"/>
  <c r="AE2928" i="61"/>
  <c r="AE2929" i="61"/>
  <c r="AE2930" i="61"/>
  <c r="AE2931" i="61"/>
  <c r="AE2932" i="61"/>
  <c r="AE2933" i="61"/>
  <c r="AE2934" i="61"/>
  <c r="AE2935" i="61"/>
  <c r="AE2936" i="61"/>
  <c r="AE2937" i="61"/>
  <c r="AE2938" i="61"/>
  <c r="AE2939" i="61"/>
  <c r="AE2940" i="61"/>
  <c r="AE2941" i="61"/>
  <c r="AE2942" i="61"/>
  <c r="AE2943" i="61"/>
  <c r="AE2944" i="61"/>
  <c r="AE2945" i="61"/>
  <c r="AE2946" i="61"/>
  <c r="AE2947" i="61"/>
  <c r="AE2948" i="61"/>
  <c r="AE2949" i="61"/>
  <c r="AE2950" i="61"/>
  <c r="AE2951" i="61"/>
  <c r="AE2952" i="61"/>
  <c r="AE2953" i="61"/>
  <c r="AE2954" i="61"/>
  <c r="AE2955" i="61"/>
  <c r="AE2956" i="61"/>
  <c r="AE2957" i="61"/>
  <c r="AE2958" i="61"/>
  <c r="AE2959" i="61"/>
  <c r="AE2960" i="61"/>
  <c r="AE2961" i="61"/>
  <c r="AE2962" i="61"/>
  <c r="AE2963" i="61"/>
  <c r="AE2964" i="61"/>
  <c r="AE2965" i="61"/>
  <c r="AE2966" i="61"/>
  <c r="AE2967" i="61"/>
  <c r="AE2968" i="61"/>
  <c r="AE2969" i="61"/>
  <c r="AE2970" i="61"/>
  <c r="AE2971" i="61"/>
  <c r="AE2972" i="61"/>
  <c r="AE2973" i="61"/>
  <c r="AE2974" i="61"/>
  <c r="AE2975" i="61"/>
  <c r="AE2976" i="61"/>
  <c r="AE2977" i="61"/>
  <c r="AE2978" i="61"/>
  <c r="AE2979" i="61"/>
  <c r="AE2980" i="61"/>
  <c r="AE2981" i="61"/>
  <c r="AE2982" i="61"/>
  <c r="AE2983" i="61"/>
  <c r="AE2984" i="61"/>
  <c r="AE2985" i="61"/>
  <c r="AE2986" i="61"/>
  <c r="AE2987" i="61"/>
  <c r="AE2988" i="61"/>
  <c r="AE2989" i="61"/>
  <c r="AE2990" i="61"/>
  <c r="AE2991" i="61"/>
  <c r="AE2992" i="61"/>
  <c r="AE2993" i="61"/>
  <c r="AE2994" i="61"/>
  <c r="AE2995" i="61"/>
  <c r="AE2996" i="61"/>
  <c r="AE2997" i="61"/>
  <c r="AE2998" i="61"/>
  <c r="AE2999" i="61"/>
  <c r="AE3000" i="61"/>
  <c r="AE3001" i="61"/>
  <c r="AE3002" i="61"/>
  <c r="AE3003" i="61"/>
  <c r="AE3004" i="61"/>
  <c r="AE3005" i="61"/>
  <c r="AE3006" i="61"/>
  <c r="AE3007" i="61"/>
  <c r="AE3008" i="61"/>
  <c r="AE3009" i="61"/>
  <c r="AE3010" i="61"/>
  <c r="AE3011" i="61"/>
  <c r="AE3012" i="61"/>
  <c r="AE3013" i="61"/>
  <c r="AE3014" i="61"/>
  <c r="AE3015" i="61"/>
  <c r="AE3016" i="61"/>
  <c r="AE3017" i="61"/>
  <c r="AE3018" i="61"/>
  <c r="AE3019" i="61"/>
  <c r="AE3020" i="61"/>
  <c r="AE3021" i="61"/>
  <c r="AE3022" i="61"/>
  <c r="AE3023" i="61"/>
  <c r="AE3024" i="61"/>
  <c r="AE3025" i="61"/>
  <c r="AE3026" i="61"/>
  <c r="AE3027" i="61"/>
  <c r="AE3028" i="61"/>
  <c r="AE3029" i="61"/>
  <c r="AE3030" i="61"/>
  <c r="AE3031" i="61"/>
  <c r="AE3032" i="61"/>
  <c r="AE3033" i="61"/>
  <c r="AE3034" i="61"/>
  <c r="AE3035" i="61"/>
  <c r="AE3036" i="61"/>
  <c r="AE3037" i="61"/>
  <c r="AE3038" i="61"/>
  <c r="AE3039" i="61"/>
  <c r="AE3040" i="61"/>
  <c r="AE3041" i="61"/>
  <c r="AE3042" i="61"/>
  <c r="AE3043" i="61"/>
  <c r="AE3044" i="61"/>
  <c r="AE3045" i="61"/>
  <c r="AE3046" i="61"/>
  <c r="AE3047" i="61"/>
  <c r="AE3048" i="61"/>
  <c r="AE3049" i="61"/>
  <c r="AE3050" i="61"/>
  <c r="AE3051" i="61"/>
  <c r="AE3052" i="61"/>
  <c r="AE3053" i="61"/>
  <c r="AE3054" i="61"/>
  <c r="AE3055" i="61"/>
  <c r="AE3056" i="61"/>
  <c r="AE3057" i="61"/>
  <c r="AE3058" i="61"/>
  <c r="AE3059" i="61"/>
  <c r="AE3060" i="61"/>
  <c r="AE3061" i="61"/>
  <c r="AE3062" i="61"/>
  <c r="AE3063" i="61"/>
  <c r="AE3064" i="61"/>
  <c r="AE3065" i="61"/>
  <c r="AE3066" i="61"/>
  <c r="AE3067" i="61"/>
  <c r="AE3068" i="61"/>
  <c r="AE3069" i="61"/>
  <c r="AE3070" i="61"/>
  <c r="AE3071" i="61"/>
  <c r="AE3072" i="61"/>
  <c r="AE3073" i="61"/>
  <c r="AE3074" i="61"/>
  <c r="AE3075" i="61"/>
  <c r="AE3076" i="61"/>
  <c r="AE3077" i="61"/>
  <c r="AE3078" i="61"/>
  <c r="AE3079" i="61"/>
  <c r="AE3080" i="61"/>
  <c r="AE3081" i="61"/>
  <c r="AE3082" i="61"/>
  <c r="AE3083" i="61"/>
  <c r="AE3084" i="61"/>
  <c r="AE3085" i="61"/>
  <c r="AE3086" i="61"/>
  <c r="AE3087" i="61"/>
  <c r="AE3088" i="61"/>
  <c r="AE3089" i="61"/>
  <c r="AE3090" i="61"/>
  <c r="AE3091" i="61"/>
  <c r="AE3092" i="61"/>
  <c r="AE3093" i="61"/>
  <c r="AE3094" i="61"/>
  <c r="AE3095" i="61"/>
  <c r="AE3096" i="61"/>
  <c r="AE3097" i="61"/>
  <c r="AE3098" i="61"/>
  <c r="AE3099" i="61"/>
  <c r="AE3100" i="61"/>
  <c r="AE3101" i="61"/>
  <c r="AE3102" i="61"/>
  <c r="AE3103" i="61"/>
  <c r="AE3104" i="61"/>
  <c r="AE3105" i="61"/>
  <c r="AE3106" i="61"/>
  <c r="AE3107" i="61"/>
  <c r="AE3108" i="61"/>
  <c r="AE3109" i="61"/>
  <c r="AE3110" i="61"/>
  <c r="AE3111" i="61"/>
  <c r="AE3112" i="61"/>
  <c r="AE3113" i="61"/>
  <c r="AE3114" i="61"/>
  <c r="AE3115" i="61"/>
  <c r="AE3116" i="61"/>
  <c r="AE3117" i="61"/>
  <c r="AE3118" i="61"/>
  <c r="AE3119" i="61"/>
  <c r="AE3120" i="61"/>
  <c r="AE3121" i="61"/>
  <c r="AE3122" i="61"/>
  <c r="AE3123" i="61"/>
  <c r="AE3124" i="61"/>
  <c r="AE3125" i="61"/>
  <c r="AE3126" i="61"/>
  <c r="AE3127" i="61"/>
  <c r="AE3128" i="61"/>
  <c r="AE3129" i="61"/>
  <c r="AE3130" i="61"/>
  <c r="AE3131" i="61"/>
  <c r="AE3132" i="61"/>
  <c r="AE3133" i="61"/>
  <c r="AE3134" i="61"/>
  <c r="AE3135" i="61"/>
  <c r="AE3136" i="61"/>
  <c r="AE3137" i="61"/>
  <c r="AE3138" i="61"/>
  <c r="AE3139" i="61"/>
  <c r="AE3140" i="61"/>
  <c r="AE3141" i="61"/>
  <c r="AE3142" i="61"/>
  <c r="AE3143" i="61"/>
  <c r="AE3144" i="61"/>
  <c r="AE3145" i="61"/>
  <c r="AE3146" i="61"/>
  <c r="AE3147" i="61"/>
  <c r="AE3148" i="61"/>
  <c r="AE3149" i="61"/>
  <c r="AE3150" i="61"/>
  <c r="AE3151" i="61"/>
  <c r="AE3152" i="61"/>
  <c r="AE3153" i="61"/>
  <c r="AE3154" i="61"/>
  <c r="AE3155" i="61"/>
  <c r="AE3156" i="61"/>
  <c r="AE3157" i="61"/>
  <c r="AE3158" i="61"/>
  <c r="AE3159" i="61"/>
  <c r="AE3160" i="61"/>
  <c r="AE3161" i="61"/>
  <c r="AE3162" i="61"/>
  <c r="AE3163" i="61"/>
  <c r="AE3164" i="61"/>
  <c r="AE3165" i="61"/>
  <c r="AE3166" i="61"/>
  <c r="AE3167" i="61"/>
  <c r="AE3168" i="61"/>
  <c r="AE3169" i="61"/>
  <c r="AE3170" i="61"/>
  <c r="AE3171" i="61"/>
  <c r="AE3172" i="61"/>
  <c r="AE3173" i="61"/>
  <c r="AE3174" i="61"/>
  <c r="AE3175" i="61"/>
  <c r="AE3176" i="61"/>
  <c r="AE3177" i="61"/>
  <c r="AE3178" i="61"/>
  <c r="AE3179" i="61"/>
  <c r="AE3180" i="61"/>
  <c r="AE3181" i="61"/>
  <c r="AE3182" i="61"/>
  <c r="AE3183" i="61"/>
  <c r="AE3184" i="61"/>
  <c r="AE3185" i="61"/>
  <c r="AE3186" i="61"/>
  <c r="AE3187" i="61"/>
  <c r="AE3188" i="61"/>
  <c r="AE3189" i="61"/>
  <c r="AE3190" i="61"/>
  <c r="AE3191" i="61"/>
  <c r="AE3192" i="61"/>
  <c r="AE3193" i="61"/>
  <c r="AE3194" i="61"/>
  <c r="AE3195" i="61"/>
  <c r="AE3196" i="61"/>
  <c r="AE3197" i="61"/>
  <c r="AE3198" i="61"/>
  <c r="AE3199" i="61"/>
  <c r="AE3200" i="61"/>
  <c r="AE3201" i="61"/>
  <c r="AE3202" i="61"/>
  <c r="AE3203" i="61"/>
  <c r="AE3204" i="61"/>
  <c r="AE3205" i="61"/>
  <c r="AE3206" i="61"/>
  <c r="AE3207" i="61"/>
  <c r="AE3208" i="61"/>
  <c r="AE3209" i="61"/>
  <c r="AE3210" i="61"/>
  <c r="AE3211" i="61"/>
  <c r="AE3212" i="61"/>
  <c r="AE3213" i="61"/>
  <c r="AE3214" i="61"/>
  <c r="AE3215" i="61"/>
  <c r="AE3216" i="61"/>
  <c r="AE3217" i="61"/>
  <c r="AE3218" i="61"/>
  <c r="AE3219" i="61"/>
  <c r="AE3220" i="61"/>
  <c r="AE3221" i="61"/>
  <c r="AE3222" i="61"/>
  <c r="AE3223" i="61"/>
  <c r="AE3224" i="61"/>
  <c r="AE3225" i="61"/>
  <c r="AE3226" i="61"/>
  <c r="AE3227" i="61"/>
  <c r="AE3228" i="61"/>
  <c r="AE3229" i="61"/>
  <c r="AE3230" i="61"/>
  <c r="AE3231" i="61"/>
  <c r="AE3232" i="61"/>
  <c r="AE3233" i="61"/>
  <c r="AE3234" i="61"/>
  <c r="AE3235" i="61"/>
  <c r="AE3236" i="61"/>
  <c r="AE3237" i="61"/>
  <c r="AE3238" i="61"/>
  <c r="AE3239" i="61"/>
  <c r="AE3240" i="61"/>
  <c r="AE3241" i="61"/>
  <c r="AE3242" i="61"/>
  <c r="AE3243" i="61"/>
  <c r="AE3244" i="61"/>
  <c r="AE3245" i="61"/>
  <c r="AE3246" i="61"/>
  <c r="AE3247" i="61"/>
  <c r="AE3248" i="61"/>
  <c r="AE3249" i="61"/>
  <c r="AE3250" i="61"/>
  <c r="AE3251" i="61"/>
  <c r="AE3252" i="61"/>
  <c r="AE3253" i="61"/>
  <c r="AE3254" i="61"/>
  <c r="AE3255" i="61"/>
  <c r="AE3256" i="61"/>
  <c r="AE3257" i="61"/>
  <c r="AE3258" i="61"/>
  <c r="AE3259" i="61"/>
  <c r="AE3260" i="61"/>
  <c r="AE3261" i="61"/>
  <c r="AE3262" i="61"/>
  <c r="AE3263" i="61"/>
  <c r="AE3264" i="61"/>
  <c r="AE3265" i="61"/>
  <c r="AE3266" i="61"/>
  <c r="AE3267" i="61"/>
  <c r="AE3268" i="61"/>
  <c r="AE3269" i="61"/>
  <c r="AE3270" i="61"/>
  <c r="AE3271" i="61"/>
  <c r="AE3272" i="61"/>
  <c r="AE3273" i="61"/>
  <c r="AE3274" i="61"/>
  <c r="AE3275" i="61"/>
  <c r="AE3276" i="61"/>
  <c r="AE3277" i="61"/>
  <c r="AE3278" i="61"/>
  <c r="AE3279" i="61"/>
  <c r="AE3280" i="61"/>
  <c r="AE3281" i="61"/>
  <c r="AE3282" i="61"/>
  <c r="AE3283" i="61"/>
  <c r="AE3284" i="61"/>
  <c r="AE3285" i="61"/>
  <c r="AE3286" i="61"/>
  <c r="AE3287" i="61"/>
  <c r="AE3288" i="61"/>
  <c r="AE3289" i="61"/>
  <c r="AE3290" i="61"/>
  <c r="AE3291" i="61"/>
  <c r="AE3292" i="61"/>
  <c r="AE3293" i="61"/>
  <c r="AE3294" i="61"/>
  <c r="AE3295" i="61"/>
  <c r="AE3296" i="61"/>
  <c r="AE3297" i="61"/>
  <c r="AE3298" i="61"/>
  <c r="AE3299" i="61"/>
  <c r="AE3300" i="61"/>
  <c r="AE3301" i="61"/>
  <c r="AE3302" i="61"/>
  <c r="AE3303" i="61"/>
  <c r="AE3304" i="61"/>
  <c r="AE3305" i="61"/>
  <c r="AE3306" i="61"/>
  <c r="AE3307" i="61"/>
  <c r="AE3308" i="61"/>
  <c r="AE3309" i="61"/>
  <c r="AE3310" i="61"/>
  <c r="AE3311" i="61"/>
  <c r="AE3312" i="61"/>
  <c r="AE3313" i="61"/>
  <c r="AE3314" i="61"/>
  <c r="AE3315" i="61"/>
  <c r="AE3316" i="61"/>
  <c r="AE3317" i="61"/>
  <c r="AE3318" i="61"/>
  <c r="AE3319" i="61"/>
  <c r="AE3320" i="61"/>
  <c r="AE3321" i="61"/>
  <c r="AE3322" i="61"/>
  <c r="AE3323" i="61"/>
  <c r="AE3324" i="61"/>
  <c r="AE3325" i="61"/>
  <c r="AE3326" i="61"/>
  <c r="AE3327" i="61"/>
  <c r="AE3328" i="61"/>
  <c r="AE3329" i="61"/>
  <c r="AE3330" i="61"/>
  <c r="AE3331" i="61"/>
  <c r="AE3332" i="61"/>
  <c r="AE3333" i="61"/>
  <c r="AE3334" i="61"/>
  <c r="AE3335" i="61"/>
  <c r="AE3336" i="61"/>
  <c r="AE3337" i="61"/>
  <c r="AE3338" i="61"/>
  <c r="AE3339" i="61"/>
  <c r="AE3340" i="61"/>
  <c r="AE3341" i="61"/>
  <c r="AE3342" i="61"/>
  <c r="AE3343" i="61"/>
  <c r="AE3344" i="61"/>
  <c r="AE3345" i="61"/>
  <c r="AE3346" i="61"/>
  <c r="AE3347" i="61"/>
  <c r="AE3348" i="61"/>
  <c r="AE3349" i="61"/>
  <c r="AE3350" i="61"/>
  <c r="AE3351" i="61"/>
  <c r="AE3352" i="61"/>
  <c r="AE3353" i="61"/>
  <c r="AE3354" i="61"/>
  <c r="AE3355" i="61"/>
  <c r="AE3356" i="61"/>
  <c r="AE3357" i="61"/>
  <c r="AE3358" i="61"/>
  <c r="AE3359" i="61"/>
  <c r="AE3360" i="61"/>
  <c r="AE3361" i="61"/>
  <c r="AE3362" i="61"/>
  <c r="AE3363" i="61"/>
  <c r="AE3364" i="61"/>
  <c r="AE3365" i="61"/>
  <c r="AE3366" i="61"/>
  <c r="AE3367" i="61"/>
  <c r="AE3368" i="61"/>
  <c r="AE3369" i="61"/>
  <c r="AE3370" i="61"/>
  <c r="AE3371" i="61"/>
  <c r="AE3372" i="61"/>
  <c r="AE3373" i="61"/>
  <c r="AE3374" i="61"/>
  <c r="AE3375" i="61"/>
  <c r="AE3376" i="61"/>
  <c r="AE3377" i="61"/>
  <c r="AE3378" i="61"/>
  <c r="AE3379" i="61"/>
  <c r="AE3380" i="61"/>
  <c r="AE3381" i="61"/>
  <c r="AE3382" i="61"/>
  <c r="AE3383" i="61"/>
  <c r="AE3384" i="61"/>
  <c r="AE3385" i="61"/>
  <c r="AE3386" i="61"/>
  <c r="AE3387" i="61"/>
  <c r="AE3388" i="61"/>
  <c r="AE3389" i="61"/>
  <c r="AE3390" i="61"/>
  <c r="AE3391" i="61"/>
  <c r="AE3392" i="61"/>
  <c r="AE3393" i="61"/>
  <c r="AE3394" i="61"/>
  <c r="AE3395" i="61"/>
  <c r="AE3396" i="61"/>
  <c r="AE3397" i="61"/>
  <c r="AE3398" i="61"/>
  <c r="AE3399" i="61"/>
  <c r="AE3400" i="61"/>
  <c r="AE3401" i="61"/>
  <c r="AE3402" i="61"/>
  <c r="AE3403" i="61"/>
  <c r="AE3404" i="61"/>
  <c r="AE3405" i="61"/>
  <c r="AE3406" i="61"/>
  <c r="AE3407" i="61"/>
  <c r="AE3408" i="61"/>
  <c r="AE3409" i="61"/>
  <c r="AE3410" i="61"/>
  <c r="AE3411" i="61"/>
  <c r="AE3412" i="61"/>
  <c r="AE3413" i="61"/>
  <c r="AE3414" i="61"/>
  <c r="AE3415" i="61"/>
  <c r="AE3416" i="61"/>
  <c r="AE3417" i="61"/>
  <c r="AE3418" i="61"/>
  <c r="AE3419" i="61"/>
  <c r="AE3420" i="61"/>
  <c r="AE3421" i="61"/>
  <c r="AE3422" i="61"/>
  <c r="AE3423" i="61"/>
  <c r="AE3424" i="61"/>
  <c r="AE3425" i="61"/>
  <c r="AE3426" i="61"/>
  <c r="AE3427" i="61"/>
  <c r="AE3428" i="61"/>
  <c r="AE3429" i="61"/>
  <c r="AE3430" i="61"/>
  <c r="AE3431" i="61"/>
  <c r="AE3432" i="61"/>
  <c r="AE3433" i="61"/>
  <c r="AE3434" i="61"/>
  <c r="AE3435" i="61"/>
  <c r="AE3436" i="61"/>
  <c r="AE3437" i="61"/>
  <c r="AE3438" i="61"/>
  <c r="AE3439" i="61"/>
  <c r="AE3440" i="61"/>
  <c r="AE3441" i="61"/>
  <c r="AE3442" i="61"/>
  <c r="AE3443" i="61"/>
  <c r="AE3444" i="61"/>
  <c r="AE3445" i="61"/>
  <c r="AE3446" i="61"/>
  <c r="AE3447" i="61"/>
  <c r="AE3448" i="61"/>
  <c r="AE3449" i="61"/>
  <c r="AE3450" i="61"/>
  <c r="AE3451" i="61"/>
  <c r="AE3452" i="61"/>
  <c r="AE3453" i="61"/>
  <c r="AE3454" i="61"/>
  <c r="AE3455" i="61"/>
  <c r="AE3456" i="61"/>
  <c r="AE3457" i="61"/>
  <c r="AE3458" i="61"/>
  <c r="AE3459" i="61"/>
  <c r="AE3460" i="61"/>
  <c r="AE3461" i="61"/>
  <c r="AE3462" i="61"/>
  <c r="AE3463" i="61"/>
  <c r="AE3464" i="61"/>
  <c r="AE3465" i="61"/>
  <c r="AE3466" i="61"/>
  <c r="AE3467" i="61"/>
  <c r="AE3468" i="61"/>
  <c r="AE3469" i="61"/>
  <c r="AE3470" i="61"/>
  <c r="AE3471" i="61"/>
  <c r="AE3472" i="61"/>
  <c r="AE3473" i="61"/>
  <c r="AE3474" i="61"/>
  <c r="AE3475" i="61"/>
  <c r="AE3476" i="61"/>
  <c r="AE3477" i="61"/>
  <c r="AE3478" i="61"/>
  <c r="AE3479" i="61"/>
  <c r="AE3480" i="61"/>
  <c r="AE3481" i="61"/>
  <c r="AE3482" i="61"/>
  <c r="AE3483" i="61"/>
  <c r="AE3484" i="61"/>
  <c r="AE3485" i="61"/>
  <c r="AE3486" i="61"/>
  <c r="AE3487" i="61"/>
  <c r="AE3488" i="61"/>
  <c r="AE3489" i="61"/>
  <c r="AE3490" i="61"/>
  <c r="AE3491" i="61"/>
  <c r="AE3492" i="61"/>
  <c r="AE3493" i="61"/>
  <c r="AE3494" i="61"/>
  <c r="AE3495" i="61"/>
  <c r="AE3496" i="61"/>
  <c r="AE3497" i="61"/>
  <c r="AE3498" i="61"/>
  <c r="AE3499" i="61"/>
  <c r="AE3500" i="61"/>
  <c r="AE3501" i="61"/>
  <c r="AE3502" i="61"/>
  <c r="AE3503" i="61"/>
  <c r="AE3504" i="61"/>
  <c r="AE3505" i="61"/>
  <c r="AE3506" i="61"/>
  <c r="AE3507" i="61"/>
  <c r="AE3508" i="61"/>
  <c r="AE3509" i="61"/>
  <c r="AE3510" i="61"/>
  <c r="AE3511" i="61"/>
  <c r="AE3512" i="61"/>
  <c r="AE3513" i="61"/>
  <c r="AE3514" i="61"/>
  <c r="AE3515" i="61"/>
  <c r="AE3516" i="61"/>
  <c r="AE3517" i="61"/>
  <c r="AE3518" i="61"/>
  <c r="AE3519" i="61"/>
  <c r="AE3520" i="61"/>
  <c r="AE3521" i="61"/>
  <c r="AE3522" i="61"/>
  <c r="AE3523" i="61"/>
  <c r="AE3524" i="61"/>
  <c r="AE3525" i="61"/>
  <c r="AE3526" i="61"/>
  <c r="AE3527" i="61"/>
  <c r="AE3528" i="61"/>
  <c r="AE3529" i="61"/>
  <c r="AE3530" i="61"/>
  <c r="AE3531" i="61"/>
  <c r="AE3532" i="61"/>
  <c r="AE3533" i="61"/>
  <c r="AE3534" i="61"/>
  <c r="AE3535" i="61"/>
  <c r="AE3536" i="61"/>
  <c r="AE3537" i="61"/>
  <c r="AE3538" i="61"/>
  <c r="AE3539" i="61"/>
  <c r="AE3540" i="61"/>
  <c r="AE3541" i="61"/>
  <c r="AE3542" i="61"/>
  <c r="AE3543" i="61"/>
  <c r="AE3544" i="61"/>
  <c r="AE3545" i="61"/>
  <c r="AE3546" i="61"/>
  <c r="AE3547" i="61"/>
  <c r="AE3548" i="61"/>
  <c r="AE3549" i="61"/>
  <c r="AE3550" i="61"/>
  <c r="AE3551" i="61"/>
  <c r="AE3552" i="61"/>
  <c r="AE3553" i="61"/>
  <c r="AE3554" i="61"/>
  <c r="AE3555" i="61"/>
  <c r="AE3556" i="61"/>
  <c r="AE3557" i="61"/>
  <c r="AE3558" i="61"/>
  <c r="AE3559" i="61"/>
  <c r="AE3560" i="61"/>
  <c r="AE3561" i="61"/>
  <c r="AE3562" i="61"/>
  <c r="AE3563" i="61"/>
  <c r="AE3564" i="61"/>
  <c r="AE3565" i="61"/>
  <c r="AE3566" i="61"/>
  <c r="AE3567" i="61"/>
  <c r="AE3568" i="61"/>
  <c r="AE3569" i="61"/>
  <c r="AE3570" i="61"/>
  <c r="AE3571" i="61"/>
  <c r="AE3572" i="61"/>
  <c r="AE3573" i="61"/>
  <c r="AE3574" i="61"/>
  <c r="AE3575" i="61"/>
  <c r="AE3576" i="61"/>
  <c r="AE3577" i="61"/>
  <c r="AE3578" i="61"/>
  <c r="AE3579" i="61"/>
  <c r="AE3580" i="61"/>
  <c r="AE3581" i="61"/>
  <c r="AE3582" i="61"/>
  <c r="AE3583" i="61"/>
  <c r="AE3584" i="61"/>
  <c r="AE3585" i="61"/>
  <c r="AE3586" i="61"/>
  <c r="AE3587" i="61"/>
  <c r="AE3588" i="61"/>
  <c r="AE3589" i="61"/>
  <c r="AE3590" i="61"/>
  <c r="AE3591" i="61"/>
  <c r="AE3592" i="61"/>
  <c r="AE3593" i="61"/>
  <c r="AE3594" i="61"/>
  <c r="AE3595" i="61"/>
  <c r="AE3596" i="61"/>
  <c r="AE3597" i="61"/>
  <c r="AE3598" i="61"/>
  <c r="AE3599" i="61"/>
  <c r="AE3600" i="61"/>
  <c r="AE3601" i="61"/>
  <c r="AE3602" i="61"/>
  <c r="AE3603" i="61"/>
  <c r="AE3604" i="61"/>
  <c r="AE3605" i="61"/>
  <c r="AE3606" i="61"/>
  <c r="AE3607" i="61"/>
  <c r="AE3608" i="61"/>
  <c r="AE3609" i="61"/>
  <c r="AE3610" i="61"/>
  <c r="AE3611" i="61"/>
  <c r="AE3612" i="61"/>
  <c r="AE3613" i="61"/>
  <c r="AE3614" i="61"/>
  <c r="AE3615" i="61"/>
  <c r="AE3616" i="61"/>
  <c r="AE3617" i="61"/>
  <c r="AE3618" i="61"/>
  <c r="AE3619" i="61"/>
  <c r="AE3620" i="61"/>
  <c r="AE3621" i="61"/>
  <c r="AE3622" i="61"/>
  <c r="AE3623" i="61"/>
  <c r="AE3624" i="61"/>
  <c r="AE3625" i="61"/>
  <c r="AE3626" i="61"/>
  <c r="AE3627" i="61"/>
  <c r="AE3628" i="61"/>
  <c r="AE3629" i="61"/>
  <c r="AE3630" i="61"/>
  <c r="AE3631" i="61"/>
  <c r="AE3632" i="61"/>
  <c r="AE3633" i="61"/>
  <c r="AE3634" i="61"/>
  <c r="AE3635" i="61"/>
  <c r="AE3636" i="61"/>
  <c r="AE3637" i="61"/>
  <c r="AE3638" i="61"/>
  <c r="AE3639" i="61"/>
  <c r="AE3640" i="61"/>
  <c r="AE3641" i="61"/>
  <c r="AE3642" i="61"/>
  <c r="AE3643" i="61"/>
  <c r="AE3644" i="61"/>
  <c r="AE3645" i="61"/>
  <c r="AE3646" i="61"/>
  <c r="AE3647" i="61"/>
  <c r="AE3648" i="61"/>
  <c r="AE3649" i="61"/>
  <c r="AE3650" i="61"/>
  <c r="AE3651" i="61"/>
  <c r="AE3652" i="61"/>
  <c r="AE3653" i="61"/>
  <c r="AE3654" i="61"/>
  <c r="AE3655" i="61"/>
  <c r="AE3656" i="61"/>
  <c r="AE3657" i="61"/>
  <c r="AE3658" i="61"/>
  <c r="AE3659" i="61"/>
  <c r="AE3660" i="61"/>
  <c r="AE3661" i="61"/>
  <c r="AE3662" i="61"/>
  <c r="AE3663" i="61"/>
  <c r="AE3664" i="61"/>
  <c r="AE3665" i="61"/>
  <c r="AE3666" i="61"/>
  <c r="AE3667" i="61"/>
  <c r="AE3668" i="61"/>
  <c r="AE3669" i="61"/>
  <c r="AE3670" i="61"/>
  <c r="AE3671" i="61"/>
  <c r="AE3672" i="61"/>
  <c r="AE3673" i="61"/>
  <c r="AE3674" i="61"/>
  <c r="AE3675" i="61"/>
  <c r="AE3676" i="61"/>
  <c r="AE3677" i="61"/>
  <c r="AE3678" i="61"/>
  <c r="AE3679" i="61"/>
  <c r="AE3680" i="61"/>
  <c r="AE3681" i="61"/>
  <c r="AE3682" i="61"/>
  <c r="AE3683" i="61"/>
  <c r="AE3684" i="61"/>
  <c r="AE3685" i="61"/>
  <c r="AE3686" i="61"/>
  <c r="AE3687" i="61"/>
  <c r="AE3688" i="61"/>
  <c r="AE3689" i="61"/>
  <c r="AE3690" i="61"/>
  <c r="AE3691" i="61"/>
  <c r="AE3692" i="61"/>
  <c r="AE3693" i="61"/>
  <c r="AE3694" i="61"/>
  <c r="AE3695" i="61"/>
  <c r="AE3696" i="61"/>
  <c r="AE3697" i="61"/>
  <c r="AE3698" i="61"/>
  <c r="AE3699" i="61"/>
  <c r="AE3700" i="61"/>
  <c r="AE3701" i="61"/>
  <c r="AE3702" i="61"/>
  <c r="AE3703" i="61"/>
  <c r="AE3704" i="61"/>
  <c r="AE3705" i="61"/>
  <c r="AE3706" i="61"/>
  <c r="AE3707" i="61"/>
  <c r="AE3708" i="61"/>
  <c r="AE3709" i="61"/>
  <c r="AE3710" i="61"/>
  <c r="AE3711" i="61"/>
  <c r="AE3712" i="61"/>
  <c r="AE3713" i="61"/>
  <c r="AE3714" i="61"/>
  <c r="AE3715" i="61"/>
  <c r="AE3716" i="61"/>
  <c r="AE3717" i="61"/>
  <c r="AE3718" i="61"/>
  <c r="AE3719" i="61"/>
  <c r="AE3720" i="61"/>
  <c r="AE3721" i="61"/>
  <c r="AE3722" i="61"/>
  <c r="AE3723" i="61"/>
  <c r="AE3724" i="61"/>
  <c r="AE3725" i="61"/>
  <c r="AE3726" i="61"/>
  <c r="AE3727" i="61"/>
  <c r="AE3728" i="61"/>
  <c r="AE3729" i="61"/>
  <c r="AE3730" i="61"/>
  <c r="AE3731" i="61"/>
  <c r="AE3732" i="61"/>
  <c r="AE3733" i="61"/>
  <c r="AE3734" i="61"/>
  <c r="AE3735" i="61"/>
  <c r="AE3736" i="61"/>
  <c r="AE3737" i="61"/>
  <c r="AE3738" i="61"/>
  <c r="AE3739" i="61"/>
  <c r="AE3740" i="61"/>
  <c r="AE3741" i="61"/>
  <c r="AE3742" i="61"/>
  <c r="AE3743" i="61"/>
  <c r="AE3744" i="61"/>
  <c r="AE3745" i="61"/>
  <c r="AE3746" i="61"/>
  <c r="AE3747" i="61"/>
  <c r="AE3748" i="61"/>
  <c r="AE3749" i="61"/>
  <c r="AE3750" i="61"/>
  <c r="AE3751" i="61"/>
  <c r="AE3752" i="61"/>
  <c r="AE3753" i="61"/>
  <c r="AE3754" i="61"/>
  <c r="AE3755" i="61"/>
  <c r="AE3756" i="61"/>
  <c r="AE3757" i="61"/>
  <c r="AE3758" i="61"/>
  <c r="AE3759" i="61"/>
  <c r="AE3760" i="61"/>
  <c r="AE3761" i="61"/>
  <c r="AE3762" i="61"/>
  <c r="AE3763" i="61"/>
  <c r="AE3764" i="61"/>
  <c r="AE3765" i="61"/>
  <c r="AE3766" i="61"/>
  <c r="AE3767" i="61"/>
  <c r="AE3768" i="61"/>
  <c r="AE3769" i="61"/>
  <c r="AE3770" i="61"/>
  <c r="AE3771" i="61"/>
  <c r="AE3772" i="61"/>
  <c r="AE3773" i="61"/>
  <c r="AE3774" i="61"/>
  <c r="AE3775" i="61"/>
  <c r="AE3776" i="61"/>
  <c r="AE3777" i="61"/>
  <c r="AE3778" i="61"/>
  <c r="AE3779" i="61"/>
  <c r="AE3780" i="61"/>
  <c r="AE3781" i="61"/>
  <c r="AE3782" i="61"/>
  <c r="AE3783" i="61"/>
  <c r="AE3784" i="61"/>
  <c r="AE3785" i="61"/>
  <c r="AE3786" i="61"/>
  <c r="AE3787" i="61"/>
  <c r="AE3788" i="61"/>
  <c r="AE3789" i="61"/>
  <c r="AE3790" i="61"/>
  <c r="AE3791" i="61"/>
  <c r="AE3792" i="61"/>
  <c r="AE3793" i="61"/>
  <c r="AE3794" i="61"/>
  <c r="AE3795" i="61"/>
  <c r="AE3796" i="61"/>
  <c r="AE3797" i="61"/>
  <c r="AE3798" i="61"/>
  <c r="AE3799" i="61"/>
  <c r="AE3800" i="61"/>
  <c r="AE3801" i="61"/>
  <c r="AE3802" i="61"/>
  <c r="AE3803" i="61"/>
  <c r="AE3804" i="61"/>
  <c r="AE3805" i="61"/>
  <c r="AE3806" i="61"/>
  <c r="AE3807" i="61"/>
  <c r="AE3808" i="61"/>
  <c r="AE3809" i="61"/>
  <c r="AE3810" i="61"/>
  <c r="AE3811" i="61"/>
  <c r="AE3812" i="61"/>
  <c r="AE3813" i="61"/>
  <c r="AE3814" i="61"/>
  <c r="AE3815" i="61"/>
  <c r="AE3816" i="61"/>
  <c r="AE3817" i="61"/>
  <c r="AE3818" i="61"/>
  <c r="AE3819" i="61"/>
  <c r="AE3820" i="61"/>
  <c r="AE3821" i="61"/>
  <c r="AE3822" i="61"/>
  <c r="AE3823" i="61"/>
  <c r="AE3824" i="61"/>
  <c r="AE3825" i="61"/>
  <c r="AE3826" i="61"/>
  <c r="AE3827" i="61"/>
  <c r="AE3828" i="61"/>
  <c r="AE3829" i="61"/>
  <c r="AE3830" i="61"/>
  <c r="AE3831" i="61"/>
  <c r="AE3832" i="61"/>
  <c r="AE3833" i="61"/>
  <c r="AE3834" i="61"/>
  <c r="AE3835" i="61"/>
  <c r="AE3836" i="61"/>
  <c r="AE3837" i="61"/>
  <c r="AE3838" i="61"/>
  <c r="AE3839" i="61"/>
  <c r="AE3840" i="61"/>
  <c r="AE3841" i="61"/>
  <c r="AE3842" i="61"/>
  <c r="AE3843" i="61"/>
  <c r="AE3844" i="61"/>
  <c r="AE3845" i="61"/>
  <c r="AE3846" i="61"/>
  <c r="AE3847" i="61"/>
  <c r="AE3848" i="61"/>
  <c r="AE3849" i="61"/>
  <c r="AE3850" i="61"/>
  <c r="AE3851" i="61"/>
  <c r="AE3852" i="61"/>
  <c r="AE3853" i="61"/>
  <c r="AE3854" i="61"/>
  <c r="AE3855" i="61"/>
  <c r="AE3856" i="61"/>
  <c r="AE3857" i="61"/>
  <c r="AE3858" i="61"/>
  <c r="AE3859" i="61"/>
  <c r="AE3860" i="61"/>
  <c r="AE3861" i="61"/>
  <c r="AE3862" i="61"/>
  <c r="AE3863" i="61"/>
  <c r="AE3864" i="61"/>
  <c r="AE3865" i="61"/>
  <c r="AE3866" i="61"/>
  <c r="AE3867" i="61"/>
  <c r="AE3868" i="61"/>
  <c r="AE3869" i="61"/>
  <c r="AE3870" i="61"/>
  <c r="AE3871" i="61"/>
  <c r="AE3872" i="61"/>
  <c r="AE3873" i="61"/>
  <c r="AE3874" i="61"/>
  <c r="AE3875" i="61"/>
  <c r="AE3876" i="61"/>
  <c r="AE3877" i="61"/>
  <c r="AE3878" i="61"/>
  <c r="AE3879" i="61"/>
  <c r="AE3880" i="61"/>
  <c r="AE3881" i="61"/>
  <c r="AE3882" i="61"/>
  <c r="AE3883" i="61"/>
  <c r="AE3884" i="61"/>
  <c r="AE3885" i="61"/>
  <c r="AE3886" i="61"/>
  <c r="AE3887" i="61"/>
  <c r="AE3888" i="61"/>
  <c r="AE3889" i="61"/>
  <c r="AE3890" i="61"/>
  <c r="AE3891" i="61"/>
  <c r="AE3892" i="61"/>
  <c r="AE3893" i="61"/>
  <c r="AE3894" i="61"/>
  <c r="AE3895" i="61"/>
  <c r="AE3896" i="61"/>
  <c r="AE3897" i="61"/>
  <c r="AE3898" i="61"/>
  <c r="AE3899" i="61"/>
  <c r="AE3900" i="61"/>
  <c r="AE3901" i="61"/>
  <c r="AE3902" i="61"/>
  <c r="AE3903" i="61"/>
  <c r="AE3904" i="61"/>
  <c r="AE3905" i="61"/>
  <c r="AE3906" i="61"/>
  <c r="AE3907" i="61"/>
  <c r="AE3908" i="61"/>
  <c r="AE3909" i="61"/>
  <c r="AE3910" i="61"/>
  <c r="AE3911" i="61"/>
  <c r="AE3912" i="61"/>
  <c r="AE3913" i="61"/>
  <c r="AE3914" i="61"/>
  <c r="AE3915" i="61"/>
  <c r="AE3916" i="61"/>
  <c r="AE3917" i="61"/>
  <c r="AE3918" i="61"/>
  <c r="AE3919" i="61"/>
  <c r="AE3920" i="61"/>
  <c r="AE3921" i="61"/>
  <c r="AE3922" i="61"/>
  <c r="AE3923" i="61"/>
  <c r="AE3924" i="61"/>
  <c r="AE3925" i="61"/>
  <c r="AE3926" i="61"/>
  <c r="AE3927" i="61"/>
  <c r="AE3928" i="61"/>
  <c r="AE3929" i="61"/>
  <c r="AE3930" i="61"/>
  <c r="AE3931" i="61"/>
  <c r="AE3932" i="61"/>
  <c r="AE3933" i="61"/>
  <c r="AE3934" i="61"/>
  <c r="AE3935" i="61"/>
  <c r="AE3936" i="61"/>
  <c r="AE3937" i="61"/>
  <c r="AE3938" i="61"/>
  <c r="AE3939" i="61"/>
  <c r="AE3940" i="61"/>
  <c r="AE3941" i="61"/>
  <c r="AE3942" i="61"/>
  <c r="AE3943" i="61"/>
  <c r="AE3944" i="61"/>
  <c r="AE3945" i="61"/>
  <c r="AE3946" i="61"/>
  <c r="AE3947" i="61"/>
  <c r="AE3948" i="61"/>
  <c r="AE3949" i="61"/>
  <c r="AE3950" i="61"/>
  <c r="AE3951" i="61"/>
  <c r="AE3952" i="61"/>
  <c r="AE3953" i="61"/>
  <c r="AE3954" i="61"/>
  <c r="AE3955" i="61"/>
  <c r="AE3956" i="61"/>
  <c r="AE3957" i="61"/>
  <c r="AE3958" i="61"/>
  <c r="AE3959" i="61"/>
  <c r="AE3960" i="61"/>
  <c r="AE3961" i="61"/>
  <c r="AE3962" i="61"/>
  <c r="AE3963" i="61"/>
  <c r="AE3964" i="61"/>
  <c r="AE3965" i="61"/>
  <c r="AE3966" i="61"/>
  <c r="AE3967" i="61"/>
  <c r="AE3968" i="61"/>
  <c r="AE3969" i="61"/>
  <c r="AE3970" i="61"/>
  <c r="AE3971" i="61"/>
  <c r="AE3972" i="61"/>
  <c r="AE3973" i="61"/>
  <c r="AE3974" i="61"/>
  <c r="AE3975" i="61"/>
  <c r="AE3976" i="61"/>
  <c r="AE3977" i="61"/>
  <c r="AE3978" i="61"/>
  <c r="AE3979" i="61"/>
  <c r="AE3980" i="61"/>
  <c r="AE3981" i="61"/>
  <c r="AE3982" i="61"/>
  <c r="AE3983" i="61"/>
  <c r="AE3984" i="61"/>
  <c r="AE3985" i="61"/>
  <c r="AE3986" i="61"/>
  <c r="AE3987" i="61"/>
  <c r="AE3988" i="61"/>
  <c r="AE3989" i="61"/>
  <c r="AE3990" i="61"/>
  <c r="AE3991" i="61"/>
  <c r="AE3992" i="61"/>
  <c r="AE3993" i="61"/>
  <c r="AE3994" i="61"/>
  <c r="AE3995" i="61"/>
  <c r="AE3996" i="61"/>
  <c r="AE3997" i="61"/>
  <c r="AE3998" i="61"/>
  <c r="AE3999" i="61"/>
  <c r="AE4000" i="61"/>
  <c r="AE4001" i="61"/>
  <c r="AE4002" i="61"/>
  <c r="AE4003" i="61"/>
  <c r="AE4004" i="61"/>
  <c r="AE4005" i="61"/>
  <c r="AE4006" i="61"/>
  <c r="AE4007" i="61"/>
  <c r="AE4008" i="61"/>
  <c r="AE4009" i="61"/>
  <c r="AE4010" i="61"/>
  <c r="AE4011" i="61"/>
  <c r="AE4012" i="61"/>
  <c r="AE4013" i="61"/>
  <c r="AE4014" i="61"/>
  <c r="AE4015" i="61"/>
  <c r="AE4016" i="61"/>
  <c r="AE4017" i="61"/>
  <c r="AE4018" i="61"/>
  <c r="AE4019" i="61"/>
  <c r="AE4020" i="61"/>
  <c r="AE4021" i="61"/>
  <c r="AE4022" i="61"/>
  <c r="AE4023" i="61"/>
  <c r="AE4024" i="61"/>
  <c r="AE4025" i="61"/>
  <c r="AE4026" i="61"/>
  <c r="AE4027" i="61"/>
  <c r="AE4028" i="61"/>
  <c r="AE4029" i="61"/>
  <c r="AE4030" i="61"/>
  <c r="AE4031" i="61"/>
  <c r="AE4032" i="61"/>
  <c r="AE4033" i="61"/>
  <c r="AE4034" i="61"/>
  <c r="AE4035" i="61"/>
  <c r="AE4036" i="61"/>
  <c r="AE4037" i="61"/>
  <c r="AE4038" i="61"/>
  <c r="AE4039" i="61"/>
  <c r="AE4040" i="61"/>
  <c r="AE4041" i="61"/>
  <c r="AE4042" i="61"/>
  <c r="AE4043" i="61"/>
  <c r="AE4044" i="61"/>
  <c r="AE4045" i="61"/>
  <c r="AE4046" i="61"/>
  <c r="AE4047" i="61"/>
  <c r="AE4048" i="61"/>
  <c r="AE4049" i="61"/>
  <c r="AE4050" i="61"/>
  <c r="AE4051" i="61"/>
  <c r="AE4052" i="61"/>
  <c r="AE4053" i="61"/>
  <c r="AE4054" i="61"/>
  <c r="AE4055" i="61"/>
  <c r="AE4056" i="61"/>
  <c r="AE4057" i="61"/>
  <c r="AE4058" i="61"/>
  <c r="AE4059" i="61"/>
  <c r="AE4060" i="61"/>
  <c r="AE4061" i="61"/>
  <c r="AE4062" i="61"/>
  <c r="AE4063" i="61"/>
  <c r="AE4064" i="61"/>
  <c r="AE4065" i="61"/>
  <c r="AE4066" i="61"/>
  <c r="AE4067" i="61"/>
  <c r="AE4068" i="61"/>
  <c r="AE4069" i="61"/>
  <c r="AE4070" i="61"/>
  <c r="AE4071" i="61"/>
  <c r="AE4072" i="61"/>
  <c r="AE4073" i="61"/>
  <c r="AE4074" i="61"/>
  <c r="AE4075" i="61"/>
  <c r="AE4076" i="61"/>
  <c r="AE4077" i="61"/>
  <c r="AE4078" i="61"/>
  <c r="AE4079" i="61"/>
  <c r="AE4080" i="61"/>
  <c r="AE4081" i="61"/>
  <c r="AE4082" i="61"/>
  <c r="AE4083" i="61"/>
  <c r="AE4084" i="61"/>
  <c r="AE4085" i="61"/>
  <c r="AE4086" i="61"/>
  <c r="AE4087" i="61"/>
  <c r="AE4088" i="61"/>
  <c r="AE4089" i="61"/>
  <c r="AE4090" i="61"/>
  <c r="AE4091" i="61"/>
  <c r="AE4092" i="61"/>
  <c r="AE4093" i="61"/>
  <c r="AE4094" i="61"/>
  <c r="AE4095" i="61"/>
  <c r="AE4096" i="61"/>
  <c r="AE4097" i="61"/>
  <c r="AE4098" i="61"/>
  <c r="AE4099" i="61"/>
  <c r="AE4100" i="61"/>
  <c r="AE4101" i="61"/>
  <c r="AE4102" i="61"/>
  <c r="AE4103" i="61"/>
  <c r="AE4104" i="61"/>
  <c r="AE4105" i="61"/>
  <c r="AE4106" i="61"/>
  <c r="AE4107" i="61"/>
  <c r="AE4108" i="61"/>
  <c r="AE4109" i="61"/>
  <c r="AE4110" i="61"/>
  <c r="AE4111" i="61"/>
  <c r="AE4112" i="61"/>
  <c r="AE4113" i="61"/>
  <c r="AE4114" i="61"/>
  <c r="AE4115" i="61"/>
  <c r="AE4116" i="61"/>
  <c r="AE4117" i="61"/>
  <c r="AE4118" i="61"/>
  <c r="AE4119" i="61"/>
  <c r="AE4120" i="61"/>
  <c r="AE4121" i="61"/>
  <c r="AE4122" i="61"/>
  <c r="AE4123" i="61"/>
  <c r="AE4124" i="61"/>
  <c r="AE4125" i="61"/>
  <c r="AE4126" i="61"/>
  <c r="AE4127" i="61"/>
  <c r="AE4128" i="61"/>
  <c r="AE4129" i="61"/>
  <c r="AE4130" i="61"/>
  <c r="AE4131" i="61"/>
  <c r="AE4132" i="61"/>
  <c r="AE4133" i="61"/>
  <c r="AE4134" i="61"/>
  <c r="AE4135" i="61"/>
  <c r="AE4136" i="61"/>
  <c r="AE4137" i="61"/>
  <c r="AE4138" i="61"/>
  <c r="AE4139" i="61"/>
  <c r="AE4140" i="61"/>
  <c r="AE4141" i="61"/>
  <c r="AE4142" i="61"/>
  <c r="AE4143" i="61"/>
  <c r="AE4144" i="61"/>
  <c r="AE4145" i="61"/>
  <c r="AE4146" i="61"/>
  <c r="AE4147" i="61"/>
  <c r="AE4148" i="61"/>
  <c r="AE4149" i="61"/>
  <c r="AE4150" i="61"/>
  <c r="AE4151" i="61"/>
  <c r="AE4152" i="61"/>
  <c r="AE4153" i="61"/>
  <c r="AE4154" i="61"/>
  <c r="AE4155" i="61"/>
  <c r="AE4156" i="61"/>
  <c r="AE4157" i="61"/>
  <c r="AE4158" i="61"/>
  <c r="AE4159" i="61"/>
  <c r="AE4160" i="61"/>
  <c r="AE4161" i="61"/>
  <c r="AE4162" i="61"/>
  <c r="AE4163" i="61"/>
  <c r="AE4164" i="61"/>
  <c r="AE4165" i="61"/>
  <c r="AE4166" i="61"/>
  <c r="AE4167" i="61"/>
  <c r="AE4168" i="61"/>
  <c r="AE4169" i="61"/>
  <c r="AE4170" i="61"/>
  <c r="AE4171" i="61"/>
  <c r="AE4172" i="61"/>
  <c r="AE4173" i="61"/>
  <c r="AE4174" i="61"/>
  <c r="AE4175" i="61"/>
  <c r="AE4176" i="61"/>
  <c r="AE4177" i="61"/>
  <c r="AE4178" i="61"/>
  <c r="AE4179" i="61"/>
  <c r="AE4180" i="61"/>
  <c r="AE4181" i="61"/>
  <c r="AE4182" i="61"/>
  <c r="AE4183" i="61"/>
  <c r="AE4184" i="61"/>
  <c r="AE4185" i="61"/>
  <c r="AE4186" i="61"/>
  <c r="AE4187" i="61"/>
  <c r="AE4188" i="61"/>
  <c r="AE4189" i="61"/>
  <c r="AE4190" i="61"/>
  <c r="AE4191" i="61"/>
  <c r="AE4192" i="61"/>
  <c r="AE4193" i="61"/>
  <c r="AE4194" i="61"/>
  <c r="AE4195" i="61"/>
  <c r="AE4196" i="61"/>
  <c r="AE4197" i="61"/>
  <c r="AE4198" i="61"/>
  <c r="AE4199" i="61"/>
  <c r="AE4200" i="61"/>
  <c r="AE4201" i="61"/>
  <c r="AE4202" i="61"/>
  <c r="AE4203" i="61"/>
  <c r="AE4204" i="61"/>
  <c r="AE4205" i="61"/>
  <c r="AE4206" i="61"/>
  <c r="AE4207" i="61"/>
  <c r="AE4208" i="61"/>
  <c r="AE4209" i="61"/>
  <c r="AE4210" i="61"/>
  <c r="AE4211" i="61"/>
  <c r="AE4212" i="61"/>
  <c r="AE4213" i="61"/>
  <c r="AE4214" i="61"/>
  <c r="AE4215" i="61"/>
  <c r="AE4216" i="61"/>
  <c r="AE4217" i="61"/>
  <c r="AE4218" i="61"/>
  <c r="AE4219" i="61"/>
  <c r="AE4220" i="61"/>
  <c r="AE4221" i="61"/>
  <c r="AE4222" i="61"/>
  <c r="AE4223" i="61"/>
  <c r="AE4224" i="61"/>
  <c r="AE4225" i="61"/>
  <c r="AE4226" i="61"/>
  <c r="AE4227" i="61"/>
  <c r="AE4228" i="61"/>
  <c r="AE4229" i="61"/>
  <c r="AE4230" i="61"/>
  <c r="AE4231" i="61"/>
  <c r="AE4232" i="61"/>
  <c r="AE4233" i="61"/>
  <c r="AE4234" i="61"/>
  <c r="AE4235" i="61"/>
  <c r="AE4236" i="61"/>
  <c r="AE4237" i="61"/>
  <c r="AE4238" i="61"/>
  <c r="AE4239" i="61"/>
  <c r="AE4240" i="61"/>
  <c r="AE4241" i="61"/>
  <c r="AE4242" i="61"/>
  <c r="AE4243" i="61"/>
  <c r="AE4244" i="61"/>
  <c r="AE4245" i="61"/>
  <c r="AE4246" i="61"/>
  <c r="AE4247" i="61"/>
  <c r="AE4248" i="61"/>
  <c r="AE4249" i="61"/>
  <c r="AE4250" i="61"/>
  <c r="AE4251" i="61"/>
  <c r="AE4252" i="61"/>
  <c r="AE4253" i="61"/>
  <c r="AE4254" i="61"/>
  <c r="AE4255" i="61"/>
  <c r="AE4256" i="61"/>
  <c r="AE4257" i="61"/>
  <c r="AE4258" i="61"/>
  <c r="AE4259" i="61"/>
  <c r="AE4260" i="61"/>
  <c r="AE4261" i="61"/>
  <c r="AE4262" i="61"/>
  <c r="AE4263" i="61"/>
  <c r="AE4264" i="61"/>
  <c r="AE4265" i="61"/>
  <c r="AE4266" i="61"/>
  <c r="AE4267" i="61"/>
  <c r="AE4268" i="61"/>
  <c r="AE4269" i="61"/>
  <c r="AE4270" i="61"/>
  <c r="AE4271" i="61"/>
  <c r="AE4272" i="61"/>
  <c r="AE4273" i="61"/>
  <c r="AE4274" i="61"/>
  <c r="AE4275" i="61"/>
  <c r="AE4276" i="61"/>
  <c r="AE4277" i="61"/>
  <c r="AE4278" i="61"/>
  <c r="AE4279" i="61"/>
  <c r="AE4280" i="61"/>
  <c r="AE4281" i="61"/>
  <c r="AE4282" i="61"/>
  <c r="AE4283" i="61"/>
  <c r="AE4284" i="61"/>
  <c r="AE4285" i="61"/>
  <c r="AE4286" i="61"/>
  <c r="AE4287" i="61"/>
  <c r="AE4288" i="61"/>
  <c r="AE4289" i="61"/>
  <c r="AE4290" i="61"/>
  <c r="AE4291" i="61"/>
  <c r="AE4292" i="61"/>
  <c r="AE4293" i="61"/>
  <c r="AE4294" i="61"/>
  <c r="AE4295" i="61"/>
  <c r="AE4296" i="61"/>
  <c r="AE4297" i="61"/>
  <c r="AE4298" i="61"/>
  <c r="AE4299" i="61"/>
  <c r="AE4300" i="61"/>
  <c r="AE4301" i="61"/>
  <c r="AE4302" i="61"/>
  <c r="AE4303" i="61"/>
  <c r="AE4304" i="61"/>
  <c r="AE4305" i="61"/>
  <c r="AE4306" i="61"/>
  <c r="AE4307" i="61"/>
  <c r="AE4308" i="61"/>
  <c r="AE4309" i="61"/>
  <c r="AE4310" i="61"/>
  <c r="AE4311" i="61"/>
  <c r="AE4312" i="61"/>
  <c r="AE4313" i="61"/>
  <c r="AE4314" i="61"/>
  <c r="AE4315" i="61"/>
  <c r="AE4316" i="61"/>
  <c r="AE4317" i="61"/>
  <c r="AE4318" i="61"/>
  <c r="AE4319" i="61"/>
  <c r="AE4320" i="61"/>
  <c r="AE4321" i="61"/>
  <c r="AE4322" i="61"/>
  <c r="AE4323" i="61"/>
  <c r="AE4324" i="61"/>
  <c r="AE4325" i="61"/>
  <c r="AE4326" i="61"/>
  <c r="AE4327" i="61"/>
  <c r="AE4328" i="61"/>
  <c r="AE4329" i="61"/>
  <c r="AE4330" i="61"/>
  <c r="AE4331" i="61"/>
  <c r="AE4332" i="61"/>
  <c r="AE4333" i="61"/>
  <c r="AE4334" i="61"/>
  <c r="AE4335" i="61"/>
  <c r="AE4336" i="61"/>
  <c r="AE4337" i="61"/>
  <c r="AE4338" i="61"/>
  <c r="AE4339" i="61"/>
  <c r="AE4340" i="61"/>
  <c r="AE4341" i="61"/>
  <c r="AE4342" i="61"/>
  <c r="AE4343" i="61"/>
  <c r="AE4344" i="61"/>
  <c r="AE4345" i="61"/>
  <c r="AE4346" i="61"/>
  <c r="AE4347" i="61"/>
  <c r="AE4348" i="61"/>
  <c r="AE4349" i="61"/>
  <c r="AE4350" i="61"/>
  <c r="AE4351" i="61"/>
  <c r="AE4352" i="61"/>
  <c r="AE4353" i="61"/>
  <c r="AE4354" i="61"/>
  <c r="AE4355" i="61"/>
  <c r="AE4356" i="61"/>
  <c r="AE4357" i="61"/>
  <c r="AE4358" i="61"/>
  <c r="AE4359" i="61"/>
  <c r="AE4360" i="61"/>
  <c r="AE4361" i="61"/>
  <c r="AE4362" i="61"/>
  <c r="AE4363" i="61"/>
  <c r="AE4364" i="61"/>
  <c r="AE4365" i="61"/>
  <c r="AE4366" i="61"/>
  <c r="AE4367" i="61"/>
  <c r="AE4368" i="61"/>
  <c r="AE4369" i="61"/>
  <c r="AE4370" i="61"/>
  <c r="AE4371" i="61"/>
  <c r="AE4372" i="61"/>
  <c r="AE4373" i="61"/>
  <c r="AE4374" i="61"/>
  <c r="AE4375" i="61"/>
  <c r="AE4376" i="61"/>
  <c r="AE4377" i="61"/>
  <c r="AE4378" i="61"/>
  <c r="AE4379" i="61"/>
  <c r="AE4380" i="61"/>
  <c r="AE4381" i="61"/>
  <c r="AE4382" i="61"/>
  <c r="AE4383" i="61"/>
  <c r="AE4384" i="61"/>
  <c r="AE4385" i="61"/>
  <c r="AE4386" i="61"/>
  <c r="AE4387" i="61"/>
  <c r="AE4388" i="61"/>
  <c r="AE4389" i="61"/>
  <c r="AE4390" i="61"/>
  <c r="AE4391" i="61"/>
  <c r="AE4392" i="61"/>
  <c r="AE4393" i="61"/>
  <c r="AE4394" i="61"/>
  <c r="AE4395" i="61"/>
  <c r="AE4396" i="61"/>
  <c r="AE4397" i="61"/>
  <c r="AE4398" i="61"/>
  <c r="AE4399" i="61"/>
  <c r="AE4400" i="61"/>
  <c r="AE4401" i="61"/>
  <c r="AE4402" i="61"/>
  <c r="AE4403" i="61"/>
  <c r="AE4404" i="61"/>
  <c r="AE4405" i="61"/>
  <c r="AE4406" i="61"/>
  <c r="AE4407" i="61"/>
  <c r="AE4408" i="61"/>
  <c r="AE4409" i="61"/>
  <c r="AE4410" i="61"/>
  <c r="AE4411" i="61"/>
  <c r="AE4412" i="61"/>
  <c r="AE4413" i="61"/>
  <c r="AE4414" i="61"/>
  <c r="AE4415" i="61"/>
  <c r="AE4416" i="61"/>
  <c r="AE4417" i="61"/>
  <c r="AE4418" i="61"/>
  <c r="AE4419" i="61"/>
  <c r="AE4420" i="61"/>
  <c r="AE4421" i="61"/>
  <c r="AE4422" i="61"/>
  <c r="AE4423" i="61"/>
  <c r="AE4424" i="61"/>
  <c r="AE4425" i="61"/>
  <c r="AE4426" i="61"/>
  <c r="AE4427" i="61"/>
  <c r="AE4428" i="61"/>
  <c r="AE4429" i="61"/>
  <c r="AE4430" i="61"/>
  <c r="AE4431" i="61"/>
  <c r="AE4432" i="61"/>
  <c r="AE4433" i="61"/>
  <c r="AE4434" i="61"/>
  <c r="AE4435" i="61"/>
  <c r="AE4436" i="61"/>
  <c r="AE4437" i="61"/>
  <c r="AE4438" i="61"/>
  <c r="AE4439" i="61"/>
  <c r="AE4440" i="61"/>
  <c r="AE4441" i="61"/>
  <c r="AE4442" i="61"/>
  <c r="AE4443" i="61"/>
  <c r="AE4444" i="61"/>
  <c r="AE4445" i="61"/>
  <c r="AE4446" i="61"/>
  <c r="AE4447" i="61"/>
  <c r="AE4448" i="61"/>
  <c r="AE4449" i="61"/>
  <c r="AE4450" i="61"/>
  <c r="AE4451" i="61"/>
  <c r="AE4452" i="61"/>
  <c r="AE4453" i="61"/>
  <c r="AE4454" i="61"/>
  <c r="AE4455" i="61"/>
  <c r="AE4456" i="61"/>
  <c r="AE4457" i="61"/>
  <c r="AE4458" i="61"/>
  <c r="AE4459" i="61"/>
  <c r="AE4460" i="61"/>
  <c r="AE4461" i="61"/>
  <c r="AE4462" i="61"/>
  <c r="AE4463" i="61"/>
  <c r="AE4464" i="61"/>
  <c r="AE4465" i="61"/>
  <c r="AE4466" i="61"/>
  <c r="AE4467" i="61"/>
  <c r="AE4468" i="61"/>
  <c r="AE4469" i="61"/>
  <c r="AE4470" i="61"/>
  <c r="AE4471" i="61"/>
  <c r="AE4472" i="61"/>
  <c r="AE4473" i="61"/>
  <c r="AE4474" i="61"/>
  <c r="AE4475" i="61"/>
  <c r="AE4476" i="61"/>
  <c r="AE4477" i="61"/>
  <c r="AE4478" i="61"/>
  <c r="AE4479" i="61"/>
  <c r="AE4480" i="61"/>
  <c r="AE4481" i="61"/>
  <c r="AE4482" i="61"/>
  <c r="AE4483" i="61"/>
  <c r="AE4484" i="61"/>
  <c r="AE4485" i="61"/>
  <c r="AE4486" i="61"/>
  <c r="AE4487" i="61"/>
  <c r="AE4488" i="61"/>
  <c r="AE4489" i="61"/>
  <c r="AE4490" i="61"/>
  <c r="AE4491" i="61"/>
  <c r="AE4492" i="61"/>
  <c r="AE4493" i="61"/>
  <c r="AE4494" i="61"/>
  <c r="AE4495" i="61"/>
  <c r="AE4496" i="61"/>
  <c r="AE4497" i="61"/>
  <c r="AE4498" i="61"/>
  <c r="AE4499" i="61"/>
  <c r="AE4500" i="61"/>
  <c r="AE4501" i="61"/>
  <c r="AE4502" i="61"/>
  <c r="AE4503" i="61"/>
  <c r="AE4504" i="61"/>
  <c r="AE4505" i="61"/>
  <c r="AE4506" i="61"/>
  <c r="AE4507" i="61"/>
  <c r="AE4508" i="61"/>
  <c r="AE4509" i="61"/>
  <c r="AE4510" i="61"/>
  <c r="AE4511" i="61"/>
  <c r="AE4512" i="61"/>
  <c r="AE4513" i="61"/>
  <c r="AE4514" i="61"/>
  <c r="AE4515" i="61"/>
  <c r="AE4516" i="61"/>
  <c r="AE4517" i="61"/>
  <c r="AE4518" i="61"/>
  <c r="AE4519" i="61"/>
  <c r="AE4520" i="61"/>
  <c r="AE4521" i="61"/>
  <c r="AE4522" i="61"/>
  <c r="AE4523" i="61"/>
  <c r="AE4524" i="61"/>
  <c r="AE4525" i="61"/>
  <c r="AE4526" i="61"/>
  <c r="AE4527" i="61"/>
  <c r="AE4528" i="61"/>
  <c r="AE4529" i="61"/>
  <c r="AE4530" i="61"/>
  <c r="AE4531" i="61"/>
  <c r="AE4532" i="61"/>
  <c r="AE4533" i="61"/>
  <c r="AE4534" i="61"/>
  <c r="AE4535" i="61"/>
  <c r="AE4536" i="61"/>
  <c r="AE4537" i="61"/>
  <c r="AE4538" i="61"/>
  <c r="AE4539" i="61"/>
  <c r="AE4540" i="61"/>
  <c r="AE4541" i="61"/>
  <c r="AE4542" i="61"/>
  <c r="AE4543" i="61"/>
  <c r="AE4544" i="61"/>
  <c r="AE4545" i="61"/>
  <c r="AE4546" i="61"/>
  <c r="AE4547" i="61"/>
  <c r="AE4548" i="61"/>
  <c r="AE4549" i="61"/>
  <c r="AE4550" i="61"/>
  <c r="AE4551" i="61"/>
  <c r="AE4552" i="61"/>
  <c r="AE4553" i="61"/>
  <c r="AE4554" i="61"/>
  <c r="AE4555" i="61"/>
  <c r="AE4556" i="61"/>
  <c r="AE4557" i="61"/>
  <c r="AE4558" i="61"/>
  <c r="AE4559" i="61"/>
  <c r="AE4560" i="61"/>
  <c r="AE4561" i="61"/>
  <c r="AE4562" i="61"/>
  <c r="AE4563" i="61"/>
  <c r="AE4564" i="61"/>
  <c r="AE4565" i="61"/>
  <c r="AE4566" i="61"/>
  <c r="AE4567" i="61"/>
  <c r="AE4568" i="61"/>
  <c r="AE4569" i="61"/>
  <c r="AE4570" i="61"/>
  <c r="AE4571" i="61"/>
  <c r="AE4572" i="61"/>
  <c r="AE4573" i="61"/>
  <c r="AE4574" i="61"/>
  <c r="AE4575" i="61"/>
  <c r="AE4576" i="61"/>
  <c r="AE4577" i="61"/>
  <c r="AE4578" i="61"/>
  <c r="AE4579" i="61"/>
  <c r="AE4580" i="61"/>
  <c r="AE4581" i="61"/>
  <c r="AE4582" i="61"/>
  <c r="AE4583" i="61"/>
  <c r="AE4584" i="61"/>
  <c r="AE4585" i="61"/>
  <c r="AE4586" i="61"/>
  <c r="AE4587" i="61"/>
  <c r="AE4588" i="61"/>
  <c r="AE4589" i="61"/>
  <c r="AE4590" i="61"/>
  <c r="AE4591" i="61"/>
  <c r="AE4592" i="61"/>
  <c r="AE4593" i="61"/>
  <c r="AE4594" i="61"/>
  <c r="AE4595" i="61"/>
  <c r="AE4596" i="61"/>
  <c r="AE4597" i="61"/>
  <c r="AE4598" i="61"/>
  <c r="AE4599" i="61"/>
  <c r="AE4600" i="61"/>
  <c r="AE4601" i="61"/>
  <c r="AE4602" i="61"/>
  <c r="AE4603" i="61"/>
  <c r="AE4604" i="61"/>
  <c r="AE4605" i="61"/>
  <c r="AE4606" i="61"/>
  <c r="AE4607" i="61"/>
  <c r="AE4608" i="61"/>
  <c r="AE4609" i="61"/>
  <c r="AE4610" i="61"/>
  <c r="AE4611" i="61"/>
  <c r="AE4612" i="61"/>
  <c r="AE4613" i="61"/>
  <c r="AE4614" i="61"/>
  <c r="AE4615" i="61"/>
  <c r="AE4616" i="61"/>
  <c r="AE4617" i="61"/>
  <c r="AE4618" i="61"/>
  <c r="AE4619" i="61"/>
  <c r="AE4620" i="61"/>
  <c r="AE4621" i="61"/>
  <c r="AE4622" i="61"/>
  <c r="AE4623" i="61"/>
  <c r="AE4624" i="61"/>
  <c r="AE4625" i="61"/>
  <c r="AE4626" i="61"/>
  <c r="AE4627" i="61"/>
  <c r="AE4628" i="61"/>
  <c r="AE4629" i="61"/>
  <c r="AE4630" i="61"/>
  <c r="AE4631" i="61"/>
  <c r="AE4632" i="61"/>
  <c r="AE4633" i="61"/>
  <c r="AE4634" i="61"/>
  <c r="AE4635" i="61"/>
  <c r="AE4636" i="61"/>
  <c r="AE4637" i="61"/>
  <c r="AE4638" i="61"/>
  <c r="AE4639" i="61"/>
  <c r="AE4640" i="61"/>
  <c r="AE4641" i="61"/>
  <c r="AE4642" i="61"/>
  <c r="AE4643" i="61"/>
  <c r="AE4644" i="61"/>
  <c r="AE4645" i="61"/>
  <c r="AE4646" i="61"/>
  <c r="AE4647" i="61"/>
  <c r="AE4648" i="61"/>
  <c r="AE4649" i="61"/>
  <c r="AE4650" i="61"/>
  <c r="AE4651" i="61"/>
  <c r="AE4652" i="61"/>
  <c r="AE4653" i="61"/>
  <c r="AE4654" i="61"/>
  <c r="AE4655" i="61"/>
  <c r="AE4656" i="61"/>
  <c r="AE4657" i="61"/>
  <c r="AE4658" i="61"/>
  <c r="AE4659" i="61"/>
  <c r="AE4660" i="61"/>
  <c r="AE4661" i="61"/>
  <c r="AE4662" i="61"/>
  <c r="AE4663" i="61"/>
  <c r="AE4664" i="61"/>
  <c r="AE4665" i="61"/>
  <c r="AE4666" i="61"/>
  <c r="AE4667" i="61"/>
  <c r="AE4668" i="61"/>
  <c r="AE4669" i="61"/>
  <c r="AE4670" i="61"/>
  <c r="AE4671" i="61"/>
  <c r="AE4672" i="61"/>
  <c r="AE4673" i="61"/>
  <c r="AE4674" i="61"/>
  <c r="AE4675" i="61"/>
  <c r="AE4676" i="61"/>
  <c r="AE4677" i="61"/>
  <c r="AE4678" i="61"/>
  <c r="AE4679" i="61"/>
  <c r="AE4680" i="61"/>
  <c r="AE4681" i="61"/>
  <c r="AE4682" i="61"/>
  <c r="AE4683" i="61"/>
  <c r="AE4684" i="61"/>
  <c r="AE4685" i="61"/>
  <c r="AE4686" i="61"/>
  <c r="AE4687" i="61"/>
  <c r="AE4688" i="61"/>
  <c r="AE4689" i="61"/>
  <c r="AE4690" i="61"/>
  <c r="AE4691" i="61"/>
  <c r="AE4692" i="61"/>
  <c r="AE4693" i="61"/>
  <c r="AE4694" i="61"/>
  <c r="AE4695" i="61"/>
  <c r="AE4696" i="61"/>
  <c r="AE4697" i="61"/>
  <c r="AE4698" i="61"/>
  <c r="AE4699" i="61"/>
  <c r="AE4700" i="61"/>
  <c r="AE4701" i="61"/>
  <c r="AE4702" i="61"/>
  <c r="AE4703" i="61"/>
  <c r="AE4704" i="61"/>
  <c r="AE4705" i="61"/>
  <c r="AE4706" i="61"/>
  <c r="AE4707" i="61"/>
  <c r="AE4708" i="61"/>
  <c r="AE4709" i="61"/>
  <c r="AE4710" i="61"/>
  <c r="AE4711" i="61"/>
  <c r="AE4712" i="61"/>
  <c r="AE4713" i="61"/>
  <c r="AE4714" i="61"/>
  <c r="AE4715" i="61"/>
  <c r="AE4716" i="61"/>
  <c r="AE4717" i="61"/>
  <c r="AE4718" i="61"/>
  <c r="AE4719" i="61"/>
  <c r="AE4720" i="61"/>
  <c r="AE4721" i="61"/>
  <c r="AE4722" i="61"/>
  <c r="AE4723" i="61"/>
  <c r="AE4724" i="61"/>
  <c r="AE4725" i="61"/>
  <c r="AE4726" i="61"/>
  <c r="AE4727" i="61"/>
  <c r="AE4728" i="61"/>
  <c r="AE4729" i="61"/>
  <c r="AE4730" i="61"/>
  <c r="AE4731" i="61"/>
  <c r="AE4732" i="61"/>
  <c r="AE4733" i="61"/>
  <c r="AE4734" i="61"/>
  <c r="AE4735" i="61"/>
  <c r="AE4736" i="61"/>
  <c r="AE4737" i="61"/>
  <c r="AE4738" i="61"/>
  <c r="AE4739" i="61"/>
  <c r="AE4740" i="61"/>
  <c r="AE4741" i="61"/>
  <c r="AE4742" i="61"/>
  <c r="AE4743" i="61"/>
  <c r="AE4744" i="61"/>
  <c r="AE4745" i="61"/>
  <c r="AE4746" i="61"/>
  <c r="AE4747" i="61"/>
  <c r="AE4748" i="61"/>
  <c r="AE4749" i="61"/>
  <c r="AE4750" i="61"/>
  <c r="AE4751" i="61"/>
  <c r="AE4752" i="61"/>
  <c r="AE4753" i="61"/>
  <c r="AE4754" i="61"/>
  <c r="AE4755" i="61"/>
  <c r="AE4756" i="61"/>
  <c r="AE4757" i="61"/>
  <c r="AE4758" i="61"/>
  <c r="AE4759" i="61"/>
  <c r="AE4760" i="61"/>
  <c r="AE4761" i="61"/>
  <c r="AE4762" i="61"/>
  <c r="AE4763" i="61"/>
  <c r="AE4764" i="61"/>
  <c r="AE4765" i="61"/>
  <c r="AE4766" i="61"/>
  <c r="AE4767" i="61"/>
  <c r="AE4768" i="61"/>
  <c r="AE4769" i="61"/>
  <c r="AE4770" i="61"/>
  <c r="AE4771" i="61"/>
  <c r="AE4772" i="61"/>
  <c r="AE4773" i="61"/>
  <c r="AE4774" i="61"/>
  <c r="AE4775" i="61"/>
  <c r="AE4776" i="61"/>
  <c r="AE4777" i="61"/>
  <c r="AE4778" i="61"/>
  <c r="AE4779" i="61"/>
  <c r="AE4780" i="61"/>
  <c r="AE4781" i="61"/>
  <c r="AE4782" i="61"/>
  <c r="AE4783" i="61"/>
  <c r="AE4784" i="61"/>
  <c r="AE4785" i="61"/>
  <c r="AE4786" i="61"/>
  <c r="AE4787" i="61"/>
  <c r="AE4788" i="61"/>
  <c r="AE4789" i="61"/>
  <c r="AE4790" i="61"/>
  <c r="AE4791" i="61"/>
  <c r="AE4792" i="61"/>
  <c r="AE4793" i="61"/>
  <c r="AE4794" i="61"/>
  <c r="AE4795" i="61"/>
  <c r="AE4796" i="61"/>
  <c r="AE4797" i="61"/>
  <c r="AE4798" i="61"/>
  <c r="AE4799" i="61"/>
  <c r="AE4800" i="61"/>
  <c r="AE4801" i="61"/>
  <c r="AE4802" i="61"/>
  <c r="AE4803" i="61"/>
  <c r="AE4804" i="61"/>
  <c r="AE4805" i="61"/>
  <c r="AE4806" i="61"/>
  <c r="AE4807" i="61"/>
  <c r="AE4808" i="61"/>
  <c r="AE4809" i="61"/>
  <c r="AE4810" i="61"/>
  <c r="AE4811" i="61"/>
  <c r="AE4812" i="61"/>
  <c r="AE4813" i="61"/>
  <c r="AE4814" i="61"/>
  <c r="AE4815" i="61"/>
  <c r="AE4816" i="61"/>
  <c r="AE4817" i="61"/>
  <c r="AE4818" i="61"/>
  <c r="AE4819" i="61"/>
  <c r="AE4820" i="61"/>
  <c r="AE4821" i="61"/>
  <c r="AE4822" i="61"/>
  <c r="AE4823" i="61"/>
  <c r="AE4824" i="61"/>
  <c r="AE4825" i="61"/>
  <c r="AE4826" i="61"/>
  <c r="AE4827" i="61"/>
  <c r="AE4828" i="61"/>
  <c r="AE4829" i="61"/>
  <c r="AE4830" i="61"/>
  <c r="AE4831" i="61"/>
  <c r="AE4832" i="61"/>
  <c r="AE4833" i="61"/>
  <c r="AE4834" i="61"/>
  <c r="AE4835" i="61"/>
  <c r="AE4836" i="61"/>
  <c r="AE4837" i="61"/>
  <c r="AE4838" i="61"/>
  <c r="AE4839" i="61"/>
  <c r="AE4840" i="61"/>
  <c r="AE4841" i="61"/>
  <c r="AE4842" i="61"/>
  <c r="AE4843" i="61"/>
  <c r="AE4844" i="61"/>
  <c r="AE4845" i="61"/>
  <c r="AE4846" i="61"/>
  <c r="AE4847" i="61"/>
  <c r="AE4848" i="61"/>
  <c r="AE4849" i="61"/>
  <c r="AE4850" i="61"/>
  <c r="AE4851" i="61"/>
  <c r="AE4852" i="61"/>
  <c r="AE4853" i="61"/>
  <c r="AE4854" i="61"/>
  <c r="AE4855" i="61"/>
  <c r="AE4856" i="61"/>
  <c r="AE4857" i="61"/>
  <c r="AE4858" i="61"/>
  <c r="AE4859" i="61"/>
  <c r="AE4860" i="61"/>
  <c r="AE4861" i="61"/>
  <c r="AE4862" i="61"/>
  <c r="AE4863" i="61"/>
  <c r="AE4864" i="61"/>
  <c r="AE4865" i="61"/>
  <c r="AE4866" i="61"/>
  <c r="AE4867" i="61"/>
  <c r="AE4868" i="61"/>
  <c r="AE4869" i="61"/>
  <c r="AE4870" i="61"/>
  <c r="AE4871" i="61"/>
  <c r="AE4872" i="61"/>
  <c r="AE4873" i="61"/>
  <c r="AE4874" i="61"/>
  <c r="AE4875" i="61"/>
  <c r="AE4876" i="61"/>
  <c r="AE4877" i="61"/>
  <c r="AE4878" i="61"/>
  <c r="AE4879" i="61"/>
  <c r="AE4880" i="61"/>
  <c r="AE4881" i="61"/>
  <c r="AE4882" i="61"/>
  <c r="AE4883" i="61"/>
  <c r="AE4884" i="61"/>
  <c r="AE4885" i="61"/>
  <c r="AE4886" i="61"/>
  <c r="AE4887" i="61"/>
  <c r="AE4888" i="61"/>
  <c r="AE4889" i="61"/>
  <c r="AE4890" i="61"/>
  <c r="AE4891" i="61"/>
  <c r="AE4892" i="61"/>
  <c r="AE4893" i="61"/>
  <c r="AE4894" i="61"/>
  <c r="AE4895" i="61"/>
  <c r="AE4896" i="61"/>
  <c r="AE4897" i="61"/>
  <c r="AE4898" i="61"/>
  <c r="AE4899" i="61"/>
  <c r="AE4900" i="61"/>
  <c r="AE4901" i="61"/>
  <c r="AE4902" i="61"/>
  <c r="AE4903" i="61"/>
  <c r="AE4904" i="61"/>
  <c r="AE4905" i="61"/>
  <c r="AE4906" i="61"/>
  <c r="AE4907" i="61"/>
  <c r="AE4908" i="61"/>
  <c r="AE4909" i="61"/>
  <c r="AE4910" i="61"/>
  <c r="AE4911" i="61"/>
  <c r="AE4912" i="61"/>
  <c r="AE4913" i="61"/>
  <c r="AE4914" i="61"/>
  <c r="AE4915" i="61"/>
  <c r="AE4916" i="61"/>
  <c r="AE4917" i="61"/>
  <c r="AE4918" i="61"/>
  <c r="AE4919" i="61"/>
  <c r="AE4920" i="61"/>
  <c r="AE4921" i="61"/>
  <c r="AE4922" i="61"/>
  <c r="AE4923" i="61"/>
  <c r="AE4924" i="61"/>
  <c r="AE4925" i="61"/>
  <c r="AE4926" i="61"/>
  <c r="AE4927" i="61"/>
  <c r="AE4928" i="61"/>
  <c r="AE4929" i="61"/>
  <c r="AE4930" i="61"/>
  <c r="AE4931" i="61"/>
  <c r="AE4932" i="61"/>
  <c r="AE4933" i="61"/>
  <c r="AE4934" i="61"/>
  <c r="AE4935" i="61"/>
  <c r="AE4936" i="61"/>
  <c r="AE4937" i="61"/>
  <c r="AE4938" i="61"/>
  <c r="AE4939" i="61"/>
  <c r="AE4940" i="61"/>
  <c r="AE4941" i="61"/>
  <c r="AE4942" i="61"/>
  <c r="AE4943" i="61"/>
  <c r="AE4944" i="61"/>
  <c r="AE4945" i="61"/>
  <c r="AE4946" i="61"/>
  <c r="AE4947" i="61"/>
  <c r="AE4948" i="61"/>
  <c r="AE4949" i="61"/>
  <c r="AE4950" i="61"/>
  <c r="AE4951" i="61"/>
  <c r="AE4952" i="61"/>
  <c r="AE4953" i="61"/>
  <c r="AE4954" i="61"/>
  <c r="AE4955" i="61"/>
  <c r="AE4956" i="61"/>
  <c r="AE4957" i="61"/>
  <c r="AE4958" i="61"/>
  <c r="AE4959" i="61"/>
  <c r="AE4960" i="61"/>
  <c r="AE4961" i="61"/>
  <c r="AE4962" i="61"/>
  <c r="AE4963" i="61"/>
  <c r="AE4964" i="61"/>
  <c r="AE4965" i="61"/>
  <c r="AE4966" i="61"/>
  <c r="AE4967" i="61"/>
  <c r="AE4968" i="61"/>
  <c r="AE4969" i="61"/>
  <c r="AE4970" i="61"/>
  <c r="AE4971" i="61"/>
  <c r="AE4972" i="61"/>
  <c r="AE4973" i="61"/>
  <c r="AE4974" i="61"/>
  <c r="AE4975" i="61"/>
  <c r="AE4976" i="61"/>
  <c r="AE4977" i="61"/>
  <c r="AE4978" i="61"/>
  <c r="AE4979" i="61"/>
  <c r="AE4980" i="61"/>
  <c r="AE4981" i="61"/>
  <c r="AE4982" i="61"/>
  <c r="AE4983" i="61"/>
  <c r="AE4984" i="61"/>
  <c r="AE4985" i="61"/>
  <c r="AE4986" i="61"/>
  <c r="AE4987" i="61"/>
  <c r="AE4988" i="61"/>
  <c r="AE4989" i="61"/>
  <c r="AE4990" i="61"/>
  <c r="AE4991" i="61"/>
  <c r="AE4992" i="61"/>
  <c r="AE4993" i="61"/>
  <c r="AE4994" i="61"/>
  <c r="AE4995" i="61"/>
  <c r="AE4996" i="61"/>
  <c r="AE4997" i="61"/>
  <c r="AE4998" i="61"/>
  <c r="AE4999" i="61"/>
  <c r="AE5000" i="61"/>
  <c r="AE5001" i="61"/>
  <c r="AE5002" i="61"/>
  <c r="AE5003" i="61"/>
  <c r="AE5004" i="61"/>
  <c r="AE5005" i="61"/>
  <c r="AE5006" i="61"/>
  <c r="AE5007" i="61"/>
  <c r="AE5008" i="61"/>
  <c r="AE5009" i="61"/>
  <c r="AE5010" i="61"/>
  <c r="AE5011" i="61"/>
  <c r="AE5012" i="61"/>
  <c r="AE5013" i="61"/>
  <c r="AE5014" i="61"/>
  <c r="AE5015" i="61"/>
  <c r="AE5016" i="61"/>
  <c r="AE5017" i="61"/>
  <c r="AE5018" i="61"/>
  <c r="AE5019" i="61"/>
  <c r="AE5020" i="61"/>
  <c r="AE5021" i="61"/>
  <c r="AE5022" i="61"/>
  <c r="AE5023" i="61"/>
  <c r="AE5024" i="61"/>
  <c r="AE5025" i="61"/>
  <c r="AE5026" i="61"/>
  <c r="AE5027" i="61"/>
  <c r="AE5028" i="61"/>
  <c r="AE5029" i="61"/>
  <c r="AE5030" i="61"/>
  <c r="AE5031" i="61"/>
  <c r="AE5032" i="61"/>
  <c r="AE5033" i="61"/>
  <c r="AE5034" i="61"/>
  <c r="AE5035" i="61"/>
  <c r="AE5036" i="61"/>
  <c r="AE5037" i="61"/>
  <c r="AE5038" i="61"/>
  <c r="AE5039" i="61"/>
  <c r="AE5040" i="61"/>
  <c r="AE5041" i="61"/>
  <c r="AE5042" i="61"/>
  <c r="AE5043" i="61"/>
  <c r="AE5044" i="61"/>
  <c r="AE5045" i="61"/>
  <c r="AE5046" i="61"/>
  <c r="AE5047" i="61"/>
  <c r="AE5048" i="61"/>
  <c r="AE5049" i="61"/>
  <c r="AE5050" i="61"/>
  <c r="AE5051" i="61"/>
  <c r="AE5052" i="61"/>
  <c r="AE5053" i="61"/>
  <c r="AE5054" i="61"/>
  <c r="AE5055" i="61"/>
  <c r="AE5056" i="61"/>
  <c r="AE5057" i="61"/>
  <c r="AE5058" i="61"/>
  <c r="AE5059" i="61"/>
  <c r="AE5060" i="61"/>
  <c r="AE5061" i="61"/>
  <c r="AE5062" i="61"/>
  <c r="AE5063" i="61"/>
  <c r="AE5064" i="61"/>
  <c r="AE5065" i="61"/>
  <c r="AE5066" i="61"/>
  <c r="AE5067" i="61"/>
  <c r="AE5068" i="61"/>
  <c r="AE5069" i="61"/>
  <c r="AE5070" i="61"/>
  <c r="AE5071" i="61"/>
  <c r="AE5072" i="61"/>
  <c r="AE5073" i="61"/>
  <c r="AE5074" i="61"/>
  <c r="AE5075" i="61"/>
  <c r="AE5076" i="61"/>
  <c r="AE5077" i="61"/>
  <c r="AE5078" i="61"/>
  <c r="AE5079" i="61"/>
  <c r="AE5080" i="61"/>
  <c r="AE5081" i="61"/>
  <c r="AE5082" i="61"/>
  <c r="AE5083" i="61"/>
  <c r="AE5084" i="61"/>
  <c r="AE5085" i="61"/>
  <c r="AE5086" i="61"/>
  <c r="AE5087" i="61"/>
  <c r="AE5088" i="61"/>
  <c r="AE5089" i="61"/>
  <c r="AE5090" i="61"/>
  <c r="AE5091" i="61"/>
  <c r="AE5092" i="61"/>
  <c r="AE5093" i="61"/>
  <c r="AE5094" i="61"/>
  <c r="AE5095" i="61"/>
  <c r="AE5096" i="61"/>
  <c r="AE5097" i="61"/>
  <c r="AE5098" i="61"/>
  <c r="AE5099" i="61"/>
  <c r="AE5100" i="61"/>
  <c r="AE5101" i="61"/>
  <c r="AE5102" i="61"/>
  <c r="AE5103" i="61"/>
  <c r="AE5104" i="61"/>
  <c r="AE5105" i="61"/>
  <c r="AE5106" i="61"/>
  <c r="AE5107" i="61"/>
  <c r="AE5108" i="61"/>
  <c r="AE5109" i="61"/>
  <c r="AE5110" i="61"/>
  <c r="AE5111" i="61"/>
  <c r="AE5112" i="61"/>
  <c r="AE5113" i="61"/>
  <c r="AE5114" i="61"/>
  <c r="AE5115" i="61"/>
  <c r="AE5116" i="61"/>
  <c r="AE5117" i="61"/>
  <c r="AE5118" i="61"/>
  <c r="AE5119" i="61"/>
  <c r="AE5120" i="61"/>
  <c r="AE5121" i="61"/>
  <c r="AE5122" i="61"/>
  <c r="AE5123" i="61"/>
  <c r="AE5124" i="61"/>
  <c r="AE5125" i="61"/>
  <c r="AE5126" i="61"/>
  <c r="AE5127" i="61"/>
  <c r="AE5128" i="61"/>
  <c r="AE5129" i="61"/>
  <c r="AE5130" i="61"/>
  <c r="AE5131" i="61"/>
  <c r="AE5132" i="61"/>
  <c r="AE5133" i="61"/>
  <c r="AE5134" i="61"/>
  <c r="AE5135" i="61"/>
  <c r="AE5136" i="61"/>
  <c r="AE5137" i="61"/>
  <c r="AE5138" i="61"/>
  <c r="AE5139" i="61"/>
  <c r="AE5140" i="61"/>
  <c r="AE5141" i="61"/>
  <c r="AE5142" i="61"/>
  <c r="AE5143" i="61"/>
  <c r="AE5144" i="61"/>
  <c r="AE5145" i="61"/>
  <c r="AE5146" i="61"/>
  <c r="AE5147" i="61"/>
  <c r="AE5148" i="61"/>
  <c r="AE5149" i="61"/>
  <c r="AE5150" i="61"/>
  <c r="AE5151" i="61"/>
  <c r="AE5152" i="61"/>
  <c r="AE5153" i="61"/>
  <c r="AE5154" i="61"/>
  <c r="AE5155" i="61"/>
  <c r="AE5156" i="61"/>
  <c r="AE5157" i="61"/>
  <c r="AE5158" i="61"/>
  <c r="AE5159" i="61"/>
  <c r="AE5160" i="61"/>
  <c r="AE5161" i="61"/>
  <c r="AE5162" i="61"/>
  <c r="AE5163" i="61"/>
  <c r="AE5164" i="61"/>
  <c r="AE5165" i="61"/>
  <c r="AE5166" i="61"/>
  <c r="AE5167" i="61"/>
  <c r="AE5168" i="61"/>
  <c r="AE5169" i="61"/>
  <c r="AE5170" i="61"/>
  <c r="AE5171" i="61"/>
  <c r="AE5172" i="61"/>
  <c r="AE5173" i="61"/>
  <c r="AE5174" i="61"/>
  <c r="AE5175" i="61"/>
  <c r="AE5176" i="61"/>
  <c r="AE5177" i="61"/>
  <c r="AE5178" i="61"/>
  <c r="AE5179" i="61"/>
  <c r="AE5180" i="61"/>
  <c r="AE5181" i="61"/>
  <c r="AE5182" i="61"/>
  <c r="AE5183" i="61"/>
  <c r="AE5184" i="61"/>
  <c r="AE5185" i="61"/>
  <c r="AE5186" i="61"/>
  <c r="AE5187" i="61"/>
  <c r="AE5188" i="61"/>
  <c r="AE5189" i="61"/>
  <c r="AE5190" i="61"/>
  <c r="AE5191" i="61"/>
  <c r="AE5192" i="61"/>
  <c r="AE5193" i="61"/>
  <c r="AE5194" i="61"/>
  <c r="AE5195" i="61"/>
  <c r="AE5196" i="61"/>
  <c r="AE5197" i="61"/>
  <c r="AE5198" i="61"/>
  <c r="AE5199" i="61"/>
  <c r="AE5200" i="61"/>
  <c r="AE5201" i="61"/>
  <c r="AE5202" i="61"/>
  <c r="AE5203" i="61"/>
  <c r="AE5204" i="61"/>
  <c r="AE5205" i="61"/>
  <c r="AE5206" i="61"/>
  <c r="AE5207" i="61"/>
  <c r="AE5208" i="61"/>
  <c r="AE5209" i="61"/>
  <c r="AE5210" i="61"/>
  <c r="AE5211" i="61"/>
  <c r="AE5212" i="61"/>
  <c r="AE5213" i="61"/>
  <c r="AE5214" i="61"/>
  <c r="AE5215" i="61"/>
  <c r="AE5216" i="61"/>
  <c r="AE5217" i="61"/>
  <c r="AE5218" i="61"/>
  <c r="AE5219" i="61"/>
  <c r="AE5220" i="61"/>
  <c r="AE5221" i="61"/>
  <c r="AE5222" i="61"/>
  <c r="AE5223" i="61"/>
  <c r="AE5224" i="61"/>
  <c r="AE5225" i="61"/>
  <c r="AE5226" i="61"/>
  <c r="AE5227" i="61"/>
  <c r="AE5228" i="61"/>
  <c r="AE5229" i="61"/>
  <c r="AE5230" i="61"/>
  <c r="AE5231" i="61"/>
  <c r="AE5232" i="61"/>
  <c r="AE5233" i="61"/>
  <c r="AE5234" i="61"/>
  <c r="AE5235" i="61"/>
  <c r="AE5236" i="61"/>
  <c r="AE5237" i="61"/>
  <c r="AE5238" i="61"/>
  <c r="AE5239" i="61"/>
  <c r="AE5240" i="61"/>
  <c r="AE5241" i="61"/>
  <c r="AE5242" i="61"/>
  <c r="AE5243" i="61"/>
  <c r="AE5244" i="61"/>
  <c r="AE5245" i="61"/>
  <c r="AE5246" i="61"/>
  <c r="AE5247" i="61"/>
  <c r="AE5248" i="61"/>
  <c r="AE5249" i="61"/>
  <c r="AE5250" i="61"/>
  <c r="AE5251" i="61"/>
  <c r="AE5252" i="61"/>
  <c r="AE5253" i="61"/>
  <c r="AE5254" i="61"/>
  <c r="AE5255" i="61"/>
  <c r="AE5256" i="61"/>
  <c r="AE5257" i="61"/>
  <c r="AE5258" i="61"/>
  <c r="AE5259" i="61"/>
  <c r="AE5260" i="61"/>
  <c r="AE5261" i="61"/>
  <c r="AE5262" i="61"/>
  <c r="AE5263" i="61"/>
  <c r="AE5264" i="61"/>
  <c r="AE5265" i="61"/>
  <c r="AE5266" i="61"/>
  <c r="AE5267" i="61"/>
  <c r="AE5268" i="61"/>
  <c r="AE5269" i="61"/>
  <c r="AE5270" i="61"/>
  <c r="AE5271" i="61"/>
  <c r="AE5272" i="61"/>
  <c r="AE5273" i="61"/>
  <c r="AE5274" i="61"/>
  <c r="AE5275" i="61"/>
  <c r="AE5276" i="61"/>
  <c r="AE5277" i="61"/>
  <c r="AE5278" i="61"/>
  <c r="AE5279" i="61"/>
  <c r="AE5280" i="61"/>
  <c r="AE5281" i="61"/>
  <c r="AE5282" i="61"/>
  <c r="AE5283" i="61"/>
  <c r="AE5284" i="61"/>
  <c r="AE5285" i="61"/>
  <c r="AE5286" i="61"/>
  <c r="AE5287" i="61"/>
  <c r="AE5288" i="61"/>
  <c r="AE5289" i="61"/>
  <c r="AE5290" i="61"/>
  <c r="AE5291" i="61"/>
  <c r="AE5292" i="61"/>
  <c r="AE5293" i="61"/>
  <c r="AE5294" i="61"/>
  <c r="AE5295" i="61"/>
  <c r="AE5296" i="61"/>
  <c r="AE5297" i="61"/>
  <c r="AE5298" i="61"/>
  <c r="AE5299" i="61"/>
  <c r="AE5300" i="61"/>
  <c r="AE5301" i="61"/>
  <c r="AE5302" i="61"/>
  <c r="AE5303" i="61"/>
  <c r="AE5304" i="61"/>
  <c r="AE5305" i="61"/>
  <c r="AE5306" i="61"/>
  <c r="AE5307" i="61"/>
  <c r="AE5308" i="61"/>
  <c r="AE5309" i="61"/>
  <c r="AE5310" i="61"/>
  <c r="AE5311" i="61"/>
  <c r="AE5312" i="61"/>
  <c r="AE5313" i="61"/>
  <c r="AE5314" i="61"/>
  <c r="AE5315" i="61"/>
  <c r="AE5316" i="61"/>
  <c r="AE5317" i="61"/>
  <c r="AE5318" i="61"/>
  <c r="AE5319" i="61"/>
  <c r="AE5320" i="61"/>
  <c r="AE5321" i="61"/>
  <c r="AE5322" i="61"/>
  <c r="AE5323" i="61"/>
  <c r="AE5324" i="61"/>
  <c r="AE5325" i="61"/>
  <c r="AE5326" i="61"/>
  <c r="AE5327" i="61"/>
  <c r="AE5328" i="61"/>
  <c r="AE5329" i="61"/>
  <c r="AE5330" i="61"/>
  <c r="AE5331" i="61"/>
  <c r="AE5332" i="61"/>
  <c r="AE5333" i="61"/>
  <c r="AE5334" i="61"/>
  <c r="AE5335" i="61"/>
  <c r="AE5336" i="61"/>
  <c r="AE5337" i="61"/>
  <c r="AE5338" i="61"/>
  <c r="AE5339" i="61"/>
  <c r="AE5340" i="61"/>
  <c r="AE5341" i="61"/>
  <c r="AE5342" i="61"/>
  <c r="AE5343" i="61"/>
  <c r="AE5344" i="61"/>
  <c r="AE5345" i="61"/>
  <c r="AE5346" i="61"/>
  <c r="AE5347" i="61"/>
  <c r="AE5348" i="61"/>
  <c r="AE5349" i="61"/>
  <c r="AE5350" i="61"/>
  <c r="AE5351" i="61"/>
  <c r="AE5352" i="61"/>
  <c r="AE5353" i="61"/>
  <c r="AE5354" i="61"/>
  <c r="AE5355" i="61"/>
  <c r="AE5356" i="61"/>
  <c r="AE5357" i="61"/>
  <c r="AE5358" i="61"/>
  <c r="AE5359" i="61"/>
  <c r="AE5360" i="61"/>
  <c r="AE5361" i="61"/>
  <c r="AE5362" i="61"/>
  <c r="AE5363" i="61"/>
  <c r="AE5364" i="61"/>
  <c r="AE5365" i="61"/>
  <c r="AE5366" i="61"/>
  <c r="AE5367" i="61"/>
  <c r="AE5368" i="61"/>
  <c r="AE5369" i="61"/>
  <c r="AE5370" i="61"/>
  <c r="AE5371" i="61"/>
  <c r="AE5372" i="61"/>
  <c r="AE5373" i="61"/>
  <c r="AE5374" i="61"/>
  <c r="AE5375" i="61"/>
  <c r="AE5376" i="61"/>
  <c r="AE5377" i="61"/>
  <c r="AE5378" i="61"/>
  <c r="AE5379" i="61"/>
  <c r="AE5380" i="61"/>
  <c r="AE5381" i="61"/>
  <c r="AE5382" i="61"/>
  <c r="AE5383" i="61"/>
  <c r="AE5384" i="61"/>
  <c r="AE5385" i="61"/>
  <c r="AE5386" i="61"/>
  <c r="AE5387" i="61"/>
  <c r="AE5388" i="61"/>
  <c r="AE5389" i="61"/>
  <c r="AE5390" i="61"/>
  <c r="AE5391" i="61"/>
  <c r="AE5392" i="61"/>
  <c r="AE5393" i="61"/>
  <c r="AE5394" i="61"/>
  <c r="AE5395" i="61"/>
  <c r="AE5396" i="61"/>
  <c r="AE5397" i="61"/>
  <c r="AE5398" i="61"/>
  <c r="AE5399" i="61"/>
  <c r="AE5400" i="61"/>
  <c r="AE5401" i="61"/>
  <c r="AE5402" i="61"/>
  <c r="AE5403" i="61"/>
  <c r="AE5404" i="61"/>
  <c r="AE5405" i="61"/>
  <c r="AE5406" i="61"/>
  <c r="AE5407" i="61"/>
  <c r="AE5408" i="61"/>
  <c r="AE5409" i="61"/>
  <c r="AE5410" i="61"/>
  <c r="AE5411" i="61"/>
  <c r="AE5412" i="61"/>
  <c r="AE5413" i="61"/>
  <c r="AE5414" i="61"/>
  <c r="AE5415" i="61"/>
  <c r="AE5416" i="61"/>
  <c r="AE5417" i="61"/>
  <c r="AE5418" i="61"/>
  <c r="AE5419" i="61"/>
  <c r="AE5420" i="61"/>
  <c r="AE5421" i="61"/>
  <c r="AE5422" i="61"/>
  <c r="AE5423" i="61"/>
  <c r="AE5424" i="61"/>
  <c r="AE5425" i="61"/>
  <c r="AE5426" i="61"/>
  <c r="AE5427" i="61"/>
  <c r="AE5428" i="61"/>
  <c r="AE5429" i="61"/>
  <c r="AE5430" i="61"/>
  <c r="AE5431" i="61"/>
  <c r="AE5432" i="61"/>
  <c r="AE5433" i="61"/>
  <c r="AE5434" i="61"/>
  <c r="AE5435" i="61"/>
  <c r="AE5436" i="61"/>
  <c r="AE5437" i="61"/>
  <c r="AE5438" i="61"/>
  <c r="AE5439" i="61"/>
  <c r="AE5440" i="61"/>
  <c r="AE5441" i="61"/>
  <c r="AE5442" i="61"/>
  <c r="AE5443" i="61"/>
  <c r="AE5444" i="61"/>
  <c r="AE5445" i="61"/>
  <c r="AE5446" i="61"/>
  <c r="AE5447" i="61"/>
  <c r="AE5448" i="61"/>
  <c r="AE5449" i="61"/>
  <c r="AE5450" i="61"/>
  <c r="AE5451" i="61"/>
  <c r="AE5452" i="61"/>
  <c r="AE5453" i="61"/>
  <c r="AE5454" i="61"/>
  <c r="AE5455" i="61"/>
  <c r="AE5456" i="61"/>
  <c r="AE5457" i="61"/>
  <c r="AE5458" i="61"/>
  <c r="AE5459" i="61"/>
  <c r="AE5460" i="61"/>
  <c r="AE5461" i="61"/>
  <c r="AE5462" i="61"/>
  <c r="AE5463" i="61"/>
  <c r="AE5464" i="61"/>
  <c r="AE5465" i="61"/>
  <c r="AE5466" i="61"/>
  <c r="AE5467" i="61"/>
  <c r="AE5468" i="61"/>
  <c r="AE5469" i="61"/>
  <c r="AE5470" i="61"/>
  <c r="AE5471" i="61"/>
  <c r="AE5472" i="61"/>
  <c r="AE5473" i="61"/>
  <c r="AE5474" i="61"/>
  <c r="AE5475" i="61"/>
  <c r="AE5476" i="61"/>
  <c r="AE5477" i="61"/>
  <c r="AE5478" i="61"/>
  <c r="AE5479" i="61"/>
  <c r="AE5480" i="61"/>
  <c r="AE5481" i="61"/>
  <c r="AE5482" i="61"/>
  <c r="AE5483" i="61"/>
  <c r="AE5484" i="61"/>
  <c r="AE5485" i="61"/>
  <c r="AE5486" i="61"/>
  <c r="AE5487" i="61"/>
  <c r="AE5488" i="61"/>
  <c r="AE5489" i="61"/>
  <c r="AE5490" i="61"/>
  <c r="AE5491" i="61"/>
  <c r="AE5492" i="61"/>
  <c r="AE5493" i="61"/>
  <c r="AE5494" i="61"/>
  <c r="AE5495" i="61"/>
  <c r="AE5496" i="61"/>
  <c r="AE5497" i="61"/>
  <c r="AE5498" i="61"/>
  <c r="AE5499" i="61"/>
  <c r="AE5500" i="61"/>
  <c r="AE5501" i="61"/>
  <c r="AE5502" i="61"/>
  <c r="AE5503" i="61"/>
  <c r="AE5504" i="61"/>
  <c r="AE5505" i="61"/>
  <c r="AE5506" i="61"/>
  <c r="AE5507" i="61"/>
  <c r="AE5508" i="61"/>
  <c r="AE5509" i="61"/>
  <c r="AE5510" i="61"/>
  <c r="AE5511" i="61"/>
  <c r="AE5512" i="61"/>
  <c r="AE5513" i="61"/>
  <c r="AE5514" i="61"/>
  <c r="AE5515" i="61"/>
  <c r="AE5516" i="61"/>
  <c r="AE5517" i="61"/>
  <c r="AE5518" i="61"/>
  <c r="AE5519" i="61"/>
  <c r="AE5520" i="61"/>
  <c r="AE5521" i="61"/>
  <c r="AE5522" i="61"/>
  <c r="AE5523" i="61"/>
  <c r="AE5524" i="61"/>
  <c r="AE5525" i="61"/>
  <c r="AE5526" i="61"/>
  <c r="AE5527" i="61"/>
  <c r="AE5528" i="61"/>
  <c r="AE5529" i="61"/>
  <c r="AE5530" i="61"/>
  <c r="AE5531" i="61"/>
  <c r="AE5532" i="61"/>
  <c r="AE5533" i="61"/>
  <c r="AE5534" i="61"/>
  <c r="AE5535" i="61"/>
  <c r="AE5536" i="61"/>
  <c r="AE5537" i="61"/>
  <c r="AE5538" i="61"/>
  <c r="AE5539" i="61"/>
  <c r="AE5540" i="61"/>
  <c r="AE5541" i="61"/>
  <c r="AE5542" i="61"/>
  <c r="AE5543" i="61"/>
  <c r="AE5544" i="61"/>
  <c r="AE5545" i="61"/>
  <c r="AE5546" i="61"/>
  <c r="AE5547" i="61"/>
  <c r="AE5548" i="61"/>
  <c r="AE5549" i="61"/>
  <c r="AE5550" i="61"/>
  <c r="AE5551" i="61"/>
  <c r="AE5552" i="61"/>
  <c r="AE5553" i="61"/>
  <c r="AE5554" i="61"/>
  <c r="AE5555" i="61"/>
  <c r="AE5556" i="61"/>
  <c r="AE5557" i="61"/>
  <c r="AE5558" i="61"/>
  <c r="AE5559" i="61"/>
  <c r="AE5560" i="61"/>
  <c r="AE5561" i="61"/>
  <c r="AE5562" i="61"/>
  <c r="AE5563" i="61"/>
  <c r="AE5564" i="61"/>
  <c r="AE5565" i="61"/>
  <c r="AE5566" i="61"/>
  <c r="AE5567" i="61"/>
  <c r="AE5568" i="61"/>
  <c r="AE5569" i="61"/>
  <c r="AE5570" i="61"/>
  <c r="AE5571" i="61"/>
  <c r="AE5572" i="61"/>
  <c r="AE5573" i="61"/>
  <c r="AE5574" i="61"/>
  <c r="AE5575" i="61"/>
  <c r="AE5576" i="61"/>
  <c r="AE5577" i="61"/>
  <c r="AE5578" i="61"/>
  <c r="AE5579" i="61"/>
  <c r="AE5580" i="61"/>
  <c r="AE5581" i="61"/>
  <c r="AE5582" i="61"/>
  <c r="AE5583" i="61"/>
  <c r="AE5584" i="61"/>
  <c r="AE5585" i="61"/>
  <c r="AE5586" i="61"/>
  <c r="AE5587" i="61"/>
  <c r="AE5588" i="61"/>
  <c r="AE5589" i="61"/>
  <c r="AE5590" i="61"/>
  <c r="AE5591" i="61"/>
  <c r="AE5592" i="61"/>
  <c r="AE5593" i="61"/>
  <c r="AE5594" i="61"/>
  <c r="AE5595" i="61"/>
  <c r="AE5596" i="61"/>
  <c r="AE5597" i="61"/>
  <c r="AE5598" i="61"/>
  <c r="AE5599" i="61"/>
  <c r="AE5600" i="61"/>
  <c r="AE5601" i="61"/>
  <c r="AE5602" i="61"/>
  <c r="AE5603" i="61"/>
  <c r="AE5604" i="61"/>
  <c r="AE5605" i="61"/>
  <c r="AE5606" i="61"/>
  <c r="AE5607" i="61"/>
  <c r="AE5608" i="61"/>
  <c r="AE5609" i="61"/>
  <c r="AE5610" i="61"/>
  <c r="AE5611" i="61"/>
  <c r="AE5612" i="61"/>
  <c r="AE5613" i="61"/>
  <c r="AE5614" i="61"/>
  <c r="AE5615" i="61"/>
  <c r="AE5616" i="61"/>
  <c r="AE5617" i="61"/>
  <c r="AE5618" i="61"/>
  <c r="AE5619" i="61"/>
  <c r="AE5620" i="61"/>
  <c r="AE5621" i="61"/>
  <c r="AE5622" i="61"/>
  <c r="AE5623" i="61"/>
  <c r="AE5624" i="61"/>
  <c r="AE5625" i="61"/>
  <c r="AE5626" i="61"/>
  <c r="AE5627" i="61"/>
  <c r="AE5628" i="61"/>
  <c r="AE5629" i="61"/>
  <c r="AE5630" i="61"/>
  <c r="AE5631" i="61"/>
  <c r="AE5632" i="61"/>
  <c r="AE5633" i="61"/>
  <c r="AE5634" i="61"/>
  <c r="AE5635" i="61"/>
  <c r="AE5636" i="61"/>
  <c r="AE5637" i="61"/>
  <c r="AE5638" i="61"/>
  <c r="AE5639" i="61"/>
  <c r="AE5640" i="61"/>
  <c r="AE5641" i="61"/>
  <c r="AE5642" i="61"/>
  <c r="AE5643" i="61"/>
  <c r="AE5644" i="61"/>
  <c r="AE5645" i="61"/>
  <c r="AE5646" i="61"/>
  <c r="AE5647" i="61"/>
  <c r="AE5648" i="61"/>
  <c r="AE5649" i="61"/>
  <c r="AE5650" i="61"/>
  <c r="AE5651" i="61"/>
  <c r="AE5652" i="61"/>
  <c r="AE5653" i="61"/>
  <c r="AE5654" i="61"/>
  <c r="AE5655" i="61"/>
  <c r="AE5656" i="61"/>
  <c r="AE5657" i="61"/>
  <c r="AE5658" i="61"/>
  <c r="AE5659" i="61"/>
  <c r="AE5660" i="61"/>
  <c r="AE5661" i="61"/>
  <c r="AE5662" i="61"/>
  <c r="AE5663" i="61"/>
  <c r="AE5664" i="61"/>
  <c r="AE5665" i="61"/>
  <c r="AE5666" i="61"/>
  <c r="AE5667" i="61"/>
  <c r="AE5668" i="61"/>
  <c r="AE5669" i="61"/>
  <c r="AE5670" i="61"/>
  <c r="AE5671" i="61"/>
  <c r="AE5672" i="61"/>
  <c r="AE5673" i="61"/>
  <c r="AE5674" i="61"/>
  <c r="AE5675" i="61"/>
  <c r="AE5676" i="61"/>
  <c r="AE5677" i="61"/>
  <c r="AE5678" i="61"/>
  <c r="AE5679" i="61"/>
  <c r="AE5680" i="61"/>
  <c r="AE5681" i="61"/>
  <c r="AE5682" i="61"/>
  <c r="AE5683" i="61"/>
  <c r="AE5684" i="61"/>
  <c r="AE5685" i="61"/>
  <c r="AE5686" i="61"/>
  <c r="AE5687" i="61"/>
  <c r="AE5688" i="61"/>
  <c r="AE5689" i="61"/>
  <c r="AE5690" i="61"/>
  <c r="AE5691" i="61"/>
  <c r="AE5692" i="61"/>
  <c r="AE5693" i="61"/>
  <c r="AE5694" i="61"/>
  <c r="AE5695" i="61"/>
  <c r="AE5696" i="61"/>
  <c r="AE5697" i="61"/>
  <c r="AE5698" i="61"/>
  <c r="AE5699" i="61"/>
  <c r="AE5700" i="61"/>
  <c r="AE5701" i="61"/>
  <c r="AE5702" i="61"/>
  <c r="AE5703" i="61"/>
  <c r="AE5704" i="61"/>
  <c r="AE5705" i="61"/>
  <c r="AE5706" i="61"/>
  <c r="AE5707" i="61"/>
  <c r="AE5708" i="61"/>
  <c r="AE5709" i="61"/>
  <c r="AE5710" i="61"/>
  <c r="AE5711" i="61"/>
  <c r="AE5712" i="61"/>
  <c r="AE5713" i="61"/>
  <c r="AE5714" i="61"/>
  <c r="AE5715" i="61"/>
  <c r="AE5716" i="61"/>
  <c r="AE5717" i="61"/>
  <c r="AE5718" i="61"/>
  <c r="AE5719" i="61"/>
  <c r="AE5720" i="61"/>
  <c r="AE5721" i="61"/>
  <c r="AE5722" i="61"/>
  <c r="AE5723" i="61"/>
  <c r="AE5724" i="61"/>
  <c r="AE5725" i="61"/>
  <c r="AE5726" i="61"/>
  <c r="AE5727" i="61"/>
  <c r="AE5728" i="61"/>
  <c r="AE5729" i="61"/>
  <c r="AE5730" i="61"/>
  <c r="AE5731" i="61"/>
  <c r="AE5732" i="61"/>
  <c r="AE5733" i="61"/>
  <c r="AE5734" i="61"/>
  <c r="AE5735" i="61"/>
  <c r="AE5736" i="61"/>
  <c r="AE5737" i="61"/>
  <c r="AE5738" i="61"/>
  <c r="AE5739" i="61"/>
  <c r="AE5740" i="61"/>
  <c r="AE5741" i="61"/>
  <c r="AE5742" i="61"/>
  <c r="AE5743" i="61"/>
  <c r="AE5744" i="61"/>
  <c r="AE5745" i="61"/>
  <c r="AE5746" i="61"/>
  <c r="AE5747" i="61"/>
  <c r="AE5748" i="61"/>
  <c r="AE5749" i="61"/>
  <c r="AE5750" i="61"/>
  <c r="AE5751" i="61"/>
  <c r="AE5752" i="61"/>
  <c r="AE5753" i="61"/>
  <c r="AE5754" i="61"/>
  <c r="AE5755" i="61"/>
  <c r="AE5756" i="61"/>
  <c r="AE5757" i="61"/>
  <c r="AE5758" i="61"/>
  <c r="AE5759" i="61"/>
  <c r="AE5760" i="61"/>
  <c r="AE5761" i="61"/>
  <c r="AE5762" i="61"/>
  <c r="AE5763" i="61"/>
  <c r="AE5764" i="61"/>
  <c r="AE5765" i="61"/>
  <c r="AE5766" i="61"/>
  <c r="AE5767" i="61"/>
  <c r="AE5768" i="61"/>
  <c r="AE5769" i="61"/>
  <c r="AE5770" i="61"/>
  <c r="AE5771" i="61"/>
  <c r="AE5772" i="61"/>
  <c r="AE5773" i="61"/>
  <c r="AE5774" i="61"/>
  <c r="AE5775" i="61"/>
  <c r="AE5776" i="61"/>
  <c r="AE5777" i="61"/>
  <c r="AE5778" i="61"/>
  <c r="AE5779" i="61"/>
  <c r="AE5780" i="61"/>
  <c r="AE5781" i="61"/>
  <c r="AE5782" i="61"/>
  <c r="AE5783" i="61"/>
  <c r="AE5784" i="61"/>
  <c r="AE5785" i="61"/>
  <c r="AE5786" i="61"/>
  <c r="AE5787" i="61"/>
  <c r="AE5788" i="61"/>
  <c r="AE5789" i="61"/>
  <c r="AE5790" i="61"/>
  <c r="AE5791" i="61"/>
  <c r="AE5792" i="61"/>
  <c r="AE5793" i="61"/>
  <c r="AE5794" i="61"/>
  <c r="AE5795" i="61"/>
  <c r="AE5796" i="61"/>
  <c r="AE5797" i="61"/>
  <c r="AE5798" i="61"/>
  <c r="AE5799" i="61"/>
  <c r="AE5800" i="61"/>
  <c r="AE5801" i="61"/>
  <c r="AE5802" i="61"/>
  <c r="AE5803" i="61"/>
  <c r="AE5804" i="61"/>
  <c r="AE5805" i="61"/>
  <c r="AE5806" i="61"/>
  <c r="AE5807" i="61"/>
  <c r="AE5808" i="61"/>
  <c r="AE5809" i="61"/>
  <c r="AE5810" i="61"/>
  <c r="AE5811" i="61"/>
  <c r="AE5812" i="61"/>
  <c r="AE5813" i="61"/>
  <c r="AE5814" i="61"/>
  <c r="AE5815" i="61"/>
  <c r="AE5816" i="61"/>
  <c r="AE5817" i="61"/>
  <c r="AE5818" i="61"/>
  <c r="AE5819" i="61"/>
  <c r="AE5820" i="61"/>
  <c r="AE5821" i="61"/>
  <c r="AE5822" i="61"/>
  <c r="AE5823" i="61"/>
  <c r="AE5824" i="61"/>
  <c r="AE5825" i="61"/>
  <c r="AE5826" i="61"/>
  <c r="AE5827" i="61"/>
  <c r="AE5828" i="61"/>
  <c r="AE5829" i="61"/>
  <c r="AE5830" i="61"/>
  <c r="AE5831" i="61"/>
  <c r="AE5832" i="61"/>
  <c r="AE5833" i="61"/>
  <c r="AE5834" i="61"/>
  <c r="AE5835" i="61"/>
  <c r="AE5836" i="61"/>
  <c r="AE5837" i="61"/>
  <c r="AE5838" i="61"/>
  <c r="AE5839" i="61"/>
  <c r="AE5840" i="61"/>
  <c r="AE5841" i="61"/>
  <c r="AE5842" i="61"/>
  <c r="AE5843" i="61"/>
  <c r="AE5844" i="61"/>
  <c r="AE5845" i="61"/>
  <c r="AE5846" i="61"/>
  <c r="AE5847" i="61"/>
  <c r="AE5848" i="61"/>
  <c r="AE5849" i="61"/>
  <c r="AE5850" i="61"/>
  <c r="AE5851" i="61"/>
  <c r="AE5852" i="61"/>
  <c r="AE5853" i="61"/>
  <c r="AE5854" i="61"/>
  <c r="AE5855" i="61"/>
  <c r="AE5856" i="61"/>
  <c r="AE5857" i="61"/>
  <c r="AE5858" i="61"/>
  <c r="AE5859" i="61"/>
  <c r="AE5860" i="61"/>
  <c r="AE5861" i="61"/>
  <c r="AE5862" i="61"/>
  <c r="AE5863" i="61"/>
  <c r="AE5864" i="61"/>
  <c r="AE5865" i="61"/>
  <c r="AE5866" i="61"/>
  <c r="AE5867" i="61"/>
  <c r="AE5868" i="61"/>
  <c r="AE5869" i="61"/>
  <c r="AE5870" i="61"/>
  <c r="AE5871" i="61"/>
  <c r="AE5872" i="61"/>
  <c r="AE5873" i="61"/>
  <c r="AE5874" i="61"/>
  <c r="AE5875" i="61"/>
  <c r="AE5876" i="61"/>
  <c r="AE5877" i="61"/>
  <c r="AE5878" i="61"/>
  <c r="AE5879" i="61"/>
  <c r="AE5880" i="61"/>
  <c r="AE5881" i="61"/>
  <c r="AE5882" i="61"/>
  <c r="AE5883" i="61"/>
  <c r="AE5884" i="61"/>
  <c r="AE5885" i="61"/>
  <c r="AE5886" i="61"/>
  <c r="AE5887" i="61"/>
  <c r="AE5888" i="61"/>
  <c r="AE5889" i="61"/>
  <c r="AE5890" i="61"/>
  <c r="AE5891" i="61"/>
  <c r="AE5892" i="61"/>
  <c r="AE5893" i="61"/>
  <c r="AE5894" i="61"/>
  <c r="AE5895" i="61"/>
  <c r="AE5896" i="61"/>
  <c r="AE5897" i="61"/>
  <c r="AE5898" i="61"/>
  <c r="AE5899" i="61"/>
  <c r="AE5900" i="61"/>
  <c r="AE5901" i="61"/>
  <c r="AE5902" i="61"/>
  <c r="AE5903" i="61"/>
  <c r="AE5904" i="61"/>
  <c r="AE5905" i="61"/>
  <c r="AE5906" i="61"/>
  <c r="AE5907" i="61"/>
  <c r="AE5908" i="61"/>
  <c r="AE5909" i="61"/>
  <c r="AE5910" i="61"/>
  <c r="AE5911" i="61"/>
  <c r="AE5912" i="61"/>
  <c r="AE5913" i="61"/>
  <c r="AE5914" i="61"/>
  <c r="AE5915" i="61"/>
  <c r="AE5916" i="61"/>
  <c r="AE5917" i="61"/>
  <c r="AE5918" i="61"/>
  <c r="AE5919" i="61"/>
  <c r="AE5920" i="61"/>
  <c r="AE5921" i="61"/>
  <c r="AE5922" i="61"/>
  <c r="AE5923" i="61"/>
  <c r="AE5924" i="61"/>
  <c r="AE5925" i="61"/>
  <c r="AE5926" i="61"/>
  <c r="AE5927" i="61"/>
  <c r="AE5928" i="61"/>
  <c r="AE5929" i="61"/>
  <c r="AE5930" i="61"/>
  <c r="AE5931" i="61"/>
  <c r="AE5932" i="61"/>
  <c r="AE5933" i="61"/>
  <c r="AE5934" i="61"/>
  <c r="AE5935" i="61"/>
  <c r="AE5936" i="61"/>
  <c r="AE5937" i="61"/>
  <c r="AE5938" i="61"/>
  <c r="AE5939" i="61"/>
  <c r="AE5940" i="61"/>
  <c r="AE5941" i="61"/>
  <c r="AE5942" i="61"/>
  <c r="AE5943" i="61"/>
  <c r="AE5944" i="61"/>
  <c r="AE5945" i="61"/>
  <c r="AE5946" i="61"/>
  <c r="AE5947" i="61"/>
  <c r="AE5948" i="61"/>
  <c r="AE5949" i="61"/>
  <c r="AE5950" i="61"/>
  <c r="AE5951" i="61"/>
  <c r="AE5952" i="61"/>
  <c r="AE5953" i="61"/>
  <c r="AE5954" i="61"/>
  <c r="AE5955" i="61"/>
  <c r="AE5956" i="61"/>
  <c r="AE5957" i="61"/>
  <c r="AE5958" i="61"/>
  <c r="AE5959" i="61"/>
  <c r="AE5960" i="61"/>
  <c r="AE5961" i="61"/>
  <c r="AE5962" i="61"/>
  <c r="AE5963" i="61"/>
  <c r="AE5964" i="61"/>
  <c r="AE5965" i="61"/>
  <c r="AE5966" i="61"/>
  <c r="AE5967" i="61"/>
  <c r="AE5968" i="61"/>
  <c r="AE5969" i="61"/>
  <c r="AE5970" i="61"/>
  <c r="AE5971" i="61"/>
  <c r="AE5972" i="61"/>
  <c r="AE5973" i="61"/>
  <c r="AE5974" i="61"/>
  <c r="AE5975" i="61"/>
  <c r="AE5976" i="61"/>
  <c r="AE5977" i="61"/>
  <c r="AE5978" i="61"/>
  <c r="AE5979" i="61"/>
  <c r="AE5980" i="61"/>
  <c r="AE5981" i="61"/>
  <c r="AE5982" i="61"/>
  <c r="AE5983" i="61"/>
  <c r="AE5984" i="61"/>
  <c r="AE5985" i="61"/>
  <c r="AE5986" i="61"/>
  <c r="AE5987" i="61"/>
  <c r="AE5988" i="61"/>
  <c r="AE5989" i="61"/>
  <c r="AE5990" i="61"/>
  <c r="AE5991" i="61"/>
  <c r="AE5992" i="61"/>
  <c r="AE5993" i="61"/>
  <c r="AE5994" i="61"/>
  <c r="AE5995" i="61"/>
  <c r="AE5996" i="61"/>
  <c r="AE5997" i="61"/>
  <c r="AE5998" i="61"/>
  <c r="AE5999" i="61"/>
  <c r="AE6000" i="61"/>
  <c r="AE6001" i="61"/>
  <c r="AE6002" i="61"/>
  <c r="AE6003" i="61"/>
  <c r="AE6004" i="61"/>
  <c r="AE6005" i="61"/>
  <c r="AE6006" i="61"/>
  <c r="AE6007" i="61"/>
  <c r="AE6008" i="61"/>
  <c r="AE6009" i="61"/>
  <c r="AE6010" i="61"/>
  <c r="AE6011" i="61"/>
  <c r="AE6012" i="61"/>
  <c r="AE6013" i="61"/>
  <c r="AE6014" i="61"/>
  <c r="AE6015" i="61"/>
  <c r="AE6016" i="61"/>
  <c r="AE6017" i="61"/>
  <c r="AE6018" i="61"/>
  <c r="AE6019" i="61"/>
  <c r="AE6020" i="61"/>
  <c r="AE6021" i="61"/>
  <c r="AE6022" i="61"/>
  <c r="AE6023" i="61"/>
  <c r="AE6024" i="61"/>
  <c r="AE6025" i="61"/>
  <c r="AE6026" i="61"/>
  <c r="AE6027" i="61"/>
  <c r="AE6028" i="61"/>
  <c r="AE6029" i="61"/>
  <c r="AE6030" i="61"/>
  <c r="AE6031" i="61"/>
  <c r="AE6032" i="61"/>
  <c r="AE6033" i="61"/>
  <c r="AE6034" i="61"/>
  <c r="AE6035" i="61"/>
  <c r="AE6036" i="61"/>
  <c r="AE6037" i="61"/>
  <c r="AE6038" i="61"/>
  <c r="AE6039" i="61"/>
  <c r="AE6040" i="61"/>
  <c r="AE6041" i="61"/>
  <c r="AE6042" i="61"/>
  <c r="AE6043" i="61"/>
  <c r="AE6044" i="61"/>
  <c r="AE6045" i="61"/>
  <c r="AE6046" i="61"/>
  <c r="AE6047" i="61"/>
  <c r="AE6048" i="61"/>
  <c r="AE6049" i="61"/>
  <c r="AE6050" i="61"/>
  <c r="AE6051" i="61"/>
  <c r="AE6052" i="61"/>
  <c r="AE6053" i="61"/>
  <c r="AE6054" i="61"/>
  <c r="AE6055" i="61"/>
  <c r="AE6056" i="61"/>
  <c r="AE6057" i="61"/>
  <c r="AE6058" i="61"/>
  <c r="AE6059" i="61"/>
  <c r="AE6060" i="61"/>
  <c r="AE6061" i="61"/>
  <c r="AE6062" i="61"/>
  <c r="AE6063" i="61"/>
  <c r="AE6064" i="61"/>
  <c r="AE6065" i="61"/>
  <c r="AE6066" i="61"/>
  <c r="AE6067" i="61"/>
  <c r="AE6068" i="61"/>
  <c r="AE6069" i="61"/>
  <c r="AE6070" i="61"/>
  <c r="AE6071" i="61"/>
  <c r="AE6072" i="61"/>
  <c r="AE6073" i="61"/>
  <c r="AE6074" i="61"/>
  <c r="AE6075" i="61"/>
  <c r="AE6076" i="61"/>
  <c r="AE6077" i="61"/>
  <c r="AE6078" i="61"/>
  <c r="AE6079" i="61"/>
  <c r="AE6080" i="61"/>
  <c r="AE6081" i="61"/>
  <c r="AE6082" i="61"/>
  <c r="AE6083" i="61"/>
  <c r="AE6084" i="61"/>
  <c r="AE6085" i="61"/>
  <c r="AE6086" i="61"/>
  <c r="AE6087" i="61"/>
  <c r="AE6088" i="61"/>
  <c r="AE6089" i="61"/>
  <c r="AE6090" i="61"/>
  <c r="AE6091" i="61"/>
  <c r="AE6092" i="61"/>
  <c r="AE6093" i="61"/>
  <c r="AE6094" i="61"/>
  <c r="AE6095" i="61"/>
  <c r="AE6096" i="61"/>
  <c r="AE6097" i="61"/>
  <c r="AE6098" i="61"/>
  <c r="AE6099" i="61"/>
  <c r="AE6100" i="61"/>
  <c r="AE6101" i="61"/>
  <c r="AE6102" i="61"/>
  <c r="AE6103" i="61"/>
  <c r="AE6104" i="61"/>
  <c r="AE6105" i="61"/>
  <c r="AE6106" i="61"/>
  <c r="AE6107" i="61"/>
  <c r="AE6108" i="61"/>
  <c r="AE6109" i="61"/>
  <c r="AE6110" i="61"/>
  <c r="AE6111" i="61"/>
  <c r="AE6112" i="61"/>
  <c r="AE6113" i="61"/>
  <c r="AE6114" i="61"/>
  <c r="AE6115" i="61"/>
  <c r="AE6116" i="61"/>
  <c r="AE6117" i="61"/>
  <c r="AE6118" i="61"/>
  <c r="AE6119" i="61"/>
  <c r="AE6120" i="61"/>
  <c r="AE6121" i="61"/>
  <c r="AE6122" i="61"/>
  <c r="AE6123" i="61"/>
  <c r="AE6124" i="61"/>
  <c r="AE6125" i="61"/>
  <c r="AE6126" i="61"/>
  <c r="AE6127" i="61"/>
  <c r="AE6128" i="61"/>
  <c r="AE6129" i="61"/>
  <c r="AE6130" i="61"/>
  <c r="AE6131" i="61"/>
  <c r="AE6132" i="61"/>
  <c r="AE6133" i="61"/>
  <c r="AE6134" i="61"/>
  <c r="AE6135" i="61"/>
  <c r="AE6136" i="61"/>
  <c r="AE6137" i="61"/>
  <c r="AE6138" i="61"/>
  <c r="AE6139" i="61"/>
  <c r="AE6140" i="61"/>
  <c r="AE6141" i="61"/>
  <c r="AE6142" i="61"/>
  <c r="AE6143" i="61"/>
  <c r="AE6144" i="61"/>
  <c r="AE6145" i="61"/>
  <c r="AE6146" i="61"/>
  <c r="AE6147" i="61"/>
  <c r="AE6148" i="61"/>
  <c r="AE6149" i="61"/>
  <c r="AE6150" i="61"/>
  <c r="AE6151" i="61"/>
  <c r="AE6152" i="61"/>
  <c r="AE6153" i="61"/>
  <c r="AE6154" i="61"/>
  <c r="AE6155" i="61"/>
  <c r="AE6156" i="61"/>
  <c r="AE6157" i="61"/>
  <c r="AE6158" i="61"/>
  <c r="AE6159" i="61"/>
  <c r="AE6160" i="61"/>
  <c r="AE6161" i="61"/>
  <c r="AE6162" i="61"/>
  <c r="AE6163" i="61"/>
  <c r="AE6164" i="61"/>
  <c r="AE6165" i="61"/>
  <c r="AE6166" i="61"/>
  <c r="AE6167" i="61"/>
  <c r="AE6168" i="61"/>
  <c r="AE6169" i="61"/>
  <c r="AE6170" i="61"/>
  <c r="AE6171" i="61"/>
  <c r="AE6172" i="61"/>
  <c r="AE6173" i="61"/>
  <c r="AE6174" i="61"/>
  <c r="AE6175" i="61"/>
  <c r="AE6176" i="61"/>
  <c r="AE6177" i="61"/>
  <c r="AE6178" i="61"/>
  <c r="AE6179" i="61"/>
  <c r="AE6180" i="61"/>
  <c r="AE6181" i="61"/>
  <c r="AE6182" i="61"/>
  <c r="AE6183" i="61"/>
  <c r="AE6184" i="61"/>
  <c r="AE6185" i="61"/>
  <c r="AE6186" i="61"/>
  <c r="AE6187" i="61"/>
  <c r="AE6188" i="61"/>
  <c r="AE6189" i="61"/>
  <c r="AE6190" i="61"/>
  <c r="AE6191" i="61"/>
  <c r="AE6192" i="61"/>
  <c r="AE6193" i="61"/>
  <c r="AE6194" i="61"/>
  <c r="AE6195" i="61"/>
  <c r="AE6196" i="61"/>
  <c r="AE6197" i="61"/>
  <c r="AE6198" i="61"/>
  <c r="AE6199" i="61"/>
  <c r="AE6200" i="61"/>
  <c r="AE6201" i="61"/>
  <c r="AE6202" i="61"/>
  <c r="AE6203" i="61"/>
  <c r="AE6204" i="61"/>
  <c r="AE6205" i="61"/>
  <c r="AE6206" i="61"/>
  <c r="AE6207" i="61"/>
  <c r="AE6208" i="61"/>
  <c r="AE6209" i="61"/>
  <c r="AE6210" i="61"/>
  <c r="AE6211" i="61"/>
  <c r="AE6212" i="61"/>
  <c r="AE6213" i="61"/>
  <c r="AE6214" i="61"/>
  <c r="AE6215" i="61"/>
  <c r="AE6216" i="61"/>
  <c r="AE6217" i="61"/>
  <c r="AE6218" i="61"/>
  <c r="AE6219" i="61"/>
  <c r="AE6220" i="61"/>
  <c r="AE6221" i="61"/>
  <c r="AE6222" i="61"/>
  <c r="AE6223" i="61"/>
  <c r="AE6224" i="61"/>
  <c r="AE6225" i="61"/>
  <c r="AE6226" i="61"/>
  <c r="AE6227" i="61"/>
  <c r="AE6228" i="61"/>
  <c r="AE6229" i="61"/>
  <c r="AE6230" i="61"/>
  <c r="AE6231" i="61"/>
  <c r="AE6232" i="61"/>
  <c r="AE6233" i="61"/>
  <c r="AE6234" i="61"/>
  <c r="AE6235" i="61"/>
  <c r="AE6236" i="61"/>
  <c r="AE6237" i="61"/>
  <c r="AE6238" i="61"/>
  <c r="AE6239" i="61"/>
  <c r="AE6240" i="61"/>
  <c r="AE6241" i="61"/>
  <c r="AE6242" i="61"/>
  <c r="AE6243" i="61"/>
  <c r="AE6244" i="61"/>
  <c r="AE6245" i="61"/>
  <c r="AE6246" i="61"/>
  <c r="AE6247" i="61"/>
  <c r="AE6248" i="61"/>
  <c r="AE6249" i="61"/>
  <c r="AE6250" i="61"/>
  <c r="AE6251" i="61"/>
  <c r="AE6252" i="61"/>
  <c r="AE6253" i="61"/>
  <c r="AE6254" i="61"/>
  <c r="AE6255" i="61"/>
  <c r="AE6256" i="61"/>
  <c r="AE6257" i="61"/>
  <c r="AE6258" i="61"/>
  <c r="AE6259" i="61"/>
  <c r="AE6260" i="61"/>
  <c r="AE6261" i="61"/>
  <c r="AE6262" i="61"/>
  <c r="AE6263" i="61"/>
  <c r="AE6264" i="61"/>
  <c r="AE6265" i="61"/>
  <c r="AE6266" i="61"/>
  <c r="AE6267" i="61"/>
  <c r="AE6268" i="61"/>
  <c r="AE6269" i="61"/>
  <c r="AE6270" i="61"/>
  <c r="AE6271" i="61"/>
  <c r="AE6272" i="61"/>
  <c r="AE6273" i="61"/>
  <c r="AE6274" i="61"/>
  <c r="AE6275" i="61"/>
  <c r="AE6276" i="61"/>
  <c r="AE6277" i="61"/>
  <c r="AE6278" i="61"/>
  <c r="AE6279" i="61"/>
  <c r="AE6280" i="61"/>
  <c r="AE6281" i="61"/>
  <c r="AE6282" i="61"/>
  <c r="AE6283" i="61"/>
  <c r="AE6284" i="61"/>
  <c r="AE6285" i="61"/>
  <c r="AE6286" i="61"/>
  <c r="AE6287" i="61"/>
  <c r="AE6288" i="61"/>
  <c r="AE6289" i="61"/>
  <c r="AE6290" i="61"/>
  <c r="AE6291" i="61"/>
  <c r="AE6292" i="61"/>
  <c r="AE6293" i="61"/>
  <c r="AE6294" i="61"/>
  <c r="AE6295" i="61"/>
  <c r="AE6296" i="61"/>
  <c r="AE6297" i="61"/>
  <c r="AE6298" i="61"/>
  <c r="AE6299" i="61"/>
  <c r="AE6300" i="61"/>
  <c r="AE6301" i="61"/>
  <c r="AE6302" i="61"/>
  <c r="AE6303" i="61"/>
  <c r="AE6304" i="61"/>
  <c r="AE6305" i="61"/>
  <c r="AE6306" i="61"/>
  <c r="AE6307" i="61"/>
  <c r="AE6308" i="61"/>
  <c r="AE6309" i="61"/>
  <c r="AE6310" i="61"/>
  <c r="AE6311" i="61"/>
  <c r="AE6312" i="61"/>
  <c r="AE6313" i="61"/>
  <c r="AE6314" i="61"/>
  <c r="AE6315" i="61"/>
  <c r="AE6316" i="61"/>
  <c r="AE6317" i="61"/>
  <c r="AE6318" i="61"/>
  <c r="AE6319" i="61"/>
  <c r="AE6320" i="61"/>
  <c r="AE6321" i="61"/>
  <c r="AE6322" i="61"/>
  <c r="AE6323" i="61"/>
  <c r="AE6324" i="61"/>
  <c r="AE6325" i="61"/>
  <c r="AE6326" i="61"/>
  <c r="AE6327" i="61"/>
  <c r="AE6328" i="61"/>
  <c r="AE6329" i="61"/>
  <c r="AE6330" i="61"/>
  <c r="AE6331" i="61"/>
  <c r="AE6332" i="61"/>
  <c r="AE6333" i="61"/>
  <c r="AE6334" i="61"/>
  <c r="AE6335" i="61"/>
  <c r="AE6336" i="61"/>
  <c r="AE6337" i="61"/>
  <c r="AE6338" i="61"/>
  <c r="AE6339" i="61"/>
  <c r="AE6340" i="61"/>
  <c r="AE6341" i="61"/>
  <c r="AE6342" i="61"/>
  <c r="AE6343" i="61"/>
  <c r="AE6344" i="61"/>
  <c r="AE6345" i="61"/>
  <c r="AE6346" i="61"/>
  <c r="AE6347" i="61"/>
  <c r="AE6348" i="61"/>
  <c r="AE6349" i="61"/>
  <c r="AE6350" i="61"/>
  <c r="AE6351" i="61"/>
  <c r="AE6352" i="61"/>
  <c r="AE6353" i="61"/>
  <c r="AE6354" i="61"/>
  <c r="AE6355" i="61"/>
  <c r="AE6356" i="61"/>
  <c r="AE6357" i="61"/>
  <c r="AE6358" i="61"/>
  <c r="AE6359" i="61"/>
  <c r="AE6360" i="61"/>
  <c r="AE6361" i="61"/>
  <c r="AE6362" i="61"/>
  <c r="AE6363" i="61"/>
  <c r="AE6364" i="61"/>
  <c r="AE6365" i="61"/>
  <c r="AE6366" i="61"/>
  <c r="AE6367" i="61"/>
  <c r="AE6368" i="61"/>
  <c r="AE6369" i="61"/>
  <c r="AE6370" i="61"/>
  <c r="AE6371" i="61"/>
  <c r="AE6372" i="61"/>
  <c r="AE6373" i="61"/>
  <c r="AE6374" i="61"/>
  <c r="AE6375" i="61"/>
  <c r="AE6376" i="61"/>
  <c r="AE6377" i="61"/>
  <c r="AE6378" i="61"/>
  <c r="AE6379" i="61"/>
  <c r="AE6380" i="61"/>
  <c r="AE6381" i="61"/>
  <c r="AE6382" i="61"/>
  <c r="AE6383" i="61"/>
  <c r="AE6384" i="61"/>
  <c r="AE6385" i="61"/>
  <c r="AE6386" i="61"/>
  <c r="AE6387" i="61"/>
  <c r="AE6388" i="61"/>
  <c r="AE6389" i="61"/>
  <c r="AE6390" i="61"/>
  <c r="AE6391" i="61"/>
  <c r="AE6392" i="61"/>
  <c r="AE6393" i="61"/>
  <c r="AE6394" i="61"/>
  <c r="AE6395" i="61"/>
  <c r="AE6396" i="61"/>
  <c r="AE6397" i="61"/>
  <c r="AE6398" i="61"/>
  <c r="AE6399" i="61"/>
  <c r="AE6400" i="61"/>
  <c r="AE6401" i="61"/>
  <c r="AE6402" i="61"/>
  <c r="AE6403" i="61"/>
  <c r="AE6404" i="61"/>
  <c r="AE6405" i="61"/>
  <c r="AE6406" i="61"/>
  <c r="AE6407" i="61"/>
  <c r="AE6408" i="61"/>
  <c r="AE6409" i="61"/>
  <c r="AE6410" i="61"/>
  <c r="AE6411" i="61"/>
  <c r="AE6412" i="61"/>
  <c r="AE6413" i="61"/>
  <c r="AE6414" i="61"/>
  <c r="AE6415" i="61"/>
  <c r="AE6416" i="61"/>
  <c r="AE6417" i="61"/>
  <c r="AE6418" i="61"/>
  <c r="AE6419" i="61"/>
  <c r="AE6420" i="61"/>
  <c r="AE6421" i="61"/>
  <c r="AE6422" i="61"/>
  <c r="AE6423" i="61"/>
  <c r="AE6424" i="61"/>
  <c r="AE6425" i="61"/>
  <c r="AE6426" i="61"/>
  <c r="AE6427" i="61"/>
  <c r="AE6428" i="61"/>
  <c r="AE6429" i="61"/>
  <c r="AE6430" i="61"/>
  <c r="AE6431" i="61"/>
  <c r="AE6432" i="61"/>
  <c r="AE6433" i="61"/>
  <c r="AE6434" i="61"/>
  <c r="AE6435" i="61"/>
  <c r="AE6436" i="61"/>
  <c r="AE6437" i="61"/>
  <c r="AE6438" i="61"/>
  <c r="AE6439" i="61"/>
  <c r="AE6440" i="61"/>
  <c r="AE6441" i="61"/>
  <c r="AE6442" i="61"/>
  <c r="AE6443" i="61"/>
  <c r="AE6444" i="61"/>
  <c r="AE6445" i="61"/>
  <c r="AE6446" i="61"/>
  <c r="AE6447" i="61"/>
  <c r="AE6448" i="61"/>
  <c r="AE6449" i="61"/>
  <c r="AE6450" i="61"/>
  <c r="AE6451" i="61"/>
  <c r="AE6452" i="61"/>
  <c r="AE6453" i="61"/>
  <c r="AE6454" i="61"/>
  <c r="AE6455" i="61"/>
  <c r="AE6456" i="61"/>
  <c r="AE6457" i="61"/>
  <c r="AE6458" i="61"/>
  <c r="AE6459" i="61"/>
  <c r="AE6460" i="61"/>
  <c r="AE6461" i="61"/>
  <c r="AE6462" i="61"/>
  <c r="AE6463" i="61"/>
  <c r="AE6464" i="61"/>
  <c r="AE6465" i="61"/>
  <c r="AE6466" i="61"/>
  <c r="AE6467" i="61"/>
  <c r="AE6468" i="61"/>
  <c r="AE6469" i="61"/>
  <c r="AE6470" i="61"/>
  <c r="AE6471" i="61"/>
  <c r="AE6472" i="61"/>
  <c r="AE6473" i="61"/>
  <c r="AE6474" i="61"/>
  <c r="AE6475" i="61"/>
  <c r="AE6476" i="61"/>
  <c r="AE6477" i="61"/>
  <c r="AE6478" i="61"/>
  <c r="AE6479" i="61"/>
  <c r="AE6480" i="61"/>
  <c r="AE6481" i="61"/>
  <c r="AE6482" i="61"/>
  <c r="AE6483" i="61"/>
  <c r="AE6484" i="61"/>
  <c r="AE6485" i="61"/>
  <c r="AE6486" i="61"/>
  <c r="AE6487" i="61"/>
  <c r="AE6488" i="61"/>
  <c r="AE6489" i="61"/>
  <c r="AE6490" i="61"/>
  <c r="AE6491" i="61"/>
  <c r="AE6492" i="61"/>
  <c r="AE6493" i="61"/>
  <c r="AE6494" i="61"/>
  <c r="AE6495" i="61"/>
  <c r="AE6496" i="61"/>
  <c r="AE6497" i="61"/>
  <c r="AE6498" i="61"/>
  <c r="AE6499" i="61"/>
  <c r="AE6500" i="61"/>
  <c r="AE6501" i="61"/>
  <c r="AE6502" i="61"/>
  <c r="AE6503" i="61"/>
  <c r="AE6504" i="61"/>
  <c r="AE6505" i="61"/>
  <c r="AE6506" i="61"/>
  <c r="AE6507" i="61"/>
  <c r="AE6508" i="61"/>
  <c r="AE6509" i="61"/>
  <c r="AE6510" i="61"/>
  <c r="AE6511" i="61"/>
  <c r="AE6512" i="61"/>
  <c r="AE6513" i="61"/>
  <c r="AE6514" i="61"/>
  <c r="AE6515" i="61"/>
  <c r="AE6516" i="61"/>
  <c r="AE6517" i="61"/>
  <c r="AE6518" i="61"/>
  <c r="AE6519" i="61"/>
  <c r="AE6520" i="61"/>
  <c r="AE6521" i="61"/>
  <c r="AE6522" i="61"/>
  <c r="AE6523" i="61"/>
  <c r="AE6524" i="61"/>
  <c r="AE6525" i="61"/>
  <c r="AE6526" i="61"/>
  <c r="AE6527" i="61"/>
  <c r="AE6528" i="61"/>
  <c r="AE6529" i="61"/>
  <c r="AE6530" i="61"/>
  <c r="AE6531" i="61"/>
  <c r="AE6532" i="61"/>
  <c r="AE6533" i="61"/>
  <c r="AE6534" i="61"/>
  <c r="AE6535" i="61"/>
  <c r="AE6536" i="61"/>
  <c r="AE6537" i="61"/>
  <c r="AE6538" i="61"/>
  <c r="AE6539" i="61"/>
  <c r="AE6540" i="61"/>
  <c r="AE6541" i="61"/>
  <c r="AE6542" i="61"/>
  <c r="AE6543" i="61"/>
  <c r="AE6544" i="61"/>
  <c r="AE6545" i="61"/>
  <c r="AE6546" i="61"/>
  <c r="AE6547" i="61"/>
  <c r="AE6548" i="61"/>
  <c r="AE6549" i="61"/>
  <c r="AE6550" i="61"/>
  <c r="AE6551" i="61"/>
  <c r="AE6552" i="61"/>
  <c r="AE6553" i="61"/>
  <c r="AE6554" i="61"/>
  <c r="AE6555" i="61"/>
  <c r="AE6556" i="61"/>
  <c r="AE6557" i="61"/>
  <c r="AE6558" i="61"/>
  <c r="AE6559" i="61"/>
  <c r="AE6560" i="61"/>
  <c r="AE6561" i="61"/>
  <c r="AE6562" i="61"/>
  <c r="AE6563" i="61"/>
  <c r="AE6564" i="61"/>
  <c r="AE6565" i="61"/>
  <c r="AE6566" i="61"/>
  <c r="AE6567" i="61"/>
  <c r="AE6568" i="61"/>
  <c r="AE6569" i="61"/>
  <c r="AE6570" i="61"/>
  <c r="AE6571" i="61"/>
  <c r="AE6572" i="61"/>
  <c r="AE6573" i="61"/>
  <c r="AE6574" i="61"/>
  <c r="AE6575" i="61"/>
  <c r="AE6576" i="61"/>
  <c r="AE6577" i="61"/>
  <c r="AE6578" i="61"/>
  <c r="AE6579" i="61"/>
  <c r="AE6580" i="61"/>
  <c r="AE6581" i="61"/>
  <c r="AE6582" i="61"/>
  <c r="AE6583" i="61"/>
  <c r="AE6584" i="61"/>
  <c r="AE6585" i="61"/>
  <c r="AE6586" i="61"/>
  <c r="AE6587" i="61"/>
  <c r="AE6588" i="61"/>
  <c r="AE6589" i="61"/>
  <c r="AE6590" i="61"/>
  <c r="AE6591" i="61"/>
  <c r="AE6592" i="61"/>
  <c r="AE6593" i="61"/>
  <c r="AE6594" i="61"/>
  <c r="AE6595" i="61"/>
  <c r="AE6596" i="61"/>
  <c r="AE6597" i="61"/>
  <c r="AE6598" i="61"/>
  <c r="AE6599" i="61"/>
  <c r="AE6600" i="61"/>
  <c r="AE6601" i="61"/>
  <c r="AE6602" i="61"/>
  <c r="AE6603" i="61"/>
  <c r="AE6604" i="61"/>
  <c r="AE6605" i="61"/>
  <c r="AE6606" i="61"/>
  <c r="AE6607" i="61"/>
  <c r="AE6608" i="61"/>
  <c r="AE6609" i="61"/>
  <c r="AE6610" i="61"/>
  <c r="AE6611" i="61"/>
  <c r="AE6612" i="61"/>
  <c r="AE6613" i="61"/>
  <c r="AE6614" i="61"/>
  <c r="AE6615" i="61"/>
  <c r="AE6616" i="61"/>
  <c r="AE6617" i="61"/>
  <c r="AE6618" i="61"/>
  <c r="AE6619" i="61"/>
  <c r="AE6620" i="61"/>
  <c r="AE6621" i="61"/>
  <c r="AE6622" i="61"/>
  <c r="AE6623" i="61"/>
  <c r="AE6624" i="61"/>
  <c r="AE6625" i="61"/>
  <c r="AE6626" i="61"/>
  <c r="AE6627" i="61"/>
  <c r="AE6628" i="61"/>
  <c r="AE6629" i="61"/>
  <c r="AE6630" i="61"/>
  <c r="AE6631" i="61"/>
  <c r="AE6632" i="61"/>
  <c r="AE6633" i="61"/>
  <c r="AE6634" i="61"/>
  <c r="AE6635" i="61"/>
  <c r="AE6636" i="61"/>
  <c r="AE6637" i="61"/>
  <c r="AE6638" i="61"/>
  <c r="AE6639" i="61"/>
  <c r="AE6640" i="61"/>
  <c r="AE6641" i="61"/>
  <c r="AE6642" i="61"/>
  <c r="AE6643" i="61"/>
  <c r="AE6644" i="61"/>
  <c r="AE6645" i="61"/>
  <c r="AE6646" i="61"/>
  <c r="AE6647" i="61"/>
  <c r="AE6648" i="61"/>
  <c r="AE6649" i="61"/>
  <c r="AE6650" i="61"/>
  <c r="AE6651" i="61"/>
  <c r="AE6652" i="61"/>
  <c r="AE6653" i="61"/>
  <c r="AE6654" i="61"/>
  <c r="AE6655" i="61"/>
  <c r="AE6656" i="61"/>
  <c r="AE6657" i="61"/>
  <c r="AE6658" i="61"/>
  <c r="AE6659" i="61"/>
  <c r="AE6660" i="61"/>
  <c r="AE6661" i="61"/>
  <c r="AE6662" i="61"/>
  <c r="AE6663" i="61"/>
  <c r="AE6664" i="61"/>
  <c r="AE6665" i="61"/>
  <c r="AE6666" i="61"/>
  <c r="AE6667" i="61"/>
  <c r="AE6668" i="61"/>
  <c r="AE6669" i="61"/>
  <c r="AE6670" i="61"/>
  <c r="AE6671" i="61"/>
  <c r="AE6672" i="61"/>
  <c r="AE6673" i="61"/>
  <c r="AE6674" i="61"/>
  <c r="AE6675" i="61"/>
  <c r="AE6676" i="61"/>
  <c r="AE6677" i="61"/>
  <c r="AE6678" i="61"/>
  <c r="AE6679" i="61"/>
  <c r="AE6680" i="61"/>
  <c r="AE6681" i="61"/>
  <c r="AE6682" i="61"/>
  <c r="AE6683" i="61"/>
  <c r="AE6684" i="61"/>
  <c r="AE6685" i="61"/>
  <c r="AE6686" i="61"/>
  <c r="AE6687" i="61"/>
  <c r="AE6688" i="61"/>
  <c r="AE6689" i="61"/>
  <c r="AE6690" i="61"/>
  <c r="AE6691" i="61"/>
  <c r="AE6692" i="61"/>
  <c r="AE6693" i="61"/>
  <c r="AE6694" i="61"/>
  <c r="AE6695" i="61"/>
  <c r="AE6696" i="61"/>
  <c r="AE6697" i="61"/>
  <c r="AE6698" i="61"/>
  <c r="AE6699" i="61"/>
  <c r="AE6700" i="61"/>
  <c r="AE6701" i="61"/>
  <c r="AE6702" i="61"/>
  <c r="AE6703" i="61"/>
  <c r="AE6704" i="61"/>
  <c r="AE6705" i="61"/>
  <c r="AE6706" i="61"/>
  <c r="AE6707" i="61"/>
  <c r="AE6708" i="61"/>
  <c r="AE6709" i="61"/>
  <c r="AE6710" i="61"/>
  <c r="AE6711" i="61"/>
  <c r="AE6712" i="61"/>
  <c r="AE6713" i="61"/>
  <c r="AE6714" i="61"/>
  <c r="AE6715" i="61"/>
  <c r="AE6716" i="61"/>
  <c r="AE6717" i="61"/>
  <c r="AE6718" i="61"/>
  <c r="AE6719" i="61"/>
  <c r="AE6720" i="61"/>
  <c r="AE6721" i="61"/>
  <c r="AE6722" i="61"/>
  <c r="AE6723" i="61"/>
  <c r="AE6724" i="61"/>
  <c r="AE6725" i="61"/>
  <c r="AE6726" i="61"/>
  <c r="AE6727" i="61"/>
  <c r="AE6728" i="61"/>
  <c r="AE6729" i="61"/>
  <c r="AE6730" i="61"/>
  <c r="AE6731" i="61"/>
  <c r="AE6732" i="61"/>
  <c r="AE6733" i="61"/>
  <c r="AE6734" i="61"/>
  <c r="AE6735" i="61"/>
  <c r="AE6736" i="61"/>
  <c r="AE6737" i="61"/>
  <c r="AE6738" i="61"/>
  <c r="AE6739" i="61"/>
  <c r="AE6740" i="61"/>
  <c r="AE6741" i="61"/>
  <c r="AE6742" i="61"/>
  <c r="AE6743" i="61"/>
  <c r="AE6744" i="61"/>
  <c r="AE6745" i="61"/>
  <c r="AE6746" i="61"/>
  <c r="AE6747" i="61"/>
  <c r="AE6748" i="61"/>
  <c r="AE6749" i="61"/>
  <c r="AE6750" i="61"/>
  <c r="AE6751" i="61"/>
  <c r="AE6752" i="61"/>
  <c r="AE6753" i="61"/>
  <c r="AE6754" i="61"/>
  <c r="AE6755" i="61"/>
  <c r="AE6756" i="61"/>
  <c r="AE6757" i="61"/>
  <c r="AE6758" i="61"/>
  <c r="AE6759" i="61"/>
  <c r="AE6760" i="61"/>
  <c r="AE6761" i="61"/>
  <c r="AE6762" i="61"/>
  <c r="AE6763" i="61"/>
  <c r="AE6764" i="61"/>
  <c r="AE6765" i="61"/>
  <c r="AE6766" i="61"/>
  <c r="AE6767" i="61"/>
  <c r="AE6768" i="61"/>
  <c r="AE6769" i="61"/>
  <c r="AE6770" i="61"/>
  <c r="AE6771" i="61"/>
  <c r="AE6772" i="61"/>
  <c r="AE6773" i="61"/>
  <c r="AE6774" i="61"/>
  <c r="AE6775" i="61"/>
  <c r="AE6776" i="61"/>
  <c r="AE6777" i="61"/>
  <c r="AE6778" i="61"/>
  <c r="AE6779" i="61"/>
  <c r="AE6780" i="61"/>
  <c r="AE6781" i="61"/>
  <c r="AE6782" i="61"/>
  <c r="AE6783" i="61"/>
  <c r="AE6784" i="61"/>
  <c r="AE6785" i="61"/>
  <c r="AE6786" i="61"/>
  <c r="AE6787" i="61"/>
  <c r="AE6788" i="61"/>
  <c r="AE6789" i="61"/>
  <c r="AE6790" i="61"/>
  <c r="AE6791" i="61"/>
  <c r="AE6792" i="61"/>
  <c r="AE6793" i="61"/>
  <c r="AE6794" i="61"/>
  <c r="AE6795" i="61"/>
  <c r="AE6796" i="61"/>
  <c r="AE6797" i="61"/>
  <c r="AE6798" i="61"/>
  <c r="AE6799" i="61"/>
  <c r="AE6800" i="61"/>
  <c r="AE6801" i="61"/>
  <c r="AE6802" i="61"/>
  <c r="AE6803" i="61"/>
  <c r="AE6804" i="61"/>
  <c r="AE6805" i="61"/>
  <c r="AE6806" i="61"/>
  <c r="AE6807" i="61"/>
  <c r="AE6808" i="61"/>
  <c r="AE6809" i="61"/>
  <c r="AE6810" i="61"/>
  <c r="AE6811" i="61"/>
  <c r="AE6812" i="61"/>
  <c r="AE6813" i="61"/>
  <c r="AE6814" i="61"/>
  <c r="AE6815" i="61"/>
  <c r="AE6816" i="61"/>
  <c r="AE6817" i="61"/>
  <c r="AE6818" i="61"/>
  <c r="AE6819" i="61"/>
  <c r="AE6820" i="61"/>
  <c r="AE6821" i="61"/>
  <c r="AE6822" i="61"/>
  <c r="AE6823" i="61"/>
  <c r="AE6824" i="61"/>
  <c r="AE6825" i="61"/>
  <c r="AE6826" i="61"/>
  <c r="AE6827" i="61"/>
  <c r="AE6828" i="61"/>
  <c r="AE6829" i="61"/>
  <c r="AE6830" i="61"/>
  <c r="AE6831" i="61"/>
  <c r="AE6832" i="61"/>
  <c r="AE6833" i="61"/>
  <c r="AE6834" i="61"/>
  <c r="AE6835" i="61"/>
  <c r="AE6836" i="61"/>
  <c r="AE6837" i="61"/>
  <c r="AE6838" i="61"/>
  <c r="AE6839" i="61"/>
  <c r="AE6840" i="61"/>
  <c r="AE6841" i="61"/>
  <c r="AE6842" i="61"/>
  <c r="AE6843" i="61"/>
  <c r="AE6844" i="61"/>
  <c r="AE6845" i="61"/>
  <c r="AE6846" i="61"/>
  <c r="AE6847" i="61"/>
  <c r="AE6848" i="61"/>
  <c r="AE6849" i="61"/>
  <c r="AE6850" i="61"/>
  <c r="AE6851" i="61"/>
  <c r="AE6852" i="61"/>
  <c r="AE6853" i="61"/>
  <c r="AE6854" i="61"/>
  <c r="AE6855" i="61"/>
  <c r="AE6856" i="61"/>
  <c r="AE6857" i="61"/>
  <c r="AE6858" i="61"/>
  <c r="AE6859" i="61"/>
  <c r="AE6860" i="61"/>
  <c r="AE6861" i="61"/>
  <c r="AE6862" i="61"/>
  <c r="AE6863" i="61"/>
  <c r="AE6864" i="61"/>
  <c r="AE6865" i="61"/>
  <c r="AE6866" i="61"/>
  <c r="AE6867" i="61"/>
  <c r="AE6868" i="61"/>
  <c r="AE6869" i="61"/>
  <c r="AE6870" i="61"/>
  <c r="AE6871" i="61"/>
  <c r="AE6872" i="61"/>
  <c r="AE6873" i="61"/>
  <c r="AE6874" i="61"/>
  <c r="AE6875" i="61"/>
  <c r="AE6876" i="61"/>
  <c r="AE6877" i="61"/>
  <c r="AE6878" i="61"/>
  <c r="AE6879" i="61"/>
  <c r="AE6880" i="61"/>
  <c r="AE6881" i="61"/>
  <c r="AE6882" i="61"/>
  <c r="AE6883" i="61"/>
  <c r="AE6884" i="61"/>
  <c r="AE6885" i="61"/>
  <c r="AE6886" i="61"/>
  <c r="AE6887" i="61"/>
  <c r="AE6888" i="61"/>
  <c r="AE6889" i="61"/>
  <c r="AE6890" i="61"/>
  <c r="AE6891" i="61"/>
  <c r="AE6892" i="61"/>
  <c r="AE6893" i="61"/>
  <c r="AE6894" i="61"/>
  <c r="AE6895" i="61"/>
  <c r="AE6896" i="61"/>
  <c r="AE6897" i="61"/>
  <c r="AE6898" i="61"/>
  <c r="AE6899" i="61"/>
  <c r="AE6900" i="61"/>
  <c r="AE6901" i="61"/>
  <c r="AE6902" i="61"/>
  <c r="AE6903" i="61"/>
  <c r="AE6904" i="61"/>
  <c r="AE6905" i="61"/>
  <c r="AE6906" i="61"/>
  <c r="AE6907" i="61"/>
  <c r="AE6908" i="61"/>
  <c r="AE6909" i="61"/>
  <c r="AE6910" i="61"/>
  <c r="AE6911" i="61"/>
  <c r="AE6912" i="61"/>
  <c r="AE6913" i="61"/>
  <c r="AE6914" i="61"/>
  <c r="AE6915" i="61"/>
  <c r="AE6916" i="61"/>
  <c r="AE6917" i="61"/>
  <c r="AE6918" i="61"/>
  <c r="AE6919" i="61"/>
  <c r="AE6920" i="61"/>
  <c r="AE6921" i="61"/>
  <c r="AE6922" i="61"/>
  <c r="AE6923" i="61"/>
  <c r="AE6924" i="61"/>
  <c r="AE6925" i="61"/>
  <c r="AE6926" i="61"/>
  <c r="AE6927" i="61"/>
  <c r="AE6928" i="61"/>
  <c r="AE6929" i="61"/>
  <c r="AE6930" i="61"/>
  <c r="AE6931" i="61"/>
  <c r="AE6932" i="61"/>
  <c r="AE6933" i="61"/>
  <c r="AE6934" i="61"/>
  <c r="AE6935" i="61"/>
  <c r="AE6936" i="61"/>
  <c r="AE6937" i="61"/>
  <c r="AE6938" i="61"/>
  <c r="AE6939" i="61"/>
  <c r="AE6940" i="61"/>
  <c r="AE6941" i="61"/>
  <c r="AE6942" i="61"/>
  <c r="AE6943" i="61"/>
  <c r="AE6944" i="61"/>
  <c r="AE6945" i="61"/>
  <c r="AE6946" i="61"/>
  <c r="AE6947" i="61"/>
  <c r="AE6948" i="61"/>
  <c r="AE6949" i="61"/>
  <c r="AE6950" i="61"/>
  <c r="AE6951" i="61"/>
  <c r="AE6952" i="61"/>
  <c r="AE6953" i="61"/>
  <c r="AE6954" i="61"/>
  <c r="AE6955" i="61"/>
  <c r="AE6956" i="61"/>
  <c r="AE6957" i="61"/>
  <c r="AE6958" i="61"/>
  <c r="AE6959" i="61"/>
  <c r="AE6960" i="61"/>
  <c r="AE6961" i="61"/>
  <c r="AE6962" i="61"/>
  <c r="AE6963" i="61"/>
  <c r="AE6964" i="61"/>
  <c r="AE6965" i="61"/>
  <c r="AE6966" i="61"/>
  <c r="AE6967" i="61"/>
  <c r="AE6968" i="61"/>
  <c r="AE6969" i="61"/>
  <c r="AE6970" i="61"/>
  <c r="AE6971" i="61"/>
  <c r="AE6972" i="61"/>
  <c r="AE6973" i="61"/>
  <c r="AE6974" i="61"/>
  <c r="AE6975" i="61"/>
  <c r="AE6976" i="61"/>
  <c r="AE6977" i="61"/>
  <c r="AE6978" i="61"/>
  <c r="AE6979" i="61"/>
  <c r="AE6980" i="61"/>
  <c r="AE6981" i="61"/>
  <c r="AE6982" i="61"/>
  <c r="AE6983" i="61"/>
  <c r="AE6984" i="61"/>
  <c r="AE6985" i="61"/>
  <c r="AE6986" i="61"/>
  <c r="AE6987" i="61"/>
  <c r="AE6988" i="61"/>
  <c r="AE6989" i="61"/>
  <c r="AE6990" i="61"/>
  <c r="AE6991" i="61"/>
  <c r="AE6992" i="61"/>
  <c r="AE6993" i="61"/>
  <c r="AE6994" i="61"/>
  <c r="AE6995" i="61"/>
  <c r="AE6996" i="61"/>
  <c r="AE6997" i="61"/>
  <c r="AE6998" i="61"/>
  <c r="AE6999" i="61"/>
  <c r="AE7000" i="61"/>
  <c r="AE7001" i="61"/>
  <c r="AE7002" i="61"/>
  <c r="AE7003" i="61"/>
  <c r="AE7004" i="61"/>
  <c r="AE7005" i="61"/>
  <c r="AE7006" i="61"/>
  <c r="AE7007" i="61"/>
  <c r="AE7008" i="61"/>
  <c r="AE7009" i="61"/>
  <c r="AE7010" i="61"/>
  <c r="AE7011" i="61"/>
  <c r="AE7012" i="61"/>
  <c r="AE7013" i="61"/>
  <c r="AE7014" i="61"/>
  <c r="AE7015" i="61"/>
  <c r="AE7016" i="61"/>
  <c r="AE7017" i="61"/>
  <c r="AE7018" i="61"/>
  <c r="AE7019" i="61"/>
  <c r="AE7020" i="61"/>
  <c r="AE7021" i="61"/>
  <c r="AE7022" i="61"/>
  <c r="AE7023" i="61"/>
  <c r="AE7024" i="61"/>
  <c r="AE7025" i="61"/>
  <c r="AE7026" i="61"/>
  <c r="AE7027" i="61"/>
  <c r="AE7028" i="61"/>
  <c r="AE7029" i="61"/>
  <c r="AE7030" i="61"/>
  <c r="AE7031" i="61"/>
  <c r="AE7032" i="61"/>
  <c r="AE7033" i="61"/>
  <c r="AE7034" i="61"/>
  <c r="AE7035" i="61"/>
  <c r="AE7036" i="61"/>
  <c r="AE7037" i="61"/>
  <c r="AE7038" i="61"/>
  <c r="AE7039" i="61"/>
  <c r="AE7040" i="61"/>
  <c r="AE7041" i="61"/>
  <c r="AE7042" i="61"/>
  <c r="AE7043" i="61"/>
  <c r="AE7044" i="61"/>
  <c r="AE7045" i="61"/>
  <c r="AE7046" i="61"/>
  <c r="AE7047" i="61"/>
  <c r="AE7048" i="61"/>
  <c r="AE7049" i="61"/>
  <c r="AE7050" i="61"/>
  <c r="AE7051" i="61"/>
  <c r="AE7052" i="61"/>
  <c r="AE7053" i="61"/>
  <c r="AE7054" i="61"/>
  <c r="AE7055" i="61"/>
  <c r="AE7056" i="61"/>
  <c r="AE7057" i="61"/>
  <c r="AE7058" i="61"/>
  <c r="AE7059" i="61"/>
  <c r="AE7060" i="61"/>
  <c r="AE7061" i="61"/>
  <c r="AE7062" i="61"/>
  <c r="AE7063" i="61"/>
  <c r="AE7064" i="61"/>
  <c r="AE7065" i="61"/>
  <c r="AE7066" i="61"/>
  <c r="AE7067" i="61"/>
  <c r="AE7068" i="61"/>
  <c r="AE7069" i="61"/>
  <c r="AE7070" i="61"/>
  <c r="AE7071" i="61"/>
  <c r="AE7072" i="61"/>
  <c r="AE7073" i="61"/>
  <c r="AE7074" i="61"/>
  <c r="AE7075" i="61"/>
  <c r="AE7076" i="61"/>
  <c r="AE7077" i="61"/>
  <c r="AE7078" i="61"/>
  <c r="AE7079" i="61"/>
  <c r="AE7080" i="61"/>
  <c r="AE7081" i="61"/>
  <c r="AE7082" i="61"/>
  <c r="AE7083" i="61"/>
  <c r="AE7084" i="61"/>
  <c r="AE7085" i="61"/>
  <c r="AE7086" i="61"/>
  <c r="AE7087" i="61"/>
  <c r="AE7088" i="61"/>
  <c r="AE7089" i="61"/>
  <c r="AE7090" i="61"/>
  <c r="AE7091" i="61"/>
  <c r="AE7092" i="61"/>
  <c r="AE7093" i="61"/>
  <c r="AE7094" i="61"/>
  <c r="AE7095" i="61"/>
  <c r="AE7096" i="61"/>
  <c r="AE7097" i="61"/>
  <c r="AE7098" i="61"/>
  <c r="AE7099" i="61"/>
  <c r="AE7100" i="61"/>
  <c r="AE7101" i="61"/>
  <c r="AE7102" i="61"/>
  <c r="AE7103" i="61"/>
  <c r="AE7104" i="61"/>
  <c r="AE7105" i="61"/>
  <c r="AE7106" i="61"/>
  <c r="AE7107" i="61"/>
  <c r="AE7108" i="61"/>
  <c r="AE7109" i="61"/>
  <c r="AE7110" i="61"/>
  <c r="AE7111" i="61"/>
  <c r="AE7112" i="61"/>
  <c r="AE7113" i="61"/>
  <c r="AE7114" i="61"/>
  <c r="AE7115" i="61"/>
  <c r="AE7116" i="61"/>
  <c r="AE7117" i="61"/>
  <c r="AE7118" i="61"/>
  <c r="AE7119" i="61"/>
  <c r="AE7120" i="61"/>
  <c r="AE7121" i="61"/>
  <c r="AE7122" i="61"/>
  <c r="AE7123" i="61"/>
  <c r="AE7124" i="61"/>
  <c r="AE7125" i="61"/>
  <c r="AE7126" i="61"/>
  <c r="AE7127" i="61"/>
  <c r="AE7128" i="61"/>
  <c r="AE7129" i="61"/>
  <c r="AE7130" i="61"/>
  <c r="AE7131" i="61"/>
  <c r="AE7132" i="61"/>
  <c r="AE7133" i="61"/>
  <c r="AE7134" i="61"/>
  <c r="AE7135" i="61"/>
  <c r="AE7136" i="61"/>
  <c r="AE7137" i="61"/>
  <c r="AE7138" i="61"/>
  <c r="AE7139" i="61"/>
  <c r="AE7140" i="61"/>
  <c r="AE7141" i="61"/>
  <c r="AE7142" i="61"/>
  <c r="AE7143" i="61"/>
  <c r="AE7144" i="61"/>
  <c r="AE7145" i="61"/>
  <c r="AE7146" i="61"/>
  <c r="AE7147" i="61"/>
  <c r="AE7148" i="61"/>
  <c r="AE7149" i="61"/>
  <c r="AE7150" i="61"/>
  <c r="AE7151" i="61"/>
  <c r="AE7152" i="61"/>
  <c r="AE7153" i="61"/>
  <c r="AE7154" i="61"/>
  <c r="AE7155" i="61"/>
  <c r="AE7156" i="61"/>
  <c r="AE7157" i="61"/>
  <c r="AE7158" i="61"/>
  <c r="AE7159" i="61"/>
  <c r="AE7160" i="61"/>
  <c r="AE7161" i="61"/>
  <c r="AE7162" i="61"/>
  <c r="AE7163" i="61"/>
  <c r="AE7164" i="61"/>
  <c r="AE7165" i="61"/>
  <c r="AE7166" i="61"/>
  <c r="AE7167" i="61"/>
  <c r="AE7168" i="61"/>
  <c r="AE7169" i="61"/>
  <c r="AE7170" i="61"/>
  <c r="AE7171" i="61"/>
  <c r="AE7172" i="61"/>
  <c r="AE7173" i="61"/>
  <c r="AE7174" i="61"/>
  <c r="AE7175" i="61"/>
  <c r="AE7176" i="61"/>
  <c r="AE7177" i="61"/>
  <c r="AE7178" i="61"/>
  <c r="AE7179" i="61"/>
  <c r="AE7180" i="61"/>
  <c r="AE7181" i="61"/>
  <c r="AE7182" i="61"/>
  <c r="AE7183" i="61"/>
  <c r="AE7184" i="61"/>
  <c r="AE7185" i="61"/>
  <c r="AE7186" i="61"/>
  <c r="AE7187" i="61"/>
  <c r="AE7188" i="61"/>
  <c r="AE7189" i="61"/>
  <c r="AE7190" i="61"/>
  <c r="AE7191" i="61"/>
  <c r="AE7192" i="61"/>
  <c r="AE7193" i="61"/>
  <c r="AE7194" i="61"/>
  <c r="AE7195" i="61"/>
  <c r="AE7196" i="61"/>
  <c r="AE7197" i="61"/>
  <c r="AE7198" i="61"/>
  <c r="AE7199" i="61"/>
  <c r="AE7200" i="61"/>
  <c r="AE7201" i="61"/>
  <c r="AE7202" i="61"/>
  <c r="AE7203" i="61"/>
  <c r="AE7204" i="61"/>
  <c r="AE7205" i="61"/>
  <c r="AE7206" i="61"/>
  <c r="AE7207" i="61"/>
  <c r="AE7208" i="61"/>
  <c r="AE7209" i="61"/>
  <c r="AE7210" i="61"/>
  <c r="AE7211" i="61"/>
  <c r="AE7212" i="61"/>
  <c r="AE7213" i="61"/>
  <c r="AE7214" i="61"/>
  <c r="AE7215" i="61"/>
  <c r="AE7216" i="61"/>
  <c r="AE7217" i="61"/>
  <c r="AE7218" i="61"/>
  <c r="AE7219" i="61"/>
  <c r="AE7220" i="61"/>
  <c r="AE7221" i="61"/>
  <c r="AE7222" i="61"/>
  <c r="AE7223" i="61"/>
  <c r="AE7224" i="61"/>
  <c r="AE7225" i="61"/>
  <c r="AE7226" i="61"/>
  <c r="AE7227" i="61"/>
  <c r="AE7228" i="61"/>
  <c r="AE7229" i="61"/>
  <c r="AE7230" i="61"/>
  <c r="AE7231" i="61"/>
  <c r="AE7232" i="61"/>
  <c r="AE7233" i="61"/>
  <c r="AE7234" i="61"/>
  <c r="AE7235" i="61"/>
  <c r="AE7236" i="61"/>
  <c r="AE7237" i="61"/>
  <c r="AE7238" i="61"/>
  <c r="AE7239" i="61"/>
  <c r="AE7240" i="61"/>
  <c r="AE7241" i="61"/>
  <c r="AE7242" i="61"/>
  <c r="AE7243" i="61"/>
  <c r="AE7244" i="61"/>
  <c r="AE7245" i="61"/>
  <c r="AE7246" i="61"/>
  <c r="AE7247" i="61"/>
  <c r="AE7248" i="61"/>
  <c r="AE7249" i="61"/>
  <c r="AE7250" i="61"/>
  <c r="AE7251" i="61"/>
  <c r="AE7252" i="61"/>
  <c r="AE7253" i="61"/>
  <c r="AE7254" i="61"/>
  <c r="AE7255" i="61"/>
  <c r="AE7256" i="61"/>
  <c r="AE7257" i="61"/>
  <c r="AE7258" i="61"/>
  <c r="AE7259" i="61"/>
  <c r="AE7260" i="61"/>
  <c r="AE7261" i="61"/>
  <c r="AE7262" i="61"/>
  <c r="AE7263" i="61"/>
  <c r="AE7264" i="61"/>
  <c r="AE7265" i="61"/>
  <c r="AE7266" i="61"/>
  <c r="AE7267" i="61"/>
  <c r="AE7268" i="61"/>
  <c r="AE7269" i="61"/>
  <c r="AE7270" i="61"/>
  <c r="AE7271" i="61"/>
  <c r="AE7272" i="61"/>
  <c r="AE7273" i="61"/>
  <c r="AE7274" i="61"/>
  <c r="AE7275" i="61"/>
  <c r="AE7276" i="61"/>
  <c r="AE7277" i="61"/>
  <c r="AE7278" i="61"/>
  <c r="AE7279" i="61"/>
  <c r="AE7280" i="61"/>
  <c r="AE7281" i="61"/>
  <c r="AE7282" i="61"/>
  <c r="AE7283" i="61"/>
  <c r="AE7284" i="61"/>
  <c r="AE7285" i="61"/>
  <c r="AE7286" i="61"/>
  <c r="AE7287" i="61"/>
  <c r="AE7288" i="61"/>
  <c r="AE7289" i="61"/>
  <c r="AE7290" i="61"/>
  <c r="AE7291" i="61"/>
  <c r="AE7292" i="61"/>
  <c r="AE7293" i="61"/>
  <c r="AE7294" i="61"/>
  <c r="AE7295" i="61"/>
  <c r="AE7296" i="61"/>
  <c r="AE7297" i="61"/>
  <c r="AE7298" i="61"/>
  <c r="AE7299" i="61"/>
  <c r="AE7300" i="61"/>
  <c r="AE7301" i="61"/>
  <c r="AE7302" i="61"/>
  <c r="AE7303" i="61"/>
  <c r="AE7304" i="61"/>
  <c r="AE7305" i="61"/>
  <c r="AE7306" i="61"/>
  <c r="AE7307" i="61"/>
  <c r="AE7308" i="61"/>
  <c r="AE7309" i="61"/>
  <c r="AE7310" i="61"/>
  <c r="AE7311" i="61"/>
  <c r="AE7312" i="61"/>
  <c r="AE7313" i="61"/>
  <c r="AE7314" i="61"/>
  <c r="AE7315" i="61"/>
  <c r="AE7316" i="61"/>
  <c r="AE7317" i="61"/>
  <c r="AE7318" i="61"/>
  <c r="AE7319" i="61"/>
  <c r="AE7320" i="61"/>
  <c r="AE7321" i="61"/>
  <c r="AE7322" i="61"/>
  <c r="AE7323" i="61"/>
  <c r="AE7324" i="61"/>
  <c r="AE7325" i="61"/>
  <c r="AE7326" i="61"/>
  <c r="AE7327" i="61"/>
  <c r="AE7328" i="61"/>
  <c r="AE7329" i="61"/>
  <c r="AE7330" i="61"/>
  <c r="AE7331" i="61"/>
  <c r="AE7332" i="61"/>
  <c r="AE7333" i="61"/>
  <c r="AE7334" i="61"/>
  <c r="AE7335" i="61"/>
  <c r="AE7336" i="61"/>
  <c r="AE7337" i="61"/>
  <c r="AE7338" i="61"/>
  <c r="AE7339" i="61"/>
  <c r="AE7340" i="61"/>
  <c r="AE7341" i="61"/>
  <c r="AE7342" i="61"/>
  <c r="AE7343" i="61"/>
  <c r="AE7344" i="61"/>
  <c r="AE7345" i="61"/>
  <c r="AE7346" i="61"/>
  <c r="AE7347" i="61"/>
  <c r="AE7348" i="61"/>
  <c r="AE7349" i="61"/>
  <c r="AE7350" i="61"/>
  <c r="AE7351" i="61"/>
  <c r="AE7352" i="61"/>
  <c r="AE7353" i="61"/>
  <c r="AE7354" i="61"/>
  <c r="AE7355" i="61"/>
  <c r="AE7356" i="61"/>
  <c r="AE7357" i="61"/>
  <c r="AE7358" i="61"/>
  <c r="AE7359" i="61"/>
  <c r="AE7360" i="61"/>
  <c r="AE7361" i="61"/>
  <c r="AE7362" i="61"/>
  <c r="AE7363" i="61"/>
  <c r="AE7364" i="61"/>
  <c r="AE7365" i="61"/>
  <c r="AE7366" i="61"/>
  <c r="AE7367" i="61"/>
  <c r="AE7368" i="61"/>
  <c r="AE7369" i="61"/>
  <c r="AE7370" i="61"/>
  <c r="AE7371" i="61"/>
  <c r="AE7372" i="61"/>
  <c r="AE7373" i="61"/>
  <c r="AE7374" i="61"/>
  <c r="AE7375" i="61"/>
  <c r="AE7376" i="61"/>
  <c r="AE7377" i="61"/>
  <c r="AE7378" i="61"/>
  <c r="AE7379" i="61"/>
  <c r="AE7380" i="61"/>
  <c r="AE7381" i="61"/>
  <c r="AE7382" i="61"/>
  <c r="AE7383" i="61"/>
  <c r="AE7384" i="61"/>
  <c r="AE7385" i="61"/>
  <c r="AE7386" i="61"/>
  <c r="AE7387" i="61"/>
  <c r="AE7388" i="61"/>
  <c r="AE7389" i="61"/>
  <c r="AE7390" i="61"/>
  <c r="AE7391" i="61"/>
  <c r="AE7392" i="61"/>
  <c r="AE7393" i="61"/>
  <c r="AE7394" i="61"/>
  <c r="AE7395" i="61"/>
  <c r="AE7396" i="61"/>
  <c r="AE7397" i="61"/>
  <c r="AE7398" i="61"/>
  <c r="AE7399" i="61"/>
  <c r="AE7400" i="61"/>
  <c r="AE7401" i="61"/>
  <c r="AE7402" i="61"/>
  <c r="AE7403" i="61"/>
  <c r="AE7404" i="61"/>
  <c r="AE7405" i="61"/>
  <c r="AE7406" i="61"/>
  <c r="AE7407" i="61"/>
  <c r="AE7408" i="61"/>
  <c r="AE7409" i="61"/>
  <c r="AE7410" i="61"/>
  <c r="AE7411" i="61"/>
  <c r="AE7412" i="61"/>
  <c r="AE7413" i="61"/>
  <c r="AE7414" i="61"/>
  <c r="AE7415" i="61"/>
  <c r="AE7416" i="61"/>
  <c r="AE7417" i="61"/>
  <c r="AE7418" i="61"/>
  <c r="AE7419" i="61"/>
  <c r="AE7420" i="61"/>
  <c r="AE7421" i="61"/>
  <c r="AE7422" i="61"/>
  <c r="AE7423" i="61"/>
  <c r="AE7424" i="61"/>
  <c r="AE7425" i="61"/>
  <c r="AE7426" i="61"/>
  <c r="AE7427" i="61"/>
  <c r="AE7428" i="61"/>
  <c r="AE7429" i="61"/>
  <c r="AE7430" i="61"/>
  <c r="AE7431" i="61"/>
  <c r="AE7432" i="61"/>
  <c r="AE7433" i="61"/>
  <c r="AE7434" i="61"/>
  <c r="AE7435" i="61"/>
  <c r="AE7436" i="61"/>
  <c r="AE7437" i="61"/>
  <c r="AE7438" i="61"/>
  <c r="AE7439" i="61"/>
  <c r="AE7440" i="61"/>
  <c r="AE7441" i="61"/>
  <c r="AE7442" i="61"/>
  <c r="AE7443" i="61"/>
  <c r="AE7444" i="61"/>
  <c r="AE7445" i="61"/>
  <c r="AE7446" i="61"/>
  <c r="AE7447" i="61"/>
  <c r="AE7448" i="61"/>
  <c r="AE7449" i="61"/>
  <c r="AE7450" i="61"/>
  <c r="AE7451" i="61"/>
  <c r="AE7452" i="61"/>
  <c r="AE7453" i="61"/>
  <c r="AE7454" i="61"/>
  <c r="AE7455" i="61"/>
  <c r="AE7456" i="61"/>
  <c r="AE7457" i="61"/>
  <c r="AE7458" i="61"/>
  <c r="AE7459" i="61"/>
  <c r="AE7460" i="61"/>
  <c r="AE7461" i="61"/>
  <c r="AE7462" i="61"/>
  <c r="AE7463" i="61"/>
  <c r="AE7464" i="61"/>
  <c r="AE7465" i="61"/>
  <c r="AE7466" i="61"/>
  <c r="AE7467" i="61"/>
  <c r="AE7468" i="61"/>
  <c r="AE7469" i="61"/>
  <c r="AE7470" i="61"/>
  <c r="AE7471" i="61"/>
  <c r="AE7472" i="61"/>
  <c r="AE7473" i="61"/>
  <c r="AE7474" i="61"/>
  <c r="AE7475" i="61"/>
  <c r="AE7476" i="61"/>
  <c r="AE7477" i="61"/>
  <c r="AE7478" i="61"/>
  <c r="AE7479" i="61"/>
  <c r="AE7480" i="61"/>
  <c r="AE7481" i="61"/>
  <c r="AE7482" i="61"/>
  <c r="AE7483" i="61"/>
  <c r="AE7484" i="61"/>
  <c r="AE7485" i="61"/>
  <c r="AE7486" i="61"/>
  <c r="AE7487" i="61"/>
  <c r="AE7488" i="61"/>
  <c r="AE7489" i="61"/>
  <c r="AE7490" i="61"/>
  <c r="AE7491" i="61"/>
  <c r="AE7492" i="61"/>
  <c r="AE7493" i="61"/>
  <c r="AE7494" i="61"/>
  <c r="AE7495" i="61"/>
  <c r="AE7496" i="61"/>
  <c r="AE7497" i="61"/>
  <c r="AE7498" i="61"/>
  <c r="AE7499" i="61"/>
  <c r="AE7500" i="61"/>
  <c r="AE7501" i="61"/>
  <c r="AE7502" i="61"/>
  <c r="AE7503" i="61"/>
  <c r="AE7504" i="61"/>
  <c r="AE7505" i="61"/>
  <c r="AE7506" i="61"/>
  <c r="AE7507" i="61"/>
  <c r="AE7508" i="61"/>
  <c r="AE7509" i="61"/>
  <c r="AE7510" i="61"/>
  <c r="AE7511" i="61"/>
  <c r="AE7512" i="61"/>
  <c r="AE7513" i="61"/>
  <c r="AE7514" i="61"/>
  <c r="AE7515" i="61"/>
  <c r="AE7516" i="61"/>
  <c r="AE7517" i="61"/>
  <c r="AE7518" i="61"/>
  <c r="AE7519" i="61"/>
  <c r="AE7520" i="61"/>
  <c r="AE7521" i="61"/>
  <c r="AE7522" i="61"/>
  <c r="AE7523" i="61"/>
  <c r="AE7524" i="61"/>
  <c r="AE7525" i="61"/>
  <c r="AE7526" i="61"/>
  <c r="AE7527" i="61"/>
  <c r="AE7528" i="61"/>
  <c r="AE7529" i="61"/>
  <c r="AE7530" i="61"/>
  <c r="AE7531" i="61"/>
  <c r="AE7532" i="61"/>
  <c r="AE7533" i="61"/>
  <c r="AE7534" i="61"/>
  <c r="AE7535" i="61"/>
  <c r="AE7536" i="61"/>
  <c r="AE7537" i="61"/>
  <c r="AE7538" i="61"/>
  <c r="AE7539" i="61"/>
  <c r="AE7540" i="61"/>
  <c r="AE7541" i="61"/>
  <c r="AE7542" i="61"/>
  <c r="AE7543" i="61"/>
  <c r="AE7544" i="61"/>
  <c r="AE7545" i="61"/>
  <c r="AE7546" i="61"/>
  <c r="AE7547" i="61"/>
  <c r="AE7548" i="61"/>
  <c r="AE7549" i="61"/>
  <c r="AE7550" i="61"/>
  <c r="AE7551" i="61"/>
  <c r="AE7552" i="61"/>
  <c r="AE7553" i="61"/>
  <c r="AE7554" i="61"/>
  <c r="AE7555" i="61"/>
  <c r="AE7556" i="61"/>
  <c r="AE7557" i="61"/>
  <c r="AE7558" i="61"/>
  <c r="AE7559" i="61"/>
  <c r="AE7560" i="61"/>
  <c r="AE7561" i="61"/>
  <c r="AE7562" i="61"/>
  <c r="AE7563" i="61"/>
  <c r="AE7564" i="61"/>
  <c r="AE7565" i="61"/>
  <c r="AE7566" i="61"/>
  <c r="AE7567" i="61"/>
  <c r="AE7568" i="61"/>
  <c r="AE7569" i="61"/>
  <c r="AE7570" i="61"/>
  <c r="AE7571" i="61"/>
  <c r="AE7572" i="61"/>
  <c r="AE7573" i="61"/>
  <c r="AE7574" i="61"/>
  <c r="AE7575" i="61"/>
  <c r="AE7576" i="61"/>
  <c r="AE7577" i="61"/>
  <c r="AE7578" i="61"/>
  <c r="AE7579" i="61"/>
  <c r="AE7580" i="61"/>
  <c r="AE7581" i="61"/>
  <c r="AE7582" i="61"/>
  <c r="AE7583" i="61"/>
  <c r="AE7584" i="61"/>
  <c r="AE7585" i="61"/>
  <c r="AE7586" i="61"/>
  <c r="AE7587" i="61"/>
  <c r="AE7588" i="61"/>
  <c r="AE7589" i="61"/>
  <c r="AE7590" i="61"/>
  <c r="AE7591" i="61"/>
  <c r="AE7592" i="61"/>
  <c r="AE7593" i="61"/>
  <c r="AE7594" i="61"/>
  <c r="AE7595" i="61"/>
  <c r="AE7596" i="61"/>
  <c r="AE7597" i="61"/>
  <c r="AE7598" i="61"/>
  <c r="AE7599" i="61"/>
  <c r="AE7600" i="61"/>
  <c r="AE7601" i="61"/>
  <c r="AE7602" i="61"/>
  <c r="AE7603" i="61"/>
  <c r="AE7604" i="61"/>
  <c r="AE7605" i="61"/>
  <c r="AE7606" i="61"/>
  <c r="AE7607" i="61"/>
  <c r="AE7608" i="61"/>
  <c r="AE7609" i="61"/>
  <c r="AE7610" i="61"/>
  <c r="AE7611" i="61"/>
  <c r="AE7612" i="61"/>
  <c r="AE7613" i="61"/>
  <c r="AE7614" i="61"/>
  <c r="AE7615" i="61"/>
  <c r="AE7616" i="61"/>
  <c r="AE7617" i="61"/>
  <c r="AE7618" i="61"/>
  <c r="AE7619" i="61"/>
  <c r="AE7620" i="61"/>
  <c r="AE7621" i="61"/>
  <c r="AE7622" i="61"/>
  <c r="AE7623" i="61"/>
  <c r="AE7624" i="61"/>
  <c r="AE7625" i="61"/>
  <c r="AE7626" i="61"/>
  <c r="AE7627" i="61"/>
  <c r="AE7628" i="61"/>
  <c r="AE7629" i="61"/>
  <c r="AE7630" i="61"/>
  <c r="AE7631" i="61"/>
  <c r="AE7632" i="61"/>
  <c r="AE7633" i="61"/>
  <c r="AE7634" i="61"/>
  <c r="AE7635" i="61"/>
  <c r="AE7636" i="61"/>
  <c r="AE7637" i="61"/>
  <c r="AE7638" i="61"/>
  <c r="AE7639" i="61"/>
  <c r="AE7640" i="61"/>
  <c r="AE7641" i="61"/>
  <c r="AE7642" i="61"/>
  <c r="AE7643" i="61"/>
  <c r="AE7644" i="61"/>
  <c r="AE7645" i="61"/>
  <c r="AE7646" i="61"/>
  <c r="AE7647" i="61"/>
  <c r="AE7648" i="61"/>
  <c r="AE7649" i="61"/>
  <c r="AE7650" i="61"/>
  <c r="AE7651" i="61"/>
  <c r="AE7652" i="61"/>
  <c r="AE7653" i="61"/>
  <c r="AE7654" i="61"/>
  <c r="AE7655" i="61"/>
  <c r="AE7656" i="61"/>
  <c r="AE7657" i="61"/>
  <c r="AE7658" i="61"/>
  <c r="AE7659" i="61"/>
  <c r="AE7660" i="61"/>
  <c r="AE7661" i="61"/>
  <c r="AE7662" i="61"/>
  <c r="AE7663" i="61"/>
  <c r="AE7664" i="61"/>
  <c r="AE7665" i="61"/>
  <c r="AE7666" i="61"/>
  <c r="AE7667" i="61"/>
  <c r="AE7668" i="61"/>
  <c r="AE7669" i="61"/>
  <c r="AE7670" i="61"/>
  <c r="AE7671" i="61"/>
  <c r="AE7672" i="61"/>
  <c r="AE7673" i="61"/>
  <c r="AE7674" i="61"/>
  <c r="AE7675" i="61"/>
  <c r="AE7676" i="61"/>
  <c r="AE7677" i="61"/>
  <c r="AE7678" i="61"/>
  <c r="AE7679" i="61"/>
  <c r="AE7680" i="61"/>
  <c r="AE7681" i="61"/>
  <c r="AE7682" i="61"/>
  <c r="AE7683" i="61"/>
  <c r="AE7684" i="61"/>
  <c r="AE7685" i="61"/>
  <c r="AE7686" i="61"/>
  <c r="AE7687" i="61"/>
  <c r="AE7688" i="61"/>
  <c r="AE7689" i="61"/>
  <c r="AE7690" i="61"/>
  <c r="AE7691" i="61"/>
  <c r="AE7692" i="61"/>
  <c r="AE7693" i="61"/>
  <c r="AE7694" i="61"/>
  <c r="AE7695" i="61"/>
  <c r="AE7696" i="61"/>
  <c r="AE7697" i="61"/>
  <c r="AE7698" i="61"/>
  <c r="AE7699" i="61"/>
  <c r="AE7700" i="61"/>
  <c r="AE7701" i="61"/>
  <c r="AE7702" i="61"/>
  <c r="AE7703" i="61"/>
  <c r="AE7704" i="61"/>
  <c r="AE7705" i="61"/>
  <c r="AE7706" i="61"/>
  <c r="AE7707" i="61"/>
  <c r="AE7708" i="61"/>
  <c r="AE7709" i="61"/>
  <c r="AE7710" i="61"/>
  <c r="AE7711" i="61"/>
  <c r="AE7712" i="61"/>
  <c r="AE7713" i="61"/>
  <c r="AE7714" i="61"/>
  <c r="AE7715" i="61"/>
  <c r="AE7716" i="61"/>
  <c r="AE7717" i="61"/>
  <c r="AE7718" i="61"/>
  <c r="AE7719" i="61"/>
  <c r="AE7720" i="61"/>
  <c r="AE7721" i="61"/>
  <c r="AE7722" i="61"/>
  <c r="AE7723" i="61"/>
  <c r="AE7724" i="61"/>
  <c r="AE7725" i="61"/>
  <c r="AE7726" i="61"/>
  <c r="AE7727" i="61"/>
  <c r="AE7728" i="61"/>
  <c r="AE7729" i="61"/>
  <c r="AE7730" i="61"/>
  <c r="AE7731" i="61"/>
  <c r="AE7732" i="61"/>
  <c r="AE7733" i="61"/>
  <c r="AE7734" i="61"/>
  <c r="AE7735" i="61"/>
  <c r="AE7736" i="61"/>
  <c r="AE7737" i="61"/>
  <c r="AE7738" i="61"/>
  <c r="AE7739" i="61"/>
  <c r="AE7740" i="61"/>
  <c r="AE7741" i="61"/>
  <c r="AE7742" i="61"/>
  <c r="AE7743" i="61"/>
  <c r="AE7744" i="61"/>
  <c r="AE7745" i="61"/>
  <c r="AE7746" i="61"/>
  <c r="AE7747" i="61"/>
  <c r="AE7748" i="61"/>
  <c r="AE7749" i="61"/>
  <c r="AE7750" i="61"/>
  <c r="AE7751" i="61"/>
  <c r="AE7752" i="61"/>
  <c r="AE7753" i="61"/>
  <c r="AE7754" i="61"/>
  <c r="AE7755" i="61"/>
  <c r="AE7756" i="61"/>
  <c r="AE7757" i="61"/>
  <c r="AE7758" i="61"/>
  <c r="AE7759" i="61"/>
  <c r="AE7760" i="61"/>
  <c r="AE7761" i="61"/>
  <c r="AE7762" i="61"/>
  <c r="AE7763" i="61"/>
  <c r="AE7764" i="61"/>
  <c r="AE7765" i="61"/>
  <c r="AE7766" i="61"/>
  <c r="AE7767" i="61"/>
  <c r="AE7768" i="61"/>
  <c r="AE7769" i="61"/>
  <c r="AE7770" i="61"/>
  <c r="AE7771" i="61"/>
  <c r="AE7772" i="61"/>
  <c r="AE7773" i="61"/>
  <c r="AE7774" i="61"/>
  <c r="AE7775" i="61"/>
  <c r="AE7776" i="61"/>
  <c r="AE7777" i="61"/>
  <c r="AE7778" i="61"/>
  <c r="AE7779" i="61"/>
  <c r="AE7780" i="61"/>
  <c r="AE7781" i="61"/>
  <c r="AE7782" i="61"/>
  <c r="AE7783" i="61"/>
  <c r="AE7784" i="61"/>
  <c r="AE7785" i="61"/>
  <c r="AE7786" i="61"/>
  <c r="AE7787" i="61"/>
  <c r="AE7788" i="61"/>
  <c r="AE7789" i="61"/>
  <c r="AE7790" i="61"/>
  <c r="AE7791" i="61"/>
  <c r="AE7792" i="61"/>
  <c r="AE7793" i="61"/>
  <c r="AE7794" i="61"/>
  <c r="AE7795" i="61"/>
  <c r="AE7796" i="61"/>
  <c r="AE7797" i="61"/>
  <c r="AE7798" i="61"/>
  <c r="AE7799" i="61"/>
  <c r="AE7800" i="61"/>
  <c r="AE7801" i="61"/>
  <c r="AE7802" i="61"/>
  <c r="AE7803" i="61"/>
  <c r="AE7804" i="61"/>
  <c r="AE7805" i="61"/>
  <c r="AE7806" i="61"/>
  <c r="AE7807" i="61"/>
  <c r="AE7808" i="61"/>
  <c r="AE7809" i="61"/>
  <c r="AE7810" i="61"/>
  <c r="AE7811" i="61"/>
  <c r="AE7812" i="61"/>
  <c r="AE7813" i="61"/>
  <c r="AE7814" i="61"/>
  <c r="AE7815" i="61"/>
  <c r="AE7816" i="61"/>
  <c r="AE7817" i="61"/>
  <c r="AE7818" i="61"/>
  <c r="AE7819" i="61"/>
  <c r="AE7820" i="61"/>
  <c r="AE7821" i="61"/>
  <c r="AE7822" i="61"/>
  <c r="AE7823" i="61"/>
  <c r="AE7824" i="61"/>
  <c r="AE7825" i="61"/>
  <c r="AE7826" i="61"/>
  <c r="AE7827" i="61"/>
  <c r="AE7828" i="61"/>
  <c r="AE7829" i="61"/>
  <c r="AE7830" i="61"/>
  <c r="AE7831" i="61"/>
  <c r="AE7832" i="61"/>
  <c r="AE7833" i="61"/>
  <c r="AE7834" i="61"/>
  <c r="AE7835" i="61"/>
  <c r="AE7836" i="61"/>
  <c r="AE7837" i="61"/>
  <c r="AE7838" i="61"/>
  <c r="AE7839" i="61"/>
  <c r="AE7840" i="61"/>
  <c r="AE7841" i="61"/>
  <c r="AE7842" i="61"/>
  <c r="AE7843" i="61"/>
  <c r="AE7844" i="61"/>
  <c r="AE7845" i="61"/>
  <c r="AE7846" i="61"/>
  <c r="AE7847" i="61"/>
  <c r="AE7848" i="61"/>
  <c r="AE7849" i="61"/>
  <c r="AE7850" i="61"/>
  <c r="AE7851" i="61"/>
  <c r="AE7852" i="61"/>
  <c r="AE7853" i="61"/>
  <c r="AE7854" i="61"/>
  <c r="AE7855" i="61"/>
  <c r="AE7856" i="61"/>
  <c r="AE7857" i="61"/>
  <c r="AE7858" i="61"/>
  <c r="AE7859" i="61"/>
  <c r="AE7860" i="61"/>
  <c r="AE7861" i="61"/>
  <c r="AE7862" i="61"/>
  <c r="AE7863" i="61"/>
  <c r="AE7864" i="61"/>
  <c r="AE7865" i="61"/>
  <c r="AE7866" i="61"/>
  <c r="AE7867" i="61"/>
  <c r="AE7868" i="61"/>
  <c r="AE7869" i="61"/>
  <c r="AE7870" i="61"/>
  <c r="AE7871" i="61"/>
  <c r="AE7872" i="61"/>
  <c r="AE7873" i="61"/>
  <c r="AE7874" i="61"/>
  <c r="AE7875" i="61"/>
  <c r="AE7876" i="61"/>
  <c r="AE7877" i="61"/>
  <c r="AE7878" i="61"/>
  <c r="AE7879" i="61"/>
  <c r="AE7880" i="61"/>
  <c r="AE7881" i="61"/>
  <c r="AE7882" i="61"/>
  <c r="AE7883" i="61"/>
  <c r="AE7884" i="61"/>
  <c r="AE7885" i="61"/>
  <c r="AE7886" i="61"/>
  <c r="AE7887" i="61"/>
  <c r="AE7888" i="61"/>
  <c r="AE7889" i="61"/>
  <c r="AE7890" i="61"/>
  <c r="AE7891" i="61"/>
  <c r="AE7892" i="61"/>
  <c r="AE7893" i="61"/>
  <c r="AE7894" i="61"/>
  <c r="AE7895" i="61"/>
  <c r="AE7896" i="61"/>
  <c r="AE7897" i="61"/>
  <c r="AE7898" i="61"/>
  <c r="AE7899" i="61"/>
  <c r="AE7900" i="61"/>
  <c r="AE7901" i="61"/>
  <c r="AE7902" i="61"/>
  <c r="AE7903" i="61"/>
  <c r="AE7904" i="61"/>
  <c r="AE7905" i="61"/>
  <c r="AE7906" i="61"/>
  <c r="AE7907" i="61"/>
  <c r="AE7908" i="61"/>
  <c r="AE7909" i="61"/>
  <c r="AE7910" i="61"/>
  <c r="AE7911" i="61"/>
  <c r="AE7912" i="61"/>
  <c r="AE7913" i="61"/>
  <c r="AE7914" i="61"/>
  <c r="AE7915" i="61"/>
  <c r="AE7916" i="61"/>
  <c r="AE7917" i="61"/>
  <c r="AE7918" i="61"/>
  <c r="AE7919" i="61"/>
  <c r="AE7920" i="61"/>
  <c r="AE7921" i="61"/>
  <c r="AE7922" i="61"/>
  <c r="AE7923" i="61"/>
  <c r="AE7924" i="61"/>
  <c r="AE7925" i="61"/>
  <c r="AE7926" i="61"/>
  <c r="AE7927" i="61"/>
  <c r="AE7928" i="61"/>
  <c r="AE7929" i="61"/>
  <c r="AE7930" i="61"/>
  <c r="AE7931" i="61"/>
  <c r="AE7932" i="61"/>
  <c r="AE7933" i="61"/>
  <c r="AE7934" i="61"/>
  <c r="AE7935" i="61"/>
  <c r="AE7936" i="61"/>
  <c r="AE7937" i="61"/>
  <c r="AE7938" i="61"/>
  <c r="AE7939" i="61"/>
  <c r="AE7940" i="61"/>
  <c r="AE7941" i="61"/>
  <c r="AE7942" i="61"/>
  <c r="AE7943" i="61"/>
  <c r="AE7944" i="61"/>
  <c r="AE7945" i="61"/>
  <c r="AE7946" i="61"/>
  <c r="AE7947" i="61"/>
  <c r="AE7948" i="61"/>
  <c r="AE7949" i="61"/>
  <c r="AE7950" i="61"/>
  <c r="AE7951" i="61"/>
  <c r="AE7952" i="61"/>
  <c r="AE7953" i="61"/>
  <c r="AE7954" i="61"/>
  <c r="AE7955" i="61"/>
  <c r="AE7956" i="61"/>
  <c r="AE7957" i="61"/>
  <c r="AE7958" i="61"/>
  <c r="AE7959" i="61"/>
  <c r="AE7960" i="61"/>
  <c r="AE7961" i="61"/>
  <c r="AE7962" i="61"/>
  <c r="AE7963" i="61"/>
  <c r="AE7964" i="61"/>
  <c r="AE7965" i="61"/>
  <c r="AE7966" i="61"/>
  <c r="AE7967" i="61"/>
  <c r="AE7968" i="61"/>
  <c r="AE7969" i="61"/>
  <c r="AE7970" i="61"/>
  <c r="AE7971" i="61"/>
  <c r="AE7972" i="61"/>
  <c r="AE7973" i="61"/>
  <c r="AE7974" i="61"/>
  <c r="AE7975" i="61"/>
  <c r="AE7976" i="61"/>
  <c r="AE7977" i="61"/>
  <c r="AE7978" i="61"/>
  <c r="AE7979" i="61"/>
  <c r="AE7980" i="61"/>
  <c r="AE7981" i="61"/>
  <c r="AE7982" i="61"/>
  <c r="AE7983" i="61"/>
  <c r="AE7984" i="61"/>
  <c r="AE7985" i="61"/>
  <c r="AE7986" i="61"/>
  <c r="AE7987" i="61"/>
  <c r="AE7988" i="61"/>
  <c r="AE7989" i="61"/>
  <c r="AE7990" i="61"/>
  <c r="AE7991" i="61"/>
  <c r="AE7992" i="61"/>
  <c r="AE7993" i="61"/>
  <c r="AE7994" i="61"/>
  <c r="AE7995" i="61"/>
  <c r="AE7996" i="61"/>
  <c r="AE7997" i="61"/>
  <c r="AE7998" i="61"/>
  <c r="AE7999" i="61"/>
  <c r="AE8000" i="61"/>
  <c r="AE8001" i="61"/>
  <c r="AE8002" i="61"/>
  <c r="AE8003" i="61"/>
  <c r="AE8004" i="61"/>
  <c r="AE8005" i="61"/>
  <c r="AE8006" i="61"/>
  <c r="AE8007" i="61"/>
  <c r="AE8008" i="61"/>
  <c r="AE8009" i="61"/>
  <c r="AE8010" i="61"/>
  <c r="AE8011" i="61"/>
  <c r="AE8012" i="61"/>
  <c r="AE8013" i="61"/>
  <c r="AE8014" i="61"/>
  <c r="AE8015" i="61"/>
  <c r="AE8016" i="61"/>
  <c r="AE8017" i="61"/>
  <c r="AE8018" i="61"/>
  <c r="AE8019" i="61"/>
  <c r="AE8020" i="61"/>
  <c r="AE8021" i="61"/>
  <c r="AE8022" i="61"/>
  <c r="AE8023" i="61"/>
  <c r="AE8024" i="61"/>
  <c r="AE8025" i="61"/>
  <c r="AE8026" i="61"/>
  <c r="AE8027" i="61"/>
  <c r="AE8028" i="61"/>
  <c r="AE8029" i="61"/>
  <c r="AE8030" i="61"/>
  <c r="AE8031" i="61"/>
  <c r="AE8032" i="61"/>
  <c r="AE8033" i="61"/>
  <c r="AE8034" i="61"/>
  <c r="AE8035" i="61"/>
  <c r="AE8036" i="61"/>
  <c r="AE8037" i="61"/>
  <c r="AE8038" i="61"/>
  <c r="AE8039" i="61"/>
  <c r="AE8040" i="61"/>
  <c r="AE8041" i="61"/>
  <c r="AE8042" i="61"/>
  <c r="AE8043" i="61"/>
  <c r="AE8044" i="61"/>
  <c r="AE8045" i="61"/>
  <c r="AE8046" i="61"/>
  <c r="AE8047" i="61"/>
  <c r="AE8048" i="61"/>
  <c r="AE8049" i="61"/>
  <c r="AE8050" i="61"/>
  <c r="AE8051" i="61"/>
  <c r="AE8052" i="61"/>
  <c r="AE8053" i="61"/>
  <c r="AE8054" i="61"/>
  <c r="AE8055" i="61"/>
  <c r="AE8056" i="61"/>
  <c r="AE8057" i="61"/>
  <c r="AE8058" i="61"/>
  <c r="AE8059" i="61"/>
  <c r="AE8060" i="61"/>
  <c r="AE8061" i="61"/>
  <c r="AE8062" i="61"/>
  <c r="AE8063" i="61"/>
  <c r="AE8064" i="61"/>
  <c r="AE8065" i="61"/>
  <c r="AE8066" i="61"/>
  <c r="AE8067" i="61"/>
  <c r="AE8068" i="61"/>
  <c r="AE8069" i="61"/>
  <c r="AE8070" i="61"/>
  <c r="AE8071" i="61"/>
  <c r="AE8072" i="61"/>
  <c r="AE8073" i="61"/>
  <c r="AE8074" i="61"/>
  <c r="AE8075" i="61"/>
  <c r="AE8076" i="61"/>
  <c r="AE8077" i="61"/>
  <c r="AE8078" i="61"/>
  <c r="AE8079" i="61"/>
  <c r="AE8080" i="61"/>
  <c r="AE8081" i="61"/>
  <c r="AE8082" i="61"/>
  <c r="AE8083" i="61"/>
  <c r="AE8084" i="61"/>
  <c r="AE8085" i="61"/>
  <c r="AE8086" i="61"/>
  <c r="AE8087" i="61"/>
  <c r="AE8088" i="61"/>
  <c r="AE8089" i="61"/>
  <c r="AE8090" i="61"/>
  <c r="AE8091" i="61"/>
  <c r="AE8092" i="61"/>
  <c r="AE8093" i="61"/>
  <c r="AE8094" i="61"/>
  <c r="AE8095" i="61"/>
  <c r="AE8096" i="61"/>
  <c r="AE8097" i="61"/>
  <c r="AE8098" i="61"/>
  <c r="AE8099" i="61"/>
  <c r="AE8100" i="61"/>
  <c r="AE8101" i="61"/>
  <c r="AE8102" i="61"/>
  <c r="AE8103" i="61"/>
  <c r="AE8104" i="61"/>
  <c r="AE8105" i="61"/>
  <c r="AE8106" i="61"/>
  <c r="AE8107" i="61"/>
  <c r="AE8108" i="61"/>
  <c r="AE8109" i="61"/>
  <c r="AE8110" i="61"/>
  <c r="AE8111" i="61"/>
  <c r="AE8112" i="61"/>
  <c r="AE8113" i="61"/>
  <c r="AE8114" i="61"/>
  <c r="AE8115" i="61"/>
  <c r="AE8116" i="61"/>
  <c r="AE8117" i="61"/>
  <c r="AE8118" i="61"/>
  <c r="AE8119" i="61"/>
  <c r="AE8120" i="61"/>
  <c r="AE8121" i="61"/>
  <c r="AE8122" i="61"/>
  <c r="AE8123" i="61"/>
  <c r="AE8124" i="61"/>
  <c r="AE8125" i="61"/>
  <c r="AE8126" i="61"/>
  <c r="AE8127" i="61"/>
  <c r="AE8128" i="61"/>
  <c r="AE8129" i="61"/>
  <c r="AE8130" i="61"/>
  <c r="AE8131" i="61"/>
  <c r="AE8132" i="61"/>
  <c r="AE8133" i="61"/>
  <c r="AE8134" i="61"/>
  <c r="AE8135" i="61"/>
  <c r="AE8136" i="61"/>
  <c r="AE8137" i="61"/>
  <c r="AE8138" i="61"/>
  <c r="AE8139" i="61"/>
  <c r="AE8140" i="61"/>
  <c r="AE8141" i="61"/>
  <c r="AE8142" i="61"/>
  <c r="AE8143" i="61"/>
  <c r="AE8144" i="61"/>
  <c r="AE8145" i="61"/>
  <c r="AE8146" i="61"/>
  <c r="AE8147" i="61"/>
  <c r="AE8148" i="61"/>
  <c r="AE8149" i="61"/>
  <c r="AE8150" i="61"/>
  <c r="AE8151" i="61"/>
  <c r="AE8152" i="61"/>
  <c r="AE8153" i="61"/>
  <c r="AE8154" i="61"/>
  <c r="AE8155" i="61"/>
  <c r="AE8156" i="61"/>
  <c r="AE8157" i="61"/>
  <c r="AE8158" i="61"/>
  <c r="AE8159" i="61"/>
  <c r="AE8160" i="61"/>
  <c r="AE8161" i="61"/>
  <c r="AE8162" i="61"/>
  <c r="AE8163" i="61"/>
  <c r="AE8164" i="61"/>
  <c r="AE8165" i="61"/>
  <c r="AE8166" i="61"/>
  <c r="AE8167" i="61"/>
  <c r="AE8168" i="61"/>
  <c r="AE8169" i="61"/>
  <c r="AE8170" i="61"/>
  <c r="AE8171" i="61"/>
  <c r="AE8172" i="61"/>
  <c r="AE8173" i="61"/>
  <c r="AE8174" i="61"/>
  <c r="AE8175" i="61"/>
  <c r="AE8176" i="61"/>
  <c r="AE8177" i="61"/>
  <c r="AE8178" i="61"/>
  <c r="AE8179" i="61"/>
  <c r="AE8180" i="61"/>
  <c r="AE8181" i="61"/>
  <c r="AE8182" i="61"/>
  <c r="AE8183" i="61"/>
  <c r="AE8184" i="61"/>
  <c r="AE8185" i="61"/>
  <c r="AE8186" i="61"/>
  <c r="AE8187" i="61"/>
  <c r="AE8188" i="61"/>
  <c r="AE8189" i="61"/>
  <c r="AE8190" i="61"/>
  <c r="AE8191" i="61"/>
  <c r="AE8192" i="61"/>
  <c r="AE8193" i="61"/>
  <c r="AE8194" i="61"/>
  <c r="AE8195" i="61"/>
  <c r="AE8196" i="61"/>
  <c r="AE8197" i="61"/>
  <c r="AE8198" i="61"/>
  <c r="AE8199" i="61"/>
  <c r="AE8200" i="61"/>
  <c r="AE8201" i="61"/>
  <c r="AE8202" i="61"/>
  <c r="AE8203" i="61"/>
  <c r="AE8204" i="61"/>
  <c r="AE8205" i="61"/>
  <c r="AE8206" i="61"/>
  <c r="AE8207" i="61"/>
  <c r="AE8208" i="61"/>
  <c r="AE8209" i="61"/>
  <c r="AE8210" i="61"/>
  <c r="AE8211" i="61"/>
  <c r="AE8212" i="61"/>
  <c r="AE8213" i="61"/>
  <c r="AE8214" i="61"/>
  <c r="AE8215" i="61"/>
  <c r="AE8216" i="61"/>
  <c r="AE8217" i="61"/>
  <c r="AE8218" i="61"/>
  <c r="AE8219" i="61"/>
  <c r="AE8220" i="61"/>
  <c r="AE8221" i="61"/>
  <c r="AE8222" i="61"/>
  <c r="AE8223" i="61"/>
  <c r="AE8224" i="61"/>
  <c r="AE8225" i="61"/>
  <c r="AE8226" i="61"/>
  <c r="AE8227" i="61"/>
  <c r="AE8228" i="61"/>
  <c r="AE8229" i="61"/>
  <c r="AE8230" i="61"/>
  <c r="AE8231" i="61"/>
  <c r="AE8232" i="61"/>
  <c r="AE8233" i="61"/>
  <c r="AE8234" i="61"/>
  <c r="AE8235" i="61"/>
  <c r="AE8236" i="61"/>
  <c r="AE8237" i="61"/>
  <c r="AE8238" i="61"/>
  <c r="AE8239" i="61"/>
  <c r="AE8240" i="61"/>
  <c r="AE8241" i="61"/>
  <c r="AE8242" i="61"/>
  <c r="AE8243" i="61"/>
  <c r="AE8244" i="61"/>
  <c r="AE8245" i="61"/>
  <c r="AE8246" i="61"/>
  <c r="AE8247" i="61"/>
  <c r="AE8248" i="61"/>
  <c r="AE8249" i="61"/>
  <c r="AE8250" i="61"/>
  <c r="AE8251" i="61"/>
  <c r="AE8252" i="61"/>
  <c r="AE8253" i="61"/>
  <c r="AE8254" i="61"/>
  <c r="AE8255" i="61"/>
  <c r="AE8256" i="61"/>
  <c r="AE8257" i="61"/>
  <c r="AE8258" i="61"/>
  <c r="AE8259" i="61"/>
  <c r="AE8260" i="61"/>
  <c r="AE8261" i="61"/>
  <c r="AE8262" i="61"/>
  <c r="AE8263" i="61"/>
  <c r="AE8264" i="61"/>
  <c r="AE8265" i="61"/>
  <c r="AE8266" i="61"/>
  <c r="AE8267" i="61"/>
  <c r="AE8268" i="61"/>
  <c r="AE8269" i="61"/>
  <c r="AE8270" i="61"/>
  <c r="AE8271" i="61"/>
  <c r="AE8272" i="61"/>
  <c r="AE8273" i="61"/>
  <c r="AE8274" i="61"/>
  <c r="AE8275" i="61"/>
  <c r="AE8276" i="61"/>
  <c r="AE8277" i="61"/>
  <c r="AE8278" i="61"/>
  <c r="AE8279" i="61"/>
  <c r="AE8280" i="61"/>
  <c r="AE8281" i="61"/>
  <c r="AE8282" i="61"/>
  <c r="AE8283" i="61"/>
  <c r="AE8284" i="61"/>
  <c r="AE8285" i="61"/>
  <c r="AE8286" i="61"/>
  <c r="AE8287" i="61"/>
  <c r="AE8288" i="61"/>
  <c r="AE8289" i="61"/>
  <c r="AE8290" i="61"/>
  <c r="AE8291" i="61"/>
  <c r="AE8292" i="61"/>
  <c r="AE8293" i="61"/>
  <c r="AE8294" i="61"/>
  <c r="AE8295" i="61"/>
  <c r="AE8296" i="61"/>
  <c r="AE8297" i="61"/>
  <c r="AE8298" i="61"/>
  <c r="AE8299" i="61"/>
  <c r="AE8300" i="61"/>
  <c r="AE8301" i="61"/>
  <c r="AE8302" i="61"/>
  <c r="AE8303" i="61"/>
  <c r="AE8304" i="61"/>
  <c r="AE8305" i="61"/>
  <c r="AE8306" i="61"/>
  <c r="AE8307" i="61"/>
  <c r="AE8308" i="61"/>
  <c r="AE8309" i="61"/>
  <c r="AE8310" i="61"/>
  <c r="AE8311" i="61"/>
  <c r="AE8312" i="61"/>
  <c r="AE8313" i="61"/>
  <c r="AE8314" i="61"/>
  <c r="AE8315" i="61"/>
  <c r="AE8316" i="61"/>
  <c r="AE8317" i="61"/>
  <c r="AE8318" i="61"/>
  <c r="AE8319" i="61"/>
  <c r="AE8320" i="61"/>
  <c r="AE8321" i="61"/>
  <c r="AE8322" i="61"/>
  <c r="AE8323" i="61"/>
  <c r="AE8324" i="61"/>
  <c r="AE8325" i="61"/>
  <c r="AE8326" i="61"/>
  <c r="AE8327" i="61"/>
  <c r="AE8328" i="61"/>
  <c r="AE8329" i="61"/>
  <c r="AE8330" i="61"/>
  <c r="AE8331" i="61"/>
  <c r="AE8332" i="61"/>
  <c r="AE8333" i="61"/>
  <c r="AE8334" i="61"/>
  <c r="AE8335" i="61"/>
  <c r="AE8336" i="61"/>
  <c r="AE8337" i="61"/>
  <c r="AE8338" i="61"/>
  <c r="AE8339" i="61"/>
  <c r="AE8340" i="61"/>
  <c r="AE8341" i="61"/>
  <c r="AE8342" i="61"/>
  <c r="AE8343" i="61"/>
  <c r="AE8344" i="61"/>
  <c r="AE8345" i="61"/>
  <c r="AE8346" i="61"/>
  <c r="AE8347" i="61"/>
  <c r="AE8348" i="61"/>
  <c r="AE8349" i="61"/>
  <c r="AE8350" i="61"/>
  <c r="AE8351" i="61"/>
  <c r="AE8352" i="61"/>
  <c r="AE8353" i="61"/>
  <c r="AE8354" i="61"/>
  <c r="AE8355" i="61"/>
  <c r="AE8356" i="61"/>
  <c r="AE8357" i="61"/>
  <c r="AE8358" i="61"/>
  <c r="AE8359" i="61"/>
  <c r="AE8360" i="61"/>
  <c r="AE8361" i="61"/>
  <c r="AE8362" i="61"/>
  <c r="AE8363" i="61"/>
  <c r="AE8364" i="61"/>
  <c r="AE8365" i="61"/>
  <c r="AE8366" i="61"/>
  <c r="AE8367" i="61"/>
  <c r="AE8368" i="61"/>
  <c r="AE8369" i="61"/>
  <c r="AE8370" i="61"/>
  <c r="AE8371" i="61"/>
  <c r="AE8372" i="61"/>
  <c r="AE8373" i="61"/>
  <c r="AE8374" i="61"/>
  <c r="AE8375" i="61"/>
  <c r="AE8376" i="61"/>
  <c r="AE8377" i="61"/>
  <c r="AE8378" i="61"/>
  <c r="AE8379" i="61"/>
  <c r="AE8380" i="61"/>
  <c r="AE8381" i="61"/>
  <c r="AE8382" i="61"/>
  <c r="AE8383" i="61"/>
  <c r="AE8384" i="61"/>
  <c r="AE8385" i="61"/>
  <c r="AE8386" i="61"/>
  <c r="AE8387" i="61"/>
  <c r="AE8388" i="61"/>
  <c r="AE8389" i="61"/>
  <c r="AE8390" i="61"/>
  <c r="AE8391" i="61"/>
  <c r="AE8392" i="61"/>
  <c r="AE8393" i="61"/>
  <c r="AE8394" i="61"/>
  <c r="AE8395" i="61"/>
  <c r="AE8396" i="61"/>
  <c r="AE8397" i="61"/>
  <c r="AE8398" i="61"/>
  <c r="AE8399" i="61"/>
  <c r="AE8400" i="61"/>
  <c r="AE8401" i="61"/>
  <c r="AE8402" i="61"/>
  <c r="AE8403" i="61"/>
  <c r="AE8404" i="61"/>
  <c r="AE8405" i="61"/>
  <c r="AE8406" i="61"/>
  <c r="AE8407" i="61"/>
  <c r="AE8408" i="61"/>
  <c r="AE8409" i="61"/>
  <c r="AE8410" i="61"/>
  <c r="AE8411" i="61"/>
  <c r="AE8412" i="61"/>
  <c r="AE8413" i="61"/>
  <c r="AE8414" i="61"/>
  <c r="AE8415" i="61"/>
  <c r="AE8416" i="61"/>
  <c r="AE8417" i="61"/>
  <c r="AE8418" i="61"/>
  <c r="AE8419" i="61"/>
  <c r="AE8420" i="61"/>
  <c r="AE8421" i="61"/>
  <c r="AE8422" i="61"/>
  <c r="AE8423" i="61"/>
  <c r="AE8424" i="61"/>
  <c r="AE8425" i="61"/>
  <c r="AE8426" i="61"/>
  <c r="AE8427" i="61"/>
  <c r="AE8428" i="61"/>
  <c r="AE8429" i="61"/>
  <c r="AE8430" i="61"/>
  <c r="AE8431" i="61"/>
  <c r="AE8432" i="61"/>
  <c r="AE8433" i="61"/>
  <c r="AE8434" i="61"/>
  <c r="AE8435" i="61"/>
  <c r="AE8436" i="61"/>
  <c r="AE8437" i="61"/>
  <c r="AE8438" i="61"/>
  <c r="AE8439" i="61"/>
  <c r="AE8440" i="61"/>
  <c r="AE8441" i="61"/>
  <c r="AE8442" i="61"/>
  <c r="AE8443" i="61"/>
  <c r="AE8444" i="61"/>
  <c r="AE8445" i="61"/>
  <c r="AE8446" i="61"/>
  <c r="AE8447" i="61"/>
  <c r="AE8448" i="61"/>
  <c r="AE8449" i="61"/>
  <c r="AE8450" i="61"/>
  <c r="AE8451" i="61"/>
  <c r="AE8452" i="61"/>
  <c r="AE8453" i="61"/>
  <c r="AE8454" i="61"/>
  <c r="AE8455" i="61"/>
  <c r="AE8456" i="61"/>
  <c r="AE8457" i="61"/>
  <c r="AE8458" i="61"/>
  <c r="AE8459" i="61"/>
  <c r="AE8460" i="61"/>
  <c r="AE8461" i="61"/>
  <c r="AE8462" i="61"/>
  <c r="AE8463" i="61"/>
  <c r="AE8464" i="61"/>
  <c r="AE8465" i="61"/>
  <c r="AE8466" i="61"/>
  <c r="AE8467" i="61"/>
  <c r="AE8468" i="61"/>
  <c r="AE8469" i="61"/>
  <c r="AE8470" i="61"/>
  <c r="AE8471" i="61"/>
  <c r="AE8472" i="61"/>
  <c r="AE8473" i="61"/>
  <c r="AE8474" i="61"/>
  <c r="AE8475" i="61"/>
  <c r="AE8476" i="61"/>
  <c r="AE8477" i="61"/>
  <c r="AE8478" i="61"/>
  <c r="AE8479" i="61"/>
  <c r="AE8480" i="61"/>
  <c r="AE8481" i="61"/>
  <c r="AE8482" i="61"/>
  <c r="AE8483" i="61"/>
  <c r="AE8484" i="61"/>
  <c r="AE8485" i="61"/>
  <c r="AE8486" i="61"/>
  <c r="AE8487" i="61"/>
  <c r="AE8488" i="61"/>
  <c r="AE8489" i="61"/>
  <c r="AE8490" i="61"/>
  <c r="AE8491" i="61"/>
  <c r="AE8492" i="61"/>
  <c r="AE8493" i="61"/>
  <c r="AE8494" i="61"/>
  <c r="AE8495" i="61"/>
  <c r="AE8496" i="61"/>
  <c r="AE8497" i="61"/>
  <c r="AE8498" i="61"/>
  <c r="AE8499" i="61"/>
  <c r="AE8500" i="61"/>
  <c r="AE8501" i="61"/>
  <c r="AE8502" i="61"/>
  <c r="AE8503" i="61"/>
  <c r="AE8504" i="61"/>
  <c r="AE8505" i="61"/>
  <c r="AE8506" i="61"/>
  <c r="AE8507" i="61"/>
  <c r="AE8508" i="61"/>
  <c r="AE8509" i="61"/>
  <c r="AE8510" i="61"/>
  <c r="AE8511" i="61"/>
  <c r="AE8512" i="61"/>
  <c r="AE8513" i="61"/>
  <c r="AE8514" i="61"/>
  <c r="AE8515" i="61"/>
  <c r="AE8516" i="61"/>
  <c r="AE8517" i="61"/>
  <c r="AE8518" i="61"/>
  <c r="AE8519" i="61"/>
  <c r="AE8520" i="61"/>
  <c r="AE8521" i="61"/>
  <c r="AE8522" i="61"/>
  <c r="AE8523" i="61"/>
  <c r="AE8524" i="61"/>
  <c r="AE8525" i="61"/>
  <c r="AE8526" i="61"/>
  <c r="AE8527" i="61"/>
  <c r="AE8528" i="61"/>
  <c r="AE8529" i="61"/>
  <c r="AE8530" i="61"/>
  <c r="AE8531" i="61"/>
  <c r="AE8532" i="61"/>
  <c r="AE8533" i="61"/>
  <c r="AE8534" i="61"/>
  <c r="AE8535" i="61"/>
  <c r="AE8536" i="61"/>
  <c r="AE8537" i="61"/>
  <c r="AE8538" i="61"/>
  <c r="AE8539" i="61"/>
  <c r="AE8540" i="61"/>
  <c r="AE8541" i="61"/>
  <c r="AE8542" i="61"/>
  <c r="AE8543" i="61"/>
  <c r="AE8544" i="61"/>
  <c r="AE8545" i="61"/>
  <c r="AE8546" i="61"/>
  <c r="AE8547" i="61"/>
  <c r="AE8548" i="61"/>
  <c r="AE8549" i="61"/>
  <c r="AE8550" i="61"/>
  <c r="AE8551" i="61"/>
  <c r="AE8552" i="61"/>
  <c r="AE8553" i="61"/>
  <c r="AE8554" i="61"/>
  <c r="AE8555" i="61"/>
  <c r="AE8556" i="61"/>
  <c r="AE8557" i="61"/>
  <c r="AE8558" i="61"/>
  <c r="AE8559" i="61"/>
  <c r="AE8560" i="61"/>
  <c r="AE8561" i="61"/>
  <c r="AE8562" i="61"/>
  <c r="AE8563" i="61"/>
  <c r="AE8564" i="61"/>
  <c r="AE8565" i="61"/>
  <c r="AE8566" i="61"/>
  <c r="AE8567" i="61"/>
  <c r="AE8568" i="61"/>
  <c r="AE8569" i="61"/>
  <c r="AE8570" i="61"/>
  <c r="AE8571" i="61"/>
  <c r="AE8572" i="61"/>
  <c r="AE8573" i="61"/>
  <c r="AE8574" i="61"/>
  <c r="AE8575" i="61"/>
  <c r="AE8576" i="61"/>
  <c r="AE8577" i="61"/>
  <c r="AE8578" i="61"/>
  <c r="AE8579" i="61"/>
  <c r="AE8580" i="61"/>
  <c r="AE8581" i="61"/>
  <c r="AE8582" i="61"/>
  <c r="AE8583" i="61"/>
  <c r="AE8584" i="61"/>
  <c r="AE8585" i="61"/>
  <c r="AE8586" i="61"/>
  <c r="AE8587" i="61"/>
  <c r="AE8588" i="61"/>
  <c r="AE8589" i="61"/>
  <c r="AE8590" i="61"/>
  <c r="AE8591" i="61"/>
  <c r="AE8592" i="61"/>
  <c r="AE8593" i="61"/>
  <c r="AE8594" i="61"/>
  <c r="AE8595" i="61"/>
  <c r="AE8596" i="61"/>
  <c r="AE8597" i="61"/>
  <c r="AE8598" i="61"/>
  <c r="AE8599" i="61"/>
  <c r="AE8600" i="61"/>
  <c r="AE8601" i="61"/>
  <c r="AE8602" i="61"/>
  <c r="AE8603" i="61"/>
  <c r="AE8604" i="61"/>
  <c r="AE8605" i="61"/>
  <c r="AE8606" i="61"/>
  <c r="AE8607" i="61"/>
  <c r="AE8608" i="61"/>
  <c r="AE8609" i="61"/>
  <c r="AE8610" i="61"/>
  <c r="AE8611" i="61"/>
  <c r="AE8612" i="61"/>
  <c r="AE8613" i="61"/>
  <c r="AE8614" i="61"/>
  <c r="AE8615" i="61"/>
  <c r="AE8616" i="61"/>
  <c r="AE8617" i="61"/>
  <c r="AE8618" i="61"/>
  <c r="AE8619" i="61"/>
  <c r="AE8620" i="61"/>
  <c r="AE8621" i="61"/>
  <c r="AE8622" i="61"/>
  <c r="AE8623" i="61"/>
  <c r="AE8624" i="61"/>
  <c r="AE8625" i="61"/>
  <c r="AE8626" i="61"/>
  <c r="AE8627" i="61"/>
  <c r="AE8628" i="61"/>
  <c r="AE8629" i="61"/>
  <c r="AE8630" i="61"/>
  <c r="AE8631" i="61"/>
  <c r="AE8632" i="61"/>
  <c r="AE8633" i="61"/>
  <c r="AE8634" i="61"/>
  <c r="AE8635" i="61"/>
  <c r="AE8636" i="61"/>
  <c r="AE8637" i="61"/>
  <c r="AE8638" i="61"/>
  <c r="AE8639" i="61"/>
  <c r="AE8640" i="61"/>
  <c r="AE8641" i="61"/>
  <c r="AE8642" i="61"/>
  <c r="AE8643" i="61"/>
  <c r="AE8644" i="61"/>
  <c r="AE8645" i="61"/>
  <c r="AE8646" i="61"/>
  <c r="AE8647" i="61"/>
  <c r="AE8648" i="61"/>
  <c r="AE8649" i="61"/>
  <c r="AE8650" i="61"/>
  <c r="AE8651" i="61"/>
  <c r="AE8652" i="61"/>
  <c r="AE8653" i="61"/>
  <c r="AE8654" i="61"/>
  <c r="AE8655" i="61"/>
  <c r="AE8656" i="61"/>
  <c r="AE8657" i="61"/>
  <c r="AE8658" i="61"/>
  <c r="AE8659" i="61"/>
  <c r="AE8660" i="61"/>
  <c r="AE8661" i="61"/>
  <c r="AE8662" i="61"/>
  <c r="AE8663" i="61"/>
  <c r="AE8664" i="61"/>
  <c r="AE8665" i="61"/>
  <c r="AE8666" i="61"/>
  <c r="AE8667" i="61"/>
  <c r="AE8668" i="61"/>
  <c r="AE8669" i="61"/>
  <c r="AE8670" i="61"/>
  <c r="AE8671" i="61"/>
  <c r="AE8672" i="61"/>
  <c r="AE8673" i="61"/>
  <c r="AE8674" i="61"/>
  <c r="AE8675" i="61"/>
  <c r="AE8676" i="61"/>
  <c r="AE8677" i="61"/>
  <c r="AE8678" i="61"/>
  <c r="AE8679" i="61"/>
  <c r="AE8680" i="61"/>
  <c r="AE8681" i="61"/>
  <c r="AE8682" i="61"/>
  <c r="AE8683" i="61"/>
  <c r="AE8684" i="61"/>
  <c r="AE8685" i="61"/>
  <c r="AE8686" i="61"/>
  <c r="AE8687" i="61"/>
  <c r="AE8688" i="61"/>
  <c r="AE8689" i="61"/>
  <c r="AE8690" i="61"/>
  <c r="AE8691" i="61"/>
  <c r="AE8692" i="61"/>
  <c r="AE8693" i="61"/>
  <c r="AE8694" i="61"/>
  <c r="AE8695" i="61"/>
  <c r="AE8696" i="61"/>
  <c r="AE8697" i="61"/>
  <c r="AE8698" i="61"/>
  <c r="AE8699" i="61"/>
  <c r="AE8700" i="61"/>
  <c r="AE8701" i="61"/>
  <c r="AE8702" i="61"/>
  <c r="AE8703" i="61"/>
  <c r="AE8704" i="61"/>
  <c r="AE8705" i="61"/>
  <c r="AE8706" i="61"/>
  <c r="AE8707" i="61"/>
  <c r="AE8708" i="61"/>
  <c r="AE8709" i="61"/>
  <c r="AE8710" i="61"/>
  <c r="AE8711" i="61"/>
  <c r="AE8712" i="61"/>
  <c r="AE8713" i="61"/>
  <c r="AE8714" i="61"/>
  <c r="AE8715" i="61"/>
  <c r="AE8716" i="61"/>
  <c r="AE8717" i="61"/>
  <c r="AE8718" i="61"/>
  <c r="AE8719" i="61"/>
  <c r="AE8720" i="61"/>
  <c r="AE8721" i="61"/>
  <c r="AE8722" i="61"/>
  <c r="AE8723" i="61"/>
  <c r="AE8724" i="61"/>
  <c r="AE8725" i="61"/>
  <c r="AE8726" i="61"/>
  <c r="AE8727" i="61"/>
  <c r="AE8728" i="61"/>
  <c r="AE8729" i="61"/>
  <c r="AE8730" i="61"/>
  <c r="AE8731" i="61"/>
  <c r="AE8732" i="61"/>
  <c r="AE8733" i="61"/>
  <c r="AE8734" i="61"/>
  <c r="AE8735" i="61"/>
  <c r="AE8736" i="61"/>
  <c r="AE8737" i="61"/>
  <c r="AE8738" i="61"/>
  <c r="AE8739" i="61"/>
  <c r="AE8740" i="61"/>
  <c r="AE8741" i="61"/>
  <c r="AE8742" i="61"/>
  <c r="AE8743" i="61"/>
  <c r="AE8744" i="61"/>
  <c r="AE8745" i="61"/>
  <c r="AE8746" i="61"/>
  <c r="AE8747" i="61"/>
  <c r="AE8748" i="61"/>
  <c r="AE8749" i="61"/>
  <c r="AE8750" i="61"/>
  <c r="AE8751" i="61"/>
  <c r="AE8752" i="61"/>
  <c r="AE8753" i="61"/>
  <c r="AE8754" i="61"/>
  <c r="AE8755" i="61"/>
  <c r="AE8756" i="61"/>
  <c r="AE8757" i="61"/>
  <c r="AE8758" i="61"/>
  <c r="AE8759" i="61"/>
  <c r="AE8760" i="61"/>
  <c r="AE8761" i="61"/>
  <c r="AE8762" i="61"/>
  <c r="AE8763" i="61"/>
  <c r="AE8764" i="61"/>
  <c r="AE8765" i="61"/>
  <c r="AE8766" i="61"/>
  <c r="AE8767" i="61"/>
  <c r="AE8768" i="61"/>
  <c r="AE8769" i="61"/>
  <c r="AE8770" i="61"/>
  <c r="AE8771" i="61"/>
  <c r="AE8772" i="61"/>
  <c r="AE8773" i="61"/>
  <c r="AE8774" i="61"/>
  <c r="AE8775" i="61"/>
  <c r="AE8776" i="61"/>
  <c r="AE8777" i="61"/>
  <c r="AE8778" i="61"/>
  <c r="AE8779" i="61"/>
  <c r="AE8780" i="61"/>
  <c r="AE8781" i="61"/>
  <c r="AE8782" i="61"/>
  <c r="AE8783" i="61"/>
  <c r="AE8784" i="61"/>
  <c r="AE8785" i="61"/>
  <c r="AE8786" i="61"/>
  <c r="AE8787" i="61"/>
  <c r="AE8788" i="61"/>
  <c r="AE8789" i="61"/>
  <c r="AE8790" i="61"/>
  <c r="AE8791" i="61"/>
  <c r="AE8792" i="61"/>
  <c r="AE8793" i="61"/>
  <c r="AE8794" i="61"/>
  <c r="AE8795" i="61"/>
  <c r="AE8796" i="61"/>
  <c r="AE8797" i="61"/>
  <c r="AE8798" i="61"/>
  <c r="AE8799" i="61"/>
  <c r="AE8800" i="61"/>
  <c r="AE8801" i="61"/>
  <c r="AE8802" i="61"/>
  <c r="AE8803" i="61"/>
  <c r="AE8804" i="61"/>
  <c r="AE8805" i="61"/>
  <c r="AE8806" i="61"/>
  <c r="AE8807" i="61"/>
  <c r="AE8808" i="61"/>
  <c r="AE8809" i="61"/>
  <c r="AE8810" i="61"/>
  <c r="AE8811" i="61"/>
  <c r="AE8812" i="61"/>
  <c r="AE8813" i="61"/>
  <c r="AE8814" i="61"/>
  <c r="AE8815" i="61"/>
  <c r="AE8816" i="61"/>
  <c r="AE8817" i="61"/>
  <c r="AE8818" i="61"/>
  <c r="AE8819" i="61"/>
  <c r="AE8820" i="61"/>
  <c r="AE8821" i="61"/>
  <c r="AE8822" i="61"/>
  <c r="AE8823" i="61"/>
  <c r="AE8824" i="61"/>
  <c r="AE8825" i="61"/>
  <c r="AE8826" i="61"/>
  <c r="AE8827" i="61"/>
  <c r="AE8828" i="61"/>
  <c r="AE8829" i="61"/>
  <c r="AE8830" i="61"/>
  <c r="AE8831" i="61"/>
  <c r="AE8832" i="61"/>
  <c r="AE8833" i="61"/>
  <c r="AE8834" i="61"/>
  <c r="AE8835" i="61"/>
  <c r="AE8836" i="61"/>
  <c r="AE8837" i="61"/>
  <c r="AE8838" i="61"/>
  <c r="AE8839" i="61"/>
  <c r="AE8840" i="61"/>
  <c r="AE8841" i="61"/>
  <c r="AE8842" i="61"/>
  <c r="AE8843" i="61"/>
  <c r="AE8844" i="61"/>
  <c r="AE8845" i="61"/>
  <c r="AE8846" i="61"/>
  <c r="AE8847" i="61"/>
  <c r="AE8848" i="61"/>
  <c r="AE8849" i="61"/>
  <c r="AE8850" i="61"/>
  <c r="AE8851" i="61"/>
  <c r="AE8852" i="61"/>
  <c r="AE8853" i="61"/>
  <c r="AE8854" i="61"/>
  <c r="AE8855" i="61"/>
  <c r="AE8856" i="61"/>
  <c r="AE8857" i="61"/>
  <c r="AE8858" i="61"/>
  <c r="AE8859" i="61"/>
  <c r="AE8860" i="61"/>
  <c r="AE8861" i="61"/>
  <c r="AE8862" i="61"/>
  <c r="AE8863" i="61"/>
  <c r="AE8864" i="61"/>
  <c r="AE8865" i="61"/>
  <c r="AE8866" i="61"/>
  <c r="AE8867" i="61"/>
  <c r="AE8868" i="61"/>
  <c r="AE8869" i="61"/>
  <c r="AE8870" i="61"/>
  <c r="AE8871" i="61"/>
  <c r="AE8872" i="61"/>
  <c r="AE8873" i="61"/>
  <c r="AE8874" i="61"/>
  <c r="AE8875" i="61"/>
  <c r="AE8876" i="61"/>
  <c r="AE8877" i="61"/>
  <c r="AE8878" i="61"/>
  <c r="AE8879" i="61"/>
  <c r="AE8880" i="61"/>
  <c r="AE8881" i="61"/>
  <c r="AE8882" i="61"/>
  <c r="AE8883" i="61"/>
  <c r="AE8884" i="61"/>
  <c r="AE8885" i="61"/>
  <c r="AE8886" i="61"/>
  <c r="AE8887" i="61"/>
  <c r="AE8888" i="61"/>
  <c r="AE8889" i="61"/>
  <c r="AE8890" i="61"/>
  <c r="AE8891" i="61"/>
  <c r="AE8892" i="61"/>
  <c r="AE8893" i="61"/>
  <c r="AE8894" i="61"/>
  <c r="AE8895" i="61"/>
  <c r="AE8896" i="61"/>
  <c r="AE8897" i="61"/>
  <c r="AE8898" i="61"/>
  <c r="AE8899" i="61"/>
  <c r="AE8900" i="61"/>
  <c r="AE8901" i="61"/>
  <c r="AE8902" i="61"/>
  <c r="AE8903" i="61"/>
  <c r="AE8904" i="61"/>
  <c r="AE8905" i="61"/>
  <c r="AE8906" i="61"/>
  <c r="AE8907" i="61"/>
  <c r="AE8908" i="61"/>
  <c r="AE8909" i="61"/>
  <c r="AE8910" i="61"/>
  <c r="AE8911" i="61"/>
  <c r="AE8912" i="61"/>
  <c r="AE8913" i="61"/>
  <c r="AE8914" i="61"/>
  <c r="AE8915" i="61"/>
  <c r="AE8916" i="61"/>
  <c r="AE8917" i="61"/>
  <c r="AE8918" i="61"/>
  <c r="AE8919" i="61"/>
  <c r="AE8920" i="61"/>
  <c r="AE8921" i="61"/>
  <c r="AE8922" i="61"/>
  <c r="AE8923" i="61"/>
  <c r="AE8924" i="61"/>
  <c r="AE8925" i="61"/>
  <c r="AE8926" i="61"/>
  <c r="AE8927" i="61"/>
  <c r="AE8928" i="61"/>
  <c r="AE8929" i="61"/>
  <c r="AE8930" i="61"/>
  <c r="AE8931" i="61"/>
  <c r="AE8932" i="61"/>
  <c r="AE8933" i="61"/>
  <c r="AE8934" i="61"/>
  <c r="AE8935" i="61"/>
  <c r="AE8936" i="61"/>
  <c r="AE8937" i="61"/>
  <c r="AE8938" i="61"/>
  <c r="AE8939" i="61"/>
  <c r="AE8940" i="61"/>
  <c r="AE8941" i="61"/>
  <c r="AE8942" i="61"/>
  <c r="AE8943" i="61"/>
  <c r="AE8944" i="61"/>
  <c r="AE8945" i="61"/>
  <c r="AE8946" i="61"/>
  <c r="AE8947" i="61"/>
  <c r="AE8948" i="61"/>
  <c r="AE8949" i="61"/>
  <c r="AE8950" i="61"/>
  <c r="AE8951" i="61"/>
  <c r="AE8952" i="61"/>
  <c r="AE8953" i="61"/>
  <c r="AE8954" i="61"/>
  <c r="AE8955" i="61"/>
  <c r="AE8956" i="61"/>
  <c r="AE8957" i="61"/>
  <c r="AE8958" i="61"/>
  <c r="AE8959" i="61"/>
  <c r="AE8960" i="61"/>
  <c r="AE8961" i="61"/>
  <c r="AE8962" i="61"/>
  <c r="AE8963" i="61"/>
  <c r="AE8964" i="61"/>
  <c r="AE8965" i="61"/>
  <c r="AE8966" i="61"/>
  <c r="AE8967" i="61"/>
  <c r="AE8968" i="61"/>
  <c r="AE8969" i="61"/>
  <c r="AE8970" i="61"/>
  <c r="AE8971" i="61"/>
  <c r="AE8972" i="61"/>
  <c r="AE8973" i="61"/>
  <c r="AE8974" i="61"/>
  <c r="AE8975" i="61"/>
  <c r="AE8976" i="61"/>
  <c r="AE8977" i="61"/>
  <c r="AE8978" i="61"/>
  <c r="AE8979" i="61"/>
  <c r="AE8980" i="61"/>
  <c r="AE8981" i="61"/>
  <c r="AE8982" i="61"/>
  <c r="AE8983" i="61"/>
  <c r="AE8984" i="61"/>
  <c r="AE8985" i="61"/>
  <c r="AE8986" i="61"/>
  <c r="AE8987" i="61"/>
  <c r="AE8988" i="61"/>
  <c r="AE8989" i="61"/>
  <c r="AE8990" i="61"/>
  <c r="AE8991" i="61"/>
  <c r="AE8992" i="61"/>
  <c r="AE8993" i="61"/>
  <c r="AE8994" i="61"/>
  <c r="AE8995" i="61"/>
  <c r="AE8996" i="61"/>
  <c r="AE8997" i="61"/>
  <c r="AE8998" i="61"/>
  <c r="AE8999" i="61"/>
  <c r="AE9000" i="61"/>
  <c r="AE9001" i="61"/>
  <c r="AE9002" i="61"/>
  <c r="AE9003" i="61"/>
  <c r="AE9004" i="61"/>
  <c r="AE9005" i="61"/>
  <c r="AE9006" i="61"/>
  <c r="AE9007" i="61"/>
  <c r="AE9008" i="61"/>
  <c r="AE9009" i="61"/>
  <c r="AE9010" i="61"/>
  <c r="AE9011" i="61"/>
  <c r="AE9012" i="61"/>
  <c r="AE9013" i="61"/>
  <c r="AE9014" i="61"/>
  <c r="AE9015" i="61"/>
  <c r="AE9016" i="61"/>
  <c r="AE9017" i="61"/>
  <c r="AE9018" i="61"/>
  <c r="AE9019" i="61"/>
  <c r="AE9020" i="61"/>
  <c r="AE9021" i="61"/>
  <c r="AE9022" i="61"/>
  <c r="AE9023" i="61"/>
  <c r="AE9024" i="61"/>
  <c r="AE9025" i="61"/>
  <c r="AE9026" i="61"/>
  <c r="AE9027" i="61"/>
  <c r="AE9028" i="61"/>
  <c r="AE9029" i="61"/>
  <c r="AE9030" i="61"/>
  <c r="AE9031" i="61"/>
  <c r="AE9032" i="61"/>
  <c r="AE9033" i="61"/>
  <c r="AE9034" i="61"/>
  <c r="AE9035" i="61"/>
  <c r="AE9036" i="61"/>
  <c r="AE9037" i="61"/>
  <c r="AE9038" i="61"/>
  <c r="AE9039" i="61"/>
  <c r="AE9040" i="61"/>
  <c r="AE9041" i="61"/>
  <c r="AE9042" i="61"/>
  <c r="AE9043" i="61"/>
  <c r="AE9044" i="61"/>
  <c r="AE9045" i="61"/>
  <c r="AE9046" i="61"/>
  <c r="AE9047" i="61"/>
  <c r="AE9048" i="61"/>
  <c r="AE9049" i="61"/>
  <c r="AE9050" i="61"/>
  <c r="AE9051" i="61"/>
  <c r="AE9052" i="61"/>
  <c r="AE9053" i="61"/>
  <c r="AE9054" i="61"/>
  <c r="AE9055" i="61"/>
  <c r="AE9056" i="61"/>
  <c r="AE9057" i="61"/>
  <c r="AE9058" i="61"/>
  <c r="AE9059" i="61"/>
  <c r="AE9060" i="61"/>
  <c r="AE9061" i="61"/>
  <c r="AE9062" i="61"/>
  <c r="AE9063" i="61"/>
  <c r="AE9064" i="61"/>
  <c r="AE9065" i="61"/>
  <c r="AE9066" i="61"/>
  <c r="AE9067" i="61"/>
  <c r="AE9068" i="61"/>
  <c r="AE9069" i="61"/>
  <c r="AE9070" i="61"/>
  <c r="AE9071" i="61"/>
  <c r="AE9072" i="61"/>
  <c r="AE9073" i="61"/>
  <c r="AE9074" i="61"/>
  <c r="AE9075" i="61"/>
  <c r="AE9076" i="61"/>
  <c r="AE9077" i="61"/>
  <c r="AE9078" i="61"/>
  <c r="AE9079" i="61"/>
  <c r="AE9080" i="61"/>
  <c r="AE9081" i="61"/>
  <c r="AE9082" i="61"/>
  <c r="AE9083" i="61"/>
  <c r="AE9084" i="61"/>
  <c r="AE9085" i="61"/>
  <c r="AE9086" i="61"/>
  <c r="AE9087" i="61"/>
  <c r="AE9088" i="61"/>
  <c r="AE9089" i="61"/>
  <c r="AE9090" i="61"/>
  <c r="AE9091" i="61"/>
  <c r="AE9092" i="61"/>
  <c r="AE9093" i="61"/>
  <c r="AE9094" i="61"/>
  <c r="AE9095" i="61"/>
  <c r="AE9096" i="61"/>
  <c r="AE9097" i="61"/>
  <c r="AE9098" i="61"/>
  <c r="AE9099" i="61"/>
  <c r="AE9100" i="61"/>
  <c r="AE9101" i="61"/>
  <c r="AE9102" i="61"/>
  <c r="AE9103" i="61"/>
  <c r="AE9104" i="61"/>
  <c r="AE9105" i="61"/>
  <c r="AE9106" i="61"/>
  <c r="AE9107" i="61"/>
  <c r="AE9108" i="61"/>
  <c r="AE9109" i="61"/>
  <c r="AE9110" i="61"/>
  <c r="AE9111" i="61"/>
  <c r="AE9112" i="61"/>
  <c r="AE9113" i="61"/>
  <c r="AE9114" i="61"/>
  <c r="AE9115" i="61"/>
  <c r="AE9116" i="61"/>
  <c r="AE9117" i="61"/>
  <c r="AE9118" i="61"/>
  <c r="AE9119" i="61"/>
  <c r="AE9120" i="61"/>
  <c r="AE9121" i="61"/>
  <c r="AE9122" i="61"/>
  <c r="AE9123" i="61"/>
  <c r="AE9124" i="61"/>
  <c r="AE9125" i="61"/>
  <c r="AE9126" i="61"/>
  <c r="AE9127" i="61"/>
  <c r="AE9128" i="61"/>
  <c r="AE9129" i="61"/>
  <c r="AE9130" i="61"/>
  <c r="AE9131" i="61"/>
  <c r="AE9132" i="61"/>
  <c r="AE9133" i="61"/>
  <c r="AE9134" i="61"/>
  <c r="AE9135" i="61"/>
  <c r="AE9136" i="61"/>
  <c r="AE9137" i="61"/>
  <c r="AE9138" i="61"/>
  <c r="AE9139" i="61"/>
  <c r="AE9140" i="61"/>
  <c r="AE9141" i="61"/>
  <c r="AE9142" i="61"/>
  <c r="AE9143" i="61"/>
  <c r="AE9144" i="61"/>
  <c r="AE9145" i="61"/>
  <c r="AE9146" i="61"/>
  <c r="AE9147" i="61"/>
  <c r="AE9148" i="61"/>
  <c r="AE9149" i="61"/>
  <c r="AE9150" i="61"/>
  <c r="AE9151" i="61"/>
  <c r="AE9152" i="61"/>
  <c r="AE9153" i="61"/>
  <c r="AE9154" i="61"/>
  <c r="AE9155" i="61"/>
  <c r="AE9156" i="61"/>
  <c r="AE9157" i="61"/>
  <c r="AE9158" i="61"/>
  <c r="AE9159" i="61"/>
  <c r="AE9160" i="61"/>
  <c r="AE9161" i="61"/>
  <c r="AE9162" i="61"/>
  <c r="AE9163" i="61"/>
  <c r="AE9164" i="61"/>
  <c r="AE9165" i="61"/>
  <c r="AE9166" i="61"/>
  <c r="AE9167" i="61"/>
  <c r="AE9168" i="61"/>
  <c r="AE9169" i="61"/>
  <c r="AE9170" i="61"/>
  <c r="AE9171" i="61"/>
  <c r="AE9172" i="61"/>
  <c r="AE9173" i="61"/>
  <c r="AE9174" i="61"/>
  <c r="AE9175" i="61"/>
  <c r="AE9176" i="61"/>
  <c r="AE9177" i="61"/>
  <c r="AE9178" i="61"/>
  <c r="AE9179" i="61"/>
  <c r="AE9180" i="61"/>
  <c r="AE9181" i="61"/>
  <c r="AE9182" i="61"/>
  <c r="AE9183" i="61"/>
  <c r="AE9184" i="61"/>
  <c r="AE9185" i="61"/>
  <c r="AE9186" i="61"/>
  <c r="AE9187" i="61"/>
  <c r="AE9188" i="61"/>
  <c r="AE9189" i="61"/>
  <c r="AE9190" i="61"/>
  <c r="AE9191" i="61"/>
  <c r="AE9192" i="61"/>
  <c r="AE9193" i="61"/>
  <c r="AE9194" i="61"/>
  <c r="AE9195" i="61"/>
  <c r="AE9196" i="61"/>
  <c r="AE9197" i="61"/>
  <c r="AE9198" i="61"/>
  <c r="AE9199" i="61"/>
  <c r="AE9200" i="61"/>
  <c r="AE9201" i="61"/>
  <c r="AE9202" i="61"/>
  <c r="AE9203" i="61"/>
  <c r="AE9204" i="61"/>
  <c r="AE9205" i="61"/>
  <c r="AE9206" i="61"/>
  <c r="AE9207" i="61"/>
  <c r="AE9208" i="61"/>
  <c r="AE9209" i="61"/>
  <c r="AE9210" i="61"/>
  <c r="AE9211" i="61"/>
  <c r="AE9212" i="61"/>
  <c r="AE9213" i="61"/>
  <c r="AE9214" i="61"/>
  <c r="AE9215" i="61"/>
  <c r="AE9216" i="61"/>
  <c r="AE9217" i="61"/>
  <c r="AE9218" i="61"/>
  <c r="AE9219" i="61"/>
  <c r="AE9220" i="61"/>
  <c r="AE9221" i="61"/>
  <c r="AE9222" i="61"/>
  <c r="AE9223" i="61"/>
  <c r="AE9224" i="61"/>
  <c r="AE9225" i="61"/>
  <c r="AE9226" i="61"/>
  <c r="AE9227" i="61"/>
  <c r="AE9228" i="61"/>
  <c r="AE9229" i="61"/>
  <c r="AE9230" i="61"/>
  <c r="AE9231" i="61"/>
  <c r="AE9232" i="61"/>
  <c r="AE9233" i="61"/>
  <c r="AE9234" i="61"/>
  <c r="AE9235" i="61"/>
  <c r="AE9236" i="61"/>
  <c r="AE9237" i="61"/>
  <c r="AE9238" i="61"/>
  <c r="AE9239" i="61"/>
  <c r="AE9240" i="61"/>
  <c r="AE9241" i="61"/>
  <c r="AE9242" i="61"/>
  <c r="AE9243" i="61"/>
  <c r="AE9244" i="61"/>
  <c r="AE9245" i="61"/>
  <c r="AE9246" i="61"/>
  <c r="AE9247" i="61"/>
  <c r="AE9248" i="61"/>
  <c r="AE9249" i="61"/>
  <c r="AE9250" i="61"/>
  <c r="AE9251" i="61"/>
  <c r="AE9252" i="61"/>
  <c r="AE9253" i="61"/>
  <c r="AE9254" i="61"/>
  <c r="AE9255" i="61"/>
  <c r="AE9256" i="61"/>
  <c r="AE9257" i="61"/>
  <c r="AE9258" i="61"/>
  <c r="AE9259" i="61"/>
  <c r="AE9260" i="61"/>
  <c r="AE9261" i="61"/>
  <c r="AE9262" i="61"/>
  <c r="AE9263" i="61"/>
  <c r="AE9264" i="61"/>
  <c r="AE9265" i="61"/>
  <c r="AE9266" i="61"/>
  <c r="AE9267" i="61"/>
  <c r="AE9268" i="61"/>
  <c r="AE9269" i="61"/>
  <c r="AE9270" i="61"/>
  <c r="AE9271" i="61"/>
  <c r="AE9272" i="61"/>
  <c r="AE9273" i="61"/>
  <c r="AE9274" i="61"/>
  <c r="AE9275" i="61"/>
  <c r="AE9276" i="61"/>
  <c r="AE9277" i="61"/>
  <c r="AE9278" i="61"/>
  <c r="AE9279" i="61"/>
  <c r="AE9280" i="61"/>
  <c r="AE9281" i="61"/>
  <c r="AE9282" i="61"/>
  <c r="AE9283" i="61"/>
  <c r="AE9284" i="61"/>
  <c r="AE9285" i="61"/>
  <c r="AE9286" i="61"/>
  <c r="AE9287" i="61"/>
  <c r="AE9288" i="61"/>
  <c r="AE9289" i="61"/>
  <c r="AE9290" i="61"/>
  <c r="AE9291" i="61"/>
  <c r="AE9292" i="61"/>
  <c r="AE9293" i="61"/>
  <c r="AE9294" i="61"/>
  <c r="AE9295" i="61"/>
  <c r="AE9296" i="61"/>
  <c r="AE9297" i="61"/>
  <c r="AE9298" i="61"/>
  <c r="AE9299" i="61"/>
  <c r="AE9300" i="61"/>
  <c r="AE9301" i="61"/>
  <c r="AE9302" i="61"/>
  <c r="AE9303" i="61"/>
  <c r="AE9304" i="61"/>
  <c r="AE9305" i="61"/>
  <c r="AE9306" i="61"/>
  <c r="AE9307" i="61"/>
  <c r="AE9308" i="61"/>
  <c r="AE9309" i="61"/>
  <c r="AE9310" i="61"/>
  <c r="AE9311" i="61"/>
  <c r="AE9312" i="61"/>
  <c r="AE9313" i="61"/>
  <c r="AE9314" i="61"/>
  <c r="AE9315" i="61"/>
  <c r="AE9316" i="61"/>
  <c r="AE9317" i="61"/>
  <c r="AE9318" i="61"/>
  <c r="AE9319" i="61"/>
  <c r="AE9320" i="61"/>
  <c r="AE9321" i="61"/>
  <c r="AE9322" i="61"/>
  <c r="AE9323" i="61"/>
  <c r="AE9324" i="61"/>
  <c r="AE9325" i="61"/>
  <c r="AE9326" i="61"/>
  <c r="AE9327" i="61"/>
  <c r="AE9328" i="61"/>
  <c r="AE9329" i="61"/>
  <c r="AE9330" i="61"/>
  <c r="AE9331" i="61"/>
  <c r="AE9332" i="61"/>
  <c r="AE9333" i="61"/>
  <c r="AE9334" i="61"/>
  <c r="AE9335" i="61"/>
  <c r="AE9336" i="61"/>
  <c r="AE9337" i="61"/>
  <c r="AE9338" i="61"/>
  <c r="AE9339" i="61"/>
  <c r="AE9340" i="61"/>
  <c r="AE9341" i="61"/>
  <c r="AE9342" i="61"/>
  <c r="AE9343" i="61"/>
  <c r="AE9344" i="61"/>
  <c r="AE9345" i="61"/>
  <c r="AE9346" i="61"/>
  <c r="AE9347" i="61"/>
  <c r="AE9348" i="61"/>
  <c r="AE9349" i="61"/>
  <c r="AE9350" i="61"/>
  <c r="AE9351" i="61"/>
  <c r="AE9352" i="61"/>
  <c r="AE9353" i="61"/>
  <c r="AE9354" i="61"/>
  <c r="AE9355" i="61"/>
  <c r="AE9356" i="61"/>
  <c r="AE9357" i="61"/>
  <c r="AE9358" i="61"/>
  <c r="AE9359" i="61"/>
  <c r="AE9360" i="61"/>
  <c r="AE9361" i="61"/>
  <c r="AE9362" i="61"/>
  <c r="AE9363" i="61"/>
  <c r="AE9364" i="61"/>
  <c r="AE9365" i="61"/>
  <c r="AE9366" i="61"/>
  <c r="AE9367" i="61"/>
  <c r="AE9368" i="61"/>
  <c r="AE9369" i="61"/>
  <c r="AE9370" i="61"/>
  <c r="AE9371" i="61"/>
  <c r="AE9372" i="61"/>
  <c r="AE9373" i="61"/>
  <c r="AE9374" i="61"/>
  <c r="AE9375" i="61"/>
  <c r="AE9376" i="61"/>
  <c r="AE9377" i="61"/>
  <c r="AE9378" i="61"/>
  <c r="AE9379" i="61"/>
  <c r="AE9380" i="61"/>
  <c r="AE9381" i="61"/>
  <c r="AE9382" i="61"/>
  <c r="AE9383" i="61"/>
  <c r="AE9384" i="61"/>
  <c r="AE9385" i="61"/>
  <c r="AE9386" i="61"/>
  <c r="AE9387" i="61"/>
  <c r="AE9388" i="61"/>
  <c r="AE9389" i="61"/>
  <c r="AE9390" i="61"/>
  <c r="AE9391" i="61"/>
  <c r="AE9392" i="61"/>
  <c r="AE9393" i="61"/>
  <c r="AE9394" i="61"/>
  <c r="AE9395" i="61"/>
  <c r="AE9396" i="61"/>
  <c r="AE9397" i="61"/>
  <c r="AE9398" i="61"/>
  <c r="AE9399" i="61"/>
  <c r="AE9400" i="61"/>
  <c r="AE9401" i="61"/>
  <c r="AE9402" i="61"/>
  <c r="AE9403" i="61"/>
  <c r="AE9404" i="61"/>
  <c r="AE9405" i="61"/>
  <c r="AE9406" i="61"/>
  <c r="AE9407" i="61"/>
  <c r="AE9408" i="61"/>
  <c r="AE9409" i="61"/>
  <c r="AE9410" i="61"/>
  <c r="AE9411" i="61"/>
  <c r="AE9412" i="61"/>
  <c r="AE9413" i="61"/>
  <c r="AE9414" i="61"/>
  <c r="AE9415" i="61"/>
  <c r="AE9416" i="61"/>
  <c r="AE9417" i="61"/>
  <c r="AE9418" i="61"/>
  <c r="AE9419" i="61"/>
  <c r="AE9420" i="61"/>
  <c r="AE9421" i="61"/>
  <c r="AE9422" i="61"/>
  <c r="AE9423" i="61"/>
  <c r="AE9424" i="61"/>
  <c r="AE9425" i="61"/>
  <c r="AE9426" i="61"/>
  <c r="AE9427" i="61"/>
  <c r="AE9428" i="61"/>
  <c r="AE9429" i="61"/>
  <c r="AE9430" i="61"/>
  <c r="AE9431" i="61"/>
  <c r="AE9432" i="61"/>
  <c r="AE9433" i="61"/>
  <c r="AE9434" i="61"/>
  <c r="AE9435" i="61"/>
  <c r="AE9436" i="61"/>
  <c r="AE9437" i="61"/>
  <c r="AE9438" i="61"/>
  <c r="AE9439" i="61"/>
  <c r="AE9440" i="61"/>
  <c r="AE9441" i="61"/>
  <c r="AE9442" i="61"/>
  <c r="AE9443" i="61"/>
  <c r="AE9444" i="61"/>
  <c r="AE9445" i="61"/>
  <c r="AE9446" i="61"/>
  <c r="AE9447" i="61"/>
  <c r="AE9448" i="61"/>
  <c r="AE9449" i="61"/>
  <c r="AE9450" i="61"/>
  <c r="AE9451" i="61"/>
  <c r="AE9452" i="61"/>
  <c r="AE9453" i="61"/>
  <c r="AE9454" i="61"/>
  <c r="AE9455" i="61"/>
  <c r="AE9456" i="61"/>
  <c r="AE9457" i="61"/>
  <c r="AE9458" i="61"/>
  <c r="AE9459" i="61"/>
  <c r="AE9460" i="61"/>
  <c r="AE9461" i="61"/>
  <c r="AE9462" i="61"/>
  <c r="AE9463" i="61"/>
  <c r="AE9464" i="61"/>
  <c r="AE9465" i="61"/>
  <c r="AE9466" i="61"/>
  <c r="AE9467" i="61"/>
  <c r="AE9468" i="61"/>
  <c r="AE9469" i="61"/>
  <c r="AE9470" i="61"/>
  <c r="AE9471" i="61"/>
  <c r="AE9472" i="61"/>
  <c r="AE9473" i="61"/>
  <c r="AE9474" i="61"/>
  <c r="AE9475" i="61"/>
  <c r="AE9476" i="61"/>
  <c r="AE9477" i="61"/>
  <c r="AE9478" i="61"/>
  <c r="AE9479" i="61"/>
  <c r="AE9480" i="61"/>
  <c r="AE9481" i="61"/>
  <c r="AE9482" i="61"/>
  <c r="AE9483" i="61"/>
  <c r="AE9484" i="61"/>
  <c r="AE9485" i="61"/>
  <c r="AE9486" i="61"/>
  <c r="AE9487" i="61"/>
  <c r="AE9488" i="61"/>
  <c r="AE9489" i="61"/>
  <c r="AE9490" i="61"/>
  <c r="AE9491" i="61"/>
  <c r="AE9492" i="61"/>
  <c r="AE9493" i="61"/>
  <c r="AE9494" i="61"/>
  <c r="AE9495" i="61"/>
  <c r="AE9496" i="61"/>
  <c r="AE9497" i="61"/>
  <c r="AE9498" i="61"/>
  <c r="AE9499" i="61"/>
  <c r="AE9500" i="61"/>
  <c r="AE9501" i="61"/>
  <c r="AE9502" i="61"/>
  <c r="AE9503" i="61"/>
  <c r="AE9504" i="61"/>
  <c r="AE9505" i="61"/>
  <c r="AE9506" i="61"/>
  <c r="AE9507" i="61"/>
  <c r="AE9508" i="61"/>
  <c r="AE9509" i="61"/>
  <c r="AE9510" i="61"/>
  <c r="AE9511" i="61"/>
  <c r="AE9512" i="61"/>
  <c r="AE9513" i="61"/>
  <c r="AE9514" i="61"/>
  <c r="AE9515" i="61"/>
  <c r="AE9516" i="61"/>
  <c r="AE9517" i="61"/>
  <c r="AE9518" i="61"/>
  <c r="AE9519" i="61"/>
  <c r="AE9520" i="61"/>
  <c r="AE9521" i="61"/>
  <c r="AE9522" i="61"/>
  <c r="AE9523" i="61"/>
  <c r="AE9524" i="61"/>
  <c r="AE9525" i="61"/>
  <c r="AE9526" i="61"/>
  <c r="AE9527" i="61"/>
  <c r="AE9528" i="61"/>
  <c r="AE9529" i="61"/>
  <c r="AE9530" i="61"/>
  <c r="AE9531" i="61"/>
  <c r="AE9532" i="61"/>
  <c r="AE9533" i="61"/>
  <c r="AE9534" i="61"/>
  <c r="AE9535" i="61"/>
  <c r="AE9536" i="61"/>
  <c r="AE9537" i="61"/>
  <c r="AE9538" i="61"/>
  <c r="AE9539" i="61"/>
  <c r="AE9540" i="61"/>
  <c r="AE9541" i="61"/>
  <c r="AE9542" i="61"/>
  <c r="AE9543" i="61"/>
  <c r="AE9544" i="61"/>
  <c r="AE9545" i="61"/>
  <c r="AE9546" i="61"/>
  <c r="AE9547" i="61"/>
  <c r="AE9548" i="61"/>
  <c r="AE9549" i="61"/>
  <c r="AE9550" i="61"/>
  <c r="AE9551" i="61"/>
  <c r="AE9552" i="61"/>
  <c r="AE9553" i="61"/>
  <c r="AE9554" i="61"/>
  <c r="AE9555" i="61"/>
  <c r="AE9556" i="61"/>
  <c r="AE9557" i="61"/>
  <c r="AE9558" i="61"/>
  <c r="AE9559" i="61"/>
  <c r="AE9560" i="61"/>
  <c r="AE9561" i="61"/>
  <c r="AE9562" i="61"/>
  <c r="AE9563" i="61"/>
  <c r="AE9564" i="61"/>
  <c r="AE9565" i="61"/>
  <c r="AE9566" i="61"/>
  <c r="AE9567" i="61"/>
  <c r="AE9568" i="61"/>
  <c r="AE9569" i="61"/>
  <c r="AE9570" i="61"/>
  <c r="AE9571" i="61"/>
  <c r="AE9572" i="61"/>
  <c r="AE9573" i="61"/>
  <c r="AE9574" i="61"/>
  <c r="AE9575" i="61"/>
  <c r="AE9576" i="61"/>
  <c r="AE9577" i="61"/>
  <c r="AE9578" i="61"/>
  <c r="AE9579" i="61"/>
  <c r="AE9580" i="61"/>
  <c r="AE9581" i="61"/>
  <c r="AE9582" i="61"/>
  <c r="AE9583" i="61"/>
  <c r="AE9584" i="61"/>
  <c r="AE9585" i="61"/>
  <c r="AE9586" i="61"/>
  <c r="AE9587" i="61"/>
  <c r="AE9588" i="61"/>
  <c r="AE9589" i="61"/>
  <c r="AE9590" i="61"/>
  <c r="AE9591" i="61"/>
  <c r="AE9592" i="61"/>
  <c r="AE9593" i="61"/>
  <c r="AE9594" i="61"/>
  <c r="AE9595" i="61"/>
  <c r="AE9596" i="61"/>
  <c r="AE9597" i="61"/>
  <c r="AE9598" i="61"/>
  <c r="AE9599" i="61"/>
  <c r="AE9600" i="61"/>
  <c r="AE9601" i="61"/>
  <c r="AE9602" i="61"/>
  <c r="AE9603" i="61"/>
  <c r="AE9604" i="61"/>
  <c r="AE9605" i="61"/>
  <c r="AE9606" i="61"/>
  <c r="AE9607" i="61"/>
  <c r="AE9608" i="61"/>
  <c r="AE9609" i="61"/>
  <c r="AE9610" i="61"/>
  <c r="AE9611" i="61"/>
  <c r="AE9612" i="61"/>
  <c r="AE9613" i="61"/>
  <c r="AE9614" i="61"/>
  <c r="AE9615" i="61"/>
  <c r="AE9616" i="61"/>
  <c r="AE9617" i="61"/>
  <c r="AE9618" i="61"/>
  <c r="AE9619" i="61"/>
  <c r="AE9620" i="61"/>
  <c r="AE9621" i="61"/>
  <c r="AE9622" i="61"/>
  <c r="AE9623" i="61"/>
  <c r="AE9624" i="61"/>
  <c r="AE9625" i="61"/>
  <c r="AE9626" i="61"/>
  <c r="AE9627" i="61"/>
  <c r="AE9628" i="61"/>
  <c r="AE9629" i="61"/>
  <c r="AE9630" i="61"/>
  <c r="AE9631" i="61"/>
  <c r="AE9632" i="61"/>
  <c r="AE9633" i="61"/>
  <c r="AE9634" i="61"/>
  <c r="AE9635" i="61"/>
  <c r="AE9636" i="61"/>
  <c r="AE9637" i="61"/>
  <c r="AE9638" i="61"/>
  <c r="AE9639" i="61"/>
  <c r="AE9640" i="61"/>
  <c r="AE9641" i="61"/>
  <c r="AE9642" i="61"/>
  <c r="AE9643" i="61"/>
  <c r="AE9644" i="61"/>
  <c r="AE9645" i="61"/>
  <c r="AE9646" i="61"/>
  <c r="AE9647" i="61"/>
  <c r="AE9648" i="61"/>
  <c r="AE9649" i="61"/>
  <c r="AE9650" i="61"/>
  <c r="AE9651" i="61"/>
  <c r="AE9652" i="61"/>
  <c r="AE9653" i="61"/>
  <c r="AE9654" i="61"/>
  <c r="AE9655" i="61"/>
  <c r="AE9656" i="61"/>
  <c r="AE9657" i="61"/>
  <c r="AE9658" i="61"/>
  <c r="AE9659" i="61"/>
  <c r="AE9660" i="61"/>
  <c r="AE9661" i="61"/>
  <c r="AE9662" i="61"/>
  <c r="AE9663" i="61"/>
  <c r="AE9664" i="61"/>
  <c r="AE9665" i="61"/>
  <c r="AE9666" i="61"/>
  <c r="AE9667" i="61"/>
  <c r="AE9668" i="61"/>
  <c r="AE9669" i="61"/>
  <c r="AE9670" i="61"/>
  <c r="AE9671" i="61"/>
  <c r="AE9672" i="61"/>
  <c r="AE9673" i="61"/>
  <c r="AE9674" i="61"/>
  <c r="AE9675" i="61"/>
  <c r="AE9676" i="61"/>
  <c r="AE9677" i="61"/>
  <c r="AE9678" i="61"/>
  <c r="AE9679" i="61"/>
  <c r="AE9680" i="61"/>
  <c r="AE9681" i="61"/>
  <c r="AE9682" i="61"/>
  <c r="AE9683" i="61"/>
  <c r="AE9684" i="61"/>
  <c r="AE9685" i="61"/>
  <c r="AE9686" i="61"/>
  <c r="AE9687" i="61"/>
  <c r="AE9688" i="61"/>
  <c r="AE9689" i="61"/>
  <c r="AE9690" i="61"/>
  <c r="AE9691" i="61"/>
  <c r="AE9692" i="61"/>
  <c r="AE9693" i="61"/>
  <c r="AE9694" i="61"/>
  <c r="AE9695" i="61"/>
  <c r="AE9696" i="61"/>
  <c r="AE9697" i="61"/>
  <c r="AE9698" i="61"/>
  <c r="AE9699" i="61"/>
  <c r="AE9700" i="61"/>
  <c r="AE9701" i="61"/>
  <c r="AE9702" i="61"/>
  <c r="AE9703" i="61"/>
  <c r="AE9704" i="61"/>
  <c r="AE9705" i="61"/>
  <c r="AE9706" i="61"/>
  <c r="AE9707" i="61"/>
  <c r="AE9708" i="61"/>
  <c r="AE9709" i="61"/>
  <c r="AE9710" i="61"/>
  <c r="AE9711" i="61"/>
  <c r="AE9712" i="61"/>
  <c r="AE9713" i="61"/>
  <c r="AE9714" i="61"/>
  <c r="AE9715" i="61"/>
  <c r="AE9716" i="61"/>
  <c r="AE9717" i="61"/>
  <c r="AE9718" i="61"/>
  <c r="AE9719" i="61"/>
  <c r="AE9720" i="61"/>
  <c r="AE9721" i="61"/>
  <c r="AE9722" i="61"/>
  <c r="AE9723" i="61"/>
  <c r="AE9724" i="61"/>
  <c r="AE9725" i="61"/>
  <c r="AE9726" i="61"/>
  <c r="AE9727" i="61"/>
  <c r="AE9728" i="61"/>
  <c r="AE9729" i="61"/>
  <c r="AE9730" i="61"/>
  <c r="AE9731" i="61"/>
  <c r="AE9732" i="61"/>
  <c r="AE9733" i="61"/>
  <c r="AE9734" i="61"/>
  <c r="AE9735" i="61"/>
  <c r="AE9736" i="61"/>
  <c r="AE9737" i="61"/>
  <c r="AE9738" i="61"/>
  <c r="AE9739" i="61"/>
  <c r="AE9740" i="61"/>
  <c r="AE9741" i="61"/>
  <c r="AE9742" i="61"/>
  <c r="AE9743" i="61"/>
  <c r="AE9744" i="61"/>
  <c r="AE9745" i="61"/>
  <c r="AE9746" i="61"/>
  <c r="AE9747" i="61"/>
  <c r="AE9748" i="61"/>
  <c r="AE9749" i="61"/>
  <c r="AE9750" i="61"/>
  <c r="AE9751" i="61"/>
  <c r="AE9752" i="61"/>
  <c r="AE9753" i="61"/>
  <c r="AE9754" i="61"/>
  <c r="AE9755" i="61"/>
  <c r="AE9756" i="61"/>
  <c r="AE9757" i="61"/>
  <c r="AE9758" i="61"/>
  <c r="AE9759" i="61"/>
  <c r="AE9760" i="61"/>
  <c r="AE9761" i="61"/>
  <c r="AE9762" i="61"/>
  <c r="AE9763" i="61"/>
  <c r="AE9764" i="61"/>
  <c r="AE9765" i="61"/>
  <c r="AE9766" i="61"/>
  <c r="AE9767" i="61"/>
  <c r="AE9768" i="61"/>
  <c r="AE9769" i="61"/>
  <c r="AE9770" i="61"/>
  <c r="AE9771" i="61"/>
  <c r="AE9772" i="61"/>
  <c r="AE9773" i="61"/>
  <c r="AE9774" i="61"/>
  <c r="AE9775" i="61"/>
  <c r="AE9776" i="61"/>
  <c r="AE9777" i="61"/>
  <c r="AE9778" i="61"/>
  <c r="AE9779" i="61"/>
  <c r="AE9780" i="61"/>
  <c r="AE9781" i="61"/>
  <c r="AE9782" i="61"/>
  <c r="AE9783" i="61"/>
  <c r="AE9784" i="61"/>
  <c r="AE9785" i="61"/>
  <c r="AE9786" i="61"/>
  <c r="AE9787" i="61"/>
  <c r="AE9788" i="61"/>
  <c r="AE9789" i="61"/>
  <c r="AE9790" i="61"/>
  <c r="AE9791" i="61"/>
  <c r="AE9792" i="61"/>
  <c r="AE9793" i="61"/>
  <c r="AE9794" i="61"/>
  <c r="AE9795" i="61"/>
  <c r="AE9796" i="61"/>
  <c r="AE9797" i="61"/>
  <c r="AE9798" i="61"/>
  <c r="AE9799" i="61"/>
  <c r="AE9800" i="61"/>
  <c r="AE9801" i="61"/>
  <c r="AE9802" i="61"/>
  <c r="AE9803" i="61"/>
  <c r="AE9804" i="61"/>
  <c r="AE9805" i="61"/>
  <c r="AE9806" i="61"/>
  <c r="AE9807" i="61"/>
  <c r="AE9808" i="61"/>
  <c r="AE9809" i="61"/>
  <c r="AE9810" i="61"/>
  <c r="AE9811" i="61"/>
  <c r="AE9812" i="61"/>
  <c r="AE9813" i="61"/>
  <c r="AE9814" i="61"/>
  <c r="AE9815" i="61"/>
  <c r="AE9816" i="61"/>
  <c r="AE9817" i="61"/>
  <c r="AE9818" i="61"/>
  <c r="AE9819" i="61"/>
  <c r="AE9820" i="61"/>
  <c r="AE9821" i="61"/>
  <c r="AE9822" i="61"/>
  <c r="AE9823" i="61"/>
  <c r="AE9824" i="61"/>
  <c r="AE9825" i="61"/>
  <c r="AE9826" i="61"/>
  <c r="AE9827" i="61"/>
  <c r="AE9828" i="61"/>
  <c r="AE9829" i="61"/>
  <c r="AE9830" i="61"/>
  <c r="AE9831" i="61"/>
  <c r="AE9832" i="61"/>
  <c r="AE9833" i="61"/>
  <c r="AE9834" i="61"/>
  <c r="AE9835" i="61"/>
  <c r="AE9836" i="61"/>
  <c r="AE9837" i="61"/>
  <c r="AE9838" i="61"/>
  <c r="AE9839" i="61"/>
  <c r="AE9840" i="61"/>
  <c r="AE9841" i="61"/>
  <c r="AE9842" i="61"/>
  <c r="AE9843" i="61"/>
  <c r="AE9844" i="61"/>
  <c r="AE9845" i="61"/>
  <c r="AE9846" i="61"/>
  <c r="AE9847" i="61"/>
  <c r="AE9848" i="61"/>
  <c r="AE9849" i="61"/>
  <c r="AE9850" i="61"/>
  <c r="AE9851" i="61"/>
  <c r="AE9852" i="61"/>
  <c r="AE9853" i="61"/>
  <c r="AE9854" i="61"/>
  <c r="AE9855" i="61"/>
  <c r="AE9856" i="61"/>
  <c r="AE9857" i="61"/>
  <c r="AE9858" i="61"/>
  <c r="AE9859" i="61"/>
  <c r="AE9860" i="61"/>
  <c r="AE9861" i="61"/>
  <c r="AE9862" i="61"/>
  <c r="AE9863" i="61"/>
  <c r="AE9864" i="61"/>
  <c r="AE9865" i="61"/>
  <c r="AE9866" i="61"/>
  <c r="AE9867" i="61"/>
  <c r="AE9868" i="61"/>
  <c r="AE9869" i="61"/>
  <c r="AE9870" i="61"/>
  <c r="AE9871" i="61"/>
  <c r="AE9872" i="61"/>
  <c r="AE9873" i="61"/>
  <c r="AE9874" i="61"/>
  <c r="AE9875" i="61"/>
  <c r="AE9876" i="61"/>
  <c r="AE9877" i="61"/>
  <c r="AE9878" i="61"/>
  <c r="AE9879" i="61"/>
  <c r="AE9880" i="61"/>
  <c r="AE9881" i="61"/>
  <c r="AE9882" i="61"/>
  <c r="AE9883" i="61"/>
  <c r="AE9884" i="61"/>
  <c r="AE9885" i="61"/>
  <c r="AE9886" i="61"/>
  <c r="AE9887" i="61"/>
  <c r="AE9888" i="61"/>
  <c r="AE9889" i="61"/>
  <c r="AE9890" i="61"/>
  <c r="AE9891" i="61"/>
  <c r="AE9892" i="61"/>
  <c r="AE9893" i="61"/>
  <c r="AE9894" i="61"/>
  <c r="AE9895" i="61"/>
  <c r="AE9896" i="61"/>
  <c r="AE9897" i="61"/>
  <c r="AE9898" i="61"/>
  <c r="AE9899" i="61"/>
  <c r="AE9900" i="61"/>
  <c r="AE9901" i="61"/>
  <c r="AE9902" i="61"/>
  <c r="AE9903" i="61"/>
  <c r="AE9904" i="61"/>
  <c r="AE9905" i="61"/>
  <c r="AE9906" i="61"/>
  <c r="AE9907" i="61"/>
  <c r="AE9908" i="61"/>
  <c r="AE9909" i="61"/>
  <c r="AE9910" i="61"/>
  <c r="AE9911" i="61"/>
  <c r="AE9912" i="61"/>
  <c r="AE9913" i="61"/>
  <c r="AE9914" i="61"/>
  <c r="AE9915" i="61"/>
  <c r="AE9916" i="61"/>
  <c r="AE9917" i="61"/>
  <c r="AE9918" i="61"/>
  <c r="AE9919" i="61"/>
  <c r="AE9920" i="61"/>
  <c r="AE9921" i="61"/>
  <c r="AE9922" i="61"/>
  <c r="AE9923" i="61"/>
  <c r="AE9924" i="61"/>
  <c r="AE9925" i="61"/>
  <c r="AE9926" i="61"/>
  <c r="AE9927" i="61"/>
  <c r="AE9928" i="61"/>
  <c r="AE9929" i="61"/>
  <c r="AE9930" i="61"/>
  <c r="AE9931" i="61"/>
  <c r="AE9932" i="61"/>
  <c r="AE9933" i="61"/>
  <c r="AE9934" i="61"/>
  <c r="AE9935" i="61"/>
  <c r="AE9936" i="61"/>
  <c r="AE9937" i="61"/>
  <c r="AE9938" i="61"/>
  <c r="AE9939" i="61"/>
  <c r="AE9940" i="61"/>
  <c r="AE9941" i="61"/>
  <c r="AE9942" i="61"/>
  <c r="AE9943" i="61"/>
  <c r="AE9944" i="61"/>
  <c r="AE9945" i="61"/>
  <c r="AE9946" i="61"/>
  <c r="AE9947" i="61"/>
  <c r="AE9948" i="61"/>
  <c r="AE9949" i="61"/>
  <c r="AE9950" i="61"/>
  <c r="AE9951" i="61"/>
  <c r="AE9952" i="61"/>
  <c r="AE9953" i="61"/>
  <c r="AE9954" i="61"/>
  <c r="AE9955" i="61"/>
  <c r="AE9956" i="61"/>
  <c r="AE9957" i="61"/>
  <c r="AE9958" i="61"/>
  <c r="AE9959" i="61"/>
  <c r="AE9960" i="61"/>
  <c r="AE9961" i="61"/>
  <c r="AE9962" i="61"/>
  <c r="AE9963" i="61"/>
  <c r="AE9964" i="61"/>
  <c r="AE9965" i="61"/>
  <c r="AE9966" i="61"/>
  <c r="AE9967" i="61"/>
  <c r="AE9968" i="61"/>
  <c r="AE9969" i="61"/>
  <c r="AE9970" i="61"/>
  <c r="AE9971" i="61"/>
  <c r="AE9972" i="61"/>
  <c r="AE9973" i="61"/>
  <c r="AE9974" i="61"/>
  <c r="AE9975" i="61"/>
  <c r="AE9976" i="61"/>
  <c r="AE9977" i="61"/>
  <c r="AE9978" i="61"/>
  <c r="AE9979" i="61"/>
  <c r="AE9980" i="61"/>
  <c r="AE9981" i="61"/>
  <c r="AE9982" i="61"/>
  <c r="AE9983" i="61"/>
  <c r="AE9984" i="61"/>
  <c r="AE9985" i="61"/>
  <c r="AE9986" i="61"/>
  <c r="AE9987" i="61"/>
  <c r="AE9988" i="61"/>
  <c r="AE9989" i="61"/>
  <c r="AE9990" i="61"/>
  <c r="AE9991" i="61"/>
  <c r="AE9992" i="61"/>
  <c r="AE9993" i="61"/>
  <c r="AE9994" i="61"/>
  <c r="AE9995" i="61"/>
  <c r="AE9996" i="61"/>
  <c r="AE9997" i="61"/>
  <c r="AE9998" i="61"/>
  <c r="AE9999" i="61"/>
  <c r="AE10000" i="61"/>
  <c r="AE10001" i="61"/>
  <c r="AE10002" i="61"/>
  <c r="AE10003" i="61"/>
  <c r="AE10004" i="61"/>
  <c r="AE10005" i="61"/>
  <c r="AE10006" i="61"/>
  <c r="AE10007" i="61"/>
  <c r="AE10008" i="61"/>
  <c r="AE10009" i="61"/>
  <c r="AE10010" i="61"/>
  <c r="AE10011" i="61"/>
  <c r="AE10012" i="61"/>
  <c r="AE10013" i="61"/>
  <c r="AE10014" i="61"/>
  <c r="AE10015" i="61"/>
  <c r="AE10016" i="61"/>
  <c r="AE10017" i="61"/>
  <c r="AE10018" i="61"/>
  <c r="AE10019" i="61"/>
  <c r="AE10020" i="61"/>
  <c r="AE10021" i="61"/>
  <c r="AE10022" i="61"/>
  <c r="AE10023" i="61"/>
  <c r="AE10024" i="61"/>
  <c r="AE10025" i="61"/>
  <c r="AE10026" i="61"/>
  <c r="AE10027" i="61"/>
  <c r="AE10028" i="61"/>
  <c r="AE10029" i="61"/>
  <c r="AE10030" i="61"/>
  <c r="AE10031" i="61"/>
  <c r="AE10032" i="61"/>
  <c r="AE10033" i="61"/>
  <c r="AE10034" i="61"/>
  <c r="AE10035" i="61"/>
  <c r="AE10036" i="61"/>
  <c r="AE10037" i="61"/>
  <c r="AE10038" i="61"/>
  <c r="AE10039" i="61"/>
  <c r="AE10040" i="61"/>
  <c r="AE10041" i="61"/>
  <c r="AE10042" i="61"/>
  <c r="AE10043" i="61"/>
  <c r="AE10044" i="61"/>
  <c r="AE10045" i="61"/>
  <c r="AE10046" i="61"/>
  <c r="AE10047" i="61"/>
  <c r="AE10048" i="61"/>
  <c r="AE10049" i="61"/>
  <c r="AE10050" i="61"/>
  <c r="AE10051" i="61"/>
  <c r="AE10052" i="61"/>
  <c r="AE10053" i="61"/>
  <c r="AE10054" i="61"/>
  <c r="AE10055" i="61"/>
  <c r="AE10056" i="61"/>
  <c r="AE10057" i="61"/>
  <c r="AE10058" i="61"/>
  <c r="AE10059" i="61"/>
  <c r="AE10060" i="61"/>
  <c r="AE10061" i="61"/>
  <c r="AE10062" i="61"/>
  <c r="AE10063" i="61"/>
  <c r="AE10064" i="61"/>
  <c r="AE10065" i="61"/>
  <c r="AE10066" i="61"/>
  <c r="AE10067" i="61"/>
  <c r="AE10068" i="61"/>
  <c r="AE10069" i="61"/>
  <c r="AE10070" i="61"/>
  <c r="AE10071" i="61"/>
  <c r="AE10072" i="61"/>
  <c r="AE10073" i="61"/>
  <c r="AE10074" i="61"/>
  <c r="AE10075" i="61"/>
  <c r="AE10076" i="61"/>
  <c r="AE10077" i="61"/>
  <c r="AE10078" i="61"/>
  <c r="AE10079" i="61"/>
  <c r="AE10080" i="61"/>
  <c r="AE10081" i="61"/>
  <c r="AE10082" i="61"/>
  <c r="AE10083" i="61"/>
  <c r="AE10084" i="61"/>
  <c r="AE10085" i="61"/>
  <c r="AE10086" i="61"/>
  <c r="AE10087" i="61"/>
  <c r="AE10088" i="61"/>
  <c r="AE10089" i="61"/>
  <c r="AE10090" i="61"/>
  <c r="AE10091" i="61"/>
  <c r="AE10092" i="61"/>
  <c r="AE10093" i="61"/>
  <c r="AE10094" i="61"/>
  <c r="AE10095" i="61"/>
  <c r="AE10096" i="61"/>
  <c r="AE10097" i="61"/>
  <c r="AE10098" i="61"/>
  <c r="AE10099" i="61"/>
  <c r="AE10100" i="61"/>
  <c r="AE10101" i="61"/>
  <c r="AE10102" i="61"/>
  <c r="AE10103" i="61"/>
  <c r="AE10104" i="61"/>
  <c r="AE10105" i="61"/>
  <c r="AE10106" i="61"/>
  <c r="AE10107" i="61"/>
  <c r="AE10108" i="61"/>
  <c r="AE10109" i="61"/>
  <c r="AE10110" i="61"/>
  <c r="AE10111" i="61"/>
  <c r="AE10112" i="61"/>
  <c r="AE10113" i="61"/>
  <c r="AE10114" i="61"/>
  <c r="AE10115" i="61"/>
  <c r="AE10116" i="61"/>
  <c r="AE10117" i="61"/>
  <c r="AE10118" i="61"/>
  <c r="AE10119" i="61"/>
  <c r="AE10120" i="61"/>
  <c r="AE10121" i="61"/>
  <c r="AE10122" i="61"/>
  <c r="AE10123" i="61"/>
  <c r="AE10124" i="61"/>
  <c r="AE10125" i="61"/>
  <c r="AE10126" i="61"/>
  <c r="AE10127" i="61"/>
  <c r="AE10128" i="61"/>
  <c r="AE10129" i="61"/>
  <c r="AE10130" i="61"/>
  <c r="AE10131" i="61"/>
  <c r="AE10132" i="61"/>
  <c r="AE10133" i="61"/>
  <c r="AE10134" i="61"/>
  <c r="AE10135" i="61"/>
  <c r="AE10136" i="61"/>
  <c r="AE10137" i="61"/>
  <c r="AE10138" i="61"/>
  <c r="AE10139" i="61"/>
  <c r="AE10140" i="61"/>
  <c r="AE10141" i="61"/>
  <c r="AE10142" i="61"/>
  <c r="AE10143" i="61"/>
  <c r="AE10144" i="61"/>
  <c r="AE10145" i="61"/>
  <c r="AE10146" i="61"/>
  <c r="AE10147" i="61"/>
  <c r="AE10148" i="61"/>
  <c r="AE10149" i="61"/>
  <c r="AE10150" i="61"/>
  <c r="AE10151" i="61"/>
  <c r="AE10152" i="61"/>
  <c r="AE10153" i="61"/>
  <c r="AE10154" i="61"/>
  <c r="AE10155" i="61"/>
  <c r="AE10156" i="61"/>
  <c r="AE10157" i="61"/>
  <c r="AE10158" i="61"/>
  <c r="AE10159" i="61"/>
  <c r="AE10160" i="61"/>
  <c r="AE10161" i="61"/>
  <c r="AE10162" i="61"/>
  <c r="AE10163" i="61"/>
  <c r="AE10164" i="61"/>
  <c r="AE10165" i="61"/>
  <c r="AE10166" i="61"/>
  <c r="AE10167" i="61"/>
  <c r="AE10168" i="61"/>
  <c r="AE10169" i="61"/>
  <c r="AE10170" i="61"/>
  <c r="AE10171" i="61"/>
  <c r="AE10172" i="61"/>
  <c r="AE10173" i="61"/>
  <c r="AE10174" i="61"/>
  <c r="AE10175" i="61"/>
  <c r="AE10176" i="61"/>
  <c r="AE10177" i="61"/>
  <c r="AE10178" i="61"/>
  <c r="AE10179" i="61"/>
  <c r="AE10180" i="61"/>
  <c r="AE10181" i="61"/>
  <c r="AE10182" i="61"/>
  <c r="AE10183" i="61"/>
  <c r="AE10184" i="61"/>
  <c r="AE10185" i="61"/>
  <c r="AE10186" i="61"/>
  <c r="AE10187" i="61"/>
  <c r="AE10188" i="61"/>
  <c r="AE10189" i="61"/>
  <c r="AE10190" i="61"/>
  <c r="AE10191" i="61"/>
  <c r="AE10192" i="61"/>
  <c r="AE10193" i="61"/>
  <c r="AE10194" i="61"/>
  <c r="AE10195" i="61"/>
  <c r="AE10196" i="61"/>
  <c r="AE10197" i="61"/>
  <c r="AE10198" i="61"/>
  <c r="AE10199" i="61"/>
  <c r="AE10200" i="61"/>
  <c r="AE10201" i="61"/>
  <c r="AE10202" i="61"/>
  <c r="AE10203" i="61"/>
  <c r="AE10204" i="61"/>
  <c r="AE10205" i="61"/>
  <c r="AE10206" i="61"/>
  <c r="AE10207" i="61"/>
  <c r="AE10208" i="61"/>
  <c r="AE10209" i="61"/>
  <c r="AE10210" i="61"/>
  <c r="AE10211" i="61"/>
  <c r="AE10212" i="61"/>
  <c r="AE10213" i="61"/>
  <c r="AE10214" i="61"/>
  <c r="AE10215" i="61"/>
  <c r="AE10216" i="61"/>
  <c r="AE10217" i="61"/>
  <c r="AE10218" i="61"/>
  <c r="AE10219" i="61"/>
  <c r="AE10220" i="61"/>
  <c r="AE10221" i="61"/>
  <c r="AE10222" i="61"/>
  <c r="AE10223" i="61"/>
  <c r="AE10224" i="61"/>
  <c r="AE10225" i="61"/>
  <c r="AE10226" i="61"/>
  <c r="AE10227" i="61"/>
  <c r="AE10228" i="61"/>
  <c r="AE10229" i="61"/>
  <c r="AE10230" i="61"/>
  <c r="AE10231" i="61"/>
  <c r="AE10232" i="61"/>
  <c r="AE10233" i="61"/>
  <c r="AE10234" i="61"/>
  <c r="AE10235" i="61"/>
  <c r="AE10236" i="61"/>
  <c r="AE10237" i="61"/>
  <c r="AE10238" i="61"/>
  <c r="AE10239" i="61"/>
  <c r="AE10240" i="61"/>
  <c r="AE10241" i="61"/>
  <c r="AE10242" i="61"/>
  <c r="AE10243" i="61"/>
  <c r="AE10244" i="61"/>
  <c r="AE10245" i="61"/>
  <c r="AE10246" i="61"/>
  <c r="AE10247" i="61"/>
  <c r="AE10248" i="61"/>
  <c r="AE10249" i="61"/>
  <c r="AE10250" i="61"/>
  <c r="AE10251" i="61"/>
  <c r="AE10252" i="61"/>
  <c r="AE10253" i="61"/>
  <c r="AE10254" i="61"/>
  <c r="AE10255" i="61"/>
  <c r="AE10256" i="61"/>
  <c r="AE10257" i="61"/>
  <c r="AE10258" i="61"/>
  <c r="AE10259" i="61"/>
  <c r="AE10260" i="61"/>
  <c r="AE10261" i="61"/>
  <c r="AE10262" i="61"/>
  <c r="AE10263" i="61"/>
  <c r="AE10264" i="61"/>
  <c r="AE10265" i="61"/>
  <c r="AE10266" i="61"/>
  <c r="AE10267" i="61"/>
  <c r="AE10268" i="61"/>
  <c r="AE10269" i="61"/>
  <c r="AE10270" i="61"/>
  <c r="AE10271" i="61"/>
  <c r="AE10272" i="61"/>
  <c r="AE10273" i="61"/>
  <c r="AE10274" i="61"/>
  <c r="AE10275" i="61"/>
  <c r="AE10276" i="61"/>
  <c r="AE10277" i="61"/>
  <c r="AE10278" i="61"/>
  <c r="AE10279" i="61"/>
  <c r="AE10280" i="61"/>
  <c r="AE10281" i="61"/>
  <c r="AE10282" i="61"/>
  <c r="AE10283" i="61"/>
  <c r="AE10284" i="61"/>
  <c r="AE10285" i="61"/>
  <c r="AE10286" i="61"/>
  <c r="AE10287" i="61"/>
  <c r="AE10288" i="61"/>
  <c r="AE10289" i="61"/>
  <c r="AE10290" i="61"/>
  <c r="AE10291" i="61"/>
  <c r="AE10292" i="61"/>
  <c r="AE10293" i="61"/>
  <c r="AE10294" i="61"/>
  <c r="AE10295" i="61"/>
  <c r="AE10296" i="61"/>
  <c r="AE10297" i="61"/>
  <c r="AE10298" i="61"/>
  <c r="AE10299" i="61"/>
  <c r="AE10300" i="61"/>
  <c r="AE10301" i="61"/>
  <c r="AE10302" i="61"/>
  <c r="AE10303" i="61"/>
  <c r="AE10304" i="61"/>
  <c r="AE10305" i="61"/>
  <c r="AE10306" i="61"/>
  <c r="AE10307" i="61"/>
  <c r="AE10308" i="61"/>
  <c r="AE10309" i="61"/>
  <c r="AE10310" i="61"/>
  <c r="AE10311" i="61"/>
  <c r="AE10312" i="61"/>
  <c r="AE10313" i="61"/>
  <c r="AE10314" i="61"/>
  <c r="AE10315" i="61"/>
  <c r="AE10316" i="61"/>
  <c r="AE10317" i="61"/>
  <c r="AE10318" i="61"/>
  <c r="AE10319" i="61"/>
  <c r="AE10320" i="61"/>
  <c r="AE10321" i="61"/>
  <c r="AE10322" i="61"/>
  <c r="AE10323" i="61"/>
  <c r="AE10324" i="61"/>
  <c r="AE10325" i="61"/>
  <c r="AE10326" i="61"/>
  <c r="AE10327" i="61"/>
  <c r="AE10328" i="61"/>
  <c r="AE10329" i="61"/>
  <c r="AE10330" i="61"/>
  <c r="AE10331" i="61"/>
  <c r="AE10332" i="61"/>
  <c r="AE10333" i="61"/>
  <c r="AE10334" i="61"/>
  <c r="AE10335" i="61"/>
  <c r="AE10336" i="61"/>
  <c r="AE10337" i="61"/>
  <c r="AE10338" i="61"/>
  <c r="AE10339" i="61"/>
  <c r="AE10340" i="61"/>
  <c r="AE10341" i="61"/>
  <c r="AE10342" i="61"/>
  <c r="AE10343" i="61"/>
  <c r="AE10344" i="61"/>
  <c r="AE10345" i="61"/>
  <c r="AE10346" i="61"/>
  <c r="AE10347" i="61"/>
  <c r="AE10348" i="61"/>
  <c r="AE10349" i="61"/>
  <c r="AE10350" i="61"/>
  <c r="AE10351" i="61"/>
  <c r="AE10352" i="61"/>
  <c r="AE10353" i="61"/>
  <c r="AE10354" i="61"/>
  <c r="AE10355" i="61"/>
  <c r="AE10356" i="61"/>
  <c r="AE10357" i="61"/>
  <c r="AE10358" i="61"/>
  <c r="AE10359" i="61"/>
  <c r="AE10360" i="61"/>
  <c r="AE10361" i="61"/>
  <c r="AE10362" i="61"/>
  <c r="AE10363" i="61"/>
  <c r="AE10364" i="61"/>
  <c r="AE10365" i="61"/>
  <c r="AE10366" i="61"/>
  <c r="AE10367" i="61"/>
  <c r="AE10368" i="61"/>
  <c r="AE10369" i="61"/>
  <c r="AE10370" i="61"/>
  <c r="AE10371" i="61"/>
  <c r="AE10372" i="61"/>
  <c r="AE10373" i="61"/>
  <c r="AE10374" i="61"/>
  <c r="AE10375" i="61"/>
  <c r="AE10376" i="61"/>
  <c r="AE10377" i="61"/>
  <c r="AE10378" i="61"/>
  <c r="AE10379" i="61"/>
  <c r="AE10380" i="61"/>
  <c r="AE10381" i="61"/>
  <c r="AE10382" i="61"/>
  <c r="AE10383" i="61"/>
  <c r="AE10384" i="61"/>
  <c r="AE10385" i="61"/>
  <c r="AE10386" i="61"/>
  <c r="AE10387" i="61"/>
  <c r="AE10388" i="61"/>
  <c r="AE10389" i="61"/>
  <c r="AE10390" i="61"/>
  <c r="AE10391" i="61"/>
  <c r="AE10392" i="61"/>
  <c r="AE10393" i="61"/>
  <c r="AE10394" i="61"/>
  <c r="AE10395" i="61"/>
  <c r="AE10396" i="61"/>
  <c r="AE10397" i="61"/>
  <c r="AE10398" i="61"/>
  <c r="AE10399" i="61"/>
  <c r="AE10400" i="61"/>
  <c r="AE10401" i="61"/>
  <c r="AE10402" i="61"/>
  <c r="AE10403" i="61"/>
  <c r="AE10404" i="61"/>
  <c r="AE10405" i="61"/>
  <c r="AE10406" i="61"/>
  <c r="AE10407" i="61"/>
  <c r="AE10408" i="61"/>
  <c r="AE10409" i="61"/>
  <c r="AE10410" i="61"/>
  <c r="AE10411" i="61"/>
  <c r="AE10412" i="61"/>
  <c r="AE10413" i="61"/>
  <c r="AE10414" i="61"/>
  <c r="AE10415" i="61"/>
  <c r="AE10416" i="61"/>
  <c r="AE10417" i="61"/>
  <c r="AE10418" i="61"/>
  <c r="AE10419" i="61"/>
  <c r="AE10420" i="61"/>
  <c r="AE10421" i="61"/>
  <c r="AE10422" i="61"/>
  <c r="AE10423" i="61"/>
  <c r="AE10424" i="61"/>
  <c r="AE10425" i="61"/>
  <c r="AE10426" i="61"/>
  <c r="AE10427" i="61"/>
  <c r="AE10428" i="61"/>
  <c r="AE10429" i="61"/>
  <c r="AE10430" i="61"/>
  <c r="AE10431" i="61"/>
  <c r="AE10432" i="61"/>
  <c r="AE10433" i="61"/>
  <c r="AE10434" i="61"/>
  <c r="AE10435" i="61"/>
  <c r="AE10436" i="61"/>
  <c r="AE10437" i="61"/>
  <c r="AE10438" i="61"/>
  <c r="AE10439" i="61"/>
  <c r="AE10440" i="61"/>
  <c r="AE10441" i="61"/>
  <c r="AE10442" i="61"/>
  <c r="AE10443" i="61"/>
  <c r="AE10444" i="61"/>
  <c r="AE10445" i="61"/>
  <c r="AE10446" i="61"/>
  <c r="AE10447" i="61"/>
  <c r="AE10448" i="61"/>
  <c r="AE10449" i="61"/>
  <c r="AE10450" i="61"/>
  <c r="AE10451" i="61"/>
  <c r="AE10452" i="61"/>
  <c r="AE10453" i="61"/>
  <c r="AE10454" i="61"/>
  <c r="AE10455" i="61"/>
  <c r="AE10456" i="61"/>
  <c r="AE10457" i="61"/>
  <c r="AE10458" i="61"/>
  <c r="AE10459" i="61"/>
  <c r="AE10460" i="61"/>
  <c r="AE10461" i="61"/>
  <c r="AE10462" i="61"/>
  <c r="AE10463" i="61"/>
  <c r="AE10464" i="61"/>
  <c r="AE10465" i="61"/>
  <c r="AE10466" i="61"/>
  <c r="AE10467" i="61"/>
  <c r="AE10468" i="61"/>
  <c r="AE10469" i="61"/>
  <c r="AE10470" i="61"/>
  <c r="AE10471" i="61"/>
  <c r="AE10472" i="61"/>
  <c r="AE10473" i="61"/>
  <c r="AE10474" i="61"/>
  <c r="AE10475" i="61"/>
  <c r="AE10476" i="61"/>
  <c r="AE10477" i="61"/>
  <c r="AE10478" i="61"/>
  <c r="AE10479" i="61"/>
  <c r="AE10480" i="61"/>
  <c r="AE10481" i="61"/>
  <c r="AE10482" i="61"/>
  <c r="AE10483" i="61"/>
  <c r="AE10484" i="61"/>
  <c r="AE10485" i="61"/>
  <c r="AE10486" i="61"/>
  <c r="AE10487" i="61"/>
  <c r="AE10488" i="61"/>
  <c r="AE10489" i="61"/>
  <c r="AE10490" i="61"/>
  <c r="AE10491" i="61"/>
  <c r="AE10492" i="61"/>
  <c r="AE10493" i="61"/>
  <c r="AE10494" i="61"/>
  <c r="AE10495" i="61"/>
  <c r="AE10496" i="61"/>
  <c r="AE10497" i="61"/>
  <c r="AE10498" i="61"/>
  <c r="AE10499" i="61"/>
  <c r="AE10500" i="61"/>
  <c r="AE10501" i="61"/>
  <c r="AE10502" i="61"/>
  <c r="AE10503" i="61"/>
  <c r="AE10504" i="61"/>
  <c r="AE10505" i="61"/>
  <c r="AE10506" i="61"/>
  <c r="AE10507" i="61"/>
  <c r="AE10508" i="61"/>
  <c r="AE10509" i="61"/>
  <c r="AE10510" i="61"/>
  <c r="AE10511" i="61"/>
  <c r="AE10512" i="61"/>
  <c r="AE10513" i="61"/>
  <c r="AE10514" i="61"/>
  <c r="AE10515" i="61"/>
  <c r="AE10516" i="61"/>
  <c r="AE10517" i="61"/>
  <c r="AE10518" i="61"/>
  <c r="AE10519" i="61"/>
  <c r="AE10520" i="61"/>
  <c r="AE10521" i="61"/>
  <c r="AE10522" i="61"/>
  <c r="AE10523" i="61"/>
  <c r="AE10524" i="61"/>
  <c r="AE10525" i="61"/>
  <c r="AE10526" i="61"/>
  <c r="AE10527" i="61"/>
  <c r="AE10528" i="61"/>
  <c r="AE10529" i="61"/>
  <c r="AE10530" i="61"/>
  <c r="AE10531" i="61"/>
  <c r="AE10532" i="61"/>
  <c r="AE10533" i="61"/>
  <c r="AE10534" i="61"/>
  <c r="AE10535" i="61"/>
  <c r="AE10536" i="61"/>
  <c r="AE10537" i="61"/>
  <c r="AE10538" i="61"/>
  <c r="AE10539" i="61"/>
  <c r="AE10540" i="61"/>
  <c r="AE10541" i="61"/>
  <c r="AE10542" i="61"/>
  <c r="AE10543" i="61"/>
  <c r="AE10544" i="61"/>
  <c r="AE10545" i="61"/>
  <c r="AE10546" i="61"/>
  <c r="AE10547" i="61"/>
  <c r="AE10548" i="61"/>
  <c r="AE10549" i="61"/>
  <c r="AE10550" i="61"/>
  <c r="AE10551" i="61"/>
  <c r="AE10552" i="61"/>
  <c r="AE10553" i="61"/>
  <c r="AE10554" i="61"/>
  <c r="AE10555" i="61"/>
  <c r="AE10556" i="61"/>
  <c r="AE10557" i="61"/>
  <c r="AE10558" i="61"/>
  <c r="AE10559" i="61"/>
  <c r="AE10560" i="61"/>
  <c r="AE10561" i="61"/>
  <c r="AE10562" i="61"/>
  <c r="AE10563" i="61"/>
  <c r="AE10564" i="61"/>
  <c r="AE10565" i="61"/>
  <c r="AE10566" i="61"/>
  <c r="AE10567" i="61"/>
  <c r="AE10568" i="61"/>
  <c r="AE10569" i="61"/>
  <c r="AE10570" i="61"/>
  <c r="AE10571" i="61"/>
  <c r="AE10572" i="61"/>
  <c r="AE10573" i="61"/>
  <c r="AE10574" i="61"/>
  <c r="AE10575" i="61"/>
  <c r="AE10576" i="61"/>
  <c r="AE10577" i="61"/>
  <c r="AE10578" i="61"/>
  <c r="AE10579" i="61"/>
  <c r="AE10580" i="61"/>
  <c r="AE10581" i="61"/>
  <c r="AE10582" i="61"/>
  <c r="AE10583" i="61"/>
  <c r="AE10584" i="61"/>
  <c r="AE10585" i="61"/>
  <c r="AE10586" i="61"/>
  <c r="AE10587" i="61"/>
  <c r="AE10588" i="61"/>
  <c r="AE10589" i="61"/>
  <c r="AE10590" i="61"/>
  <c r="AE10591" i="61"/>
  <c r="AE10592" i="61"/>
  <c r="AE10593" i="61"/>
  <c r="AE10594" i="61"/>
  <c r="AE10595" i="61"/>
  <c r="AE10596" i="61"/>
  <c r="AE10597" i="61"/>
  <c r="AE10598" i="61"/>
  <c r="AE10599" i="61"/>
  <c r="AE10600" i="61"/>
  <c r="AE10601" i="61"/>
  <c r="AE10602" i="61"/>
  <c r="AE10603" i="61"/>
  <c r="AE10604" i="61"/>
  <c r="AE10605" i="61"/>
  <c r="AE10606" i="61"/>
  <c r="AE10607" i="61"/>
  <c r="AE10608" i="61"/>
  <c r="AE10609" i="61"/>
  <c r="AE10610" i="61"/>
  <c r="AE10611" i="61"/>
  <c r="AE10612" i="61"/>
  <c r="AE10613" i="61"/>
  <c r="AE10614" i="61"/>
  <c r="AE10615" i="61"/>
  <c r="AE10616" i="61"/>
  <c r="AE10617" i="61"/>
  <c r="AE10618" i="61"/>
  <c r="AE10619" i="61"/>
  <c r="AE10620" i="61"/>
  <c r="AE10621" i="61"/>
  <c r="AE10622" i="61"/>
  <c r="AE10623" i="61"/>
  <c r="AE10624" i="61"/>
  <c r="AE10625" i="61"/>
  <c r="AE10626" i="61"/>
  <c r="AE10627" i="61"/>
  <c r="AE10628" i="61"/>
  <c r="AE10629" i="61"/>
  <c r="AE10630" i="61"/>
  <c r="AE10631" i="61"/>
  <c r="AE10632" i="61"/>
  <c r="AE10633" i="61"/>
  <c r="AE10634" i="61"/>
  <c r="AE10635" i="61"/>
  <c r="AE10636" i="61"/>
  <c r="AE10637" i="61"/>
  <c r="AE10638" i="61"/>
  <c r="AE10639" i="61"/>
  <c r="AE10640" i="61"/>
  <c r="AE10641" i="61"/>
  <c r="AE10642" i="61"/>
  <c r="AE10643" i="61"/>
  <c r="AE10644" i="61"/>
  <c r="AE10645" i="61"/>
  <c r="AE10646" i="61"/>
  <c r="AE10647" i="61"/>
  <c r="AE10648" i="61"/>
  <c r="AE10649" i="61"/>
  <c r="AE10650" i="61"/>
  <c r="AE10651" i="61"/>
  <c r="AE10652" i="61"/>
  <c r="AE10653" i="61"/>
  <c r="AE10654" i="61"/>
  <c r="AE10655" i="61"/>
  <c r="AE10656" i="61"/>
  <c r="AE10657" i="61"/>
  <c r="AE10658" i="61"/>
  <c r="AE10659" i="61"/>
  <c r="AE10660" i="61"/>
  <c r="AE10661" i="61"/>
  <c r="AE10662" i="61"/>
  <c r="AE10663" i="61"/>
  <c r="AE10664" i="61"/>
  <c r="AE10665" i="61"/>
  <c r="AE10666" i="61"/>
  <c r="AE10667" i="61"/>
  <c r="AE10668" i="61"/>
  <c r="AE10669" i="61"/>
  <c r="AE10670" i="61"/>
  <c r="AE10671" i="61"/>
  <c r="AE10672" i="61"/>
  <c r="AE10673" i="61"/>
  <c r="AE10674" i="61"/>
  <c r="AE10675" i="61"/>
  <c r="AE10676" i="61"/>
  <c r="AE10677" i="61"/>
  <c r="AE10678" i="61"/>
  <c r="AE10679" i="61"/>
  <c r="AE10680" i="61"/>
  <c r="AE10681" i="61"/>
  <c r="AE10682" i="61"/>
  <c r="AE10683" i="61"/>
  <c r="AE10684" i="61"/>
  <c r="AE10685" i="61"/>
  <c r="AE10686" i="61"/>
  <c r="AE10687" i="61"/>
  <c r="AE10688" i="61"/>
  <c r="AE10689" i="61"/>
  <c r="AE10690" i="61"/>
  <c r="AE10691" i="61"/>
  <c r="AE10692" i="61"/>
  <c r="AE10693" i="61"/>
  <c r="AE10694" i="61"/>
  <c r="AE10695" i="61"/>
  <c r="AE10696" i="61"/>
  <c r="AE10697" i="61"/>
  <c r="AE10698" i="61"/>
  <c r="AE10699" i="61"/>
  <c r="AE10700" i="61"/>
  <c r="AE10701" i="61"/>
  <c r="AE10702" i="61"/>
  <c r="AE10703" i="61"/>
  <c r="AE10704" i="61"/>
  <c r="AE10705" i="61"/>
  <c r="AE10706" i="61"/>
  <c r="AE10707" i="61"/>
  <c r="AE10708" i="61"/>
  <c r="AE10709" i="61"/>
  <c r="AE10710" i="61"/>
  <c r="AE10711" i="61"/>
  <c r="AE10712" i="61"/>
  <c r="AE10713" i="61"/>
  <c r="AE10714" i="61"/>
  <c r="AE10715" i="61"/>
  <c r="AE10716" i="61"/>
  <c r="AE10717" i="61"/>
  <c r="AE10718" i="61"/>
  <c r="AE10719" i="61"/>
  <c r="AE10720" i="61"/>
  <c r="AE10721" i="61"/>
  <c r="AE10722" i="61"/>
  <c r="AE10723" i="61"/>
  <c r="AE10724" i="61"/>
  <c r="AE10725" i="61"/>
  <c r="AE10726" i="61"/>
  <c r="AE10727" i="61"/>
  <c r="AE10728" i="61"/>
  <c r="AE10729" i="61"/>
  <c r="AE10730" i="61"/>
  <c r="AE10731" i="61"/>
  <c r="AE10732" i="61"/>
  <c r="AE10733" i="61"/>
  <c r="AE10734" i="61"/>
  <c r="AE10735" i="61"/>
  <c r="AE10736" i="61"/>
  <c r="AE10737" i="61"/>
  <c r="AE10738" i="61"/>
  <c r="AE10739" i="61"/>
  <c r="AE10740" i="61"/>
  <c r="AE10741" i="61"/>
  <c r="AE10742" i="61"/>
  <c r="AE10743" i="61"/>
  <c r="AE10744" i="61"/>
  <c r="AE10745" i="61"/>
  <c r="AE10746" i="61"/>
  <c r="AE10747" i="61"/>
  <c r="AE10748" i="61"/>
  <c r="AE10749" i="61"/>
  <c r="AE10750" i="61"/>
  <c r="AE10751" i="61"/>
  <c r="AE10752" i="61"/>
  <c r="AE10753" i="61"/>
  <c r="AE10754" i="61"/>
  <c r="AE10755" i="61"/>
  <c r="AE10756" i="61"/>
  <c r="AE10757" i="61"/>
  <c r="AE10758" i="61"/>
  <c r="AE10759" i="61"/>
  <c r="AE10760" i="61"/>
  <c r="AE10761" i="61"/>
  <c r="AE10762" i="61"/>
  <c r="AE10763" i="61"/>
  <c r="AE10764" i="61"/>
  <c r="AE10765" i="61"/>
  <c r="AE10766" i="61"/>
  <c r="AE10767" i="61"/>
  <c r="AE10768" i="61"/>
  <c r="AE10769" i="61"/>
  <c r="AE10770" i="61"/>
  <c r="AE10771" i="61"/>
  <c r="AE10772" i="61"/>
  <c r="AE10773" i="61"/>
  <c r="AE10774" i="61"/>
  <c r="AE10775" i="61"/>
  <c r="AE10776" i="61"/>
  <c r="AE10777" i="61"/>
  <c r="AE10778" i="61"/>
  <c r="AE10779" i="61"/>
  <c r="AE10780" i="61"/>
  <c r="AE10781" i="61"/>
  <c r="AE10782" i="61"/>
  <c r="AE10783" i="61"/>
  <c r="AE10784" i="61"/>
  <c r="AE10785" i="61"/>
  <c r="AE10786" i="61"/>
  <c r="AE10787" i="61"/>
  <c r="AE10788" i="61"/>
  <c r="AE10789" i="61"/>
  <c r="AE10790" i="61"/>
  <c r="AE10791" i="61"/>
  <c r="AE10792" i="61"/>
  <c r="AE10793" i="61"/>
  <c r="AE10794" i="61"/>
  <c r="AE10795" i="61"/>
  <c r="AE10796" i="61"/>
  <c r="AE10797" i="61"/>
  <c r="AE10798" i="61"/>
  <c r="AE10799" i="61"/>
  <c r="AE10800" i="61"/>
  <c r="AE10801" i="61"/>
  <c r="AE10802" i="61"/>
  <c r="AE10803" i="61"/>
  <c r="AE10804" i="61"/>
  <c r="AE10805" i="61"/>
  <c r="AE10806" i="61"/>
  <c r="AE10807" i="61"/>
  <c r="AE10808" i="61"/>
  <c r="AE10809" i="61"/>
  <c r="AE10810" i="61"/>
  <c r="AE10811" i="61"/>
  <c r="AE10812" i="61"/>
  <c r="AE10813" i="61"/>
  <c r="AE10814" i="61"/>
  <c r="AE10815" i="61"/>
  <c r="AE10816" i="61"/>
  <c r="AE10817" i="61"/>
  <c r="AE10818" i="61"/>
  <c r="AE10819" i="61"/>
  <c r="AE10820" i="61"/>
  <c r="AE10821" i="61"/>
  <c r="AE10822" i="61"/>
  <c r="AE10823" i="61"/>
  <c r="AE10824" i="61"/>
  <c r="AE10825" i="61"/>
  <c r="AE10826" i="61"/>
  <c r="AE10827" i="61"/>
  <c r="AE10828" i="61"/>
  <c r="AE10829" i="61"/>
  <c r="AE10830" i="61"/>
  <c r="AE10831" i="61"/>
  <c r="AE10832" i="61"/>
  <c r="AE10833" i="61"/>
  <c r="AE10834" i="61"/>
  <c r="AE10835" i="61"/>
  <c r="AE10836" i="61"/>
  <c r="AE10837" i="61"/>
  <c r="AE10838" i="61"/>
  <c r="AE10839" i="61"/>
  <c r="AE10840" i="61"/>
  <c r="AE10841" i="61"/>
  <c r="AE10842" i="61"/>
  <c r="AE10843" i="61"/>
  <c r="AE10844" i="61"/>
  <c r="AE10845" i="61"/>
  <c r="AE10846" i="61"/>
  <c r="AE10847" i="61"/>
  <c r="AE10848" i="61"/>
  <c r="AE10849" i="61"/>
  <c r="AE10850" i="61"/>
  <c r="AE10851" i="61"/>
  <c r="AE10852" i="61"/>
  <c r="AE10853" i="61"/>
  <c r="AE10854" i="61"/>
  <c r="AE10855" i="61"/>
  <c r="AE10856" i="61"/>
  <c r="AE10857" i="61"/>
  <c r="AE10858" i="61"/>
  <c r="AE10859" i="61"/>
  <c r="AE10860" i="61"/>
  <c r="AE10861" i="61"/>
  <c r="AE10862" i="61"/>
  <c r="AE10863" i="61"/>
  <c r="AE10864" i="61"/>
  <c r="AE10865" i="61"/>
  <c r="AE10866" i="61"/>
  <c r="AE10867" i="61"/>
  <c r="AE10868" i="61"/>
  <c r="AE10869" i="61"/>
  <c r="AE10870" i="61"/>
  <c r="AE10871" i="61"/>
  <c r="AE10872" i="61"/>
  <c r="AE10873" i="61"/>
  <c r="AE10874" i="61"/>
  <c r="AE10875" i="61"/>
  <c r="AE10876" i="61"/>
  <c r="AE10877" i="61"/>
  <c r="AE10878" i="61"/>
  <c r="AE10879" i="61"/>
  <c r="AE10880" i="61"/>
  <c r="AE10881" i="61"/>
  <c r="AE10882" i="61"/>
  <c r="AE10883" i="61"/>
  <c r="AE10884" i="61"/>
  <c r="AE10885" i="61"/>
  <c r="AE10886" i="61"/>
  <c r="AE10887" i="61"/>
  <c r="AE10888" i="61"/>
  <c r="AE10889" i="61"/>
  <c r="AE10890" i="61"/>
  <c r="AE10891" i="61"/>
  <c r="AE10892" i="61"/>
  <c r="AE10893" i="61"/>
  <c r="AE10894" i="61"/>
  <c r="AE10895" i="61"/>
  <c r="AE10896" i="61"/>
  <c r="AE10897" i="61"/>
  <c r="AE10898" i="61"/>
  <c r="AE10899" i="61"/>
  <c r="AE10900" i="61"/>
  <c r="AE10901" i="61"/>
  <c r="AE10902" i="61"/>
  <c r="AE10903" i="61"/>
  <c r="AE10904" i="61"/>
  <c r="AE10905" i="61"/>
  <c r="AE10906" i="61"/>
  <c r="AE10907" i="61"/>
  <c r="AE10908" i="61"/>
  <c r="AE10909" i="61"/>
  <c r="AE10910" i="61"/>
  <c r="AE10911" i="61"/>
  <c r="AE10912" i="61"/>
  <c r="AE10913" i="61"/>
  <c r="AE10914" i="61"/>
  <c r="AE10915" i="61"/>
  <c r="AE10916" i="61"/>
  <c r="AE10917" i="61"/>
  <c r="AE10918" i="61"/>
  <c r="AE10919" i="61"/>
  <c r="AE10920" i="61"/>
  <c r="AE10921" i="61"/>
  <c r="AE10922" i="61"/>
  <c r="AE10923" i="61"/>
  <c r="AE10924" i="61"/>
  <c r="AE10925" i="61"/>
  <c r="AE10926" i="61"/>
  <c r="AE10927" i="61"/>
  <c r="AE10928" i="61"/>
  <c r="AE10929" i="61"/>
  <c r="AE10930" i="61"/>
  <c r="AE10931" i="61"/>
  <c r="AE10932" i="61"/>
  <c r="AE10933" i="61"/>
  <c r="AE10934" i="61"/>
  <c r="AE10935" i="61"/>
  <c r="AE10936" i="61"/>
  <c r="AE10937" i="61"/>
  <c r="AE10938" i="61"/>
  <c r="AE10939" i="61"/>
  <c r="AE10940" i="61"/>
  <c r="AE10941" i="61"/>
  <c r="AE10942" i="61"/>
  <c r="AE10943" i="61"/>
  <c r="AE10944" i="61"/>
  <c r="AE10945" i="61"/>
  <c r="AE10946" i="61"/>
  <c r="AE10947" i="61"/>
  <c r="AE10948" i="61"/>
  <c r="AE10949" i="61"/>
  <c r="AE10950" i="61"/>
  <c r="AE10951" i="61"/>
  <c r="AE10952" i="61"/>
  <c r="AE10953" i="61"/>
  <c r="AE10954" i="61"/>
  <c r="AE10955" i="61"/>
  <c r="AE10956" i="61"/>
  <c r="AE10957" i="61"/>
  <c r="AE10958" i="61"/>
  <c r="AE10959" i="61"/>
  <c r="AE10960" i="61"/>
  <c r="AE10961" i="61"/>
  <c r="AE10962" i="61"/>
  <c r="AE10963" i="61"/>
  <c r="AE10964" i="61"/>
  <c r="AE10965" i="61"/>
  <c r="AE10966" i="61"/>
  <c r="AE10967" i="61"/>
  <c r="AE10968" i="61"/>
  <c r="AE10969" i="61"/>
  <c r="AE10970" i="61"/>
  <c r="AE10971" i="61"/>
  <c r="AE10972" i="61"/>
  <c r="AE10973" i="61"/>
  <c r="AE10974" i="61"/>
  <c r="AE10975" i="61"/>
  <c r="AE10976" i="61"/>
  <c r="AE10977" i="61"/>
  <c r="AE10978" i="61"/>
  <c r="AE10979" i="61"/>
  <c r="AE10980" i="61"/>
  <c r="AE10981" i="61"/>
  <c r="AE10982" i="61"/>
  <c r="AE10983" i="61"/>
  <c r="AE10984" i="61"/>
  <c r="AE10985" i="61"/>
  <c r="AE10986" i="61"/>
  <c r="AE10987" i="61"/>
  <c r="AE10988" i="61"/>
  <c r="AE10989" i="61"/>
  <c r="AE10990" i="61"/>
  <c r="AE10991" i="61"/>
  <c r="AE10992" i="61"/>
  <c r="AE10993" i="61"/>
  <c r="AE10994" i="61"/>
  <c r="AE10995" i="61"/>
  <c r="AE10996" i="61"/>
  <c r="AE10997" i="61"/>
  <c r="AE10998" i="61"/>
  <c r="AE10999" i="61"/>
  <c r="AE11000" i="61"/>
  <c r="AE11001" i="61"/>
  <c r="AE11002" i="61"/>
  <c r="AE11003" i="61"/>
  <c r="AE11004" i="61"/>
  <c r="AE11005" i="61"/>
  <c r="AE11006" i="61"/>
  <c r="AE11007" i="61"/>
  <c r="AE11008" i="61"/>
  <c r="AE11009" i="61"/>
  <c r="AE11010" i="61"/>
  <c r="AE11011" i="61"/>
  <c r="AE11012" i="61"/>
  <c r="AE11013" i="61"/>
  <c r="AE11014" i="61"/>
  <c r="AE11015" i="61"/>
  <c r="AE11016" i="61"/>
  <c r="AE11017" i="61"/>
  <c r="AE11018" i="61"/>
  <c r="AE11019" i="61"/>
  <c r="AE11020" i="61"/>
  <c r="AE11021" i="61"/>
  <c r="AE11022" i="61"/>
  <c r="AE11023" i="61"/>
  <c r="AE11024" i="61"/>
  <c r="AE11025" i="61"/>
  <c r="AE11026" i="61"/>
  <c r="AE11027" i="61"/>
  <c r="AE11028" i="61"/>
  <c r="AE11029" i="61"/>
  <c r="AE11030" i="61"/>
  <c r="AE11031" i="61"/>
  <c r="AE11032" i="61"/>
  <c r="AE11033" i="61"/>
  <c r="AE11034" i="61"/>
  <c r="AE11035" i="61"/>
  <c r="AE11036" i="61"/>
  <c r="AE11037" i="61"/>
  <c r="AE11038" i="61"/>
  <c r="AE11039" i="61"/>
  <c r="AE11040" i="61"/>
  <c r="AE11041" i="61"/>
  <c r="AE11042" i="61"/>
  <c r="AE11043" i="61"/>
  <c r="AE11044" i="61"/>
  <c r="AE11045" i="61"/>
  <c r="AE11046" i="61"/>
  <c r="AE11047" i="61"/>
  <c r="AE11048" i="61"/>
  <c r="AE11049" i="61"/>
  <c r="AE11050" i="61"/>
  <c r="AE11051" i="61"/>
  <c r="AE11052" i="61"/>
  <c r="AE11053" i="61"/>
  <c r="AE11054" i="61"/>
  <c r="AE11055" i="61"/>
  <c r="AE11056" i="61"/>
  <c r="AE11057" i="61"/>
  <c r="AE11058" i="61"/>
  <c r="AE11059" i="61"/>
  <c r="AE11060" i="61"/>
  <c r="AE11061" i="61"/>
  <c r="AE11062" i="61"/>
  <c r="AE11063" i="61"/>
  <c r="AE11064" i="61"/>
  <c r="AE11065" i="61"/>
  <c r="AE11066" i="61"/>
  <c r="AE11067" i="61"/>
  <c r="AE11068" i="61"/>
  <c r="AE11069" i="61"/>
  <c r="AE11070" i="61"/>
  <c r="AE11071" i="61"/>
  <c r="AE11072" i="61"/>
  <c r="AE11073" i="61"/>
  <c r="AE11074" i="61"/>
  <c r="AE11075" i="61"/>
  <c r="AE11076" i="61"/>
  <c r="AE11077" i="61"/>
  <c r="AE11078" i="61"/>
  <c r="AE11079" i="61"/>
  <c r="AE11080" i="61"/>
  <c r="AE11081" i="61"/>
  <c r="AE11082" i="61"/>
  <c r="AE11083" i="61"/>
  <c r="AE11084" i="61"/>
  <c r="AE11085" i="61"/>
  <c r="AE11086" i="61"/>
  <c r="AE11087" i="61"/>
  <c r="AE11088" i="61"/>
  <c r="AE11089" i="61"/>
  <c r="AE11090" i="61"/>
  <c r="AE11091" i="61"/>
  <c r="AE11092" i="61"/>
  <c r="AE11093" i="61"/>
  <c r="AE11094" i="61"/>
  <c r="AE11095" i="61"/>
  <c r="AE11096" i="61"/>
  <c r="AE11097" i="61"/>
  <c r="AE11098" i="61"/>
  <c r="AE11099" i="61"/>
  <c r="AE11100" i="61"/>
  <c r="AE11101" i="61"/>
  <c r="AE11102" i="61"/>
  <c r="AE11103" i="61"/>
  <c r="AE11104" i="61"/>
  <c r="AE11105" i="61"/>
  <c r="AE11106" i="61"/>
  <c r="AE11107" i="61"/>
  <c r="AE11108" i="61"/>
  <c r="AE11109" i="61"/>
  <c r="AE11110" i="61"/>
  <c r="AE11111" i="61"/>
  <c r="AE11112" i="61"/>
  <c r="AE11113" i="61"/>
  <c r="AE11114" i="61"/>
  <c r="AE11115" i="61"/>
  <c r="AE11116" i="61"/>
  <c r="AE11117" i="61"/>
  <c r="AE11118" i="61"/>
  <c r="AE11119" i="61"/>
  <c r="AE11120" i="61"/>
  <c r="AE11121" i="61"/>
  <c r="AE11122" i="61"/>
  <c r="AE11123" i="61"/>
  <c r="AE11124" i="61"/>
  <c r="AE11125" i="61"/>
  <c r="AE11126" i="61"/>
  <c r="AE11127" i="61"/>
  <c r="AE11128" i="61"/>
  <c r="AE11129" i="61"/>
  <c r="AE11130" i="61"/>
  <c r="AE11131" i="61"/>
  <c r="AE11132" i="61"/>
  <c r="AE11133" i="61"/>
  <c r="AE11134" i="61"/>
  <c r="AE11135" i="61"/>
  <c r="AE11136" i="61"/>
  <c r="AE11137" i="61"/>
  <c r="AE11138" i="61"/>
  <c r="AE11139" i="61"/>
  <c r="AE11140" i="61"/>
  <c r="AE11141" i="61"/>
  <c r="AE11142" i="61"/>
  <c r="AE11143" i="61"/>
  <c r="AE11144" i="61"/>
  <c r="AE11145" i="61"/>
  <c r="AE11146" i="61"/>
  <c r="AE11147" i="61"/>
  <c r="AE11148" i="61"/>
  <c r="AE11149" i="61"/>
  <c r="AE11150" i="61"/>
  <c r="AE11151" i="61"/>
  <c r="AE11152" i="61"/>
  <c r="AE11153" i="61"/>
  <c r="AE11154" i="61"/>
  <c r="AE11155" i="61"/>
  <c r="AE11156" i="61"/>
  <c r="AE11157" i="61"/>
  <c r="AE11158" i="61"/>
  <c r="AE11159" i="61"/>
  <c r="AE11160" i="61"/>
  <c r="AE11161" i="61"/>
  <c r="AE11162" i="61"/>
  <c r="AE11163" i="61"/>
  <c r="AE11164" i="61"/>
  <c r="AE11165" i="61"/>
  <c r="AE11166" i="61"/>
  <c r="AE11167" i="61"/>
  <c r="AE11168" i="61"/>
  <c r="AE11169" i="61"/>
  <c r="AE11170" i="61"/>
  <c r="AE11171" i="61"/>
  <c r="AE11172" i="61"/>
  <c r="AE11173" i="61"/>
  <c r="AE11174" i="61"/>
  <c r="AE11175" i="61"/>
  <c r="AE11176" i="61"/>
  <c r="AE11177" i="61"/>
  <c r="AE11178" i="61"/>
  <c r="AE11179" i="61"/>
  <c r="AE11180" i="61"/>
  <c r="AE11181" i="61"/>
  <c r="AE11182" i="61"/>
  <c r="AE11183" i="61"/>
  <c r="AE11184" i="61"/>
  <c r="AE11185" i="61"/>
  <c r="AE11186" i="61"/>
  <c r="AE11187" i="61"/>
  <c r="AE11188" i="61"/>
  <c r="AE11189" i="61"/>
  <c r="AE11190" i="61"/>
  <c r="AE11191" i="61"/>
  <c r="AE11192" i="61"/>
  <c r="AE11193" i="61"/>
  <c r="AE11194" i="61"/>
  <c r="AE11195" i="61"/>
  <c r="AE11196" i="61"/>
  <c r="AE11197" i="61"/>
  <c r="AE11198" i="61"/>
  <c r="AE11199" i="61"/>
  <c r="AE11200" i="61"/>
  <c r="AE11201" i="61"/>
  <c r="AE11202" i="61"/>
  <c r="AE11203" i="61"/>
  <c r="AE11204" i="61"/>
  <c r="AE11205" i="61"/>
  <c r="AE11206" i="61"/>
  <c r="AE11207" i="61"/>
  <c r="AE11208" i="61"/>
  <c r="AE11209" i="61"/>
  <c r="AE11210" i="61"/>
  <c r="AE11211" i="61"/>
  <c r="AE11212" i="61"/>
  <c r="AE11213" i="61"/>
  <c r="AE11214" i="61"/>
  <c r="AE11215" i="61"/>
  <c r="AE11216" i="61"/>
  <c r="AE11217" i="61"/>
  <c r="AE11218" i="61"/>
  <c r="AE11219" i="61"/>
  <c r="AE11220" i="61"/>
  <c r="AE11221" i="61"/>
  <c r="AE11222" i="61"/>
  <c r="AE11223" i="61"/>
  <c r="AE11224" i="61"/>
  <c r="AE11225" i="61"/>
  <c r="AE11226" i="61"/>
  <c r="AE11227" i="61"/>
  <c r="AE11228" i="61"/>
  <c r="AE11229" i="61"/>
  <c r="AE11230" i="61"/>
  <c r="AE11231" i="61"/>
  <c r="AE11232" i="61"/>
  <c r="AE11233" i="61"/>
  <c r="AE11234" i="61"/>
  <c r="AE11235" i="61"/>
  <c r="AE11236" i="61"/>
  <c r="AE11237" i="61"/>
  <c r="AE11238" i="61"/>
  <c r="AE11239" i="61"/>
  <c r="AE11240" i="61"/>
  <c r="AE11241" i="61"/>
  <c r="AE11242" i="61"/>
  <c r="AE11243" i="61"/>
  <c r="AE11244" i="61"/>
  <c r="AE11245" i="61"/>
  <c r="AE11246" i="61"/>
  <c r="AE11247" i="61"/>
  <c r="AE11248" i="61"/>
  <c r="AE11249" i="61"/>
  <c r="AE11250" i="61"/>
  <c r="AE11251" i="61"/>
  <c r="AE11252" i="61"/>
  <c r="AE11253" i="61"/>
  <c r="AE11254" i="61"/>
  <c r="AE11255" i="61"/>
  <c r="AE11256" i="61"/>
  <c r="AE11257" i="61"/>
  <c r="AE11258" i="61"/>
  <c r="AE11259" i="61"/>
  <c r="AE11260" i="61"/>
  <c r="AE11261" i="61"/>
  <c r="AE11262" i="61"/>
  <c r="AE11263" i="61"/>
  <c r="AE11264" i="61"/>
  <c r="AE11265" i="61"/>
  <c r="AE11266" i="61"/>
  <c r="AE11267" i="61"/>
  <c r="AE11268" i="61"/>
  <c r="AE11269" i="61"/>
  <c r="AE11270" i="61"/>
  <c r="AE11271" i="61"/>
  <c r="AE11272" i="61"/>
  <c r="AE11273" i="61"/>
  <c r="AE11274" i="61"/>
  <c r="AE11275" i="61"/>
  <c r="AE11276" i="61"/>
  <c r="AE11277" i="61"/>
  <c r="AE11278" i="61"/>
  <c r="AE11279" i="61"/>
  <c r="AE11280" i="61"/>
  <c r="AE11281" i="61"/>
  <c r="AE11282" i="61"/>
  <c r="AE11283" i="61"/>
  <c r="AE11284" i="61"/>
  <c r="AE11285" i="61"/>
  <c r="AE11286" i="61"/>
  <c r="AE11287" i="61"/>
  <c r="AE11288" i="61"/>
  <c r="AE11289" i="61"/>
  <c r="AE11290" i="61"/>
  <c r="AE11291" i="61"/>
  <c r="AE11292" i="61"/>
  <c r="AE11293" i="61"/>
  <c r="AE11294" i="61"/>
  <c r="AE11295" i="61"/>
  <c r="AE11296" i="61"/>
  <c r="AE11297" i="61"/>
  <c r="AE11298" i="61"/>
  <c r="AE11299" i="61"/>
  <c r="AE11300" i="61"/>
  <c r="AE11301" i="61"/>
  <c r="AE11302" i="61"/>
  <c r="AE11303" i="61"/>
  <c r="AE11304" i="61"/>
  <c r="AE11305" i="61"/>
  <c r="AE11306" i="61"/>
  <c r="AE11307" i="61"/>
  <c r="AE11308" i="61"/>
  <c r="AE11309" i="61"/>
  <c r="AE11310" i="61"/>
  <c r="AE11311" i="61"/>
  <c r="AE11312" i="61"/>
  <c r="AE11313" i="61"/>
  <c r="AE11314" i="61"/>
  <c r="AE11315" i="61"/>
  <c r="AE11316" i="61"/>
  <c r="AE11317" i="61"/>
  <c r="AE11318" i="61"/>
  <c r="AE11319" i="61"/>
  <c r="AE11320" i="61"/>
  <c r="AE11321" i="61"/>
  <c r="AE11322" i="61"/>
  <c r="AE11323" i="61"/>
  <c r="AE11324" i="61"/>
  <c r="AE11325" i="61"/>
  <c r="AE11326" i="61"/>
  <c r="AE11327" i="61"/>
  <c r="AE11328" i="61"/>
  <c r="AE11329" i="61"/>
  <c r="AE11330" i="61"/>
  <c r="AE11331" i="61"/>
  <c r="AE11332" i="61"/>
  <c r="AE11333" i="61"/>
  <c r="AE11334" i="61"/>
  <c r="AE11335" i="61"/>
  <c r="AE11336" i="61"/>
  <c r="AE11337" i="61"/>
  <c r="AE11338" i="61"/>
  <c r="AE11339" i="61"/>
  <c r="AE11340" i="61"/>
  <c r="AE11341" i="61"/>
  <c r="AE11342" i="61"/>
  <c r="AE11343" i="61"/>
  <c r="AE11344" i="61"/>
  <c r="AE11345" i="61"/>
  <c r="AE11346" i="61"/>
  <c r="AE11347" i="61"/>
  <c r="AE11348" i="61"/>
  <c r="AE11349" i="61"/>
  <c r="AE11350" i="61"/>
  <c r="AE11351" i="61"/>
  <c r="AE11352" i="61"/>
  <c r="AE11353" i="61"/>
  <c r="AE11354" i="61"/>
  <c r="AE11355" i="61"/>
  <c r="AE11356" i="61"/>
  <c r="AE11357" i="61"/>
  <c r="AE11358" i="61"/>
  <c r="AE11359" i="61"/>
  <c r="AE11360" i="61"/>
  <c r="AE11361" i="61"/>
  <c r="AE11362" i="61"/>
  <c r="AE11363" i="61"/>
  <c r="AE11364" i="61"/>
  <c r="AE11365" i="61"/>
  <c r="AE11366" i="61"/>
  <c r="AE11367" i="61"/>
  <c r="AE11368" i="61"/>
  <c r="AE11369" i="61"/>
  <c r="AE11370" i="61"/>
  <c r="AE11371" i="61"/>
  <c r="AE11372" i="61"/>
  <c r="AE11373" i="61"/>
  <c r="AE11374" i="61"/>
  <c r="AE11375" i="61"/>
  <c r="AE11376" i="61"/>
  <c r="AE11377" i="61"/>
  <c r="AE11378" i="61"/>
  <c r="AE11379" i="61"/>
  <c r="AE11380" i="61"/>
  <c r="AE11381" i="61"/>
  <c r="AE11382" i="61"/>
  <c r="AE11383" i="61"/>
  <c r="AE11384" i="61"/>
  <c r="AE11385" i="61"/>
  <c r="AE11386" i="61"/>
  <c r="AE11387" i="61"/>
  <c r="AE11388" i="61"/>
  <c r="AE11389" i="61"/>
  <c r="AE11390" i="61"/>
  <c r="AE11391" i="61"/>
  <c r="AE11392" i="61"/>
  <c r="AE11393" i="61"/>
  <c r="AE11394" i="61"/>
  <c r="AE11395" i="61"/>
  <c r="AE11396" i="61"/>
  <c r="AE11397" i="61"/>
  <c r="AE11398" i="61"/>
  <c r="AE11399" i="61"/>
  <c r="AE11400" i="61"/>
  <c r="AE11401" i="61"/>
  <c r="AE11402" i="61"/>
  <c r="AE11403" i="61"/>
  <c r="AE11404" i="61"/>
  <c r="AE11405" i="61"/>
  <c r="AE11406" i="61"/>
  <c r="AE11407" i="61"/>
  <c r="AE11408" i="61"/>
  <c r="AE11409" i="61"/>
  <c r="AE11410" i="61"/>
  <c r="AE11411" i="61"/>
  <c r="AE11412" i="61"/>
  <c r="AE11413" i="61"/>
  <c r="AE11414" i="61"/>
  <c r="AE11415" i="61"/>
  <c r="AE11416" i="61"/>
  <c r="AE11417" i="61"/>
  <c r="AE11418" i="61"/>
  <c r="AE11419" i="61"/>
  <c r="AE11420" i="61"/>
  <c r="AE11421" i="61"/>
  <c r="AE11422" i="61"/>
  <c r="AE11423" i="61"/>
  <c r="AE11424" i="61"/>
  <c r="AE11425" i="61"/>
  <c r="AE11426" i="61"/>
  <c r="AE11427" i="61"/>
  <c r="AE11428" i="61"/>
  <c r="AE11429" i="61"/>
  <c r="AE11430" i="61"/>
  <c r="AE11431" i="61"/>
  <c r="AE11432" i="61"/>
  <c r="AE11433" i="61"/>
  <c r="AE11434" i="61"/>
  <c r="AE11435" i="61"/>
  <c r="AE11436" i="61"/>
  <c r="AE11437" i="61"/>
  <c r="AE11438" i="61"/>
  <c r="AE11439" i="61"/>
  <c r="AE11440" i="61"/>
  <c r="AE11441" i="61"/>
  <c r="AE11442" i="61"/>
  <c r="AE11443" i="61"/>
  <c r="AE11444" i="61"/>
  <c r="AE11445" i="61"/>
  <c r="AE11446" i="61"/>
  <c r="AE11447" i="61"/>
  <c r="AE11448" i="61"/>
  <c r="AE11449" i="61"/>
  <c r="AE11450" i="61"/>
  <c r="AE11451" i="61"/>
  <c r="AE11452" i="61"/>
  <c r="AE11453" i="61"/>
  <c r="AE11454" i="61"/>
  <c r="AE11455" i="61"/>
  <c r="AE11456" i="61"/>
  <c r="AE11457" i="61"/>
  <c r="AE11458" i="61"/>
  <c r="AE11459" i="61"/>
  <c r="AE11460" i="61"/>
  <c r="AE11461" i="61"/>
  <c r="AE11462" i="61"/>
  <c r="AE11463" i="61"/>
  <c r="AE11464" i="61"/>
  <c r="AE11465" i="61"/>
  <c r="AE11466" i="61"/>
  <c r="AE11467" i="61"/>
  <c r="AE11468" i="61"/>
  <c r="AE11469" i="61"/>
  <c r="AE11470" i="61"/>
  <c r="AE11471" i="61"/>
  <c r="AE11472" i="61"/>
  <c r="AE11473" i="61"/>
  <c r="AE11474" i="61"/>
  <c r="AE11475" i="61"/>
  <c r="AE11476" i="61"/>
  <c r="AE11477" i="61"/>
  <c r="AE11478" i="61"/>
  <c r="AE11479" i="61"/>
  <c r="AE11480" i="61"/>
  <c r="AE11481" i="61"/>
  <c r="AE11482" i="61"/>
  <c r="AE11483" i="61"/>
  <c r="AE11484" i="61"/>
  <c r="AE11485" i="61"/>
  <c r="AE11486" i="61"/>
  <c r="AE11487" i="61"/>
  <c r="AE11488" i="61"/>
  <c r="AE11489" i="61"/>
  <c r="AE11490" i="61"/>
  <c r="AE11491" i="61"/>
  <c r="AE11492" i="61"/>
  <c r="AE11493" i="61"/>
  <c r="AE11494" i="61"/>
  <c r="AE11495" i="61"/>
  <c r="AE11496" i="61"/>
  <c r="AE11497" i="61"/>
  <c r="AE11498" i="61"/>
  <c r="AE11499" i="61"/>
  <c r="AE11500" i="61"/>
  <c r="AE11501" i="61"/>
  <c r="AE11502" i="61"/>
  <c r="AE11503" i="61"/>
  <c r="AE11504" i="61"/>
  <c r="AE11505" i="61"/>
  <c r="AE11506" i="61"/>
  <c r="AE11507" i="61"/>
  <c r="AE11508" i="61"/>
  <c r="AE11509" i="61"/>
  <c r="AE11510" i="61"/>
  <c r="AE11511" i="61"/>
  <c r="AE11512" i="61"/>
  <c r="AE11513" i="61"/>
  <c r="AE11514" i="61"/>
  <c r="AE11515" i="61"/>
  <c r="AE11516" i="61"/>
  <c r="AE11517" i="61"/>
  <c r="AE11518" i="61"/>
  <c r="AE11519" i="61"/>
  <c r="AE11520" i="61"/>
  <c r="AE11521" i="61"/>
  <c r="AE11522" i="61"/>
  <c r="AE11523" i="61"/>
  <c r="AE11524" i="61"/>
  <c r="AE11525" i="61"/>
  <c r="AE11526" i="61"/>
  <c r="AE11527" i="61"/>
  <c r="AE11528" i="61"/>
  <c r="AE11529" i="61"/>
  <c r="AE11530" i="61"/>
  <c r="AE11531" i="61"/>
  <c r="AE11532" i="61"/>
  <c r="AE11533" i="61"/>
  <c r="AE11534" i="61"/>
  <c r="AE11535" i="61"/>
  <c r="AE11536" i="61"/>
  <c r="AE11537" i="61"/>
  <c r="AE11538" i="61"/>
  <c r="AE11539" i="61"/>
  <c r="AE11540" i="61"/>
  <c r="AE11541" i="61"/>
  <c r="AE11542" i="61"/>
  <c r="AE11543" i="61"/>
  <c r="AE11544" i="61"/>
  <c r="AE11545" i="61"/>
  <c r="AE11546" i="61"/>
  <c r="AE11547" i="61"/>
  <c r="AE11548" i="61"/>
  <c r="AE11549" i="61"/>
  <c r="AE11550" i="61"/>
  <c r="AE11551" i="61"/>
  <c r="AE11552" i="61"/>
  <c r="AE11553" i="61"/>
  <c r="AE11554" i="61"/>
  <c r="AE11555" i="61"/>
  <c r="AE11556" i="61"/>
  <c r="AE11557" i="61"/>
  <c r="AE11558" i="61"/>
  <c r="AE11559" i="61"/>
  <c r="AE11560" i="61"/>
  <c r="AE11561" i="61"/>
  <c r="AE11562" i="61"/>
  <c r="AE11563" i="61"/>
  <c r="AE11564" i="61"/>
  <c r="AE11565" i="61"/>
  <c r="AE11566" i="61"/>
  <c r="AE11567" i="61"/>
  <c r="AE11568" i="61"/>
  <c r="AE11569" i="61"/>
  <c r="AE11570" i="61"/>
  <c r="AE11571" i="61"/>
  <c r="AE11572" i="61"/>
  <c r="AE11573" i="61"/>
  <c r="AE11574" i="61"/>
  <c r="AE11575" i="61"/>
  <c r="AE11576" i="61"/>
  <c r="AE11577" i="61"/>
  <c r="AE11578" i="61"/>
  <c r="AE11579" i="61"/>
  <c r="AE11580" i="61"/>
  <c r="AE11581" i="61"/>
  <c r="AE11582" i="61"/>
  <c r="AE11583" i="61"/>
  <c r="AE11584" i="61"/>
  <c r="AE11585" i="61"/>
  <c r="AE11586" i="61"/>
  <c r="AE11587" i="61"/>
  <c r="AE11588" i="61"/>
  <c r="AE11589" i="61"/>
  <c r="AE11590" i="61"/>
  <c r="AE11591" i="61"/>
  <c r="AE11592" i="61"/>
  <c r="AE11593" i="61"/>
  <c r="AE11594" i="61"/>
  <c r="AE11595" i="61"/>
  <c r="AE11596" i="61"/>
  <c r="AE11597" i="61"/>
  <c r="AE11598" i="61"/>
  <c r="AE11599" i="61"/>
  <c r="AE11600" i="61"/>
  <c r="AE11601" i="61"/>
  <c r="AE11602" i="61"/>
  <c r="AE11603" i="61"/>
  <c r="AE11604" i="61"/>
  <c r="AE11605" i="61"/>
  <c r="AE11606" i="61"/>
  <c r="AE11607" i="61"/>
  <c r="AE11608" i="61"/>
  <c r="AE11609" i="61"/>
  <c r="AE11610" i="61"/>
  <c r="AE11611" i="61"/>
  <c r="AE11612" i="61"/>
  <c r="AE11613" i="61"/>
  <c r="AE11614" i="61"/>
  <c r="AE11615" i="61"/>
  <c r="AE11616" i="61"/>
  <c r="AE11617" i="61"/>
  <c r="AE11618" i="61"/>
  <c r="AE11619" i="61"/>
  <c r="AE11620" i="61"/>
  <c r="AE11621" i="61"/>
  <c r="AE11622" i="61"/>
  <c r="AE11623" i="61"/>
  <c r="AE11624" i="61"/>
  <c r="AE11625" i="61"/>
  <c r="AE11626" i="61"/>
  <c r="AE11627" i="61"/>
  <c r="AE11628" i="61"/>
  <c r="AE11629" i="61"/>
  <c r="AE11630" i="61"/>
  <c r="AE11631" i="61"/>
  <c r="AE11632" i="61"/>
  <c r="AE11633" i="61"/>
  <c r="AE11634" i="61"/>
  <c r="AE11635" i="61"/>
  <c r="AE11636" i="61"/>
  <c r="AE11637" i="61"/>
  <c r="AE11638" i="61"/>
  <c r="AE11639" i="61"/>
  <c r="AE11640" i="61"/>
  <c r="AE11641" i="61"/>
  <c r="AE11642" i="61"/>
  <c r="AE11643" i="61"/>
  <c r="AE11644" i="61"/>
  <c r="AE11645" i="61"/>
  <c r="AE11646" i="61"/>
  <c r="AE11647" i="61"/>
  <c r="AE11648" i="61"/>
  <c r="AE11649" i="61"/>
  <c r="AE11650" i="61"/>
  <c r="AE11651" i="61"/>
  <c r="AE11652" i="61"/>
  <c r="AE11653" i="61"/>
  <c r="AE11654" i="61"/>
  <c r="AE11655" i="61"/>
  <c r="AE11656" i="61"/>
  <c r="AE11657" i="61"/>
  <c r="AE11658" i="61"/>
  <c r="AE11659" i="61"/>
  <c r="AE11660" i="61"/>
  <c r="AE11661" i="61"/>
  <c r="AE11662" i="61"/>
  <c r="AE11663" i="61"/>
  <c r="AE11664" i="61"/>
  <c r="AE11665" i="61"/>
  <c r="AE11666" i="61"/>
  <c r="AE11667" i="61"/>
  <c r="AE11668" i="61"/>
  <c r="AE11669" i="61"/>
  <c r="AE11670" i="61"/>
  <c r="AE11671" i="61"/>
  <c r="AE11672" i="61"/>
  <c r="AE11673" i="61"/>
  <c r="AE11674" i="61"/>
  <c r="AE11675" i="61"/>
  <c r="AE11676" i="61"/>
  <c r="AE11677" i="61"/>
  <c r="AE11678" i="61"/>
  <c r="AE11679" i="61"/>
  <c r="AE11680" i="61"/>
  <c r="AE11681" i="61"/>
  <c r="AE11682" i="61"/>
  <c r="AE11683" i="61"/>
  <c r="AE11684" i="61"/>
  <c r="AE11685" i="61"/>
  <c r="AE11686" i="61"/>
  <c r="AE11687" i="61"/>
  <c r="AE11688" i="61"/>
  <c r="AE11689" i="61"/>
  <c r="AE11690" i="61"/>
  <c r="AE11691" i="61"/>
  <c r="AE11692" i="61"/>
  <c r="AE11693" i="61"/>
  <c r="AE11694" i="61"/>
  <c r="AE11695" i="61"/>
  <c r="AE11696" i="61"/>
  <c r="AE11697" i="61"/>
  <c r="AE11698" i="61"/>
  <c r="AE11699" i="61"/>
  <c r="AE11700" i="61"/>
  <c r="AE11701" i="61"/>
  <c r="AE11702" i="61"/>
  <c r="AE11703" i="61"/>
  <c r="AE11704" i="61"/>
  <c r="AE11705" i="61"/>
  <c r="AE11706" i="61"/>
  <c r="AE11707" i="61"/>
  <c r="AE11708" i="61"/>
  <c r="AE11709" i="61"/>
  <c r="AE11710" i="61"/>
  <c r="AE11711" i="61"/>
  <c r="AE11712" i="61"/>
  <c r="AE11713" i="61"/>
  <c r="AE11714" i="61"/>
  <c r="AE11715" i="61"/>
  <c r="AE11716" i="61"/>
  <c r="AE11717" i="61"/>
  <c r="AE11718" i="61"/>
  <c r="AE11719" i="61"/>
  <c r="AE11720" i="61"/>
  <c r="AE11721" i="61"/>
  <c r="AE11722" i="61"/>
  <c r="AE11723" i="61"/>
  <c r="AE11724" i="61"/>
  <c r="AE11725" i="61"/>
  <c r="AE11726" i="61"/>
  <c r="AE11727" i="61"/>
  <c r="AE11728" i="61"/>
  <c r="AE11729" i="61"/>
  <c r="AE11730" i="61"/>
  <c r="AE11731" i="61"/>
  <c r="AE11732" i="61"/>
  <c r="AE11733" i="61"/>
  <c r="AE11734" i="61"/>
  <c r="AE11735" i="61"/>
  <c r="AE11736" i="61"/>
  <c r="AE11737" i="61"/>
  <c r="AE11738" i="61"/>
  <c r="AE11739" i="61"/>
  <c r="AE11740" i="61"/>
  <c r="AE11741" i="61"/>
  <c r="AE11742" i="61"/>
  <c r="AE11743" i="61"/>
  <c r="AE11744" i="61"/>
  <c r="AE11745" i="61"/>
  <c r="AE11746" i="61"/>
  <c r="AE11747" i="61"/>
  <c r="AE11748" i="61"/>
  <c r="AE11749" i="61"/>
  <c r="AE11750" i="61"/>
  <c r="AE11751" i="61"/>
  <c r="AE11752" i="61"/>
  <c r="AE11753" i="61"/>
  <c r="AE11754" i="61"/>
  <c r="AE11755" i="61"/>
  <c r="AE11756" i="61"/>
  <c r="AE11757" i="61"/>
  <c r="AE11758" i="61"/>
  <c r="AE11759" i="61"/>
  <c r="AE11760" i="61"/>
  <c r="AE11761" i="61"/>
  <c r="AE11762" i="61"/>
  <c r="AE11763" i="61"/>
  <c r="AE11764" i="61"/>
  <c r="AE11765" i="61"/>
  <c r="AE11766" i="61"/>
  <c r="AE11767" i="61"/>
  <c r="AE11768" i="61"/>
  <c r="AE11769" i="61"/>
  <c r="AE11770" i="61"/>
  <c r="AE11771" i="61"/>
  <c r="AE11772" i="61"/>
  <c r="AE11773" i="61"/>
  <c r="AE11774" i="61"/>
  <c r="AE11775" i="61"/>
  <c r="AE11776" i="61"/>
  <c r="AE11777" i="61"/>
  <c r="AE11778" i="61"/>
  <c r="AE11779" i="61"/>
  <c r="AE11780" i="61"/>
  <c r="AE11781" i="61"/>
  <c r="AE11782" i="61"/>
  <c r="AE11783" i="61"/>
  <c r="AE11784" i="61"/>
  <c r="AE11785" i="61"/>
  <c r="AE11786" i="61"/>
  <c r="AE11787" i="61"/>
  <c r="AE11788" i="61"/>
  <c r="AE11789" i="61"/>
  <c r="AE11790" i="61"/>
  <c r="AE11791" i="61"/>
  <c r="AE11792" i="61"/>
  <c r="AE11793" i="61"/>
  <c r="AE11794" i="61"/>
  <c r="AE11795" i="61"/>
  <c r="AE11796" i="61"/>
  <c r="AE11797" i="61"/>
  <c r="AE11798" i="61"/>
  <c r="AE11799" i="61"/>
  <c r="AE11800" i="61"/>
  <c r="AE11801" i="61"/>
  <c r="AE11802" i="61"/>
  <c r="AE11803" i="61"/>
  <c r="AE11804" i="61"/>
  <c r="AE11805" i="61"/>
  <c r="AE11806" i="61"/>
  <c r="AE11807" i="61"/>
  <c r="AE11808" i="61"/>
  <c r="AE11809" i="61"/>
  <c r="AE11810" i="61"/>
  <c r="AE11811" i="61"/>
  <c r="AE11812" i="61"/>
  <c r="AE11813" i="61"/>
  <c r="AE11814" i="61"/>
  <c r="AE11815" i="61"/>
  <c r="AE11816" i="61"/>
  <c r="AE11817" i="61"/>
  <c r="AE11818" i="61"/>
  <c r="AE11819" i="61"/>
  <c r="AE11820" i="61"/>
  <c r="AE11821" i="61"/>
  <c r="AE11822" i="61"/>
  <c r="AE11823" i="61"/>
  <c r="AE11824" i="61"/>
  <c r="AE11825" i="61"/>
  <c r="AE11826" i="61"/>
  <c r="AE11827" i="61"/>
  <c r="AE11828" i="61"/>
  <c r="AE11829" i="61"/>
  <c r="AE11830" i="61"/>
  <c r="AE11831" i="61"/>
  <c r="AE11832" i="61"/>
  <c r="AE11833" i="61"/>
  <c r="AE11834" i="61"/>
  <c r="AE11835" i="61"/>
  <c r="AE11836" i="61"/>
  <c r="AE11837" i="61"/>
  <c r="AE11838" i="61"/>
  <c r="AE11839" i="61"/>
  <c r="AE11840" i="61"/>
  <c r="AE11841" i="61"/>
  <c r="AE11842" i="61"/>
  <c r="AE11843" i="61"/>
  <c r="AE11844" i="61"/>
  <c r="AE11845" i="61"/>
  <c r="AE11846" i="61"/>
  <c r="AE11847" i="61"/>
  <c r="AE11848" i="61"/>
  <c r="AE11849" i="61"/>
  <c r="AE11850" i="61"/>
  <c r="AE11851" i="61"/>
  <c r="AE11852" i="61"/>
  <c r="AE11853" i="61"/>
  <c r="AE11854" i="61"/>
  <c r="AE11855" i="61"/>
  <c r="AE11856" i="61"/>
  <c r="AE11857" i="61"/>
  <c r="AE11858" i="61"/>
  <c r="AE11859" i="61"/>
  <c r="AE11860" i="61"/>
  <c r="AE11861" i="61"/>
  <c r="AE11862" i="61"/>
  <c r="AE11863" i="61"/>
  <c r="AE11864" i="61"/>
  <c r="AE11865" i="61"/>
  <c r="AE11866" i="61"/>
  <c r="AE11867" i="61"/>
  <c r="AE11868" i="61"/>
  <c r="AE11869" i="61"/>
  <c r="AE11870" i="61"/>
  <c r="AE11871" i="61"/>
  <c r="AE11872" i="61"/>
  <c r="AE11873" i="61"/>
  <c r="AE11874" i="61"/>
  <c r="AE11875" i="61"/>
  <c r="AE11876" i="61"/>
  <c r="AE11877" i="61"/>
  <c r="AE11878" i="61"/>
  <c r="AE11879" i="61"/>
  <c r="AE11880" i="61"/>
  <c r="AE11881" i="61"/>
  <c r="AE11882" i="61"/>
  <c r="AE11883" i="61"/>
  <c r="AE11884" i="61"/>
  <c r="AE11885" i="61"/>
  <c r="AE11886" i="61"/>
  <c r="AE11887" i="61"/>
  <c r="AE11888" i="61"/>
  <c r="AE11889" i="61"/>
  <c r="AE11890" i="61"/>
  <c r="AE11891" i="61"/>
  <c r="AE11892" i="61"/>
  <c r="AE11893" i="61"/>
  <c r="AE11894" i="61"/>
  <c r="AE11895" i="61"/>
  <c r="AE11896" i="61"/>
  <c r="AE11897" i="61"/>
  <c r="AE11898" i="61"/>
  <c r="AE11899" i="61"/>
  <c r="AE11900" i="61"/>
  <c r="AE11901" i="61"/>
  <c r="AE11902" i="61"/>
  <c r="AE11903" i="61"/>
  <c r="AE11904" i="61"/>
  <c r="AE11905" i="61"/>
  <c r="AE11906" i="61"/>
  <c r="AE11907" i="61"/>
  <c r="AE11908" i="61"/>
  <c r="AE11909" i="61"/>
  <c r="AE11910" i="61"/>
  <c r="AE11911" i="61"/>
  <c r="AE11912" i="61"/>
  <c r="AE11913" i="61"/>
  <c r="AE11914" i="61"/>
  <c r="AE11915" i="61"/>
  <c r="AE11916" i="61"/>
  <c r="AE11917" i="61"/>
  <c r="AE11918" i="61"/>
  <c r="AE11919" i="61"/>
  <c r="AE11920" i="61"/>
  <c r="AE11921" i="61"/>
  <c r="AE11922" i="61"/>
  <c r="AE11923" i="61"/>
  <c r="AE11924" i="61"/>
  <c r="AE11925" i="61"/>
  <c r="AE11926" i="61"/>
  <c r="AE11927" i="61"/>
  <c r="AE11928" i="61"/>
  <c r="AE11929" i="61"/>
  <c r="AE11930" i="61"/>
  <c r="AE11931" i="61"/>
  <c r="AE11932" i="61"/>
  <c r="AE11933" i="61"/>
  <c r="AE11934" i="61"/>
  <c r="AE11935" i="61"/>
  <c r="AE11936" i="61"/>
  <c r="AE11937" i="61"/>
  <c r="AE11938" i="61"/>
  <c r="AE11939" i="61"/>
  <c r="AE11940" i="61"/>
  <c r="AE11941" i="61"/>
  <c r="AE11942" i="61"/>
  <c r="AE11943" i="61"/>
  <c r="AE11944" i="61"/>
  <c r="AE11945" i="61"/>
  <c r="AE11946" i="61"/>
  <c r="AE11947" i="61"/>
  <c r="AE11948" i="61"/>
  <c r="AE11949" i="61"/>
  <c r="AE11950" i="61"/>
  <c r="AE11951" i="61"/>
  <c r="AE11952" i="61"/>
  <c r="AE11953" i="61"/>
  <c r="AE11954" i="61"/>
  <c r="AE11955" i="61"/>
  <c r="AE11956" i="61"/>
  <c r="AE11957" i="61"/>
  <c r="AE11958" i="61"/>
  <c r="AE11959" i="61"/>
  <c r="AE11960" i="61"/>
  <c r="AE11961" i="61"/>
  <c r="AE11962" i="61"/>
  <c r="AE11963" i="61"/>
  <c r="AE11964" i="61"/>
  <c r="AE11965" i="61"/>
  <c r="AE11966" i="61"/>
  <c r="AE11967" i="61"/>
  <c r="AE11968" i="61"/>
  <c r="AE11969" i="61"/>
  <c r="AE11970" i="61"/>
  <c r="AE11971" i="61"/>
  <c r="AE11972" i="61"/>
  <c r="AE11973" i="61"/>
  <c r="AE11974" i="61"/>
  <c r="AE11975" i="61"/>
  <c r="AE11976" i="61"/>
  <c r="AE11977" i="61"/>
  <c r="AE11978" i="61"/>
  <c r="AE11979" i="61"/>
  <c r="AE11980" i="61"/>
  <c r="AE11981" i="61"/>
  <c r="AE11982" i="61"/>
  <c r="AE11983" i="61"/>
  <c r="AE11984" i="61"/>
  <c r="AE11985" i="61"/>
  <c r="AE11986" i="61"/>
  <c r="AE11987" i="61"/>
  <c r="AE11988" i="61"/>
  <c r="AE11989" i="61"/>
  <c r="AE11990" i="61"/>
  <c r="AE11991" i="61"/>
  <c r="AE11992" i="61"/>
  <c r="AE11993" i="61"/>
  <c r="AE11994" i="61"/>
  <c r="AE11995" i="61"/>
  <c r="AE11996" i="61"/>
  <c r="AE11997" i="61"/>
  <c r="AE11998" i="61"/>
  <c r="AE11999" i="61"/>
  <c r="AE12000" i="61"/>
  <c r="AE12001" i="61"/>
  <c r="AE12002" i="61"/>
  <c r="AE12003" i="61"/>
  <c r="AE12004" i="61"/>
  <c r="AE12005" i="61"/>
  <c r="AE12006" i="61"/>
  <c r="AE12007" i="61"/>
  <c r="AE12008" i="61"/>
  <c r="AE12009" i="61"/>
  <c r="AE12010" i="61"/>
  <c r="AE12011" i="61"/>
  <c r="AE12012" i="61"/>
  <c r="AE12013" i="61"/>
  <c r="AE12014" i="61"/>
  <c r="AE12015" i="61"/>
  <c r="AE12016" i="61"/>
  <c r="AE12017" i="61"/>
  <c r="AE12018" i="61"/>
  <c r="AE12019" i="61"/>
  <c r="AE12020" i="61"/>
  <c r="AE12021" i="61"/>
  <c r="AE12022" i="61"/>
  <c r="AE12023" i="61"/>
  <c r="AE12024" i="61"/>
  <c r="AE12025" i="61"/>
  <c r="AE12026" i="61"/>
  <c r="AE12027" i="61"/>
  <c r="AE12028" i="61"/>
  <c r="AE12029" i="61"/>
  <c r="AE12030" i="61"/>
  <c r="AE12031" i="61"/>
  <c r="AE12032" i="61"/>
  <c r="AE12033" i="61"/>
  <c r="AE12034" i="61"/>
  <c r="AE12035" i="61"/>
  <c r="AE12036" i="61"/>
  <c r="AE12037" i="61"/>
  <c r="AE12038" i="61"/>
  <c r="AE12039" i="61"/>
  <c r="AE12040" i="61"/>
  <c r="AE12041" i="61"/>
  <c r="AE12042" i="61"/>
  <c r="AE12043" i="61"/>
  <c r="AE12044" i="61"/>
  <c r="AE12045" i="61"/>
  <c r="AE12046" i="61"/>
  <c r="AE12047" i="61"/>
  <c r="AE12048" i="61"/>
  <c r="AE12049" i="61"/>
  <c r="AE12050" i="61"/>
  <c r="AE12051" i="61"/>
  <c r="AE12052" i="61"/>
  <c r="AE12053" i="61"/>
  <c r="AE12054" i="61"/>
  <c r="AE12055" i="61"/>
  <c r="AE12056" i="61"/>
  <c r="AE12057" i="61"/>
  <c r="AE12058" i="61"/>
  <c r="AE12059" i="61"/>
  <c r="AE12060" i="61"/>
  <c r="AE12061" i="61"/>
  <c r="AE12062" i="61"/>
  <c r="AE12063" i="61"/>
  <c r="AE12064" i="61"/>
  <c r="AE12065" i="61"/>
  <c r="AE12066" i="61"/>
  <c r="AE12067" i="61"/>
  <c r="AE12068" i="61"/>
  <c r="AE12069" i="61"/>
  <c r="AE12070" i="61"/>
  <c r="AE12071" i="61"/>
  <c r="AE12072" i="61"/>
  <c r="AE12073" i="61"/>
  <c r="AE12074" i="61"/>
  <c r="AE12075" i="61"/>
  <c r="AE12076" i="61"/>
  <c r="AE12077" i="61"/>
  <c r="AE12078" i="61"/>
  <c r="AE12079" i="61"/>
  <c r="AE12080" i="61"/>
  <c r="AE12081" i="61"/>
  <c r="AE12082" i="61"/>
  <c r="AE12083" i="61"/>
  <c r="AE12084" i="61"/>
  <c r="AE12085" i="61"/>
  <c r="AE12086" i="61"/>
  <c r="AE12087" i="61"/>
  <c r="AE12088" i="61"/>
  <c r="AE12089" i="61"/>
  <c r="AE12090" i="61"/>
  <c r="AE12091" i="61"/>
  <c r="AE12092" i="61"/>
  <c r="AE12093" i="61"/>
  <c r="AE12094" i="61"/>
  <c r="AE12095" i="61"/>
  <c r="AE12096" i="61"/>
  <c r="AE12097" i="61"/>
  <c r="AE12098" i="61"/>
  <c r="AE12099" i="61"/>
  <c r="AE12100" i="61"/>
  <c r="AE12101" i="61"/>
  <c r="AE12102" i="61"/>
  <c r="AE12103" i="61"/>
  <c r="AE12104" i="61"/>
  <c r="AE12105" i="61"/>
  <c r="AE12106" i="61"/>
  <c r="AE12107" i="61"/>
  <c r="AE12108" i="61"/>
  <c r="AE12109" i="61"/>
  <c r="AE12110" i="61"/>
  <c r="AE12111" i="61"/>
  <c r="AE12112" i="61"/>
  <c r="AE12113" i="61"/>
  <c r="AE12114" i="61"/>
  <c r="AE12115" i="61"/>
  <c r="AE12116" i="61"/>
  <c r="AE12117" i="61"/>
  <c r="AE12118" i="61"/>
  <c r="AE12119" i="61"/>
  <c r="AE12120" i="61"/>
  <c r="AE12121" i="61"/>
  <c r="AE12122" i="61"/>
  <c r="AE12123" i="61"/>
  <c r="AE12124" i="61"/>
  <c r="AE12125" i="61"/>
  <c r="AE12126" i="61"/>
  <c r="AE12127" i="61"/>
  <c r="AE12128" i="61"/>
  <c r="AE12129" i="61"/>
  <c r="AE12130" i="61"/>
  <c r="AE12131" i="61"/>
  <c r="AE12132" i="61"/>
  <c r="AE12133" i="61"/>
  <c r="AE12134" i="61"/>
  <c r="AE12135" i="61"/>
  <c r="AE12136" i="61"/>
  <c r="AE12137" i="61"/>
  <c r="AE12138" i="61"/>
  <c r="AE12139" i="61"/>
  <c r="AE12140" i="61"/>
  <c r="AE12141" i="61"/>
  <c r="AE12142" i="61"/>
  <c r="AE12143" i="61"/>
  <c r="AE12144" i="61"/>
  <c r="AE12145" i="61"/>
  <c r="AE12146" i="61"/>
  <c r="AE12147" i="61"/>
  <c r="AE12148" i="61"/>
  <c r="AE12149" i="61"/>
  <c r="AE12150" i="61"/>
  <c r="AE12151" i="61"/>
  <c r="AE12152" i="61"/>
  <c r="AE12153" i="61"/>
  <c r="AE12154" i="61"/>
  <c r="AE12155" i="61"/>
  <c r="AE12156" i="61"/>
  <c r="AE12157" i="61"/>
  <c r="AE12158" i="61"/>
  <c r="AE12159" i="61"/>
  <c r="AE12160" i="61"/>
  <c r="AE12161" i="61"/>
  <c r="AE12162" i="61"/>
  <c r="AE12163" i="61"/>
  <c r="AE12164" i="61"/>
  <c r="AE12165" i="61"/>
  <c r="AE12166" i="61"/>
  <c r="AE12167" i="61"/>
  <c r="AE12168" i="61"/>
  <c r="AE12169" i="61"/>
  <c r="AE12170" i="61"/>
  <c r="AE12171" i="61"/>
  <c r="AE12172" i="61"/>
  <c r="AE12173" i="61"/>
  <c r="AE12174" i="61"/>
  <c r="AE12175" i="61"/>
  <c r="AE12176" i="61"/>
  <c r="AE12177" i="61"/>
  <c r="AE12178" i="61"/>
  <c r="AE12179" i="61"/>
  <c r="AE12180" i="61"/>
  <c r="AE12181" i="61"/>
  <c r="AE12182" i="61"/>
  <c r="AE12183" i="61"/>
  <c r="AE12184" i="61"/>
  <c r="AE12185" i="61"/>
  <c r="AE12186" i="61"/>
  <c r="AE12187" i="61"/>
  <c r="AE12188" i="61"/>
  <c r="AE12189" i="61"/>
  <c r="AE12190" i="61"/>
  <c r="AE12191" i="61"/>
  <c r="AE12192" i="61"/>
  <c r="AE12193" i="61"/>
  <c r="AE12194" i="61"/>
  <c r="AE12195" i="61"/>
  <c r="AE12196" i="61"/>
  <c r="AE12197" i="61"/>
  <c r="AE12198" i="61"/>
  <c r="AE12199" i="61"/>
  <c r="AE12200" i="61"/>
  <c r="AE12201" i="61"/>
  <c r="AE12202" i="61"/>
  <c r="AE12203" i="61"/>
  <c r="AE12204" i="61"/>
  <c r="AE12205" i="61"/>
  <c r="AE12206" i="61"/>
  <c r="AE12207" i="61"/>
  <c r="AE12208" i="61"/>
  <c r="AE12209" i="61"/>
  <c r="AE12210" i="61"/>
  <c r="AE12211" i="61"/>
  <c r="AE12212" i="61"/>
  <c r="AE12213" i="61"/>
  <c r="AE12214" i="61"/>
  <c r="AE12215" i="61"/>
  <c r="AE12216" i="61"/>
  <c r="AE12217" i="61"/>
  <c r="AE12218" i="61"/>
  <c r="AE12219" i="61"/>
  <c r="AE12220" i="61"/>
  <c r="AE12221" i="61"/>
  <c r="AE12222" i="61"/>
  <c r="AE12223" i="61"/>
  <c r="AE12224" i="61"/>
  <c r="AE12225" i="61"/>
  <c r="AE12226" i="61"/>
  <c r="AE12227" i="61"/>
  <c r="AE12228" i="61"/>
  <c r="AE12229" i="61"/>
  <c r="AE12230" i="61"/>
  <c r="AE12231" i="61"/>
  <c r="AE12232" i="61"/>
  <c r="AE12233" i="61"/>
  <c r="AE12234" i="61"/>
  <c r="AE12235" i="61"/>
  <c r="AE12236" i="61"/>
  <c r="AE12237" i="61"/>
  <c r="AE12238" i="61"/>
  <c r="AE12239" i="61"/>
  <c r="AE12240" i="61"/>
  <c r="AE12241" i="61"/>
  <c r="AE12242" i="61"/>
  <c r="AE12243" i="61"/>
  <c r="AE12244" i="61"/>
  <c r="AE12245" i="61"/>
  <c r="AE12246" i="61"/>
  <c r="AE12247" i="61"/>
  <c r="AE12248" i="61"/>
  <c r="AE12249" i="61"/>
  <c r="AE12250" i="61"/>
  <c r="AE12251" i="61"/>
  <c r="AE12252" i="61"/>
  <c r="AE12253" i="61"/>
  <c r="AE12254" i="61"/>
  <c r="AE12255" i="61"/>
  <c r="AE12256" i="61"/>
  <c r="AE12257" i="61"/>
  <c r="AE12258" i="61"/>
  <c r="AE12259" i="61"/>
  <c r="AE12260" i="61"/>
  <c r="AE12261" i="61"/>
  <c r="AE12262" i="61"/>
  <c r="AE12263" i="61"/>
  <c r="AE12264" i="61"/>
  <c r="AE12265" i="61"/>
  <c r="AE12266" i="61"/>
  <c r="AE12267" i="61"/>
  <c r="AE12268" i="61"/>
  <c r="AE12269" i="61"/>
  <c r="AE12270" i="61"/>
  <c r="AE12271" i="61"/>
  <c r="AE12272" i="61"/>
  <c r="AE12273" i="61"/>
  <c r="AE12274" i="61"/>
  <c r="AE12275" i="61"/>
  <c r="AE12276" i="61"/>
  <c r="AE12277" i="61"/>
  <c r="AE12278" i="61"/>
  <c r="AE12279" i="61"/>
  <c r="AE12280" i="61"/>
  <c r="AE12281" i="61"/>
  <c r="AE12282" i="61"/>
  <c r="AE12283" i="61"/>
  <c r="AE12284" i="61"/>
  <c r="AE12285" i="61"/>
  <c r="AE12286" i="61"/>
  <c r="AE12287" i="61"/>
  <c r="AE12288" i="61"/>
  <c r="AE12289" i="61"/>
  <c r="AE12290" i="61"/>
  <c r="AE12291" i="61"/>
  <c r="AE12292" i="61"/>
  <c r="AE12293" i="61"/>
  <c r="AE12294" i="61"/>
  <c r="AE12295" i="61"/>
  <c r="AE12296" i="61"/>
  <c r="AE12297" i="61"/>
  <c r="AE12298" i="61"/>
  <c r="AE12299" i="61"/>
  <c r="AE12300" i="61"/>
  <c r="AE12301" i="61"/>
  <c r="AE12302" i="61"/>
  <c r="AE12303" i="61"/>
  <c r="AE12304" i="61"/>
  <c r="AE12305" i="61"/>
  <c r="AE12306" i="61"/>
  <c r="AE12307" i="61"/>
  <c r="AE12308" i="61"/>
  <c r="AE12309" i="61"/>
  <c r="AE12310" i="61"/>
  <c r="AE12311" i="61"/>
  <c r="AE12312" i="61"/>
  <c r="AE12313" i="61"/>
  <c r="AE12314" i="61"/>
  <c r="AE12315" i="61"/>
  <c r="AE12316" i="61"/>
  <c r="AE12317" i="61"/>
  <c r="AE12318" i="61"/>
  <c r="AE12319" i="61"/>
  <c r="AE12320" i="61"/>
  <c r="AE12321" i="61"/>
  <c r="AE12322" i="61"/>
  <c r="AE12323" i="61"/>
  <c r="AE12324" i="61"/>
  <c r="AE12325" i="61"/>
  <c r="AE12326" i="61"/>
  <c r="AE12327" i="61"/>
  <c r="AE12328" i="61"/>
  <c r="AE12329" i="61"/>
  <c r="AE12330" i="61"/>
  <c r="AE12331" i="61"/>
  <c r="AE12332" i="61"/>
  <c r="AE12333" i="61"/>
  <c r="AE12334" i="61"/>
  <c r="AE12335" i="61"/>
  <c r="AE12336" i="61"/>
  <c r="AE12337" i="61"/>
  <c r="AE12338" i="61"/>
  <c r="AE12339" i="61"/>
  <c r="AE12340" i="61"/>
  <c r="AE12341" i="61"/>
  <c r="AE12342" i="61"/>
  <c r="AE12343" i="61"/>
  <c r="AE12344" i="61"/>
  <c r="AE12345" i="61"/>
  <c r="AE12346" i="61"/>
  <c r="AE12347" i="61"/>
  <c r="AE12348" i="61"/>
  <c r="AE12349" i="61"/>
  <c r="AE12350" i="61"/>
  <c r="AE12351" i="61"/>
  <c r="AE12352" i="61"/>
  <c r="AE12353" i="61"/>
  <c r="AE12354" i="61"/>
  <c r="AE12355" i="61"/>
  <c r="AE12356" i="61"/>
  <c r="AE12357" i="61"/>
  <c r="AE12358" i="61"/>
  <c r="AE12359" i="61"/>
  <c r="AE12360" i="61"/>
  <c r="AE12361" i="61"/>
  <c r="AE12362" i="61"/>
  <c r="AE12363" i="61"/>
  <c r="AE12364" i="61"/>
  <c r="AE12365" i="61"/>
  <c r="AE12366" i="61"/>
  <c r="AE12367" i="61"/>
  <c r="AE12368" i="61"/>
  <c r="AE12369" i="61"/>
  <c r="AE12370" i="61"/>
  <c r="AE12371" i="61"/>
  <c r="AE12372" i="61"/>
  <c r="AE12373" i="61"/>
  <c r="AE12374" i="61"/>
  <c r="AE12375" i="61"/>
  <c r="AE12376" i="61"/>
  <c r="AE12377" i="61"/>
  <c r="AE12378" i="61"/>
  <c r="AE12379" i="61"/>
  <c r="AE12380" i="61"/>
  <c r="AE12381" i="61"/>
  <c r="AE12382" i="61"/>
  <c r="AE12383" i="61"/>
  <c r="AE12384" i="61"/>
  <c r="AE12385" i="61"/>
  <c r="AE12386" i="61"/>
  <c r="AE12387" i="61"/>
  <c r="AE12388" i="61"/>
  <c r="AE12389" i="61"/>
  <c r="AE12390" i="61"/>
  <c r="AE12391" i="61"/>
  <c r="AE12392" i="61"/>
  <c r="AE12393" i="61"/>
  <c r="AE12394" i="61"/>
  <c r="AE12395" i="61"/>
  <c r="AE12396" i="61"/>
  <c r="AE12397" i="61"/>
  <c r="AE12398" i="61"/>
  <c r="AE12399" i="61"/>
  <c r="AE12400" i="61"/>
  <c r="AE12401" i="61"/>
  <c r="AE12402" i="61"/>
  <c r="AE12403" i="61"/>
  <c r="AE12404" i="61"/>
  <c r="AE12405" i="61"/>
  <c r="AE12406" i="61"/>
  <c r="AE12407" i="61"/>
  <c r="AE12408" i="61"/>
  <c r="AE12409" i="61"/>
  <c r="AE12410" i="61"/>
  <c r="AE12411" i="61"/>
  <c r="AE12412" i="61"/>
  <c r="AE12413" i="61"/>
  <c r="AE12414" i="61"/>
  <c r="AE12415" i="61"/>
  <c r="AE12416" i="61"/>
  <c r="AE12417" i="61"/>
  <c r="AE12418" i="61"/>
  <c r="AE12419" i="61"/>
  <c r="AE12420" i="61"/>
  <c r="AE12421" i="61"/>
  <c r="AE12422" i="61"/>
  <c r="AE12423" i="61"/>
  <c r="AE12424" i="61"/>
  <c r="AE12425" i="61"/>
  <c r="AE12426" i="61"/>
  <c r="AE12427" i="61"/>
  <c r="AE12428" i="61"/>
  <c r="AE12429" i="61"/>
  <c r="AE12430" i="61"/>
  <c r="AE12431" i="61"/>
  <c r="AE12432" i="61"/>
  <c r="AE12433" i="61"/>
  <c r="AE12434" i="61"/>
  <c r="AE12435" i="61"/>
  <c r="AE12436" i="61"/>
  <c r="AE12437" i="61"/>
  <c r="AE12438" i="61"/>
  <c r="AE12439" i="61"/>
  <c r="AE12440" i="61"/>
  <c r="AE12441" i="61"/>
  <c r="AE12442" i="61"/>
  <c r="AE12443" i="61"/>
  <c r="AE12444" i="61"/>
  <c r="AE12445" i="61"/>
  <c r="AE12446" i="61"/>
  <c r="AE12447" i="61"/>
  <c r="AE12448" i="61"/>
  <c r="AE12449" i="61"/>
  <c r="AE12450" i="61"/>
  <c r="AE12451" i="61"/>
  <c r="AE12452" i="61"/>
  <c r="AE12453" i="61"/>
  <c r="AE12454" i="61"/>
  <c r="AE12455" i="61"/>
  <c r="AE12456" i="61"/>
  <c r="AE12457" i="61"/>
  <c r="AE12458" i="61"/>
  <c r="AE12459" i="61"/>
  <c r="AE12460" i="61"/>
  <c r="AE12461" i="61"/>
  <c r="AE12462" i="61"/>
  <c r="AE12463" i="61"/>
  <c r="AE12464" i="61"/>
  <c r="AE12465" i="61"/>
  <c r="AE12466" i="61"/>
  <c r="AE12467" i="61"/>
  <c r="AE12468" i="61"/>
  <c r="AE12469" i="61"/>
  <c r="AE12470" i="61"/>
  <c r="AE12471" i="61"/>
  <c r="AE12472" i="61"/>
  <c r="AE12473" i="61"/>
  <c r="AE12474" i="61"/>
  <c r="AE12475" i="61"/>
  <c r="AE12476" i="61"/>
  <c r="AE12477" i="61"/>
  <c r="AE12478" i="61"/>
  <c r="AE12479" i="61"/>
  <c r="AE12480" i="61"/>
  <c r="AE12481" i="61"/>
  <c r="AE12482" i="61"/>
  <c r="AE12483" i="61"/>
  <c r="AE12484" i="61"/>
  <c r="AE12485" i="61"/>
  <c r="AE12486" i="61"/>
  <c r="AE12487" i="61"/>
  <c r="AE12488" i="61"/>
  <c r="AE12489" i="61"/>
  <c r="AE12490" i="61"/>
  <c r="AE12491" i="61"/>
  <c r="AE12492" i="61"/>
  <c r="AE12493" i="61"/>
  <c r="AE12494" i="61"/>
  <c r="AE12495" i="61"/>
  <c r="AE12496" i="61"/>
  <c r="AE12497" i="61"/>
  <c r="AE12498" i="61"/>
  <c r="AE12499" i="61"/>
  <c r="AE12500" i="61"/>
  <c r="AE12501" i="61"/>
  <c r="AE12502" i="61"/>
  <c r="AE12503" i="61"/>
  <c r="AE12504" i="61"/>
  <c r="AE12505" i="61"/>
  <c r="AE12506" i="61"/>
  <c r="AE12507" i="61"/>
  <c r="AE12508" i="61"/>
  <c r="AE12509" i="61"/>
  <c r="AE12510" i="61"/>
  <c r="AE12511" i="61"/>
  <c r="AE12512" i="61"/>
  <c r="AE12513" i="61"/>
  <c r="AE12514" i="61"/>
  <c r="AE12515" i="61"/>
  <c r="AE12516" i="61"/>
  <c r="AE12517" i="61"/>
  <c r="AE12518" i="61"/>
  <c r="AE12519" i="61"/>
  <c r="AE12520" i="61"/>
  <c r="AE12521" i="61"/>
  <c r="AE12522" i="61"/>
  <c r="AE12523" i="61"/>
  <c r="AE12524" i="61"/>
  <c r="AE12525" i="61"/>
  <c r="AE12526" i="61"/>
  <c r="AE12527" i="61"/>
  <c r="AE12528" i="61"/>
  <c r="AE12529" i="61"/>
  <c r="AE12530" i="61"/>
  <c r="AE12531" i="61"/>
  <c r="AE12532" i="61"/>
  <c r="AE12533" i="61"/>
  <c r="AE12534" i="61"/>
  <c r="AE12535" i="61"/>
  <c r="AE12536" i="61"/>
  <c r="AE12537" i="61"/>
  <c r="AE12538" i="61"/>
  <c r="AE12539" i="61"/>
  <c r="AE12540" i="61"/>
  <c r="AE12541" i="61"/>
  <c r="AE12542" i="61"/>
  <c r="AE12543" i="61"/>
  <c r="AE12544" i="61"/>
  <c r="AE12545" i="61"/>
  <c r="AE12546" i="61"/>
  <c r="AE12547" i="61"/>
  <c r="AE12548" i="61"/>
  <c r="AE12549" i="61"/>
  <c r="AE12550" i="61"/>
  <c r="AE12551" i="61"/>
  <c r="AE12552" i="61"/>
  <c r="AE12553" i="61"/>
  <c r="AE12554" i="61"/>
  <c r="AE12555" i="61"/>
  <c r="AE12556" i="61"/>
  <c r="AE12557" i="61"/>
  <c r="AE12558" i="61"/>
  <c r="AE12559" i="61"/>
  <c r="AE12560" i="61"/>
  <c r="AE12561" i="61"/>
  <c r="AE12562" i="61"/>
  <c r="AE12563" i="61"/>
  <c r="AE12564" i="61"/>
  <c r="AE12565" i="61"/>
  <c r="AE12566" i="61"/>
  <c r="AE12567" i="61"/>
  <c r="AE12568" i="61"/>
  <c r="AE12569" i="61"/>
  <c r="AE12570" i="61"/>
  <c r="AE12571" i="61"/>
  <c r="AE12572" i="61"/>
  <c r="AE12573" i="61"/>
  <c r="AE12574" i="61"/>
  <c r="AE12575" i="61"/>
  <c r="AE12576" i="61"/>
  <c r="AE12577" i="61"/>
  <c r="AE12578" i="61"/>
  <c r="AE12579" i="61"/>
  <c r="AE12580" i="61"/>
  <c r="AE12581" i="61"/>
  <c r="AE12582" i="61"/>
  <c r="AE12583" i="61"/>
  <c r="AE12584" i="61"/>
  <c r="AE12585" i="61"/>
  <c r="AE12586" i="61"/>
  <c r="AE12587" i="61"/>
  <c r="AE12588" i="61"/>
  <c r="AE12589" i="61"/>
  <c r="AE12590" i="61"/>
  <c r="AE12591" i="61"/>
  <c r="AE12592" i="61"/>
  <c r="AE12593" i="61"/>
  <c r="AE12594" i="61"/>
  <c r="AE12595" i="61"/>
  <c r="AE12596" i="61"/>
  <c r="AE12597" i="61"/>
  <c r="AE12598" i="61"/>
  <c r="AE12599" i="61"/>
  <c r="AE12600" i="61"/>
  <c r="AE12601" i="61"/>
  <c r="AE12602" i="61"/>
  <c r="AE12603" i="61"/>
  <c r="AE12604" i="61"/>
  <c r="AE12605" i="61"/>
  <c r="AE12606" i="61"/>
  <c r="AE12607" i="61"/>
  <c r="AE12608" i="61"/>
  <c r="AE12609" i="61"/>
  <c r="AE12610" i="61"/>
  <c r="AE12611" i="61"/>
  <c r="AE12612" i="61"/>
  <c r="AE12613" i="61"/>
  <c r="AE12614" i="61"/>
  <c r="AE12615" i="61"/>
  <c r="AE12616" i="61"/>
  <c r="AE12617" i="61"/>
  <c r="AE12618" i="61"/>
  <c r="AE12619" i="61"/>
  <c r="AE12620" i="61"/>
  <c r="AE12621" i="61"/>
  <c r="AE12622" i="61"/>
  <c r="AE12623" i="61"/>
  <c r="AE12624" i="61"/>
  <c r="AE12625" i="61"/>
  <c r="AE12626" i="61"/>
  <c r="AE12627" i="61"/>
  <c r="AE12628" i="61"/>
  <c r="AE12629" i="61"/>
  <c r="AE12630" i="61"/>
  <c r="AE12631" i="61"/>
  <c r="AE12632" i="61"/>
  <c r="AE12633" i="61"/>
  <c r="AE12634" i="61"/>
  <c r="AE12635" i="61"/>
  <c r="AE12636" i="61"/>
  <c r="AE12637" i="61"/>
  <c r="AE12638" i="61"/>
  <c r="AE12639" i="61"/>
  <c r="AE12640" i="61"/>
  <c r="AE12641" i="61"/>
  <c r="AE12642" i="61"/>
  <c r="AE12643" i="61"/>
  <c r="AE12644" i="61"/>
  <c r="AE12645" i="61"/>
  <c r="AE12646" i="61"/>
  <c r="AE12647" i="61"/>
  <c r="AE12648" i="61"/>
  <c r="AE12649" i="61"/>
  <c r="AE12650" i="61"/>
  <c r="AE12651" i="61"/>
  <c r="AE12652" i="61"/>
  <c r="AE12653" i="61"/>
  <c r="AE12654" i="61"/>
  <c r="AE12655" i="61"/>
  <c r="AE12656" i="61"/>
  <c r="AE12657" i="61"/>
  <c r="AE12658" i="61"/>
  <c r="AE12659" i="61"/>
  <c r="AE12660" i="61"/>
  <c r="AE12661" i="61"/>
  <c r="AE12662" i="61"/>
  <c r="AE12663" i="61"/>
  <c r="AE12664" i="61"/>
  <c r="AE12665" i="61"/>
  <c r="AE12666" i="61"/>
  <c r="AE12667" i="61"/>
  <c r="AE12668" i="61"/>
  <c r="AE12669" i="61"/>
  <c r="AE12670" i="61"/>
  <c r="AE12671" i="61"/>
  <c r="AE12672" i="61"/>
  <c r="AE12673" i="61"/>
  <c r="AE12674" i="61"/>
  <c r="AE12675" i="61"/>
  <c r="AE12676" i="61"/>
  <c r="AE12677" i="61"/>
  <c r="AE12678" i="61"/>
  <c r="AE12679" i="61"/>
  <c r="AE12680" i="61"/>
  <c r="AE12681" i="61"/>
  <c r="AE12682" i="61"/>
  <c r="AE12683" i="61"/>
  <c r="AE12684" i="61"/>
  <c r="AE12685" i="61"/>
  <c r="AE12686" i="61"/>
  <c r="AE12687" i="61"/>
  <c r="AE12688" i="61"/>
  <c r="AE12689" i="61"/>
  <c r="AE12690" i="61"/>
  <c r="AE12691" i="61"/>
  <c r="AE12692" i="61"/>
  <c r="AE12693" i="61"/>
  <c r="AE12694" i="61"/>
  <c r="AE12695" i="61"/>
  <c r="AE12696" i="61"/>
  <c r="AE12697" i="61"/>
  <c r="AE12698" i="61"/>
  <c r="AE12699" i="61"/>
  <c r="AE12700" i="61"/>
  <c r="AE12701" i="61"/>
  <c r="AE12702" i="61"/>
  <c r="AE12703" i="61"/>
  <c r="AE12704" i="61"/>
  <c r="AE12705" i="61"/>
  <c r="AE12706" i="61"/>
  <c r="AE12707" i="61"/>
  <c r="AE12708" i="61"/>
  <c r="AE12709" i="61"/>
  <c r="AE12710" i="61"/>
  <c r="AE12711" i="61"/>
  <c r="AE12712" i="61"/>
  <c r="AE12713" i="61"/>
  <c r="AE12714" i="61"/>
  <c r="AE12715" i="61"/>
  <c r="AE12716" i="61"/>
  <c r="AE12717" i="61"/>
  <c r="AE12718" i="61"/>
  <c r="AE12719" i="61"/>
  <c r="AE12720" i="61"/>
  <c r="AE12721" i="61"/>
  <c r="AE12722" i="61"/>
  <c r="AE12723" i="61"/>
  <c r="AE12724" i="61"/>
  <c r="AE12725" i="61"/>
  <c r="AE12726" i="61"/>
  <c r="AE12727" i="61"/>
  <c r="AE12728" i="61"/>
  <c r="AE12729" i="61"/>
  <c r="AE12730" i="61"/>
  <c r="AE12731" i="61"/>
  <c r="AE12732" i="61"/>
  <c r="AE12733" i="61"/>
  <c r="AE12734" i="61"/>
  <c r="AE12735" i="61"/>
  <c r="AE12736" i="61"/>
  <c r="AE12737" i="61"/>
  <c r="AE12738" i="61"/>
  <c r="AE12739" i="61"/>
  <c r="AE12740" i="61"/>
  <c r="AE12741" i="61"/>
  <c r="AE12742" i="61"/>
  <c r="AE12743" i="61"/>
  <c r="AE12744" i="61"/>
  <c r="AE12745" i="61"/>
  <c r="AE12746" i="61"/>
  <c r="AE12747" i="61"/>
  <c r="AE12748" i="61"/>
  <c r="AE12749" i="61"/>
  <c r="AE12750" i="61"/>
  <c r="AE12751" i="61"/>
  <c r="AE12752" i="61"/>
  <c r="AE12753" i="61"/>
  <c r="AE12754" i="61"/>
  <c r="AE12755" i="61"/>
  <c r="AE12756" i="61"/>
  <c r="AE12757" i="61"/>
  <c r="AE12758" i="61"/>
  <c r="AE12759" i="61"/>
  <c r="AE12760" i="61"/>
  <c r="AE12761" i="61"/>
  <c r="AE12762" i="61"/>
  <c r="AE12763" i="61"/>
  <c r="AE12764" i="61"/>
  <c r="AE12765" i="61"/>
  <c r="AE12766" i="61"/>
  <c r="AE12767" i="61"/>
  <c r="AE12768" i="61"/>
  <c r="AE12769" i="61"/>
  <c r="AE12770" i="61"/>
  <c r="AE12771" i="61"/>
  <c r="AE12772" i="61"/>
  <c r="AE12773" i="61"/>
  <c r="AE12774" i="61"/>
  <c r="AE12775" i="61"/>
  <c r="AE12776" i="61"/>
  <c r="AE12777" i="61"/>
  <c r="AE12778" i="61"/>
  <c r="AE12779" i="61"/>
  <c r="AE12780" i="61"/>
  <c r="AE12781" i="61"/>
  <c r="AE12782" i="61"/>
  <c r="AE12783" i="61"/>
  <c r="AE12784" i="61"/>
  <c r="AE12785" i="61"/>
  <c r="AE12786" i="61"/>
  <c r="AE12787" i="61"/>
  <c r="AE12788" i="61"/>
  <c r="AE12789" i="61"/>
  <c r="AE12790" i="61"/>
  <c r="AE12791" i="61"/>
  <c r="AE12792" i="61"/>
  <c r="AE12793" i="61"/>
  <c r="AE12794" i="61"/>
  <c r="AE12795" i="61"/>
  <c r="AE12796" i="61"/>
  <c r="AE12797" i="61"/>
  <c r="AE12798" i="61"/>
  <c r="AE12799" i="61"/>
  <c r="AE12800" i="61"/>
  <c r="AE12801" i="61"/>
  <c r="AE12802" i="61"/>
  <c r="AE12803" i="61"/>
  <c r="AE12804" i="61"/>
  <c r="AE12805" i="61"/>
  <c r="AE12806" i="61"/>
  <c r="AE12807" i="61"/>
  <c r="AE12808" i="61"/>
  <c r="AE12809" i="61"/>
  <c r="AE12810" i="61"/>
  <c r="AE12811" i="61"/>
  <c r="AE12812" i="61"/>
  <c r="AE12813" i="61"/>
  <c r="AE12814" i="61"/>
  <c r="AE12815" i="61"/>
  <c r="AE12816" i="61"/>
  <c r="AE12817" i="61"/>
  <c r="AE12818" i="61"/>
  <c r="AE12819" i="61"/>
  <c r="AE12820" i="61"/>
  <c r="AE12821" i="61"/>
  <c r="AE12822" i="61"/>
  <c r="AE12823" i="61"/>
  <c r="AE12824" i="61"/>
  <c r="AE12825" i="61"/>
  <c r="AE12826" i="61"/>
  <c r="AE12827" i="61"/>
  <c r="AE12828" i="61"/>
  <c r="AE12829" i="61"/>
  <c r="AE12830" i="61"/>
  <c r="AE12831" i="61"/>
  <c r="AE12832" i="61"/>
  <c r="AE12833" i="61"/>
  <c r="AE12834" i="61"/>
  <c r="AE12835" i="61"/>
  <c r="AE12836" i="61"/>
  <c r="AE12837" i="61"/>
  <c r="AE12838" i="61"/>
  <c r="AE12839" i="61"/>
  <c r="AE12840" i="61"/>
  <c r="AE12841" i="61"/>
  <c r="AE12842" i="61"/>
  <c r="AE12843" i="61"/>
  <c r="AE12844" i="61"/>
  <c r="AE12845" i="61"/>
  <c r="AE12846" i="61"/>
  <c r="AE12847" i="61"/>
  <c r="AE12848" i="61"/>
  <c r="AE12849" i="61"/>
  <c r="AE12850" i="61"/>
  <c r="AE12851" i="61"/>
  <c r="AE12852" i="61"/>
  <c r="AE12853" i="61"/>
  <c r="AE12854" i="61"/>
  <c r="AE12855" i="61"/>
  <c r="AE12856" i="61"/>
  <c r="AE12857" i="61"/>
  <c r="AE12858" i="61"/>
  <c r="AE12859" i="61"/>
  <c r="AE12860" i="61"/>
  <c r="AE12861" i="61"/>
  <c r="AE12862" i="61"/>
  <c r="AE12863" i="61"/>
  <c r="AE12864" i="61"/>
  <c r="AE12865" i="61"/>
  <c r="AE12866" i="61"/>
  <c r="AE12867" i="61"/>
  <c r="AE12868" i="61"/>
  <c r="AE12869" i="61"/>
  <c r="AE12870" i="61"/>
  <c r="AE12871" i="61"/>
  <c r="AE12872" i="61"/>
  <c r="AE12873" i="61"/>
  <c r="AE12874" i="61"/>
  <c r="AE12875" i="61"/>
  <c r="AE12876" i="61"/>
  <c r="AE12877" i="61"/>
  <c r="AE12878" i="61"/>
  <c r="AE12879" i="61"/>
  <c r="AE12880" i="61"/>
  <c r="AE12881" i="61"/>
  <c r="AE12882" i="61"/>
  <c r="AE12883" i="61"/>
  <c r="AE12884" i="61"/>
  <c r="AE12885" i="61"/>
  <c r="AE12886" i="61"/>
  <c r="AE12887" i="61"/>
  <c r="AE12888" i="61"/>
  <c r="AE12889" i="61"/>
  <c r="AE12890" i="61"/>
  <c r="AE12891" i="61"/>
  <c r="AE12892" i="61"/>
  <c r="AE12893" i="61"/>
  <c r="AE12894" i="61"/>
  <c r="AE12895" i="61"/>
  <c r="AE12896" i="61"/>
  <c r="AE12897" i="61"/>
  <c r="AE12898" i="61"/>
  <c r="AE12899" i="61"/>
  <c r="AE12900" i="61"/>
  <c r="AE12901" i="61"/>
  <c r="AE12902" i="61"/>
  <c r="AE12903" i="61"/>
  <c r="AE12904" i="61"/>
  <c r="AE12905" i="61"/>
  <c r="AE12906" i="61"/>
  <c r="AE12907" i="61"/>
  <c r="AE12908" i="61"/>
  <c r="AE12909" i="61"/>
  <c r="AE12910" i="61"/>
  <c r="AE12911" i="61"/>
  <c r="AE12912" i="61"/>
  <c r="AE12913" i="61"/>
  <c r="AE12914" i="61"/>
  <c r="AE12915" i="61"/>
  <c r="AE12916" i="61"/>
  <c r="AE12917" i="61"/>
  <c r="AE12918" i="61"/>
  <c r="AE12919" i="61"/>
  <c r="AE12920" i="61"/>
  <c r="AE12921" i="61"/>
  <c r="AE12922" i="61"/>
  <c r="AE12923" i="61"/>
  <c r="AE12924" i="61"/>
  <c r="AE12925" i="61"/>
  <c r="AE12926" i="61"/>
  <c r="AE12927" i="61"/>
  <c r="AE12928" i="61"/>
  <c r="AE12929" i="61"/>
  <c r="AE12930" i="61"/>
  <c r="AE12931" i="61"/>
  <c r="AE12932" i="61"/>
  <c r="AE12933" i="61"/>
  <c r="AE12934" i="61"/>
  <c r="AE12935" i="61"/>
  <c r="AE12936" i="61"/>
  <c r="AE12937" i="61"/>
  <c r="AE12938" i="61"/>
  <c r="AE12939" i="61"/>
  <c r="AE12940" i="61"/>
  <c r="AE12941" i="61"/>
  <c r="AE12942" i="61"/>
  <c r="AE12943" i="61"/>
  <c r="AE12944" i="61"/>
  <c r="AE12945" i="61"/>
  <c r="AE12946" i="61"/>
  <c r="AE12947" i="61"/>
  <c r="AE12948" i="61"/>
  <c r="AE12949" i="61"/>
  <c r="AE12950" i="61"/>
  <c r="AE12951" i="61"/>
  <c r="AE12952" i="61"/>
  <c r="AE12953" i="61"/>
  <c r="AE12954" i="61"/>
  <c r="AE12955" i="61"/>
  <c r="AE12956" i="61"/>
  <c r="AE12957" i="61"/>
  <c r="AE12958" i="61"/>
  <c r="AE12959" i="61"/>
  <c r="AE12960" i="61"/>
  <c r="AE12961" i="61"/>
  <c r="AE12962" i="61"/>
  <c r="AE12963" i="61"/>
  <c r="AE12964" i="61"/>
  <c r="AE12965" i="61"/>
  <c r="AE12966" i="61"/>
  <c r="AE12967" i="61"/>
  <c r="AE12968" i="61"/>
  <c r="AE12969" i="61"/>
  <c r="AE12970" i="61"/>
  <c r="AE12971" i="61"/>
  <c r="AE12972" i="61"/>
  <c r="AE12973" i="61"/>
  <c r="AE12974" i="61"/>
  <c r="AE12975" i="61"/>
  <c r="AE12976" i="61"/>
  <c r="AE12977" i="61"/>
  <c r="AE12978" i="61"/>
  <c r="AE12979" i="61"/>
  <c r="AE12980" i="61"/>
  <c r="AE12981" i="61"/>
  <c r="AE12982" i="61"/>
  <c r="AE12983" i="61"/>
  <c r="AE12984" i="61"/>
  <c r="AE12985" i="61"/>
  <c r="AE12986" i="61"/>
  <c r="AE12987" i="61"/>
  <c r="AE12988" i="61"/>
  <c r="AE12989" i="61"/>
  <c r="AE12990" i="61"/>
  <c r="AE12991" i="61"/>
  <c r="AE12992" i="61"/>
  <c r="AE12993" i="61"/>
  <c r="AE12994" i="61"/>
  <c r="AE12995" i="61"/>
  <c r="AE12996" i="61"/>
  <c r="AE12997" i="61"/>
  <c r="AE12998" i="61"/>
  <c r="AE12999" i="61"/>
  <c r="AE13000" i="61"/>
  <c r="AE13001" i="61"/>
  <c r="AE13002" i="61"/>
  <c r="AE13003" i="61"/>
  <c r="AE13004" i="61"/>
  <c r="AE13005" i="61"/>
  <c r="AE13006" i="61"/>
  <c r="AE13007" i="61"/>
  <c r="AE13008" i="61"/>
  <c r="AE13009" i="61"/>
  <c r="AE13010" i="61"/>
  <c r="AE13011" i="61"/>
  <c r="AE13012" i="61"/>
  <c r="AE13013" i="61"/>
  <c r="AE13014" i="61"/>
  <c r="AE13015" i="61"/>
  <c r="AE13016" i="61"/>
  <c r="AE13017" i="61"/>
  <c r="AE13018" i="61"/>
  <c r="AE13019" i="61"/>
  <c r="AE13020" i="61"/>
  <c r="AE13021" i="61"/>
  <c r="AE13022" i="61"/>
  <c r="AE13023" i="61"/>
  <c r="AE13024" i="61"/>
  <c r="AE13025" i="61"/>
  <c r="AE13026" i="61"/>
  <c r="AE13027" i="61"/>
  <c r="AE13028" i="61"/>
  <c r="AE13029" i="61"/>
  <c r="AE13030" i="61"/>
  <c r="AE13031" i="61"/>
  <c r="AE13032" i="61"/>
  <c r="AE13033" i="61"/>
  <c r="AE13034" i="61"/>
  <c r="AE13035" i="61"/>
  <c r="AE13036" i="61"/>
  <c r="AE13037" i="61"/>
  <c r="AE13038" i="61"/>
  <c r="AE13039" i="61"/>
  <c r="AE13040" i="61"/>
  <c r="AE13041" i="61"/>
  <c r="AE13042" i="61"/>
  <c r="AE13043" i="61"/>
  <c r="AE13044" i="61"/>
  <c r="AE13045" i="61"/>
  <c r="AE13046" i="61"/>
  <c r="AE13047" i="61"/>
  <c r="AE13048" i="61"/>
  <c r="AE13049" i="61"/>
  <c r="AE13050" i="61"/>
  <c r="AE13051" i="61"/>
  <c r="AE13052" i="61"/>
  <c r="AE13053" i="61"/>
  <c r="AE13054" i="61"/>
  <c r="AE13055" i="61"/>
  <c r="AE13056" i="61"/>
  <c r="AE13057" i="61"/>
  <c r="AE13058" i="61"/>
  <c r="AE13059" i="61"/>
  <c r="AE13060" i="61"/>
  <c r="AE13061" i="61"/>
  <c r="AE13062" i="61"/>
  <c r="AE13063" i="61"/>
  <c r="AE13064" i="61"/>
  <c r="AE13065" i="61"/>
  <c r="AE13066" i="61"/>
  <c r="AE13067" i="61"/>
  <c r="AE13068" i="61"/>
  <c r="AE13069" i="61"/>
  <c r="AE13070" i="61"/>
  <c r="AE13071" i="61"/>
  <c r="AE13072" i="61"/>
  <c r="AE13073" i="61"/>
  <c r="AE13074" i="61"/>
  <c r="AE13075" i="61"/>
  <c r="AE13076" i="61"/>
  <c r="AE13077" i="61"/>
  <c r="AE13078" i="61"/>
  <c r="AE13079" i="61"/>
  <c r="AE13080" i="61"/>
  <c r="AE13081" i="61"/>
  <c r="AE13082" i="61"/>
  <c r="AE13083" i="61"/>
  <c r="AE13084" i="61"/>
  <c r="AE13085" i="61"/>
  <c r="AE13086" i="61"/>
  <c r="AE13087" i="61"/>
  <c r="AE13088" i="61"/>
  <c r="AE13089" i="61"/>
  <c r="AE13090" i="61"/>
  <c r="AE13091" i="61"/>
  <c r="AE13092" i="61"/>
  <c r="AE13093" i="61"/>
  <c r="AE13094" i="61"/>
  <c r="AE13095" i="61"/>
  <c r="AE13096" i="61"/>
  <c r="AE13097" i="61"/>
  <c r="AE13098" i="61"/>
  <c r="AE13099" i="61"/>
  <c r="AE13100" i="61"/>
  <c r="AE13101" i="61"/>
  <c r="AE13102" i="61"/>
  <c r="AE13103" i="61"/>
  <c r="AE13104" i="61"/>
  <c r="AE13105" i="61"/>
  <c r="AE13106" i="61"/>
  <c r="AE13107" i="61"/>
  <c r="AE13108" i="61"/>
  <c r="AE13109" i="61"/>
  <c r="AE13110" i="61"/>
  <c r="AE13111" i="61"/>
  <c r="AE13112" i="61"/>
  <c r="AE13113" i="61"/>
  <c r="AE13114" i="61"/>
  <c r="AE13115" i="61"/>
  <c r="AE13116" i="61"/>
  <c r="AE13117" i="61"/>
  <c r="AE13118" i="61"/>
  <c r="AE13119" i="61"/>
  <c r="AE13120" i="61"/>
  <c r="AE13121" i="61"/>
  <c r="AE13122" i="61"/>
  <c r="AE13123" i="61"/>
  <c r="AE13124" i="61"/>
  <c r="AE13125" i="61"/>
  <c r="AE13126" i="61"/>
  <c r="AE13127" i="61"/>
  <c r="AE13128" i="61"/>
  <c r="AE13129" i="61"/>
  <c r="AE13130" i="61"/>
  <c r="AE13131" i="61"/>
  <c r="AE13132" i="61"/>
  <c r="AE13133" i="61"/>
  <c r="AE13134" i="61"/>
  <c r="AE13135" i="61"/>
  <c r="AE13136" i="61"/>
  <c r="AE13137" i="61"/>
  <c r="AE13138" i="61"/>
  <c r="AE13139" i="61"/>
  <c r="AE13140" i="61"/>
  <c r="AE13141" i="61"/>
  <c r="AE13142" i="61"/>
  <c r="AE13143" i="61"/>
  <c r="AE13144" i="61"/>
  <c r="AE13145" i="61"/>
  <c r="AE13146" i="61"/>
  <c r="AE13147" i="61"/>
  <c r="AE13148" i="61"/>
  <c r="AE13149" i="61"/>
  <c r="AE13150" i="61"/>
  <c r="AE13151" i="61"/>
  <c r="AE13152" i="61"/>
  <c r="AE13153" i="61"/>
  <c r="AE13154" i="61"/>
  <c r="AE13155" i="61"/>
  <c r="AE13156" i="61"/>
  <c r="AE13157" i="61"/>
  <c r="AE13158" i="61"/>
  <c r="AE13159" i="61"/>
  <c r="AE13160" i="61"/>
  <c r="AE13161" i="61"/>
  <c r="AE13162" i="61"/>
  <c r="AE13163" i="61"/>
  <c r="AE13164" i="61"/>
  <c r="AE13165" i="61"/>
  <c r="AE13166" i="61"/>
  <c r="AE13167" i="61"/>
  <c r="AE13168" i="61"/>
  <c r="AE13169" i="61"/>
  <c r="AE13170" i="61"/>
  <c r="AE13171" i="61"/>
  <c r="AE13172" i="61"/>
  <c r="AE13173" i="61"/>
  <c r="AE13174" i="61"/>
  <c r="AE13175" i="61"/>
  <c r="AE13176" i="61"/>
  <c r="AE13177" i="61"/>
  <c r="AE13178" i="61"/>
  <c r="AE13179" i="61"/>
  <c r="AE13180" i="61"/>
  <c r="AE13181" i="61"/>
  <c r="AE13182" i="61"/>
  <c r="AE13183" i="61"/>
  <c r="AE13184" i="61"/>
  <c r="AE13185" i="61"/>
  <c r="AE13186" i="61"/>
  <c r="AE13187" i="61"/>
  <c r="AE13188" i="61"/>
  <c r="AE13189" i="61"/>
  <c r="AE13190" i="61"/>
  <c r="AE13191" i="61"/>
  <c r="AE13192" i="61"/>
  <c r="AE13193" i="61"/>
  <c r="AE13194" i="61"/>
  <c r="AE13195" i="61"/>
  <c r="AE13196" i="61"/>
  <c r="AE13197" i="61"/>
  <c r="AE13198" i="61"/>
  <c r="AE13199" i="61"/>
  <c r="AE13200" i="61"/>
  <c r="AE13201" i="61"/>
  <c r="AE13202" i="61"/>
  <c r="AE13203" i="61"/>
  <c r="AE13204" i="61"/>
  <c r="AE13205" i="61"/>
  <c r="AE13206" i="61"/>
  <c r="AE13207" i="61"/>
  <c r="AE13208" i="61"/>
  <c r="AE13209" i="61"/>
  <c r="AE13210" i="61"/>
  <c r="AE13211" i="61"/>
  <c r="AE13212" i="61"/>
  <c r="AE13213" i="61"/>
  <c r="AE13214" i="61"/>
  <c r="AE13215" i="61"/>
  <c r="AE13216" i="61"/>
  <c r="AE13217" i="61"/>
  <c r="AE13218" i="61"/>
  <c r="AE13219" i="61"/>
  <c r="AE13220" i="61"/>
  <c r="AE13221" i="61"/>
  <c r="AE13222" i="61"/>
  <c r="AE13223" i="61"/>
  <c r="AE13224" i="61"/>
  <c r="AE13225" i="61"/>
  <c r="AE13226" i="61"/>
  <c r="AE13227" i="61"/>
  <c r="AE13228" i="61"/>
  <c r="AE13229" i="61"/>
  <c r="AE13230" i="61"/>
  <c r="AE13231" i="61"/>
  <c r="AE13232" i="61"/>
  <c r="AE13233" i="61"/>
  <c r="AE13234" i="61"/>
  <c r="AE13235" i="61"/>
  <c r="AE13236" i="61"/>
  <c r="AE13237" i="61"/>
  <c r="AE13238" i="61"/>
  <c r="AE13239" i="61"/>
  <c r="AE13240" i="61"/>
  <c r="AE13241" i="61"/>
  <c r="AE13242" i="61"/>
  <c r="AE13243" i="61"/>
  <c r="AE13244" i="61"/>
  <c r="AE13245" i="61"/>
  <c r="AE13246" i="61"/>
  <c r="AE13247" i="61"/>
  <c r="AE13248" i="61"/>
  <c r="AE13249" i="61"/>
  <c r="AE13250" i="61"/>
  <c r="AE13251" i="61"/>
  <c r="AE13252" i="61"/>
  <c r="AE13253" i="61"/>
  <c r="AE13254" i="61"/>
  <c r="AE13255" i="61"/>
  <c r="AE13256" i="61"/>
  <c r="AE13257" i="61"/>
  <c r="AE13258" i="61"/>
  <c r="AE13259" i="61"/>
  <c r="AE13260" i="61"/>
  <c r="AE13261" i="61"/>
  <c r="AE13262" i="61"/>
  <c r="AE13263" i="61"/>
  <c r="AE13264" i="61"/>
  <c r="AE13265" i="61"/>
  <c r="AE13266" i="61"/>
  <c r="AE13267" i="61"/>
  <c r="AE13268" i="61"/>
  <c r="AE13269" i="61"/>
  <c r="AE13270" i="61"/>
  <c r="AE13271" i="61"/>
  <c r="AE13272" i="61"/>
  <c r="AE13273" i="61"/>
  <c r="AE13274" i="61"/>
  <c r="AE13275" i="61"/>
  <c r="AE13276" i="61"/>
  <c r="AE13277" i="61"/>
  <c r="AE13278" i="61"/>
  <c r="AE13279" i="61"/>
  <c r="AE13280" i="61"/>
  <c r="AE13281" i="61"/>
  <c r="AE13282" i="61"/>
  <c r="AE13283" i="61"/>
  <c r="AE13284" i="61"/>
  <c r="AE13285" i="61"/>
  <c r="AE13286" i="61"/>
  <c r="AE13287" i="61"/>
  <c r="AE13288" i="61"/>
  <c r="AE13289" i="61"/>
  <c r="AE13290" i="61"/>
  <c r="AE13291" i="61"/>
  <c r="AE13292" i="61"/>
  <c r="AE13293" i="61"/>
  <c r="AE13294" i="61"/>
  <c r="AE13295" i="61"/>
  <c r="AE13296" i="61"/>
  <c r="AE13297" i="61"/>
  <c r="AE13298" i="61"/>
  <c r="AE13299" i="61"/>
  <c r="AE13300" i="61"/>
  <c r="AE13301" i="61"/>
  <c r="AE13302" i="61"/>
  <c r="AE13303" i="61"/>
  <c r="AE13304" i="61"/>
  <c r="AE13305" i="61"/>
  <c r="AE13306" i="61"/>
  <c r="AE13307" i="61"/>
  <c r="AE13308" i="61"/>
  <c r="AE13309" i="61"/>
  <c r="AE13310" i="61"/>
  <c r="AE13311" i="61"/>
  <c r="AE13312" i="61"/>
  <c r="AE13313" i="61"/>
  <c r="AE13314" i="61"/>
  <c r="AE13315" i="61"/>
  <c r="AE13316" i="61"/>
  <c r="AE13317" i="61"/>
  <c r="AE13318" i="61"/>
  <c r="AE13319" i="61"/>
  <c r="AE13320" i="61"/>
  <c r="AE13321" i="61"/>
  <c r="AE13322" i="61"/>
  <c r="AE13323" i="61"/>
  <c r="AE13324" i="61"/>
  <c r="AE13325" i="61"/>
  <c r="AE13326" i="61"/>
  <c r="AE13327" i="61"/>
  <c r="AE13328" i="61"/>
  <c r="AE13329" i="61"/>
  <c r="AE13330" i="61"/>
  <c r="AE13331" i="61"/>
  <c r="AE13332" i="61"/>
  <c r="AE13333" i="61"/>
  <c r="AE13334" i="61"/>
  <c r="AE13335" i="61"/>
  <c r="AE13336" i="61"/>
  <c r="AE13337" i="61"/>
  <c r="AE13338" i="61"/>
  <c r="AE13339" i="61"/>
  <c r="AE13340" i="61"/>
  <c r="AE13341" i="61"/>
  <c r="AE13342" i="61"/>
  <c r="AE13343" i="61"/>
  <c r="AE13344" i="61"/>
  <c r="AE13345" i="61"/>
  <c r="AE13346" i="61"/>
  <c r="AE13347" i="61"/>
  <c r="AE13348" i="61"/>
  <c r="AE13349" i="61"/>
  <c r="AE13350" i="61"/>
  <c r="AE13351" i="61"/>
  <c r="AE13352" i="61"/>
  <c r="AE13353" i="61"/>
  <c r="AE13354" i="61"/>
  <c r="AE13355" i="61"/>
  <c r="AE13356" i="61"/>
  <c r="AE13357" i="61"/>
  <c r="AE13358" i="61"/>
  <c r="AE13359" i="61"/>
  <c r="AE13360" i="61"/>
  <c r="AE13361" i="61"/>
  <c r="AE13362" i="61"/>
  <c r="AE13363" i="61"/>
  <c r="AE13364" i="61"/>
  <c r="AE13365" i="61"/>
  <c r="AE13366" i="61"/>
  <c r="AE13367" i="61"/>
  <c r="AE13368" i="61"/>
  <c r="AE13369" i="61"/>
  <c r="AE13370" i="61"/>
  <c r="AE13371" i="61"/>
  <c r="AE13372" i="61"/>
  <c r="AE13373" i="61"/>
  <c r="AE13374" i="61"/>
  <c r="AE13375" i="61"/>
  <c r="AE13376" i="61"/>
  <c r="AE13377" i="61"/>
  <c r="AE13378" i="61"/>
  <c r="AE13379" i="61"/>
  <c r="AE13380" i="61"/>
  <c r="AE13381" i="61"/>
  <c r="AE13382" i="61"/>
  <c r="AE13383" i="61"/>
  <c r="AE13384" i="61"/>
  <c r="AE13385" i="61"/>
  <c r="AE13386" i="61"/>
  <c r="AE13387" i="61"/>
  <c r="AE13388" i="61"/>
  <c r="AE13389" i="61"/>
  <c r="AE13390" i="61"/>
  <c r="AE13391" i="61"/>
  <c r="AE13392" i="61"/>
  <c r="AE13393" i="61"/>
  <c r="AE13394" i="61"/>
  <c r="AE13395" i="61"/>
  <c r="AE13396" i="61"/>
  <c r="AE13397" i="61"/>
  <c r="AE13398" i="61"/>
  <c r="AE13399" i="61"/>
  <c r="AE13400" i="61"/>
  <c r="AE13401" i="61"/>
  <c r="AE13402" i="61"/>
  <c r="AE13403" i="61"/>
  <c r="AE13404" i="61"/>
  <c r="AE13405" i="61"/>
  <c r="AE13406" i="61"/>
  <c r="AE13407" i="61"/>
  <c r="AE13408" i="61"/>
  <c r="AE13409" i="61"/>
  <c r="AE13410" i="61"/>
  <c r="AE13411" i="61"/>
  <c r="AE13412" i="61"/>
  <c r="AE13413" i="61"/>
  <c r="AE13414" i="61"/>
  <c r="AE13415" i="61"/>
  <c r="AE13416" i="61"/>
  <c r="AE13417" i="61"/>
  <c r="AE13418" i="61"/>
  <c r="AE13419" i="61"/>
  <c r="AE13420" i="61"/>
  <c r="AE13421" i="61"/>
  <c r="AE13422" i="61"/>
  <c r="AE13423" i="61"/>
  <c r="AE13424" i="61"/>
  <c r="AE13425" i="61"/>
  <c r="AE13426" i="61"/>
  <c r="AE13427" i="61"/>
  <c r="AE13428" i="61"/>
  <c r="AE13429" i="61"/>
  <c r="AE13430" i="61"/>
  <c r="AE13431" i="61"/>
  <c r="AE13432" i="61"/>
  <c r="AE13433" i="61"/>
  <c r="AE13434" i="61"/>
  <c r="AE13435" i="61"/>
  <c r="AE13436" i="61"/>
  <c r="AE13437" i="61"/>
  <c r="AE13438" i="61"/>
  <c r="AE13439" i="61"/>
  <c r="AE13440" i="61"/>
  <c r="AE13441" i="61"/>
  <c r="AE13442" i="61"/>
  <c r="AE13443" i="61"/>
  <c r="AE13444" i="61"/>
  <c r="AE13445" i="61"/>
  <c r="AE13446" i="61"/>
  <c r="AE13447" i="61"/>
  <c r="AE13448" i="61"/>
  <c r="AE13449" i="61"/>
  <c r="AE13450" i="61"/>
  <c r="AE13451" i="61"/>
  <c r="AE13452" i="61"/>
  <c r="AE13453" i="61"/>
  <c r="AE13454" i="61"/>
  <c r="AE13455" i="61"/>
  <c r="AE13456" i="61"/>
  <c r="AE13457" i="61"/>
  <c r="AE13458" i="61"/>
  <c r="AE13459" i="61"/>
  <c r="AE13460" i="61"/>
  <c r="AE13461" i="61"/>
  <c r="AE13462" i="61"/>
  <c r="AE13463" i="61"/>
  <c r="AE13464" i="61"/>
  <c r="AE13465" i="61"/>
  <c r="AE13466" i="61"/>
  <c r="AE13467" i="61"/>
  <c r="AE13468" i="61"/>
  <c r="AE13469" i="61"/>
  <c r="AE13470" i="61"/>
  <c r="AE13471" i="61"/>
  <c r="AE13472" i="61"/>
  <c r="AE13473" i="61"/>
  <c r="AE13474" i="61"/>
  <c r="AE13475" i="61"/>
  <c r="O40" i="46"/>
  <c r="AZ4" i="61"/>
  <c r="AZ5" i="61"/>
  <c r="AZ6" i="61"/>
  <c r="AZ7" i="61"/>
  <c r="AZ8" i="61"/>
  <c r="AZ9" i="61"/>
  <c r="AZ10" i="61"/>
  <c r="AZ11" i="61"/>
  <c r="AZ12" i="61"/>
  <c r="AZ13" i="61"/>
  <c r="AZ14" i="61"/>
  <c r="AZ15" i="61"/>
  <c r="AZ16" i="61"/>
  <c r="AZ17" i="61"/>
  <c r="AZ18" i="61"/>
  <c r="AZ19" i="61"/>
  <c r="AZ20" i="61"/>
  <c r="AZ21" i="61"/>
  <c r="AZ22" i="61"/>
  <c r="AZ23" i="61"/>
  <c r="AZ24" i="61"/>
  <c r="AZ25" i="61"/>
  <c r="AZ26" i="61"/>
  <c r="AZ27" i="61"/>
  <c r="AZ28" i="61"/>
  <c r="AZ29" i="61"/>
  <c r="AZ30" i="61"/>
  <c r="AZ31" i="61"/>
  <c r="AZ32" i="61"/>
  <c r="AZ33" i="61"/>
  <c r="AZ34" i="61"/>
  <c r="AZ35" i="61"/>
  <c r="AZ36" i="61"/>
  <c r="AZ37" i="61"/>
  <c r="AZ38" i="61"/>
  <c r="AZ39" i="61"/>
  <c r="AZ40" i="61"/>
  <c r="AZ41" i="61"/>
  <c r="AZ42" i="61"/>
  <c r="AZ43" i="61"/>
  <c r="AZ44" i="61"/>
  <c r="AZ45" i="61"/>
  <c r="AZ46" i="61"/>
  <c r="AZ47" i="61"/>
  <c r="AZ48" i="61"/>
  <c r="AZ49" i="61"/>
  <c r="AZ50" i="61"/>
  <c r="AZ51" i="61"/>
  <c r="AZ52" i="61"/>
  <c r="AZ53" i="61"/>
  <c r="AZ54" i="61"/>
  <c r="AZ55" i="61"/>
  <c r="AZ56" i="61"/>
  <c r="AZ57" i="61"/>
  <c r="AZ58" i="61"/>
  <c r="AZ59" i="61"/>
  <c r="AZ60" i="61"/>
  <c r="AZ61" i="61"/>
  <c r="AZ62" i="61"/>
  <c r="AZ63" i="61"/>
  <c r="AZ64" i="61"/>
  <c r="AZ65" i="61"/>
  <c r="AZ66" i="61"/>
  <c r="AZ67" i="61"/>
  <c r="AZ68" i="61"/>
  <c r="AZ69" i="61"/>
  <c r="AZ70" i="61"/>
  <c r="AZ71" i="61"/>
  <c r="AZ72" i="61"/>
  <c r="AZ73" i="61"/>
  <c r="AZ74" i="61"/>
  <c r="AZ75" i="61"/>
  <c r="AZ76" i="61"/>
  <c r="AZ77" i="61"/>
  <c r="AZ78" i="61"/>
  <c r="AZ79" i="61"/>
  <c r="AZ80" i="61"/>
  <c r="AZ81" i="61"/>
  <c r="AZ82" i="61"/>
  <c r="AZ83" i="61"/>
  <c r="AZ84" i="61"/>
  <c r="AZ85" i="61"/>
  <c r="AZ86" i="61"/>
  <c r="AZ87" i="61"/>
  <c r="AZ88" i="61"/>
  <c r="AZ89" i="61"/>
  <c r="AZ90" i="61"/>
  <c r="AZ91" i="61"/>
  <c r="AZ92" i="61"/>
  <c r="AZ93" i="61"/>
  <c r="AZ94" i="61"/>
  <c r="AZ95" i="61"/>
  <c r="AZ96" i="61"/>
  <c r="AZ97" i="61"/>
  <c r="AZ98" i="61"/>
  <c r="AZ99" i="61"/>
  <c r="AZ100" i="61"/>
  <c r="AZ101" i="61"/>
  <c r="AZ102" i="61"/>
  <c r="AZ103" i="61"/>
  <c r="AZ104" i="61"/>
  <c r="AZ105" i="61"/>
  <c r="AZ106" i="61"/>
  <c r="AZ107" i="61"/>
  <c r="AZ108" i="61"/>
  <c r="AZ109" i="61"/>
  <c r="AZ110" i="61"/>
  <c r="AZ111" i="61"/>
  <c r="AZ112" i="61"/>
  <c r="AZ113" i="61"/>
  <c r="AZ114" i="61"/>
  <c r="AZ115" i="61"/>
  <c r="AZ116" i="61"/>
  <c r="AZ117" i="61"/>
  <c r="AZ118" i="61"/>
  <c r="AZ119" i="61"/>
  <c r="AZ120" i="61"/>
  <c r="AZ121" i="61"/>
  <c r="AZ122" i="61"/>
  <c r="AZ123" i="61"/>
  <c r="AZ124" i="61"/>
  <c r="AZ125" i="61"/>
  <c r="AZ126" i="61"/>
  <c r="AZ127" i="61"/>
  <c r="AZ128" i="61"/>
  <c r="AZ129" i="61"/>
  <c r="AZ130" i="61"/>
  <c r="AZ131" i="61"/>
  <c r="AZ132" i="61"/>
  <c r="AZ133" i="61"/>
  <c r="AZ134" i="61"/>
  <c r="AZ135" i="61"/>
  <c r="AZ136" i="61"/>
  <c r="AZ137" i="61"/>
  <c r="AZ138" i="61"/>
  <c r="AZ139" i="61"/>
  <c r="AZ140" i="61"/>
  <c r="AZ141" i="61"/>
  <c r="AZ142" i="61"/>
  <c r="AZ143" i="61"/>
  <c r="AZ144" i="61"/>
  <c r="AZ145" i="61"/>
  <c r="AZ146" i="61"/>
  <c r="AZ147" i="61"/>
  <c r="AZ148" i="61"/>
  <c r="AZ149" i="61"/>
  <c r="AZ150" i="61"/>
  <c r="AZ151" i="61"/>
  <c r="AZ152" i="61"/>
  <c r="AZ153" i="61"/>
  <c r="AZ154" i="61"/>
  <c r="AZ155" i="61"/>
  <c r="AZ156" i="61"/>
  <c r="AZ157" i="61"/>
  <c r="AZ158" i="61"/>
  <c r="AZ159" i="61"/>
  <c r="AZ160" i="61"/>
  <c r="AZ161" i="61"/>
  <c r="AZ162" i="61"/>
  <c r="AZ163" i="61"/>
  <c r="AZ164" i="61"/>
  <c r="AZ165" i="61"/>
  <c r="AZ166" i="61"/>
  <c r="AZ167" i="61"/>
  <c r="AZ168" i="61"/>
  <c r="AZ169" i="61"/>
  <c r="AZ170" i="61"/>
  <c r="AZ171" i="61"/>
  <c r="AZ172" i="61"/>
  <c r="AZ173" i="61"/>
  <c r="AZ174" i="61"/>
  <c r="AZ175" i="61"/>
  <c r="AZ176" i="61"/>
  <c r="AZ177" i="61"/>
  <c r="AZ178" i="61"/>
  <c r="AZ179" i="61"/>
  <c r="AZ180" i="61"/>
  <c r="AZ181" i="61"/>
  <c r="AZ182" i="61"/>
  <c r="AZ183" i="61"/>
  <c r="AZ184" i="61"/>
  <c r="AZ185" i="61"/>
  <c r="AZ186" i="61"/>
  <c r="AZ187" i="61"/>
  <c r="AZ188" i="61"/>
  <c r="AZ189" i="61"/>
  <c r="AZ190" i="61"/>
  <c r="AZ191" i="61"/>
  <c r="AZ192" i="61"/>
  <c r="AZ193" i="61"/>
  <c r="AZ194" i="61"/>
  <c r="AZ195" i="61"/>
  <c r="AZ196" i="61"/>
  <c r="AZ197" i="61"/>
  <c r="AZ198" i="61"/>
  <c r="AZ199" i="61"/>
  <c r="AZ200" i="61"/>
  <c r="AZ201" i="61"/>
  <c r="AZ202" i="61"/>
  <c r="AZ203" i="61"/>
  <c r="AZ204" i="61"/>
  <c r="AZ205" i="61"/>
  <c r="AZ206" i="61"/>
  <c r="AZ207" i="61"/>
  <c r="AZ208" i="61"/>
  <c r="AZ209" i="61"/>
  <c r="AZ210" i="61"/>
  <c r="AZ211" i="61"/>
  <c r="AZ212" i="61"/>
  <c r="AZ213" i="61"/>
  <c r="AZ214" i="61"/>
  <c r="B4" i="61"/>
  <c r="B5" i="61" s="1"/>
  <c r="B6" i="61" s="1"/>
  <c r="B7" i="61" s="1"/>
  <c r="B8" i="61" s="1"/>
  <c r="B9" i="61" s="1"/>
  <c r="B10" i="61" s="1"/>
  <c r="B11" i="61" s="1"/>
  <c r="B12" i="61" s="1"/>
  <c r="B13" i="61" s="1"/>
  <c r="B14" i="61" s="1"/>
  <c r="B15" i="61" s="1"/>
  <c r="B16" i="61" s="1"/>
  <c r="B17" i="61" s="1"/>
  <c r="B18" i="61" s="1"/>
  <c r="B19" i="61" s="1"/>
  <c r="B20" i="61" s="1"/>
  <c r="B21" i="61" s="1"/>
  <c r="B22" i="61" s="1"/>
  <c r="B23" i="61" s="1"/>
  <c r="B24" i="61" s="1"/>
  <c r="B25" i="61" s="1"/>
  <c r="B26" i="61" s="1"/>
  <c r="B27" i="61" s="1"/>
  <c r="B28" i="61" s="1"/>
  <c r="B29" i="61" s="1"/>
  <c r="B30" i="61" s="1"/>
  <c r="B31" i="61" s="1"/>
  <c r="B32" i="61" s="1"/>
  <c r="B33" i="61" s="1"/>
  <c r="B34" i="61" s="1"/>
  <c r="B35" i="61" s="1"/>
  <c r="B36" i="61" s="1"/>
  <c r="B37" i="61" s="1"/>
  <c r="B38" i="61" s="1"/>
  <c r="B39" i="61" s="1"/>
  <c r="B40" i="61" s="1"/>
  <c r="B41" i="61" s="1"/>
  <c r="B42" i="61" s="1"/>
  <c r="B43" i="61" s="1"/>
  <c r="B44" i="61" s="1"/>
  <c r="B45" i="61" s="1"/>
  <c r="B46" i="61" s="1"/>
  <c r="B47" i="61" s="1"/>
  <c r="B48" i="61" s="1"/>
  <c r="B49" i="61" s="1"/>
  <c r="B50" i="61" s="1"/>
  <c r="B51" i="61" s="1"/>
  <c r="B52" i="61" s="1"/>
  <c r="B53" i="61" s="1"/>
  <c r="B54" i="61" s="1"/>
  <c r="B55" i="61" s="1"/>
  <c r="B56" i="61" s="1"/>
  <c r="B57" i="61" s="1"/>
  <c r="B58" i="61" s="1"/>
  <c r="B59" i="61" s="1"/>
  <c r="B60" i="61" s="1"/>
  <c r="B61" i="61" s="1"/>
  <c r="B62" i="61" s="1"/>
  <c r="B63" i="61" s="1"/>
  <c r="B64" i="61" s="1"/>
  <c r="B65" i="61" s="1"/>
  <c r="B66" i="61" s="1"/>
  <c r="B67" i="61" s="1"/>
  <c r="B68" i="61" s="1"/>
  <c r="B69" i="61" s="1"/>
  <c r="B70" i="61" s="1"/>
  <c r="B71" i="61" s="1"/>
  <c r="B72" i="61" s="1"/>
  <c r="B73" i="61" s="1"/>
  <c r="B74" i="61" s="1"/>
  <c r="B75" i="61" s="1"/>
  <c r="B76" i="61" s="1"/>
  <c r="B77" i="61" s="1"/>
  <c r="B78" i="61" s="1"/>
  <c r="B79" i="61" s="1"/>
  <c r="B80" i="61" s="1"/>
  <c r="B81" i="61" s="1"/>
  <c r="B82" i="61" s="1"/>
  <c r="B83" i="61" s="1"/>
  <c r="B84" i="61" s="1"/>
  <c r="B85" i="61" s="1"/>
  <c r="B86" i="61" s="1"/>
  <c r="B87" i="61" s="1"/>
  <c r="B88" i="61" s="1"/>
  <c r="B89" i="61" s="1"/>
  <c r="B90" i="61" s="1"/>
  <c r="B91" i="61" s="1"/>
  <c r="B92" i="61" s="1"/>
  <c r="B93" i="61" s="1"/>
  <c r="B94" i="61" s="1"/>
  <c r="B95" i="61" s="1"/>
  <c r="B96" i="61" s="1"/>
  <c r="B97" i="61" s="1"/>
  <c r="B98" i="61" s="1"/>
  <c r="B99" i="61" s="1"/>
  <c r="B100" i="61" s="1"/>
  <c r="B101" i="61" s="1"/>
  <c r="B102" i="61" s="1"/>
  <c r="B103" i="61" s="1"/>
  <c r="B104" i="61" s="1"/>
  <c r="B105" i="61" s="1"/>
  <c r="B106" i="61" s="1"/>
  <c r="B107" i="61" s="1"/>
  <c r="B108" i="61" s="1"/>
  <c r="B109" i="61" s="1"/>
  <c r="B110" i="61" s="1"/>
  <c r="B111" i="61" s="1"/>
  <c r="B112" i="61" s="1"/>
  <c r="B113" i="61" s="1"/>
  <c r="B114" i="61" s="1"/>
  <c r="B115" i="61" s="1"/>
  <c r="B116" i="61" s="1"/>
  <c r="B117" i="61" s="1"/>
  <c r="B118" i="61" s="1"/>
  <c r="B119" i="61" s="1"/>
  <c r="B120" i="61" s="1"/>
  <c r="B121" i="61" s="1"/>
  <c r="B122" i="61" s="1"/>
  <c r="B123" i="61" s="1"/>
  <c r="B124" i="61" s="1"/>
  <c r="B125" i="61" s="1"/>
  <c r="B126" i="61" s="1"/>
  <c r="B127" i="61" s="1"/>
  <c r="B128" i="61" s="1"/>
  <c r="B129" i="61" s="1"/>
  <c r="B130" i="61" s="1"/>
  <c r="B131" i="61" s="1"/>
  <c r="B132" i="61" s="1"/>
  <c r="B133" i="61" s="1"/>
  <c r="B134" i="61" s="1"/>
  <c r="B135" i="61" s="1"/>
  <c r="B136" i="61" s="1"/>
  <c r="B137" i="61" s="1"/>
  <c r="B138" i="61" s="1"/>
  <c r="B139" i="61" s="1"/>
  <c r="B140" i="61" s="1"/>
  <c r="B141" i="61" s="1"/>
  <c r="B142" i="61" s="1"/>
  <c r="B143" i="61" s="1"/>
  <c r="B144" i="61" s="1"/>
  <c r="B145" i="61" s="1"/>
  <c r="B146" i="61" s="1"/>
  <c r="B147" i="61" s="1"/>
  <c r="B148" i="61" s="1"/>
  <c r="B149" i="61" s="1"/>
  <c r="B150" i="61" s="1"/>
  <c r="B151" i="61" s="1"/>
  <c r="B152" i="61" s="1"/>
  <c r="B153" i="61" s="1"/>
  <c r="B154" i="61" s="1"/>
  <c r="B155" i="61" s="1"/>
  <c r="B156" i="61" s="1"/>
  <c r="B157" i="61" s="1"/>
  <c r="B158" i="61" s="1"/>
  <c r="B159" i="61" s="1"/>
  <c r="B160" i="61" s="1"/>
  <c r="B161" i="61" s="1"/>
  <c r="B162" i="61" s="1"/>
  <c r="B163" i="61" s="1"/>
  <c r="B164" i="61" s="1"/>
  <c r="B165" i="61" s="1"/>
  <c r="B166" i="61" s="1"/>
  <c r="B167" i="61" s="1"/>
  <c r="B168" i="61" s="1"/>
  <c r="B169" i="61" s="1"/>
  <c r="B170" i="61" s="1"/>
  <c r="B171" i="61" s="1"/>
  <c r="B172" i="61" s="1"/>
  <c r="B173" i="61" s="1"/>
  <c r="B174" i="61" s="1"/>
  <c r="B175" i="61" s="1"/>
  <c r="B176" i="61" s="1"/>
  <c r="B177" i="61" s="1"/>
  <c r="B178" i="61" s="1"/>
  <c r="B179" i="61" s="1"/>
  <c r="B180" i="61" s="1"/>
  <c r="B181" i="61" s="1"/>
  <c r="B182" i="61" s="1"/>
  <c r="B183" i="61" s="1"/>
  <c r="B184" i="61" s="1"/>
  <c r="B185" i="61" s="1"/>
  <c r="B186" i="61" s="1"/>
  <c r="B187" i="61" s="1"/>
  <c r="B188" i="61" s="1"/>
  <c r="B189" i="61" s="1"/>
  <c r="B190" i="61" s="1"/>
  <c r="B191" i="61" s="1"/>
  <c r="B192" i="61" s="1"/>
  <c r="B193" i="61" s="1"/>
  <c r="B194" i="61" s="1"/>
  <c r="B195" i="61" s="1"/>
  <c r="B196" i="61" s="1"/>
  <c r="B197" i="61" s="1"/>
  <c r="B198" i="61" s="1"/>
  <c r="B199" i="61" s="1"/>
  <c r="B200" i="61" s="1"/>
  <c r="B201" i="61" s="1"/>
  <c r="B202" i="61" s="1"/>
  <c r="B203" i="61" s="1"/>
  <c r="B204" i="61" s="1"/>
  <c r="B205" i="61" s="1"/>
  <c r="B206" i="61" s="1"/>
  <c r="B207" i="61" s="1"/>
  <c r="B208" i="61" s="1"/>
  <c r="B209" i="61" s="1"/>
  <c r="B210" i="61" s="1"/>
  <c r="B211" i="61" s="1"/>
  <c r="B212" i="61" s="1"/>
  <c r="B213" i="61" s="1"/>
  <c r="B214" i="61" s="1"/>
  <c r="B215" i="61" s="1"/>
  <c r="B216" i="61" s="1"/>
  <c r="B217" i="61" s="1"/>
  <c r="B218" i="61" s="1"/>
  <c r="E225" i="61"/>
  <c r="F225" i="61"/>
  <c r="G225" i="61"/>
  <c r="H225" i="61"/>
  <c r="E226" i="61"/>
  <c r="F226" i="61"/>
  <c r="G226" i="61"/>
  <c r="H226" i="61"/>
  <c r="E227" i="61"/>
  <c r="F227" i="61"/>
  <c r="G227" i="61"/>
  <c r="H227" i="61"/>
  <c r="E228" i="61"/>
  <c r="F228" i="61"/>
  <c r="G228" i="61"/>
  <c r="H228" i="61"/>
  <c r="E229" i="61"/>
  <c r="F229" i="61"/>
  <c r="G229" i="61"/>
  <c r="H229" i="61"/>
  <c r="E230" i="61"/>
  <c r="F230" i="61"/>
  <c r="G230" i="61"/>
  <c r="H230" i="61"/>
  <c r="E231" i="61"/>
  <c r="F231" i="61"/>
  <c r="G231" i="61"/>
  <c r="H231" i="61"/>
  <c r="E232" i="61"/>
  <c r="F232" i="61"/>
  <c r="G232" i="61"/>
  <c r="H232" i="61"/>
  <c r="E233" i="61"/>
  <c r="F233" i="61"/>
  <c r="G233" i="61"/>
  <c r="H233" i="61"/>
  <c r="E234" i="61"/>
  <c r="F234" i="61"/>
  <c r="G234" i="61"/>
  <c r="H234" i="61"/>
  <c r="E235" i="61"/>
  <c r="F235" i="61"/>
  <c r="G235" i="61"/>
  <c r="H235" i="61"/>
  <c r="E236" i="61"/>
  <c r="F236" i="61"/>
  <c r="G236" i="61"/>
  <c r="H236" i="61"/>
  <c r="E237" i="61"/>
  <c r="F237" i="61"/>
  <c r="G237" i="61"/>
  <c r="H237" i="61"/>
  <c r="E238" i="61"/>
  <c r="F238" i="61"/>
  <c r="G238" i="61"/>
  <c r="H238" i="61"/>
  <c r="E239" i="61"/>
  <c r="F239" i="61"/>
  <c r="G239" i="61"/>
  <c r="H239" i="61"/>
  <c r="E240" i="61"/>
  <c r="F240" i="61"/>
  <c r="G240" i="61"/>
  <c r="H240" i="61"/>
  <c r="E241" i="61"/>
  <c r="F241" i="61"/>
  <c r="G241" i="61"/>
  <c r="H241" i="61"/>
  <c r="E242" i="61"/>
  <c r="F242" i="61"/>
  <c r="G242" i="61"/>
  <c r="H242" i="61"/>
  <c r="E243" i="61"/>
  <c r="F243" i="61"/>
  <c r="G243" i="61"/>
  <c r="H243" i="61"/>
  <c r="E244" i="61"/>
  <c r="F244" i="61"/>
  <c r="G244" i="61"/>
  <c r="H244" i="61"/>
  <c r="E245" i="61"/>
  <c r="F245" i="61"/>
  <c r="G245" i="61"/>
  <c r="H245" i="61"/>
  <c r="E246" i="61"/>
  <c r="F246" i="61"/>
  <c r="G246" i="61"/>
  <c r="H246" i="61"/>
  <c r="E247" i="61"/>
  <c r="F247" i="61"/>
  <c r="G247" i="61"/>
  <c r="H247" i="61"/>
  <c r="E248" i="61"/>
  <c r="F248" i="61"/>
  <c r="G248" i="61"/>
  <c r="H248" i="61"/>
  <c r="E249" i="61"/>
  <c r="F249" i="61"/>
  <c r="G249" i="61"/>
  <c r="H249" i="61"/>
  <c r="E250" i="61"/>
  <c r="F250" i="61"/>
  <c r="G250" i="61"/>
  <c r="H250" i="61"/>
  <c r="E251" i="61"/>
  <c r="F251" i="61"/>
  <c r="G251" i="61"/>
  <c r="H251" i="61"/>
  <c r="E252" i="61"/>
  <c r="F252" i="61"/>
  <c r="G252" i="61"/>
  <c r="H252" i="61"/>
  <c r="E253" i="61"/>
  <c r="F253" i="61"/>
  <c r="G253" i="61"/>
  <c r="H253" i="61"/>
  <c r="E254" i="61"/>
  <c r="F254" i="61"/>
  <c r="G254" i="61"/>
  <c r="H254" i="61"/>
  <c r="E255" i="61"/>
  <c r="F255" i="61"/>
  <c r="G255" i="61"/>
  <c r="H255" i="61"/>
  <c r="E256" i="61"/>
  <c r="F256" i="61"/>
  <c r="G256" i="61"/>
  <c r="H256" i="61"/>
  <c r="E257" i="61"/>
  <c r="F257" i="61"/>
  <c r="G257" i="61"/>
  <c r="H257" i="61"/>
  <c r="E258" i="61"/>
  <c r="F258" i="61"/>
  <c r="G258" i="61"/>
  <c r="H258" i="61"/>
  <c r="E259" i="61"/>
  <c r="F259" i="61"/>
  <c r="G259" i="61"/>
  <c r="H259" i="61"/>
  <c r="E260" i="61"/>
  <c r="F260" i="61"/>
  <c r="G260" i="61"/>
  <c r="H260" i="61"/>
  <c r="E261" i="61"/>
  <c r="F261" i="61"/>
  <c r="G261" i="61"/>
  <c r="H261" i="61"/>
  <c r="E262" i="61"/>
  <c r="F262" i="61"/>
  <c r="G262" i="61"/>
  <c r="H262" i="61"/>
  <c r="E263" i="61"/>
  <c r="F263" i="61"/>
  <c r="G263" i="61"/>
  <c r="H263" i="61"/>
  <c r="E264" i="61"/>
  <c r="F264" i="61"/>
  <c r="G264" i="61"/>
  <c r="H264" i="61"/>
  <c r="E265" i="61"/>
  <c r="F265" i="61"/>
  <c r="G265" i="61"/>
  <c r="H265" i="61"/>
  <c r="E266" i="61"/>
  <c r="F266" i="61"/>
  <c r="G266" i="61"/>
  <c r="H266" i="61"/>
  <c r="E267" i="61"/>
  <c r="F267" i="61"/>
  <c r="G267" i="61"/>
  <c r="H267" i="61"/>
  <c r="E268" i="61"/>
  <c r="F268" i="61"/>
  <c r="G268" i="61"/>
  <c r="H268" i="61"/>
  <c r="E269" i="61"/>
  <c r="F269" i="61"/>
  <c r="G269" i="61"/>
  <c r="H269" i="61"/>
  <c r="E270" i="61"/>
  <c r="F270" i="61"/>
  <c r="G270" i="61"/>
  <c r="H270" i="61"/>
  <c r="E271" i="61"/>
  <c r="F271" i="61"/>
  <c r="G271" i="61"/>
  <c r="H271" i="61"/>
  <c r="E272" i="61"/>
  <c r="F272" i="61"/>
  <c r="G272" i="61"/>
  <c r="H272" i="61"/>
  <c r="E273" i="61"/>
  <c r="F273" i="61"/>
  <c r="G273" i="61"/>
  <c r="H273" i="61"/>
  <c r="E274" i="61"/>
  <c r="F274" i="61"/>
  <c r="G274" i="61"/>
  <c r="H274" i="61"/>
  <c r="E275" i="61"/>
  <c r="F275" i="61"/>
  <c r="G275" i="61"/>
  <c r="H275" i="61"/>
  <c r="E276" i="61"/>
  <c r="F276" i="61"/>
  <c r="G276" i="61"/>
  <c r="H276" i="61"/>
  <c r="E277" i="61"/>
  <c r="F277" i="61"/>
  <c r="G277" i="61"/>
  <c r="H277" i="61"/>
  <c r="E278" i="61"/>
  <c r="F278" i="61"/>
  <c r="G278" i="61"/>
  <c r="H278" i="61"/>
  <c r="E279" i="61"/>
  <c r="F279" i="61"/>
  <c r="G279" i="61"/>
  <c r="H279" i="61"/>
  <c r="E280" i="61"/>
  <c r="F280" i="61"/>
  <c r="G280" i="61"/>
  <c r="H280" i="61"/>
  <c r="E281" i="61"/>
  <c r="F281" i="61"/>
  <c r="G281" i="61"/>
  <c r="H281" i="61"/>
  <c r="E282" i="61"/>
  <c r="F282" i="61"/>
  <c r="G282" i="61"/>
  <c r="H282" i="61"/>
  <c r="E283" i="61"/>
  <c r="F283" i="61"/>
  <c r="G283" i="61"/>
  <c r="H283" i="61"/>
  <c r="E284" i="61"/>
  <c r="F284" i="61"/>
  <c r="G284" i="61"/>
  <c r="H284" i="61"/>
  <c r="E285" i="61"/>
  <c r="F285" i="61"/>
  <c r="G285" i="61"/>
  <c r="H285" i="61"/>
  <c r="E286" i="61"/>
  <c r="F286" i="61"/>
  <c r="G286" i="61"/>
  <c r="H286" i="61"/>
  <c r="E287" i="61"/>
  <c r="F287" i="61"/>
  <c r="G287" i="61"/>
  <c r="H287" i="61"/>
  <c r="E288" i="61"/>
  <c r="F288" i="61"/>
  <c r="G288" i="61"/>
  <c r="H288" i="61"/>
  <c r="E289" i="61"/>
  <c r="F289" i="61"/>
  <c r="G289" i="61"/>
  <c r="H289" i="61"/>
  <c r="E290" i="61"/>
  <c r="F290" i="61"/>
  <c r="G290" i="61"/>
  <c r="H290" i="61"/>
  <c r="E291" i="61"/>
  <c r="F291" i="61"/>
  <c r="G291" i="61"/>
  <c r="H291" i="61"/>
  <c r="E292" i="61"/>
  <c r="F292" i="61"/>
  <c r="G292" i="61"/>
  <c r="H292" i="61"/>
  <c r="E293" i="61"/>
  <c r="F293" i="61"/>
  <c r="G293" i="61"/>
  <c r="H293" i="61"/>
  <c r="E294" i="61"/>
  <c r="F294" i="61"/>
  <c r="G294" i="61"/>
  <c r="H294" i="61"/>
  <c r="E295" i="61"/>
  <c r="F295" i="61"/>
  <c r="G295" i="61"/>
  <c r="H295" i="61"/>
  <c r="E296" i="61"/>
  <c r="F296" i="61"/>
  <c r="G296" i="61"/>
  <c r="H296" i="61"/>
  <c r="E297" i="61"/>
  <c r="F297" i="61"/>
  <c r="G297" i="61"/>
  <c r="H297" i="61"/>
  <c r="E298" i="61"/>
  <c r="F298" i="61"/>
  <c r="G298" i="61"/>
  <c r="H298" i="61"/>
  <c r="E299" i="61"/>
  <c r="F299" i="61"/>
  <c r="G299" i="61"/>
  <c r="H299" i="61"/>
  <c r="E300" i="61"/>
  <c r="F300" i="61"/>
  <c r="G300" i="61"/>
  <c r="H300" i="61"/>
  <c r="E301" i="61"/>
  <c r="F301" i="61"/>
  <c r="G301" i="61"/>
  <c r="H301" i="61"/>
  <c r="E302" i="61"/>
  <c r="F302" i="61"/>
  <c r="G302" i="61"/>
  <c r="H302" i="61"/>
  <c r="E303" i="61"/>
  <c r="F303" i="61"/>
  <c r="G303" i="61"/>
  <c r="H303" i="61"/>
  <c r="E304" i="61"/>
  <c r="F304" i="61"/>
  <c r="G304" i="61"/>
  <c r="H304" i="61"/>
  <c r="E305" i="61"/>
  <c r="F305" i="61"/>
  <c r="G305" i="61"/>
  <c r="H305" i="61"/>
  <c r="E306" i="61"/>
  <c r="F306" i="61"/>
  <c r="G306" i="61"/>
  <c r="H306" i="61"/>
  <c r="E307" i="61"/>
  <c r="F307" i="61"/>
  <c r="G307" i="61"/>
  <c r="H307" i="61"/>
  <c r="E308" i="61"/>
  <c r="F308" i="61"/>
  <c r="G308" i="61"/>
  <c r="H308" i="61"/>
  <c r="E309" i="61"/>
  <c r="F309" i="61"/>
  <c r="G309" i="61"/>
  <c r="H309" i="61"/>
  <c r="E310" i="61"/>
  <c r="F310" i="61"/>
  <c r="G310" i="61"/>
  <c r="H310" i="61"/>
  <c r="E311" i="61"/>
  <c r="F311" i="61"/>
  <c r="G311" i="61"/>
  <c r="H311" i="61"/>
  <c r="E312" i="61"/>
  <c r="F312" i="61"/>
  <c r="G312" i="61"/>
  <c r="H312" i="61"/>
  <c r="E313" i="61"/>
  <c r="F313" i="61"/>
  <c r="G313" i="61"/>
  <c r="H313" i="61"/>
  <c r="E314" i="61"/>
  <c r="F314" i="61"/>
  <c r="G314" i="61"/>
  <c r="H314" i="61"/>
  <c r="E315" i="61"/>
  <c r="F315" i="61"/>
  <c r="G315" i="61"/>
  <c r="H315" i="61"/>
  <c r="E316" i="61"/>
  <c r="F316" i="61"/>
  <c r="G316" i="61"/>
  <c r="H316" i="61"/>
  <c r="E317" i="61"/>
  <c r="F317" i="61"/>
  <c r="G317" i="61"/>
  <c r="H317" i="61"/>
  <c r="E318" i="61"/>
  <c r="F318" i="61"/>
  <c r="G318" i="61"/>
  <c r="H318" i="61"/>
  <c r="E319" i="61"/>
  <c r="F319" i="61"/>
  <c r="G319" i="61"/>
  <c r="H319" i="61"/>
  <c r="E320" i="61"/>
  <c r="F320" i="61"/>
  <c r="G320" i="61"/>
  <c r="H320" i="61"/>
  <c r="E321" i="61"/>
  <c r="F321" i="61"/>
  <c r="G321" i="61"/>
  <c r="H321" i="61"/>
  <c r="E322" i="61"/>
  <c r="F322" i="61"/>
  <c r="G322" i="61"/>
  <c r="H322" i="61"/>
  <c r="AJ1" i="61"/>
  <c r="T28" i="61"/>
  <c r="X28" i="61"/>
  <c r="T29" i="61"/>
  <c r="X29" i="61"/>
  <c r="T30" i="61"/>
  <c r="X30" i="61"/>
  <c r="T31" i="61"/>
  <c r="X31" i="61"/>
  <c r="T32" i="61"/>
  <c r="X32" i="61"/>
  <c r="B225" i="61" l="1"/>
  <c r="B226" i="61" s="1"/>
  <c r="B227" i="61" s="1"/>
  <c r="B228" i="61" s="1"/>
  <c r="B229" i="61" s="1"/>
  <c r="B230" i="61" s="1"/>
  <c r="B231" i="61" s="1"/>
  <c r="B232" i="61" s="1"/>
  <c r="B233" i="61" s="1"/>
  <c r="B234" i="61" s="1"/>
  <c r="B235" i="61" s="1"/>
  <c r="B236" i="61" s="1"/>
  <c r="B237" i="61" s="1"/>
  <c r="B238" i="61" s="1"/>
  <c r="B239" i="61" s="1"/>
  <c r="B240" i="61" s="1"/>
  <c r="B241" i="61" s="1"/>
  <c r="B242" i="61" s="1"/>
  <c r="B243" i="61" s="1"/>
  <c r="B244" i="61" s="1"/>
  <c r="B245" i="61" s="1"/>
  <c r="B246" i="61" s="1"/>
  <c r="B247" i="61" s="1"/>
  <c r="B248" i="61" s="1"/>
  <c r="B249" i="61" s="1"/>
  <c r="B250" i="61" s="1"/>
  <c r="B251" i="61" s="1"/>
  <c r="B252" i="61" s="1"/>
  <c r="B253" i="61" s="1"/>
  <c r="B254" i="61" s="1"/>
  <c r="B255" i="61" s="1"/>
  <c r="B256" i="61" s="1"/>
  <c r="B257" i="61" s="1"/>
  <c r="B258" i="61" s="1"/>
  <c r="B259" i="61" s="1"/>
  <c r="B260" i="61" s="1"/>
  <c r="B261" i="61" s="1"/>
  <c r="B262" i="61" s="1"/>
  <c r="B263" i="61" s="1"/>
  <c r="B264" i="61" s="1"/>
  <c r="B265" i="61" s="1"/>
  <c r="B266" i="61" s="1"/>
  <c r="B267" i="61" s="1"/>
  <c r="B268" i="61" s="1"/>
  <c r="B269" i="61" s="1"/>
  <c r="B270" i="61" s="1"/>
  <c r="B271" i="61" s="1"/>
  <c r="B272" i="61" s="1"/>
  <c r="B273" i="61" s="1"/>
  <c r="B274" i="61" s="1"/>
  <c r="B275" i="61" s="1"/>
  <c r="B276" i="61" s="1"/>
  <c r="B277" i="61" s="1"/>
  <c r="B278" i="61" s="1"/>
  <c r="B279" i="61" s="1"/>
  <c r="B280" i="61" s="1"/>
  <c r="B281" i="61" s="1"/>
  <c r="B282" i="61" s="1"/>
  <c r="B283" i="61" s="1"/>
  <c r="B284" i="61" s="1"/>
  <c r="B285" i="61" s="1"/>
  <c r="B286" i="61" s="1"/>
  <c r="B287" i="61" s="1"/>
  <c r="B288" i="61" s="1"/>
  <c r="B289" i="61" s="1"/>
  <c r="B290" i="61" s="1"/>
  <c r="B291" i="61" s="1"/>
  <c r="B292" i="61" s="1"/>
  <c r="B293" i="61" s="1"/>
  <c r="B294" i="61" s="1"/>
  <c r="B295" i="61" s="1"/>
  <c r="B296" i="61" s="1"/>
  <c r="B297" i="61" s="1"/>
  <c r="B298" i="61" s="1"/>
  <c r="B299" i="61" s="1"/>
  <c r="B300" i="61" s="1"/>
  <c r="B301" i="61" s="1"/>
  <c r="B302" i="61" s="1"/>
  <c r="B303" i="61" s="1"/>
  <c r="B304" i="61" s="1"/>
  <c r="B305" i="61" s="1"/>
  <c r="B306" i="61" s="1"/>
  <c r="B307" i="61" s="1"/>
  <c r="B308" i="61" s="1"/>
  <c r="B309" i="61" s="1"/>
  <c r="B310" i="61" s="1"/>
  <c r="B311" i="61" s="1"/>
  <c r="B312" i="61" s="1"/>
  <c r="B313" i="61" s="1"/>
  <c r="B314" i="61" s="1"/>
  <c r="B315" i="61" s="1"/>
  <c r="B316" i="61" s="1"/>
  <c r="B317" i="61" s="1"/>
  <c r="B318" i="61" s="1"/>
  <c r="B319" i="61" s="1"/>
  <c r="B320" i="61" s="1"/>
  <c r="B321" i="61" s="1"/>
  <c r="B322" i="61" s="1"/>
  <c r="H238" i="51"/>
  <c r="B238" i="51"/>
  <c r="E94" i="56"/>
  <c r="E95" i="56"/>
  <c r="E96" i="56"/>
  <c r="E69" i="56"/>
  <c r="E377" i="56"/>
  <c r="E85" i="56"/>
  <c r="E410" i="56"/>
  <c r="E408" i="56"/>
  <c r="E412" i="56"/>
  <c r="E284" i="56"/>
  <c r="E319" i="56"/>
  <c r="O20" i="46"/>
  <c r="G20" i="46"/>
  <c r="G318" i="56"/>
  <c r="C20" i="46" s="1"/>
  <c r="G238" i="51"/>
  <c r="H328" i="56" l="1"/>
  <c r="H245" i="51"/>
  <c r="B245" i="51"/>
  <c r="G28" i="46"/>
  <c r="O28" i="46"/>
  <c r="B282" i="51"/>
  <c r="H282" i="51"/>
  <c r="B256" i="51"/>
  <c r="H256" i="51"/>
  <c r="B230" i="51"/>
  <c r="H230" i="51"/>
  <c r="B231" i="51"/>
  <c r="H231" i="51"/>
  <c r="B232" i="51"/>
  <c r="H232" i="51"/>
  <c r="B233" i="51"/>
  <c r="H233" i="51"/>
  <c r="H234" i="51"/>
  <c r="H235" i="51"/>
  <c r="H236" i="51"/>
  <c r="H237" i="51"/>
  <c r="H239" i="51"/>
  <c r="H240" i="51"/>
  <c r="H241" i="51"/>
  <c r="H242" i="51"/>
  <c r="H243" i="51"/>
  <c r="H244" i="51"/>
  <c r="H246" i="51"/>
  <c r="H247" i="51"/>
  <c r="H248" i="51"/>
  <c r="H249" i="51"/>
  <c r="H250" i="51"/>
  <c r="H251" i="51"/>
  <c r="H252" i="51"/>
  <c r="H253" i="51"/>
  <c r="H254" i="51"/>
  <c r="H255" i="51"/>
  <c r="H257" i="51"/>
  <c r="H258" i="51"/>
  <c r="H259" i="51"/>
  <c r="H260" i="51"/>
  <c r="H261" i="51"/>
  <c r="H262" i="51"/>
  <c r="H263" i="51"/>
  <c r="H264" i="51"/>
  <c r="H265" i="51"/>
  <c r="H266" i="51"/>
  <c r="H267" i="51"/>
  <c r="H268" i="51"/>
  <c r="H269" i="51"/>
  <c r="H270" i="51"/>
  <c r="H271" i="51"/>
  <c r="H272" i="51"/>
  <c r="H273" i="51"/>
  <c r="H274" i="51"/>
  <c r="H275" i="51"/>
  <c r="H276" i="51"/>
  <c r="H277" i="51"/>
  <c r="H278" i="51"/>
  <c r="H279" i="51"/>
  <c r="H280" i="51"/>
  <c r="H281" i="51"/>
  <c r="H283" i="51"/>
  <c r="H284" i="51"/>
  <c r="H285" i="51"/>
  <c r="H286" i="51"/>
  <c r="H287" i="51"/>
  <c r="H288" i="51"/>
  <c r="H289" i="51"/>
  <c r="H290" i="51"/>
  <c r="H291" i="51"/>
  <c r="H292" i="51"/>
  <c r="H293" i="51"/>
  <c r="H294" i="51"/>
  <c r="H295" i="51"/>
  <c r="H296" i="51"/>
  <c r="H297" i="51"/>
  <c r="H298" i="51"/>
  <c r="H299" i="51"/>
  <c r="H300" i="51"/>
  <c r="H301" i="51"/>
  <c r="H302" i="51"/>
  <c r="H303" i="51"/>
  <c r="H304" i="51"/>
  <c r="H305" i="51"/>
  <c r="H306" i="51"/>
  <c r="H307" i="51"/>
  <c r="H308" i="51"/>
  <c r="H309" i="51"/>
  <c r="H310" i="51"/>
  <c r="H311" i="51"/>
  <c r="H312" i="51"/>
  <c r="H313" i="51"/>
  <c r="H314" i="51"/>
  <c r="H315" i="51"/>
  <c r="H316" i="51"/>
  <c r="H317" i="51"/>
  <c r="H318" i="51"/>
  <c r="H319" i="51"/>
  <c r="H320" i="51"/>
  <c r="H321" i="51"/>
  <c r="H322" i="51"/>
  <c r="H323" i="51"/>
  <c r="H324" i="51"/>
  <c r="H325" i="51"/>
  <c r="H326" i="51"/>
  <c r="H327" i="51"/>
  <c r="H328" i="51"/>
  <c r="H329" i="51"/>
  <c r="H330" i="51"/>
  <c r="H331" i="51"/>
  <c r="H332" i="51"/>
  <c r="H333" i="51"/>
  <c r="H334" i="51"/>
  <c r="H335" i="51"/>
  <c r="H336" i="51"/>
  <c r="H337" i="51"/>
  <c r="H338" i="51"/>
  <c r="H339" i="51"/>
  <c r="H340" i="51"/>
  <c r="H341" i="51"/>
  <c r="H342" i="51"/>
  <c r="H343" i="51"/>
  <c r="H344" i="51"/>
  <c r="H345" i="51"/>
  <c r="H346" i="51"/>
  <c r="H347" i="51"/>
  <c r="H348" i="51"/>
  <c r="H349" i="51"/>
  <c r="H350" i="51"/>
  <c r="H351" i="51"/>
  <c r="H352" i="51"/>
  <c r="H353" i="51"/>
  <c r="H354" i="51"/>
  <c r="H355" i="51"/>
  <c r="H356" i="51"/>
  <c r="H357" i="51"/>
  <c r="H358" i="51"/>
  <c r="H359" i="51"/>
  <c r="H360" i="51"/>
  <c r="H361" i="51"/>
  <c r="H362" i="51"/>
  <c r="H363" i="51"/>
  <c r="H364" i="51"/>
  <c r="H365" i="51"/>
  <c r="H366" i="51"/>
  <c r="H367" i="51"/>
  <c r="H368" i="51"/>
  <c r="H369" i="51"/>
  <c r="H370" i="51"/>
  <c r="H371" i="51"/>
  <c r="H372" i="51"/>
  <c r="H373" i="51"/>
  <c r="H374" i="51"/>
  <c r="H375" i="51"/>
  <c r="H376" i="51"/>
  <c r="H377" i="51"/>
  <c r="H378" i="51"/>
  <c r="H379" i="51"/>
  <c r="H380" i="51"/>
  <c r="H381" i="51"/>
  <c r="H382" i="51"/>
  <c r="H383" i="51"/>
  <c r="H384" i="51"/>
  <c r="H385" i="51"/>
  <c r="H386" i="51"/>
  <c r="H387" i="51"/>
  <c r="H388" i="51"/>
  <c r="H389" i="51"/>
  <c r="H390" i="51"/>
  <c r="H391" i="51"/>
  <c r="H392" i="51"/>
  <c r="H393" i="51"/>
  <c r="H394" i="51"/>
  <c r="H395" i="51"/>
  <c r="H396" i="51"/>
  <c r="H397" i="51"/>
  <c r="H398" i="51"/>
  <c r="H399" i="51"/>
  <c r="H400" i="51"/>
  <c r="H401" i="51"/>
  <c r="H402" i="51"/>
  <c r="H403" i="51"/>
  <c r="H404" i="51"/>
  <c r="H405" i="51"/>
  <c r="H406" i="51"/>
  <c r="H407" i="51"/>
  <c r="H408" i="51"/>
  <c r="H409" i="51"/>
  <c r="H410" i="51"/>
  <c r="H411" i="51"/>
  <c r="H412" i="51"/>
  <c r="H413" i="51"/>
  <c r="H414" i="51"/>
  <c r="H415" i="51"/>
  <c r="H416" i="51"/>
  <c r="H417" i="51"/>
  <c r="H418" i="51"/>
  <c r="H419" i="51"/>
  <c r="H420" i="51"/>
  <c r="O70" i="46"/>
  <c r="G70" i="46"/>
  <c r="O69" i="46"/>
  <c r="G69" i="46"/>
  <c r="H299" i="56"/>
  <c r="H298" i="56"/>
  <c r="H297" i="56"/>
  <c r="H296" i="56"/>
  <c r="O16" i="46"/>
  <c r="G16" i="46"/>
  <c r="O15" i="46"/>
  <c r="G15" i="46"/>
  <c r="O14" i="46"/>
  <c r="G14" i="46"/>
  <c r="O13" i="46"/>
  <c r="G13" i="46"/>
  <c r="G17" i="46"/>
  <c r="O17" i="46"/>
  <c r="O34" i="46"/>
  <c r="O35" i="46"/>
  <c r="O36" i="46"/>
  <c r="O37" i="46"/>
  <c r="O33" i="46"/>
  <c r="B250" i="51"/>
  <c r="B251" i="51"/>
  <c r="B252" i="51"/>
  <c r="B253" i="51"/>
  <c r="G236" i="51"/>
  <c r="G231" i="51"/>
  <c r="G230" i="51"/>
  <c r="G235" i="51"/>
  <c r="G232" i="51"/>
  <c r="G234" i="51"/>
  <c r="G233" i="51"/>
  <c r="G237" i="51"/>
  <c r="S39" i="2" l="1"/>
  <c r="F51" i="2"/>
  <c r="A319" i="56" l="1"/>
  <c r="H319" i="56" s="1"/>
  <c r="E320" i="56"/>
  <c r="A320" i="56" s="1"/>
  <c r="H320" i="56" s="1"/>
  <c r="E322" i="56"/>
  <c r="A322" i="56" s="1"/>
  <c r="H322" i="56" s="1"/>
  <c r="B281" i="51"/>
  <c r="B244" i="51"/>
  <c r="B246" i="51"/>
  <c r="B247" i="51"/>
  <c r="B248" i="51"/>
  <c r="O19" i="46"/>
  <c r="G19" i="46"/>
  <c r="O18" i="46"/>
  <c r="G18" i="46"/>
  <c r="H261" i="56" l="1"/>
  <c r="E262" i="56"/>
  <c r="A262" i="56" s="1"/>
  <c r="H262" i="56" s="1"/>
  <c r="F262" i="56"/>
  <c r="E263" i="56"/>
  <c r="A263" i="56" s="1"/>
  <c r="H263" i="56" s="1"/>
  <c r="F263" i="56"/>
  <c r="G262" i="56" l="1"/>
  <c r="G263" i="56"/>
  <c r="O67" i="46"/>
  <c r="O68" i="46"/>
  <c r="B249" i="51"/>
  <c r="B254" i="51"/>
  <c r="B255" i="51"/>
  <c r="B257" i="51"/>
  <c r="B258" i="51"/>
  <c r="B259" i="51"/>
  <c r="B260" i="51"/>
  <c r="B261" i="51"/>
  <c r="B262" i="51"/>
  <c r="B263" i="51"/>
  <c r="B264" i="51"/>
  <c r="B265" i="51"/>
  <c r="B266" i="51"/>
  <c r="B267" i="51"/>
  <c r="B268" i="51"/>
  <c r="B269" i="51"/>
  <c r="B270" i="51"/>
  <c r="B271" i="51"/>
  <c r="B272" i="51"/>
  <c r="B273" i="51"/>
  <c r="B274" i="51"/>
  <c r="B275" i="51"/>
  <c r="B276" i="51"/>
  <c r="B277" i="51"/>
  <c r="B278" i="51"/>
  <c r="B279" i="51"/>
  <c r="B280" i="51"/>
  <c r="B283" i="51"/>
  <c r="B284" i="51"/>
  <c r="B285" i="51"/>
  <c r="B286" i="51"/>
  <c r="B287" i="51"/>
  <c r="B288" i="51"/>
  <c r="B289" i="51"/>
  <c r="B290" i="51"/>
  <c r="B291" i="51"/>
  <c r="B292" i="51"/>
  <c r="B293" i="51"/>
  <c r="B294" i="51"/>
  <c r="B295" i="51"/>
  <c r="B296" i="51"/>
  <c r="B297" i="51"/>
  <c r="B298" i="51"/>
  <c r="B299" i="51"/>
  <c r="B300" i="51"/>
  <c r="B301" i="51"/>
  <c r="B302" i="51"/>
  <c r="B303" i="51"/>
  <c r="B304" i="51"/>
  <c r="B305" i="51"/>
  <c r="B306" i="51"/>
  <c r="B307" i="51"/>
  <c r="B308" i="51"/>
  <c r="B309" i="51"/>
  <c r="B310" i="51"/>
  <c r="B311" i="51"/>
  <c r="B312" i="51"/>
  <c r="B313" i="51"/>
  <c r="B314" i="51"/>
  <c r="B315" i="51"/>
  <c r="B316" i="51"/>
  <c r="B317" i="51"/>
  <c r="B318" i="51"/>
  <c r="B319" i="51"/>
  <c r="B320" i="51"/>
  <c r="B321" i="51"/>
  <c r="B322" i="51"/>
  <c r="B323" i="51"/>
  <c r="B324" i="51"/>
  <c r="B325" i="51"/>
  <c r="B326" i="51"/>
  <c r="B327" i="51"/>
  <c r="B328" i="51"/>
  <c r="B329" i="51"/>
  <c r="B330" i="51"/>
  <c r="B331" i="51"/>
  <c r="B332" i="51"/>
  <c r="B333" i="51"/>
  <c r="B334" i="51"/>
  <c r="B335" i="51"/>
  <c r="B336" i="51"/>
  <c r="B337" i="51"/>
  <c r="B338" i="51"/>
  <c r="B339" i="51"/>
  <c r="B340" i="51"/>
  <c r="B341" i="51"/>
  <c r="B342" i="51"/>
  <c r="B343" i="51"/>
  <c r="B344" i="51"/>
  <c r="B345" i="51"/>
  <c r="B346" i="51"/>
  <c r="B347" i="51"/>
  <c r="B348" i="51"/>
  <c r="B349" i="51"/>
  <c r="B350" i="51"/>
  <c r="B351" i="51"/>
  <c r="B352" i="51"/>
  <c r="B353" i="51"/>
  <c r="B354" i="51"/>
  <c r="B355" i="51"/>
  <c r="B356" i="51"/>
  <c r="B357" i="51"/>
  <c r="B358" i="51"/>
  <c r="B359" i="51"/>
  <c r="B360" i="51"/>
  <c r="B361" i="51"/>
  <c r="B362" i="51"/>
  <c r="B363" i="51"/>
  <c r="B364" i="51"/>
  <c r="B365" i="51"/>
  <c r="B366" i="51"/>
  <c r="B367" i="51"/>
  <c r="B368" i="51"/>
  <c r="B369" i="51"/>
  <c r="B370" i="51"/>
  <c r="B371" i="51"/>
  <c r="B372" i="51"/>
  <c r="B373" i="51"/>
  <c r="B374" i="51"/>
  <c r="B375" i="51"/>
  <c r="B376" i="51"/>
  <c r="B377" i="51"/>
  <c r="B378" i="51"/>
  <c r="B379" i="51"/>
  <c r="B380" i="51"/>
  <c r="B381" i="51"/>
  <c r="B382" i="51"/>
  <c r="B383" i="51"/>
  <c r="B384" i="51"/>
  <c r="B385" i="51"/>
  <c r="B386" i="51"/>
  <c r="B387" i="51"/>
  <c r="B388" i="51"/>
  <c r="B389" i="51"/>
  <c r="B390" i="51"/>
  <c r="B391" i="51"/>
  <c r="B392" i="51"/>
  <c r="B393" i="51"/>
  <c r="B394" i="51"/>
  <c r="B395" i="51"/>
  <c r="B396" i="51"/>
  <c r="B397" i="51"/>
  <c r="B398" i="51"/>
  <c r="B399" i="51"/>
  <c r="B400" i="51"/>
  <c r="B401" i="51"/>
  <c r="B402" i="51"/>
  <c r="B403" i="51"/>
  <c r="B404" i="51"/>
  <c r="B405" i="51"/>
  <c r="B406" i="51"/>
  <c r="B407" i="51"/>
  <c r="B408" i="51"/>
  <c r="B409" i="51"/>
  <c r="B410" i="51"/>
  <c r="B411" i="51"/>
  <c r="B412" i="51"/>
  <c r="B413" i="51"/>
  <c r="B414" i="51"/>
  <c r="B415" i="51"/>
  <c r="B416" i="51"/>
  <c r="B417" i="51"/>
  <c r="B418" i="51"/>
  <c r="B419" i="51"/>
  <c r="B420" i="51"/>
  <c r="H340" i="56" l="1"/>
  <c r="G68" i="46"/>
  <c r="G67" i="46"/>
  <c r="H1" i="44" l="1"/>
  <c r="S2" i="44" l="1"/>
  <c r="R2" i="44"/>
  <c r="Q2" i="44"/>
  <c r="V1" i="44"/>
  <c r="B235" i="51" l="1"/>
  <c r="B236" i="51"/>
  <c r="B237" i="51"/>
  <c r="B239" i="51"/>
  <c r="B240" i="51"/>
  <c r="B241" i="51"/>
  <c r="B242" i="51"/>
  <c r="B243" i="51"/>
  <c r="H392" i="56"/>
  <c r="H393" i="56"/>
  <c r="H394" i="56"/>
  <c r="D49" i="46" l="1"/>
  <c r="O49" i="46" s="1"/>
  <c r="E49" i="46"/>
  <c r="E50" i="46" s="1"/>
  <c r="G49" i="46"/>
  <c r="G50" i="46"/>
  <c r="G52" i="46"/>
  <c r="O52" i="46"/>
  <c r="G53" i="46"/>
  <c r="O53" i="46"/>
  <c r="G54" i="46"/>
  <c r="O54" i="46"/>
  <c r="G55" i="46"/>
  <c r="O55" i="46"/>
  <c r="D56" i="46"/>
  <c r="O56" i="46" s="1"/>
  <c r="E56" i="46"/>
  <c r="E57" i="46" s="1"/>
  <c r="G56" i="46"/>
  <c r="G57" i="46"/>
  <c r="G59" i="46"/>
  <c r="O59" i="46"/>
  <c r="G61" i="46"/>
  <c r="O61" i="46"/>
  <c r="G62" i="46"/>
  <c r="O62" i="46"/>
  <c r="G63" i="46"/>
  <c r="O63" i="46"/>
  <c r="G64" i="46"/>
  <c r="O64" i="46"/>
  <c r="G65" i="46"/>
  <c r="O65" i="46"/>
  <c r="G66" i="46"/>
  <c r="O66" i="46"/>
  <c r="D71" i="46"/>
  <c r="D72" i="46" s="1"/>
  <c r="O72" i="46" s="1"/>
  <c r="E71" i="46"/>
  <c r="E72" i="46" s="1"/>
  <c r="G71" i="46"/>
  <c r="G72" i="46"/>
  <c r="G74" i="46"/>
  <c r="D57" i="46" l="1"/>
  <c r="O57" i="46" s="1"/>
  <c r="D50" i="46"/>
  <c r="O50" i="46" s="1"/>
  <c r="O71" i="46"/>
  <c r="H118" i="48" l="1"/>
  <c r="I7" i="46" l="1"/>
  <c r="I5" i="46" l="1"/>
  <c r="S51" i="2" l="1"/>
  <c r="D21" i="46"/>
  <c r="G239" i="51"/>
  <c r="AQ29" i="2" l="1"/>
  <c r="AP29" i="2"/>
  <c r="AO29" i="2"/>
  <c r="AN29" i="2"/>
  <c r="AL29" i="2"/>
  <c r="AQ28" i="2"/>
  <c r="AP28" i="2"/>
  <c r="AO28" i="2"/>
  <c r="AN28" i="2"/>
  <c r="AL28" i="2"/>
  <c r="AQ27" i="2"/>
  <c r="AP27" i="2"/>
  <c r="AO27" i="2"/>
  <c r="AN27" i="2"/>
  <c r="AL27" i="2"/>
  <c r="AO26" i="2"/>
  <c r="AQ26" i="2"/>
  <c r="AP26" i="2"/>
  <c r="AN26" i="2"/>
  <c r="AL26" i="2"/>
  <c r="AQ24" i="2"/>
  <c r="AP24" i="2"/>
  <c r="AO24" i="2"/>
  <c r="AN24" i="2"/>
  <c r="AL24" i="2"/>
  <c r="AQ22" i="2"/>
  <c r="AP22" i="2"/>
  <c r="AO22" i="2"/>
  <c r="AN22" i="2"/>
  <c r="AL22" i="2"/>
  <c r="AQ21" i="2"/>
  <c r="AP21" i="2"/>
  <c r="AO21" i="2"/>
  <c r="AN21" i="2"/>
  <c r="AM21" i="2"/>
  <c r="AK21" i="2"/>
  <c r="AQ20" i="2"/>
  <c r="AP20" i="2"/>
  <c r="AO20" i="2"/>
  <c r="AN20" i="2"/>
  <c r="AM20" i="2"/>
  <c r="AK20" i="2"/>
  <c r="AQ19" i="2"/>
  <c r="AP19" i="2"/>
  <c r="AO19" i="2"/>
  <c r="AN19" i="2"/>
  <c r="AM19" i="2"/>
  <c r="AK19" i="2"/>
  <c r="AQ18" i="2"/>
  <c r="AP18" i="2"/>
  <c r="AO18" i="2"/>
  <c r="AN18" i="2"/>
  <c r="AM18" i="2"/>
  <c r="AK18" i="2"/>
  <c r="AQ17" i="2"/>
  <c r="AP17" i="2"/>
  <c r="AO17" i="2"/>
  <c r="AN17" i="2"/>
  <c r="AM17" i="2"/>
  <c r="AK17" i="2"/>
  <c r="AQ16" i="2" l="1"/>
  <c r="AP16" i="2"/>
  <c r="AO16" i="2"/>
  <c r="AN16" i="2"/>
  <c r="AM16" i="2"/>
  <c r="AK16" i="2"/>
  <c r="AS197" i="61" l="1"/>
  <c r="AS198" i="61"/>
  <c r="AS199" i="61"/>
  <c r="AS200" i="61"/>
  <c r="AS201" i="61"/>
  <c r="AS202" i="61"/>
  <c r="AS203" i="61"/>
  <c r="AS204" i="61"/>
  <c r="AS205" i="61"/>
  <c r="AS206" i="61"/>
  <c r="AS207" i="61"/>
  <c r="AS208" i="61"/>
  <c r="AS209" i="61"/>
  <c r="AS210" i="61"/>
  <c r="AS211" i="61"/>
  <c r="AS212" i="61"/>
  <c r="AS213" i="61"/>
  <c r="AS214" i="61"/>
  <c r="AS215" i="61"/>
  <c r="AS216" i="61"/>
  <c r="AS217" i="61"/>
  <c r="AS218" i="61"/>
  <c r="AS219" i="61"/>
  <c r="AS220" i="61"/>
  <c r="AS158" i="61"/>
  <c r="AS159" i="61"/>
  <c r="AS160" i="61"/>
  <c r="AS161" i="61"/>
  <c r="AS162" i="61"/>
  <c r="AS163" i="61"/>
  <c r="AS164" i="61"/>
  <c r="AS165" i="61"/>
  <c r="AS166" i="61"/>
  <c r="AS167" i="61"/>
  <c r="AS168" i="61"/>
  <c r="AT168" i="61" s="1"/>
  <c r="AS169" i="61"/>
  <c r="AS170" i="61"/>
  <c r="AS171" i="61"/>
  <c r="AS172" i="61"/>
  <c r="AS173" i="61"/>
  <c r="AS174" i="61"/>
  <c r="AS175" i="61"/>
  <c r="AS176" i="61"/>
  <c r="AS177" i="61"/>
  <c r="AS178" i="61"/>
  <c r="AS179" i="61"/>
  <c r="AS180" i="61"/>
  <c r="AS181" i="61"/>
  <c r="AS182" i="61"/>
  <c r="AS183" i="61"/>
  <c r="AS184" i="61"/>
  <c r="AS185" i="61"/>
  <c r="AS186" i="61"/>
  <c r="AS187" i="61"/>
  <c r="AS188" i="61"/>
  <c r="AS189" i="61"/>
  <c r="AS190" i="61"/>
  <c r="AS191" i="61"/>
  <c r="AS192" i="61"/>
  <c r="AS193" i="61"/>
  <c r="AS194" i="61"/>
  <c r="AS195" i="61"/>
  <c r="AS196" i="61"/>
  <c r="AT203" i="61" l="1"/>
  <c r="AT211" i="61"/>
  <c r="AT218" i="61"/>
  <c r="AT207" i="61"/>
  <c r="AT215" i="61"/>
  <c r="AT202" i="61"/>
  <c r="AT201" i="61"/>
  <c r="AT200" i="61"/>
  <c r="AT198" i="61"/>
  <c r="AT204" i="61"/>
  <c r="AT210" i="61"/>
  <c r="AT205" i="61"/>
  <c r="AT220" i="61"/>
  <c r="AT208" i="61"/>
  <c r="AT206" i="61"/>
  <c r="AT212" i="61"/>
  <c r="AT217" i="61"/>
  <c r="AT209" i="61"/>
  <c r="AT216" i="61"/>
  <c r="AT214" i="61"/>
  <c r="AT219" i="61"/>
  <c r="AT197" i="61"/>
  <c r="AT213" i="61"/>
  <c r="AT199" i="61"/>
  <c r="AT163" i="61"/>
  <c r="AT194" i="61"/>
  <c r="AT192" i="61"/>
  <c r="AT175" i="61"/>
  <c r="AT159" i="61"/>
  <c r="AT188" i="61"/>
  <c r="AT178" i="61"/>
  <c r="AT171" i="61"/>
  <c r="AT167" i="61"/>
  <c r="AT169" i="61"/>
  <c r="AT190" i="61"/>
  <c r="AT165" i="61"/>
  <c r="AT196" i="61"/>
  <c r="AT185" i="61"/>
  <c r="AT176" i="61"/>
  <c r="AT179" i="61"/>
  <c r="AT182" i="61"/>
  <c r="AT177" i="61"/>
  <c r="AT173" i="61"/>
  <c r="AT162" i="61"/>
  <c r="AT193" i="61"/>
  <c r="AT183" i="61"/>
  <c r="AT187" i="61"/>
  <c r="AT160" i="61"/>
  <c r="AT166" i="61"/>
  <c r="AT174" i="61"/>
  <c r="AT181" i="61"/>
  <c r="AT189" i="61"/>
  <c r="AT158" i="61"/>
  <c r="AT164" i="61"/>
  <c r="AT172" i="61"/>
  <c r="AT180" i="61"/>
  <c r="AT195" i="61"/>
  <c r="AT186" i="61"/>
  <c r="AT184" i="61"/>
  <c r="AT170" i="61"/>
  <c r="AT161" i="61"/>
  <c r="AT191" i="61"/>
  <c r="AS102" i="61"/>
  <c r="AS103" i="61"/>
  <c r="AS104" i="61"/>
  <c r="AS105" i="61"/>
  <c r="AS106" i="61"/>
  <c r="AS107" i="61"/>
  <c r="AS108" i="61"/>
  <c r="AS109" i="61"/>
  <c r="AS110" i="61"/>
  <c r="AS111" i="61"/>
  <c r="AS112" i="61"/>
  <c r="AS113" i="61"/>
  <c r="AS114" i="61"/>
  <c r="AS115" i="61"/>
  <c r="AS116" i="61"/>
  <c r="AS117" i="61"/>
  <c r="AS118" i="61"/>
  <c r="AS119" i="61"/>
  <c r="AS120" i="61"/>
  <c r="AS121" i="61"/>
  <c r="AS122" i="61"/>
  <c r="AS123" i="61"/>
  <c r="AS124" i="61"/>
  <c r="AS125" i="61"/>
  <c r="AS126" i="61"/>
  <c r="AS127" i="61"/>
  <c r="AS128" i="61"/>
  <c r="AS129" i="61"/>
  <c r="AS130" i="61"/>
  <c r="AS131" i="61"/>
  <c r="AS132" i="61"/>
  <c r="AS133" i="61"/>
  <c r="AS134" i="61"/>
  <c r="AS135" i="61"/>
  <c r="AS136" i="61"/>
  <c r="AS137" i="61"/>
  <c r="AS138" i="61"/>
  <c r="AS139" i="61"/>
  <c r="AS140" i="61"/>
  <c r="AS141" i="61"/>
  <c r="AS142" i="61"/>
  <c r="AS143" i="61"/>
  <c r="AS144" i="61"/>
  <c r="AS145" i="61"/>
  <c r="AS146" i="61"/>
  <c r="AS147" i="61"/>
  <c r="AS148" i="61"/>
  <c r="AS149" i="61"/>
  <c r="AS150" i="61"/>
  <c r="AS151" i="61"/>
  <c r="AS152" i="61"/>
  <c r="AS153" i="61"/>
  <c r="AS154" i="61"/>
  <c r="AS155" i="61"/>
  <c r="AS156" i="61"/>
  <c r="AS157" i="61"/>
  <c r="G48" i="46" l="1"/>
  <c r="O48" i="46"/>
  <c r="O39" i="46"/>
  <c r="H390" i="56"/>
  <c r="H391" i="56"/>
  <c r="H294" i="56"/>
  <c r="H295" i="56"/>
  <c r="A2" i="51" l="1"/>
  <c r="A3" i="51" s="1"/>
  <c r="A4" i="51" s="1"/>
  <c r="A5" i="51" s="1"/>
  <c r="A6" i="51" s="1"/>
  <c r="A7" i="51" s="1"/>
  <c r="A8" i="51" s="1"/>
  <c r="A9" i="51" s="1"/>
  <c r="A10" i="51" s="1"/>
  <c r="A11" i="51" s="1"/>
  <c r="A12" i="51" s="1"/>
  <c r="A13" i="51" s="1"/>
  <c r="A14" i="51" s="1"/>
  <c r="A15" i="51" s="1"/>
  <c r="A16" i="51" s="1"/>
  <c r="A17" i="51" s="1"/>
  <c r="A18" i="51" s="1"/>
  <c r="A19" i="51" s="1"/>
  <c r="A20" i="51" s="1"/>
  <c r="A21" i="51" s="1"/>
  <c r="A22" i="51" s="1"/>
  <c r="A23" i="51" s="1"/>
  <c r="A24" i="51" s="1"/>
  <c r="A25" i="51" s="1"/>
  <c r="A26" i="51" s="1"/>
  <c r="A27" i="51" s="1"/>
  <c r="A28" i="51" s="1"/>
  <c r="A29" i="51" s="1"/>
  <c r="A30" i="51" s="1"/>
  <c r="A31" i="51" s="1"/>
  <c r="A32" i="51" s="1"/>
  <c r="A33" i="51" s="1"/>
  <c r="A34" i="51" s="1"/>
  <c r="A35" i="51" s="1"/>
  <c r="A36" i="51" s="1"/>
  <c r="A37" i="51" s="1"/>
  <c r="A38" i="51" s="1"/>
  <c r="A39" i="51" s="1"/>
  <c r="A40" i="51" s="1"/>
  <c r="A41" i="51" s="1"/>
  <c r="A42" i="51" s="1"/>
  <c r="A43" i="51" s="1"/>
  <c r="A44" i="51" s="1"/>
  <c r="A45" i="51" s="1"/>
  <c r="A46" i="51" s="1"/>
  <c r="A47" i="51" s="1"/>
  <c r="A48" i="51" s="1"/>
  <c r="A49" i="51" s="1"/>
  <c r="A50" i="51" s="1"/>
  <c r="A51" i="51" s="1"/>
  <c r="A52" i="51" s="1"/>
  <c r="A53" i="51" s="1"/>
  <c r="A54" i="51" s="1"/>
  <c r="A55" i="51" s="1"/>
  <c r="A56" i="51" s="1"/>
  <c r="A57" i="51" s="1"/>
  <c r="A58" i="51" s="1"/>
  <c r="A59" i="51" s="1"/>
  <c r="A60" i="51" s="1"/>
  <c r="A61" i="51" s="1"/>
  <c r="A62" i="51" s="1"/>
  <c r="A63" i="51" s="1"/>
  <c r="A64" i="51" s="1"/>
  <c r="A65" i="51" s="1"/>
  <c r="A66" i="51" s="1"/>
  <c r="A67" i="51" s="1"/>
  <c r="A68" i="51" s="1"/>
  <c r="A69" i="51" s="1"/>
  <c r="A70" i="51" s="1"/>
  <c r="A71" i="51" s="1"/>
  <c r="A72" i="51" s="1"/>
  <c r="A73" i="51" s="1"/>
  <c r="A74" i="51" s="1"/>
  <c r="A75" i="51" s="1"/>
  <c r="A76" i="51" s="1"/>
  <c r="A77" i="51" s="1"/>
  <c r="A78" i="51" s="1"/>
  <c r="A79" i="51" s="1"/>
  <c r="A80" i="51" s="1"/>
  <c r="A81" i="51" s="1"/>
  <c r="A82" i="51" s="1"/>
  <c r="A83" i="51" s="1"/>
  <c r="A84" i="51" s="1"/>
  <c r="A85" i="51" s="1"/>
  <c r="A86" i="51" s="1"/>
  <c r="A87" i="51" s="1"/>
  <c r="A88" i="51" s="1"/>
  <c r="A89" i="51" s="1"/>
  <c r="A90" i="51" s="1"/>
  <c r="A91" i="51" s="1"/>
  <c r="A92" i="51" s="1"/>
  <c r="A93" i="51" s="1"/>
  <c r="A94" i="51" s="1"/>
  <c r="A95" i="51" s="1"/>
  <c r="A96" i="51" s="1"/>
  <c r="A97" i="51" s="1"/>
  <c r="A98" i="51" s="1"/>
  <c r="A99" i="51" s="1"/>
  <c r="A100" i="51" s="1"/>
  <c r="A101" i="51" s="1"/>
  <c r="A102" i="51" s="1"/>
  <c r="A103" i="51" s="1"/>
  <c r="A104" i="51" s="1"/>
  <c r="A105" i="51" s="1"/>
  <c r="A106" i="51" s="1"/>
  <c r="A107" i="51" s="1"/>
  <c r="A108" i="51" s="1"/>
  <c r="A109" i="51" s="1"/>
  <c r="A110" i="51" s="1"/>
  <c r="A111" i="51" s="1"/>
  <c r="A112" i="51" s="1"/>
  <c r="A113" i="51" s="1"/>
  <c r="A114" i="51" s="1"/>
  <c r="A115" i="51" s="1"/>
  <c r="A116" i="51" s="1"/>
  <c r="A117" i="51" s="1"/>
  <c r="A118" i="51" s="1"/>
  <c r="A119" i="51" s="1"/>
  <c r="A120" i="51" s="1"/>
  <c r="A121" i="51" s="1"/>
  <c r="A122" i="51" s="1"/>
  <c r="A123" i="51" s="1"/>
  <c r="A124" i="51" s="1"/>
  <c r="A125" i="51" s="1"/>
  <c r="A126" i="51" s="1"/>
  <c r="A127" i="51" s="1"/>
  <c r="A128" i="51" s="1"/>
  <c r="A129" i="51" s="1"/>
  <c r="A130" i="51" s="1"/>
  <c r="A131" i="51" s="1"/>
  <c r="A132" i="51" s="1"/>
  <c r="A133" i="51" s="1"/>
  <c r="A134" i="51" s="1"/>
  <c r="A135" i="51" s="1"/>
  <c r="A136" i="51" s="1"/>
  <c r="A137" i="51" s="1"/>
  <c r="A138" i="51" s="1"/>
  <c r="A139" i="51" s="1"/>
  <c r="A140" i="51" s="1"/>
  <c r="A141" i="51" s="1"/>
  <c r="A142" i="51" s="1"/>
  <c r="A143" i="51" s="1"/>
  <c r="A144" i="51" s="1"/>
  <c r="A145" i="51" s="1"/>
  <c r="A146" i="51" s="1"/>
  <c r="A147" i="51" s="1"/>
  <c r="A148" i="51" s="1"/>
  <c r="A149" i="51" s="1"/>
  <c r="A150" i="51" s="1"/>
  <c r="A151" i="51" s="1"/>
  <c r="A152" i="51" s="1"/>
  <c r="A153" i="51" s="1"/>
  <c r="A154" i="51" s="1"/>
  <c r="A155" i="51" s="1"/>
  <c r="A156" i="51" s="1"/>
  <c r="A157" i="51" s="1"/>
  <c r="A158" i="51" s="1"/>
  <c r="A159" i="51" s="1"/>
  <c r="A160" i="51" s="1"/>
  <c r="A161" i="51" s="1"/>
  <c r="A162" i="51" s="1"/>
  <c r="A163" i="51" s="1"/>
  <c r="A164" i="51" s="1"/>
  <c r="A165" i="51" s="1"/>
  <c r="A166" i="51" s="1"/>
  <c r="A167" i="51" s="1"/>
  <c r="A168" i="51" s="1"/>
  <c r="A169" i="51" s="1"/>
  <c r="A170" i="51" s="1"/>
  <c r="A171" i="51" s="1"/>
  <c r="A172" i="51" s="1"/>
  <c r="A173" i="51" s="1"/>
  <c r="A174" i="51" s="1"/>
  <c r="A175" i="51" s="1"/>
  <c r="A176" i="51" s="1"/>
  <c r="A177" i="51" s="1"/>
  <c r="A178" i="51" s="1"/>
  <c r="A179" i="51" s="1"/>
  <c r="A180" i="51" s="1"/>
  <c r="A181" i="51" s="1"/>
  <c r="A182" i="51" s="1"/>
  <c r="A183" i="51" s="1"/>
  <c r="A184" i="51" s="1"/>
  <c r="A185" i="51" s="1"/>
  <c r="A186" i="51" s="1"/>
  <c r="A187" i="51" s="1"/>
  <c r="A188" i="51" l="1"/>
  <c r="A189" i="51" s="1"/>
  <c r="A190" i="51" s="1"/>
  <c r="A191" i="51" s="1"/>
  <c r="A192" i="51" s="1"/>
  <c r="A193" i="51" s="1"/>
  <c r="A194" i="51" s="1"/>
  <c r="A195" i="51" s="1"/>
  <c r="A196" i="51" s="1"/>
  <c r="A197" i="51" s="1"/>
  <c r="A198" i="51" s="1"/>
  <c r="A199" i="51" s="1"/>
  <c r="A200" i="51" s="1"/>
  <c r="A201" i="51" s="1"/>
  <c r="A202" i="51" s="1"/>
  <c r="A203" i="51" s="1"/>
  <c r="A204" i="51" s="1"/>
  <c r="A205" i="51" s="1"/>
  <c r="A206" i="51" s="1"/>
  <c r="A207" i="51" s="1"/>
  <c r="A208" i="51" s="1"/>
  <c r="A209" i="51" s="1"/>
  <c r="A210" i="51" s="1"/>
  <c r="A211" i="51" s="1"/>
  <c r="A212" i="51" s="1"/>
  <c r="A213" i="51" s="1"/>
  <c r="A214" i="51" s="1"/>
  <c r="A215" i="51" s="1"/>
  <c r="A216" i="51" s="1"/>
  <c r="A217" i="51" s="1"/>
  <c r="A218" i="51" s="1"/>
  <c r="A219" i="51" s="1"/>
  <c r="A220" i="51" s="1"/>
  <c r="A221" i="51" s="1"/>
  <c r="A222" i="51" s="1"/>
  <c r="A223" i="51" s="1"/>
  <c r="A224" i="51" s="1"/>
  <c r="A225" i="51" s="1"/>
  <c r="A226" i="51" s="1"/>
  <c r="A227" i="51" s="1"/>
  <c r="A228" i="51" s="1"/>
  <c r="A229" i="51" s="1"/>
  <c r="A230" i="51" s="1"/>
  <c r="A231" i="51" s="1"/>
  <c r="A232" i="51" s="1"/>
  <c r="A233" i="51" s="1"/>
  <c r="B158" i="51"/>
  <c r="H158" i="51"/>
  <c r="B159" i="51"/>
  <c r="H159" i="51"/>
  <c r="A234" i="51" l="1"/>
  <c r="A235" i="51" s="1"/>
  <c r="A236" i="51" s="1"/>
  <c r="A237" i="51" s="1"/>
  <c r="AH19" i="2"/>
  <c r="A239" i="51" l="1"/>
  <c r="A240" i="51" s="1"/>
  <c r="A241" i="51" s="1"/>
  <c r="A242" i="51" s="1"/>
  <c r="A243" i="51" s="1"/>
  <c r="A244" i="51" s="1"/>
  <c r="A238" i="51"/>
  <c r="D169" i="48"/>
  <c r="A246" i="51" l="1"/>
  <c r="A247" i="51" s="1"/>
  <c r="A248" i="51" s="1"/>
  <c r="A249" i="51" s="1"/>
  <c r="A250" i="51" s="1"/>
  <c r="A251" i="51" s="1"/>
  <c r="A252" i="51" s="1"/>
  <c r="A253" i="51" s="1"/>
  <c r="A254" i="51" s="1"/>
  <c r="A255" i="51" s="1"/>
  <c r="A256" i="51" s="1"/>
  <c r="A257" i="51" s="1"/>
  <c r="A258" i="51" s="1"/>
  <c r="A259" i="51" s="1"/>
  <c r="A260" i="51" s="1"/>
  <c r="A261" i="51" s="1"/>
  <c r="A262" i="51" s="1"/>
  <c r="A263" i="51" s="1"/>
  <c r="A264" i="51" s="1"/>
  <c r="A265" i="51" s="1"/>
  <c r="A266" i="51" s="1"/>
  <c r="A267" i="51" s="1"/>
  <c r="A268" i="51" s="1"/>
  <c r="A269" i="51" s="1"/>
  <c r="A270" i="51" s="1"/>
  <c r="A271" i="51" s="1"/>
  <c r="A272" i="51" s="1"/>
  <c r="A273" i="51" s="1"/>
  <c r="A274" i="51" s="1"/>
  <c r="A275" i="51" s="1"/>
  <c r="A276" i="51" s="1"/>
  <c r="A277" i="51" s="1"/>
  <c r="A278" i="51" s="1"/>
  <c r="A279" i="51" s="1"/>
  <c r="A280" i="51" s="1"/>
  <c r="A281" i="51" s="1"/>
  <c r="A282" i="51" s="1"/>
  <c r="A283" i="51" s="1"/>
  <c r="A284" i="51" s="1"/>
  <c r="A285" i="51" s="1"/>
  <c r="A286" i="51" s="1"/>
  <c r="A287" i="51" s="1"/>
  <c r="A288" i="51" s="1"/>
  <c r="A289" i="51" s="1"/>
  <c r="A290" i="51" s="1"/>
  <c r="A291" i="51" s="1"/>
  <c r="A292" i="51" s="1"/>
  <c r="A293" i="51" s="1"/>
  <c r="A294" i="51" s="1"/>
  <c r="A295" i="51" s="1"/>
  <c r="A296" i="51" s="1"/>
  <c r="A297" i="51" s="1"/>
  <c r="A298" i="51" s="1"/>
  <c r="A299" i="51" s="1"/>
  <c r="A300" i="51" s="1"/>
  <c r="A301" i="51" s="1"/>
  <c r="A302" i="51" s="1"/>
  <c r="A303" i="51" s="1"/>
  <c r="A304" i="51" s="1"/>
  <c r="A305" i="51" s="1"/>
  <c r="A306" i="51" s="1"/>
  <c r="A307" i="51" s="1"/>
  <c r="A308" i="51" s="1"/>
  <c r="A309" i="51" s="1"/>
  <c r="A310" i="51" s="1"/>
  <c r="A311" i="51" s="1"/>
  <c r="A312" i="51" s="1"/>
  <c r="A313" i="51" s="1"/>
  <c r="A314" i="51" s="1"/>
  <c r="A315" i="51" s="1"/>
  <c r="A316" i="51" s="1"/>
  <c r="A317" i="51" s="1"/>
  <c r="A318" i="51" s="1"/>
  <c r="A319" i="51" s="1"/>
  <c r="A320" i="51" s="1"/>
  <c r="A321" i="51" s="1"/>
  <c r="A322" i="51" s="1"/>
  <c r="A323" i="51" s="1"/>
  <c r="A324" i="51" s="1"/>
  <c r="A325" i="51" s="1"/>
  <c r="A326" i="51" s="1"/>
  <c r="A327" i="51" s="1"/>
  <c r="A328" i="51" s="1"/>
  <c r="A329" i="51" s="1"/>
  <c r="A330" i="51" s="1"/>
  <c r="A331" i="51" s="1"/>
  <c r="A332" i="51" s="1"/>
  <c r="A333" i="51" s="1"/>
  <c r="A334" i="51" s="1"/>
  <c r="A335" i="51" s="1"/>
  <c r="A336" i="51" s="1"/>
  <c r="A337" i="51" s="1"/>
  <c r="A338" i="51" s="1"/>
  <c r="A339" i="51" s="1"/>
  <c r="A340" i="51" s="1"/>
  <c r="A341" i="51" s="1"/>
  <c r="A342" i="51" s="1"/>
  <c r="A343" i="51" s="1"/>
  <c r="A344" i="51" s="1"/>
  <c r="A345" i="51" s="1"/>
  <c r="A346" i="51" s="1"/>
  <c r="A347" i="51" s="1"/>
  <c r="A348" i="51" s="1"/>
  <c r="A349" i="51" s="1"/>
  <c r="A350" i="51" s="1"/>
  <c r="A351" i="51" s="1"/>
  <c r="A352" i="51" s="1"/>
  <c r="A353" i="51" s="1"/>
  <c r="A354" i="51" s="1"/>
  <c r="A355" i="51" s="1"/>
  <c r="A356" i="51" s="1"/>
  <c r="A357" i="51" s="1"/>
  <c r="A358" i="51" s="1"/>
  <c r="A359" i="51" s="1"/>
  <c r="A360" i="51" s="1"/>
  <c r="A361" i="51" s="1"/>
  <c r="A362" i="51" s="1"/>
  <c r="A363" i="51" s="1"/>
  <c r="A364" i="51" s="1"/>
  <c r="A365" i="51" s="1"/>
  <c r="A366" i="51" s="1"/>
  <c r="A367" i="51" s="1"/>
  <c r="A368" i="51" s="1"/>
  <c r="A369" i="51" s="1"/>
  <c r="A370" i="51" s="1"/>
  <c r="A371" i="51" s="1"/>
  <c r="A372" i="51" s="1"/>
  <c r="A373" i="51" s="1"/>
  <c r="A374" i="51" s="1"/>
  <c r="A375" i="51" s="1"/>
  <c r="A376" i="51" s="1"/>
  <c r="A377" i="51" s="1"/>
  <c r="A378" i="51" s="1"/>
  <c r="A379" i="51" s="1"/>
  <c r="A380" i="51" s="1"/>
  <c r="A381" i="51" s="1"/>
  <c r="A382" i="51" s="1"/>
  <c r="A383" i="51" s="1"/>
  <c r="A384" i="51" s="1"/>
  <c r="A385" i="51" s="1"/>
  <c r="A386" i="51" s="1"/>
  <c r="A387" i="51" s="1"/>
  <c r="A388" i="51" s="1"/>
  <c r="A389" i="51" s="1"/>
  <c r="A390" i="51" s="1"/>
  <c r="A391" i="51" s="1"/>
  <c r="A392" i="51" s="1"/>
  <c r="A393" i="51" s="1"/>
  <c r="A394" i="51" s="1"/>
  <c r="A395" i="51" s="1"/>
  <c r="A396" i="51" s="1"/>
  <c r="A397" i="51" s="1"/>
  <c r="A398" i="51" s="1"/>
  <c r="A399" i="51" s="1"/>
  <c r="A400" i="51" s="1"/>
  <c r="A401" i="51" s="1"/>
  <c r="A402" i="51" s="1"/>
  <c r="A403" i="51" s="1"/>
  <c r="A404" i="51" s="1"/>
  <c r="A405" i="51" s="1"/>
  <c r="A406" i="51" s="1"/>
  <c r="A407" i="51" s="1"/>
  <c r="A408" i="51" s="1"/>
  <c r="A409" i="51" s="1"/>
  <c r="A410" i="51" s="1"/>
  <c r="A411" i="51" s="1"/>
  <c r="A412" i="51" s="1"/>
  <c r="A413" i="51" s="1"/>
  <c r="A414" i="51" s="1"/>
  <c r="A415" i="51" s="1"/>
  <c r="A416" i="51" s="1"/>
  <c r="A417" i="51" s="1"/>
  <c r="A418" i="51" s="1"/>
  <c r="A419" i="51" s="1"/>
  <c r="A420" i="51" s="1"/>
  <c r="A245" i="51"/>
  <c r="F62" i="2"/>
  <c r="AH20" i="2" s="1"/>
  <c r="AT17" i="2" l="1"/>
  <c r="AT18" i="2"/>
  <c r="AT19" i="2"/>
  <c r="AT20" i="2"/>
  <c r="AT21" i="2"/>
  <c r="AT22" i="2"/>
  <c r="AT23" i="2"/>
  <c r="AT24" i="2"/>
  <c r="AT25" i="2"/>
  <c r="AT26" i="2"/>
  <c r="AT27" i="2"/>
  <c r="AT28" i="2"/>
  <c r="AT29" i="2"/>
  <c r="AT30" i="2"/>
  <c r="AT31" i="2"/>
  <c r="AT32" i="2"/>
  <c r="AT16" i="2"/>
  <c r="AS5" i="61" l="1"/>
  <c r="AS6" i="61"/>
  <c r="AS7" i="61"/>
  <c r="AS8" i="61"/>
  <c r="AS9" i="61"/>
  <c r="AS10" i="61"/>
  <c r="AS11" i="61"/>
  <c r="AS12" i="61"/>
  <c r="AS13" i="61"/>
  <c r="AS14" i="61"/>
  <c r="AS15" i="61"/>
  <c r="AS16" i="61"/>
  <c r="AS17" i="61"/>
  <c r="AS18" i="61"/>
  <c r="AS19" i="61"/>
  <c r="AS20" i="61"/>
  <c r="AS21" i="61"/>
  <c r="AS22" i="61"/>
  <c r="AS23" i="61"/>
  <c r="AS24" i="61"/>
  <c r="AS25" i="61"/>
  <c r="AS26" i="61"/>
  <c r="AS27" i="61"/>
  <c r="AS28" i="61"/>
  <c r="AS29" i="61"/>
  <c r="AS30" i="61"/>
  <c r="AS31" i="61"/>
  <c r="AS32" i="61"/>
  <c r="AS33" i="61"/>
  <c r="AS34" i="61"/>
  <c r="AS35" i="61"/>
  <c r="AS36" i="61"/>
  <c r="AS37" i="61"/>
  <c r="AS38" i="61"/>
  <c r="AS39" i="61"/>
  <c r="AS40" i="61"/>
  <c r="AS41" i="61"/>
  <c r="AS42" i="61"/>
  <c r="AS43" i="61"/>
  <c r="AS44" i="61"/>
  <c r="AS45" i="61"/>
  <c r="AS46" i="61"/>
  <c r="AS47" i="61"/>
  <c r="AS48" i="61"/>
  <c r="AS49" i="61"/>
  <c r="AS50" i="61"/>
  <c r="AS51" i="61"/>
  <c r="AS52" i="61"/>
  <c r="AS53" i="61"/>
  <c r="AS54" i="61"/>
  <c r="AS55" i="61"/>
  <c r="AS56" i="61"/>
  <c r="AS57" i="61"/>
  <c r="AS58" i="61"/>
  <c r="AS59" i="61"/>
  <c r="AS60" i="61"/>
  <c r="AS61" i="61"/>
  <c r="AS62" i="61"/>
  <c r="AS63" i="61"/>
  <c r="AS64" i="61"/>
  <c r="AS65" i="61"/>
  <c r="AS66" i="61"/>
  <c r="AS67" i="61"/>
  <c r="AS68" i="61"/>
  <c r="AS69" i="61"/>
  <c r="AS70" i="61"/>
  <c r="AS71" i="61"/>
  <c r="AS72" i="61"/>
  <c r="AS73" i="61"/>
  <c r="AS74" i="61"/>
  <c r="AS75" i="61"/>
  <c r="AS76" i="61"/>
  <c r="AS77" i="61"/>
  <c r="AS78" i="61"/>
  <c r="AS79" i="61"/>
  <c r="AS80" i="61"/>
  <c r="AS81" i="61"/>
  <c r="AS82" i="61"/>
  <c r="AS83" i="61"/>
  <c r="AS84" i="61"/>
  <c r="AS85" i="61"/>
  <c r="AS86" i="61"/>
  <c r="AS87" i="61"/>
  <c r="AS88" i="61"/>
  <c r="AS89" i="61"/>
  <c r="AS90" i="61"/>
  <c r="AS91" i="61"/>
  <c r="AS92" i="61"/>
  <c r="AS93" i="61"/>
  <c r="AS94" i="61"/>
  <c r="AS95" i="61"/>
  <c r="AS96" i="61"/>
  <c r="AS97" i="61"/>
  <c r="AS98" i="61"/>
  <c r="AS99" i="61"/>
  <c r="AS100" i="61"/>
  <c r="AS101" i="61"/>
  <c r="G12" i="46"/>
  <c r="G21" i="46"/>
  <c r="L165" i="61"/>
  <c r="I167" i="61"/>
  <c r="L169" i="61"/>
  <c r="L167" i="61"/>
  <c r="M169" i="61"/>
  <c r="K167" i="61"/>
  <c r="M165" i="61"/>
  <c r="K165" i="61"/>
  <c r="K169" i="61"/>
  <c r="M167" i="61"/>
  <c r="I165" i="61"/>
  <c r="F73" i="2" l="1"/>
  <c r="AH21" i="2" s="1"/>
  <c r="S62" i="2"/>
  <c r="AH28" i="2" s="1"/>
  <c r="AH29" i="2" l="1"/>
  <c r="AH27" i="2"/>
  <c r="O47" i="46" l="1"/>
  <c r="O46" i="46"/>
  <c r="O45" i="46"/>
  <c r="O44" i="46"/>
  <c r="O32" i="46"/>
  <c r="S17" i="2"/>
  <c r="AH22" i="2" s="1"/>
  <c r="E24" i="50"/>
  <c r="AS4" i="61"/>
  <c r="Y36" i="50"/>
  <c r="AE36" i="50" s="1"/>
  <c r="Y35" i="50"/>
  <c r="AE35" i="50" s="1"/>
  <c r="Y34" i="50"/>
  <c r="AE34" i="50" s="1"/>
  <c r="Y33" i="50"/>
  <c r="AE33" i="50" s="1"/>
  <c r="Y32" i="50"/>
  <c r="AE32" i="50" s="1"/>
  <c r="Y31" i="50"/>
  <c r="AE31" i="50" s="1"/>
  <c r="Y30" i="50"/>
  <c r="AE30" i="50" s="1"/>
  <c r="Y29" i="50"/>
  <c r="AE29" i="50" s="1"/>
  <c r="Y28" i="50"/>
  <c r="AE28" i="50" s="1"/>
  <c r="Y27" i="50"/>
  <c r="AE27" i="50" s="1"/>
  <c r="Y26" i="50"/>
  <c r="AE26" i="50" s="1"/>
  <c r="Y25" i="50"/>
  <c r="AE25" i="50" s="1"/>
  <c r="O27" i="46"/>
  <c r="O26" i="46"/>
  <c r="O25" i="46"/>
  <c r="O24" i="46"/>
  <c r="O12" i="46"/>
  <c r="R169" i="48"/>
  <c r="X169" i="48" s="1"/>
  <c r="R167" i="48"/>
  <c r="X167" i="48" s="1"/>
  <c r="R166" i="48"/>
  <c r="X166" i="48" s="1"/>
  <c r="R165" i="48"/>
  <c r="X165" i="48" s="1"/>
  <c r="R161" i="48"/>
  <c r="X161" i="48" s="1"/>
  <c r="R159" i="48"/>
  <c r="X159" i="48" s="1"/>
  <c r="R155" i="48"/>
  <c r="X155" i="48" s="1"/>
  <c r="R154" i="48"/>
  <c r="X154" i="48" s="1"/>
  <c r="R153" i="48"/>
  <c r="X153" i="48" s="1"/>
  <c r="R152" i="48"/>
  <c r="X152" i="48" s="1"/>
  <c r="R150" i="48"/>
  <c r="X150" i="48" s="1"/>
  <c r="R149" i="48"/>
  <c r="X149" i="48" s="1"/>
  <c r="R148" i="48"/>
  <c r="X148" i="48" s="1"/>
  <c r="R147" i="48"/>
  <c r="X147" i="48" s="1"/>
  <c r="R146" i="48"/>
  <c r="X146" i="48" s="1"/>
  <c r="R145" i="48"/>
  <c r="X145" i="48" s="1"/>
  <c r="R144" i="48"/>
  <c r="X144" i="48" s="1"/>
  <c r="R143" i="48"/>
  <c r="X143" i="48" s="1"/>
  <c r="R142" i="48"/>
  <c r="X142" i="48" s="1"/>
  <c r="R140" i="48"/>
  <c r="X140" i="48" s="1"/>
  <c r="R139" i="48"/>
  <c r="X139" i="48" s="1"/>
  <c r="R138" i="48"/>
  <c r="X138" i="48" s="1"/>
  <c r="R137" i="48"/>
  <c r="X137" i="48" s="1"/>
  <c r="R136" i="48"/>
  <c r="X136" i="48" s="1"/>
  <c r="R135" i="48"/>
  <c r="X135" i="48" s="1"/>
  <c r="R134" i="48"/>
  <c r="X134" i="48" s="1"/>
  <c r="R132" i="48"/>
  <c r="X132" i="48" s="1"/>
  <c r="R130" i="48"/>
  <c r="X130" i="48" s="1"/>
  <c r="R129" i="48"/>
  <c r="X129" i="48" s="1"/>
  <c r="R124" i="48"/>
  <c r="X124" i="48" s="1"/>
  <c r="R123" i="48"/>
  <c r="X123" i="48" s="1"/>
  <c r="R122" i="48"/>
  <c r="X122" i="48" s="1"/>
  <c r="R121" i="48"/>
  <c r="X121" i="48" s="1"/>
  <c r="R120" i="48"/>
  <c r="X120" i="48" s="1"/>
  <c r="R117" i="48"/>
  <c r="X117" i="48" s="1"/>
  <c r="R115" i="48"/>
  <c r="X115" i="48" s="1"/>
  <c r="R114" i="48"/>
  <c r="X114" i="48" s="1"/>
  <c r="R113" i="48"/>
  <c r="X113" i="48" s="1"/>
  <c r="R112" i="48"/>
  <c r="X112" i="48" s="1"/>
  <c r="R111" i="48"/>
  <c r="X111" i="48" s="1"/>
  <c r="R110" i="48"/>
  <c r="X110" i="48" s="1"/>
  <c r="R109" i="48"/>
  <c r="X109" i="48" s="1"/>
  <c r="R108" i="48"/>
  <c r="X108" i="48" s="1"/>
  <c r="R105" i="48"/>
  <c r="X105" i="48" s="1"/>
  <c r="R103" i="48"/>
  <c r="X103" i="48" s="1"/>
  <c r="R101" i="48"/>
  <c r="X101" i="48" s="1"/>
  <c r="R100" i="48"/>
  <c r="X100" i="48" s="1"/>
  <c r="R99" i="48"/>
  <c r="X99" i="48" s="1"/>
  <c r="R98" i="48"/>
  <c r="X98" i="48" s="1"/>
  <c r="R97" i="48"/>
  <c r="X97" i="48" s="1"/>
  <c r="R95" i="48"/>
  <c r="X95" i="48" s="1"/>
  <c r="R93" i="48"/>
  <c r="X93" i="48" s="1"/>
  <c r="R91" i="48"/>
  <c r="X91" i="48" s="1"/>
  <c r="R86" i="48"/>
  <c r="X86" i="48" s="1"/>
  <c r="R85" i="48"/>
  <c r="X85" i="48" s="1"/>
  <c r="R84" i="48"/>
  <c r="X84" i="48" s="1"/>
  <c r="R83" i="48"/>
  <c r="X83" i="48" s="1"/>
  <c r="R82" i="48"/>
  <c r="X82" i="48" s="1"/>
  <c r="R81" i="48"/>
  <c r="X81" i="48" s="1"/>
  <c r="R80" i="48"/>
  <c r="X80" i="48" s="1"/>
  <c r="R78" i="48"/>
  <c r="X78" i="48" s="1"/>
  <c r="R77" i="48"/>
  <c r="X77" i="48" s="1"/>
  <c r="R75" i="48"/>
  <c r="X75" i="48" s="1"/>
  <c r="R73" i="48"/>
  <c r="X73" i="48" s="1"/>
  <c r="R66" i="48"/>
  <c r="X66" i="48" s="1"/>
  <c r="R65" i="48"/>
  <c r="X65" i="48" s="1"/>
  <c r="R63" i="48"/>
  <c r="X63" i="48" s="1"/>
  <c r="R62" i="48"/>
  <c r="X62" i="48" s="1"/>
  <c r="R61" i="48"/>
  <c r="X61" i="48" s="1"/>
  <c r="R60" i="48"/>
  <c r="X60" i="48" s="1"/>
  <c r="R59" i="48"/>
  <c r="X59" i="48" s="1"/>
  <c r="R55" i="48"/>
  <c r="X55" i="48" s="1"/>
  <c r="R54" i="48"/>
  <c r="X54" i="48" s="1"/>
  <c r="R52" i="48"/>
  <c r="X52" i="48" s="1"/>
  <c r="R51" i="48"/>
  <c r="X51" i="48" s="1"/>
  <c r="R40" i="48"/>
  <c r="X40" i="48" s="1"/>
  <c r="R39" i="48"/>
  <c r="X39" i="48" s="1"/>
  <c r="R38" i="48"/>
  <c r="X38" i="48" s="1"/>
  <c r="R34" i="48"/>
  <c r="X34" i="48" s="1"/>
  <c r="R33" i="48"/>
  <c r="X33" i="48" s="1"/>
  <c r="R30" i="48"/>
  <c r="X30" i="48" s="1"/>
  <c r="R27" i="48"/>
  <c r="X27" i="48" s="1"/>
  <c r="R25" i="48"/>
  <c r="X25" i="48" s="1"/>
  <c r="R23" i="48"/>
  <c r="X23" i="48" s="1"/>
  <c r="R22" i="48"/>
  <c r="X22" i="48" s="1"/>
  <c r="R20" i="48"/>
  <c r="X20" i="48" s="1"/>
  <c r="R18" i="48"/>
  <c r="X18" i="48" s="1"/>
  <c r="W10" i="2"/>
  <c r="V10" i="2"/>
  <c r="Y16" i="50"/>
  <c r="AE14" i="50" s="1"/>
  <c r="Q19" i="50"/>
  <c r="Q20" i="50"/>
  <c r="Q21" i="50"/>
  <c r="Q22" i="50"/>
  <c r="Q23" i="50"/>
  <c r="Q24" i="50"/>
  <c r="Q25" i="50"/>
  <c r="Q26" i="50"/>
  <c r="Q27" i="50"/>
  <c r="Q28" i="50"/>
  <c r="Q29" i="50"/>
  <c r="Q30" i="50"/>
  <c r="Q31" i="50"/>
  <c r="Q32" i="50"/>
  <c r="Q33" i="50"/>
  <c r="Q34" i="50"/>
  <c r="Q35" i="50"/>
  <c r="Q36" i="50"/>
  <c r="Q37" i="50"/>
  <c r="Q39" i="50"/>
  <c r="Q18" i="50"/>
  <c r="O9" i="46"/>
  <c r="N9" i="46" s="1"/>
  <c r="G22" i="46"/>
  <c r="G24" i="46"/>
  <c r="G25" i="46"/>
  <c r="G26" i="46"/>
  <c r="G27" i="46"/>
  <c r="G29" i="46"/>
  <c r="G30" i="46"/>
  <c r="G32" i="46"/>
  <c r="G38" i="46"/>
  <c r="G41" i="46"/>
  <c r="G42" i="46"/>
  <c r="G44" i="46"/>
  <c r="G45" i="46"/>
  <c r="G46" i="46"/>
  <c r="G47" i="46"/>
  <c r="K144" i="48"/>
  <c r="K145" i="48"/>
  <c r="K146" i="48"/>
  <c r="K147" i="48"/>
  <c r="K148" i="48"/>
  <c r="K149" i="48"/>
  <c r="K150" i="48"/>
  <c r="K151" i="48"/>
  <c r="K152" i="48"/>
  <c r="K153" i="48"/>
  <c r="K154" i="48"/>
  <c r="K155" i="48"/>
  <c r="K156" i="48"/>
  <c r="K157" i="48"/>
  <c r="K158" i="48"/>
  <c r="K159" i="48"/>
  <c r="K160" i="48"/>
  <c r="K161" i="48"/>
  <c r="K162" i="48"/>
  <c r="K163" i="48"/>
  <c r="K164" i="48"/>
  <c r="K165" i="48"/>
  <c r="K166" i="48"/>
  <c r="K167" i="48"/>
  <c r="K168" i="48"/>
  <c r="K169" i="48"/>
  <c r="K170" i="48"/>
  <c r="K133" i="48"/>
  <c r="K134" i="48"/>
  <c r="K135" i="48"/>
  <c r="K136" i="48"/>
  <c r="K137" i="48"/>
  <c r="K138" i="48"/>
  <c r="K139" i="48"/>
  <c r="K140" i="48"/>
  <c r="K141" i="48"/>
  <c r="K142" i="48"/>
  <c r="K143" i="48"/>
  <c r="R14" i="48"/>
  <c r="X12" i="48" s="1"/>
  <c r="R48" i="48"/>
  <c r="X48" i="48" s="1"/>
  <c r="K18" i="48"/>
  <c r="K19" i="48"/>
  <c r="K20" i="48"/>
  <c r="K21" i="48"/>
  <c r="K22" i="48"/>
  <c r="K23" i="48"/>
  <c r="K24" i="48"/>
  <c r="K25" i="48"/>
  <c r="K26" i="48"/>
  <c r="K27" i="48"/>
  <c r="K29" i="48"/>
  <c r="K30" i="48"/>
  <c r="K31" i="48"/>
  <c r="K32" i="48"/>
  <c r="K33" i="48"/>
  <c r="K34" i="48"/>
  <c r="K35" i="48"/>
  <c r="K36" i="48"/>
  <c r="K38" i="48"/>
  <c r="K39" i="48"/>
  <c r="K40" i="48"/>
  <c r="K41" i="48"/>
  <c r="K42" i="48"/>
  <c r="K43" i="48"/>
  <c r="K45" i="48"/>
  <c r="K46" i="48"/>
  <c r="K47" i="48"/>
  <c r="K48" i="48"/>
  <c r="K49" i="48"/>
  <c r="K51" i="48"/>
  <c r="K52" i="48"/>
  <c r="K53" i="48"/>
  <c r="K54" i="48"/>
  <c r="K55" i="48"/>
  <c r="K56" i="48"/>
  <c r="K57" i="48"/>
  <c r="K58" i="48"/>
  <c r="K59" i="48"/>
  <c r="K60" i="48"/>
  <c r="K61" i="48"/>
  <c r="K62" i="48"/>
  <c r="K63" i="48"/>
  <c r="K64" i="48"/>
  <c r="K65" i="48"/>
  <c r="K66" i="48"/>
  <c r="K68" i="48"/>
  <c r="K69" i="48"/>
  <c r="K70" i="48"/>
  <c r="K71" i="48"/>
  <c r="K72" i="48"/>
  <c r="K73" i="48"/>
  <c r="K74" i="48"/>
  <c r="K75" i="48"/>
  <c r="K77" i="48"/>
  <c r="K78" i="48"/>
  <c r="K80" i="48"/>
  <c r="K81" i="48"/>
  <c r="K82" i="48"/>
  <c r="K83" i="48"/>
  <c r="K84" i="48"/>
  <c r="K85" i="48"/>
  <c r="K86" i="48"/>
  <c r="K87" i="48"/>
  <c r="K88" i="48"/>
  <c r="K89" i="48"/>
  <c r="K90" i="48"/>
  <c r="K91" i="48"/>
  <c r="K92" i="48"/>
  <c r="K93" i="48"/>
  <c r="K95" i="48"/>
  <c r="K96" i="48"/>
  <c r="K97" i="48"/>
  <c r="K98" i="48"/>
  <c r="K99" i="48"/>
  <c r="K100" i="48"/>
  <c r="K101" i="48"/>
  <c r="K103" i="48"/>
  <c r="K105" i="48"/>
  <c r="K108" i="48"/>
  <c r="K109" i="48"/>
  <c r="K110" i="48"/>
  <c r="K111" i="48"/>
  <c r="K112" i="48"/>
  <c r="K113" i="48"/>
  <c r="K114" i="48"/>
  <c r="K115" i="48"/>
  <c r="K117" i="48"/>
  <c r="K118" i="48"/>
  <c r="K120" i="48"/>
  <c r="K121" i="48"/>
  <c r="K122" i="48"/>
  <c r="K123" i="48"/>
  <c r="K124" i="48"/>
  <c r="K125" i="48"/>
  <c r="K129" i="48"/>
  <c r="K130" i="48"/>
  <c r="K132" i="48"/>
  <c r="K16" i="48"/>
  <c r="H124" i="48"/>
  <c r="H123" i="48"/>
  <c r="H122" i="48"/>
  <c r="H121" i="48"/>
  <c r="H120" i="48"/>
  <c r="H117" i="48"/>
  <c r="H115" i="48"/>
  <c r="H114" i="48"/>
  <c r="H113" i="48"/>
  <c r="H112" i="48"/>
  <c r="H111" i="48"/>
  <c r="H110" i="48"/>
  <c r="H109" i="48"/>
  <c r="H108" i="48"/>
  <c r="H105" i="48"/>
  <c r="H103" i="48"/>
  <c r="H101" i="48"/>
  <c r="H100" i="48"/>
  <c r="H99" i="48"/>
  <c r="H98" i="48"/>
  <c r="H97" i="48"/>
  <c r="H95" i="48"/>
  <c r="H93" i="48"/>
  <c r="H91" i="48"/>
  <c r="H86" i="48"/>
  <c r="H85" i="48"/>
  <c r="H84" i="48"/>
  <c r="H83" i="48"/>
  <c r="H82" i="48"/>
  <c r="H81" i="48"/>
  <c r="H80" i="48"/>
  <c r="H78" i="48"/>
  <c r="H77" i="48"/>
  <c r="H75" i="48"/>
  <c r="H73" i="48"/>
  <c r="H66" i="48"/>
  <c r="H65" i="48"/>
  <c r="H63" i="48"/>
  <c r="H62" i="48"/>
  <c r="H61" i="48"/>
  <c r="H60" i="48"/>
  <c r="H59" i="48"/>
  <c r="H55" i="48"/>
  <c r="H54" i="48"/>
  <c r="H52" i="48"/>
  <c r="H51" i="48"/>
  <c r="H40" i="48"/>
  <c r="H39" i="48"/>
  <c r="H38" i="48"/>
  <c r="H34" i="48"/>
  <c r="H33" i="48"/>
  <c r="H30" i="48"/>
  <c r="H27" i="48"/>
  <c r="H25" i="48"/>
  <c r="H23" i="48"/>
  <c r="H22" i="48"/>
  <c r="H20" i="48"/>
  <c r="H18" i="48"/>
  <c r="R160" i="48"/>
  <c r="X160" i="48" s="1"/>
  <c r="R41" i="48"/>
  <c r="X41" i="48" s="1"/>
  <c r="O38" i="46"/>
  <c r="R35" i="48"/>
  <c r="X35" i="48" s="1"/>
  <c r="R43" i="48"/>
  <c r="X43" i="48" s="1"/>
  <c r="R57" i="48"/>
  <c r="X57" i="48" s="1"/>
  <c r="R32" i="48"/>
  <c r="X32" i="48" s="1"/>
  <c r="R42" i="48"/>
  <c r="X42" i="48" s="1"/>
  <c r="R88" i="48"/>
  <c r="X88" i="48" s="1"/>
  <c r="R92" i="48"/>
  <c r="X92" i="48" s="1"/>
  <c r="R89" i="48"/>
  <c r="X89" i="48" s="1"/>
  <c r="R90" i="48"/>
  <c r="X90" i="48" s="1"/>
  <c r="R21" i="48"/>
  <c r="X21" i="48" s="1"/>
  <c r="H53" i="48"/>
  <c r="R64" i="48"/>
  <c r="X64" i="48" s="1"/>
  <c r="F39" i="2"/>
  <c r="AH18" i="2" s="1"/>
  <c r="R24" i="48"/>
  <c r="X24" i="48" s="1"/>
  <c r="R26" i="48"/>
  <c r="X26" i="48" s="1"/>
  <c r="R49" i="48"/>
  <c r="X49" i="48" s="1"/>
  <c r="R29" i="48"/>
  <c r="X29" i="48" s="1"/>
  <c r="R31" i="48"/>
  <c r="X31" i="48" s="1"/>
  <c r="R58" i="48"/>
  <c r="X58" i="48" s="1"/>
  <c r="R71" i="48"/>
  <c r="X71" i="48" s="1"/>
  <c r="R19" i="48"/>
  <c r="X19" i="48" s="1"/>
  <c r="R74" i="48"/>
  <c r="X74" i="48" s="1"/>
  <c r="R70" i="48"/>
  <c r="X70" i="48" s="1"/>
  <c r="R69" i="48"/>
  <c r="X69" i="48" s="1"/>
  <c r="R68" i="48"/>
  <c r="X68" i="48" s="1"/>
  <c r="R72" i="48"/>
  <c r="X72" i="48" s="1"/>
  <c r="R56" i="48"/>
  <c r="X56" i="48" s="1"/>
  <c r="R96" i="48"/>
  <c r="X96" i="48" s="1"/>
  <c r="R87" i="48"/>
  <c r="X87" i="48" s="1"/>
  <c r="R45" i="48"/>
  <c r="X45" i="48" s="1"/>
  <c r="A69" i="56"/>
  <c r="H69" i="56" s="1"/>
  <c r="H257" i="56"/>
  <c r="F20" i="56"/>
  <c r="H20" i="56"/>
  <c r="BD227" i="51"/>
  <c r="BE227" i="51"/>
  <c r="BF227" i="51"/>
  <c r="BG227" i="51"/>
  <c r="BH227" i="51"/>
  <c r="BI227" i="51"/>
  <c r="BJ227" i="51"/>
  <c r="BK227" i="51"/>
  <c r="BL227" i="51"/>
  <c r="BM227" i="51"/>
  <c r="BN227" i="51"/>
  <c r="BO227" i="51"/>
  <c r="BP227" i="51"/>
  <c r="BQ227" i="51"/>
  <c r="BR227" i="51"/>
  <c r="BS227" i="51"/>
  <c r="BT227" i="51"/>
  <c r="BU227" i="51"/>
  <c r="BV227" i="51"/>
  <c r="BD228" i="51"/>
  <c r="BE228" i="51"/>
  <c r="BF228" i="51"/>
  <c r="BG228" i="51"/>
  <c r="BH228" i="51"/>
  <c r="BI228" i="51"/>
  <c r="BJ228" i="51"/>
  <c r="BK228" i="51"/>
  <c r="BL228" i="51"/>
  <c r="BM228" i="51"/>
  <c r="BN228" i="51"/>
  <c r="BO228" i="51"/>
  <c r="BP228" i="51"/>
  <c r="BQ228" i="51"/>
  <c r="BR228" i="51"/>
  <c r="BS228" i="51"/>
  <c r="BT228" i="51"/>
  <c r="BU228" i="51"/>
  <c r="BV228" i="51"/>
  <c r="BD229" i="51"/>
  <c r="BE229" i="51"/>
  <c r="BF229" i="51"/>
  <c r="BG229" i="51"/>
  <c r="BH229" i="51"/>
  <c r="BI229" i="51"/>
  <c r="BJ229" i="51"/>
  <c r="BK229" i="51"/>
  <c r="BL229" i="51"/>
  <c r="BM229" i="51"/>
  <c r="BN229" i="51"/>
  <c r="BO229" i="51"/>
  <c r="BP229" i="51"/>
  <c r="BQ229" i="51"/>
  <c r="BR229" i="51"/>
  <c r="BS229" i="51"/>
  <c r="BT229" i="51"/>
  <c r="BU229" i="51"/>
  <c r="BV229" i="51"/>
  <c r="BD230" i="51"/>
  <c r="BE230" i="51"/>
  <c r="BF230" i="51"/>
  <c r="BG230" i="51"/>
  <c r="BH230" i="51"/>
  <c r="BI230" i="51"/>
  <c r="BJ230" i="51"/>
  <c r="BK230" i="51"/>
  <c r="BL230" i="51"/>
  <c r="BM230" i="51"/>
  <c r="BN230" i="51"/>
  <c r="BO230" i="51"/>
  <c r="BP230" i="51"/>
  <c r="BQ230" i="51"/>
  <c r="BR230" i="51"/>
  <c r="BS230" i="51"/>
  <c r="BT230" i="51"/>
  <c r="BU230" i="51"/>
  <c r="BV230" i="51"/>
  <c r="BD231" i="51"/>
  <c r="BE231" i="51"/>
  <c r="BF231" i="51"/>
  <c r="BG231" i="51"/>
  <c r="BH231" i="51"/>
  <c r="BI231" i="51"/>
  <c r="BJ231" i="51"/>
  <c r="BK231" i="51"/>
  <c r="BL231" i="51"/>
  <c r="BM231" i="51"/>
  <c r="BN231" i="51"/>
  <c r="BO231" i="51"/>
  <c r="BP231" i="51"/>
  <c r="BQ231" i="51"/>
  <c r="BR231" i="51"/>
  <c r="BS231" i="51"/>
  <c r="BT231" i="51"/>
  <c r="BU231" i="51"/>
  <c r="BV231" i="51"/>
  <c r="BD232" i="51"/>
  <c r="BE232" i="51"/>
  <c r="BF232" i="51"/>
  <c r="BG232" i="51"/>
  <c r="BH232" i="51"/>
  <c r="BI232" i="51"/>
  <c r="BJ232" i="51"/>
  <c r="BK232" i="51"/>
  <c r="BL232" i="51"/>
  <c r="BM232" i="51"/>
  <c r="BN232" i="51"/>
  <c r="BO232" i="51"/>
  <c r="BP232" i="51"/>
  <c r="BQ232" i="51"/>
  <c r="BR232" i="51"/>
  <c r="BS232" i="51"/>
  <c r="BT232" i="51"/>
  <c r="BU232" i="51"/>
  <c r="BV232" i="51"/>
  <c r="BD233" i="51"/>
  <c r="BE233" i="51"/>
  <c r="BF233" i="51"/>
  <c r="BG233" i="51"/>
  <c r="BH233" i="51"/>
  <c r="BI233" i="51"/>
  <c r="BJ233" i="51"/>
  <c r="BK233" i="51"/>
  <c r="BL233" i="51"/>
  <c r="BM233" i="51"/>
  <c r="BN233" i="51"/>
  <c r="BO233" i="51"/>
  <c r="BP233" i="51"/>
  <c r="BQ233" i="51"/>
  <c r="BR233" i="51"/>
  <c r="BS233" i="51"/>
  <c r="BT233" i="51"/>
  <c r="BU233" i="51"/>
  <c r="BV233" i="51"/>
  <c r="BD234" i="51"/>
  <c r="BE234" i="51"/>
  <c r="BF234" i="51"/>
  <c r="BG234" i="51"/>
  <c r="BH234" i="51"/>
  <c r="BI234" i="51"/>
  <c r="BJ234" i="51"/>
  <c r="BK234" i="51"/>
  <c r="BL234" i="51"/>
  <c r="BM234" i="51"/>
  <c r="BN234" i="51"/>
  <c r="BO234" i="51"/>
  <c r="BP234" i="51"/>
  <c r="BQ234" i="51"/>
  <c r="BR234" i="51"/>
  <c r="BS234" i="51"/>
  <c r="BT234" i="51"/>
  <c r="BU234" i="51"/>
  <c r="BV234" i="51"/>
  <c r="BD235" i="51"/>
  <c r="BE235" i="51"/>
  <c r="BF235" i="51"/>
  <c r="BG235" i="51"/>
  <c r="BH235" i="51"/>
  <c r="BI235" i="51"/>
  <c r="BJ235" i="51"/>
  <c r="BK235" i="51"/>
  <c r="BL235" i="51"/>
  <c r="BM235" i="51"/>
  <c r="BN235" i="51"/>
  <c r="BO235" i="51"/>
  <c r="BP235" i="51"/>
  <c r="BQ235" i="51"/>
  <c r="BR235" i="51"/>
  <c r="BS235" i="51"/>
  <c r="BT235" i="51"/>
  <c r="BU235" i="51"/>
  <c r="BV235" i="51"/>
  <c r="BD187" i="51"/>
  <c r="BE187" i="51"/>
  <c r="BF187" i="51"/>
  <c r="BG187" i="51"/>
  <c r="BH187" i="51"/>
  <c r="BI187" i="51"/>
  <c r="BJ187" i="51"/>
  <c r="BK187" i="51"/>
  <c r="BL187" i="51"/>
  <c r="BM187" i="51"/>
  <c r="BN187" i="51"/>
  <c r="BO187" i="51"/>
  <c r="BP187" i="51"/>
  <c r="BQ187" i="51"/>
  <c r="BR187" i="51"/>
  <c r="BS187" i="51"/>
  <c r="BT187" i="51"/>
  <c r="BU187" i="51"/>
  <c r="BV187" i="51"/>
  <c r="BD188" i="51"/>
  <c r="BE188" i="51"/>
  <c r="BF188" i="51"/>
  <c r="BG188" i="51"/>
  <c r="BH188" i="51"/>
  <c r="BI188" i="51"/>
  <c r="BJ188" i="51"/>
  <c r="BK188" i="51"/>
  <c r="BL188" i="51"/>
  <c r="BM188" i="51"/>
  <c r="BN188" i="51"/>
  <c r="BO188" i="51"/>
  <c r="BP188" i="51"/>
  <c r="BQ188" i="51"/>
  <c r="BR188" i="51"/>
  <c r="BS188" i="51"/>
  <c r="BT188" i="51"/>
  <c r="BU188" i="51"/>
  <c r="BV188" i="51"/>
  <c r="BD189" i="51"/>
  <c r="BE189" i="51"/>
  <c r="BF189" i="51"/>
  <c r="BG189" i="51"/>
  <c r="BH189" i="51"/>
  <c r="BI189" i="51"/>
  <c r="BJ189" i="51"/>
  <c r="BK189" i="51"/>
  <c r="BL189" i="51"/>
  <c r="BM189" i="51"/>
  <c r="BN189" i="51"/>
  <c r="BO189" i="51"/>
  <c r="BP189" i="51"/>
  <c r="BQ189" i="51"/>
  <c r="BR189" i="51"/>
  <c r="BS189" i="51"/>
  <c r="BT189" i="51"/>
  <c r="BU189" i="51"/>
  <c r="BV189" i="51"/>
  <c r="BD190" i="51"/>
  <c r="BE190" i="51"/>
  <c r="BF190" i="51"/>
  <c r="BG190" i="51"/>
  <c r="BH190" i="51"/>
  <c r="BI190" i="51"/>
  <c r="BJ190" i="51"/>
  <c r="BK190" i="51"/>
  <c r="BL190" i="51"/>
  <c r="BM190" i="51"/>
  <c r="BN190" i="51"/>
  <c r="BO190" i="51"/>
  <c r="BP190" i="51"/>
  <c r="BQ190" i="51"/>
  <c r="BR190" i="51"/>
  <c r="BS190" i="51"/>
  <c r="BT190" i="51"/>
  <c r="BU190" i="51"/>
  <c r="BV190" i="51"/>
  <c r="BD191" i="51"/>
  <c r="BE191" i="51"/>
  <c r="BF191" i="51"/>
  <c r="BG191" i="51"/>
  <c r="BH191" i="51"/>
  <c r="BI191" i="51"/>
  <c r="BJ191" i="51"/>
  <c r="BK191" i="51"/>
  <c r="BL191" i="51"/>
  <c r="BM191" i="51"/>
  <c r="BN191" i="51"/>
  <c r="BO191" i="51"/>
  <c r="BP191" i="51"/>
  <c r="BQ191" i="51"/>
  <c r="BR191" i="51"/>
  <c r="BS191" i="51"/>
  <c r="BT191" i="51"/>
  <c r="BU191" i="51"/>
  <c r="BV191" i="51"/>
  <c r="BD192" i="51"/>
  <c r="BE192" i="51"/>
  <c r="BF192" i="51"/>
  <c r="BG192" i="51"/>
  <c r="BH192" i="51"/>
  <c r="BI192" i="51"/>
  <c r="BJ192" i="51"/>
  <c r="BK192" i="51"/>
  <c r="BL192" i="51"/>
  <c r="BM192" i="51"/>
  <c r="BN192" i="51"/>
  <c r="BO192" i="51"/>
  <c r="BP192" i="51"/>
  <c r="BQ192" i="51"/>
  <c r="BR192" i="51"/>
  <c r="BS192" i="51"/>
  <c r="BT192" i="51"/>
  <c r="BU192" i="51"/>
  <c r="BV192" i="51"/>
  <c r="BD193" i="51"/>
  <c r="BE193" i="51"/>
  <c r="BF193" i="51"/>
  <c r="BG193" i="51"/>
  <c r="BH193" i="51"/>
  <c r="BI193" i="51"/>
  <c r="BJ193" i="51"/>
  <c r="BK193" i="51"/>
  <c r="BL193" i="51"/>
  <c r="BM193" i="51"/>
  <c r="BN193" i="51"/>
  <c r="BO193" i="51"/>
  <c r="BP193" i="51"/>
  <c r="BQ193" i="51"/>
  <c r="BR193" i="51"/>
  <c r="BS193" i="51"/>
  <c r="BT193" i="51"/>
  <c r="BU193" i="51"/>
  <c r="BV193" i="51"/>
  <c r="BD194" i="51"/>
  <c r="BE194" i="51"/>
  <c r="BF194" i="51"/>
  <c r="BG194" i="51"/>
  <c r="BH194" i="51"/>
  <c r="BI194" i="51"/>
  <c r="BJ194" i="51"/>
  <c r="BK194" i="51"/>
  <c r="BL194" i="51"/>
  <c r="BM194" i="51"/>
  <c r="BN194" i="51"/>
  <c r="BO194" i="51"/>
  <c r="BP194" i="51"/>
  <c r="BQ194" i="51"/>
  <c r="BR194" i="51"/>
  <c r="BS194" i="51"/>
  <c r="BT194" i="51"/>
  <c r="BU194" i="51"/>
  <c r="BV194" i="51"/>
  <c r="BD195" i="51"/>
  <c r="BE195" i="51"/>
  <c r="BF195" i="51"/>
  <c r="BG195" i="51"/>
  <c r="BH195" i="51"/>
  <c r="BI195" i="51"/>
  <c r="BJ195" i="51"/>
  <c r="BK195" i="51"/>
  <c r="BL195" i="51"/>
  <c r="BM195" i="51"/>
  <c r="BN195" i="51"/>
  <c r="BO195" i="51"/>
  <c r="BP195" i="51"/>
  <c r="BQ195" i="51"/>
  <c r="BR195" i="51"/>
  <c r="BS195" i="51"/>
  <c r="BT195" i="51"/>
  <c r="BU195" i="51"/>
  <c r="BV195" i="51"/>
  <c r="BD196" i="51"/>
  <c r="BE196" i="51"/>
  <c r="BF196" i="51"/>
  <c r="BG196" i="51"/>
  <c r="BH196" i="51"/>
  <c r="BI196" i="51"/>
  <c r="BJ196" i="51"/>
  <c r="BK196" i="51"/>
  <c r="BL196" i="51"/>
  <c r="BM196" i="51"/>
  <c r="BN196" i="51"/>
  <c r="BO196" i="51"/>
  <c r="BP196" i="51"/>
  <c r="BQ196" i="51"/>
  <c r="BR196" i="51"/>
  <c r="BS196" i="51"/>
  <c r="BT196" i="51"/>
  <c r="BU196" i="51"/>
  <c r="BV196" i="51"/>
  <c r="BD197" i="51"/>
  <c r="BE197" i="51"/>
  <c r="BF197" i="51"/>
  <c r="BG197" i="51"/>
  <c r="BH197" i="51"/>
  <c r="BI197" i="51"/>
  <c r="BJ197" i="51"/>
  <c r="BK197" i="51"/>
  <c r="BL197" i="51"/>
  <c r="BM197" i="51"/>
  <c r="BN197" i="51"/>
  <c r="BO197" i="51"/>
  <c r="BP197" i="51"/>
  <c r="BQ197" i="51"/>
  <c r="BR197" i="51"/>
  <c r="BS197" i="51"/>
  <c r="BT197" i="51"/>
  <c r="BU197" i="51"/>
  <c r="BV197" i="51"/>
  <c r="BD198" i="51"/>
  <c r="BE198" i="51"/>
  <c r="BF198" i="51"/>
  <c r="BG198" i="51"/>
  <c r="BH198" i="51"/>
  <c r="BI198" i="51"/>
  <c r="BJ198" i="51"/>
  <c r="BK198" i="51"/>
  <c r="BL198" i="51"/>
  <c r="BM198" i="51"/>
  <c r="BN198" i="51"/>
  <c r="BO198" i="51"/>
  <c r="BP198" i="51"/>
  <c r="BQ198" i="51"/>
  <c r="BR198" i="51"/>
  <c r="BS198" i="51"/>
  <c r="BT198" i="51"/>
  <c r="BU198" i="51"/>
  <c r="BV198" i="51"/>
  <c r="BD199" i="51"/>
  <c r="BE199" i="51"/>
  <c r="BF199" i="51"/>
  <c r="BG199" i="51"/>
  <c r="BH199" i="51"/>
  <c r="BI199" i="51"/>
  <c r="BJ199" i="51"/>
  <c r="BK199" i="51"/>
  <c r="BL199" i="51"/>
  <c r="BM199" i="51"/>
  <c r="BN199" i="51"/>
  <c r="BO199" i="51"/>
  <c r="BP199" i="51"/>
  <c r="BQ199" i="51"/>
  <c r="BR199" i="51"/>
  <c r="BS199" i="51"/>
  <c r="BT199" i="51"/>
  <c r="BU199" i="51"/>
  <c r="BV199" i="51"/>
  <c r="BD200" i="51"/>
  <c r="BE200" i="51"/>
  <c r="BF200" i="51"/>
  <c r="BG200" i="51"/>
  <c r="BH200" i="51"/>
  <c r="BI200" i="51"/>
  <c r="BJ200" i="51"/>
  <c r="BK200" i="51"/>
  <c r="BL200" i="51"/>
  <c r="BM200" i="51"/>
  <c r="BN200" i="51"/>
  <c r="BO200" i="51"/>
  <c r="BP200" i="51"/>
  <c r="BQ200" i="51"/>
  <c r="BR200" i="51"/>
  <c r="BS200" i="51"/>
  <c r="BT200" i="51"/>
  <c r="BU200" i="51"/>
  <c r="BV200" i="51"/>
  <c r="BD201" i="51"/>
  <c r="BE201" i="51"/>
  <c r="BF201" i="51"/>
  <c r="BG201" i="51"/>
  <c r="BH201" i="51"/>
  <c r="BI201" i="51"/>
  <c r="BJ201" i="51"/>
  <c r="BK201" i="51"/>
  <c r="BL201" i="51"/>
  <c r="BM201" i="51"/>
  <c r="BN201" i="51"/>
  <c r="BO201" i="51"/>
  <c r="BP201" i="51"/>
  <c r="BQ201" i="51"/>
  <c r="BR201" i="51"/>
  <c r="BS201" i="51"/>
  <c r="BT201" i="51"/>
  <c r="BU201" i="51"/>
  <c r="BV201" i="51"/>
  <c r="BD202" i="51"/>
  <c r="BE202" i="51"/>
  <c r="BF202" i="51"/>
  <c r="BG202" i="51"/>
  <c r="BH202" i="51"/>
  <c r="BI202" i="51"/>
  <c r="BJ202" i="51"/>
  <c r="BK202" i="51"/>
  <c r="BL202" i="51"/>
  <c r="BM202" i="51"/>
  <c r="BN202" i="51"/>
  <c r="BO202" i="51"/>
  <c r="BP202" i="51"/>
  <c r="BQ202" i="51"/>
  <c r="BR202" i="51"/>
  <c r="BS202" i="51"/>
  <c r="BT202" i="51"/>
  <c r="BU202" i="51"/>
  <c r="BV202" i="51"/>
  <c r="BD203" i="51"/>
  <c r="BE203" i="51"/>
  <c r="BF203" i="51"/>
  <c r="BG203" i="51"/>
  <c r="BH203" i="51"/>
  <c r="BI203" i="51"/>
  <c r="BJ203" i="51"/>
  <c r="BK203" i="51"/>
  <c r="BL203" i="51"/>
  <c r="BM203" i="51"/>
  <c r="BN203" i="51"/>
  <c r="BO203" i="51"/>
  <c r="BP203" i="51"/>
  <c r="BQ203" i="51"/>
  <c r="BR203" i="51"/>
  <c r="BS203" i="51"/>
  <c r="BT203" i="51"/>
  <c r="BU203" i="51"/>
  <c r="BV203" i="51"/>
  <c r="BD204" i="51"/>
  <c r="BE204" i="51"/>
  <c r="BF204" i="51"/>
  <c r="BG204" i="51"/>
  <c r="BH204" i="51"/>
  <c r="BI204" i="51"/>
  <c r="BJ204" i="51"/>
  <c r="BK204" i="51"/>
  <c r="BL204" i="51"/>
  <c r="BM204" i="51"/>
  <c r="BN204" i="51"/>
  <c r="BO204" i="51"/>
  <c r="BP204" i="51"/>
  <c r="BQ204" i="51"/>
  <c r="BR204" i="51"/>
  <c r="BS204" i="51"/>
  <c r="BT204" i="51"/>
  <c r="BU204" i="51"/>
  <c r="BV204" i="51"/>
  <c r="BD205" i="51"/>
  <c r="BE205" i="51"/>
  <c r="BF205" i="51"/>
  <c r="BG205" i="51"/>
  <c r="BH205" i="51"/>
  <c r="BI205" i="51"/>
  <c r="BJ205" i="51"/>
  <c r="BK205" i="51"/>
  <c r="BL205" i="51"/>
  <c r="BM205" i="51"/>
  <c r="BN205" i="51"/>
  <c r="BO205" i="51"/>
  <c r="BP205" i="51"/>
  <c r="BQ205" i="51"/>
  <c r="BR205" i="51"/>
  <c r="BS205" i="51"/>
  <c r="BT205" i="51"/>
  <c r="BU205" i="51"/>
  <c r="BV205" i="51"/>
  <c r="BD206" i="51"/>
  <c r="BE206" i="51"/>
  <c r="BF206" i="51"/>
  <c r="BG206" i="51"/>
  <c r="BH206" i="51"/>
  <c r="BI206" i="51"/>
  <c r="BJ206" i="51"/>
  <c r="BK206" i="51"/>
  <c r="BL206" i="51"/>
  <c r="BM206" i="51"/>
  <c r="BN206" i="51"/>
  <c r="BO206" i="51"/>
  <c r="BP206" i="51"/>
  <c r="BQ206" i="51"/>
  <c r="BR206" i="51"/>
  <c r="BS206" i="51"/>
  <c r="BT206" i="51"/>
  <c r="BU206" i="51"/>
  <c r="BV206" i="51"/>
  <c r="BD207" i="51"/>
  <c r="BE207" i="51"/>
  <c r="BF207" i="51"/>
  <c r="BG207" i="51"/>
  <c r="BH207" i="51"/>
  <c r="BI207" i="51"/>
  <c r="BJ207" i="51"/>
  <c r="BK207" i="51"/>
  <c r="BL207" i="51"/>
  <c r="BM207" i="51"/>
  <c r="BN207" i="51"/>
  <c r="BO207" i="51"/>
  <c r="BP207" i="51"/>
  <c r="BQ207" i="51"/>
  <c r="BR207" i="51"/>
  <c r="BS207" i="51"/>
  <c r="BT207" i="51"/>
  <c r="BU207" i="51"/>
  <c r="BV207" i="51"/>
  <c r="BD208" i="51"/>
  <c r="BE208" i="51"/>
  <c r="BF208" i="51"/>
  <c r="BG208" i="51"/>
  <c r="BH208" i="51"/>
  <c r="BI208" i="51"/>
  <c r="BJ208" i="51"/>
  <c r="BK208" i="51"/>
  <c r="BL208" i="51"/>
  <c r="BM208" i="51"/>
  <c r="BN208" i="51"/>
  <c r="BO208" i="51"/>
  <c r="BP208" i="51"/>
  <c r="BQ208" i="51"/>
  <c r="BR208" i="51"/>
  <c r="BS208" i="51"/>
  <c r="BT208" i="51"/>
  <c r="BU208" i="51"/>
  <c r="BV208" i="51"/>
  <c r="BD209" i="51"/>
  <c r="BE209" i="51"/>
  <c r="BF209" i="51"/>
  <c r="BG209" i="51"/>
  <c r="BH209" i="51"/>
  <c r="BI209" i="51"/>
  <c r="BJ209" i="51"/>
  <c r="BK209" i="51"/>
  <c r="BL209" i="51"/>
  <c r="BM209" i="51"/>
  <c r="BN209" i="51"/>
  <c r="BO209" i="51"/>
  <c r="BP209" i="51"/>
  <c r="BQ209" i="51"/>
  <c r="BR209" i="51"/>
  <c r="BS209" i="51"/>
  <c r="BT209" i="51"/>
  <c r="BU209" i="51"/>
  <c r="BV209" i="51"/>
  <c r="BD210" i="51"/>
  <c r="BE210" i="51"/>
  <c r="BF210" i="51"/>
  <c r="BG210" i="51"/>
  <c r="BH210" i="51"/>
  <c r="BI210" i="51"/>
  <c r="BJ210" i="51"/>
  <c r="BK210" i="51"/>
  <c r="BL210" i="51"/>
  <c r="BM210" i="51"/>
  <c r="BN210" i="51"/>
  <c r="BO210" i="51"/>
  <c r="BP210" i="51"/>
  <c r="BQ210" i="51"/>
  <c r="BR210" i="51"/>
  <c r="BS210" i="51"/>
  <c r="BT210" i="51"/>
  <c r="BU210" i="51"/>
  <c r="BV210" i="51"/>
  <c r="BD211" i="51"/>
  <c r="BE211" i="51"/>
  <c r="BF211" i="51"/>
  <c r="BG211" i="51"/>
  <c r="BH211" i="51"/>
  <c r="BI211" i="51"/>
  <c r="BJ211" i="51"/>
  <c r="BK211" i="51"/>
  <c r="BL211" i="51"/>
  <c r="BM211" i="51"/>
  <c r="BN211" i="51"/>
  <c r="BO211" i="51"/>
  <c r="BP211" i="51"/>
  <c r="BQ211" i="51"/>
  <c r="BR211" i="51"/>
  <c r="BS211" i="51"/>
  <c r="BT211" i="51"/>
  <c r="BU211" i="51"/>
  <c r="BV211" i="51"/>
  <c r="BD212" i="51"/>
  <c r="BE212" i="51"/>
  <c r="BF212" i="51"/>
  <c r="BG212" i="51"/>
  <c r="BH212" i="51"/>
  <c r="BI212" i="51"/>
  <c r="BJ212" i="51"/>
  <c r="BK212" i="51"/>
  <c r="BL212" i="51"/>
  <c r="BM212" i="51"/>
  <c r="BN212" i="51"/>
  <c r="BO212" i="51"/>
  <c r="BP212" i="51"/>
  <c r="BQ212" i="51"/>
  <c r="BR212" i="51"/>
  <c r="BS212" i="51"/>
  <c r="BT212" i="51"/>
  <c r="BU212" i="51"/>
  <c r="BV212" i="51"/>
  <c r="BD213" i="51"/>
  <c r="BE213" i="51"/>
  <c r="BF213" i="51"/>
  <c r="BG213" i="51"/>
  <c r="BH213" i="51"/>
  <c r="BI213" i="51"/>
  <c r="BJ213" i="51"/>
  <c r="BK213" i="51"/>
  <c r="BL213" i="51"/>
  <c r="BM213" i="51"/>
  <c r="BN213" i="51"/>
  <c r="BO213" i="51"/>
  <c r="BP213" i="51"/>
  <c r="BQ213" i="51"/>
  <c r="BR213" i="51"/>
  <c r="BS213" i="51"/>
  <c r="BT213" i="51"/>
  <c r="BU213" i="51"/>
  <c r="BV213" i="51"/>
  <c r="BD214" i="51"/>
  <c r="BE214" i="51"/>
  <c r="BF214" i="51"/>
  <c r="BG214" i="51"/>
  <c r="BH214" i="51"/>
  <c r="BI214" i="51"/>
  <c r="BJ214" i="51"/>
  <c r="BK214" i="51"/>
  <c r="BL214" i="51"/>
  <c r="BM214" i="51"/>
  <c r="BN214" i="51"/>
  <c r="BO214" i="51"/>
  <c r="BP214" i="51"/>
  <c r="BQ214" i="51"/>
  <c r="BR214" i="51"/>
  <c r="BS214" i="51"/>
  <c r="BT214" i="51"/>
  <c r="BU214" i="51"/>
  <c r="BV214" i="51"/>
  <c r="BD215" i="51"/>
  <c r="BE215" i="51"/>
  <c r="BF215" i="51"/>
  <c r="BG215" i="51"/>
  <c r="BH215" i="51"/>
  <c r="BI215" i="51"/>
  <c r="BJ215" i="51"/>
  <c r="BK215" i="51"/>
  <c r="BL215" i="51"/>
  <c r="BM215" i="51"/>
  <c r="BN215" i="51"/>
  <c r="BO215" i="51"/>
  <c r="BP215" i="51"/>
  <c r="BQ215" i="51"/>
  <c r="BR215" i="51"/>
  <c r="BS215" i="51"/>
  <c r="BT215" i="51"/>
  <c r="BU215" i="51"/>
  <c r="BV215" i="51"/>
  <c r="BD216" i="51"/>
  <c r="BE216" i="51"/>
  <c r="BF216" i="51"/>
  <c r="BG216" i="51"/>
  <c r="BH216" i="51"/>
  <c r="BI216" i="51"/>
  <c r="BJ216" i="51"/>
  <c r="BK216" i="51"/>
  <c r="BL216" i="51"/>
  <c r="BM216" i="51"/>
  <c r="BN216" i="51"/>
  <c r="BO216" i="51"/>
  <c r="BP216" i="51"/>
  <c r="BQ216" i="51"/>
  <c r="BR216" i="51"/>
  <c r="BS216" i="51"/>
  <c r="BT216" i="51"/>
  <c r="BU216" i="51"/>
  <c r="BV216" i="51"/>
  <c r="BD217" i="51"/>
  <c r="BE217" i="51"/>
  <c r="BF217" i="51"/>
  <c r="BG217" i="51"/>
  <c r="BH217" i="51"/>
  <c r="BI217" i="51"/>
  <c r="BJ217" i="51"/>
  <c r="BK217" i="51"/>
  <c r="BL217" i="51"/>
  <c r="BM217" i="51"/>
  <c r="BN217" i="51"/>
  <c r="BO217" i="51"/>
  <c r="BP217" i="51"/>
  <c r="BQ217" i="51"/>
  <c r="BR217" i="51"/>
  <c r="BS217" i="51"/>
  <c r="BT217" i="51"/>
  <c r="BU217" i="51"/>
  <c r="BV217" i="51"/>
  <c r="BD218" i="51"/>
  <c r="BE218" i="51"/>
  <c r="BF218" i="51"/>
  <c r="BG218" i="51"/>
  <c r="BH218" i="51"/>
  <c r="BI218" i="51"/>
  <c r="BJ218" i="51"/>
  <c r="BK218" i="51"/>
  <c r="BL218" i="51"/>
  <c r="BM218" i="51"/>
  <c r="BN218" i="51"/>
  <c r="BO218" i="51"/>
  <c r="BP218" i="51"/>
  <c r="BQ218" i="51"/>
  <c r="BR218" i="51"/>
  <c r="BS218" i="51"/>
  <c r="BT218" i="51"/>
  <c r="BU218" i="51"/>
  <c r="BV218" i="51"/>
  <c r="BD219" i="51"/>
  <c r="BE219" i="51"/>
  <c r="BF219" i="51"/>
  <c r="BG219" i="51"/>
  <c r="BH219" i="51"/>
  <c r="BI219" i="51"/>
  <c r="BJ219" i="51"/>
  <c r="BK219" i="51"/>
  <c r="BL219" i="51"/>
  <c r="BM219" i="51"/>
  <c r="BN219" i="51"/>
  <c r="BO219" i="51"/>
  <c r="BP219" i="51"/>
  <c r="BQ219" i="51"/>
  <c r="BR219" i="51"/>
  <c r="BS219" i="51"/>
  <c r="BT219" i="51"/>
  <c r="BU219" i="51"/>
  <c r="BV219" i="51"/>
  <c r="BD220" i="51"/>
  <c r="BE220" i="51"/>
  <c r="BF220" i="51"/>
  <c r="BG220" i="51"/>
  <c r="BH220" i="51"/>
  <c r="BI220" i="51"/>
  <c r="BJ220" i="51"/>
  <c r="BK220" i="51"/>
  <c r="BL220" i="51"/>
  <c r="BM220" i="51"/>
  <c r="BN220" i="51"/>
  <c r="BO220" i="51"/>
  <c r="BP220" i="51"/>
  <c r="BQ220" i="51"/>
  <c r="BR220" i="51"/>
  <c r="BS220" i="51"/>
  <c r="BT220" i="51"/>
  <c r="BU220" i="51"/>
  <c r="BV220" i="51"/>
  <c r="BD221" i="51"/>
  <c r="BE221" i="51"/>
  <c r="BF221" i="51"/>
  <c r="BG221" i="51"/>
  <c r="BH221" i="51"/>
  <c r="BI221" i="51"/>
  <c r="BJ221" i="51"/>
  <c r="BK221" i="51"/>
  <c r="BL221" i="51"/>
  <c r="BM221" i="51"/>
  <c r="BN221" i="51"/>
  <c r="BO221" i="51"/>
  <c r="BP221" i="51"/>
  <c r="BQ221" i="51"/>
  <c r="BR221" i="51"/>
  <c r="BS221" i="51"/>
  <c r="BT221" i="51"/>
  <c r="BU221" i="51"/>
  <c r="BV221" i="51"/>
  <c r="BD222" i="51"/>
  <c r="BE222" i="51"/>
  <c r="BF222" i="51"/>
  <c r="BG222" i="51"/>
  <c r="BH222" i="51"/>
  <c r="BI222" i="51"/>
  <c r="BJ222" i="51"/>
  <c r="BK222" i="51"/>
  <c r="BL222" i="51"/>
  <c r="BM222" i="51"/>
  <c r="BN222" i="51"/>
  <c r="BO222" i="51"/>
  <c r="BP222" i="51"/>
  <c r="BQ222" i="51"/>
  <c r="BR222" i="51"/>
  <c r="BS222" i="51"/>
  <c r="BT222" i="51"/>
  <c r="BU222" i="51"/>
  <c r="BV222" i="51"/>
  <c r="BD223" i="51"/>
  <c r="BE223" i="51"/>
  <c r="BF223" i="51"/>
  <c r="BG223" i="51"/>
  <c r="BH223" i="51"/>
  <c r="BI223" i="51"/>
  <c r="BJ223" i="51"/>
  <c r="BK223" i="51"/>
  <c r="BL223" i="51"/>
  <c r="BM223" i="51"/>
  <c r="BN223" i="51"/>
  <c r="BO223" i="51"/>
  <c r="BP223" i="51"/>
  <c r="BQ223" i="51"/>
  <c r="BR223" i="51"/>
  <c r="BS223" i="51"/>
  <c r="BT223" i="51"/>
  <c r="BU223" i="51"/>
  <c r="BV223" i="51"/>
  <c r="BD224" i="51"/>
  <c r="BE224" i="51"/>
  <c r="BF224" i="51"/>
  <c r="BG224" i="51"/>
  <c r="BH224" i="51"/>
  <c r="BI224" i="51"/>
  <c r="BJ224" i="51"/>
  <c r="BK224" i="51"/>
  <c r="BL224" i="51"/>
  <c r="BM224" i="51"/>
  <c r="BN224" i="51"/>
  <c r="BO224" i="51"/>
  <c r="BP224" i="51"/>
  <c r="BQ224" i="51"/>
  <c r="BR224" i="51"/>
  <c r="BS224" i="51"/>
  <c r="BT224" i="51"/>
  <c r="BU224" i="51"/>
  <c r="BV224" i="51"/>
  <c r="BD225" i="51"/>
  <c r="BE225" i="51"/>
  <c r="BF225" i="51"/>
  <c r="BG225" i="51"/>
  <c r="BH225" i="51"/>
  <c r="BI225" i="51"/>
  <c r="BJ225" i="51"/>
  <c r="BK225" i="51"/>
  <c r="BL225" i="51"/>
  <c r="BM225" i="51"/>
  <c r="BN225" i="51"/>
  <c r="BO225" i="51"/>
  <c r="BP225" i="51"/>
  <c r="BQ225" i="51"/>
  <c r="BR225" i="51"/>
  <c r="BS225" i="51"/>
  <c r="BT225" i="51"/>
  <c r="BU225" i="51"/>
  <c r="BV225" i="51"/>
  <c r="BD226" i="51"/>
  <c r="BE226" i="51"/>
  <c r="BF226" i="51"/>
  <c r="BG226" i="51"/>
  <c r="BH226" i="51"/>
  <c r="BI226" i="51"/>
  <c r="BJ226" i="51"/>
  <c r="BK226" i="51"/>
  <c r="BL226" i="51"/>
  <c r="BM226" i="51"/>
  <c r="BN226" i="51"/>
  <c r="BO226" i="51"/>
  <c r="BP226" i="51"/>
  <c r="BQ226" i="51"/>
  <c r="BR226" i="51"/>
  <c r="BS226" i="51"/>
  <c r="BT226" i="51"/>
  <c r="BU226" i="51"/>
  <c r="BV226" i="51"/>
  <c r="BD147" i="51"/>
  <c r="BE147" i="51"/>
  <c r="BF147" i="51"/>
  <c r="BG147" i="51"/>
  <c r="BH147" i="51"/>
  <c r="BI147" i="51"/>
  <c r="BJ147" i="51"/>
  <c r="BK147" i="51"/>
  <c r="BL147" i="51"/>
  <c r="BM147" i="51"/>
  <c r="BN147" i="51"/>
  <c r="BO147" i="51"/>
  <c r="BP147" i="51"/>
  <c r="BQ147" i="51"/>
  <c r="BR147" i="51"/>
  <c r="BS147" i="51"/>
  <c r="BT147" i="51"/>
  <c r="BU147" i="51"/>
  <c r="BV147" i="51"/>
  <c r="BD148" i="51"/>
  <c r="BE148" i="51"/>
  <c r="BF148" i="51"/>
  <c r="BG148" i="51"/>
  <c r="BH148" i="51"/>
  <c r="BI148" i="51"/>
  <c r="BJ148" i="51"/>
  <c r="BK148" i="51"/>
  <c r="BL148" i="51"/>
  <c r="BM148" i="51"/>
  <c r="BN148" i="51"/>
  <c r="BO148" i="51"/>
  <c r="BP148" i="51"/>
  <c r="BQ148" i="51"/>
  <c r="BR148" i="51"/>
  <c r="BS148" i="51"/>
  <c r="BT148" i="51"/>
  <c r="BU148" i="51"/>
  <c r="BV148" i="51"/>
  <c r="BD149" i="51"/>
  <c r="BE149" i="51"/>
  <c r="BF149" i="51"/>
  <c r="BG149" i="51"/>
  <c r="BH149" i="51"/>
  <c r="BI149" i="51"/>
  <c r="BJ149" i="51"/>
  <c r="BK149" i="51"/>
  <c r="BL149" i="51"/>
  <c r="BM149" i="51"/>
  <c r="BN149" i="51"/>
  <c r="BO149" i="51"/>
  <c r="BP149" i="51"/>
  <c r="BQ149" i="51"/>
  <c r="BR149" i="51"/>
  <c r="BS149" i="51"/>
  <c r="BT149" i="51"/>
  <c r="BU149" i="51"/>
  <c r="BV149" i="51"/>
  <c r="BD150" i="51"/>
  <c r="BE150" i="51"/>
  <c r="BF150" i="51"/>
  <c r="BG150" i="51"/>
  <c r="BH150" i="51"/>
  <c r="BI150" i="51"/>
  <c r="BJ150" i="51"/>
  <c r="BK150" i="51"/>
  <c r="BL150" i="51"/>
  <c r="BM150" i="51"/>
  <c r="BN150" i="51"/>
  <c r="BO150" i="51"/>
  <c r="BP150" i="51"/>
  <c r="BQ150" i="51"/>
  <c r="BR150" i="51"/>
  <c r="BS150" i="51"/>
  <c r="BT150" i="51"/>
  <c r="BU150" i="51"/>
  <c r="BV150" i="51"/>
  <c r="BD151" i="51"/>
  <c r="BE151" i="51"/>
  <c r="BF151" i="51"/>
  <c r="BG151" i="51"/>
  <c r="BH151" i="51"/>
  <c r="BI151" i="51"/>
  <c r="BJ151" i="51"/>
  <c r="BK151" i="51"/>
  <c r="BL151" i="51"/>
  <c r="BM151" i="51"/>
  <c r="BN151" i="51"/>
  <c r="BO151" i="51"/>
  <c r="BP151" i="51"/>
  <c r="BQ151" i="51"/>
  <c r="BR151" i="51"/>
  <c r="BS151" i="51"/>
  <c r="BT151" i="51"/>
  <c r="BU151" i="51"/>
  <c r="BV151" i="51"/>
  <c r="BD152" i="51"/>
  <c r="BE152" i="51"/>
  <c r="BF152" i="51"/>
  <c r="BG152" i="51"/>
  <c r="BH152" i="51"/>
  <c r="BI152" i="51"/>
  <c r="BJ152" i="51"/>
  <c r="BK152" i="51"/>
  <c r="BL152" i="51"/>
  <c r="BM152" i="51"/>
  <c r="BN152" i="51"/>
  <c r="BO152" i="51"/>
  <c r="BP152" i="51"/>
  <c r="BQ152" i="51"/>
  <c r="BR152" i="51"/>
  <c r="BS152" i="51"/>
  <c r="BT152" i="51"/>
  <c r="BU152" i="51"/>
  <c r="BV152" i="51"/>
  <c r="BD153" i="51"/>
  <c r="BE153" i="51"/>
  <c r="BF153" i="51"/>
  <c r="BG153" i="51"/>
  <c r="BH153" i="51"/>
  <c r="BI153" i="51"/>
  <c r="BJ153" i="51"/>
  <c r="BK153" i="51"/>
  <c r="BL153" i="51"/>
  <c r="BM153" i="51"/>
  <c r="BN153" i="51"/>
  <c r="BO153" i="51"/>
  <c r="BP153" i="51"/>
  <c r="BQ153" i="51"/>
  <c r="BR153" i="51"/>
  <c r="BS153" i="51"/>
  <c r="BT153" i="51"/>
  <c r="BU153" i="51"/>
  <c r="BV153" i="51"/>
  <c r="BD154" i="51"/>
  <c r="BE154" i="51"/>
  <c r="BF154" i="51"/>
  <c r="BG154" i="51"/>
  <c r="BH154" i="51"/>
  <c r="BI154" i="51"/>
  <c r="BJ154" i="51"/>
  <c r="BK154" i="51"/>
  <c r="BL154" i="51"/>
  <c r="BM154" i="51"/>
  <c r="BN154" i="51"/>
  <c r="BO154" i="51"/>
  <c r="BP154" i="51"/>
  <c r="BQ154" i="51"/>
  <c r="BR154" i="51"/>
  <c r="BS154" i="51"/>
  <c r="BT154" i="51"/>
  <c r="BU154" i="51"/>
  <c r="BV154" i="51"/>
  <c r="BD155" i="51"/>
  <c r="BE155" i="51"/>
  <c r="BF155" i="51"/>
  <c r="BG155" i="51"/>
  <c r="BH155" i="51"/>
  <c r="BI155" i="51"/>
  <c r="BJ155" i="51"/>
  <c r="BK155" i="51"/>
  <c r="BL155" i="51"/>
  <c r="BM155" i="51"/>
  <c r="BN155" i="51"/>
  <c r="BO155" i="51"/>
  <c r="BP155" i="51"/>
  <c r="BQ155" i="51"/>
  <c r="BR155" i="51"/>
  <c r="BS155" i="51"/>
  <c r="BT155" i="51"/>
  <c r="BU155" i="51"/>
  <c r="BV155" i="51"/>
  <c r="BD156" i="51"/>
  <c r="BE156" i="51"/>
  <c r="BF156" i="51"/>
  <c r="BG156" i="51"/>
  <c r="BH156" i="51"/>
  <c r="BI156" i="51"/>
  <c r="BJ156" i="51"/>
  <c r="BK156" i="51"/>
  <c r="BL156" i="51"/>
  <c r="BM156" i="51"/>
  <c r="BN156" i="51"/>
  <c r="BO156" i="51"/>
  <c r="BP156" i="51"/>
  <c r="BQ156" i="51"/>
  <c r="BR156" i="51"/>
  <c r="BS156" i="51"/>
  <c r="BT156" i="51"/>
  <c r="BU156" i="51"/>
  <c r="BV156" i="51"/>
  <c r="BD157" i="51"/>
  <c r="BE157" i="51"/>
  <c r="BF157" i="51"/>
  <c r="BG157" i="51"/>
  <c r="BH157" i="51"/>
  <c r="BI157" i="51"/>
  <c r="BJ157" i="51"/>
  <c r="BK157" i="51"/>
  <c r="BL157" i="51"/>
  <c r="BM157" i="51"/>
  <c r="BN157" i="51"/>
  <c r="BO157" i="51"/>
  <c r="BP157" i="51"/>
  <c r="BQ157" i="51"/>
  <c r="BR157" i="51"/>
  <c r="BS157" i="51"/>
  <c r="BT157" i="51"/>
  <c r="BU157" i="51"/>
  <c r="BV157" i="51"/>
  <c r="BD158" i="51"/>
  <c r="BE158" i="51"/>
  <c r="BF158" i="51"/>
  <c r="BG158" i="51"/>
  <c r="BH158" i="51"/>
  <c r="BI158" i="51"/>
  <c r="BJ158" i="51"/>
  <c r="BK158" i="51"/>
  <c r="BL158" i="51"/>
  <c r="BM158" i="51"/>
  <c r="BN158" i="51"/>
  <c r="BO158" i="51"/>
  <c r="BP158" i="51"/>
  <c r="BQ158" i="51"/>
  <c r="BR158" i="51"/>
  <c r="BS158" i="51"/>
  <c r="BT158" i="51"/>
  <c r="BU158" i="51"/>
  <c r="BV158" i="51"/>
  <c r="BD159" i="51"/>
  <c r="BE159" i="51"/>
  <c r="BF159" i="51"/>
  <c r="BG159" i="51"/>
  <c r="BH159" i="51"/>
  <c r="BI159" i="51"/>
  <c r="BJ159" i="51"/>
  <c r="BK159" i="51"/>
  <c r="BL159" i="51"/>
  <c r="BM159" i="51"/>
  <c r="BN159" i="51"/>
  <c r="BO159" i="51"/>
  <c r="BP159" i="51"/>
  <c r="BQ159" i="51"/>
  <c r="BR159" i="51"/>
  <c r="BS159" i="51"/>
  <c r="BT159" i="51"/>
  <c r="BU159" i="51"/>
  <c r="BV159" i="51"/>
  <c r="BD160" i="51"/>
  <c r="BE160" i="51"/>
  <c r="BF160" i="51"/>
  <c r="BG160" i="51"/>
  <c r="BH160" i="51"/>
  <c r="BI160" i="51"/>
  <c r="BJ160" i="51"/>
  <c r="BK160" i="51"/>
  <c r="BL160" i="51"/>
  <c r="BM160" i="51"/>
  <c r="BN160" i="51"/>
  <c r="BO160" i="51"/>
  <c r="BP160" i="51"/>
  <c r="BQ160" i="51"/>
  <c r="BR160" i="51"/>
  <c r="BS160" i="51"/>
  <c r="BT160" i="51"/>
  <c r="BU160" i="51"/>
  <c r="BV160" i="51"/>
  <c r="BD161" i="51"/>
  <c r="BE161" i="51"/>
  <c r="BF161" i="51"/>
  <c r="BG161" i="51"/>
  <c r="BH161" i="51"/>
  <c r="BI161" i="51"/>
  <c r="BJ161" i="51"/>
  <c r="BK161" i="51"/>
  <c r="BL161" i="51"/>
  <c r="BM161" i="51"/>
  <c r="BN161" i="51"/>
  <c r="BO161" i="51"/>
  <c r="BP161" i="51"/>
  <c r="BQ161" i="51"/>
  <c r="BR161" i="51"/>
  <c r="BS161" i="51"/>
  <c r="BT161" i="51"/>
  <c r="BU161" i="51"/>
  <c r="BV161" i="51"/>
  <c r="BD162" i="51"/>
  <c r="BE162" i="51"/>
  <c r="BF162" i="51"/>
  <c r="BG162" i="51"/>
  <c r="BH162" i="51"/>
  <c r="BI162" i="51"/>
  <c r="BJ162" i="51"/>
  <c r="BK162" i="51"/>
  <c r="BL162" i="51"/>
  <c r="BM162" i="51"/>
  <c r="BN162" i="51"/>
  <c r="BO162" i="51"/>
  <c r="BP162" i="51"/>
  <c r="BQ162" i="51"/>
  <c r="BR162" i="51"/>
  <c r="BS162" i="51"/>
  <c r="BT162" i="51"/>
  <c r="BU162" i="51"/>
  <c r="BV162" i="51"/>
  <c r="BD163" i="51"/>
  <c r="BE163" i="51"/>
  <c r="BF163" i="51"/>
  <c r="BG163" i="51"/>
  <c r="BH163" i="51"/>
  <c r="BI163" i="51"/>
  <c r="BJ163" i="51"/>
  <c r="BK163" i="51"/>
  <c r="BL163" i="51"/>
  <c r="BM163" i="51"/>
  <c r="BN163" i="51"/>
  <c r="BO163" i="51"/>
  <c r="BP163" i="51"/>
  <c r="BQ163" i="51"/>
  <c r="BR163" i="51"/>
  <c r="BS163" i="51"/>
  <c r="BT163" i="51"/>
  <c r="BU163" i="51"/>
  <c r="BV163" i="51"/>
  <c r="BD164" i="51"/>
  <c r="BE164" i="51"/>
  <c r="BF164" i="51"/>
  <c r="BG164" i="51"/>
  <c r="BH164" i="51"/>
  <c r="BI164" i="51"/>
  <c r="BJ164" i="51"/>
  <c r="BK164" i="51"/>
  <c r="BL164" i="51"/>
  <c r="BM164" i="51"/>
  <c r="BN164" i="51"/>
  <c r="BO164" i="51"/>
  <c r="BP164" i="51"/>
  <c r="BQ164" i="51"/>
  <c r="BR164" i="51"/>
  <c r="BS164" i="51"/>
  <c r="BT164" i="51"/>
  <c r="BU164" i="51"/>
  <c r="BV164" i="51"/>
  <c r="BD165" i="51"/>
  <c r="BE165" i="51"/>
  <c r="BF165" i="51"/>
  <c r="BG165" i="51"/>
  <c r="BH165" i="51"/>
  <c r="BI165" i="51"/>
  <c r="BJ165" i="51"/>
  <c r="BK165" i="51"/>
  <c r="BL165" i="51"/>
  <c r="BM165" i="51"/>
  <c r="BN165" i="51"/>
  <c r="BO165" i="51"/>
  <c r="BP165" i="51"/>
  <c r="BQ165" i="51"/>
  <c r="BR165" i="51"/>
  <c r="BS165" i="51"/>
  <c r="BT165" i="51"/>
  <c r="BU165" i="51"/>
  <c r="BV165" i="51"/>
  <c r="BD166" i="51"/>
  <c r="BE166" i="51"/>
  <c r="BF166" i="51"/>
  <c r="BG166" i="51"/>
  <c r="BH166" i="51"/>
  <c r="BI166" i="51"/>
  <c r="BJ166" i="51"/>
  <c r="BK166" i="51"/>
  <c r="BL166" i="51"/>
  <c r="BM166" i="51"/>
  <c r="BN166" i="51"/>
  <c r="BO166" i="51"/>
  <c r="BP166" i="51"/>
  <c r="BQ166" i="51"/>
  <c r="BR166" i="51"/>
  <c r="BS166" i="51"/>
  <c r="BT166" i="51"/>
  <c r="BU166" i="51"/>
  <c r="BV166" i="51"/>
  <c r="BD167" i="51"/>
  <c r="BE167" i="51"/>
  <c r="BF167" i="51"/>
  <c r="BG167" i="51"/>
  <c r="BH167" i="51"/>
  <c r="BI167" i="51"/>
  <c r="BJ167" i="51"/>
  <c r="BK167" i="51"/>
  <c r="BL167" i="51"/>
  <c r="BM167" i="51"/>
  <c r="BN167" i="51"/>
  <c r="BO167" i="51"/>
  <c r="BP167" i="51"/>
  <c r="BQ167" i="51"/>
  <c r="BR167" i="51"/>
  <c r="BS167" i="51"/>
  <c r="BT167" i="51"/>
  <c r="BU167" i="51"/>
  <c r="BV167" i="51"/>
  <c r="BD168" i="51"/>
  <c r="BE168" i="51"/>
  <c r="BF168" i="51"/>
  <c r="BG168" i="51"/>
  <c r="BH168" i="51"/>
  <c r="BI168" i="51"/>
  <c r="BJ168" i="51"/>
  <c r="BK168" i="51"/>
  <c r="BL168" i="51"/>
  <c r="BM168" i="51"/>
  <c r="BN168" i="51"/>
  <c r="BO168" i="51"/>
  <c r="BP168" i="51"/>
  <c r="BQ168" i="51"/>
  <c r="BR168" i="51"/>
  <c r="BS168" i="51"/>
  <c r="BT168" i="51"/>
  <c r="BU168" i="51"/>
  <c r="BV168" i="51"/>
  <c r="BD169" i="51"/>
  <c r="BE169" i="51"/>
  <c r="BF169" i="51"/>
  <c r="BG169" i="51"/>
  <c r="BH169" i="51"/>
  <c r="BI169" i="51"/>
  <c r="BJ169" i="51"/>
  <c r="BK169" i="51"/>
  <c r="BL169" i="51"/>
  <c r="BM169" i="51"/>
  <c r="BN169" i="51"/>
  <c r="BO169" i="51"/>
  <c r="BP169" i="51"/>
  <c r="BQ169" i="51"/>
  <c r="BR169" i="51"/>
  <c r="BS169" i="51"/>
  <c r="BT169" i="51"/>
  <c r="BU169" i="51"/>
  <c r="BV169" i="51"/>
  <c r="BD170" i="51"/>
  <c r="BE170" i="51"/>
  <c r="BF170" i="51"/>
  <c r="BG170" i="51"/>
  <c r="BH170" i="51"/>
  <c r="BI170" i="51"/>
  <c r="BJ170" i="51"/>
  <c r="BK170" i="51"/>
  <c r="BL170" i="51"/>
  <c r="BM170" i="51"/>
  <c r="BN170" i="51"/>
  <c r="BO170" i="51"/>
  <c r="BP170" i="51"/>
  <c r="BQ170" i="51"/>
  <c r="BR170" i="51"/>
  <c r="BS170" i="51"/>
  <c r="BT170" i="51"/>
  <c r="BU170" i="51"/>
  <c r="BV170" i="51"/>
  <c r="BD171" i="51"/>
  <c r="BE171" i="51"/>
  <c r="BF171" i="51"/>
  <c r="BG171" i="51"/>
  <c r="BH171" i="51"/>
  <c r="BI171" i="51"/>
  <c r="BJ171" i="51"/>
  <c r="BK171" i="51"/>
  <c r="BL171" i="51"/>
  <c r="BM171" i="51"/>
  <c r="BN171" i="51"/>
  <c r="BO171" i="51"/>
  <c r="BP171" i="51"/>
  <c r="BQ171" i="51"/>
  <c r="BR171" i="51"/>
  <c r="BS171" i="51"/>
  <c r="BT171" i="51"/>
  <c r="BU171" i="51"/>
  <c r="BV171" i="51"/>
  <c r="BD172" i="51"/>
  <c r="BE172" i="51"/>
  <c r="BF172" i="51"/>
  <c r="BG172" i="51"/>
  <c r="BH172" i="51"/>
  <c r="BI172" i="51"/>
  <c r="BJ172" i="51"/>
  <c r="BK172" i="51"/>
  <c r="BL172" i="51"/>
  <c r="BM172" i="51"/>
  <c r="BN172" i="51"/>
  <c r="BO172" i="51"/>
  <c r="BP172" i="51"/>
  <c r="BQ172" i="51"/>
  <c r="BR172" i="51"/>
  <c r="BS172" i="51"/>
  <c r="BT172" i="51"/>
  <c r="BU172" i="51"/>
  <c r="BV172" i="51"/>
  <c r="BD173" i="51"/>
  <c r="BE173" i="51"/>
  <c r="BF173" i="51"/>
  <c r="BG173" i="51"/>
  <c r="BH173" i="51"/>
  <c r="BI173" i="51"/>
  <c r="BJ173" i="51"/>
  <c r="BK173" i="51"/>
  <c r="BL173" i="51"/>
  <c r="BM173" i="51"/>
  <c r="BN173" i="51"/>
  <c r="BO173" i="51"/>
  <c r="BP173" i="51"/>
  <c r="BQ173" i="51"/>
  <c r="BR173" i="51"/>
  <c r="BS173" i="51"/>
  <c r="BT173" i="51"/>
  <c r="BU173" i="51"/>
  <c r="BV173" i="51"/>
  <c r="BD174" i="51"/>
  <c r="BE174" i="51"/>
  <c r="BF174" i="51"/>
  <c r="BG174" i="51"/>
  <c r="BH174" i="51"/>
  <c r="BI174" i="51"/>
  <c r="BJ174" i="51"/>
  <c r="BK174" i="51"/>
  <c r="BL174" i="51"/>
  <c r="BM174" i="51"/>
  <c r="BN174" i="51"/>
  <c r="BO174" i="51"/>
  <c r="BP174" i="51"/>
  <c r="BQ174" i="51"/>
  <c r="BR174" i="51"/>
  <c r="BS174" i="51"/>
  <c r="BT174" i="51"/>
  <c r="BU174" i="51"/>
  <c r="BV174" i="51"/>
  <c r="BD175" i="51"/>
  <c r="BE175" i="51"/>
  <c r="BF175" i="51"/>
  <c r="BG175" i="51"/>
  <c r="BH175" i="51"/>
  <c r="BI175" i="51"/>
  <c r="BJ175" i="51"/>
  <c r="BK175" i="51"/>
  <c r="BL175" i="51"/>
  <c r="BM175" i="51"/>
  <c r="BN175" i="51"/>
  <c r="BO175" i="51"/>
  <c r="BP175" i="51"/>
  <c r="BQ175" i="51"/>
  <c r="BR175" i="51"/>
  <c r="BS175" i="51"/>
  <c r="BT175" i="51"/>
  <c r="BU175" i="51"/>
  <c r="BV175" i="51"/>
  <c r="BD176" i="51"/>
  <c r="BE176" i="51"/>
  <c r="BF176" i="51"/>
  <c r="BG176" i="51"/>
  <c r="BH176" i="51"/>
  <c r="BI176" i="51"/>
  <c r="BJ176" i="51"/>
  <c r="BK176" i="51"/>
  <c r="BL176" i="51"/>
  <c r="BM176" i="51"/>
  <c r="BN176" i="51"/>
  <c r="BO176" i="51"/>
  <c r="BP176" i="51"/>
  <c r="BQ176" i="51"/>
  <c r="BR176" i="51"/>
  <c r="BS176" i="51"/>
  <c r="BT176" i="51"/>
  <c r="BU176" i="51"/>
  <c r="BV176" i="51"/>
  <c r="BD177" i="51"/>
  <c r="BE177" i="51"/>
  <c r="BF177" i="51"/>
  <c r="BG177" i="51"/>
  <c r="BH177" i="51"/>
  <c r="BI177" i="51"/>
  <c r="BJ177" i="51"/>
  <c r="BK177" i="51"/>
  <c r="BL177" i="51"/>
  <c r="BM177" i="51"/>
  <c r="BN177" i="51"/>
  <c r="BO177" i="51"/>
  <c r="BP177" i="51"/>
  <c r="BQ177" i="51"/>
  <c r="BR177" i="51"/>
  <c r="BS177" i="51"/>
  <c r="BT177" i="51"/>
  <c r="BU177" i="51"/>
  <c r="BV177" i="51"/>
  <c r="BD178" i="51"/>
  <c r="BE178" i="51"/>
  <c r="BF178" i="51"/>
  <c r="BG178" i="51"/>
  <c r="BH178" i="51"/>
  <c r="BI178" i="51"/>
  <c r="BJ178" i="51"/>
  <c r="BK178" i="51"/>
  <c r="BL178" i="51"/>
  <c r="BM178" i="51"/>
  <c r="BN178" i="51"/>
  <c r="BO178" i="51"/>
  <c r="BP178" i="51"/>
  <c r="BQ178" i="51"/>
  <c r="BR178" i="51"/>
  <c r="BS178" i="51"/>
  <c r="BT178" i="51"/>
  <c r="BU178" i="51"/>
  <c r="BV178" i="51"/>
  <c r="BD179" i="51"/>
  <c r="BE179" i="51"/>
  <c r="BF179" i="51"/>
  <c r="BG179" i="51"/>
  <c r="BH179" i="51"/>
  <c r="BI179" i="51"/>
  <c r="BJ179" i="51"/>
  <c r="BK179" i="51"/>
  <c r="BL179" i="51"/>
  <c r="BM179" i="51"/>
  <c r="BN179" i="51"/>
  <c r="BO179" i="51"/>
  <c r="BP179" i="51"/>
  <c r="BQ179" i="51"/>
  <c r="BR179" i="51"/>
  <c r="BS179" i="51"/>
  <c r="BT179" i="51"/>
  <c r="BU179" i="51"/>
  <c r="BV179" i="51"/>
  <c r="BD180" i="51"/>
  <c r="BE180" i="51"/>
  <c r="BF180" i="51"/>
  <c r="BG180" i="51"/>
  <c r="BH180" i="51"/>
  <c r="BI180" i="51"/>
  <c r="BJ180" i="51"/>
  <c r="BK180" i="51"/>
  <c r="BL180" i="51"/>
  <c r="BM180" i="51"/>
  <c r="BN180" i="51"/>
  <c r="BO180" i="51"/>
  <c r="BP180" i="51"/>
  <c r="BQ180" i="51"/>
  <c r="BR180" i="51"/>
  <c r="BS180" i="51"/>
  <c r="BT180" i="51"/>
  <c r="BU180" i="51"/>
  <c r="BV180" i="51"/>
  <c r="BD181" i="51"/>
  <c r="BE181" i="51"/>
  <c r="BF181" i="51"/>
  <c r="BG181" i="51"/>
  <c r="BH181" i="51"/>
  <c r="BI181" i="51"/>
  <c r="BJ181" i="51"/>
  <c r="BK181" i="51"/>
  <c r="BL181" i="51"/>
  <c r="BM181" i="51"/>
  <c r="BN181" i="51"/>
  <c r="BO181" i="51"/>
  <c r="BP181" i="51"/>
  <c r="BQ181" i="51"/>
  <c r="BR181" i="51"/>
  <c r="BS181" i="51"/>
  <c r="BT181" i="51"/>
  <c r="BU181" i="51"/>
  <c r="BV181" i="51"/>
  <c r="BD182" i="51"/>
  <c r="BE182" i="51"/>
  <c r="BF182" i="51"/>
  <c r="BG182" i="51"/>
  <c r="BH182" i="51"/>
  <c r="BI182" i="51"/>
  <c r="BJ182" i="51"/>
  <c r="BK182" i="51"/>
  <c r="BL182" i="51"/>
  <c r="BM182" i="51"/>
  <c r="BN182" i="51"/>
  <c r="BO182" i="51"/>
  <c r="BP182" i="51"/>
  <c r="BQ182" i="51"/>
  <c r="BR182" i="51"/>
  <c r="BS182" i="51"/>
  <c r="BT182" i="51"/>
  <c r="BU182" i="51"/>
  <c r="BV182" i="51"/>
  <c r="BD183" i="51"/>
  <c r="BE183" i="51"/>
  <c r="BF183" i="51"/>
  <c r="BG183" i="51"/>
  <c r="BH183" i="51"/>
  <c r="BI183" i="51"/>
  <c r="BJ183" i="51"/>
  <c r="BK183" i="51"/>
  <c r="BL183" i="51"/>
  <c r="BM183" i="51"/>
  <c r="BN183" i="51"/>
  <c r="BO183" i="51"/>
  <c r="BP183" i="51"/>
  <c r="BQ183" i="51"/>
  <c r="BR183" i="51"/>
  <c r="BS183" i="51"/>
  <c r="BT183" i="51"/>
  <c r="BU183" i="51"/>
  <c r="BV183" i="51"/>
  <c r="BD184" i="51"/>
  <c r="BE184" i="51"/>
  <c r="BF184" i="51"/>
  <c r="BG184" i="51"/>
  <c r="BH184" i="51"/>
  <c r="BI184" i="51"/>
  <c r="BJ184" i="51"/>
  <c r="BK184" i="51"/>
  <c r="BL184" i="51"/>
  <c r="BM184" i="51"/>
  <c r="BN184" i="51"/>
  <c r="BO184" i="51"/>
  <c r="BP184" i="51"/>
  <c r="BQ184" i="51"/>
  <c r="BR184" i="51"/>
  <c r="BS184" i="51"/>
  <c r="BT184" i="51"/>
  <c r="BU184" i="51"/>
  <c r="BV184" i="51"/>
  <c r="BD185" i="51"/>
  <c r="BE185" i="51"/>
  <c r="BF185" i="51"/>
  <c r="BG185" i="51"/>
  <c r="BH185" i="51"/>
  <c r="BI185" i="51"/>
  <c r="BJ185" i="51"/>
  <c r="BK185" i="51"/>
  <c r="BL185" i="51"/>
  <c r="BM185" i="51"/>
  <c r="BN185" i="51"/>
  <c r="BO185" i="51"/>
  <c r="BP185" i="51"/>
  <c r="BQ185" i="51"/>
  <c r="BR185" i="51"/>
  <c r="BS185" i="51"/>
  <c r="BT185" i="51"/>
  <c r="BU185" i="51"/>
  <c r="BV185" i="51"/>
  <c r="BD186" i="51"/>
  <c r="BE186" i="51"/>
  <c r="BF186" i="51"/>
  <c r="BG186" i="51"/>
  <c r="BH186" i="51"/>
  <c r="BI186" i="51"/>
  <c r="BJ186" i="51"/>
  <c r="BK186" i="51"/>
  <c r="BL186" i="51"/>
  <c r="BM186" i="51"/>
  <c r="BN186" i="51"/>
  <c r="BO186" i="51"/>
  <c r="BP186" i="51"/>
  <c r="BQ186" i="51"/>
  <c r="BR186" i="51"/>
  <c r="BS186" i="51"/>
  <c r="BT186" i="51"/>
  <c r="BU186" i="51"/>
  <c r="BV186" i="51"/>
  <c r="BD111" i="51"/>
  <c r="BE111" i="51"/>
  <c r="BF111" i="51"/>
  <c r="BG111" i="51"/>
  <c r="BH111" i="51"/>
  <c r="BI111" i="51"/>
  <c r="BJ111" i="51"/>
  <c r="BK111" i="51"/>
  <c r="BL111" i="51"/>
  <c r="BM111" i="51"/>
  <c r="BN111" i="51"/>
  <c r="BO111" i="51"/>
  <c r="BP111" i="51"/>
  <c r="BQ111" i="51"/>
  <c r="BR111" i="51"/>
  <c r="BS111" i="51"/>
  <c r="BT111" i="51"/>
  <c r="BU111" i="51"/>
  <c r="BV111" i="51"/>
  <c r="BD112" i="51"/>
  <c r="BE112" i="51"/>
  <c r="BF112" i="51"/>
  <c r="BG112" i="51"/>
  <c r="BH112" i="51"/>
  <c r="BI112" i="51"/>
  <c r="BJ112" i="51"/>
  <c r="BK112" i="51"/>
  <c r="BL112" i="51"/>
  <c r="BM112" i="51"/>
  <c r="BN112" i="51"/>
  <c r="BO112" i="51"/>
  <c r="BP112" i="51"/>
  <c r="BQ112" i="51"/>
  <c r="BR112" i="51"/>
  <c r="BS112" i="51"/>
  <c r="BT112" i="51"/>
  <c r="BU112" i="51"/>
  <c r="BV112" i="51"/>
  <c r="BD113" i="51"/>
  <c r="BE113" i="51"/>
  <c r="BF113" i="51"/>
  <c r="BG113" i="51"/>
  <c r="BH113" i="51"/>
  <c r="BI113" i="51"/>
  <c r="BJ113" i="51"/>
  <c r="BK113" i="51"/>
  <c r="BL113" i="51"/>
  <c r="BM113" i="51"/>
  <c r="BN113" i="51"/>
  <c r="BO113" i="51"/>
  <c r="BP113" i="51"/>
  <c r="BQ113" i="51"/>
  <c r="BR113" i="51"/>
  <c r="BS113" i="51"/>
  <c r="BT113" i="51"/>
  <c r="BU113" i="51"/>
  <c r="BV113" i="51"/>
  <c r="BD114" i="51"/>
  <c r="BE114" i="51"/>
  <c r="BF114" i="51"/>
  <c r="BG114" i="51"/>
  <c r="BH114" i="51"/>
  <c r="BI114" i="51"/>
  <c r="BJ114" i="51"/>
  <c r="BK114" i="51"/>
  <c r="BL114" i="51"/>
  <c r="BM114" i="51"/>
  <c r="BN114" i="51"/>
  <c r="BO114" i="51"/>
  <c r="BP114" i="51"/>
  <c r="BQ114" i="51"/>
  <c r="BR114" i="51"/>
  <c r="BS114" i="51"/>
  <c r="BT114" i="51"/>
  <c r="BU114" i="51"/>
  <c r="BV114" i="51"/>
  <c r="BD115" i="51"/>
  <c r="BE115" i="51"/>
  <c r="BF115" i="51"/>
  <c r="BG115" i="51"/>
  <c r="BH115" i="51"/>
  <c r="BI115" i="51"/>
  <c r="BJ115" i="51"/>
  <c r="BK115" i="51"/>
  <c r="BL115" i="51"/>
  <c r="BM115" i="51"/>
  <c r="BN115" i="51"/>
  <c r="BO115" i="51"/>
  <c r="BP115" i="51"/>
  <c r="BQ115" i="51"/>
  <c r="BR115" i="51"/>
  <c r="BS115" i="51"/>
  <c r="BT115" i="51"/>
  <c r="BU115" i="51"/>
  <c r="BV115" i="51"/>
  <c r="BD116" i="51"/>
  <c r="BE116" i="51"/>
  <c r="BF116" i="51"/>
  <c r="BG116" i="51"/>
  <c r="BH116" i="51"/>
  <c r="BI116" i="51"/>
  <c r="BJ116" i="51"/>
  <c r="BK116" i="51"/>
  <c r="BL116" i="51"/>
  <c r="BM116" i="51"/>
  <c r="BN116" i="51"/>
  <c r="BO116" i="51"/>
  <c r="BP116" i="51"/>
  <c r="BQ116" i="51"/>
  <c r="BR116" i="51"/>
  <c r="BS116" i="51"/>
  <c r="BT116" i="51"/>
  <c r="BU116" i="51"/>
  <c r="BV116" i="51"/>
  <c r="BD117" i="51"/>
  <c r="BE117" i="51"/>
  <c r="BF117" i="51"/>
  <c r="BG117" i="51"/>
  <c r="BH117" i="51"/>
  <c r="BI117" i="51"/>
  <c r="BJ117" i="51"/>
  <c r="BK117" i="51"/>
  <c r="BL117" i="51"/>
  <c r="BM117" i="51"/>
  <c r="BN117" i="51"/>
  <c r="BO117" i="51"/>
  <c r="BP117" i="51"/>
  <c r="BQ117" i="51"/>
  <c r="BR117" i="51"/>
  <c r="BS117" i="51"/>
  <c r="BT117" i="51"/>
  <c r="BU117" i="51"/>
  <c r="BV117" i="51"/>
  <c r="BD118" i="51"/>
  <c r="BE118" i="51"/>
  <c r="BF118" i="51"/>
  <c r="BG118" i="51"/>
  <c r="BH118" i="51"/>
  <c r="BI118" i="51"/>
  <c r="BJ118" i="51"/>
  <c r="BK118" i="51"/>
  <c r="BL118" i="51"/>
  <c r="BM118" i="51"/>
  <c r="BN118" i="51"/>
  <c r="BO118" i="51"/>
  <c r="BP118" i="51"/>
  <c r="BQ118" i="51"/>
  <c r="BR118" i="51"/>
  <c r="BS118" i="51"/>
  <c r="BT118" i="51"/>
  <c r="BU118" i="51"/>
  <c r="BV118" i="51"/>
  <c r="BD119" i="51"/>
  <c r="BE119" i="51"/>
  <c r="BF119" i="51"/>
  <c r="BG119" i="51"/>
  <c r="BH119" i="51"/>
  <c r="BI119" i="51"/>
  <c r="BJ119" i="51"/>
  <c r="BK119" i="51"/>
  <c r="BL119" i="51"/>
  <c r="BM119" i="51"/>
  <c r="BN119" i="51"/>
  <c r="BO119" i="51"/>
  <c r="BP119" i="51"/>
  <c r="BQ119" i="51"/>
  <c r="BR119" i="51"/>
  <c r="BS119" i="51"/>
  <c r="BT119" i="51"/>
  <c r="BU119" i="51"/>
  <c r="BV119" i="51"/>
  <c r="BD120" i="51"/>
  <c r="BE120" i="51"/>
  <c r="BF120" i="51"/>
  <c r="BG120" i="51"/>
  <c r="BH120" i="51"/>
  <c r="BI120" i="51"/>
  <c r="BJ120" i="51"/>
  <c r="BK120" i="51"/>
  <c r="BL120" i="51"/>
  <c r="BM120" i="51"/>
  <c r="BN120" i="51"/>
  <c r="BO120" i="51"/>
  <c r="BP120" i="51"/>
  <c r="BQ120" i="51"/>
  <c r="BR120" i="51"/>
  <c r="BS120" i="51"/>
  <c r="BT120" i="51"/>
  <c r="BU120" i="51"/>
  <c r="BV120" i="51"/>
  <c r="BD121" i="51"/>
  <c r="BE121" i="51"/>
  <c r="BF121" i="51"/>
  <c r="BG121" i="51"/>
  <c r="BH121" i="51"/>
  <c r="BI121" i="51"/>
  <c r="BJ121" i="51"/>
  <c r="BK121" i="51"/>
  <c r="BL121" i="51"/>
  <c r="BM121" i="51"/>
  <c r="BN121" i="51"/>
  <c r="BO121" i="51"/>
  <c r="BP121" i="51"/>
  <c r="BQ121" i="51"/>
  <c r="BR121" i="51"/>
  <c r="BS121" i="51"/>
  <c r="BT121" i="51"/>
  <c r="BU121" i="51"/>
  <c r="BV121" i="51"/>
  <c r="BD122" i="51"/>
  <c r="BE122" i="51"/>
  <c r="BF122" i="51"/>
  <c r="BG122" i="51"/>
  <c r="BH122" i="51"/>
  <c r="BI122" i="51"/>
  <c r="BJ122" i="51"/>
  <c r="BK122" i="51"/>
  <c r="BL122" i="51"/>
  <c r="BM122" i="51"/>
  <c r="BN122" i="51"/>
  <c r="BO122" i="51"/>
  <c r="BP122" i="51"/>
  <c r="BQ122" i="51"/>
  <c r="BR122" i="51"/>
  <c r="BS122" i="51"/>
  <c r="BT122" i="51"/>
  <c r="BU122" i="51"/>
  <c r="BV122" i="51"/>
  <c r="BD123" i="51"/>
  <c r="BE123" i="51"/>
  <c r="BF123" i="51"/>
  <c r="BG123" i="51"/>
  <c r="BH123" i="51"/>
  <c r="BI123" i="51"/>
  <c r="BJ123" i="51"/>
  <c r="BK123" i="51"/>
  <c r="BL123" i="51"/>
  <c r="BM123" i="51"/>
  <c r="BN123" i="51"/>
  <c r="BO123" i="51"/>
  <c r="BP123" i="51"/>
  <c r="BQ123" i="51"/>
  <c r="BR123" i="51"/>
  <c r="BS123" i="51"/>
  <c r="BT123" i="51"/>
  <c r="BU123" i="51"/>
  <c r="BV123" i="51"/>
  <c r="BD124" i="51"/>
  <c r="BE124" i="51"/>
  <c r="BF124" i="51"/>
  <c r="BG124" i="51"/>
  <c r="BH124" i="51"/>
  <c r="BI124" i="51"/>
  <c r="BJ124" i="51"/>
  <c r="BK124" i="51"/>
  <c r="BL124" i="51"/>
  <c r="BM124" i="51"/>
  <c r="BN124" i="51"/>
  <c r="BO124" i="51"/>
  <c r="BP124" i="51"/>
  <c r="BQ124" i="51"/>
  <c r="BR124" i="51"/>
  <c r="BS124" i="51"/>
  <c r="BT124" i="51"/>
  <c r="BU124" i="51"/>
  <c r="BV124" i="51"/>
  <c r="BD125" i="51"/>
  <c r="BE125" i="51"/>
  <c r="BF125" i="51"/>
  <c r="BG125" i="51"/>
  <c r="BH125" i="51"/>
  <c r="BI125" i="51"/>
  <c r="BJ125" i="51"/>
  <c r="BK125" i="51"/>
  <c r="BL125" i="51"/>
  <c r="BM125" i="51"/>
  <c r="BN125" i="51"/>
  <c r="BO125" i="51"/>
  <c r="BP125" i="51"/>
  <c r="BQ125" i="51"/>
  <c r="BR125" i="51"/>
  <c r="BS125" i="51"/>
  <c r="BT125" i="51"/>
  <c r="BU125" i="51"/>
  <c r="BV125" i="51"/>
  <c r="BD126" i="51"/>
  <c r="BE126" i="51"/>
  <c r="BF126" i="51"/>
  <c r="BG126" i="51"/>
  <c r="BH126" i="51"/>
  <c r="BI126" i="51"/>
  <c r="BJ126" i="51"/>
  <c r="BK126" i="51"/>
  <c r="BL126" i="51"/>
  <c r="BM126" i="51"/>
  <c r="BN126" i="51"/>
  <c r="BO126" i="51"/>
  <c r="BP126" i="51"/>
  <c r="BQ126" i="51"/>
  <c r="BR126" i="51"/>
  <c r="BS126" i="51"/>
  <c r="BT126" i="51"/>
  <c r="BU126" i="51"/>
  <c r="BV126" i="51"/>
  <c r="BD127" i="51"/>
  <c r="BE127" i="51"/>
  <c r="BF127" i="51"/>
  <c r="BG127" i="51"/>
  <c r="BH127" i="51"/>
  <c r="BI127" i="51"/>
  <c r="BJ127" i="51"/>
  <c r="BK127" i="51"/>
  <c r="BL127" i="51"/>
  <c r="BM127" i="51"/>
  <c r="BN127" i="51"/>
  <c r="BO127" i="51"/>
  <c r="BP127" i="51"/>
  <c r="BQ127" i="51"/>
  <c r="BR127" i="51"/>
  <c r="BS127" i="51"/>
  <c r="BT127" i="51"/>
  <c r="BU127" i="51"/>
  <c r="BV127" i="51"/>
  <c r="BD128" i="51"/>
  <c r="BE128" i="51"/>
  <c r="BF128" i="51"/>
  <c r="BG128" i="51"/>
  <c r="BH128" i="51"/>
  <c r="BI128" i="51"/>
  <c r="BJ128" i="51"/>
  <c r="BK128" i="51"/>
  <c r="BL128" i="51"/>
  <c r="BM128" i="51"/>
  <c r="BN128" i="51"/>
  <c r="BO128" i="51"/>
  <c r="BP128" i="51"/>
  <c r="BQ128" i="51"/>
  <c r="BR128" i="51"/>
  <c r="BS128" i="51"/>
  <c r="BT128" i="51"/>
  <c r="BU128" i="51"/>
  <c r="BV128" i="51"/>
  <c r="BD129" i="51"/>
  <c r="BE129" i="51"/>
  <c r="BF129" i="51"/>
  <c r="BG129" i="51"/>
  <c r="BH129" i="51"/>
  <c r="BI129" i="51"/>
  <c r="BJ129" i="51"/>
  <c r="BK129" i="51"/>
  <c r="BL129" i="51"/>
  <c r="BM129" i="51"/>
  <c r="BN129" i="51"/>
  <c r="BO129" i="51"/>
  <c r="BP129" i="51"/>
  <c r="BQ129" i="51"/>
  <c r="BR129" i="51"/>
  <c r="BS129" i="51"/>
  <c r="BT129" i="51"/>
  <c r="BU129" i="51"/>
  <c r="BV129" i="51"/>
  <c r="BD130" i="51"/>
  <c r="BE130" i="51"/>
  <c r="BF130" i="51"/>
  <c r="BG130" i="51"/>
  <c r="BH130" i="51"/>
  <c r="BI130" i="51"/>
  <c r="BJ130" i="51"/>
  <c r="BK130" i="51"/>
  <c r="BL130" i="51"/>
  <c r="BM130" i="51"/>
  <c r="BN130" i="51"/>
  <c r="BO130" i="51"/>
  <c r="BP130" i="51"/>
  <c r="BQ130" i="51"/>
  <c r="BR130" i="51"/>
  <c r="BS130" i="51"/>
  <c r="BT130" i="51"/>
  <c r="BU130" i="51"/>
  <c r="BV130" i="51"/>
  <c r="BD131" i="51"/>
  <c r="BE131" i="51"/>
  <c r="BF131" i="51"/>
  <c r="BG131" i="51"/>
  <c r="BH131" i="51"/>
  <c r="BI131" i="51"/>
  <c r="BJ131" i="51"/>
  <c r="BK131" i="51"/>
  <c r="BL131" i="51"/>
  <c r="BM131" i="51"/>
  <c r="BN131" i="51"/>
  <c r="BO131" i="51"/>
  <c r="BP131" i="51"/>
  <c r="BQ131" i="51"/>
  <c r="BR131" i="51"/>
  <c r="BS131" i="51"/>
  <c r="BT131" i="51"/>
  <c r="BU131" i="51"/>
  <c r="BV131" i="51"/>
  <c r="BD132" i="51"/>
  <c r="BE132" i="51"/>
  <c r="BF132" i="51"/>
  <c r="BG132" i="51"/>
  <c r="BH132" i="51"/>
  <c r="BI132" i="51"/>
  <c r="BJ132" i="51"/>
  <c r="BK132" i="51"/>
  <c r="BL132" i="51"/>
  <c r="BM132" i="51"/>
  <c r="BN132" i="51"/>
  <c r="BO132" i="51"/>
  <c r="BP132" i="51"/>
  <c r="BQ132" i="51"/>
  <c r="BR132" i="51"/>
  <c r="BS132" i="51"/>
  <c r="BT132" i="51"/>
  <c r="BU132" i="51"/>
  <c r="BV132" i="51"/>
  <c r="BD133" i="51"/>
  <c r="BE133" i="51"/>
  <c r="BF133" i="51"/>
  <c r="BG133" i="51"/>
  <c r="BH133" i="51"/>
  <c r="BI133" i="51"/>
  <c r="BJ133" i="51"/>
  <c r="BK133" i="51"/>
  <c r="BL133" i="51"/>
  <c r="BM133" i="51"/>
  <c r="BN133" i="51"/>
  <c r="BO133" i="51"/>
  <c r="BP133" i="51"/>
  <c r="BQ133" i="51"/>
  <c r="BR133" i="51"/>
  <c r="BS133" i="51"/>
  <c r="BT133" i="51"/>
  <c r="BU133" i="51"/>
  <c r="BV133" i="51"/>
  <c r="BD134" i="51"/>
  <c r="BE134" i="51"/>
  <c r="BF134" i="51"/>
  <c r="BG134" i="51"/>
  <c r="BH134" i="51"/>
  <c r="BI134" i="51"/>
  <c r="BJ134" i="51"/>
  <c r="BK134" i="51"/>
  <c r="BL134" i="51"/>
  <c r="BM134" i="51"/>
  <c r="BN134" i="51"/>
  <c r="BO134" i="51"/>
  <c r="BP134" i="51"/>
  <c r="BQ134" i="51"/>
  <c r="BR134" i="51"/>
  <c r="BS134" i="51"/>
  <c r="BT134" i="51"/>
  <c r="BU134" i="51"/>
  <c r="BV134" i="51"/>
  <c r="BD135" i="51"/>
  <c r="BE135" i="51"/>
  <c r="BF135" i="51"/>
  <c r="BG135" i="51"/>
  <c r="BH135" i="51"/>
  <c r="BI135" i="51"/>
  <c r="BJ135" i="51"/>
  <c r="BK135" i="51"/>
  <c r="BL135" i="51"/>
  <c r="BM135" i="51"/>
  <c r="BN135" i="51"/>
  <c r="BO135" i="51"/>
  <c r="BP135" i="51"/>
  <c r="BQ135" i="51"/>
  <c r="BR135" i="51"/>
  <c r="BS135" i="51"/>
  <c r="BT135" i="51"/>
  <c r="BU135" i="51"/>
  <c r="BV135" i="51"/>
  <c r="BD136" i="51"/>
  <c r="BE136" i="51"/>
  <c r="BF136" i="51"/>
  <c r="BG136" i="51"/>
  <c r="BH136" i="51"/>
  <c r="BI136" i="51"/>
  <c r="BJ136" i="51"/>
  <c r="BK136" i="51"/>
  <c r="BL136" i="51"/>
  <c r="BM136" i="51"/>
  <c r="BN136" i="51"/>
  <c r="BO136" i="51"/>
  <c r="BP136" i="51"/>
  <c r="BQ136" i="51"/>
  <c r="BR136" i="51"/>
  <c r="BS136" i="51"/>
  <c r="BT136" i="51"/>
  <c r="BU136" i="51"/>
  <c r="BV136" i="51"/>
  <c r="BD137" i="51"/>
  <c r="BE137" i="51"/>
  <c r="BF137" i="51"/>
  <c r="BG137" i="51"/>
  <c r="BH137" i="51"/>
  <c r="BI137" i="51"/>
  <c r="BJ137" i="51"/>
  <c r="BK137" i="51"/>
  <c r="BL137" i="51"/>
  <c r="BM137" i="51"/>
  <c r="BN137" i="51"/>
  <c r="BO137" i="51"/>
  <c r="BP137" i="51"/>
  <c r="BQ137" i="51"/>
  <c r="BR137" i="51"/>
  <c r="BS137" i="51"/>
  <c r="BT137" i="51"/>
  <c r="BU137" i="51"/>
  <c r="BV137" i="51"/>
  <c r="BD138" i="51"/>
  <c r="BE138" i="51"/>
  <c r="BF138" i="51"/>
  <c r="BG138" i="51"/>
  <c r="BH138" i="51"/>
  <c r="BI138" i="51"/>
  <c r="BJ138" i="51"/>
  <c r="BK138" i="51"/>
  <c r="BL138" i="51"/>
  <c r="BM138" i="51"/>
  <c r="BN138" i="51"/>
  <c r="BO138" i="51"/>
  <c r="BP138" i="51"/>
  <c r="BQ138" i="51"/>
  <c r="BR138" i="51"/>
  <c r="BS138" i="51"/>
  <c r="BT138" i="51"/>
  <c r="BU138" i="51"/>
  <c r="BV138" i="51"/>
  <c r="BD139" i="51"/>
  <c r="BE139" i="51"/>
  <c r="BF139" i="51"/>
  <c r="BG139" i="51"/>
  <c r="BH139" i="51"/>
  <c r="BI139" i="51"/>
  <c r="BJ139" i="51"/>
  <c r="BK139" i="51"/>
  <c r="BL139" i="51"/>
  <c r="BM139" i="51"/>
  <c r="BN139" i="51"/>
  <c r="BO139" i="51"/>
  <c r="BP139" i="51"/>
  <c r="BQ139" i="51"/>
  <c r="BR139" i="51"/>
  <c r="BS139" i="51"/>
  <c r="BT139" i="51"/>
  <c r="BU139" i="51"/>
  <c r="BV139" i="51"/>
  <c r="BD140" i="51"/>
  <c r="BE140" i="51"/>
  <c r="BF140" i="51"/>
  <c r="BG140" i="51"/>
  <c r="BH140" i="51"/>
  <c r="BI140" i="51"/>
  <c r="BJ140" i="51"/>
  <c r="BK140" i="51"/>
  <c r="BL140" i="51"/>
  <c r="BM140" i="51"/>
  <c r="BN140" i="51"/>
  <c r="BO140" i="51"/>
  <c r="BP140" i="51"/>
  <c r="BQ140" i="51"/>
  <c r="BR140" i="51"/>
  <c r="BS140" i="51"/>
  <c r="BT140" i="51"/>
  <c r="BU140" i="51"/>
  <c r="BV140" i="51"/>
  <c r="BD141" i="51"/>
  <c r="BE141" i="51"/>
  <c r="BF141" i="51"/>
  <c r="BG141" i="51"/>
  <c r="BH141" i="51"/>
  <c r="BI141" i="51"/>
  <c r="BJ141" i="51"/>
  <c r="BK141" i="51"/>
  <c r="BL141" i="51"/>
  <c r="BM141" i="51"/>
  <c r="BN141" i="51"/>
  <c r="BO141" i="51"/>
  <c r="BP141" i="51"/>
  <c r="BQ141" i="51"/>
  <c r="BR141" i="51"/>
  <c r="BS141" i="51"/>
  <c r="BT141" i="51"/>
  <c r="BU141" i="51"/>
  <c r="BV141" i="51"/>
  <c r="BD142" i="51"/>
  <c r="BE142" i="51"/>
  <c r="BF142" i="51"/>
  <c r="BG142" i="51"/>
  <c r="BH142" i="51"/>
  <c r="BI142" i="51"/>
  <c r="BJ142" i="51"/>
  <c r="BK142" i="51"/>
  <c r="BL142" i="51"/>
  <c r="BM142" i="51"/>
  <c r="BN142" i="51"/>
  <c r="BO142" i="51"/>
  <c r="BP142" i="51"/>
  <c r="BQ142" i="51"/>
  <c r="BR142" i="51"/>
  <c r="BS142" i="51"/>
  <c r="BT142" i="51"/>
  <c r="BU142" i="51"/>
  <c r="BV142" i="51"/>
  <c r="BD143" i="51"/>
  <c r="BE143" i="51"/>
  <c r="BF143" i="51"/>
  <c r="BG143" i="51"/>
  <c r="BH143" i="51"/>
  <c r="BI143" i="51"/>
  <c r="BJ143" i="51"/>
  <c r="BK143" i="51"/>
  <c r="BL143" i="51"/>
  <c r="BM143" i="51"/>
  <c r="BN143" i="51"/>
  <c r="BO143" i="51"/>
  <c r="BP143" i="51"/>
  <c r="BQ143" i="51"/>
  <c r="BR143" i="51"/>
  <c r="BS143" i="51"/>
  <c r="BT143" i="51"/>
  <c r="BU143" i="51"/>
  <c r="BV143" i="51"/>
  <c r="BD144" i="51"/>
  <c r="BE144" i="51"/>
  <c r="BF144" i="51"/>
  <c r="BG144" i="51"/>
  <c r="BH144" i="51"/>
  <c r="BI144" i="51"/>
  <c r="BJ144" i="51"/>
  <c r="BK144" i="51"/>
  <c r="BL144" i="51"/>
  <c r="BM144" i="51"/>
  <c r="BN144" i="51"/>
  <c r="BO144" i="51"/>
  <c r="BP144" i="51"/>
  <c r="BQ144" i="51"/>
  <c r="BR144" i="51"/>
  <c r="BS144" i="51"/>
  <c r="BT144" i="51"/>
  <c r="BU144" i="51"/>
  <c r="BV144" i="51"/>
  <c r="BD145" i="51"/>
  <c r="BE145" i="51"/>
  <c r="BF145" i="51"/>
  <c r="BG145" i="51"/>
  <c r="BH145" i="51"/>
  <c r="BI145" i="51"/>
  <c r="BJ145" i="51"/>
  <c r="BK145" i="51"/>
  <c r="BL145" i="51"/>
  <c r="BM145" i="51"/>
  <c r="BN145" i="51"/>
  <c r="BO145" i="51"/>
  <c r="BP145" i="51"/>
  <c r="BQ145" i="51"/>
  <c r="BR145" i="51"/>
  <c r="BS145" i="51"/>
  <c r="BT145" i="51"/>
  <c r="BU145" i="51"/>
  <c r="BV145" i="51"/>
  <c r="BD146" i="51"/>
  <c r="BE146" i="51"/>
  <c r="BF146" i="51"/>
  <c r="BG146" i="51"/>
  <c r="BH146" i="51"/>
  <c r="BI146" i="51"/>
  <c r="BJ146" i="51"/>
  <c r="BK146" i="51"/>
  <c r="BL146" i="51"/>
  <c r="BM146" i="51"/>
  <c r="BN146" i="51"/>
  <c r="BO146" i="51"/>
  <c r="BP146" i="51"/>
  <c r="BQ146" i="51"/>
  <c r="BR146" i="51"/>
  <c r="BS146" i="51"/>
  <c r="BT146" i="51"/>
  <c r="BU146" i="51"/>
  <c r="BV146" i="51"/>
  <c r="BD50" i="51"/>
  <c r="BE50" i="51"/>
  <c r="BF50" i="51"/>
  <c r="BG50" i="51"/>
  <c r="BH50" i="51"/>
  <c r="BI50" i="51"/>
  <c r="BJ50" i="51"/>
  <c r="BK50" i="51"/>
  <c r="BL50" i="51"/>
  <c r="BM50" i="51"/>
  <c r="BN50" i="51"/>
  <c r="BO50" i="51"/>
  <c r="BP50" i="51"/>
  <c r="BQ50" i="51"/>
  <c r="BR50" i="51"/>
  <c r="BS50" i="51"/>
  <c r="BT50" i="51"/>
  <c r="BU50" i="51"/>
  <c r="BV50" i="51"/>
  <c r="BD51" i="51"/>
  <c r="BE51" i="51"/>
  <c r="BF51" i="51"/>
  <c r="BG51" i="51"/>
  <c r="BH51" i="51"/>
  <c r="BI51" i="51"/>
  <c r="BJ51" i="51"/>
  <c r="BK51" i="51"/>
  <c r="BL51" i="51"/>
  <c r="BM51" i="51"/>
  <c r="BN51" i="51"/>
  <c r="BO51" i="51"/>
  <c r="BP51" i="51"/>
  <c r="BQ51" i="51"/>
  <c r="BR51" i="51"/>
  <c r="BS51" i="51"/>
  <c r="BT51" i="51"/>
  <c r="BU51" i="51"/>
  <c r="BV51" i="51"/>
  <c r="BD52" i="51"/>
  <c r="BE52" i="51"/>
  <c r="BF52" i="51"/>
  <c r="BG52" i="51"/>
  <c r="BH52" i="51"/>
  <c r="BI52" i="51"/>
  <c r="BJ52" i="51"/>
  <c r="BK52" i="51"/>
  <c r="BL52" i="51"/>
  <c r="BM52" i="51"/>
  <c r="BN52" i="51"/>
  <c r="BO52" i="51"/>
  <c r="BP52" i="51"/>
  <c r="BQ52" i="51"/>
  <c r="BR52" i="51"/>
  <c r="BS52" i="51"/>
  <c r="BT52" i="51"/>
  <c r="BU52" i="51"/>
  <c r="BV52" i="51"/>
  <c r="BD53" i="51"/>
  <c r="BE53" i="51"/>
  <c r="BF53" i="51"/>
  <c r="BG53" i="51"/>
  <c r="BH53" i="51"/>
  <c r="BI53" i="51"/>
  <c r="BJ53" i="51"/>
  <c r="BK53" i="51"/>
  <c r="BL53" i="51"/>
  <c r="BM53" i="51"/>
  <c r="BN53" i="51"/>
  <c r="BO53" i="51"/>
  <c r="BP53" i="51"/>
  <c r="BQ53" i="51"/>
  <c r="BR53" i="51"/>
  <c r="BS53" i="51"/>
  <c r="BT53" i="51"/>
  <c r="BU53" i="51"/>
  <c r="BV53" i="51"/>
  <c r="BD54" i="51"/>
  <c r="BE54" i="51"/>
  <c r="BF54" i="51"/>
  <c r="BG54" i="51"/>
  <c r="BH54" i="51"/>
  <c r="BI54" i="51"/>
  <c r="BJ54" i="51"/>
  <c r="BK54" i="51"/>
  <c r="BL54" i="51"/>
  <c r="BM54" i="51"/>
  <c r="BN54" i="51"/>
  <c r="BO54" i="51"/>
  <c r="BP54" i="51"/>
  <c r="BQ54" i="51"/>
  <c r="BR54" i="51"/>
  <c r="BS54" i="51"/>
  <c r="BT54" i="51"/>
  <c r="BU54" i="51"/>
  <c r="BV54" i="51"/>
  <c r="BD55" i="51"/>
  <c r="BE55" i="51"/>
  <c r="BF55" i="51"/>
  <c r="BG55" i="51"/>
  <c r="BH55" i="51"/>
  <c r="BI55" i="51"/>
  <c r="BJ55" i="51"/>
  <c r="BK55" i="51"/>
  <c r="BL55" i="51"/>
  <c r="BM55" i="51"/>
  <c r="BN55" i="51"/>
  <c r="BO55" i="51"/>
  <c r="BP55" i="51"/>
  <c r="BQ55" i="51"/>
  <c r="BR55" i="51"/>
  <c r="BS55" i="51"/>
  <c r="BT55" i="51"/>
  <c r="BU55" i="51"/>
  <c r="BV55" i="51"/>
  <c r="BD56" i="51"/>
  <c r="BE56" i="51"/>
  <c r="BF56" i="51"/>
  <c r="BG56" i="51"/>
  <c r="BH56" i="51"/>
  <c r="BI56" i="51"/>
  <c r="BJ56" i="51"/>
  <c r="BK56" i="51"/>
  <c r="BL56" i="51"/>
  <c r="BM56" i="51"/>
  <c r="BN56" i="51"/>
  <c r="BO56" i="51"/>
  <c r="BP56" i="51"/>
  <c r="BQ56" i="51"/>
  <c r="BR56" i="51"/>
  <c r="BS56" i="51"/>
  <c r="BT56" i="51"/>
  <c r="BU56" i="51"/>
  <c r="BV56" i="51"/>
  <c r="BD57" i="51"/>
  <c r="BE57" i="51"/>
  <c r="BF57" i="51"/>
  <c r="BG57" i="51"/>
  <c r="BH57" i="51"/>
  <c r="BI57" i="51"/>
  <c r="BJ57" i="51"/>
  <c r="BK57" i="51"/>
  <c r="BL57" i="51"/>
  <c r="BM57" i="51"/>
  <c r="BN57" i="51"/>
  <c r="BO57" i="51"/>
  <c r="BP57" i="51"/>
  <c r="BQ57" i="51"/>
  <c r="BR57" i="51"/>
  <c r="BS57" i="51"/>
  <c r="BT57" i="51"/>
  <c r="BU57" i="51"/>
  <c r="BV57" i="51"/>
  <c r="BD58" i="51"/>
  <c r="BE58" i="51"/>
  <c r="BF58" i="51"/>
  <c r="BG58" i="51"/>
  <c r="BH58" i="51"/>
  <c r="BI58" i="51"/>
  <c r="BJ58" i="51"/>
  <c r="BK58" i="51"/>
  <c r="BL58" i="51"/>
  <c r="BM58" i="51"/>
  <c r="BN58" i="51"/>
  <c r="BO58" i="51"/>
  <c r="BP58" i="51"/>
  <c r="BQ58" i="51"/>
  <c r="BR58" i="51"/>
  <c r="BS58" i="51"/>
  <c r="BT58" i="51"/>
  <c r="BU58" i="51"/>
  <c r="BV58" i="51"/>
  <c r="BD59" i="51"/>
  <c r="BE59" i="51"/>
  <c r="BF59" i="51"/>
  <c r="BG59" i="51"/>
  <c r="BH59" i="51"/>
  <c r="BI59" i="51"/>
  <c r="BJ59" i="51"/>
  <c r="BK59" i="51"/>
  <c r="BL59" i="51"/>
  <c r="BM59" i="51"/>
  <c r="BN59" i="51"/>
  <c r="BO59" i="51"/>
  <c r="BP59" i="51"/>
  <c r="BQ59" i="51"/>
  <c r="BR59" i="51"/>
  <c r="BS59" i="51"/>
  <c r="BT59" i="51"/>
  <c r="BU59" i="51"/>
  <c r="BV59" i="51"/>
  <c r="BD60" i="51"/>
  <c r="BE60" i="51"/>
  <c r="BF60" i="51"/>
  <c r="BG60" i="51"/>
  <c r="BH60" i="51"/>
  <c r="BI60" i="51"/>
  <c r="BJ60" i="51"/>
  <c r="BK60" i="51"/>
  <c r="BL60" i="51"/>
  <c r="BM60" i="51"/>
  <c r="BN60" i="51"/>
  <c r="BO60" i="51"/>
  <c r="BP60" i="51"/>
  <c r="BQ60" i="51"/>
  <c r="BR60" i="51"/>
  <c r="BS60" i="51"/>
  <c r="BT60" i="51"/>
  <c r="BU60" i="51"/>
  <c r="BV60" i="51"/>
  <c r="BD61" i="51"/>
  <c r="BE61" i="51"/>
  <c r="BF61" i="51"/>
  <c r="BG61" i="51"/>
  <c r="BH61" i="51"/>
  <c r="BI61" i="51"/>
  <c r="BJ61" i="51"/>
  <c r="BK61" i="51"/>
  <c r="BL61" i="51"/>
  <c r="BM61" i="51"/>
  <c r="BN61" i="51"/>
  <c r="BO61" i="51"/>
  <c r="BP61" i="51"/>
  <c r="BQ61" i="51"/>
  <c r="BR61" i="51"/>
  <c r="BS61" i="51"/>
  <c r="BT61" i="51"/>
  <c r="BU61" i="51"/>
  <c r="BV61" i="51"/>
  <c r="BD62" i="51"/>
  <c r="BE62" i="51"/>
  <c r="BF62" i="51"/>
  <c r="BG62" i="51"/>
  <c r="BH62" i="51"/>
  <c r="BI62" i="51"/>
  <c r="BJ62" i="51"/>
  <c r="BK62" i="51"/>
  <c r="BL62" i="51"/>
  <c r="BM62" i="51"/>
  <c r="BN62" i="51"/>
  <c r="BO62" i="51"/>
  <c r="BP62" i="51"/>
  <c r="BQ62" i="51"/>
  <c r="BR62" i="51"/>
  <c r="BS62" i="51"/>
  <c r="BT62" i="51"/>
  <c r="BU62" i="51"/>
  <c r="BV62" i="51"/>
  <c r="BD63" i="51"/>
  <c r="BE63" i="51"/>
  <c r="BF63" i="51"/>
  <c r="BG63" i="51"/>
  <c r="BH63" i="51"/>
  <c r="BI63" i="51"/>
  <c r="BJ63" i="51"/>
  <c r="BK63" i="51"/>
  <c r="BL63" i="51"/>
  <c r="BM63" i="51"/>
  <c r="BN63" i="51"/>
  <c r="BO63" i="51"/>
  <c r="BP63" i="51"/>
  <c r="BQ63" i="51"/>
  <c r="BR63" i="51"/>
  <c r="BS63" i="51"/>
  <c r="BT63" i="51"/>
  <c r="BU63" i="51"/>
  <c r="BV63" i="51"/>
  <c r="BD64" i="51"/>
  <c r="BE64" i="51"/>
  <c r="BF64" i="51"/>
  <c r="BG64" i="51"/>
  <c r="BH64" i="51"/>
  <c r="BI64" i="51"/>
  <c r="BJ64" i="51"/>
  <c r="BK64" i="51"/>
  <c r="BL64" i="51"/>
  <c r="BM64" i="51"/>
  <c r="BN64" i="51"/>
  <c r="BO64" i="51"/>
  <c r="BP64" i="51"/>
  <c r="BQ64" i="51"/>
  <c r="BR64" i="51"/>
  <c r="BS64" i="51"/>
  <c r="BT64" i="51"/>
  <c r="BU64" i="51"/>
  <c r="BV64" i="51"/>
  <c r="BD65" i="51"/>
  <c r="BE65" i="51"/>
  <c r="BF65" i="51"/>
  <c r="BG65" i="51"/>
  <c r="BH65" i="51"/>
  <c r="BI65" i="51"/>
  <c r="BJ65" i="51"/>
  <c r="BK65" i="51"/>
  <c r="BL65" i="51"/>
  <c r="BM65" i="51"/>
  <c r="BN65" i="51"/>
  <c r="BO65" i="51"/>
  <c r="BP65" i="51"/>
  <c r="BQ65" i="51"/>
  <c r="BR65" i="51"/>
  <c r="BS65" i="51"/>
  <c r="BT65" i="51"/>
  <c r="BU65" i="51"/>
  <c r="BV65" i="51"/>
  <c r="BD66" i="51"/>
  <c r="BE66" i="51"/>
  <c r="BF66" i="51"/>
  <c r="BG66" i="51"/>
  <c r="BH66" i="51"/>
  <c r="BI66" i="51"/>
  <c r="BJ66" i="51"/>
  <c r="BK66" i="51"/>
  <c r="BL66" i="51"/>
  <c r="BM66" i="51"/>
  <c r="BN66" i="51"/>
  <c r="BO66" i="51"/>
  <c r="BP66" i="51"/>
  <c r="BQ66" i="51"/>
  <c r="BR66" i="51"/>
  <c r="BS66" i="51"/>
  <c r="BT66" i="51"/>
  <c r="BU66" i="51"/>
  <c r="BV66" i="51"/>
  <c r="BD67" i="51"/>
  <c r="BE67" i="51"/>
  <c r="BF67" i="51"/>
  <c r="BG67" i="51"/>
  <c r="BH67" i="51"/>
  <c r="BI67" i="51"/>
  <c r="BJ67" i="51"/>
  <c r="BK67" i="51"/>
  <c r="BL67" i="51"/>
  <c r="BM67" i="51"/>
  <c r="BN67" i="51"/>
  <c r="BO67" i="51"/>
  <c r="BP67" i="51"/>
  <c r="BQ67" i="51"/>
  <c r="BR67" i="51"/>
  <c r="BS67" i="51"/>
  <c r="BT67" i="51"/>
  <c r="BU67" i="51"/>
  <c r="BV67" i="51"/>
  <c r="BD68" i="51"/>
  <c r="BE68" i="51"/>
  <c r="BF68" i="51"/>
  <c r="BG68" i="51"/>
  <c r="BH68" i="51"/>
  <c r="BI68" i="51"/>
  <c r="BJ68" i="51"/>
  <c r="BK68" i="51"/>
  <c r="BL68" i="51"/>
  <c r="BM68" i="51"/>
  <c r="BN68" i="51"/>
  <c r="BO68" i="51"/>
  <c r="BP68" i="51"/>
  <c r="BQ68" i="51"/>
  <c r="BR68" i="51"/>
  <c r="BS68" i="51"/>
  <c r="BT68" i="51"/>
  <c r="BU68" i="51"/>
  <c r="BV68" i="51"/>
  <c r="BD69" i="51"/>
  <c r="BE69" i="51"/>
  <c r="BF69" i="51"/>
  <c r="BG69" i="51"/>
  <c r="BH69" i="51"/>
  <c r="BI69" i="51"/>
  <c r="BJ69" i="51"/>
  <c r="BK69" i="51"/>
  <c r="BL69" i="51"/>
  <c r="BM69" i="51"/>
  <c r="BN69" i="51"/>
  <c r="BO69" i="51"/>
  <c r="BP69" i="51"/>
  <c r="BQ69" i="51"/>
  <c r="BR69" i="51"/>
  <c r="BS69" i="51"/>
  <c r="BT69" i="51"/>
  <c r="BU69" i="51"/>
  <c r="BV69" i="51"/>
  <c r="BD70" i="51"/>
  <c r="BE70" i="51"/>
  <c r="BF70" i="51"/>
  <c r="BG70" i="51"/>
  <c r="BH70" i="51"/>
  <c r="BI70" i="51"/>
  <c r="BJ70" i="51"/>
  <c r="BK70" i="51"/>
  <c r="BL70" i="51"/>
  <c r="BM70" i="51"/>
  <c r="BN70" i="51"/>
  <c r="BO70" i="51"/>
  <c r="BP70" i="51"/>
  <c r="BQ70" i="51"/>
  <c r="BR70" i="51"/>
  <c r="BS70" i="51"/>
  <c r="BT70" i="51"/>
  <c r="BU70" i="51"/>
  <c r="BV70" i="51"/>
  <c r="BD71" i="51"/>
  <c r="BE71" i="51"/>
  <c r="BF71" i="51"/>
  <c r="BG71" i="51"/>
  <c r="BH71" i="51"/>
  <c r="BI71" i="51"/>
  <c r="BJ71" i="51"/>
  <c r="BK71" i="51"/>
  <c r="BL71" i="51"/>
  <c r="BM71" i="51"/>
  <c r="BN71" i="51"/>
  <c r="BO71" i="51"/>
  <c r="BP71" i="51"/>
  <c r="BQ71" i="51"/>
  <c r="BR71" i="51"/>
  <c r="BS71" i="51"/>
  <c r="BT71" i="51"/>
  <c r="BU71" i="51"/>
  <c r="BV71" i="51"/>
  <c r="BD72" i="51"/>
  <c r="BE72" i="51"/>
  <c r="BF72" i="51"/>
  <c r="BG72" i="51"/>
  <c r="BH72" i="51"/>
  <c r="BI72" i="51"/>
  <c r="BJ72" i="51"/>
  <c r="BK72" i="51"/>
  <c r="BL72" i="51"/>
  <c r="BM72" i="51"/>
  <c r="BN72" i="51"/>
  <c r="BO72" i="51"/>
  <c r="BP72" i="51"/>
  <c r="BQ72" i="51"/>
  <c r="BR72" i="51"/>
  <c r="BS72" i="51"/>
  <c r="BT72" i="51"/>
  <c r="BU72" i="51"/>
  <c r="BV72" i="51"/>
  <c r="BD73" i="51"/>
  <c r="BE73" i="51"/>
  <c r="BF73" i="51"/>
  <c r="BG73" i="51"/>
  <c r="BH73" i="51"/>
  <c r="BI73" i="51"/>
  <c r="BJ73" i="51"/>
  <c r="BK73" i="51"/>
  <c r="BL73" i="51"/>
  <c r="BM73" i="51"/>
  <c r="BN73" i="51"/>
  <c r="BO73" i="51"/>
  <c r="BP73" i="51"/>
  <c r="BQ73" i="51"/>
  <c r="BR73" i="51"/>
  <c r="BS73" i="51"/>
  <c r="BT73" i="51"/>
  <c r="BU73" i="51"/>
  <c r="BV73" i="51"/>
  <c r="BD74" i="51"/>
  <c r="BE74" i="51"/>
  <c r="BF74" i="51"/>
  <c r="BG74" i="51"/>
  <c r="BH74" i="51"/>
  <c r="BI74" i="51"/>
  <c r="BJ74" i="51"/>
  <c r="BK74" i="51"/>
  <c r="BL74" i="51"/>
  <c r="BM74" i="51"/>
  <c r="BN74" i="51"/>
  <c r="BO74" i="51"/>
  <c r="BP74" i="51"/>
  <c r="BQ74" i="51"/>
  <c r="BR74" i="51"/>
  <c r="BS74" i="51"/>
  <c r="BT74" i="51"/>
  <c r="BU74" i="51"/>
  <c r="BV74" i="51"/>
  <c r="BD75" i="51"/>
  <c r="BE75" i="51"/>
  <c r="BF75" i="51"/>
  <c r="BG75" i="51"/>
  <c r="BH75" i="51"/>
  <c r="BI75" i="51"/>
  <c r="BJ75" i="51"/>
  <c r="BK75" i="51"/>
  <c r="BL75" i="51"/>
  <c r="BM75" i="51"/>
  <c r="BN75" i="51"/>
  <c r="BO75" i="51"/>
  <c r="BP75" i="51"/>
  <c r="BQ75" i="51"/>
  <c r="BR75" i="51"/>
  <c r="BS75" i="51"/>
  <c r="BT75" i="51"/>
  <c r="BU75" i="51"/>
  <c r="BV75" i="51"/>
  <c r="BD76" i="51"/>
  <c r="BE76" i="51"/>
  <c r="BF76" i="51"/>
  <c r="BG76" i="51"/>
  <c r="BH76" i="51"/>
  <c r="BI76" i="51"/>
  <c r="BJ76" i="51"/>
  <c r="BK76" i="51"/>
  <c r="BL76" i="51"/>
  <c r="BM76" i="51"/>
  <c r="BN76" i="51"/>
  <c r="BO76" i="51"/>
  <c r="BP76" i="51"/>
  <c r="BQ76" i="51"/>
  <c r="BR76" i="51"/>
  <c r="BS76" i="51"/>
  <c r="BT76" i="51"/>
  <c r="BU76" i="51"/>
  <c r="BV76" i="51"/>
  <c r="BD77" i="51"/>
  <c r="BE77" i="51"/>
  <c r="BF77" i="51"/>
  <c r="BG77" i="51"/>
  <c r="BH77" i="51"/>
  <c r="BI77" i="51"/>
  <c r="BJ77" i="51"/>
  <c r="BK77" i="51"/>
  <c r="BL77" i="51"/>
  <c r="BM77" i="51"/>
  <c r="BN77" i="51"/>
  <c r="BO77" i="51"/>
  <c r="BP77" i="51"/>
  <c r="BQ77" i="51"/>
  <c r="BR77" i="51"/>
  <c r="BS77" i="51"/>
  <c r="BT77" i="51"/>
  <c r="BU77" i="51"/>
  <c r="BV77" i="51"/>
  <c r="BD78" i="51"/>
  <c r="BE78" i="51"/>
  <c r="BF78" i="51"/>
  <c r="BG78" i="51"/>
  <c r="BH78" i="51"/>
  <c r="BI78" i="51"/>
  <c r="BJ78" i="51"/>
  <c r="BK78" i="51"/>
  <c r="BL78" i="51"/>
  <c r="BM78" i="51"/>
  <c r="BN78" i="51"/>
  <c r="BO78" i="51"/>
  <c r="BP78" i="51"/>
  <c r="BQ78" i="51"/>
  <c r="BR78" i="51"/>
  <c r="BS78" i="51"/>
  <c r="BT78" i="51"/>
  <c r="BU78" i="51"/>
  <c r="BV78" i="51"/>
  <c r="BD79" i="51"/>
  <c r="BE79" i="51"/>
  <c r="BF79" i="51"/>
  <c r="BG79" i="51"/>
  <c r="BH79" i="51"/>
  <c r="BI79" i="51"/>
  <c r="BJ79" i="51"/>
  <c r="BK79" i="51"/>
  <c r="BL79" i="51"/>
  <c r="BM79" i="51"/>
  <c r="BN79" i="51"/>
  <c r="BO79" i="51"/>
  <c r="BP79" i="51"/>
  <c r="BQ79" i="51"/>
  <c r="BR79" i="51"/>
  <c r="BS79" i="51"/>
  <c r="BT79" i="51"/>
  <c r="BU79" i="51"/>
  <c r="BV79" i="51"/>
  <c r="BD80" i="51"/>
  <c r="BE80" i="51"/>
  <c r="BF80" i="51"/>
  <c r="BG80" i="51"/>
  <c r="BH80" i="51"/>
  <c r="BI80" i="51"/>
  <c r="BJ80" i="51"/>
  <c r="BK80" i="51"/>
  <c r="BL80" i="51"/>
  <c r="BM80" i="51"/>
  <c r="BN80" i="51"/>
  <c r="BO80" i="51"/>
  <c r="BP80" i="51"/>
  <c r="BQ80" i="51"/>
  <c r="BR80" i="51"/>
  <c r="BS80" i="51"/>
  <c r="BT80" i="51"/>
  <c r="BU80" i="51"/>
  <c r="BV80" i="51"/>
  <c r="BD81" i="51"/>
  <c r="BE81" i="51"/>
  <c r="BF81" i="51"/>
  <c r="BG81" i="51"/>
  <c r="BH81" i="51"/>
  <c r="BI81" i="51"/>
  <c r="BJ81" i="51"/>
  <c r="BK81" i="51"/>
  <c r="BL81" i="51"/>
  <c r="BM81" i="51"/>
  <c r="BN81" i="51"/>
  <c r="BO81" i="51"/>
  <c r="BP81" i="51"/>
  <c r="BQ81" i="51"/>
  <c r="BR81" i="51"/>
  <c r="BS81" i="51"/>
  <c r="BT81" i="51"/>
  <c r="BU81" i="51"/>
  <c r="BV81" i="51"/>
  <c r="BD82" i="51"/>
  <c r="BE82" i="51"/>
  <c r="BF82" i="51"/>
  <c r="BG82" i="51"/>
  <c r="BH82" i="51"/>
  <c r="BI82" i="51"/>
  <c r="BJ82" i="51"/>
  <c r="BK82" i="51"/>
  <c r="BL82" i="51"/>
  <c r="BM82" i="51"/>
  <c r="BN82" i="51"/>
  <c r="BO82" i="51"/>
  <c r="BP82" i="51"/>
  <c r="BQ82" i="51"/>
  <c r="BR82" i="51"/>
  <c r="BS82" i="51"/>
  <c r="BT82" i="51"/>
  <c r="BU82" i="51"/>
  <c r="BV82" i="51"/>
  <c r="BD83" i="51"/>
  <c r="BE83" i="51"/>
  <c r="BF83" i="51"/>
  <c r="BG83" i="51"/>
  <c r="BH83" i="51"/>
  <c r="BI83" i="51"/>
  <c r="BJ83" i="51"/>
  <c r="BK83" i="51"/>
  <c r="BL83" i="51"/>
  <c r="BM83" i="51"/>
  <c r="BN83" i="51"/>
  <c r="BO83" i="51"/>
  <c r="BP83" i="51"/>
  <c r="BQ83" i="51"/>
  <c r="BR83" i="51"/>
  <c r="BS83" i="51"/>
  <c r="BT83" i="51"/>
  <c r="BU83" i="51"/>
  <c r="BV83" i="51"/>
  <c r="BD84" i="51"/>
  <c r="BE84" i="51"/>
  <c r="BF84" i="51"/>
  <c r="BG84" i="51"/>
  <c r="BH84" i="51"/>
  <c r="BI84" i="51"/>
  <c r="BJ84" i="51"/>
  <c r="BK84" i="51"/>
  <c r="BL84" i="51"/>
  <c r="BM84" i="51"/>
  <c r="BN84" i="51"/>
  <c r="BO84" i="51"/>
  <c r="BP84" i="51"/>
  <c r="BQ84" i="51"/>
  <c r="BR84" i="51"/>
  <c r="BS84" i="51"/>
  <c r="BT84" i="51"/>
  <c r="BU84" i="51"/>
  <c r="BV84" i="51"/>
  <c r="BD85" i="51"/>
  <c r="BE85" i="51"/>
  <c r="BF85" i="51"/>
  <c r="BG85" i="51"/>
  <c r="BH85" i="51"/>
  <c r="BI85" i="51"/>
  <c r="BJ85" i="51"/>
  <c r="BK85" i="51"/>
  <c r="BL85" i="51"/>
  <c r="BM85" i="51"/>
  <c r="BN85" i="51"/>
  <c r="BO85" i="51"/>
  <c r="BP85" i="51"/>
  <c r="BQ85" i="51"/>
  <c r="BR85" i="51"/>
  <c r="BS85" i="51"/>
  <c r="BT85" i="51"/>
  <c r="BU85" i="51"/>
  <c r="BV85" i="51"/>
  <c r="BD86" i="51"/>
  <c r="BE86" i="51"/>
  <c r="BF86" i="51"/>
  <c r="BG86" i="51"/>
  <c r="BH86" i="51"/>
  <c r="BI86" i="51"/>
  <c r="BJ86" i="51"/>
  <c r="BK86" i="51"/>
  <c r="BL86" i="51"/>
  <c r="BM86" i="51"/>
  <c r="BN86" i="51"/>
  <c r="BO86" i="51"/>
  <c r="BP86" i="51"/>
  <c r="BQ86" i="51"/>
  <c r="BR86" i="51"/>
  <c r="BS86" i="51"/>
  <c r="BT86" i="51"/>
  <c r="BU86" i="51"/>
  <c r="BV86" i="51"/>
  <c r="BD87" i="51"/>
  <c r="BE87" i="51"/>
  <c r="BF87" i="51"/>
  <c r="BG87" i="51"/>
  <c r="BH87" i="51"/>
  <c r="BI87" i="51"/>
  <c r="BJ87" i="51"/>
  <c r="BK87" i="51"/>
  <c r="BL87" i="51"/>
  <c r="BM87" i="51"/>
  <c r="BN87" i="51"/>
  <c r="BO87" i="51"/>
  <c r="BP87" i="51"/>
  <c r="BQ87" i="51"/>
  <c r="BR87" i="51"/>
  <c r="BS87" i="51"/>
  <c r="BT87" i="51"/>
  <c r="BU87" i="51"/>
  <c r="BV87" i="51"/>
  <c r="BD88" i="51"/>
  <c r="BE88" i="51"/>
  <c r="BF88" i="51"/>
  <c r="BG88" i="51"/>
  <c r="BH88" i="51"/>
  <c r="BI88" i="51"/>
  <c r="BJ88" i="51"/>
  <c r="BK88" i="51"/>
  <c r="BL88" i="51"/>
  <c r="BM88" i="51"/>
  <c r="BN88" i="51"/>
  <c r="BO88" i="51"/>
  <c r="BP88" i="51"/>
  <c r="BQ88" i="51"/>
  <c r="BR88" i="51"/>
  <c r="BS88" i="51"/>
  <c r="BT88" i="51"/>
  <c r="BU88" i="51"/>
  <c r="BV88" i="51"/>
  <c r="BD89" i="51"/>
  <c r="BE89" i="51"/>
  <c r="BF89" i="51"/>
  <c r="BG89" i="51"/>
  <c r="BH89" i="51"/>
  <c r="BI89" i="51"/>
  <c r="BJ89" i="51"/>
  <c r="BK89" i="51"/>
  <c r="BL89" i="51"/>
  <c r="BM89" i="51"/>
  <c r="BN89" i="51"/>
  <c r="BO89" i="51"/>
  <c r="BP89" i="51"/>
  <c r="BQ89" i="51"/>
  <c r="BR89" i="51"/>
  <c r="BS89" i="51"/>
  <c r="BT89" i="51"/>
  <c r="BU89" i="51"/>
  <c r="BV89" i="51"/>
  <c r="BD90" i="51"/>
  <c r="BE90" i="51"/>
  <c r="BF90" i="51"/>
  <c r="BG90" i="51"/>
  <c r="BH90" i="51"/>
  <c r="BI90" i="51"/>
  <c r="BJ90" i="51"/>
  <c r="BK90" i="51"/>
  <c r="BL90" i="51"/>
  <c r="BM90" i="51"/>
  <c r="BN90" i="51"/>
  <c r="BO90" i="51"/>
  <c r="BP90" i="51"/>
  <c r="BQ90" i="51"/>
  <c r="BR90" i="51"/>
  <c r="BS90" i="51"/>
  <c r="BT90" i="51"/>
  <c r="BU90" i="51"/>
  <c r="BV90" i="51"/>
  <c r="BD91" i="51"/>
  <c r="BE91" i="51"/>
  <c r="BF91" i="51"/>
  <c r="BG91" i="51"/>
  <c r="BH91" i="51"/>
  <c r="BI91" i="51"/>
  <c r="BJ91" i="51"/>
  <c r="BK91" i="51"/>
  <c r="BL91" i="51"/>
  <c r="BM91" i="51"/>
  <c r="BN91" i="51"/>
  <c r="BO91" i="51"/>
  <c r="BP91" i="51"/>
  <c r="BQ91" i="51"/>
  <c r="BR91" i="51"/>
  <c r="BS91" i="51"/>
  <c r="BT91" i="51"/>
  <c r="BU91" i="51"/>
  <c r="BV91" i="51"/>
  <c r="BD92" i="51"/>
  <c r="BE92" i="51"/>
  <c r="BF92" i="51"/>
  <c r="BG92" i="51"/>
  <c r="BH92" i="51"/>
  <c r="BI92" i="51"/>
  <c r="BJ92" i="51"/>
  <c r="BK92" i="51"/>
  <c r="BL92" i="51"/>
  <c r="BM92" i="51"/>
  <c r="BN92" i="51"/>
  <c r="BO92" i="51"/>
  <c r="BP92" i="51"/>
  <c r="BQ92" i="51"/>
  <c r="BR92" i="51"/>
  <c r="BS92" i="51"/>
  <c r="BT92" i="51"/>
  <c r="BU92" i="51"/>
  <c r="BV92" i="51"/>
  <c r="BD93" i="51"/>
  <c r="BE93" i="51"/>
  <c r="BF93" i="51"/>
  <c r="BG93" i="51"/>
  <c r="BH93" i="51"/>
  <c r="BI93" i="51"/>
  <c r="BJ93" i="51"/>
  <c r="BK93" i="51"/>
  <c r="BL93" i="51"/>
  <c r="BM93" i="51"/>
  <c r="BN93" i="51"/>
  <c r="BO93" i="51"/>
  <c r="BP93" i="51"/>
  <c r="BQ93" i="51"/>
  <c r="BR93" i="51"/>
  <c r="BS93" i="51"/>
  <c r="BT93" i="51"/>
  <c r="BU93" i="51"/>
  <c r="BV93" i="51"/>
  <c r="BD94" i="51"/>
  <c r="BE94" i="51"/>
  <c r="BF94" i="51"/>
  <c r="BG94" i="51"/>
  <c r="BH94" i="51"/>
  <c r="BI94" i="51"/>
  <c r="BJ94" i="51"/>
  <c r="BK94" i="51"/>
  <c r="BL94" i="51"/>
  <c r="BM94" i="51"/>
  <c r="BN94" i="51"/>
  <c r="BO94" i="51"/>
  <c r="BP94" i="51"/>
  <c r="BQ94" i="51"/>
  <c r="BR94" i="51"/>
  <c r="BS94" i="51"/>
  <c r="BT94" i="51"/>
  <c r="BU94" i="51"/>
  <c r="BV94" i="51"/>
  <c r="BD95" i="51"/>
  <c r="BE95" i="51"/>
  <c r="BF95" i="51"/>
  <c r="BG95" i="51"/>
  <c r="BH95" i="51"/>
  <c r="BI95" i="51"/>
  <c r="BJ95" i="51"/>
  <c r="BK95" i="51"/>
  <c r="BL95" i="51"/>
  <c r="BM95" i="51"/>
  <c r="BN95" i="51"/>
  <c r="BO95" i="51"/>
  <c r="BP95" i="51"/>
  <c r="BQ95" i="51"/>
  <c r="BR95" i="51"/>
  <c r="BS95" i="51"/>
  <c r="BT95" i="51"/>
  <c r="BU95" i="51"/>
  <c r="BV95" i="51"/>
  <c r="BD96" i="51"/>
  <c r="BE96" i="51"/>
  <c r="BF96" i="51"/>
  <c r="BG96" i="51"/>
  <c r="BH96" i="51"/>
  <c r="BI96" i="51"/>
  <c r="BJ96" i="51"/>
  <c r="BK96" i="51"/>
  <c r="BL96" i="51"/>
  <c r="BM96" i="51"/>
  <c r="BN96" i="51"/>
  <c r="BO96" i="51"/>
  <c r="BP96" i="51"/>
  <c r="BQ96" i="51"/>
  <c r="BR96" i="51"/>
  <c r="BS96" i="51"/>
  <c r="BT96" i="51"/>
  <c r="BU96" i="51"/>
  <c r="BV96" i="51"/>
  <c r="BD97" i="51"/>
  <c r="BE97" i="51"/>
  <c r="BF97" i="51"/>
  <c r="BG97" i="51"/>
  <c r="BH97" i="51"/>
  <c r="BI97" i="51"/>
  <c r="BJ97" i="51"/>
  <c r="BK97" i="51"/>
  <c r="BL97" i="51"/>
  <c r="BM97" i="51"/>
  <c r="BN97" i="51"/>
  <c r="BO97" i="51"/>
  <c r="BP97" i="51"/>
  <c r="BQ97" i="51"/>
  <c r="BR97" i="51"/>
  <c r="BS97" i="51"/>
  <c r="BT97" i="51"/>
  <c r="BU97" i="51"/>
  <c r="BV97" i="51"/>
  <c r="BD98" i="51"/>
  <c r="BE98" i="51"/>
  <c r="BF98" i="51"/>
  <c r="BG98" i="51"/>
  <c r="BH98" i="51"/>
  <c r="BI98" i="51"/>
  <c r="BJ98" i="51"/>
  <c r="BK98" i="51"/>
  <c r="BL98" i="51"/>
  <c r="BM98" i="51"/>
  <c r="BN98" i="51"/>
  <c r="BO98" i="51"/>
  <c r="BP98" i="51"/>
  <c r="BQ98" i="51"/>
  <c r="BR98" i="51"/>
  <c r="BS98" i="51"/>
  <c r="BT98" i="51"/>
  <c r="BU98" i="51"/>
  <c r="BV98" i="51"/>
  <c r="BD99" i="51"/>
  <c r="BE99" i="51"/>
  <c r="BF99" i="51"/>
  <c r="BG99" i="51"/>
  <c r="BH99" i="51"/>
  <c r="BI99" i="51"/>
  <c r="BJ99" i="51"/>
  <c r="BK99" i="51"/>
  <c r="BL99" i="51"/>
  <c r="BM99" i="51"/>
  <c r="BN99" i="51"/>
  <c r="BO99" i="51"/>
  <c r="BP99" i="51"/>
  <c r="BQ99" i="51"/>
  <c r="BR99" i="51"/>
  <c r="BS99" i="51"/>
  <c r="BT99" i="51"/>
  <c r="BU99" i="51"/>
  <c r="BV99" i="51"/>
  <c r="BD100" i="51"/>
  <c r="BE100" i="51"/>
  <c r="BF100" i="51"/>
  <c r="BG100" i="51"/>
  <c r="BH100" i="51"/>
  <c r="BI100" i="51"/>
  <c r="BJ100" i="51"/>
  <c r="BK100" i="51"/>
  <c r="BL100" i="51"/>
  <c r="BM100" i="51"/>
  <c r="BN100" i="51"/>
  <c r="BO100" i="51"/>
  <c r="BP100" i="51"/>
  <c r="BQ100" i="51"/>
  <c r="BR100" i="51"/>
  <c r="BS100" i="51"/>
  <c r="BT100" i="51"/>
  <c r="BU100" i="51"/>
  <c r="BV100" i="51"/>
  <c r="BD101" i="51"/>
  <c r="BE101" i="51"/>
  <c r="BF101" i="51"/>
  <c r="BG101" i="51"/>
  <c r="BH101" i="51"/>
  <c r="BI101" i="51"/>
  <c r="BJ101" i="51"/>
  <c r="BK101" i="51"/>
  <c r="BL101" i="51"/>
  <c r="BM101" i="51"/>
  <c r="BN101" i="51"/>
  <c r="BO101" i="51"/>
  <c r="BP101" i="51"/>
  <c r="BQ101" i="51"/>
  <c r="BR101" i="51"/>
  <c r="BS101" i="51"/>
  <c r="BT101" i="51"/>
  <c r="BU101" i="51"/>
  <c r="BV101" i="51"/>
  <c r="BD102" i="51"/>
  <c r="BE102" i="51"/>
  <c r="BF102" i="51"/>
  <c r="BG102" i="51"/>
  <c r="BH102" i="51"/>
  <c r="BI102" i="51"/>
  <c r="BJ102" i="51"/>
  <c r="BK102" i="51"/>
  <c r="BL102" i="51"/>
  <c r="BM102" i="51"/>
  <c r="BN102" i="51"/>
  <c r="BO102" i="51"/>
  <c r="BP102" i="51"/>
  <c r="BQ102" i="51"/>
  <c r="BR102" i="51"/>
  <c r="BS102" i="51"/>
  <c r="BT102" i="51"/>
  <c r="BU102" i="51"/>
  <c r="BV102" i="51"/>
  <c r="BD103" i="51"/>
  <c r="BE103" i="51"/>
  <c r="BF103" i="51"/>
  <c r="BG103" i="51"/>
  <c r="BH103" i="51"/>
  <c r="BI103" i="51"/>
  <c r="BJ103" i="51"/>
  <c r="BK103" i="51"/>
  <c r="BL103" i="51"/>
  <c r="BM103" i="51"/>
  <c r="BN103" i="51"/>
  <c r="BO103" i="51"/>
  <c r="BP103" i="51"/>
  <c r="BQ103" i="51"/>
  <c r="BR103" i="51"/>
  <c r="BS103" i="51"/>
  <c r="BT103" i="51"/>
  <c r="BU103" i="51"/>
  <c r="BV103" i="51"/>
  <c r="BD104" i="51"/>
  <c r="BE104" i="51"/>
  <c r="BF104" i="51"/>
  <c r="BG104" i="51"/>
  <c r="BH104" i="51"/>
  <c r="BI104" i="51"/>
  <c r="BJ104" i="51"/>
  <c r="BK104" i="51"/>
  <c r="BL104" i="51"/>
  <c r="BM104" i="51"/>
  <c r="BN104" i="51"/>
  <c r="BO104" i="51"/>
  <c r="BP104" i="51"/>
  <c r="BQ104" i="51"/>
  <c r="BR104" i="51"/>
  <c r="BS104" i="51"/>
  <c r="BT104" i="51"/>
  <c r="BU104" i="51"/>
  <c r="BV104" i="51"/>
  <c r="BD105" i="51"/>
  <c r="BE105" i="51"/>
  <c r="BF105" i="51"/>
  <c r="BG105" i="51"/>
  <c r="BH105" i="51"/>
  <c r="BI105" i="51"/>
  <c r="BJ105" i="51"/>
  <c r="BK105" i="51"/>
  <c r="BL105" i="51"/>
  <c r="BM105" i="51"/>
  <c r="BN105" i="51"/>
  <c r="BO105" i="51"/>
  <c r="BP105" i="51"/>
  <c r="BQ105" i="51"/>
  <c r="BR105" i="51"/>
  <c r="BS105" i="51"/>
  <c r="BT105" i="51"/>
  <c r="BU105" i="51"/>
  <c r="BV105" i="51"/>
  <c r="BD106" i="51"/>
  <c r="BE106" i="51"/>
  <c r="BF106" i="51"/>
  <c r="BG106" i="51"/>
  <c r="BH106" i="51"/>
  <c r="BI106" i="51"/>
  <c r="BJ106" i="51"/>
  <c r="BK106" i="51"/>
  <c r="BL106" i="51"/>
  <c r="BM106" i="51"/>
  <c r="BN106" i="51"/>
  <c r="BO106" i="51"/>
  <c r="BP106" i="51"/>
  <c r="BQ106" i="51"/>
  <c r="BR106" i="51"/>
  <c r="BS106" i="51"/>
  <c r="BT106" i="51"/>
  <c r="BU106" i="51"/>
  <c r="BV106" i="51"/>
  <c r="BD107" i="51"/>
  <c r="BE107" i="51"/>
  <c r="BF107" i="51"/>
  <c r="BG107" i="51"/>
  <c r="BH107" i="51"/>
  <c r="BI107" i="51"/>
  <c r="BJ107" i="51"/>
  <c r="BK107" i="51"/>
  <c r="BL107" i="51"/>
  <c r="BM107" i="51"/>
  <c r="BN107" i="51"/>
  <c r="BO107" i="51"/>
  <c r="BP107" i="51"/>
  <c r="BQ107" i="51"/>
  <c r="BR107" i="51"/>
  <c r="BS107" i="51"/>
  <c r="BT107" i="51"/>
  <c r="BU107" i="51"/>
  <c r="BV107" i="51"/>
  <c r="BD108" i="51"/>
  <c r="BE108" i="51"/>
  <c r="BF108" i="51"/>
  <c r="BG108" i="51"/>
  <c r="BH108" i="51"/>
  <c r="BI108" i="51"/>
  <c r="BJ108" i="51"/>
  <c r="BK108" i="51"/>
  <c r="BL108" i="51"/>
  <c r="BM108" i="51"/>
  <c r="BN108" i="51"/>
  <c r="BO108" i="51"/>
  <c r="BP108" i="51"/>
  <c r="BQ108" i="51"/>
  <c r="BR108" i="51"/>
  <c r="BS108" i="51"/>
  <c r="BT108" i="51"/>
  <c r="BU108" i="51"/>
  <c r="BV108" i="51"/>
  <c r="BD109" i="51"/>
  <c r="BE109" i="51"/>
  <c r="BF109" i="51"/>
  <c r="BG109" i="51"/>
  <c r="BH109" i="51"/>
  <c r="BI109" i="51"/>
  <c r="BJ109" i="51"/>
  <c r="BK109" i="51"/>
  <c r="BL109" i="51"/>
  <c r="BM109" i="51"/>
  <c r="BN109" i="51"/>
  <c r="BO109" i="51"/>
  <c r="BP109" i="51"/>
  <c r="BQ109" i="51"/>
  <c r="BR109" i="51"/>
  <c r="BS109" i="51"/>
  <c r="BT109" i="51"/>
  <c r="BU109" i="51"/>
  <c r="BV109" i="51"/>
  <c r="BD110" i="51"/>
  <c r="BE110" i="51"/>
  <c r="BF110" i="51"/>
  <c r="BG110" i="51"/>
  <c r="BH110" i="51"/>
  <c r="BI110" i="51"/>
  <c r="BJ110" i="51"/>
  <c r="BK110" i="51"/>
  <c r="BL110" i="51"/>
  <c r="BM110" i="51"/>
  <c r="BN110" i="51"/>
  <c r="BO110" i="51"/>
  <c r="BP110" i="51"/>
  <c r="BQ110" i="51"/>
  <c r="BR110" i="51"/>
  <c r="BS110" i="51"/>
  <c r="BT110" i="51"/>
  <c r="BU110" i="51"/>
  <c r="BV110" i="51"/>
  <c r="BD28" i="51"/>
  <c r="BD29" i="51"/>
  <c r="BD30" i="51"/>
  <c r="BD31" i="51"/>
  <c r="BD32" i="51"/>
  <c r="BD33" i="51"/>
  <c r="BD34" i="51"/>
  <c r="BD35" i="51"/>
  <c r="BD36" i="51"/>
  <c r="BD37" i="51"/>
  <c r="BD38" i="51"/>
  <c r="BD39" i="51"/>
  <c r="BD40" i="51"/>
  <c r="BD41" i="51"/>
  <c r="BD42" i="51"/>
  <c r="BD43" i="51"/>
  <c r="BD44" i="51"/>
  <c r="BD45" i="51"/>
  <c r="BD46" i="51"/>
  <c r="BD47" i="51"/>
  <c r="BD48" i="51"/>
  <c r="BD49" i="51"/>
  <c r="BD6" i="51"/>
  <c r="BD7" i="51"/>
  <c r="BD8" i="51"/>
  <c r="BD9" i="51"/>
  <c r="BD10" i="51"/>
  <c r="BD11" i="51"/>
  <c r="BD12" i="51"/>
  <c r="BD13" i="51"/>
  <c r="BD14" i="51"/>
  <c r="BD15" i="51"/>
  <c r="BD16" i="51"/>
  <c r="BD17" i="51"/>
  <c r="BD18" i="51"/>
  <c r="BD19" i="51"/>
  <c r="BD20" i="51"/>
  <c r="BD21" i="51"/>
  <c r="BD22" i="51"/>
  <c r="BD23" i="51"/>
  <c r="BD24" i="51"/>
  <c r="BD25" i="51"/>
  <c r="BD26" i="51"/>
  <c r="BD27" i="51"/>
  <c r="BT5" i="51"/>
  <c r="BU5" i="51"/>
  <c r="BV5" i="51"/>
  <c r="BE5" i="51"/>
  <c r="BF5" i="51"/>
  <c r="BG5" i="51"/>
  <c r="BH5" i="51"/>
  <c r="BI5" i="51"/>
  <c r="BJ5" i="51"/>
  <c r="BK5" i="51"/>
  <c r="BL5" i="51"/>
  <c r="BM5" i="51"/>
  <c r="BN5" i="51"/>
  <c r="BO5" i="51"/>
  <c r="BP5" i="51"/>
  <c r="BQ5" i="51"/>
  <c r="BR5" i="51"/>
  <c r="BS5" i="51"/>
  <c r="BE4" i="51"/>
  <c r="BG4" i="51"/>
  <c r="BI4" i="51"/>
  <c r="BK4" i="51"/>
  <c r="BE6" i="51"/>
  <c r="BF6" i="51"/>
  <c r="BG6" i="51"/>
  <c r="BH6" i="51"/>
  <c r="BI6" i="51"/>
  <c r="BJ6" i="51"/>
  <c r="BK6" i="51"/>
  <c r="BL6" i="51"/>
  <c r="BM6" i="51"/>
  <c r="BN6" i="51"/>
  <c r="BO6" i="51"/>
  <c r="BP6" i="51"/>
  <c r="BQ6" i="51"/>
  <c r="BR6" i="51"/>
  <c r="BS6" i="51"/>
  <c r="BT6" i="51"/>
  <c r="BU6" i="51"/>
  <c r="BV6" i="51"/>
  <c r="BE7" i="51"/>
  <c r="BF7" i="51"/>
  <c r="BG7" i="51"/>
  <c r="BH7" i="51"/>
  <c r="BI7" i="51"/>
  <c r="BJ7" i="51"/>
  <c r="BK7" i="51"/>
  <c r="BL7" i="51"/>
  <c r="BM7" i="51"/>
  <c r="BN7" i="51"/>
  <c r="BO7" i="51"/>
  <c r="BP7" i="51"/>
  <c r="BQ7" i="51"/>
  <c r="BR7" i="51"/>
  <c r="BS7" i="51"/>
  <c r="BT7" i="51"/>
  <c r="BU7" i="51"/>
  <c r="BV7" i="51"/>
  <c r="BE8" i="51"/>
  <c r="BF8" i="51"/>
  <c r="BG8" i="51"/>
  <c r="BH8" i="51"/>
  <c r="BI8" i="51"/>
  <c r="BJ8" i="51"/>
  <c r="BK8" i="51"/>
  <c r="BL8" i="51"/>
  <c r="BM8" i="51"/>
  <c r="BN8" i="51"/>
  <c r="BO8" i="51"/>
  <c r="BP8" i="51"/>
  <c r="BQ8" i="51"/>
  <c r="BR8" i="51"/>
  <c r="BS8" i="51"/>
  <c r="BT8" i="51"/>
  <c r="BU8" i="51"/>
  <c r="BV8" i="51"/>
  <c r="BE9" i="51"/>
  <c r="BF9" i="51"/>
  <c r="BG9" i="51"/>
  <c r="BH9" i="51"/>
  <c r="BI9" i="51"/>
  <c r="BJ9" i="51"/>
  <c r="BK9" i="51"/>
  <c r="BL9" i="51"/>
  <c r="BM9" i="51"/>
  <c r="BN9" i="51"/>
  <c r="BO9" i="51"/>
  <c r="BP9" i="51"/>
  <c r="BQ9" i="51"/>
  <c r="BR9" i="51"/>
  <c r="BS9" i="51"/>
  <c r="BT9" i="51"/>
  <c r="BU9" i="51"/>
  <c r="BV9" i="51"/>
  <c r="BE10" i="51"/>
  <c r="BF10" i="51"/>
  <c r="BG10" i="51"/>
  <c r="BH10" i="51"/>
  <c r="BI10" i="51"/>
  <c r="BJ10" i="51"/>
  <c r="BK10" i="51"/>
  <c r="BL10" i="51"/>
  <c r="BM10" i="51"/>
  <c r="BN10" i="51"/>
  <c r="BO10" i="51"/>
  <c r="BP10" i="51"/>
  <c r="BQ10" i="51"/>
  <c r="BR10" i="51"/>
  <c r="BS10" i="51"/>
  <c r="BT10" i="51"/>
  <c r="BU10" i="51"/>
  <c r="BV10" i="51"/>
  <c r="BE11" i="51"/>
  <c r="BF11" i="51"/>
  <c r="BG11" i="51"/>
  <c r="BH11" i="51"/>
  <c r="BI11" i="51"/>
  <c r="BJ11" i="51"/>
  <c r="BK11" i="51"/>
  <c r="BL11" i="51"/>
  <c r="BM11" i="51"/>
  <c r="BN11" i="51"/>
  <c r="BO11" i="51"/>
  <c r="BP11" i="51"/>
  <c r="BQ11" i="51"/>
  <c r="BR11" i="51"/>
  <c r="BS11" i="51"/>
  <c r="BT11" i="51"/>
  <c r="BU11" i="51"/>
  <c r="BV11" i="51"/>
  <c r="BE12" i="51"/>
  <c r="BF12" i="51"/>
  <c r="BG12" i="51"/>
  <c r="BH12" i="51"/>
  <c r="BI12" i="51"/>
  <c r="BJ12" i="51"/>
  <c r="BK12" i="51"/>
  <c r="BL12" i="51"/>
  <c r="BM12" i="51"/>
  <c r="BN12" i="51"/>
  <c r="BO12" i="51"/>
  <c r="BP12" i="51"/>
  <c r="BQ12" i="51"/>
  <c r="BR12" i="51"/>
  <c r="BS12" i="51"/>
  <c r="BT12" i="51"/>
  <c r="BU12" i="51"/>
  <c r="BV12" i="51"/>
  <c r="BE13" i="51"/>
  <c r="BF13" i="51"/>
  <c r="BG13" i="51"/>
  <c r="BH13" i="51"/>
  <c r="BI13" i="51"/>
  <c r="BJ13" i="51"/>
  <c r="BK13" i="51"/>
  <c r="BL13" i="51"/>
  <c r="BM13" i="51"/>
  <c r="BN13" i="51"/>
  <c r="BO13" i="51"/>
  <c r="BP13" i="51"/>
  <c r="BQ13" i="51"/>
  <c r="BR13" i="51"/>
  <c r="BS13" i="51"/>
  <c r="BT13" i="51"/>
  <c r="BU13" i="51"/>
  <c r="BV13" i="51"/>
  <c r="BE14" i="51"/>
  <c r="BF14" i="51"/>
  <c r="BG14" i="51"/>
  <c r="BH14" i="51"/>
  <c r="BI14" i="51"/>
  <c r="BJ14" i="51"/>
  <c r="BK14" i="51"/>
  <c r="BL14" i="51"/>
  <c r="BM14" i="51"/>
  <c r="BN14" i="51"/>
  <c r="BO14" i="51"/>
  <c r="BP14" i="51"/>
  <c r="BQ14" i="51"/>
  <c r="BR14" i="51"/>
  <c r="BS14" i="51"/>
  <c r="BT14" i="51"/>
  <c r="BU14" i="51"/>
  <c r="BV14" i="51"/>
  <c r="BE15" i="51"/>
  <c r="BF15" i="51"/>
  <c r="BG15" i="51"/>
  <c r="BH15" i="51"/>
  <c r="BI15" i="51"/>
  <c r="BJ15" i="51"/>
  <c r="BK15" i="51"/>
  <c r="BL15" i="51"/>
  <c r="BM15" i="51"/>
  <c r="BN15" i="51"/>
  <c r="BO15" i="51"/>
  <c r="BP15" i="51"/>
  <c r="BQ15" i="51"/>
  <c r="BR15" i="51"/>
  <c r="BS15" i="51"/>
  <c r="BT15" i="51"/>
  <c r="BU15" i="51"/>
  <c r="BV15" i="51"/>
  <c r="BE16" i="51"/>
  <c r="BF16" i="51"/>
  <c r="BG16" i="51"/>
  <c r="BH16" i="51"/>
  <c r="BI16" i="51"/>
  <c r="BJ16" i="51"/>
  <c r="BK16" i="51"/>
  <c r="BL16" i="51"/>
  <c r="BM16" i="51"/>
  <c r="BN16" i="51"/>
  <c r="BO16" i="51"/>
  <c r="BP16" i="51"/>
  <c r="BQ16" i="51"/>
  <c r="BR16" i="51"/>
  <c r="BS16" i="51"/>
  <c r="BT16" i="51"/>
  <c r="BU16" i="51"/>
  <c r="BV16" i="51"/>
  <c r="BE17" i="51"/>
  <c r="BF17" i="51"/>
  <c r="BG17" i="51"/>
  <c r="BH17" i="51"/>
  <c r="BI17" i="51"/>
  <c r="BJ17" i="51"/>
  <c r="BK17" i="51"/>
  <c r="BL17" i="51"/>
  <c r="BM17" i="51"/>
  <c r="BN17" i="51"/>
  <c r="BO17" i="51"/>
  <c r="BP17" i="51"/>
  <c r="BQ17" i="51"/>
  <c r="BR17" i="51"/>
  <c r="BS17" i="51"/>
  <c r="BT17" i="51"/>
  <c r="BU17" i="51"/>
  <c r="BV17" i="51"/>
  <c r="BE18" i="51"/>
  <c r="BF18" i="51"/>
  <c r="BG18" i="51"/>
  <c r="BH18" i="51"/>
  <c r="BI18" i="51"/>
  <c r="BJ18" i="51"/>
  <c r="BK18" i="51"/>
  <c r="BL18" i="51"/>
  <c r="BM18" i="51"/>
  <c r="BN18" i="51"/>
  <c r="BO18" i="51"/>
  <c r="BP18" i="51"/>
  <c r="BQ18" i="51"/>
  <c r="BR18" i="51"/>
  <c r="BS18" i="51"/>
  <c r="BT18" i="51"/>
  <c r="BU18" i="51"/>
  <c r="BV18" i="51"/>
  <c r="BE19" i="51"/>
  <c r="BF19" i="51"/>
  <c r="BG19" i="51"/>
  <c r="BH19" i="51"/>
  <c r="BI19" i="51"/>
  <c r="BJ19" i="51"/>
  <c r="BK19" i="51"/>
  <c r="BL19" i="51"/>
  <c r="BM19" i="51"/>
  <c r="BN19" i="51"/>
  <c r="BO19" i="51"/>
  <c r="BP19" i="51"/>
  <c r="BQ19" i="51"/>
  <c r="BR19" i="51"/>
  <c r="BS19" i="51"/>
  <c r="BT19" i="51"/>
  <c r="BU19" i="51"/>
  <c r="BV19" i="51"/>
  <c r="BE20" i="51"/>
  <c r="BF20" i="51"/>
  <c r="BG20" i="51"/>
  <c r="BH20" i="51"/>
  <c r="BI20" i="51"/>
  <c r="BJ20" i="51"/>
  <c r="BK20" i="51"/>
  <c r="BL20" i="51"/>
  <c r="BM20" i="51"/>
  <c r="BN20" i="51"/>
  <c r="BO20" i="51"/>
  <c r="BP20" i="51"/>
  <c r="BQ20" i="51"/>
  <c r="BR20" i="51"/>
  <c r="BS20" i="51"/>
  <c r="BT20" i="51"/>
  <c r="BU20" i="51"/>
  <c r="BV20" i="51"/>
  <c r="BE21" i="51"/>
  <c r="BF21" i="51"/>
  <c r="BG21" i="51"/>
  <c r="BH21" i="51"/>
  <c r="BI21" i="51"/>
  <c r="BJ21" i="51"/>
  <c r="BK21" i="51"/>
  <c r="BL21" i="51"/>
  <c r="BM21" i="51"/>
  <c r="BN21" i="51"/>
  <c r="BO21" i="51"/>
  <c r="BP21" i="51"/>
  <c r="BQ21" i="51"/>
  <c r="BR21" i="51"/>
  <c r="BS21" i="51"/>
  <c r="BT21" i="51"/>
  <c r="BU21" i="51"/>
  <c r="BV21" i="51"/>
  <c r="BE22" i="51"/>
  <c r="BF22" i="51"/>
  <c r="BG22" i="51"/>
  <c r="BH22" i="51"/>
  <c r="BI22" i="51"/>
  <c r="BJ22" i="51"/>
  <c r="BK22" i="51"/>
  <c r="BL22" i="51"/>
  <c r="BM22" i="51"/>
  <c r="BN22" i="51"/>
  <c r="BO22" i="51"/>
  <c r="BP22" i="51"/>
  <c r="BQ22" i="51"/>
  <c r="BR22" i="51"/>
  <c r="BS22" i="51"/>
  <c r="BT22" i="51"/>
  <c r="BU22" i="51"/>
  <c r="BV22" i="51"/>
  <c r="BE23" i="51"/>
  <c r="BF23" i="51"/>
  <c r="BG23" i="51"/>
  <c r="BH23" i="51"/>
  <c r="BI23" i="51"/>
  <c r="BJ23" i="51"/>
  <c r="BK23" i="51"/>
  <c r="BL23" i="51"/>
  <c r="BM23" i="51"/>
  <c r="BN23" i="51"/>
  <c r="BO23" i="51"/>
  <c r="BP23" i="51"/>
  <c r="BQ23" i="51"/>
  <c r="BR23" i="51"/>
  <c r="BS23" i="51"/>
  <c r="BT23" i="51"/>
  <c r="BU23" i="51"/>
  <c r="BV23" i="51"/>
  <c r="BE24" i="51"/>
  <c r="BF24" i="51"/>
  <c r="BG24" i="51"/>
  <c r="BH24" i="51"/>
  <c r="BI24" i="51"/>
  <c r="BJ24" i="51"/>
  <c r="BK24" i="51"/>
  <c r="BL24" i="51"/>
  <c r="BM24" i="51"/>
  <c r="BN24" i="51"/>
  <c r="BO24" i="51"/>
  <c r="BP24" i="51"/>
  <c r="BQ24" i="51"/>
  <c r="BR24" i="51"/>
  <c r="BS24" i="51"/>
  <c r="BT24" i="51"/>
  <c r="BU24" i="51"/>
  <c r="BV24" i="51"/>
  <c r="BE25" i="51"/>
  <c r="BF25" i="51"/>
  <c r="BG25" i="51"/>
  <c r="BH25" i="51"/>
  <c r="BI25" i="51"/>
  <c r="BJ25" i="51"/>
  <c r="BK25" i="51"/>
  <c r="BL25" i="51"/>
  <c r="BM25" i="51"/>
  <c r="BN25" i="51"/>
  <c r="BO25" i="51"/>
  <c r="BP25" i="51"/>
  <c r="BQ25" i="51"/>
  <c r="BR25" i="51"/>
  <c r="BS25" i="51"/>
  <c r="BT25" i="51"/>
  <c r="BU25" i="51"/>
  <c r="BV25" i="51"/>
  <c r="BE26" i="51"/>
  <c r="BF26" i="51"/>
  <c r="BG26" i="51"/>
  <c r="BH26" i="51"/>
  <c r="BI26" i="51"/>
  <c r="BJ26" i="51"/>
  <c r="BK26" i="51"/>
  <c r="BL26" i="51"/>
  <c r="BM26" i="51"/>
  <c r="BN26" i="51"/>
  <c r="BO26" i="51"/>
  <c r="BP26" i="51"/>
  <c r="BQ26" i="51"/>
  <c r="BR26" i="51"/>
  <c r="BS26" i="51"/>
  <c r="BT26" i="51"/>
  <c r="BU26" i="51"/>
  <c r="BV26" i="51"/>
  <c r="BE27" i="51"/>
  <c r="BF27" i="51"/>
  <c r="BG27" i="51"/>
  <c r="BH27" i="51"/>
  <c r="BI27" i="51"/>
  <c r="BJ27" i="51"/>
  <c r="BK27" i="51"/>
  <c r="BL27" i="51"/>
  <c r="BM27" i="51"/>
  <c r="BN27" i="51"/>
  <c r="BO27" i="51"/>
  <c r="BP27" i="51"/>
  <c r="BQ27" i="51"/>
  <c r="BR27" i="51"/>
  <c r="BS27" i="51"/>
  <c r="BT27" i="51"/>
  <c r="BU27" i="51"/>
  <c r="BV27" i="51"/>
  <c r="BE28" i="51"/>
  <c r="BF28" i="51"/>
  <c r="BG28" i="51"/>
  <c r="BH28" i="51"/>
  <c r="BI28" i="51"/>
  <c r="BJ28" i="51"/>
  <c r="BK28" i="51"/>
  <c r="BL28" i="51"/>
  <c r="BM28" i="51"/>
  <c r="BN28" i="51"/>
  <c r="BO28" i="51"/>
  <c r="BP28" i="51"/>
  <c r="BQ28" i="51"/>
  <c r="BR28" i="51"/>
  <c r="BS28" i="51"/>
  <c r="BT28" i="51"/>
  <c r="BU28" i="51"/>
  <c r="BV28" i="51"/>
  <c r="BE29" i="51"/>
  <c r="BF29" i="51"/>
  <c r="BG29" i="51"/>
  <c r="BH29" i="51"/>
  <c r="BI29" i="51"/>
  <c r="BJ29" i="51"/>
  <c r="BK29" i="51"/>
  <c r="BL29" i="51"/>
  <c r="BM29" i="51"/>
  <c r="BN29" i="51"/>
  <c r="BO29" i="51"/>
  <c r="BP29" i="51"/>
  <c r="BQ29" i="51"/>
  <c r="BR29" i="51"/>
  <c r="BS29" i="51"/>
  <c r="BT29" i="51"/>
  <c r="BU29" i="51"/>
  <c r="BV29" i="51"/>
  <c r="BE30" i="51"/>
  <c r="BF30" i="51"/>
  <c r="BG30" i="51"/>
  <c r="BH30" i="51"/>
  <c r="BI30" i="51"/>
  <c r="BJ30" i="51"/>
  <c r="BK30" i="51"/>
  <c r="BL30" i="51"/>
  <c r="BM30" i="51"/>
  <c r="BN30" i="51"/>
  <c r="BO30" i="51"/>
  <c r="BP30" i="51"/>
  <c r="BQ30" i="51"/>
  <c r="BR30" i="51"/>
  <c r="BS30" i="51"/>
  <c r="BT30" i="51"/>
  <c r="BU30" i="51"/>
  <c r="BV30" i="51"/>
  <c r="BE31" i="51"/>
  <c r="BF31" i="51"/>
  <c r="BG31" i="51"/>
  <c r="BH31" i="51"/>
  <c r="BI31" i="51"/>
  <c r="BJ31" i="51"/>
  <c r="BK31" i="51"/>
  <c r="BL31" i="51"/>
  <c r="BM31" i="51"/>
  <c r="BN31" i="51"/>
  <c r="BO31" i="51"/>
  <c r="BP31" i="51"/>
  <c r="BQ31" i="51"/>
  <c r="BR31" i="51"/>
  <c r="BS31" i="51"/>
  <c r="BT31" i="51"/>
  <c r="BU31" i="51"/>
  <c r="BV31" i="51"/>
  <c r="BE32" i="51"/>
  <c r="BF32" i="51"/>
  <c r="BG32" i="51"/>
  <c r="BH32" i="51"/>
  <c r="BI32" i="51"/>
  <c r="BJ32" i="51"/>
  <c r="BK32" i="51"/>
  <c r="BL32" i="51"/>
  <c r="BM32" i="51"/>
  <c r="BN32" i="51"/>
  <c r="BO32" i="51"/>
  <c r="BP32" i="51"/>
  <c r="BQ32" i="51"/>
  <c r="BR32" i="51"/>
  <c r="BS32" i="51"/>
  <c r="BT32" i="51"/>
  <c r="BU32" i="51"/>
  <c r="BV32" i="51"/>
  <c r="BE33" i="51"/>
  <c r="BF33" i="51"/>
  <c r="BG33" i="51"/>
  <c r="BH33" i="51"/>
  <c r="BI33" i="51"/>
  <c r="BJ33" i="51"/>
  <c r="BK33" i="51"/>
  <c r="BL33" i="51"/>
  <c r="BM33" i="51"/>
  <c r="BN33" i="51"/>
  <c r="BO33" i="51"/>
  <c r="BP33" i="51"/>
  <c r="BQ33" i="51"/>
  <c r="BR33" i="51"/>
  <c r="BS33" i="51"/>
  <c r="BT33" i="51"/>
  <c r="BU33" i="51"/>
  <c r="BV33" i="51"/>
  <c r="BE34" i="51"/>
  <c r="BF34" i="51"/>
  <c r="BG34" i="51"/>
  <c r="BH34" i="51"/>
  <c r="BI34" i="51"/>
  <c r="BJ34" i="51"/>
  <c r="BK34" i="51"/>
  <c r="BL34" i="51"/>
  <c r="BM34" i="51"/>
  <c r="BN34" i="51"/>
  <c r="BO34" i="51"/>
  <c r="BP34" i="51"/>
  <c r="BQ34" i="51"/>
  <c r="BR34" i="51"/>
  <c r="BS34" i="51"/>
  <c r="BT34" i="51"/>
  <c r="BU34" i="51"/>
  <c r="BV34" i="51"/>
  <c r="BE35" i="51"/>
  <c r="BF35" i="51"/>
  <c r="BG35" i="51"/>
  <c r="BH35" i="51"/>
  <c r="BI35" i="51"/>
  <c r="BJ35" i="51"/>
  <c r="BK35" i="51"/>
  <c r="BL35" i="51"/>
  <c r="BM35" i="51"/>
  <c r="BN35" i="51"/>
  <c r="BO35" i="51"/>
  <c r="BP35" i="51"/>
  <c r="BQ35" i="51"/>
  <c r="BR35" i="51"/>
  <c r="BS35" i="51"/>
  <c r="BT35" i="51"/>
  <c r="BU35" i="51"/>
  <c r="BV35" i="51"/>
  <c r="BE36" i="51"/>
  <c r="BF36" i="51"/>
  <c r="BG36" i="51"/>
  <c r="BH36" i="51"/>
  <c r="BI36" i="51"/>
  <c r="BJ36" i="51"/>
  <c r="BK36" i="51"/>
  <c r="BL36" i="51"/>
  <c r="BM36" i="51"/>
  <c r="BN36" i="51"/>
  <c r="BO36" i="51"/>
  <c r="BP36" i="51"/>
  <c r="BQ36" i="51"/>
  <c r="BR36" i="51"/>
  <c r="BS36" i="51"/>
  <c r="BT36" i="51"/>
  <c r="BU36" i="51"/>
  <c r="BV36" i="51"/>
  <c r="BE37" i="51"/>
  <c r="BF37" i="51"/>
  <c r="BG37" i="51"/>
  <c r="BH37" i="51"/>
  <c r="BI37" i="51"/>
  <c r="BJ37" i="51"/>
  <c r="BK37" i="51"/>
  <c r="BL37" i="51"/>
  <c r="BM37" i="51"/>
  <c r="BN37" i="51"/>
  <c r="BO37" i="51"/>
  <c r="BP37" i="51"/>
  <c r="BQ37" i="51"/>
  <c r="BR37" i="51"/>
  <c r="BS37" i="51"/>
  <c r="BT37" i="51"/>
  <c r="BU37" i="51"/>
  <c r="BV37" i="51"/>
  <c r="BE38" i="51"/>
  <c r="BF38" i="51"/>
  <c r="BG38" i="51"/>
  <c r="BH38" i="51"/>
  <c r="BI38" i="51"/>
  <c r="BJ38" i="51"/>
  <c r="BK38" i="51"/>
  <c r="BL38" i="51"/>
  <c r="BM38" i="51"/>
  <c r="BN38" i="51"/>
  <c r="BO38" i="51"/>
  <c r="BP38" i="51"/>
  <c r="BQ38" i="51"/>
  <c r="BR38" i="51"/>
  <c r="BS38" i="51"/>
  <c r="BT38" i="51"/>
  <c r="BU38" i="51"/>
  <c r="BV38" i="51"/>
  <c r="BE39" i="51"/>
  <c r="BF39" i="51"/>
  <c r="BG39" i="51"/>
  <c r="BH39" i="51"/>
  <c r="BI39" i="51"/>
  <c r="BJ39" i="51"/>
  <c r="BK39" i="51"/>
  <c r="BL39" i="51"/>
  <c r="BM39" i="51"/>
  <c r="BN39" i="51"/>
  <c r="BO39" i="51"/>
  <c r="BP39" i="51"/>
  <c r="BQ39" i="51"/>
  <c r="BR39" i="51"/>
  <c r="BS39" i="51"/>
  <c r="BT39" i="51"/>
  <c r="BU39" i="51"/>
  <c r="BV39" i="51"/>
  <c r="BE40" i="51"/>
  <c r="BF40" i="51"/>
  <c r="BG40" i="51"/>
  <c r="BH40" i="51"/>
  <c r="BI40" i="51"/>
  <c r="BJ40" i="51"/>
  <c r="BK40" i="51"/>
  <c r="BL40" i="51"/>
  <c r="BM40" i="51"/>
  <c r="BN40" i="51"/>
  <c r="BO40" i="51"/>
  <c r="BP40" i="51"/>
  <c r="BQ40" i="51"/>
  <c r="BR40" i="51"/>
  <c r="BS40" i="51"/>
  <c r="BT40" i="51"/>
  <c r="BU40" i="51"/>
  <c r="BV40" i="51"/>
  <c r="BE41" i="51"/>
  <c r="BF41" i="51"/>
  <c r="BG41" i="51"/>
  <c r="BH41" i="51"/>
  <c r="BI41" i="51"/>
  <c r="BJ41" i="51"/>
  <c r="BK41" i="51"/>
  <c r="BL41" i="51"/>
  <c r="BM41" i="51"/>
  <c r="BN41" i="51"/>
  <c r="BO41" i="51"/>
  <c r="BP41" i="51"/>
  <c r="BQ41" i="51"/>
  <c r="BR41" i="51"/>
  <c r="BS41" i="51"/>
  <c r="BT41" i="51"/>
  <c r="BU41" i="51"/>
  <c r="BV41" i="51"/>
  <c r="BE42" i="51"/>
  <c r="BF42" i="51"/>
  <c r="BG42" i="51"/>
  <c r="BH42" i="51"/>
  <c r="BI42" i="51"/>
  <c r="BJ42" i="51"/>
  <c r="BK42" i="51"/>
  <c r="BL42" i="51"/>
  <c r="BM42" i="51"/>
  <c r="BN42" i="51"/>
  <c r="BO42" i="51"/>
  <c r="BP42" i="51"/>
  <c r="BQ42" i="51"/>
  <c r="BR42" i="51"/>
  <c r="BS42" i="51"/>
  <c r="BT42" i="51"/>
  <c r="BU42" i="51"/>
  <c r="BV42" i="51"/>
  <c r="BE43" i="51"/>
  <c r="BF43" i="51"/>
  <c r="BG43" i="51"/>
  <c r="BH43" i="51"/>
  <c r="BI43" i="51"/>
  <c r="BJ43" i="51"/>
  <c r="BK43" i="51"/>
  <c r="BL43" i="51"/>
  <c r="BM43" i="51"/>
  <c r="BN43" i="51"/>
  <c r="BO43" i="51"/>
  <c r="BP43" i="51"/>
  <c r="BQ43" i="51"/>
  <c r="BR43" i="51"/>
  <c r="BS43" i="51"/>
  <c r="BT43" i="51"/>
  <c r="BU43" i="51"/>
  <c r="BV43" i="51"/>
  <c r="BE44" i="51"/>
  <c r="BF44" i="51"/>
  <c r="BG44" i="51"/>
  <c r="BH44" i="51"/>
  <c r="BI44" i="51"/>
  <c r="BJ44" i="51"/>
  <c r="BK44" i="51"/>
  <c r="BL44" i="51"/>
  <c r="BM44" i="51"/>
  <c r="BN44" i="51"/>
  <c r="BO44" i="51"/>
  <c r="BP44" i="51"/>
  <c r="BQ44" i="51"/>
  <c r="BR44" i="51"/>
  <c r="BS44" i="51"/>
  <c r="BT44" i="51"/>
  <c r="BU44" i="51"/>
  <c r="BV44" i="51"/>
  <c r="BE45" i="51"/>
  <c r="BF45" i="51"/>
  <c r="BG45" i="51"/>
  <c r="BH45" i="51"/>
  <c r="BI45" i="51"/>
  <c r="BJ45" i="51"/>
  <c r="BK45" i="51"/>
  <c r="BL45" i="51"/>
  <c r="BM45" i="51"/>
  <c r="BN45" i="51"/>
  <c r="BO45" i="51"/>
  <c r="BP45" i="51"/>
  <c r="BQ45" i="51"/>
  <c r="BR45" i="51"/>
  <c r="BS45" i="51"/>
  <c r="BT45" i="51"/>
  <c r="BU45" i="51"/>
  <c r="BV45" i="51"/>
  <c r="BE46" i="51"/>
  <c r="BF46" i="51"/>
  <c r="BG46" i="51"/>
  <c r="BH46" i="51"/>
  <c r="BI46" i="51"/>
  <c r="BJ46" i="51"/>
  <c r="BK46" i="51"/>
  <c r="BL46" i="51"/>
  <c r="BM46" i="51"/>
  <c r="BN46" i="51"/>
  <c r="BO46" i="51"/>
  <c r="BP46" i="51"/>
  <c r="BQ46" i="51"/>
  <c r="BR46" i="51"/>
  <c r="BS46" i="51"/>
  <c r="BT46" i="51"/>
  <c r="BU46" i="51"/>
  <c r="BV46" i="51"/>
  <c r="BE47" i="51"/>
  <c r="BF47" i="51"/>
  <c r="BG47" i="51"/>
  <c r="BH47" i="51"/>
  <c r="BI47" i="51"/>
  <c r="BJ47" i="51"/>
  <c r="BK47" i="51"/>
  <c r="BL47" i="51"/>
  <c r="BM47" i="51"/>
  <c r="BN47" i="51"/>
  <c r="BO47" i="51"/>
  <c r="BP47" i="51"/>
  <c r="BQ47" i="51"/>
  <c r="BR47" i="51"/>
  <c r="BS47" i="51"/>
  <c r="BT47" i="51"/>
  <c r="BU47" i="51"/>
  <c r="BV47" i="51"/>
  <c r="BE48" i="51"/>
  <c r="BF48" i="51"/>
  <c r="BG48" i="51"/>
  <c r="BH48" i="51"/>
  <c r="BI48" i="51"/>
  <c r="BJ48" i="51"/>
  <c r="BK48" i="51"/>
  <c r="BL48" i="51"/>
  <c r="BM48" i="51"/>
  <c r="BN48" i="51"/>
  <c r="BO48" i="51"/>
  <c r="BP48" i="51"/>
  <c r="BQ48" i="51"/>
  <c r="BR48" i="51"/>
  <c r="BS48" i="51"/>
  <c r="BT48" i="51"/>
  <c r="BU48" i="51"/>
  <c r="BV48" i="51"/>
  <c r="BE49" i="51"/>
  <c r="BF49" i="51"/>
  <c r="BG49" i="51"/>
  <c r="BH49" i="51"/>
  <c r="BI49" i="51"/>
  <c r="BJ49" i="51"/>
  <c r="BK49" i="51"/>
  <c r="BL49" i="51"/>
  <c r="BM49" i="51"/>
  <c r="BN49" i="51"/>
  <c r="BO49" i="51"/>
  <c r="BP49" i="51"/>
  <c r="BQ49" i="51"/>
  <c r="BR49" i="51"/>
  <c r="BS49" i="51"/>
  <c r="BT49" i="51"/>
  <c r="BU49" i="51"/>
  <c r="BV49" i="51"/>
  <c r="O18" i="50"/>
  <c r="H343" i="56"/>
  <c r="H377" i="56"/>
  <c r="A11" i="57" s="1"/>
  <c r="H301" i="56"/>
  <c r="F87" i="56"/>
  <c r="H87" i="56"/>
  <c r="F86" i="56"/>
  <c r="H86" i="56"/>
  <c r="H410" i="56"/>
  <c r="H408" i="56"/>
  <c r="A379" i="57" s="1"/>
  <c r="H409" i="56"/>
  <c r="H411" i="56"/>
  <c r="A412" i="56"/>
  <c r="H412" i="56" s="1"/>
  <c r="A64" i="57" s="1"/>
  <c r="E413" i="56"/>
  <c r="A413" i="56" s="1"/>
  <c r="H413" i="56" s="1"/>
  <c r="A107" i="57" s="1"/>
  <c r="E414" i="56"/>
  <c r="A414" i="56" s="1"/>
  <c r="H414" i="56" s="1"/>
  <c r="A65" i="57" s="1"/>
  <c r="E415" i="56"/>
  <c r="A415" i="56" s="1"/>
  <c r="H415" i="56" s="1"/>
  <c r="A66" i="57" s="1"/>
  <c r="E416" i="56"/>
  <c r="A416" i="56" s="1"/>
  <c r="H416" i="56" s="1"/>
  <c r="A74" i="57" s="1"/>
  <c r="E417" i="56"/>
  <c r="A417" i="56" s="1"/>
  <c r="H417" i="56" s="1"/>
  <c r="E418" i="56"/>
  <c r="A418" i="56" s="1"/>
  <c r="H418" i="56" s="1"/>
  <c r="E419" i="56"/>
  <c r="A419" i="56" s="1"/>
  <c r="H419" i="56" s="1"/>
  <c r="E420" i="56"/>
  <c r="A420" i="56" s="1"/>
  <c r="H420" i="56" s="1"/>
  <c r="E421" i="56"/>
  <c r="A421" i="56" s="1"/>
  <c r="H421" i="56" s="1"/>
  <c r="E422" i="56"/>
  <c r="A422" i="56" s="1"/>
  <c r="H422" i="56" s="1"/>
  <c r="E423" i="56"/>
  <c r="A423" i="56" s="1"/>
  <c r="H423" i="56" s="1"/>
  <c r="A734" i="57" s="1"/>
  <c r="E424" i="56"/>
  <c r="H424" i="56"/>
  <c r="A67" i="57" s="1"/>
  <c r="E425" i="56"/>
  <c r="H425" i="56"/>
  <c r="A68" i="57" s="1"/>
  <c r="E426" i="56"/>
  <c r="H426" i="56"/>
  <c r="A69" i="57" s="1"/>
  <c r="H427" i="56"/>
  <c r="E428" i="56"/>
  <c r="H428" i="56"/>
  <c r="E429" i="56"/>
  <c r="H429" i="56"/>
  <c r="E430" i="56"/>
  <c r="H430" i="56"/>
  <c r="E431" i="56"/>
  <c r="H431" i="56"/>
  <c r="E432" i="56"/>
  <c r="H432" i="56"/>
  <c r="E433" i="56"/>
  <c r="H433" i="56"/>
  <c r="E434" i="56"/>
  <c r="H434" i="56"/>
  <c r="E435" i="56"/>
  <c r="H435" i="56"/>
  <c r="E436" i="56"/>
  <c r="H436" i="56"/>
  <c r="E437" i="56"/>
  <c r="H437" i="56"/>
  <c r="E438" i="56"/>
  <c r="H438" i="56"/>
  <c r="E439" i="56"/>
  <c r="H439" i="56"/>
  <c r="E440" i="56"/>
  <c r="H440" i="56"/>
  <c r="E441" i="56"/>
  <c r="H441" i="56"/>
  <c r="E442" i="56"/>
  <c r="H442" i="56"/>
  <c r="E443" i="56"/>
  <c r="H443" i="56"/>
  <c r="E444" i="56"/>
  <c r="H444" i="56"/>
  <c r="E445" i="56"/>
  <c r="H445" i="56"/>
  <c r="E446" i="56"/>
  <c r="H446" i="56"/>
  <c r="E447" i="56"/>
  <c r="H447" i="56"/>
  <c r="E405" i="56"/>
  <c r="A405" i="56" s="1"/>
  <c r="E406" i="56"/>
  <c r="A406" i="56" s="1"/>
  <c r="H406" i="56" s="1"/>
  <c r="A652" i="57" s="1"/>
  <c r="E407" i="56"/>
  <c r="A407" i="56" s="1"/>
  <c r="H407" i="56" s="1"/>
  <c r="H389" i="56"/>
  <c r="E371" i="56"/>
  <c r="A371" i="56" s="1"/>
  <c r="H371" i="56" s="1"/>
  <c r="A581" i="57" s="1"/>
  <c r="E372" i="56"/>
  <c r="A372" i="56" s="1"/>
  <c r="H372" i="56" s="1"/>
  <c r="E373" i="56"/>
  <c r="A373" i="56" s="1"/>
  <c r="H373" i="56" s="1"/>
  <c r="E374" i="56"/>
  <c r="A374" i="56" s="1"/>
  <c r="H374" i="56" s="1"/>
  <c r="E375" i="56"/>
  <c r="A375" i="56" s="1"/>
  <c r="H375" i="56" s="1"/>
  <c r="A531" i="57" s="1"/>
  <c r="E376" i="56"/>
  <c r="H376" i="56"/>
  <c r="A63" i="57" s="1"/>
  <c r="E378" i="56"/>
  <c r="A378" i="56" s="1"/>
  <c r="H378" i="56" s="1"/>
  <c r="A455" i="57" s="1"/>
  <c r="E379" i="56"/>
  <c r="A379" i="56" s="1"/>
  <c r="H379" i="56" s="1"/>
  <c r="A453" i="57" s="1"/>
  <c r="E380" i="56"/>
  <c r="A380" i="56" s="1"/>
  <c r="H380" i="56" s="1"/>
  <c r="A477" i="57" s="1"/>
  <c r="E381" i="56"/>
  <c r="A381" i="56" s="1"/>
  <c r="H381" i="56" s="1"/>
  <c r="E382" i="56"/>
  <c r="A382" i="56" s="1"/>
  <c r="H382" i="56" s="1"/>
  <c r="A724" i="57" s="1"/>
  <c r="E383" i="56"/>
  <c r="A383" i="56" s="1"/>
  <c r="H383" i="56" s="1"/>
  <c r="A439" i="57" s="1"/>
  <c r="E384" i="56"/>
  <c r="A384" i="56" s="1"/>
  <c r="H384" i="56" s="1"/>
  <c r="A433" i="57" s="1"/>
  <c r="E385" i="56"/>
  <c r="A385" i="56" s="1"/>
  <c r="H385" i="56" s="1"/>
  <c r="A435" i="57" s="1"/>
  <c r="E386" i="56"/>
  <c r="A386" i="56" s="1"/>
  <c r="H386" i="56" s="1"/>
  <c r="A516" i="57" s="1"/>
  <c r="E387" i="56"/>
  <c r="A387" i="56" s="1"/>
  <c r="H387" i="56" s="1"/>
  <c r="A659" i="57" s="1"/>
  <c r="E388" i="56"/>
  <c r="A388" i="56" s="1"/>
  <c r="H388" i="56" s="1"/>
  <c r="E344" i="56"/>
  <c r="A344" i="56" s="1"/>
  <c r="H344" i="56" s="1"/>
  <c r="A440" i="57" s="1"/>
  <c r="E345" i="56"/>
  <c r="A345" i="56" s="1"/>
  <c r="H345" i="56" s="1"/>
  <c r="A492" i="57" s="1"/>
  <c r="E346" i="56"/>
  <c r="A346" i="56" s="1"/>
  <c r="H346" i="56" s="1"/>
  <c r="E347" i="56"/>
  <c r="A347" i="56" s="1"/>
  <c r="H347" i="56" s="1"/>
  <c r="A613" i="57" s="1"/>
  <c r="E348" i="56"/>
  <c r="A348" i="56" s="1"/>
  <c r="H348" i="56" s="1"/>
  <c r="E349" i="56"/>
  <c r="A349" i="56" s="1"/>
  <c r="H349" i="56" s="1"/>
  <c r="A664" i="57" s="1"/>
  <c r="E350" i="56"/>
  <c r="A350" i="56" s="1"/>
  <c r="H350" i="56" s="1"/>
  <c r="E351" i="56"/>
  <c r="A351" i="56" s="1"/>
  <c r="H351" i="56" s="1"/>
  <c r="A1288" i="57" s="1"/>
  <c r="E355" i="56"/>
  <c r="A355" i="56" s="1"/>
  <c r="H355" i="56" s="1"/>
  <c r="A569" i="57" s="1"/>
  <c r="E356" i="56"/>
  <c r="A356" i="56" s="1"/>
  <c r="H356" i="56" s="1"/>
  <c r="A984" i="57" s="1"/>
  <c r="E357" i="56"/>
  <c r="A357" i="56" s="1"/>
  <c r="H357" i="56" s="1"/>
  <c r="A498" i="57" s="1"/>
  <c r="E358" i="56"/>
  <c r="A358" i="56" s="1"/>
  <c r="H358" i="56" s="1"/>
  <c r="A499" i="57" s="1"/>
  <c r="E360" i="56"/>
  <c r="A360" i="56" s="1"/>
  <c r="H360" i="56" s="1"/>
  <c r="A438" i="57" s="1"/>
  <c r="E361" i="56"/>
  <c r="A361" i="56" s="1"/>
  <c r="H361" i="56" s="1"/>
  <c r="A529" i="57" s="1"/>
  <c r="E362" i="56"/>
  <c r="A362" i="56" s="1"/>
  <c r="H362" i="56" s="1"/>
  <c r="E365" i="56"/>
  <c r="A365" i="56" s="1"/>
  <c r="H365" i="56" s="1"/>
  <c r="A564" i="57" s="1"/>
  <c r="E366" i="56"/>
  <c r="A366" i="56" s="1"/>
  <c r="H366" i="56" s="1"/>
  <c r="E367" i="56"/>
  <c r="A367" i="56" s="1"/>
  <c r="H367" i="56" s="1"/>
  <c r="A579" i="57" s="1"/>
  <c r="E368" i="56"/>
  <c r="A368" i="56" s="1"/>
  <c r="H368" i="56" s="1"/>
  <c r="A458" i="57" s="1"/>
  <c r="E369" i="56"/>
  <c r="A369" i="56" s="1"/>
  <c r="H369" i="56" s="1"/>
  <c r="A534" i="57" s="1"/>
  <c r="E370" i="56"/>
  <c r="A370" i="56" s="1"/>
  <c r="H370" i="56" s="1"/>
  <c r="A580" i="57" s="1"/>
  <c r="A376" i="57"/>
  <c r="A722" i="57"/>
  <c r="E323" i="56"/>
  <c r="A323" i="56" s="1"/>
  <c r="H323" i="56" s="1"/>
  <c r="A425" i="57" s="1"/>
  <c r="E324" i="56"/>
  <c r="A324" i="56" s="1"/>
  <c r="H324" i="56" s="1"/>
  <c r="A424" i="57" s="1"/>
  <c r="E325" i="56"/>
  <c r="A325" i="56" s="1"/>
  <c r="H325" i="56" s="1"/>
  <c r="A527" i="57" s="1"/>
  <c r="E327" i="56"/>
  <c r="A327" i="56" s="1"/>
  <c r="H327" i="56" s="1"/>
  <c r="A595" i="57" s="1"/>
  <c r="E329" i="56"/>
  <c r="A329" i="56" s="1"/>
  <c r="H329" i="56" s="1"/>
  <c r="A566" i="57" s="1"/>
  <c r="E330" i="56"/>
  <c r="A330" i="56" s="1"/>
  <c r="H330" i="56" s="1"/>
  <c r="A657" i="57" s="1"/>
  <c r="E331" i="56"/>
  <c r="A331" i="56" s="1"/>
  <c r="H331" i="56" s="1"/>
  <c r="E332" i="56"/>
  <c r="A332" i="56" s="1"/>
  <c r="H332" i="56" s="1"/>
  <c r="A62" i="57" s="1"/>
  <c r="E333" i="56"/>
  <c r="A333" i="56" s="1"/>
  <c r="H333" i="56" s="1"/>
  <c r="A602" i="57" s="1"/>
  <c r="H334" i="56"/>
  <c r="E336" i="56"/>
  <c r="A336" i="56" s="1"/>
  <c r="H336" i="56" s="1"/>
  <c r="A665" i="57" s="1"/>
  <c r="A284" i="56"/>
  <c r="H284" i="56" s="1"/>
  <c r="A582" i="57" s="1"/>
  <c r="E289" i="56"/>
  <c r="A289" i="56" s="1"/>
  <c r="H289" i="56" s="1"/>
  <c r="A476" i="57" s="1"/>
  <c r="H290" i="56"/>
  <c r="H291" i="56"/>
  <c r="H292" i="56"/>
  <c r="H293" i="56"/>
  <c r="E300" i="56"/>
  <c r="A300" i="56" s="1"/>
  <c r="H300" i="56" s="1"/>
  <c r="A404" i="57" s="1"/>
  <c r="E302" i="56"/>
  <c r="A302" i="56" s="1"/>
  <c r="H302" i="56" s="1"/>
  <c r="A419" i="57" s="1"/>
  <c r="E303" i="56"/>
  <c r="A303" i="56" s="1"/>
  <c r="H303" i="56" s="1"/>
  <c r="A599" i="57" s="1"/>
  <c r="E304" i="56"/>
  <c r="A304" i="56" s="1"/>
  <c r="H304" i="56" s="1"/>
  <c r="A549" i="57" s="1"/>
  <c r="E305" i="56"/>
  <c r="A305" i="56" s="1"/>
  <c r="H305" i="56" s="1"/>
  <c r="A467" i="57" s="1"/>
  <c r="E306" i="56"/>
  <c r="A306" i="56" s="1"/>
  <c r="H306" i="56" s="1"/>
  <c r="E308" i="56"/>
  <c r="A308" i="56" s="1"/>
  <c r="H308" i="56" s="1"/>
  <c r="A584" i="57" s="1"/>
  <c r="E309" i="56"/>
  <c r="A309" i="56" s="1"/>
  <c r="H309" i="56" s="1"/>
  <c r="A431" i="57" s="1"/>
  <c r="A557" i="57"/>
  <c r="E283" i="56"/>
  <c r="A283" i="56" s="1"/>
  <c r="H283" i="56" s="1"/>
  <c r="A61" i="57" s="1"/>
  <c r="E282" i="56"/>
  <c r="A282" i="56" s="1"/>
  <c r="H282" i="56" s="1"/>
  <c r="A1580" i="57" s="1"/>
  <c r="F17" i="2"/>
  <c r="AH16" i="2" s="1"/>
  <c r="F94" i="56"/>
  <c r="G94" i="56" s="1"/>
  <c r="H94" i="56"/>
  <c r="A116" i="57" s="1"/>
  <c r="F95" i="56"/>
  <c r="G95" i="56" s="1"/>
  <c r="H160" i="48" s="1"/>
  <c r="H95" i="56"/>
  <c r="F96" i="56"/>
  <c r="G96" i="56" s="1"/>
  <c r="H96" i="56"/>
  <c r="A103" i="57" s="1"/>
  <c r="F80" i="56"/>
  <c r="H80" i="56"/>
  <c r="F69" i="56"/>
  <c r="G69" i="56" s="1"/>
  <c r="D13" i="48" s="1"/>
  <c r="E70" i="56"/>
  <c r="A70" i="56" s="1"/>
  <c r="H70" i="56" s="1"/>
  <c r="F70" i="56"/>
  <c r="F71" i="56"/>
  <c r="E72" i="56"/>
  <c r="A72" i="56" s="1"/>
  <c r="H72" i="56" s="1"/>
  <c r="A92" i="57" s="1"/>
  <c r="F72" i="56"/>
  <c r="E73" i="56"/>
  <c r="A73" i="56" s="1"/>
  <c r="H73" i="56" s="1"/>
  <c r="A1255" i="57" s="1"/>
  <c r="F73" i="56"/>
  <c r="F74" i="56"/>
  <c r="H74" i="56"/>
  <c r="F92" i="56"/>
  <c r="H92" i="56"/>
  <c r="F93" i="56"/>
  <c r="H93" i="56"/>
  <c r="E75" i="56"/>
  <c r="F75" i="56"/>
  <c r="H75" i="56"/>
  <c r="A81" i="57" s="1"/>
  <c r="F76" i="56"/>
  <c r="H76" i="56"/>
  <c r="A1431" i="57" s="1"/>
  <c r="E77" i="56"/>
  <c r="F77" i="56"/>
  <c r="H77" i="56"/>
  <c r="A82" i="57" s="1"/>
  <c r="F78" i="56"/>
  <c r="H78" i="56"/>
  <c r="F79" i="56"/>
  <c r="H79" i="56"/>
  <c r="F81" i="56"/>
  <c r="H81" i="56"/>
  <c r="F82" i="56"/>
  <c r="H82" i="56"/>
  <c r="F83" i="56"/>
  <c r="H83" i="56"/>
  <c r="F84" i="56"/>
  <c r="H84" i="56"/>
  <c r="F85" i="56"/>
  <c r="H85" i="56"/>
  <c r="A1267" i="57" s="1"/>
  <c r="E88" i="56"/>
  <c r="F88" i="56"/>
  <c r="H88" i="56"/>
  <c r="A1268" i="57" s="1"/>
  <c r="E89" i="56"/>
  <c r="F89" i="56"/>
  <c r="H89" i="56"/>
  <c r="A1269" i="57" s="1"/>
  <c r="E90" i="56"/>
  <c r="F90" i="56"/>
  <c r="H90" i="56"/>
  <c r="A1270" i="57" s="1"/>
  <c r="E91" i="56"/>
  <c r="F91" i="56"/>
  <c r="H91" i="56"/>
  <c r="A1271" i="57" s="1"/>
  <c r="B40" i="44"/>
  <c r="F32" i="56"/>
  <c r="E33" i="56"/>
  <c r="F33" i="56"/>
  <c r="E34" i="56"/>
  <c r="F34" i="56"/>
  <c r="E35" i="56"/>
  <c r="F35" i="56"/>
  <c r="C1" i="44"/>
  <c r="D39" i="44"/>
  <c r="D40" i="44"/>
  <c r="D41" i="44"/>
  <c r="D42" i="44"/>
  <c r="D43" i="44"/>
  <c r="D44" i="44"/>
  <c r="D45" i="44"/>
  <c r="D46" i="44"/>
  <c r="D47" i="44"/>
  <c r="D48" i="44"/>
  <c r="D49" i="44"/>
  <c r="D50" i="44"/>
  <c r="D51" i="44"/>
  <c r="D52" i="44"/>
  <c r="D53" i="44"/>
  <c r="D54" i="44"/>
  <c r="D55" i="44"/>
  <c r="D56" i="44"/>
  <c r="D57" i="44"/>
  <c r="D58" i="44"/>
  <c r="D59" i="44"/>
  <c r="D60" i="44"/>
  <c r="D61" i="44"/>
  <c r="D62" i="44"/>
  <c r="D63" i="44"/>
  <c r="D64" i="44"/>
  <c r="D65" i="44"/>
  <c r="D66" i="44"/>
  <c r="D67" i="44"/>
  <c r="D68" i="44"/>
  <c r="D69" i="44"/>
  <c r="D70" i="44"/>
  <c r="D38" i="44"/>
  <c r="E25" i="56"/>
  <c r="A25" i="56" s="1"/>
  <c r="H25" i="56" s="1"/>
  <c r="A16" i="57" s="1"/>
  <c r="E27" i="56"/>
  <c r="A27" i="56" s="1"/>
  <c r="H27" i="56" s="1"/>
  <c r="E29" i="56"/>
  <c r="E30" i="56"/>
  <c r="A30" i="56" s="1"/>
  <c r="H30" i="56" s="1"/>
  <c r="A887" i="57" s="1"/>
  <c r="E31" i="56"/>
  <c r="A31" i="56" s="1"/>
  <c r="H31" i="56" s="1"/>
  <c r="A17" i="57" s="1"/>
  <c r="E36" i="56"/>
  <c r="E37" i="56"/>
  <c r="E38" i="56"/>
  <c r="E39" i="56"/>
  <c r="A39" i="56" s="1"/>
  <c r="H39" i="56" s="1"/>
  <c r="A19" i="57" s="1"/>
  <c r="E40" i="56"/>
  <c r="E41" i="56"/>
  <c r="E42" i="56"/>
  <c r="E43" i="56"/>
  <c r="E44" i="56"/>
  <c r="E45" i="56"/>
  <c r="A45" i="56" s="1"/>
  <c r="H45" i="56" s="1"/>
  <c r="A640" i="57" s="1"/>
  <c r="E46" i="56"/>
  <c r="A46" i="56" s="1"/>
  <c r="H46" i="56" s="1"/>
  <c r="A25" i="57" s="1"/>
  <c r="E48" i="56"/>
  <c r="A48" i="56" s="1"/>
  <c r="H48" i="56" s="1"/>
  <c r="E49" i="56"/>
  <c r="A49" i="56" s="1"/>
  <c r="H49" i="56" s="1"/>
  <c r="E50" i="56"/>
  <c r="A50" i="56" s="1"/>
  <c r="H50" i="56" s="1"/>
  <c r="E51" i="56"/>
  <c r="A51" i="56" s="1"/>
  <c r="H51" i="56" s="1"/>
  <c r="E52" i="56"/>
  <c r="A52" i="56" s="1"/>
  <c r="H52" i="56" s="1"/>
  <c r="A1598" i="57" s="1"/>
  <c r="E54" i="56"/>
  <c r="A54" i="56" s="1"/>
  <c r="H54" i="56" s="1"/>
  <c r="A1123" i="57" s="1"/>
  <c r="E55" i="56"/>
  <c r="A55" i="56" s="1"/>
  <c r="H55" i="56" s="1"/>
  <c r="A26" i="57" s="1"/>
  <c r="E56" i="56"/>
  <c r="A56" i="56" s="1"/>
  <c r="H56" i="56" s="1"/>
  <c r="E57" i="56"/>
  <c r="A57" i="56" s="1"/>
  <c r="H57" i="56" s="1"/>
  <c r="A951" i="57" s="1"/>
  <c r="E58" i="56"/>
  <c r="A58" i="56" s="1"/>
  <c r="H58" i="56" s="1"/>
  <c r="E60" i="56"/>
  <c r="A60" i="56" s="1"/>
  <c r="H60" i="56" s="1"/>
  <c r="E66" i="56"/>
  <c r="A66" i="56" s="1"/>
  <c r="H66" i="56" s="1"/>
  <c r="A976" i="57" s="1"/>
  <c r="E97" i="56"/>
  <c r="A97" i="56" s="1"/>
  <c r="H97" i="56" s="1"/>
  <c r="A29" i="57" s="1"/>
  <c r="E98" i="56"/>
  <c r="E99" i="56"/>
  <c r="E101" i="56"/>
  <c r="A101" i="56" s="1"/>
  <c r="H101" i="56" s="1"/>
  <c r="A426" i="57" s="1"/>
  <c r="E102" i="56"/>
  <c r="A102" i="56" s="1"/>
  <c r="H102" i="56" s="1"/>
  <c r="A1434" i="57" s="1"/>
  <c r="E103" i="56"/>
  <c r="A103" i="56" s="1"/>
  <c r="H103" i="56" s="1"/>
  <c r="E104" i="56"/>
  <c r="A104" i="56" s="1"/>
  <c r="H104" i="56" s="1"/>
  <c r="A1087" i="57" s="1"/>
  <c r="E107" i="56"/>
  <c r="A107" i="56" s="1"/>
  <c r="H107" i="56" s="1"/>
  <c r="A583" i="57" s="1"/>
  <c r="E108" i="56"/>
  <c r="A108" i="56" s="1"/>
  <c r="H108" i="56" s="1"/>
  <c r="A1440" i="57" s="1"/>
  <c r="E109" i="56"/>
  <c r="A109" i="56" s="1"/>
  <c r="H109" i="56" s="1"/>
  <c r="A682" i="57" s="1"/>
  <c r="E110" i="56"/>
  <c r="A110" i="56" s="1"/>
  <c r="H110" i="56" s="1"/>
  <c r="A1442" i="57" s="1"/>
  <c r="E111" i="56"/>
  <c r="A111" i="56" s="1"/>
  <c r="H111" i="56" s="1"/>
  <c r="E112" i="56"/>
  <c r="A112" i="56" s="1"/>
  <c r="H112" i="56" s="1"/>
  <c r="E115" i="56"/>
  <c r="E116" i="56"/>
  <c r="A116" i="56" s="1"/>
  <c r="H116" i="56" s="1"/>
  <c r="E117" i="56"/>
  <c r="E118" i="56"/>
  <c r="A118" i="56" s="1"/>
  <c r="H118" i="56" s="1"/>
  <c r="A676" i="57" s="1"/>
  <c r="E119" i="56"/>
  <c r="A119" i="56" s="1"/>
  <c r="H119" i="56" s="1"/>
  <c r="A31" i="57" s="1"/>
  <c r="E120" i="56"/>
  <c r="A120" i="56" s="1"/>
  <c r="H120" i="56" s="1"/>
  <c r="A688" i="57" s="1"/>
  <c r="E121" i="56"/>
  <c r="A121" i="56" s="1"/>
  <c r="H121" i="56" s="1"/>
  <c r="A1454" i="57" s="1"/>
  <c r="E122" i="56"/>
  <c r="A122" i="56" s="1"/>
  <c r="H122" i="56" s="1"/>
  <c r="E125" i="56"/>
  <c r="A125" i="56" s="1"/>
  <c r="H125" i="56" s="1"/>
  <c r="A32" i="57" s="1"/>
  <c r="E126" i="56"/>
  <c r="A126" i="56" s="1"/>
  <c r="H126" i="56" s="1"/>
  <c r="E127" i="56"/>
  <c r="A127" i="56" s="1"/>
  <c r="H127" i="56" s="1"/>
  <c r="E128" i="56"/>
  <c r="A128" i="56" s="1"/>
  <c r="H128" i="56" s="1"/>
  <c r="A1460" i="57" s="1"/>
  <c r="E129" i="56"/>
  <c r="A129" i="56" s="1"/>
  <c r="H129" i="56" s="1"/>
  <c r="A297" i="57" s="1"/>
  <c r="E130" i="56"/>
  <c r="A130" i="56" s="1"/>
  <c r="H130" i="56" s="1"/>
  <c r="A1209" i="57" s="1"/>
  <c r="E131" i="56"/>
  <c r="E132" i="56"/>
  <c r="A132" i="56" s="1"/>
  <c r="H132" i="56" s="1"/>
  <c r="A1463" i="57" s="1"/>
  <c r="E133" i="56"/>
  <c r="A133" i="56" s="1"/>
  <c r="H133" i="56" s="1"/>
  <c r="A912" i="57" s="1"/>
  <c r="E135" i="56"/>
  <c r="A135" i="56" s="1"/>
  <c r="H135" i="56" s="1"/>
  <c r="A1059" i="57" s="1"/>
  <c r="E137" i="56"/>
  <c r="A137" i="56" s="1"/>
  <c r="H137" i="56" s="1"/>
  <c r="E139" i="56"/>
  <c r="A139" i="56" s="1"/>
  <c r="H139" i="56" s="1"/>
  <c r="A490" i="57" s="1"/>
  <c r="E140" i="56"/>
  <c r="A140" i="56" s="1"/>
  <c r="H140" i="56" s="1"/>
  <c r="E142" i="56"/>
  <c r="A142" i="56" s="1"/>
  <c r="H142" i="56" s="1"/>
  <c r="E143" i="56"/>
  <c r="A143" i="56" s="1"/>
  <c r="H143" i="56" s="1"/>
  <c r="A157" i="57" s="1"/>
  <c r="E144" i="56"/>
  <c r="A144" i="56" s="1"/>
  <c r="H144" i="56" s="1"/>
  <c r="A1117" i="57" s="1"/>
  <c r="E145" i="56"/>
  <c r="A145" i="56" s="1"/>
  <c r="H145" i="56" s="1"/>
  <c r="E146" i="56"/>
  <c r="A146" i="56" s="1"/>
  <c r="H146" i="56" s="1"/>
  <c r="E147" i="56"/>
  <c r="A147" i="56" s="1"/>
  <c r="H147" i="56" s="1"/>
  <c r="A1478" i="57" s="1"/>
  <c r="E148" i="56"/>
  <c r="A148" i="56" s="1"/>
  <c r="H148" i="56" s="1"/>
  <c r="A1023" i="57" s="1"/>
  <c r="E149" i="56"/>
  <c r="A149" i="56" s="1"/>
  <c r="H149" i="56" s="1"/>
  <c r="A334" i="57" s="1"/>
  <c r="E150" i="56"/>
  <c r="A150" i="56" s="1"/>
  <c r="H150" i="56" s="1"/>
  <c r="E151" i="56"/>
  <c r="A151" i="56" s="1"/>
  <c r="H151" i="56" s="1"/>
  <c r="E152" i="56"/>
  <c r="A152" i="56" s="1"/>
  <c r="H152" i="56" s="1"/>
  <c r="A1482" i="57" s="1"/>
  <c r="E153" i="56"/>
  <c r="A153" i="56" s="1"/>
  <c r="H153" i="56" s="1"/>
  <c r="E154" i="56"/>
  <c r="A154" i="56" s="1"/>
  <c r="H154" i="56" s="1"/>
  <c r="E155" i="56"/>
  <c r="A155" i="56" s="1"/>
  <c r="H155" i="56" s="1"/>
  <c r="A1485" i="57" s="1"/>
  <c r="E156" i="56"/>
  <c r="A156" i="56" s="1"/>
  <c r="H156" i="56" s="1"/>
  <c r="E157" i="56"/>
  <c r="E160" i="56"/>
  <c r="A160" i="56" s="1"/>
  <c r="H160" i="56" s="1"/>
  <c r="A35" i="57" s="1"/>
  <c r="E161" i="56"/>
  <c r="A161" i="56" s="1"/>
  <c r="H161" i="56" s="1"/>
  <c r="E162" i="56"/>
  <c r="A162" i="56" s="1"/>
  <c r="H162" i="56" s="1"/>
  <c r="A1058" i="57" s="1"/>
  <c r="E163" i="56"/>
  <c r="A163" i="56" s="1"/>
  <c r="H163" i="56" s="1"/>
  <c r="E165" i="56"/>
  <c r="A165" i="56" s="1"/>
  <c r="H165" i="56" s="1"/>
  <c r="E166" i="56"/>
  <c r="A166" i="56" s="1"/>
  <c r="H166" i="56" s="1"/>
  <c r="A1494" i="57" s="1"/>
  <c r="E167" i="56"/>
  <c r="A167" i="56" s="1"/>
  <c r="H167" i="56" s="1"/>
  <c r="A152" i="57" s="1"/>
  <c r="E168" i="56"/>
  <c r="A168" i="56" s="1"/>
  <c r="H168" i="56" s="1"/>
  <c r="E169" i="56"/>
  <c r="A169" i="56" s="1"/>
  <c r="H169" i="56" s="1"/>
  <c r="E171" i="56"/>
  <c r="E172" i="56"/>
  <c r="A172" i="56" s="1"/>
  <c r="H172" i="56" s="1"/>
  <c r="A570" i="57" s="1"/>
  <c r="E173" i="56"/>
  <c r="A173" i="56" s="1"/>
  <c r="H173" i="56" s="1"/>
  <c r="E174" i="56"/>
  <c r="A174" i="56" s="1"/>
  <c r="H174" i="56" s="1"/>
  <c r="A1055" i="57" s="1"/>
  <c r="E175" i="56"/>
  <c r="E176" i="56"/>
  <c r="A176" i="56" s="1"/>
  <c r="H176" i="56" s="1"/>
  <c r="A156" i="57" s="1"/>
  <c r="E178" i="56"/>
  <c r="A178" i="56" s="1"/>
  <c r="H178" i="56" s="1"/>
  <c r="E179" i="56"/>
  <c r="A179" i="56" s="1"/>
  <c r="H179" i="56" s="1"/>
  <c r="E180" i="56"/>
  <c r="E181" i="56"/>
  <c r="A181" i="56" s="1"/>
  <c r="H181" i="56" s="1"/>
  <c r="A1508" i="57" s="1"/>
  <c r="E182" i="56"/>
  <c r="A182" i="56" s="1"/>
  <c r="H182" i="56" s="1"/>
  <c r="E183" i="56"/>
  <c r="A183" i="56" s="1"/>
  <c r="H183" i="56" s="1"/>
  <c r="A1106" i="57" s="1"/>
  <c r="E184" i="56"/>
  <c r="A184" i="56" s="1"/>
  <c r="H184" i="56" s="1"/>
  <c r="A1151" i="57" s="1"/>
  <c r="E186" i="56"/>
  <c r="A186" i="56" s="1"/>
  <c r="H186" i="56" s="1"/>
  <c r="E187" i="56"/>
  <c r="A187" i="56" s="1"/>
  <c r="H187" i="56" s="1"/>
  <c r="A1513" i="57" s="1"/>
  <c r="E188" i="56"/>
  <c r="A188" i="56" s="1"/>
  <c r="H188" i="56" s="1"/>
  <c r="E189" i="56"/>
  <c r="A189" i="56" s="1"/>
  <c r="H189" i="56" s="1"/>
  <c r="A37" i="57" s="1"/>
  <c r="E190" i="56"/>
  <c r="A190" i="56" s="1"/>
  <c r="H190" i="56" s="1"/>
  <c r="E191" i="56"/>
  <c r="A191" i="56" s="1"/>
  <c r="H191" i="56" s="1"/>
  <c r="A511" i="57" s="1"/>
  <c r="E192" i="56"/>
  <c r="A192" i="56" s="1"/>
  <c r="H192" i="56" s="1"/>
  <c r="E193" i="56"/>
  <c r="A193" i="56" s="1"/>
  <c r="H193" i="56" s="1"/>
  <c r="E194" i="56"/>
  <c r="A194" i="56" s="1"/>
  <c r="H194" i="56" s="1"/>
  <c r="E195" i="56"/>
  <c r="A195" i="56" s="1"/>
  <c r="H195" i="56" s="1"/>
  <c r="A1047" i="57" s="1"/>
  <c r="E196" i="56"/>
  <c r="A196" i="56" s="1"/>
  <c r="H196" i="56" s="1"/>
  <c r="E197" i="56"/>
  <c r="A197" i="56" s="1"/>
  <c r="H197" i="56" s="1"/>
  <c r="A208" i="57" s="1"/>
  <c r="E198" i="56"/>
  <c r="E199" i="56"/>
  <c r="A199" i="56" s="1"/>
  <c r="H199" i="56" s="1"/>
  <c r="E200" i="56"/>
  <c r="A200" i="56" s="1"/>
  <c r="H200" i="56" s="1"/>
  <c r="A939" i="57" s="1"/>
  <c r="E201" i="56"/>
  <c r="A201" i="56" s="1"/>
  <c r="H201" i="56" s="1"/>
  <c r="E202" i="56"/>
  <c r="A202" i="56" s="1"/>
  <c r="H202" i="56" s="1"/>
  <c r="E203" i="56"/>
  <c r="A203" i="56" s="1"/>
  <c r="H203" i="56" s="1"/>
  <c r="A158" i="57" s="1"/>
  <c r="E204" i="56"/>
  <c r="A204" i="56" s="1"/>
  <c r="H204" i="56" s="1"/>
  <c r="E205" i="56"/>
  <c r="E207" i="56"/>
  <c r="E208" i="56"/>
  <c r="A208" i="56" s="1"/>
  <c r="H208" i="56" s="1"/>
  <c r="A39" i="57" s="1"/>
  <c r="E209" i="56"/>
  <c r="A209" i="56" s="1"/>
  <c r="H209" i="56" s="1"/>
  <c r="A966" i="57" s="1"/>
  <c r="E210" i="56"/>
  <c r="A210" i="56" s="1"/>
  <c r="H210" i="56" s="1"/>
  <c r="E211" i="56"/>
  <c r="A211" i="56" s="1"/>
  <c r="H211" i="56" s="1"/>
  <c r="E213" i="56"/>
  <c r="A213" i="56" s="1"/>
  <c r="H213" i="56" s="1"/>
  <c r="A40" i="57" s="1"/>
  <c r="E215" i="56"/>
  <c r="A215" i="56" s="1"/>
  <c r="H215" i="56" s="1"/>
  <c r="E216" i="56"/>
  <c r="A216" i="56" s="1"/>
  <c r="H216" i="56" s="1"/>
  <c r="A41" i="57" s="1"/>
  <c r="E217" i="56"/>
  <c r="A217" i="56" s="1"/>
  <c r="H217" i="56" s="1"/>
  <c r="E218" i="56"/>
  <c r="A218" i="56" s="1"/>
  <c r="H218" i="56" s="1"/>
  <c r="A42" i="57" s="1"/>
  <c r="E219" i="56"/>
  <c r="A219" i="56" s="1"/>
  <c r="H219" i="56" s="1"/>
  <c r="A43" i="57" s="1"/>
  <c r="E223" i="56"/>
  <c r="E224" i="56"/>
  <c r="A224" i="56" s="1"/>
  <c r="H224" i="56" s="1"/>
  <c r="A1543" i="57" s="1"/>
  <c r="E225" i="56"/>
  <c r="A225" i="56" s="1"/>
  <c r="H225" i="56" s="1"/>
  <c r="A719" i="57" s="1"/>
  <c r="E227" i="56"/>
  <c r="A227" i="56" s="1"/>
  <c r="H227" i="56" s="1"/>
  <c r="A227" i="57" s="1"/>
  <c r="E228" i="56"/>
  <c r="A228" i="56" s="1"/>
  <c r="H228" i="56" s="1"/>
  <c r="A214" i="57" s="1"/>
  <c r="E229" i="56"/>
  <c r="A229" i="56" s="1"/>
  <c r="H229" i="56" s="1"/>
  <c r="A1263" i="57" s="1"/>
  <c r="E230" i="56"/>
  <c r="A230" i="56" s="1"/>
  <c r="H230" i="56" s="1"/>
  <c r="A1264" i="57" s="1"/>
  <c r="E231" i="56"/>
  <c r="A231" i="56" s="1"/>
  <c r="H231" i="56" s="1"/>
  <c r="E232" i="56"/>
  <c r="A232" i="56" s="1"/>
  <c r="H232" i="56" s="1"/>
  <c r="A1550" i="57" s="1"/>
  <c r="E233" i="56"/>
  <c r="A233" i="56" s="1"/>
  <c r="H233" i="56" s="1"/>
  <c r="E234" i="56"/>
  <c r="A234" i="56" s="1"/>
  <c r="H234" i="56" s="1"/>
  <c r="A427" i="57" s="1"/>
  <c r="E235" i="56"/>
  <c r="A235" i="56" s="1"/>
  <c r="H235" i="56" s="1"/>
  <c r="E236" i="56"/>
  <c r="A236" i="56" s="1"/>
  <c r="H236" i="56" s="1"/>
  <c r="A1076" i="57" s="1"/>
  <c r="E238" i="56"/>
  <c r="A238" i="56" s="1"/>
  <c r="H238" i="56" s="1"/>
  <c r="E239" i="56"/>
  <c r="A239" i="56" s="1"/>
  <c r="H239" i="56" s="1"/>
  <c r="A339" i="57" s="1"/>
  <c r="E242" i="56"/>
  <c r="A242" i="56" s="1"/>
  <c r="H242" i="56" s="1"/>
  <c r="E243" i="56"/>
  <c r="A243" i="56" s="1"/>
  <c r="H243" i="56" s="1"/>
  <c r="A295" i="57" s="1"/>
  <c r="E244" i="56"/>
  <c r="A244" i="56" s="1"/>
  <c r="H244" i="56" s="1"/>
  <c r="A1081" i="57" s="1"/>
  <c r="E245" i="56"/>
  <c r="A245" i="56" s="1"/>
  <c r="H245" i="56" s="1"/>
  <c r="A44" i="57" s="1"/>
  <c r="E246" i="56"/>
  <c r="A246" i="56" s="1"/>
  <c r="H246" i="56" s="1"/>
  <c r="A45" i="57" s="1"/>
  <c r="E247" i="56"/>
  <c r="A247" i="56" s="1"/>
  <c r="H247" i="56" s="1"/>
  <c r="A46" i="57" s="1"/>
  <c r="E248" i="56"/>
  <c r="A248" i="56" s="1"/>
  <c r="H248" i="56" s="1"/>
  <c r="A47" i="57" s="1"/>
  <c r="E249" i="56"/>
  <c r="A249" i="56" s="1"/>
  <c r="H249" i="56" s="1"/>
  <c r="A48" i="57" s="1"/>
  <c r="E250" i="56"/>
  <c r="E251" i="56"/>
  <c r="A251" i="56" s="1"/>
  <c r="H251" i="56" s="1"/>
  <c r="A292" i="57" s="1"/>
  <c r="E252" i="56"/>
  <c r="A252" i="56" s="1"/>
  <c r="H252" i="56" s="1"/>
  <c r="A294" i="57" s="1"/>
  <c r="E253" i="56"/>
  <c r="E254" i="56"/>
  <c r="A254" i="56" s="1"/>
  <c r="H254" i="56" s="1"/>
  <c r="A50" i="57" s="1"/>
  <c r="E255" i="56"/>
  <c r="A255" i="56" s="1"/>
  <c r="H255" i="56" s="1"/>
  <c r="A51" i="57" s="1"/>
  <c r="E256" i="56"/>
  <c r="A256" i="56" s="1"/>
  <c r="H256" i="56" s="1"/>
  <c r="A52" i="57" s="1"/>
  <c r="A53" i="57"/>
  <c r="E264" i="56"/>
  <c r="A264" i="56" s="1"/>
  <c r="H264" i="56" s="1"/>
  <c r="A54" i="57" s="1"/>
  <c r="E265" i="56"/>
  <c r="G265" i="56" s="1"/>
  <c r="E266" i="56"/>
  <c r="G266" i="56" s="1"/>
  <c r="E267" i="56"/>
  <c r="A267" i="56" s="1"/>
  <c r="H267" i="56" s="1"/>
  <c r="A1581" i="57" s="1"/>
  <c r="E268" i="56"/>
  <c r="E269" i="56"/>
  <c r="A269" i="56" s="1"/>
  <c r="H269" i="56" s="1"/>
  <c r="A58" i="57" s="1"/>
  <c r="E270" i="56"/>
  <c r="A270" i="56" s="1"/>
  <c r="H270" i="56" s="1"/>
  <c r="E271" i="56"/>
  <c r="A271" i="56" s="1"/>
  <c r="H271" i="56" s="1"/>
  <c r="A1112" i="57" s="1"/>
  <c r="E272" i="56"/>
  <c r="G272" i="56" s="1"/>
  <c r="E273" i="56"/>
  <c r="G273" i="56" s="1"/>
  <c r="E274" i="56"/>
  <c r="G274" i="56" s="1"/>
  <c r="E275" i="56"/>
  <c r="A275" i="56" s="1"/>
  <c r="H275" i="56" s="1"/>
  <c r="A59" i="57" s="1"/>
  <c r="E276" i="56"/>
  <c r="A276" i="56" s="1"/>
  <c r="H276" i="56" s="1"/>
  <c r="E278" i="56"/>
  <c r="A278" i="56" s="1"/>
  <c r="H278" i="56" s="1"/>
  <c r="A1258" i="57" s="1"/>
  <c r="E279" i="56"/>
  <c r="A279" i="56" s="1"/>
  <c r="H279" i="56" s="1"/>
  <c r="A60" i="57" s="1"/>
  <c r="E280" i="56"/>
  <c r="A280" i="56" s="1"/>
  <c r="H280" i="56" s="1"/>
  <c r="A1278" i="57" s="1"/>
  <c r="E281" i="56"/>
  <c r="A281" i="56" s="1"/>
  <c r="H281" i="56" s="1"/>
  <c r="A1277" i="57" s="1"/>
  <c r="E5" i="56"/>
  <c r="A5" i="56" s="1"/>
  <c r="H5" i="56" s="1"/>
  <c r="A118" i="57" s="1"/>
  <c r="E6" i="56"/>
  <c r="A6" i="56" s="1"/>
  <c r="H6" i="56" s="1"/>
  <c r="A119" i="57" s="1"/>
  <c r="E7" i="56"/>
  <c r="A7" i="56" s="1"/>
  <c r="H7" i="56" s="1"/>
  <c r="E8" i="56"/>
  <c r="A8" i="56" s="1"/>
  <c r="H8" i="56" s="1"/>
  <c r="E9" i="56"/>
  <c r="A9" i="56" s="1"/>
  <c r="H9" i="56" s="1"/>
  <c r="E11" i="56"/>
  <c r="A11" i="56" s="1"/>
  <c r="H11" i="56" s="1"/>
  <c r="A133" i="57" s="1"/>
  <c r="E12" i="56"/>
  <c r="A12" i="56" s="1"/>
  <c r="H12" i="56" s="1"/>
  <c r="A95" i="57" s="1"/>
  <c r="E13" i="56"/>
  <c r="A13" i="56" s="1"/>
  <c r="H13" i="56" s="1"/>
  <c r="A88" i="57" s="1"/>
  <c r="E14" i="56"/>
  <c r="A14" i="56" s="1"/>
  <c r="H14" i="56" s="1"/>
  <c r="A96" i="57" s="1"/>
  <c r="E15" i="56"/>
  <c r="E16" i="56"/>
  <c r="A16" i="56" s="1"/>
  <c r="H16" i="56" s="1"/>
  <c r="A97" i="57" s="1"/>
  <c r="E17" i="56"/>
  <c r="A17" i="56" s="1"/>
  <c r="H17" i="56" s="1"/>
  <c r="A98" i="57" s="1"/>
  <c r="E18" i="56"/>
  <c r="A18" i="56" s="1"/>
  <c r="H18" i="56" s="1"/>
  <c r="A99" i="57" s="1"/>
  <c r="E19" i="56"/>
  <c r="A19" i="56" s="1"/>
  <c r="H19" i="56" s="1"/>
  <c r="A124" i="57" s="1"/>
  <c r="E21" i="56"/>
  <c r="A21" i="56" s="1"/>
  <c r="H21" i="56" s="1"/>
  <c r="E22" i="56"/>
  <c r="A22" i="56" s="1"/>
  <c r="H22" i="56" s="1"/>
  <c r="A131" i="57" s="1"/>
  <c r="E23" i="56"/>
  <c r="A23" i="56" s="1"/>
  <c r="H23" i="56" s="1"/>
  <c r="A100" i="57" s="1"/>
  <c r="E4" i="56"/>
  <c r="A4" i="56" s="1"/>
  <c r="H4" i="56" s="1"/>
  <c r="A70" i="57" s="1"/>
  <c r="F28" i="56"/>
  <c r="A72" i="57"/>
  <c r="A73" i="57"/>
  <c r="A75" i="57"/>
  <c r="A76" i="57"/>
  <c r="A77" i="57"/>
  <c r="A78" i="57"/>
  <c r="A79" i="57"/>
  <c r="A80" i="57"/>
  <c r="A83" i="57"/>
  <c r="A84" i="57"/>
  <c r="A85" i="57"/>
  <c r="A86" i="57"/>
  <c r="A93" i="57"/>
  <c r="A94" i="57"/>
  <c r="A101" i="57"/>
  <c r="A102" i="57"/>
  <c r="A104" i="57"/>
  <c r="A105" i="57"/>
  <c r="A106" i="57"/>
  <c r="A108" i="57"/>
  <c r="A109" i="57"/>
  <c r="A110" i="57"/>
  <c r="A111" i="57"/>
  <c r="A112" i="57"/>
  <c r="A113" i="57"/>
  <c r="A114" i="57"/>
  <c r="A115" i="57"/>
  <c r="A117" i="57"/>
  <c r="A126" i="57"/>
  <c r="A127" i="57"/>
  <c r="A128" i="57"/>
  <c r="A130" i="57"/>
  <c r="A132" i="57"/>
  <c r="A134" i="57"/>
  <c r="A135" i="57"/>
  <c r="A136" i="57"/>
  <c r="A137" i="57"/>
  <c r="A138" i="57"/>
  <c r="A139" i="57"/>
  <c r="A140" i="57"/>
  <c r="A141" i="57"/>
  <c r="A143" i="57"/>
  <c r="A144" i="57"/>
  <c r="A145" i="57"/>
  <c r="A146" i="57"/>
  <c r="A147" i="57"/>
  <c r="A148" i="57"/>
  <c r="A149" i="57"/>
  <c r="A150" i="57"/>
  <c r="A151" i="57"/>
  <c r="A153" i="57"/>
  <c r="A154" i="57"/>
  <c r="A155" i="57"/>
  <c r="A159" i="57"/>
  <c r="A160" i="57"/>
  <c r="A161" i="57"/>
  <c r="A162" i="57"/>
  <c r="A164" i="57"/>
  <c r="A165" i="57"/>
  <c r="A166" i="57"/>
  <c r="A167" i="57"/>
  <c r="A168" i="57"/>
  <c r="A169" i="57"/>
  <c r="A170" i="57"/>
  <c r="A171" i="57"/>
  <c r="A172" i="57"/>
  <c r="A173" i="57"/>
  <c r="A174" i="57"/>
  <c r="A175" i="57"/>
  <c r="A176" i="57"/>
  <c r="A177" i="57"/>
  <c r="A179" i="57"/>
  <c r="A180" i="57"/>
  <c r="A181" i="57"/>
  <c r="A182" i="57"/>
  <c r="A183" i="57"/>
  <c r="A184" i="57"/>
  <c r="A185" i="57"/>
  <c r="A186" i="57"/>
  <c r="A187" i="57"/>
  <c r="A188" i="57"/>
  <c r="A189" i="57"/>
  <c r="A190" i="57"/>
  <c r="A191" i="57"/>
  <c r="A192" i="57"/>
  <c r="A193" i="57"/>
  <c r="A194" i="57"/>
  <c r="A195" i="57"/>
  <c r="A196" i="57"/>
  <c r="A197" i="57"/>
  <c r="A198" i="57"/>
  <c r="A199" i="57"/>
  <c r="A200" i="57"/>
  <c r="A201" i="57"/>
  <c r="A203" i="57"/>
  <c r="A204" i="57"/>
  <c r="A205" i="57"/>
  <c r="A206" i="57"/>
  <c r="A207" i="57"/>
  <c r="A209" i="57"/>
  <c r="A210" i="57"/>
  <c r="A211" i="57"/>
  <c r="A212" i="57"/>
  <c r="A213" i="57"/>
  <c r="A216" i="57"/>
  <c r="A217" i="57"/>
  <c r="A218" i="57"/>
  <c r="A219" i="57"/>
  <c r="A220" i="57"/>
  <c r="A221" i="57"/>
  <c r="A222" i="57"/>
  <c r="A223" i="57"/>
  <c r="A224" i="57"/>
  <c r="A225" i="57"/>
  <c r="A226" i="57"/>
  <c r="A228" i="57"/>
  <c r="A229" i="57"/>
  <c r="A230" i="57"/>
  <c r="A231" i="57"/>
  <c r="A232" i="57"/>
  <c r="A233" i="57"/>
  <c r="A234" i="57"/>
  <c r="A235" i="57"/>
  <c r="A236" i="57"/>
  <c r="A237" i="57"/>
  <c r="A238" i="57"/>
  <c r="A239" i="57"/>
  <c r="A240" i="57"/>
  <c r="A241" i="57"/>
  <c r="A242" i="57"/>
  <c r="A243" i="57"/>
  <c r="A244" i="57"/>
  <c r="A245" i="57"/>
  <c r="A246" i="57"/>
  <c r="A248" i="57"/>
  <c r="A250" i="57"/>
  <c r="A251" i="57"/>
  <c r="A252" i="57"/>
  <c r="A253" i="57"/>
  <c r="A254" i="57"/>
  <c r="A255" i="57"/>
  <c r="A256" i="57"/>
  <c r="A257" i="57"/>
  <c r="A258" i="57"/>
  <c r="A259" i="57"/>
  <c r="A260" i="57"/>
  <c r="A261" i="57"/>
  <c r="A262" i="57"/>
  <c r="A263" i="57"/>
  <c r="A264" i="57"/>
  <c r="A265" i="57"/>
  <c r="A266" i="57"/>
  <c r="A267" i="57"/>
  <c r="A268" i="57"/>
  <c r="A269" i="57"/>
  <c r="A270" i="57"/>
  <c r="A271" i="57"/>
  <c r="A272" i="57"/>
  <c r="A273" i="57"/>
  <c r="A274" i="57"/>
  <c r="A275" i="57"/>
  <c r="A276" i="57"/>
  <c r="A277" i="57"/>
  <c r="A278" i="57"/>
  <c r="A279" i="57"/>
  <c r="A280" i="57"/>
  <c r="A281" i="57"/>
  <c r="A282" i="57"/>
  <c r="A283" i="57"/>
  <c r="A284" i="57"/>
  <c r="A285" i="57"/>
  <c r="A287" i="57"/>
  <c r="A288" i="57"/>
  <c r="A289" i="57"/>
  <c r="A290" i="57"/>
  <c r="A291" i="57"/>
  <c r="A293" i="57"/>
  <c r="A298" i="57"/>
  <c r="A299" i="57"/>
  <c r="A300" i="57"/>
  <c r="A301" i="57"/>
  <c r="A302" i="57"/>
  <c r="A303" i="57"/>
  <c r="A305" i="57"/>
  <c r="A306" i="57"/>
  <c r="A307" i="57"/>
  <c r="A308" i="57"/>
  <c r="A309" i="57"/>
  <c r="A310" i="57"/>
  <c r="A311" i="57"/>
  <c r="A313" i="57"/>
  <c r="A314" i="57"/>
  <c r="A315" i="57"/>
  <c r="A316" i="57"/>
  <c r="A317" i="57"/>
  <c r="A318" i="57"/>
  <c r="A319" i="57"/>
  <c r="A320" i="57"/>
  <c r="A321" i="57"/>
  <c r="A322" i="57"/>
  <c r="A323" i="57"/>
  <c r="A324" i="57"/>
  <c r="A327" i="57"/>
  <c r="A328" i="57"/>
  <c r="A332" i="57"/>
  <c r="A333" i="57"/>
  <c r="A335" i="57"/>
  <c r="A336" i="57"/>
  <c r="A337" i="57"/>
  <c r="A338" i="57"/>
  <c r="A340" i="57"/>
  <c r="A341" i="57"/>
  <c r="A342" i="57"/>
  <c r="A343" i="57"/>
  <c r="A344" i="57"/>
  <c r="A345" i="57"/>
  <c r="A346" i="57"/>
  <c r="A347" i="57"/>
  <c r="A348" i="57"/>
  <c r="A349" i="57"/>
  <c r="A350" i="57"/>
  <c r="A352" i="57"/>
  <c r="A353" i="57"/>
  <c r="A354" i="57"/>
  <c r="A355" i="57"/>
  <c r="A356" i="57"/>
  <c r="A357" i="57"/>
  <c r="A358" i="57"/>
  <c r="A359" i="57"/>
  <c r="A360" i="57"/>
  <c r="A362" i="57"/>
  <c r="A363" i="57"/>
  <c r="A364" i="57"/>
  <c r="A365" i="57"/>
  <c r="A366" i="57"/>
  <c r="A367" i="57"/>
  <c r="A368" i="57"/>
  <c r="A370" i="57"/>
  <c r="A371" i="57"/>
  <c r="A372" i="57"/>
  <c r="A373" i="57"/>
  <c r="A375" i="57"/>
  <c r="A377" i="57"/>
  <c r="A378" i="57"/>
  <c r="A380" i="57"/>
  <c r="A382" i="57"/>
  <c r="A383" i="57"/>
  <c r="A384" i="57"/>
  <c r="A385" i="57"/>
  <c r="A386" i="57"/>
  <c r="A387" i="57"/>
  <c r="A388" i="57"/>
  <c r="A389" i="57"/>
  <c r="A390" i="57"/>
  <c r="A391" i="57"/>
  <c r="A392" i="57"/>
  <c r="A393" i="57"/>
  <c r="A394" i="57"/>
  <c r="A395" i="57"/>
  <c r="A396" i="57"/>
  <c r="A397" i="57"/>
  <c r="A398" i="57"/>
  <c r="A399" i="57"/>
  <c r="A400" i="57"/>
  <c r="A401" i="57"/>
  <c r="A402" i="57"/>
  <c r="A403" i="57"/>
  <c r="A406" i="57"/>
  <c r="A407" i="57"/>
  <c r="A408" i="57"/>
  <c r="A409" i="57"/>
  <c r="A410" i="57"/>
  <c r="A411" i="57"/>
  <c r="A412" i="57"/>
  <c r="A413" i="57"/>
  <c r="A414" i="57"/>
  <c r="A415" i="57"/>
  <c r="A416" i="57"/>
  <c r="A417" i="57"/>
  <c r="A418" i="57"/>
  <c r="A420" i="57"/>
  <c r="A421" i="57"/>
  <c r="A422" i="57"/>
  <c r="A423" i="57"/>
  <c r="A428" i="57"/>
  <c r="A429" i="57"/>
  <c r="A430" i="57"/>
  <c r="A434" i="57"/>
  <c r="A436" i="57"/>
  <c r="A437" i="57"/>
  <c r="A441" i="57"/>
  <c r="A442" i="57"/>
  <c r="A443" i="57"/>
  <c r="A444" i="57"/>
  <c r="A445" i="57"/>
  <c r="A446" i="57"/>
  <c r="A447" i="57"/>
  <c r="A448" i="57"/>
  <c r="A449" i="57"/>
  <c r="A450" i="57"/>
  <c r="A451" i="57"/>
  <c r="A452" i="57"/>
  <c r="A454" i="57"/>
  <c r="A456" i="57"/>
  <c r="A457" i="57"/>
  <c r="A459" i="57"/>
  <c r="A461" i="57"/>
  <c r="A464" i="57"/>
  <c r="A466" i="57"/>
  <c r="A470" i="57"/>
  <c r="A471" i="57"/>
  <c r="A472" i="57"/>
  <c r="A473" i="57"/>
  <c r="A474" i="57"/>
  <c r="A475" i="57"/>
  <c r="A478" i="57"/>
  <c r="A479" i="57"/>
  <c r="A480" i="57"/>
  <c r="A481" i="57"/>
  <c r="A482" i="57"/>
  <c r="A483" i="57"/>
  <c r="A485" i="57"/>
  <c r="A486" i="57"/>
  <c r="A487" i="57"/>
  <c r="A493" i="57"/>
  <c r="A494" i="57"/>
  <c r="A496" i="57"/>
  <c r="A497" i="57"/>
  <c r="A500" i="57"/>
  <c r="A501" i="57"/>
  <c r="A502" i="57"/>
  <c r="A503" i="57"/>
  <c r="A505" i="57"/>
  <c r="A506" i="57"/>
  <c r="A507" i="57"/>
  <c r="A508" i="57"/>
  <c r="A509" i="57"/>
  <c r="A510" i="57"/>
  <c r="A512" i="57"/>
  <c r="A513" i="57"/>
  <c r="A517" i="57"/>
  <c r="A519" i="57"/>
  <c r="A520" i="57"/>
  <c r="A521" i="57"/>
  <c r="A522" i="57"/>
  <c r="A523" i="57"/>
  <c r="A524" i="57"/>
  <c r="A525" i="57"/>
  <c r="A530" i="57"/>
  <c r="A532" i="57"/>
  <c r="A533" i="57"/>
  <c r="A535" i="57"/>
  <c r="A536" i="57"/>
  <c r="A537" i="57"/>
  <c r="A538" i="57"/>
  <c r="A539" i="57"/>
  <c r="A540" i="57"/>
  <c r="A541" i="57"/>
  <c r="A542" i="57"/>
  <c r="A543" i="57"/>
  <c r="A544" i="57"/>
  <c r="A545" i="57"/>
  <c r="A546" i="57"/>
  <c r="A547" i="57"/>
  <c r="A548" i="57"/>
  <c r="A550" i="57"/>
  <c r="A551" i="57"/>
  <c r="A552" i="57"/>
  <c r="A554" i="57"/>
  <c r="A555" i="57"/>
  <c r="A556" i="57"/>
  <c r="A558" i="57"/>
  <c r="A559" i="57"/>
  <c r="A560" i="57"/>
  <c r="A561" i="57"/>
  <c r="A563" i="57"/>
  <c r="A565" i="57"/>
  <c r="A567" i="57"/>
  <c r="A568" i="57"/>
  <c r="A571" i="57"/>
  <c r="A573" i="57"/>
  <c r="A574" i="57"/>
  <c r="A575" i="57"/>
  <c r="A576" i="57"/>
  <c r="A577" i="57"/>
  <c r="A578" i="57"/>
  <c r="A585" i="57"/>
  <c r="A586" i="57"/>
  <c r="A587" i="57"/>
  <c r="A588" i="57"/>
  <c r="A590" i="57"/>
  <c r="A591" i="57"/>
  <c r="A592" i="57"/>
  <c r="A593" i="57"/>
  <c r="A594" i="57"/>
  <c r="A596" i="57"/>
  <c r="A597" i="57"/>
  <c r="A598" i="57"/>
  <c r="A600" i="57"/>
  <c r="A601" i="57"/>
  <c r="A603" i="57"/>
  <c r="A604" i="57"/>
  <c r="A605" i="57"/>
  <c r="A606" i="57"/>
  <c r="A607" i="57"/>
  <c r="A608" i="57"/>
  <c r="A609" i="57"/>
  <c r="A610" i="57"/>
  <c r="A611" i="57"/>
  <c r="A612" i="57"/>
  <c r="A614" i="57"/>
  <c r="A615" i="57"/>
  <c r="A618" i="57"/>
  <c r="A619" i="57"/>
  <c r="A620" i="57"/>
  <c r="A621" i="57"/>
  <c r="A622" i="57"/>
  <c r="A623" i="57"/>
  <c r="A624" i="57"/>
  <c r="A625" i="57"/>
  <c r="A626" i="57"/>
  <c r="A627" i="57"/>
  <c r="A628" i="57"/>
  <c r="A629" i="57"/>
  <c r="A630" i="57"/>
  <c r="A631" i="57"/>
  <c r="A632" i="57"/>
  <c r="A633" i="57"/>
  <c r="A634" i="57"/>
  <c r="A636" i="57"/>
  <c r="A637" i="57"/>
  <c r="A638" i="57"/>
  <c r="A639" i="57"/>
  <c r="A641" i="57"/>
  <c r="A644" i="57"/>
  <c r="A645" i="57"/>
  <c r="A646" i="57"/>
  <c r="A647" i="57"/>
  <c r="A648" i="57"/>
  <c r="A649" i="57"/>
  <c r="A650" i="57"/>
  <c r="A651" i="57"/>
  <c r="A653" i="57"/>
  <c r="A654" i="57"/>
  <c r="A655" i="57"/>
  <c r="A656" i="57"/>
  <c r="A658" i="57"/>
  <c r="A660" i="57"/>
  <c r="A661" i="57"/>
  <c r="A662" i="57"/>
  <c r="A666" i="57"/>
  <c r="A668" i="57"/>
  <c r="A669" i="57"/>
  <c r="A672" i="57"/>
  <c r="A674" i="57"/>
  <c r="A675" i="57"/>
  <c r="A679" i="57"/>
  <c r="A680" i="57"/>
  <c r="A681" i="57"/>
  <c r="A683" i="57"/>
  <c r="A684" i="57"/>
  <c r="A685" i="57"/>
  <c r="A686" i="57"/>
  <c r="A687" i="57"/>
  <c r="A689" i="57"/>
  <c r="A690" i="57"/>
  <c r="A691" i="57"/>
  <c r="A692" i="57"/>
  <c r="A693" i="57"/>
  <c r="A694" i="57"/>
  <c r="A695" i="57"/>
  <c r="A696" i="57"/>
  <c r="A697" i="57"/>
  <c r="A698" i="57"/>
  <c r="A699" i="57"/>
  <c r="A700" i="57"/>
  <c r="A701" i="57"/>
  <c r="A702" i="57"/>
  <c r="A703" i="57"/>
  <c r="A704" i="57"/>
  <c r="A705" i="57"/>
  <c r="A706" i="57"/>
  <c r="A707" i="57"/>
  <c r="A708" i="57"/>
  <c r="A709" i="57"/>
  <c r="A710" i="57"/>
  <c r="A711" i="57"/>
  <c r="A712" i="57"/>
  <c r="A713" i="57"/>
  <c r="A714" i="57"/>
  <c r="A715" i="57"/>
  <c r="A716" i="57"/>
  <c r="A717" i="57"/>
  <c r="A718" i="57"/>
  <c r="A720" i="57"/>
  <c r="A721" i="57"/>
  <c r="A723" i="57"/>
  <c r="A725" i="57"/>
  <c r="A726" i="57"/>
  <c r="A727" i="57"/>
  <c r="A728" i="57"/>
  <c r="A729" i="57"/>
  <c r="A730" i="57"/>
  <c r="A731" i="57"/>
  <c r="A732" i="57"/>
  <c r="A733" i="57"/>
  <c r="A735" i="57"/>
  <c r="A736" i="57"/>
  <c r="A737" i="57"/>
  <c r="A738" i="57"/>
  <c r="A739" i="57"/>
  <c r="A740" i="57"/>
  <c r="A741" i="57"/>
  <c r="A742" i="57"/>
  <c r="A743" i="57"/>
  <c r="A744" i="57"/>
  <c r="A745" i="57"/>
  <c r="A746" i="57"/>
  <c r="A747" i="57"/>
  <c r="A748" i="57"/>
  <c r="A749" i="57"/>
  <c r="A750" i="57"/>
  <c r="A751" i="57"/>
  <c r="A752" i="57"/>
  <c r="A753" i="57"/>
  <c r="A754" i="57"/>
  <c r="A755" i="57"/>
  <c r="A756" i="57"/>
  <c r="A757" i="57"/>
  <c r="A758" i="57"/>
  <c r="A759" i="57"/>
  <c r="A760" i="57"/>
  <c r="A761" i="57"/>
  <c r="A762" i="57"/>
  <c r="A763" i="57"/>
  <c r="A764" i="57"/>
  <c r="A765" i="57"/>
  <c r="A766" i="57"/>
  <c r="A767" i="57"/>
  <c r="A768" i="57"/>
  <c r="A769" i="57"/>
  <c r="A770" i="57"/>
  <c r="A771" i="57"/>
  <c r="A772" i="57"/>
  <c r="A773" i="57"/>
  <c r="A774" i="57"/>
  <c r="A775" i="57"/>
  <c r="A776" i="57"/>
  <c r="A777" i="57"/>
  <c r="A778" i="57"/>
  <c r="A779" i="57"/>
  <c r="A780" i="57"/>
  <c r="A781" i="57"/>
  <c r="A782" i="57"/>
  <c r="A783" i="57"/>
  <c r="A784" i="57"/>
  <c r="A785" i="57"/>
  <c r="A786" i="57"/>
  <c r="A787" i="57"/>
  <c r="A788" i="57"/>
  <c r="A789" i="57"/>
  <c r="A790" i="57"/>
  <c r="A791" i="57"/>
  <c r="A792" i="57"/>
  <c r="A793" i="57"/>
  <c r="A794" i="57"/>
  <c r="A795" i="57"/>
  <c r="A796" i="57"/>
  <c r="A797" i="57"/>
  <c r="A798" i="57"/>
  <c r="A799" i="57"/>
  <c r="A800" i="57"/>
  <c r="A801" i="57"/>
  <c r="A802" i="57"/>
  <c r="A803" i="57"/>
  <c r="A804" i="57"/>
  <c r="A805" i="57"/>
  <c r="A806" i="57"/>
  <c r="A807" i="57"/>
  <c r="A808" i="57"/>
  <c r="A809" i="57"/>
  <c r="A810" i="57"/>
  <c r="A811" i="57"/>
  <c r="A812" i="57"/>
  <c r="A813" i="57"/>
  <c r="A814" i="57"/>
  <c r="A815" i="57"/>
  <c r="A816" i="57"/>
  <c r="A817" i="57"/>
  <c r="A818" i="57"/>
  <c r="A819" i="57"/>
  <c r="A820" i="57"/>
  <c r="A821" i="57"/>
  <c r="A822" i="57"/>
  <c r="A823" i="57"/>
  <c r="A824" i="57"/>
  <c r="A825" i="57"/>
  <c r="A826" i="57"/>
  <c r="A827" i="57"/>
  <c r="A828" i="57"/>
  <c r="A829" i="57"/>
  <c r="A830" i="57"/>
  <c r="A831" i="57"/>
  <c r="A832" i="57"/>
  <c r="A833" i="57"/>
  <c r="A834" i="57"/>
  <c r="A835" i="57"/>
  <c r="A836" i="57"/>
  <c r="A837" i="57"/>
  <c r="A838" i="57"/>
  <c r="A839" i="57"/>
  <c r="A840" i="57"/>
  <c r="A841" i="57"/>
  <c r="A842" i="57"/>
  <c r="A843" i="57"/>
  <c r="A844" i="57"/>
  <c r="A845" i="57"/>
  <c r="A846" i="57"/>
  <c r="A847" i="57"/>
  <c r="A848" i="57"/>
  <c r="A849" i="57"/>
  <c r="A850" i="57"/>
  <c r="A851" i="57"/>
  <c r="A852" i="57"/>
  <c r="A853" i="57"/>
  <c r="A854" i="57"/>
  <c r="A855" i="57"/>
  <c r="A856" i="57"/>
  <c r="A857" i="57"/>
  <c r="A858" i="57"/>
  <c r="A859" i="57"/>
  <c r="A860" i="57"/>
  <c r="A861" i="57"/>
  <c r="A862" i="57"/>
  <c r="A863" i="57"/>
  <c r="A864" i="57"/>
  <c r="A865" i="57"/>
  <c r="A866" i="57"/>
  <c r="A867" i="57"/>
  <c r="A868" i="57"/>
  <c r="A869" i="57"/>
  <c r="A870" i="57"/>
  <c r="A871" i="57"/>
  <c r="A872" i="57"/>
  <c r="A873" i="57"/>
  <c r="A874" i="57"/>
  <c r="A875" i="57"/>
  <c r="A876" i="57"/>
  <c r="A877" i="57"/>
  <c r="A878" i="57"/>
  <c r="A879" i="57"/>
  <c r="A880" i="57"/>
  <c r="A881" i="57"/>
  <c r="A882" i="57"/>
  <c r="A883" i="57"/>
  <c r="A884" i="57"/>
  <c r="A885" i="57"/>
  <c r="A886" i="57"/>
  <c r="A888" i="57"/>
  <c r="A889" i="57"/>
  <c r="A890" i="57"/>
  <c r="A891" i="57"/>
  <c r="A892" i="57"/>
  <c r="A893" i="57"/>
  <c r="A894" i="57"/>
  <c r="A895" i="57"/>
  <c r="A896" i="57"/>
  <c r="A897" i="57"/>
  <c r="A898" i="57"/>
  <c r="A899" i="57"/>
  <c r="A900" i="57"/>
  <c r="A901" i="57"/>
  <c r="A902" i="57"/>
  <c r="A903" i="57"/>
  <c r="A904" i="57"/>
  <c r="A906" i="57"/>
  <c r="A907" i="57"/>
  <c r="A909" i="57"/>
  <c r="A910" i="57"/>
  <c r="A911" i="57"/>
  <c r="A913" i="57"/>
  <c r="A914" i="57"/>
  <c r="A915" i="57"/>
  <c r="A916" i="57"/>
  <c r="A917" i="57"/>
  <c r="A918" i="57"/>
  <c r="A919" i="57"/>
  <c r="A920" i="57"/>
  <c r="A921" i="57"/>
  <c r="A924" i="57"/>
  <c r="A925" i="57"/>
  <c r="A926" i="57"/>
  <c r="A927" i="57"/>
  <c r="A928" i="57"/>
  <c r="A929" i="57"/>
  <c r="A930" i="57"/>
  <c r="A931" i="57"/>
  <c r="A932" i="57"/>
  <c r="A933" i="57"/>
  <c r="A934" i="57"/>
  <c r="A935" i="57"/>
  <c r="A936" i="57"/>
  <c r="A937" i="57"/>
  <c r="A938" i="57"/>
  <c r="A942" i="57"/>
  <c r="A944" i="57"/>
  <c r="A945" i="57"/>
  <c r="A946" i="57"/>
  <c r="A948" i="57"/>
  <c r="A949" i="57"/>
  <c r="A952" i="57"/>
  <c r="A953" i="57"/>
  <c r="A954" i="57"/>
  <c r="A955" i="57"/>
  <c r="A956" i="57"/>
  <c r="A957" i="57"/>
  <c r="A958" i="57"/>
  <c r="A959" i="57"/>
  <c r="A960" i="57"/>
  <c r="A961" i="57"/>
  <c r="A962" i="57"/>
  <c r="A964" i="57"/>
  <c r="A967" i="57"/>
  <c r="A968" i="57"/>
  <c r="A969" i="57"/>
  <c r="A971" i="57"/>
  <c r="A972" i="57"/>
  <c r="A973" i="57"/>
  <c r="A974" i="57"/>
  <c r="A977" i="57"/>
  <c r="A978" i="57"/>
  <c r="A979" i="57"/>
  <c r="A980" i="57"/>
  <c r="A981" i="57"/>
  <c r="A982" i="57"/>
  <c r="A983" i="57"/>
  <c r="A985" i="57"/>
  <c r="A986" i="57"/>
  <c r="A988" i="57"/>
  <c r="A989" i="57"/>
  <c r="A990" i="57"/>
  <c r="A991" i="57"/>
  <c r="A992" i="57"/>
  <c r="A993" i="57"/>
  <c r="A994" i="57"/>
  <c r="A995" i="57"/>
  <c r="A996" i="57"/>
  <c r="A997" i="57"/>
  <c r="A998" i="57"/>
  <c r="A999" i="57"/>
  <c r="A1000" i="57"/>
  <c r="A1001" i="57"/>
  <c r="A1002" i="57"/>
  <c r="A1003" i="57"/>
  <c r="A1004" i="57"/>
  <c r="A1005" i="57"/>
  <c r="A1006" i="57"/>
  <c r="A1007" i="57"/>
  <c r="A1008" i="57"/>
  <c r="A1009" i="57"/>
  <c r="A1010" i="57"/>
  <c r="A1011" i="57"/>
  <c r="A1012" i="57"/>
  <c r="A1014" i="57"/>
  <c r="A1015" i="57"/>
  <c r="A1017" i="57"/>
  <c r="A1018" i="57"/>
  <c r="A1019" i="57"/>
  <c r="A1022" i="57"/>
  <c r="A1025" i="57"/>
  <c r="A1027" i="57"/>
  <c r="A1028" i="57"/>
  <c r="A1030" i="57"/>
  <c r="A1031" i="57"/>
  <c r="A1032" i="57"/>
  <c r="A1033" i="57"/>
  <c r="A1034" i="57"/>
  <c r="A1035" i="57"/>
  <c r="A1038" i="57"/>
  <c r="A1039" i="57"/>
  <c r="A1040" i="57"/>
  <c r="A1043" i="57"/>
  <c r="A1044" i="57"/>
  <c r="A1045" i="57"/>
  <c r="A1046" i="57"/>
  <c r="A1049" i="57"/>
  <c r="A1050" i="57"/>
  <c r="A1051" i="57"/>
  <c r="A1053" i="57"/>
  <c r="A1054" i="57"/>
  <c r="A1056" i="57"/>
  <c r="A1057" i="57"/>
  <c r="A1060" i="57"/>
  <c r="A1061" i="57"/>
  <c r="A1062" i="57"/>
  <c r="A1063" i="57"/>
  <c r="A1065" i="57"/>
  <c r="A1066" i="57"/>
  <c r="A1068" i="57"/>
  <c r="A1069" i="57"/>
  <c r="A1070" i="57"/>
  <c r="A1072" i="57"/>
  <c r="A1073" i="57"/>
  <c r="A1074" i="57"/>
  <c r="A1075" i="57"/>
  <c r="A1077" i="57"/>
  <c r="A1078" i="57"/>
  <c r="A1079" i="57"/>
  <c r="A1082" i="57"/>
  <c r="A1083" i="57"/>
  <c r="A1084" i="57"/>
  <c r="A1085" i="57"/>
  <c r="A1086" i="57"/>
  <c r="A1088" i="57"/>
  <c r="A1089" i="57"/>
  <c r="A1090" i="57"/>
  <c r="A1091" i="57"/>
  <c r="A1092" i="57"/>
  <c r="A1093" i="57"/>
  <c r="A1094" i="57"/>
  <c r="A1095" i="57"/>
  <c r="A1096" i="57"/>
  <c r="A1097" i="57"/>
  <c r="A1099" i="57"/>
  <c r="A1100" i="57"/>
  <c r="A1101" i="57"/>
  <c r="A1102" i="57"/>
  <c r="A1103" i="57"/>
  <c r="A1104" i="57"/>
  <c r="A1105" i="57"/>
  <c r="A1107" i="57"/>
  <c r="A1108" i="57"/>
  <c r="A1109" i="57"/>
  <c r="A1110" i="57"/>
  <c r="A1111" i="57"/>
  <c r="A1113" i="57"/>
  <c r="A1114" i="57"/>
  <c r="A1115" i="57"/>
  <c r="A1116" i="57"/>
  <c r="A1119" i="57"/>
  <c r="A1120" i="57"/>
  <c r="A1121" i="57"/>
  <c r="A1122" i="57"/>
  <c r="A1124" i="57"/>
  <c r="A1125" i="57"/>
  <c r="A1126" i="57"/>
  <c r="A1127" i="57"/>
  <c r="A1128" i="57"/>
  <c r="A1129" i="57"/>
  <c r="A1130" i="57"/>
  <c r="A1131" i="57"/>
  <c r="A1132" i="57"/>
  <c r="A1133" i="57"/>
  <c r="A1134" i="57"/>
  <c r="A1135" i="57"/>
  <c r="A1136" i="57"/>
  <c r="A1137" i="57"/>
  <c r="A1138" i="57"/>
  <c r="A1139" i="57"/>
  <c r="A1141" i="57"/>
  <c r="A1142" i="57"/>
  <c r="A1143" i="57"/>
  <c r="A1144" i="57"/>
  <c r="A1145" i="57"/>
  <c r="A1146" i="57"/>
  <c r="A1147" i="57"/>
  <c r="A1148" i="57"/>
  <c r="A1149" i="57"/>
  <c r="A1153" i="57"/>
  <c r="A1154" i="57"/>
  <c r="A1155" i="57"/>
  <c r="A1156" i="57"/>
  <c r="A1158" i="57"/>
  <c r="A1159" i="57"/>
  <c r="A1160" i="57"/>
  <c r="A1161" i="57"/>
  <c r="A1162" i="57"/>
  <c r="A1163" i="57"/>
  <c r="A1164" i="57"/>
  <c r="A1165" i="57"/>
  <c r="A1166" i="57"/>
  <c r="A1167" i="57"/>
  <c r="A1168" i="57"/>
  <c r="A1169" i="57"/>
  <c r="A1170" i="57"/>
  <c r="A1171" i="57"/>
  <c r="A1172" i="57"/>
  <c r="A1173" i="57"/>
  <c r="A1174" i="57"/>
  <c r="A1176" i="57"/>
  <c r="A1177" i="57"/>
  <c r="A1178" i="57"/>
  <c r="A1179" i="57"/>
  <c r="A1180" i="57"/>
  <c r="A1181" i="57"/>
  <c r="A1182" i="57"/>
  <c r="A1183" i="57"/>
  <c r="A1184" i="57"/>
  <c r="A1185" i="57"/>
  <c r="A1186" i="57"/>
  <c r="A1187" i="57"/>
  <c r="A1188" i="57"/>
  <c r="A1189" i="57"/>
  <c r="A1190" i="57"/>
  <c r="A1191" i="57"/>
  <c r="A1192" i="57"/>
  <c r="A1193" i="57"/>
  <c r="A1194" i="57"/>
  <c r="A1195" i="57"/>
  <c r="A1197" i="57"/>
  <c r="A1198" i="57"/>
  <c r="A1199" i="57"/>
  <c r="A1200" i="57"/>
  <c r="A1201" i="57"/>
  <c r="A1203" i="57"/>
  <c r="A1204" i="57"/>
  <c r="A1205" i="57"/>
  <c r="A1207" i="57"/>
  <c r="A1210" i="57"/>
  <c r="A1211" i="57"/>
  <c r="A1213" i="57"/>
  <c r="A1215" i="57"/>
  <c r="A1216" i="57"/>
  <c r="A1217" i="57"/>
  <c r="A1218" i="57"/>
  <c r="A1219" i="57"/>
  <c r="A1220" i="57"/>
  <c r="A1221" i="57"/>
  <c r="A1222" i="57"/>
  <c r="A1223" i="57"/>
  <c r="A1224" i="57"/>
  <c r="A1225" i="57"/>
  <c r="A1226" i="57"/>
  <c r="A1227" i="57"/>
  <c r="A1228" i="57"/>
  <c r="A1229" i="57"/>
  <c r="A1230" i="57"/>
  <c r="A1231" i="57"/>
  <c r="A1232" i="57"/>
  <c r="A1233" i="57"/>
  <c r="A1234" i="57"/>
  <c r="A1235" i="57"/>
  <c r="A1236" i="57"/>
  <c r="A1237" i="57"/>
  <c r="A1238" i="57"/>
  <c r="A1239" i="57"/>
  <c r="A1240" i="57"/>
  <c r="A1241" i="57"/>
  <c r="A1242" i="57"/>
  <c r="A1243" i="57"/>
  <c r="A1244" i="57"/>
  <c r="A1245" i="57"/>
  <c r="A1246" i="57"/>
  <c r="A1247" i="57"/>
  <c r="A1248" i="57"/>
  <c r="A1249" i="57"/>
  <c r="A1250" i="57"/>
  <c r="A1251" i="57"/>
  <c r="A1252" i="57"/>
  <c r="A1253" i="57"/>
  <c r="A1254" i="57"/>
  <c r="A1256" i="57"/>
  <c r="A1259" i="57"/>
  <c r="A1260" i="57"/>
  <c r="A1261" i="57"/>
  <c r="A1262" i="57"/>
  <c r="A1265" i="57"/>
  <c r="A1266" i="57"/>
  <c r="A1273" i="57"/>
  <c r="A1274" i="57"/>
  <c r="A1275" i="57"/>
  <c r="A1279" i="57"/>
  <c r="A1281" i="57"/>
  <c r="A1293" i="57"/>
  <c r="A1294" i="57"/>
  <c r="A1296" i="57"/>
  <c r="A1297" i="57"/>
  <c r="A1298" i="57"/>
  <c r="A1299" i="57"/>
  <c r="A1300" i="57"/>
  <c r="A1301" i="57"/>
  <c r="A1302" i="57"/>
  <c r="A1303" i="57"/>
  <c r="A1304" i="57"/>
  <c r="A1305" i="57"/>
  <c r="A1306" i="57"/>
  <c r="A1307" i="57"/>
  <c r="A1308" i="57"/>
  <c r="A1309" i="57"/>
  <c r="A1310" i="57"/>
  <c r="A1311" i="57"/>
  <c r="A1312" i="57"/>
  <c r="A1313" i="57"/>
  <c r="A1314" i="57"/>
  <c r="A1315" i="57"/>
  <c r="A1316" i="57"/>
  <c r="A1317" i="57"/>
  <c r="A1318" i="57"/>
  <c r="A1319" i="57"/>
  <c r="A1320" i="57"/>
  <c r="A1321" i="57"/>
  <c r="A1322" i="57"/>
  <c r="A1323" i="57"/>
  <c r="A1324" i="57"/>
  <c r="A1325" i="57"/>
  <c r="A1326" i="57"/>
  <c r="A1327" i="57"/>
  <c r="A1328" i="57"/>
  <c r="A1329" i="57"/>
  <c r="A1330" i="57"/>
  <c r="A1331" i="57"/>
  <c r="A1332" i="57"/>
  <c r="A1333" i="57"/>
  <c r="A1334" i="57"/>
  <c r="A1335" i="57"/>
  <c r="A1336" i="57"/>
  <c r="A1337" i="57"/>
  <c r="A1338" i="57"/>
  <c r="A1339" i="57"/>
  <c r="A1340" i="57"/>
  <c r="A1341" i="57"/>
  <c r="A1342" i="57"/>
  <c r="A1343" i="57"/>
  <c r="A1344" i="57"/>
  <c r="A1345" i="57"/>
  <c r="A1346" i="57"/>
  <c r="A1347" i="57"/>
  <c r="A1348" i="57"/>
  <c r="A1349" i="57"/>
  <c r="A1350" i="57"/>
  <c r="A1351" i="57"/>
  <c r="A1352" i="57"/>
  <c r="A1354" i="57"/>
  <c r="A1355" i="57"/>
  <c r="A1356" i="57"/>
  <c r="A1357" i="57"/>
  <c r="A1358" i="57"/>
  <c r="A1359" i="57"/>
  <c r="A1360" i="57"/>
  <c r="A1361" i="57"/>
  <c r="A1362" i="57"/>
  <c r="A1363" i="57"/>
  <c r="A1364" i="57"/>
  <c r="A1365" i="57"/>
  <c r="A1366" i="57"/>
  <c r="A1367" i="57"/>
  <c r="A1368" i="57"/>
  <c r="A1369" i="57"/>
  <c r="A1371" i="57"/>
  <c r="A1372" i="57"/>
  <c r="A1373" i="57"/>
  <c r="A1374" i="57"/>
  <c r="A1375" i="57"/>
  <c r="A1376" i="57"/>
  <c r="A1377" i="57"/>
  <c r="A1378" i="57"/>
  <c r="A1379" i="57"/>
  <c r="A1380" i="57"/>
  <c r="A1381" i="57"/>
  <c r="A1382" i="57"/>
  <c r="A1383" i="57"/>
  <c r="A1384" i="57"/>
  <c r="A1385" i="57"/>
  <c r="A1386" i="57"/>
  <c r="A1387" i="57"/>
  <c r="A1388" i="57"/>
  <c r="A1389" i="57"/>
  <c r="A1390" i="57"/>
  <c r="A1391" i="57"/>
  <c r="A1392" i="57"/>
  <c r="A1393" i="57"/>
  <c r="A1394" i="57"/>
  <c r="A1395" i="57"/>
  <c r="A1396" i="57"/>
  <c r="A1397" i="57"/>
  <c r="A1398" i="57"/>
  <c r="A1399" i="57"/>
  <c r="A1400" i="57"/>
  <c r="A1401" i="57"/>
  <c r="A1402" i="57"/>
  <c r="A1403" i="57"/>
  <c r="A1404" i="57"/>
  <c r="A1405" i="57"/>
  <c r="A1406" i="57"/>
  <c r="A1407" i="57"/>
  <c r="A1408" i="57"/>
  <c r="A1409" i="57"/>
  <c r="A1410" i="57"/>
  <c r="A1411" i="57"/>
  <c r="A1412" i="57"/>
  <c r="A1413" i="57"/>
  <c r="A1414" i="57"/>
  <c r="A1415" i="57"/>
  <c r="A1416" i="57"/>
  <c r="A1417" i="57"/>
  <c r="A1418" i="57"/>
  <c r="A1419" i="57"/>
  <c r="A1420" i="57"/>
  <c r="A1421" i="57"/>
  <c r="A1422" i="57"/>
  <c r="A1423" i="57"/>
  <c r="A1424" i="57"/>
  <c r="A1425" i="57"/>
  <c r="A1426" i="57"/>
  <c r="A1427" i="57"/>
  <c r="A1428" i="57"/>
  <c r="A1429" i="57"/>
  <c r="A1430" i="57"/>
  <c r="A1441" i="57"/>
  <c r="A1443" i="57"/>
  <c r="A1448" i="57"/>
  <c r="A1449" i="57"/>
  <c r="A1451" i="57"/>
  <c r="A1452" i="57"/>
  <c r="A1453" i="57"/>
  <c r="A1466" i="57"/>
  <c r="A1470" i="57"/>
  <c r="A1472" i="57"/>
  <c r="A1479" i="57"/>
  <c r="A1480" i="57"/>
  <c r="A1500" i="57"/>
  <c r="A1502" i="57"/>
  <c r="A1515" i="57"/>
  <c r="A1517" i="57"/>
  <c r="A1520" i="57"/>
  <c r="A1522" i="57"/>
  <c r="A1531" i="57"/>
  <c r="A1535" i="57"/>
  <c r="A1536" i="57"/>
  <c r="A1547" i="57"/>
  <c r="A1548" i="57"/>
  <c r="A1554" i="57"/>
  <c r="A1559" i="57"/>
  <c r="A1568" i="57"/>
  <c r="A1579" i="57"/>
  <c r="A1582" i="57"/>
  <c r="A1583" i="57"/>
  <c r="A1585" i="57"/>
  <c r="A1586" i="57"/>
  <c r="A1587" i="57"/>
  <c r="A1588" i="57"/>
  <c r="A1589" i="57"/>
  <c r="A1590" i="57"/>
  <c r="A1592" i="57"/>
  <c r="A1601" i="57"/>
  <c r="A1613" i="57"/>
  <c r="A1614" i="57"/>
  <c r="A1617" i="57"/>
  <c r="H10" i="56"/>
  <c r="H15" i="56"/>
  <c r="A3" i="57" s="1"/>
  <c r="H24" i="56"/>
  <c r="H26" i="56"/>
  <c r="H28" i="56"/>
  <c r="H68" i="56"/>
  <c r="H277" i="56"/>
  <c r="H67" i="56"/>
  <c r="H98" i="56"/>
  <c r="A12" i="57" s="1"/>
  <c r="H99" i="56"/>
  <c r="A9" i="57" s="1"/>
  <c r="H207" i="56"/>
  <c r="A13" i="57" s="1"/>
  <c r="H274" i="56"/>
  <c r="A10" i="57" s="1"/>
  <c r="H34" i="56"/>
  <c r="A7" i="57" s="1"/>
  <c r="H35" i="56"/>
  <c r="A6" i="57" s="1"/>
  <c r="H36" i="56"/>
  <c r="A8" i="57" s="1"/>
  <c r="H37" i="56"/>
  <c r="A5" i="57" s="1"/>
  <c r="H38" i="56"/>
  <c r="A4" i="57" s="1"/>
  <c r="B2" i="51"/>
  <c r="H2" i="51"/>
  <c r="B3" i="51"/>
  <c r="H3" i="51"/>
  <c r="B4" i="51"/>
  <c r="H4" i="51"/>
  <c r="B5" i="51"/>
  <c r="H5" i="51"/>
  <c r="B6" i="51"/>
  <c r="H6" i="51"/>
  <c r="B7" i="51"/>
  <c r="H7" i="51"/>
  <c r="B8" i="51"/>
  <c r="H8" i="51"/>
  <c r="B9" i="51"/>
  <c r="H9" i="51"/>
  <c r="B10" i="51"/>
  <c r="H10" i="51"/>
  <c r="B11" i="51"/>
  <c r="H11" i="51"/>
  <c r="B12" i="51"/>
  <c r="H12" i="51"/>
  <c r="B13" i="51"/>
  <c r="H13" i="51"/>
  <c r="B14" i="51"/>
  <c r="H14" i="51"/>
  <c r="B15" i="51"/>
  <c r="H15" i="51"/>
  <c r="B16" i="51"/>
  <c r="H16" i="51"/>
  <c r="B17" i="51"/>
  <c r="H17" i="51"/>
  <c r="B18" i="51"/>
  <c r="H18" i="51"/>
  <c r="B19" i="51"/>
  <c r="H19" i="51"/>
  <c r="B20" i="51"/>
  <c r="H20" i="51"/>
  <c r="B21" i="51"/>
  <c r="H21" i="51"/>
  <c r="B22" i="51"/>
  <c r="H22" i="51"/>
  <c r="B23" i="51"/>
  <c r="H23" i="51"/>
  <c r="B24" i="51"/>
  <c r="H24" i="51"/>
  <c r="B25" i="51"/>
  <c r="H25" i="51"/>
  <c r="B26" i="51"/>
  <c r="H26" i="51"/>
  <c r="B27" i="51"/>
  <c r="H27" i="51"/>
  <c r="B28" i="51"/>
  <c r="H28" i="51"/>
  <c r="B29" i="51"/>
  <c r="H29" i="51"/>
  <c r="B30" i="51"/>
  <c r="H30" i="51"/>
  <c r="B31" i="51"/>
  <c r="H31" i="51"/>
  <c r="B32" i="51"/>
  <c r="H32" i="51"/>
  <c r="B33" i="51"/>
  <c r="H33" i="51"/>
  <c r="B34" i="51"/>
  <c r="H34" i="51"/>
  <c r="B35" i="51"/>
  <c r="H35" i="51"/>
  <c r="B36" i="51"/>
  <c r="H36" i="51"/>
  <c r="B37" i="51"/>
  <c r="H37" i="51"/>
  <c r="B38" i="51"/>
  <c r="H38" i="51"/>
  <c r="B39" i="51"/>
  <c r="H39" i="51"/>
  <c r="B40" i="51"/>
  <c r="H40" i="51"/>
  <c r="B41" i="51"/>
  <c r="H41" i="51"/>
  <c r="B42" i="51"/>
  <c r="H42" i="51"/>
  <c r="B43" i="51"/>
  <c r="H43" i="51"/>
  <c r="B44" i="51"/>
  <c r="H44" i="51"/>
  <c r="B45" i="51"/>
  <c r="H45" i="51"/>
  <c r="B46" i="51"/>
  <c r="H46" i="51"/>
  <c r="B47" i="51"/>
  <c r="H47" i="51"/>
  <c r="B48" i="51"/>
  <c r="H48" i="51"/>
  <c r="B49" i="51"/>
  <c r="H49" i="51"/>
  <c r="B50" i="51"/>
  <c r="H50" i="51"/>
  <c r="B51" i="51"/>
  <c r="H51" i="51"/>
  <c r="B52" i="51"/>
  <c r="H52" i="51"/>
  <c r="B53" i="51"/>
  <c r="H53" i="51"/>
  <c r="B54" i="51"/>
  <c r="H54" i="51"/>
  <c r="B55" i="51"/>
  <c r="H55" i="51"/>
  <c r="B56" i="51"/>
  <c r="H56" i="51"/>
  <c r="B57" i="51"/>
  <c r="H57" i="51"/>
  <c r="B58" i="51"/>
  <c r="H58" i="51"/>
  <c r="B59" i="51"/>
  <c r="H59" i="51"/>
  <c r="B60" i="51"/>
  <c r="H60" i="51"/>
  <c r="B61" i="51"/>
  <c r="H61" i="51"/>
  <c r="B62" i="51"/>
  <c r="H62" i="51"/>
  <c r="B63" i="51"/>
  <c r="H63" i="51"/>
  <c r="B64" i="51"/>
  <c r="H64" i="51"/>
  <c r="B65" i="51"/>
  <c r="H65" i="51"/>
  <c r="B66" i="51"/>
  <c r="H66" i="51"/>
  <c r="B67" i="51"/>
  <c r="H67" i="51"/>
  <c r="B68" i="51"/>
  <c r="H68" i="51"/>
  <c r="B69" i="51"/>
  <c r="H69" i="51"/>
  <c r="B70" i="51"/>
  <c r="H70" i="51"/>
  <c r="B71" i="51"/>
  <c r="H71" i="51"/>
  <c r="B72" i="51"/>
  <c r="H72" i="51"/>
  <c r="B73" i="51"/>
  <c r="H73" i="51"/>
  <c r="B74" i="51"/>
  <c r="H74" i="51"/>
  <c r="B75" i="51"/>
  <c r="H75" i="51"/>
  <c r="B76" i="51"/>
  <c r="H76" i="51"/>
  <c r="B77" i="51"/>
  <c r="H77" i="51"/>
  <c r="B78" i="51"/>
  <c r="H78" i="51"/>
  <c r="B79" i="51"/>
  <c r="H79" i="51"/>
  <c r="B80" i="51"/>
  <c r="H80" i="51"/>
  <c r="B81" i="51"/>
  <c r="H81" i="51"/>
  <c r="B82" i="51"/>
  <c r="H82" i="51"/>
  <c r="B83" i="51"/>
  <c r="H83" i="51"/>
  <c r="B84" i="51"/>
  <c r="H84" i="51"/>
  <c r="B85" i="51"/>
  <c r="H85" i="51"/>
  <c r="B86" i="51"/>
  <c r="H86" i="51"/>
  <c r="B87" i="51"/>
  <c r="H87" i="51"/>
  <c r="B88" i="51"/>
  <c r="H88" i="51"/>
  <c r="B89" i="51"/>
  <c r="H89" i="51"/>
  <c r="B90" i="51"/>
  <c r="H90" i="51"/>
  <c r="B91" i="51"/>
  <c r="H91" i="51"/>
  <c r="B92" i="51"/>
  <c r="H92" i="51"/>
  <c r="B93" i="51"/>
  <c r="H93" i="51"/>
  <c r="B94" i="51"/>
  <c r="H94" i="51"/>
  <c r="B95" i="51"/>
  <c r="H95" i="51"/>
  <c r="B96" i="51"/>
  <c r="H96" i="51"/>
  <c r="B97" i="51"/>
  <c r="H97" i="51"/>
  <c r="B98" i="51"/>
  <c r="H98" i="51"/>
  <c r="B99" i="51"/>
  <c r="H99" i="51"/>
  <c r="B100" i="51"/>
  <c r="H100" i="51"/>
  <c r="B101" i="51"/>
  <c r="H101" i="51"/>
  <c r="B102" i="51"/>
  <c r="H102" i="51"/>
  <c r="B103" i="51"/>
  <c r="H103" i="51"/>
  <c r="B104" i="51"/>
  <c r="H104" i="51"/>
  <c r="B105" i="51"/>
  <c r="H105" i="51"/>
  <c r="B106" i="51"/>
  <c r="H106" i="51"/>
  <c r="B107" i="51"/>
  <c r="H107" i="51"/>
  <c r="B108" i="51"/>
  <c r="H108" i="51"/>
  <c r="B109" i="51"/>
  <c r="H109" i="51"/>
  <c r="B110" i="51"/>
  <c r="H110" i="51"/>
  <c r="B111" i="51"/>
  <c r="H111" i="51"/>
  <c r="B112" i="51"/>
  <c r="H112" i="51"/>
  <c r="B113" i="51"/>
  <c r="H113" i="51"/>
  <c r="B114" i="51"/>
  <c r="H114" i="51"/>
  <c r="B115" i="51"/>
  <c r="H115" i="51"/>
  <c r="B116" i="51"/>
  <c r="H116" i="51"/>
  <c r="B117" i="51"/>
  <c r="H117" i="51"/>
  <c r="B118" i="51"/>
  <c r="H118" i="51"/>
  <c r="B119" i="51"/>
  <c r="H119" i="51"/>
  <c r="B120" i="51"/>
  <c r="H120" i="51"/>
  <c r="B121" i="51"/>
  <c r="H121" i="51"/>
  <c r="B122" i="51"/>
  <c r="H122" i="51"/>
  <c r="B123" i="51"/>
  <c r="H123" i="51"/>
  <c r="B124" i="51"/>
  <c r="H124" i="51"/>
  <c r="B125" i="51"/>
  <c r="H125" i="51"/>
  <c r="B126" i="51"/>
  <c r="H126" i="51"/>
  <c r="B127" i="51"/>
  <c r="H127" i="51"/>
  <c r="B128" i="51"/>
  <c r="H128" i="51"/>
  <c r="B129" i="51"/>
  <c r="H129" i="51"/>
  <c r="B130" i="51"/>
  <c r="H130" i="51"/>
  <c r="B131" i="51"/>
  <c r="H131" i="51"/>
  <c r="B132" i="51"/>
  <c r="H132" i="51"/>
  <c r="B133" i="51"/>
  <c r="H133" i="51"/>
  <c r="B134" i="51"/>
  <c r="H134" i="51"/>
  <c r="B135" i="51"/>
  <c r="H135" i="51"/>
  <c r="B136" i="51"/>
  <c r="H136" i="51"/>
  <c r="B137" i="51"/>
  <c r="H137" i="51"/>
  <c r="B138" i="51"/>
  <c r="H138" i="51"/>
  <c r="B139" i="51"/>
  <c r="H139" i="51"/>
  <c r="B140" i="51"/>
  <c r="H140" i="51"/>
  <c r="B141" i="51"/>
  <c r="H141" i="51"/>
  <c r="B142" i="51"/>
  <c r="H142" i="51"/>
  <c r="B143" i="51"/>
  <c r="H143" i="51"/>
  <c r="B144" i="51"/>
  <c r="H144" i="51"/>
  <c r="B145" i="51"/>
  <c r="H145" i="51"/>
  <c r="B146" i="51"/>
  <c r="H146" i="51"/>
  <c r="B147" i="51"/>
  <c r="H147" i="51"/>
  <c r="B148" i="51"/>
  <c r="H148" i="51"/>
  <c r="B149" i="51"/>
  <c r="H149" i="51"/>
  <c r="B150" i="51"/>
  <c r="H150" i="51"/>
  <c r="B151" i="51"/>
  <c r="H151" i="51"/>
  <c r="B152" i="51"/>
  <c r="H152" i="51"/>
  <c r="B153" i="51"/>
  <c r="H153" i="51"/>
  <c r="B154" i="51"/>
  <c r="H154" i="51"/>
  <c r="B155" i="51"/>
  <c r="H155" i="51"/>
  <c r="B156" i="51"/>
  <c r="H156" i="51"/>
  <c r="B157" i="51"/>
  <c r="H157" i="51"/>
  <c r="B160" i="51"/>
  <c r="H160" i="51"/>
  <c r="B161" i="51"/>
  <c r="H161" i="51"/>
  <c r="B162" i="51"/>
  <c r="H162" i="51"/>
  <c r="B163" i="51"/>
  <c r="H163" i="51"/>
  <c r="B164" i="51"/>
  <c r="H164" i="51"/>
  <c r="B165" i="51"/>
  <c r="H165" i="51"/>
  <c r="B166" i="51"/>
  <c r="H166" i="51"/>
  <c r="B167" i="51"/>
  <c r="H167" i="51"/>
  <c r="B168" i="51"/>
  <c r="H168" i="51"/>
  <c r="B169" i="51"/>
  <c r="H169" i="51"/>
  <c r="B170" i="51"/>
  <c r="H170" i="51"/>
  <c r="B171" i="51"/>
  <c r="H171" i="51"/>
  <c r="B172" i="51"/>
  <c r="H172" i="51"/>
  <c r="B173" i="51"/>
  <c r="H173" i="51"/>
  <c r="B174" i="51"/>
  <c r="H174" i="51"/>
  <c r="B175" i="51"/>
  <c r="H175" i="51"/>
  <c r="B176" i="51"/>
  <c r="H176" i="51"/>
  <c r="B177" i="51"/>
  <c r="H177" i="51"/>
  <c r="B178" i="51"/>
  <c r="H178" i="51"/>
  <c r="B179" i="51"/>
  <c r="H179" i="51"/>
  <c r="B180" i="51"/>
  <c r="H180" i="51"/>
  <c r="B181" i="51"/>
  <c r="H181" i="51"/>
  <c r="B182" i="51"/>
  <c r="H182" i="51"/>
  <c r="B183" i="51"/>
  <c r="H183" i="51"/>
  <c r="B184" i="51"/>
  <c r="H184" i="51"/>
  <c r="B185" i="51"/>
  <c r="H185" i="51"/>
  <c r="B186" i="51"/>
  <c r="H186" i="51"/>
  <c r="B187" i="51"/>
  <c r="H187" i="51"/>
  <c r="B188" i="51"/>
  <c r="H188" i="51"/>
  <c r="B189" i="51"/>
  <c r="H189" i="51"/>
  <c r="B190" i="51"/>
  <c r="H190" i="51"/>
  <c r="B191" i="51"/>
  <c r="H191" i="51"/>
  <c r="B192" i="51"/>
  <c r="H192" i="51"/>
  <c r="B193" i="51"/>
  <c r="H193" i="51"/>
  <c r="B194" i="51"/>
  <c r="H194" i="51"/>
  <c r="B195" i="51"/>
  <c r="H195" i="51"/>
  <c r="B196" i="51"/>
  <c r="H196" i="51"/>
  <c r="B197" i="51"/>
  <c r="H197" i="51"/>
  <c r="B198" i="51"/>
  <c r="H198" i="51"/>
  <c r="B199" i="51"/>
  <c r="H199" i="51"/>
  <c r="B200" i="51"/>
  <c r="H200" i="51"/>
  <c r="B201" i="51"/>
  <c r="H201" i="51"/>
  <c r="B202" i="51"/>
  <c r="H202" i="51"/>
  <c r="B203" i="51"/>
  <c r="H203" i="51"/>
  <c r="B204" i="51"/>
  <c r="H204" i="51"/>
  <c r="B205" i="51"/>
  <c r="H205" i="51"/>
  <c r="B206" i="51"/>
  <c r="H206" i="51"/>
  <c r="B207" i="51"/>
  <c r="H207" i="51"/>
  <c r="B208" i="51"/>
  <c r="H208" i="51"/>
  <c r="B209" i="51"/>
  <c r="H209" i="51"/>
  <c r="B210" i="51"/>
  <c r="H210" i="51"/>
  <c r="B211" i="51"/>
  <c r="H211" i="51"/>
  <c r="B212" i="51"/>
  <c r="H212" i="51"/>
  <c r="B213" i="51"/>
  <c r="H213" i="51"/>
  <c r="B214" i="51"/>
  <c r="H214" i="51"/>
  <c r="B215" i="51"/>
  <c r="H215" i="51"/>
  <c r="B216" i="51"/>
  <c r="H216" i="51"/>
  <c r="B217" i="51"/>
  <c r="H217" i="51"/>
  <c r="B218" i="51"/>
  <c r="H218" i="51"/>
  <c r="B219" i="51"/>
  <c r="H219" i="51"/>
  <c r="B220" i="51"/>
  <c r="H220" i="51"/>
  <c r="B221" i="51"/>
  <c r="H221" i="51"/>
  <c r="B222" i="51"/>
  <c r="H222" i="51"/>
  <c r="B223" i="51"/>
  <c r="H223" i="51"/>
  <c r="B224" i="51"/>
  <c r="H224" i="51"/>
  <c r="B225" i="51"/>
  <c r="H225" i="51"/>
  <c r="B226" i="51"/>
  <c r="H226" i="51"/>
  <c r="B227" i="51"/>
  <c r="H227" i="51"/>
  <c r="B228" i="51"/>
  <c r="H228" i="51"/>
  <c r="B229" i="51"/>
  <c r="H229" i="51"/>
  <c r="B234" i="51"/>
  <c r="B1280" i="57"/>
  <c r="D1280" i="57"/>
  <c r="D24" i="50"/>
  <c r="F24" i="50"/>
  <c r="F199" i="56"/>
  <c r="F47" i="56"/>
  <c r="H43" i="56"/>
  <c r="A23" i="57" s="1"/>
  <c r="F241" i="56"/>
  <c r="H157" i="56"/>
  <c r="A34" i="57" s="1"/>
  <c r="F124" i="56"/>
  <c r="F46" i="56"/>
  <c r="F43" i="56"/>
  <c r="F58" i="56"/>
  <c r="G58" i="56" s="1"/>
  <c r="C30" i="50" s="1"/>
  <c r="F183" i="56"/>
  <c r="F145" i="56"/>
  <c r="G145" i="56" s="1"/>
  <c r="C64" i="48" s="1"/>
  <c r="F56" i="56"/>
  <c r="F39" i="56"/>
  <c r="F252" i="56"/>
  <c r="F212" i="56"/>
  <c r="F163" i="56"/>
  <c r="G163" i="56" s="1"/>
  <c r="C82" i="48" s="1"/>
  <c r="F155" i="56"/>
  <c r="H115" i="56"/>
  <c r="A30" i="57" s="1"/>
  <c r="F172" i="56"/>
  <c r="F196" i="56"/>
  <c r="F161" i="56"/>
  <c r="F130" i="56"/>
  <c r="G130" i="56" s="1"/>
  <c r="C49" i="48" s="1"/>
  <c r="F202" i="56"/>
  <c r="F211" i="56"/>
  <c r="F247" i="56"/>
  <c r="F7" i="56"/>
  <c r="G7" i="56" s="1"/>
  <c r="F21" i="58" s="1"/>
  <c r="F234" i="56"/>
  <c r="F123" i="56"/>
  <c r="F171" i="56"/>
  <c r="F132" i="56"/>
  <c r="F158" i="56"/>
  <c r="F220" i="56"/>
  <c r="F209" i="56"/>
  <c r="F225" i="56"/>
  <c r="G225" i="56" s="1"/>
  <c r="C139" i="48" s="1"/>
  <c r="F165" i="56"/>
  <c r="F17" i="56"/>
  <c r="F253" i="56"/>
  <c r="F30" i="56"/>
  <c r="G30" i="56" s="1"/>
  <c r="O14" i="50" s="1"/>
  <c r="F221" i="56"/>
  <c r="F139" i="56"/>
  <c r="F113" i="56"/>
  <c r="F100" i="56"/>
  <c r="F148" i="56"/>
  <c r="G148" i="56" s="1"/>
  <c r="B67" i="48" s="1"/>
  <c r="F180" i="56"/>
  <c r="F106" i="56"/>
  <c r="F118" i="56"/>
  <c r="F229" i="56"/>
  <c r="F195" i="56"/>
  <c r="F239" i="56"/>
  <c r="G239" i="56" s="1"/>
  <c r="C153" i="48" s="1"/>
  <c r="F197" i="56"/>
  <c r="F279" i="56"/>
  <c r="F22" i="56"/>
  <c r="H41" i="56"/>
  <c r="A21" i="57" s="1"/>
  <c r="F233" i="56"/>
  <c r="F26" i="56"/>
  <c r="G26" i="56" s="1"/>
  <c r="H5" i="50" s="1"/>
  <c r="F217" i="56"/>
  <c r="F13" i="56"/>
  <c r="F11" i="56"/>
  <c r="G11" i="56" s="1"/>
  <c r="D32" i="58" s="1"/>
  <c r="F150" i="56"/>
  <c r="G150" i="56" s="1"/>
  <c r="C69" i="48" s="1"/>
  <c r="F103" i="56"/>
  <c r="G103" i="56" s="1"/>
  <c r="C22" i="48" s="1"/>
  <c r="F111" i="56"/>
  <c r="F119" i="56"/>
  <c r="F151" i="56"/>
  <c r="F159" i="56"/>
  <c r="F109" i="56"/>
  <c r="G109" i="56" s="1"/>
  <c r="B28" i="48" s="1"/>
  <c r="F133" i="56"/>
  <c r="G133" i="56" s="1"/>
  <c r="C52" i="48" s="1"/>
  <c r="F141" i="56"/>
  <c r="F157" i="56"/>
  <c r="G157" i="56" s="1"/>
  <c r="B76" i="48" s="1"/>
  <c r="F112" i="56"/>
  <c r="G112" i="56" s="1"/>
  <c r="C31" i="48" s="1"/>
  <c r="F144" i="56"/>
  <c r="F168" i="56"/>
  <c r="G168" i="56" s="1"/>
  <c r="C87" i="48" s="1"/>
  <c r="F154" i="56"/>
  <c r="G154" i="56" s="1"/>
  <c r="C73" i="48" s="1"/>
  <c r="F192" i="56"/>
  <c r="F208" i="56"/>
  <c r="G208" i="56" s="1"/>
  <c r="C117" i="48" s="1"/>
  <c r="F102" i="56"/>
  <c r="G102" i="56" s="1"/>
  <c r="C21" i="48" s="1"/>
  <c r="F142" i="56"/>
  <c r="G142" i="56" s="1"/>
  <c r="C61" i="48" s="1"/>
  <c r="F179" i="56"/>
  <c r="G179" i="56" s="1"/>
  <c r="C98" i="48" s="1"/>
  <c r="F114" i="56"/>
  <c r="F146" i="56"/>
  <c r="F173" i="56"/>
  <c r="G173" i="56" s="1"/>
  <c r="C92" i="48" s="1"/>
  <c r="F182" i="56"/>
  <c r="G182" i="56" s="1"/>
  <c r="C101" i="48" s="1"/>
  <c r="F198" i="56"/>
  <c r="F230" i="56"/>
  <c r="H198" i="56"/>
  <c r="A38" i="57" s="1"/>
  <c r="F223" i="56"/>
  <c r="F240" i="56"/>
  <c r="H266" i="56"/>
  <c r="A56" i="57" s="1"/>
  <c r="H273" i="56"/>
  <c r="F177" i="56"/>
  <c r="F235" i="56"/>
  <c r="F251" i="56"/>
  <c r="F59" i="56"/>
  <c r="F64" i="56"/>
  <c r="F6" i="56"/>
  <c r="F10" i="56"/>
  <c r="F189" i="56"/>
  <c r="F238" i="56"/>
  <c r="F219" i="56"/>
  <c r="F50" i="56"/>
  <c r="F16" i="56"/>
  <c r="G16" i="56" s="1"/>
  <c r="D38" i="58" s="1"/>
  <c r="F21" i="56"/>
  <c r="G21" i="56" s="1"/>
  <c r="C42" i="58" s="1"/>
  <c r="F249" i="56"/>
  <c r="F49" i="56"/>
  <c r="G49" i="56" s="1"/>
  <c r="C21" i="50" s="1"/>
  <c r="F60" i="56"/>
  <c r="G60" i="56" s="1"/>
  <c r="C32" i="50" s="1"/>
  <c r="F25" i="56"/>
  <c r="F29" i="56"/>
  <c r="F38" i="56"/>
  <c r="F42" i="56"/>
  <c r="F4" i="56"/>
  <c r="G4" i="56" s="1"/>
  <c r="C2" i="58" s="1"/>
  <c r="B2" i="50" s="1"/>
  <c r="F127" i="56"/>
  <c r="F135" i="56"/>
  <c r="F143" i="56"/>
  <c r="F167" i="56"/>
  <c r="F175" i="56"/>
  <c r="G175" i="56" s="1"/>
  <c r="B94" i="48" s="1"/>
  <c r="F101" i="56"/>
  <c r="F117" i="56"/>
  <c r="F125" i="56"/>
  <c r="G125" i="56" s="1"/>
  <c r="B44" i="48" s="1"/>
  <c r="F149" i="56"/>
  <c r="G149" i="56" s="1"/>
  <c r="C68" i="48" s="1"/>
  <c r="F104" i="56"/>
  <c r="F120" i="56"/>
  <c r="G120" i="56" s="1"/>
  <c r="C39" i="48" s="1"/>
  <c r="F128" i="56"/>
  <c r="F136" i="56"/>
  <c r="F152" i="56"/>
  <c r="F160" i="56"/>
  <c r="G160" i="56" s="1"/>
  <c r="B79" i="48" s="1"/>
  <c r="H175" i="56"/>
  <c r="A36" i="57" s="1"/>
  <c r="F162" i="56"/>
  <c r="F184" i="56"/>
  <c r="F200" i="56"/>
  <c r="F216" i="56"/>
  <c r="F224" i="56"/>
  <c r="F126" i="56"/>
  <c r="F169" i="56"/>
  <c r="G169" i="56" s="1"/>
  <c r="C88" i="48" s="1"/>
  <c r="F187" i="56"/>
  <c r="F122" i="56"/>
  <c r="F190" i="56"/>
  <c r="G190" i="56" s="1"/>
  <c r="F206" i="56"/>
  <c r="F214" i="56"/>
  <c r="F222" i="56"/>
  <c r="F170" i="56"/>
  <c r="F201" i="56"/>
  <c r="F232" i="56"/>
  <c r="H265" i="56"/>
  <c r="A55" i="57" s="1"/>
  <c r="H272" i="56"/>
  <c r="A14" i="57" s="1"/>
  <c r="F281" i="56"/>
  <c r="F48" i="56"/>
  <c r="F203" i="56"/>
  <c r="G203" i="56" s="1"/>
  <c r="C112" i="48" s="1"/>
  <c r="F213" i="56"/>
  <c r="G213" i="56" s="1"/>
  <c r="C123" i="48" s="1"/>
  <c r="F228" i="56"/>
  <c r="F243" i="56"/>
  <c r="F280" i="56"/>
  <c r="G280" i="56" s="1"/>
  <c r="D8" i="46" s="1"/>
  <c r="F51" i="56"/>
  <c r="F8" i="56"/>
  <c r="F12" i="56"/>
  <c r="G12" i="56" s="1"/>
  <c r="D31" i="58" s="1"/>
  <c r="F181" i="56"/>
  <c r="F205" i="56"/>
  <c r="F246" i="56"/>
  <c r="G246" i="56" s="1"/>
  <c r="C160" i="48" s="1"/>
  <c r="F14" i="56"/>
  <c r="F18" i="56"/>
  <c r="F23" i="56"/>
  <c r="G23" i="56" s="1"/>
  <c r="B10" i="48" s="1"/>
  <c r="F61" i="56"/>
  <c r="F54" i="56"/>
  <c r="G54" i="56" s="1"/>
  <c r="C26" i="50" s="1"/>
  <c r="F27" i="56"/>
  <c r="G27" i="56" s="1"/>
  <c r="A4" i="50" s="1"/>
  <c r="F31" i="56"/>
  <c r="F36" i="56"/>
  <c r="G36" i="56" s="1"/>
  <c r="F15" i="50" s="1"/>
  <c r="F40" i="56"/>
  <c r="G40" i="56" s="1"/>
  <c r="J15" i="50" s="1"/>
  <c r="F44" i="56"/>
  <c r="G44" i="56" s="1"/>
  <c r="N15" i="50" s="1"/>
  <c r="F245" i="56"/>
  <c r="F207" i="56"/>
  <c r="F37" i="56"/>
  <c r="G37" i="56" s="1"/>
  <c r="G15" i="50" s="1"/>
  <c r="F57" i="56"/>
  <c r="H42" i="56"/>
  <c r="A22" i="57" s="1"/>
  <c r="H33" i="56"/>
  <c r="A18" i="57" s="1"/>
  <c r="F15" i="56"/>
  <c r="F278" i="56"/>
  <c r="F264" i="56"/>
  <c r="F185" i="56"/>
  <c r="F9" i="56"/>
  <c r="F63" i="56"/>
  <c r="F231" i="56"/>
  <c r="F236" i="56"/>
  <c r="F226" i="56"/>
  <c r="F210" i="56"/>
  <c r="F186" i="56"/>
  <c r="F166" i="56"/>
  <c r="F134" i="56"/>
  <c r="F188" i="56"/>
  <c r="F138" i="56"/>
  <c r="F164" i="56"/>
  <c r="F140" i="56"/>
  <c r="G140" i="56" s="1"/>
  <c r="C59" i="48" s="1"/>
  <c r="F108" i="56"/>
  <c r="F153" i="56"/>
  <c r="G153" i="56" s="1"/>
  <c r="C72" i="48" s="1"/>
  <c r="F129" i="56"/>
  <c r="G129" i="56" s="1"/>
  <c r="C48" i="48" s="1"/>
  <c r="F105" i="56"/>
  <c r="F176" i="56"/>
  <c r="F115" i="56"/>
  <c r="G115" i="56" s="1"/>
  <c r="C34" i="48" s="1"/>
  <c r="F99" i="56"/>
  <c r="G99" i="56" s="1"/>
  <c r="C18" i="48" s="1"/>
  <c r="F62" i="56"/>
  <c r="F191" i="56"/>
  <c r="F53" i="56"/>
  <c r="F41" i="56"/>
  <c r="F45" i="56"/>
  <c r="G45" i="56" s="1"/>
  <c r="O15" i="50" s="1"/>
  <c r="H44" i="56"/>
  <c r="A24" i="57" s="1"/>
  <c r="H40" i="56"/>
  <c r="A20" i="57" s="1"/>
  <c r="H29" i="56"/>
  <c r="A28" i="57" s="1"/>
  <c r="F19" i="56"/>
  <c r="F5" i="56"/>
  <c r="F55" i="56"/>
  <c r="G55" i="56" s="1"/>
  <c r="C27" i="50" s="1"/>
  <c r="F255" i="56"/>
  <c r="F193" i="56"/>
  <c r="F218" i="56"/>
  <c r="G218" i="56" s="1"/>
  <c r="C130" i="48" s="1"/>
  <c r="F194" i="56"/>
  <c r="F178" i="56"/>
  <c r="G178" i="56" s="1"/>
  <c r="C97" i="48" s="1"/>
  <c r="F110" i="56"/>
  <c r="G110" i="56" s="1"/>
  <c r="C29" i="48" s="1"/>
  <c r="F174" i="56"/>
  <c r="F98" i="56"/>
  <c r="G98" i="56" s="1"/>
  <c r="B17" i="48" s="1"/>
  <c r="F204" i="56"/>
  <c r="G204" i="56" s="1"/>
  <c r="C113" i="48" s="1"/>
  <c r="F156" i="56"/>
  <c r="H131" i="56"/>
  <c r="A33" i="57" s="1"/>
  <c r="F116" i="56"/>
  <c r="F137" i="56"/>
  <c r="G137" i="56" s="1"/>
  <c r="C56" i="48" s="1"/>
  <c r="F121" i="56"/>
  <c r="F97" i="56"/>
  <c r="F147" i="56"/>
  <c r="F131" i="56"/>
  <c r="F107" i="56"/>
  <c r="F68" i="56"/>
  <c r="G275" i="56"/>
  <c r="G267" i="56"/>
  <c r="G119" i="56"/>
  <c r="C38" i="48" s="1"/>
  <c r="G85" i="56"/>
  <c r="A465" i="57"/>
  <c r="A491" i="57"/>
  <c r="A489" i="57"/>
  <c r="A663" i="57"/>
  <c r="A514" i="57"/>
  <c r="A515" i="57"/>
  <c r="A1292" i="57"/>
  <c r="G24" i="50"/>
  <c r="I19" i="50"/>
  <c r="I22" i="50"/>
  <c r="I20" i="50"/>
  <c r="I18" i="50"/>
  <c r="I21" i="50"/>
  <c r="H24" i="50"/>
  <c r="I23" i="50"/>
  <c r="O20" i="50"/>
  <c r="J24" i="50"/>
  <c r="O19" i="50"/>
  <c r="K24" i="50"/>
  <c r="L24" i="50"/>
  <c r="O22" i="50"/>
  <c r="M24" i="50"/>
  <c r="N24" i="50"/>
  <c r="O21" i="50"/>
  <c r="O23" i="50"/>
  <c r="O37" i="50"/>
  <c r="I37" i="50"/>
  <c r="H35" i="48"/>
  <c r="H43" i="48"/>
  <c r="H24" i="48"/>
  <c r="H32" i="48"/>
  <c r="H90" i="48"/>
  <c r="M24" i="61"/>
  <c r="M4" i="61"/>
  <c r="K9" i="61"/>
  <c r="L170" i="61"/>
  <c r="M170" i="61"/>
  <c r="K4" i="61"/>
  <c r="M7" i="61"/>
  <c r="I17" i="61"/>
  <c r="M16" i="61"/>
  <c r="M5" i="61"/>
  <c r="I14" i="61"/>
  <c r="K13" i="61"/>
  <c r="K7" i="61"/>
  <c r="K12" i="61"/>
  <c r="M15" i="61"/>
  <c r="K14" i="61"/>
  <c r="K10" i="61"/>
  <c r="K22" i="61"/>
  <c r="J170" i="61"/>
  <c r="I19" i="61"/>
  <c r="M11" i="61"/>
  <c r="K23" i="61"/>
  <c r="M13" i="61"/>
  <c r="K5" i="61"/>
  <c r="I22" i="61"/>
  <c r="K20" i="61"/>
  <c r="I11" i="61"/>
  <c r="K19" i="61"/>
  <c r="M12" i="61"/>
  <c r="K170" i="61"/>
  <c r="M6" i="61"/>
  <c r="K11" i="61"/>
  <c r="M21" i="61"/>
  <c r="M18" i="61"/>
  <c r="M8" i="61"/>
  <c r="M19" i="61"/>
  <c r="M22" i="61"/>
  <c r="I21" i="61"/>
  <c r="K21" i="61"/>
  <c r="I13" i="61"/>
  <c r="M10" i="61"/>
  <c r="K15" i="61"/>
  <c r="I12" i="61"/>
  <c r="K24" i="61"/>
  <c r="I16" i="61"/>
  <c r="K16" i="61"/>
  <c r="I15" i="61"/>
  <c r="M9" i="61"/>
  <c r="K6" i="61"/>
  <c r="M14" i="61"/>
  <c r="K18" i="61"/>
  <c r="K17" i="61"/>
  <c r="M17" i="61"/>
  <c r="M23" i="61"/>
  <c r="I18" i="61"/>
  <c r="I20" i="61"/>
  <c r="M20" i="61"/>
  <c r="K8" i="61"/>
  <c r="F9" i="61" l="1"/>
  <c r="F17" i="61"/>
  <c r="F25" i="61"/>
  <c r="F33" i="61"/>
  <c r="F41" i="61"/>
  <c r="F49" i="61"/>
  <c r="F57" i="61"/>
  <c r="F65" i="61"/>
  <c r="F73" i="61"/>
  <c r="F81" i="61"/>
  <c r="F89" i="61"/>
  <c r="F97" i="61"/>
  <c r="F105" i="61"/>
  <c r="F113" i="61"/>
  <c r="F121" i="61"/>
  <c r="F129" i="61"/>
  <c r="F137" i="61"/>
  <c r="F145" i="61"/>
  <c r="F153" i="61"/>
  <c r="F161" i="61"/>
  <c r="F169" i="61"/>
  <c r="F177" i="61"/>
  <c r="F185" i="61"/>
  <c r="F193" i="61"/>
  <c r="F201" i="61"/>
  <c r="F209" i="61"/>
  <c r="F217" i="61"/>
  <c r="C226" i="61"/>
  <c r="C234" i="61"/>
  <c r="C242" i="61"/>
  <c r="C250" i="61"/>
  <c r="C258" i="61"/>
  <c r="C266" i="61"/>
  <c r="C274" i="61"/>
  <c r="C282" i="61"/>
  <c r="C290" i="61"/>
  <c r="C298" i="61"/>
  <c r="C306" i="61"/>
  <c r="C314" i="61"/>
  <c r="C322" i="61"/>
  <c r="U31" i="61"/>
  <c r="F11" i="61"/>
  <c r="F59" i="61"/>
  <c r="F75" i="61"/>
  <c r="F99" i="61"/>
  <c r="F131" i="61"/>
  <c r="F171" i="61"/>
  <c r="F203" i="61"/>
  <c r="C252" i="61"/>
  <c r="U29" i="61"/>
  <c r="F10" i="61"/>
  <c r="F18" i="61"/>
  <c r="F26" i="61"/>
  <c r="F34" i="61"/>
  <c r="F42" i="61"/>
  <c r="F50" i="61"/>
  <c r="F58" i="61"/>
  <c r="F66" i="61"/>
  <c r="F74" i="61"/>
  <c r="F82" i="61"/>
  <c r="F90" i="61"/>
  <c r="F98" i="61"/>
  <c r="F106" i="61"/>
  <c r="F114" i="61"/>
  <c r="F122" i="61"/>
  <c r="F130" i="61"/>
  <c r="F138" i="61"/>
  <c r="F146" i="61"/>
  <c r="F154" i="61"/>
  <c r="F162" i="61"/>
  <c r="F170" i="61"/>
  <c r="F178" i="61"/>
  <c r="F186" i="61"/>
  <c r="F194" i="61"/>
  <c r="F202" i="61"/>
  <c r="F210" i="61"/>
  <c r="F218" i="61"/>
  <c r="C231" i="61"/>
  <c r="C239" i="61"/>
  <c r="C247" i="61"/>
  <c r="C255" i="61"/>
  <c r="C263" i="61"/>
  <c r="C271" i="61"/>
  <c r="C279" i="61"/>
  <c r="C287" i="61"/>
  <c r="C295" i="61"/>
  <c r="C303" i="61"/>
  <c r="C311" i="61"/>
  <c r="C319" i="61"/>
  <c r="F35" i="61"/>
  <c r="F163" i="61"/>
  <c r="C236" i="61"/>
  <c r="C292" i="61"/>
  <c r="C316" i="61"/>
  <c r="F4" i="61"/>
  <c r="F12" i="61"/>
  <c r="F20" i="61"/>
  <c r="F28" i="61"/>
  <c r="F36" i="61"/>
  <c r="F44" i="61"/>
  <c r="F52" i="61"/>
  <c r="F60" i="61"/>
  <c r="F68" i="61"/>
  <c r="F76" i="61"/>
  <c r="F84" i="61"/>
  <c r="F92" i="61"/>
  <c r="F100" i="61"/>
  <c r="F108" i="61"/>
  <c r="F116" i="61"/>
  <c r="F124" i="61"/>
  <c r="F132" i="61"/>
  <c r="F140" i="61"/>
  <c r="F148" i="61"/>
  <c r="F156" i="61"/>
  <c r="F164" i="61"/>
  <c r="F172" i="61"/>
  <c r="F180" i="61"/>
  <c r="F188" i="61"/>
  <c r="F196" i="61"/>
  <c r="F204" i="61"/>
  <c r="F212" i="61"/>
  <c r="C225" i="61"/>
  <c r="C233" i="61"/>
  <c r="C241" i="61"/>
  <c r="C249" i="61"/>
  <c r="C257" i="61"/>
  <c r="C265" i="61"/>
  <c r="C273" i="61"/>
  <c r="C281" i="61"/>
  <c r="C289" i="61"/>
  <c r="C297" i="61"/>
  <c r="C305" i="61"/>
  <c r="C313" i="61"/>
  <c r="C321" i="61"/>
  <c r="U32" i="61"/>
  <c r="U30" i="61"/>
  <c r="F19" i="61"/>
  <c r="F67" i="61"/>
  <c r="F83" i="61"/>
  <c r="F91" i="61"/>
  <c r="F115" i="61"/>
  <c r="F155" i="61"/>
  <c r="F195" i="61"/>
  <c r="C228" i="61"/>
  <c r="C268" i="61"/>
  <c r="C284" i="61"/>
  <c r="F5" i="61"/>
  <c r="F13" i="61"/>
  <c r="F21" i="61"/>
  <c r="F29" i="61"/>
  <c r="F37" i="61"/>
  <c r="F45" i="61"/>
  <c r="F53" i="61"/>
  <c r="F61" i="61"/>
  <c r="F69" i="61"/>
  <c r="F77" i="61"/>
  <c r="F85" i="61"/>
  <c r="F93" i="61"/>
  <c r="F101" i="61"/>
  <c r="F109" i="61"/>
  <c r="F117" i="61"/>
  <c r="F125" i="61"/>
  <c r="F133" i="61"/>
  <c r="F141" i="61"/>
  <c r="F149" i="61"/>
  <c r="F157" i="61"/>
  <c r="F165" i="61"/>
  <c r="F173" i="61"/>
  <c r="F181" i="61"/>
  <c r="F189" i="61"/>
  <c r="F197" i="61"/>
  <c r="F205" i="61"/>
  <c r="F213" i="61"/>
  <c r="C230" i="61"/>
  <c r="C238" i="61"/>
  <c r="C246" i="61"/>
  <c r="C254" i="61"/>
  <c r="C262" i="61"/>
  <c r="C270" i="61"/>
  <c r="C278" i="61"/>
  <c r="C286" i="61"/>
  <c r="C294" i="61"/>
  <c r="C302" i="61"/>
  <c r="C310" i="61"/>
  <c r="C318" i="61"/>
  <c r="F51" i="61"/>
  <c r="F123" i="61"/>
  <c r="F179" i="61"/>
  <c r="F6" i="61"/>
  <c r="F14" i="61"/>
  <c r="F22" i="61"/>
  <c r="F30" i="61"/>
  <c r="F38" i="61"/>
  <c r="F46" i="61"/>
  <c r="F54" i="61"/>
  <c r="F62" i="61"/>
  <c r="F70" i="61"/>
  <c r="F78" i="61"/>
  <c r="F86" i="61"/>
  <c r="F94" i="61"/>
  <c r="F102" i="61"/>
  <c r="F110" i="61"/>
  <c r="F118" i="61"/>
  <c r="F126" i="61"/>
  <c r="F134" i="61"/>
  <c r="F142" i="61"/>
  <c r="F150" i="61"/>
  <c r="F158" i="61"/>
  <c r="F166" i="61"/>
  <c r="F174" i="61"/>
  <c r="F182" i="61"/>
  <c r="F190" i="61"/>
  <c r="F198" i="61"/>
  <c r="F206" i="61"/>
  <c r="F214" i="61"/>
  <c r="C227" i="61"/>
  <c r="C235" i="61"/>
  <c r="C243" i="61"/>
  <c r="C251" i="61"/>
  <c r="C259" i="61"/>
  <c r="C267" i="61"/>
  <c r="C275" i="61"/>
  <c r="C283" i="61"/>
  <c r="C291" i="61"/>
  <c r="C299" i="61"/>
  <c r="C307" i="61"/>
  <c r="C315" i="61"/>
  <c r="F7" i="61"/>
  <c r="F15" i="61"/>
  <c r="F23" i="61"/>
  <c r="F31" i="61"/>
  <c r="F39" i="61"/>
  <c r="F47" i="61"/>
  <c r="F55" i="61"/>
  <c r="F63" i="61"/>
  <c r="F71" i="61"/>
  <c r="F79" i="61"/>
  <c r="F87" i="61"/>
  <c r="F95" i="61"/>
  <c r="F103" i="61"/>
  <c r="F111" i="61"/>
  <c r="F119" i="61"/>
  <c r="F127" i="61"/>
  <c r="F135" i="61"/>
  <c r="F143" i="61"/>
  <c r="F151" i="61"/>
  <c r="F159" i="61"/>
  <c r="F167" i="61"/>
  <c r="F175" i="61"/>
  <c r="F183" i="61"/>
  <c r="F191" i="61"/>
  <c r="F199" i="61"/>
  <c r="F207" i="61"/>
  <c r="F215" i="61"/>
  <c r="C232" i="61"/>
  <c r="C240" i="61"/>
  <c r="C248" i="61"/>
  <c r="C256" i="61"/>
  <c r="C264" i="61"/>
  <c r="C272" i="61"/>
  <c r="C280" i="61"/>
  <c r="C288" i="61"/>
  <c r="C296" i="61"/>
  <c r="C304" i="61"/>
  <c r="C312" i="61"/>
  <c r="C320" i="61"/>
  <c r="F27" i="61"/>
  <c r="F147" i="61"/>
  <c r="F211" i="61"/>
  <c r="C276" i="61"/>
  <c r="C308" i="61"/>
  <c r="F8" i="61"/>
  <c r="F16" i="61"/>
  <c r="F24" i="61"/>
  <c r="F32" i="61"/>
  <c r="F40" i="61"/>
  <c r="F48" i="61"/>
  <c r="F56" i="61"/>
  <c r="F64" i="61"/>
  <c r="F72" i="61"/>
  <c r="F80" i="61"/>
  <c r="F88" i="61"/>
  <c r="F96" i="61"/>
  <c r="F104" i="61"/>
  <c r="F112" i="61"/>
  <c r="F120" i="61"/>
  <c r="F128" i="61"/>
  <c r="F136" i="61"/>
  <c r="F144" i="61"/>
  <c r="F152" i="61"/>
  <c r="F160" i="61"/>
  <c r="F168" i="61"/>
  <c r="F176" i="61"/>
  <c r="F184" i="61"/>
  <c r="F192" i="61"/>
  <c r="F200" i="61"/>
  <c r="F208" i="61"/>
  <c r="F216" i="61"/>
  <c r="C229" i="61"/>
  <c r="C237" i="61"/>
  <c r="C245" i="61"/>
  <c r="C253" i="61"/>
  <c r="C261" i="61"/>
  <c r="C269" i="61"/>
  <c r="C277" i="61"/>
  <c r="C285" i="61"/>
  <c r="C293" i="61"/>
  <c r="C301" i="61"/>
  <c r="C309" i="61"/>
  <c r="C317" i="61"/>
  <c r="U28" i="61"/>
  <c r="F43" i="61"/>
  <c r="F107" i="61"/>
  <c r="F139" i="61"/>
  <c r="F187" i="61"/>
  <c r="C244" i="61"/>
  <c r="C260" i="61"/>
  <c r="C300" i="61"/>
  <c r="N70" i="46"/>
  <c r="I3" i="46"/>
  <c r="E259" i="56"/>
  <c r="E298" i="56"/>
  <c r="E257" i="56"/>
  <c r="E285" i="56"/>
  <c r="E296" i="56"/>
  <c r="E288" i="56"/>
  <c r="E337" i="56"/>
  <c r="E339" i="56"/>
  <c r="E295" i="56"/>
  <c r="E397" i="56"/>
  <c r="E294" i="56"/>
  <c r="E297" i="56"/>
  <c r="E395" i="56"/>
  <c r="E20" i="56"/>
  <c r="E328" i="56"/>
  <c r="E287" i="56"/>
  <c r="E260" i="56"/>
  <c r="E318" i="56"/>
  <c r="E299" i="56"/>
  <c r="E398" i="56"/>
  <c r="E394" i="56"/>
  <c r="E258" i="56"/>
  <c r="E393" i="56"/>
  <c r="E286" i="56"/>
  <c r="E338" i="56"/>
  <c r="N17" i="46"/>
  <c r="N28" i="46"/>
  <c r="F245" i="51"/>
  <c r="F238" i="51"/>
  <c r="N20" i="46"/>
  <c r="G6" i="56"/>
  <c r="F19" i="58" s="1"/>
  <c r="G25" i="56"/>
  <c r="B7" i="48" s="1"/>
  <c r="G152" i="56"/>
  <c r="C71" i="48" s="1"/>
  <c r="G328" i="56"/>
  <c r="C28" i="46" s="1"/>
  <c r="F328" i="56"/>
  <c r="G298" i="56"/>
  <c r="C14" i="46" s="1"/>
  <c r="G257" i="56"/>
  <c r="G297" i="56"/>
  <c r="C13" i="46" s="1"/>
  <c r="F231" i="51"/>
  <c r="F282" i="51"/>
  <c r="F232" i="51"/>
  <c r="F256" i="51"/>
  <c r="F233" i="51"/>
  <c r="F230" i="51"/>
  <c r="N69" i="46"/>
  <c r="N40" i="46"/>
  <c r="P40" i="46" s="1"/>
  <c r="F354" i="56"/>
  <c r="E354" i="56"/>
  <c r="G354" i="56" s="1"/>
  <c r="C40" i="46" s="1"/>
  <c r="F404" i="56"/>
  <c r="E404" i="56"/>
  <c r="F297" i="56"/>
  <c r="F299" i="56"/>
  <c r="F296" i="56"/>
  <c r="F298" i="56"/>
  <c r="N15" i="46"/>
  <c r="P15" i="46" s="1"/>
  <c r="N13" i="46"/>
  <c r="P13" i="46" s="1"/>
  <c r="N16" i="46"/>
  <c r="N14" i="46"/>
  <c r="P14" i="46" s="1"/>
  <c r="G70" i="56"/>
  <c r="E13" i="48" s="1"/>
  <c r="G88" i="56"/>
  <c r="G18" i="56"/>
  <c r="D40" i="58" s="1"/>
  <c r="G38" i="56"/>
  <c r="H15" i="50" s="1"/>
  <c r="G131" i="56"/>
  <c r="B50" i="48" s="1"/>
  <c r="G255" i="56"/>
  <c r="C169" i="48" s="1"/>
  <c r="G174" i="56"/>
  <c r="C93" i="48" s="1"/>
  <c r="G104" i="56"/>
  <c r="C23" i="48" s="1"/>
  <c r="G135" i="56"/>
  <c r="C54" i="48" s="1"/>
  <c r="G146" i="56"/>
  <c r="C65" i="48" s="1"/>
  <c r="G116" i="56"/>
  <c r="C35" i="48" s="1"/>
  <c r="G231" i="56"/>
  <c r="C145" i="48" s="1"/>
  <c r="G46" i="56"/>
  <c r="C18" i="50" s="1"/>
  <c r="G126" i="56"/>
  <c r="C45" i="48" s="1"/>
  <c r="G50" i="56"/>
  <c r="C22" i="50" s="1"/>
  <c r="G29" i="56"/>
  <c r="J14" i="50" s="1"/>
  <c r="G165" i="56"/>
  <c r="C84" i="48" s="1"/>
  <c r="G41" i="56"/>
  <c r="K15" i="50" s="1"/>
  <c r="N18" i="46"/>
  <c r="Q18" i="46" s="1"/>
  <c r="N19" i="46"/>
  <c r="N36" i="46"/>
  <c r="N37" i="46"/>
  <c r="N34" i="46"/>
  <c r="N35" i="46"/>
  <c r="E341" i="56"/>
  <c r="E342" i="56"/>
  <c r="F250" i="51"/>
  <c r="F253" i="51"/>
  <c r="F252" i="51"/>
  <c r="F251" i="51"/>
  <c r="F338" i="56"/>
  <c r="F342" i="56"/>
  <c r="F339" i="56"/>
  <c r="F341" i="56"/>
  <c r="F316" i="56"/>
  <c r="F322" i="56"/>
  <c r="G322" i="56" s="1"/>
  <c r="E314" i="56"/>
  <c r="F320" i="56"/>
  <c r="G320" i="56" s="1"/>
  <c r="C22" i="46" s="1"/>
  <c r="F314" i="56"/>
  <c r="E317" i="56"/>
  <c r="E402" i="56"/>
  <c r="F317" i="56"/>
  <c r="E321" i="56"/>
  <c r="F402" i="56"/>
  <c r="E315" i="56"/>
  <c r="F321" i="56"/>
  <c r="F315" i="56"/>
  <c r="E403" i="56"/>
  <c r="F319" i="56"/>
  <c r="G319" i="56" s="1"/>
  <c r="F403" i="56"/>
  <c r="E316" i="56"/>
  <c r="F236" i="51"/>
  <c r="F281" i="51"/>
  <c r="F237" i="51"/>
  <c r="N68" i="46"/>
  <c r="N67" i="46"/>
  <c r="G258" i="56"/>
  <c r="G259" i="56"/>
  <c r="G260" i="56"/>
  <c r="E401" i="56"/>
  <c r="F401" i="56"/>
  <c r="F247" i="51"/>
  <c r="F255" i="51"/>
  <c r="F271" i="51"/>
  <c r="F277" i="51"/>
  <c r="F280" i="51"/>
  <c r="F292" i="51"/>
  <c r="F300" i="51"/>
  <c r="F308" i="51"/>
  <c r="F316" i="51"/>
  <c r="F324" i="51"/>
  <c r="F332" i="51"/>
  <c r="F340" i="51"/>
  <c r="F348" i="51"/>
  <c r="F356" i="51"/>
  <c r="F364" i="51"/>
  <c r="F372" i="51"/>
  <c r="F380" i="51"/>
  <c r="F388" i="51"/>
  <c r="F396" i="51"/>
  <c r="F404" i="51"/>
  <c r="F412" i="51"/>
  <c r="F420" i="51"/>
  <c r="F299" i="51"/>
  <c r="F307" i="51"/>
  <c r="F339" i="51"/>
  <c r="F371" i="51"/>
  <c r="F387" i="51"/>
  <c r="F403" i="51"/>
  <c r="F419" i="51"/>
  <c r="F313" i="51"/>
  <c r="F321" i="51"/>
  <c r="F377" i="51"/>
  <c r="F385" i="51"/>
  <c r="F249" i="51"/>
  <c r="F259" i="51"/>
  <c r="F266" i="51"/>
  <c r="F274" i="51"/>
  <c r="F285" i="51"/>
  <c r="F295" i="51"/>
  <c r="F303" i="51"/>
  <c r="F311" i="51"/>
  <c r="F319" i="51"/>
  <c r="F327" i="51"/>
  <c r="F335" i="51"/>
  <c r="F343" i="51"/>
  <c r="F351" i="51"/>
  <c r="F359" i="51"/>
  <c r="F367" i="51"/>
  <c r="F375" i="51"/>
  <c r="F383" i="51"/>
  <c r="F391" i="51"/>
  <c r="F399" i="51"/>
  <c r="F407" i="51"/>
  <c r="F415" i="51"/>
  <c r="F312" i="51"/>
  <c r="F336" i="51"/>
  <c r="F344" i="51"/>
  <c r="F416" i="51"/>
  <c r="F270" i="51"/>
  <c r="F323" i="51"/>
  <c r="F331" i="51"/>
  <c r="F287" i="51"/>
  <c r="F369" i="51"/>
  <c r="F241" i="51"/>
  <c r="F244" i="51"/>
  <c r="F262" i="51"/>
  <c r="F269" i="51"/>
  <c r="F290" i="51"/>
  <c r="F298" i="51"/>
  <c r="F306" i="51"/>
  <c r="F314" i="51"/>
  <c r="F322" i="51"/>
  <c r="F330" i="51"/>
  <c r="F338" i="51"/>
  <c r="F346" i="51"/>
  <c r="F354" i="51"/>
  <c r="F362" i="51"/>
  <c r="F370" i="51"/>
  <c r="F378" i="51"/>
  <c r="F386" i="51"/>
  <c r="F394" i="51"/>
  <c r="F402" i="51"/>
  <c r="F410" i="51"/>
  <c r="F418" i="51"/>
  <c r="F286" i="51"/>
  <c r="F320" i="51"/>
  <c r="F352" i="51"/>
  <c r="F392" i="51"/>
  <c r="F408" i="51"/>
  <c r="F265" i="51"/>
  <c r="F273" i="51"/>
  <c r="F310" i="51"/>
  <c r="F326" i="51"/>
  <c r="F342" i="51"/>
  <c r="F358" i="51"/>
  <c r="F374" i="51"/>
  <c r="F406" i="51"/>
  <c r="F289" i="51"/>
  <c r="F337" i="51"/>
  <c r="F239" i="51"/>
  <c r="F248" i="51"/>
  <c r="F257" i="51"/>
  <c r="F264" i="51"/>
  <c r="F272" i="51"/>
  <c r="F283" i="51"/>
  <c r="F288" i="51"/>
  <c r="F293" i="51"/>
  <c r="F301" i="51"/>
  <c r="F309" i="51"/>
  <c r="F317" i="51"/>
  <c r="F325" i="51"/>
  <c r="F333" i="51"/>
  <c r="F341" i="51"/>
  <c r="F349" i="51"/>
  <c r="F357" i="51"/>
  <c r="F365" i="51"/>
  <c r="F373" i="51"/>
  <c r="F381" i="51"/>
  <c r="F389" i="51"/>
  <c r="F397" i="51"/>
  <c r="F405" i="51"/>
  <c r="F413" i="51"/>
  <c r="F296" i="51"/>
  <c r="F304" i="51"/>
  <c r="F328" i="51"/>
  <c r="F368" i="51"/>
  <c r="F384" i="51"/>
  <c r="F263" i="51"/>
  <c r="F347" i="51"/>
  <c r="F379" i="51"/>
  <c r="F318" i="51"/>
  <c r="F334" i="51"/>
  <c r="F350" i="51"/>
  <c r="F366" i="51"/>
  <c r="F390" i="51"/>
  <c r="F398" i="51"/>
  <c r="F414" i="51"/>
  <c r="F268" i="51"/>
  <c r="F329" i="51"/>
  <c r="F401" i="51"/>
  <c r="F409" i="51"/>
  <c r="F417" i="51"/>
  <c r="F243" i="51"/>
  <c r="F254" i="51"/>
  <c r="F260" i="51"/>
  <c r="F267" i="51"/>
  <c r="F275" i="51"/>
  <c r="F278" i="51"/>
  <c r="F360" i="51"/>
  <c r="F376" i="51"/>
  <c r="F400" i="51"/>
  <c r="F246" i="51"/>
  <c r="F279" i="51"/>
  <c r="F291" i="51"/>
  <c r="F315" i="51"/>
  <c r="F355" i="51"/>
  <c r="F363" i="51"/>
  <c r="F395" i="51"/>
  <c r="F411" i="51"/>
  <c r="F261" i="51"/>
  <c r="F276" i="51"/>
  <c r="F297" i="51"/>
  <c r="F305" i="51"/>
  <c r="F345" i="51"/>
  <c r="F353" i="51"/>
  <c r="F361" i="51"/>
  <c r="F393" i="51"/>
  <c r="F240" i="51"/>
  <c r="F242" i="51"/>
  <c r="F258" i="51"/>
  <c r="F284" i="51"/>
  <c r="F294" i="51"/>
  <c r="F302" i="51"/>
  <c r="F382" i="51"/>
  <c r="F286" i="56"/>
  <c r="F398" i="56"/>
  <c r="F399" i="56"/>
  <c r="F288" i="56"/>
  <c r="F397" i="56"/>
  <c r="F287" i="56"/>
  <c r="F400" i="56"/>
  <c r="F285" i="56"/>
  <c r="E396" i="56"/>
  <c r="E400" i="56"/>
  <c r="E399" i="56"/>
  <c r="E392" i="56"/>
  <c r="F395" i="56"/>
  <c r="E340" i="56"/>
  <c r="G340" i="56" s="1"/>
  <c r="F340" i="56"/>
  <c r="F396" i="56"/>
  <c r="G337" i="56"/>
  <c r="C33" i="46" s="1"/>
  <c r="E313" i="56"/>
  <c r="F313" i="56"/>
  <c r="F337" i="56"/>
  <c r="N33" i="46"/>
  <c r="P33" i="46" s="1"/>
  <c r="A125" i="57"/>
  <c r="E364" i="56"/>
  <c r="F394" i="56"/>
  <c r="F364" i="56"/>
  <c r="F312" i="56"/>
  <c r="F392" i="56"/>
  <c r="E312" i="56"/>
  <c r="F393" i="56"/>
  <c r="F234" i="51"/>
  <c r="F235" i="51"/>
  <c r="AC16" i="2"/>
  <c r="N54" i="46"/>
  <c r="N62" i="46"/>
  <c r="N49" i="46"/>
  <c r="N59" i="46"/>
  <c r="N63" i="46"/>
  <c r="N65" i="46"/>
  <c r="N71" i="46"/>
  <c r="N61" i="46"/>
  <c r="N53" i="46"/>
  <c r="N50" i="46"/>
  <c r="N52" i="46"/>
  <c r="N66" i="46"/>
  <c r="N55" i="46"/>
  <c r="N56" i="46"/>
  <c r="N57" i="46"/>
  <c r="N72" i="46"/>
  <c r="N64" i="46"/>
  <c r="N74" i="46"/>
  <c r="F16" i="58"/>
  <c r="F11" i="58"/>
  <c r="F12" i="58"/>
  <c r="F15" i="58"/>
  <c r="F13" i="58"/>
  <c r="F14" i="58"/>
  <c r="J7" i="46"/>
  <c r="I4" i="46"/>
  <c r="I6" i="46"/>
  <c r="I2" i="46"/>
  <c r="I1" i="46"/>
  <c r="E39" i="50"/>
  <c r="H39" i="50"/>
  <c r="D39" i="50"/>
  <c r="M39" i="50"/>
  <c r="Y23" i="50"/>
  <c r="Y20" i="50"/>
  <c r="J39" i="50"/>
  <c r="Y22" i="50"/>
  <c r="L39" i="50"/>
  <c r="Y21" i="50"/>
  <c r="Y19" i="50"/>
  <c r="Y37" i="50"/>
  <c r="N39" i="50"/>
  <c r="K39" i="50"/>
  <c r="G39" i="50"/>
  <c r="A42" i="44"/>
  <c r="B42" i="44" s="1"/>
  <c r="G236" i="56"/>
  <c r="C150" i="48" s="1"/>
  <c r="G243" i="56"/>
  <c r="C157" i="48" s="1"/>
  <c r="G232" i="56"/>
  <c r="C146" i="48" s="1"/>
  <c r="G216" i="56"/>
  <c r="B128" i="48" s="1"/>
  <c r="G147" i="56"/>
  <c r="C66" i="48" s="1"/>
  <c r="G166" i="56"/>
  <c r="C85" i="48" s="1"/>
  <c r="G151" i="56"/>
  <c r="C70" i="48" s="1"/>
  <c r="G127" i="56"/>
  <c r="C46" i="48" s="1"/>
  <c r="G281" i="56"/>
  <c r="G201" i="56"/>
  <c r="C110" i="48" s="1"/>
  <c r="G143" i="56"/>
  <c r="C62" i="48" s="1"/>
  <c r="G17" i="56"/>
  <c r="D39" i="58" s="1"/>
  <c r="G161" i="56"/>
  <c r="C80" i="48" s="1"/>
  <c r="G155" i="56"/>
  <c r="C74" i="48" s="1"/>
  <c r="E359" i="56"/>
  <c r="E353" i="56"/>
  <c r="E311" i="56"/>
  <c r="E335" i="56"/>
  <c r="A335" i="56" s="1"/>
  <c r="H335" i="56" s="1"/>
  <c r="A617" i="57" s="1"/>
  <c r="E363" i="56"/>
  <c r="G121" i="56"/>
  <c r="C40" i="48" s="1"/>
  <c r="G193" i="56"/>
  <c r="G51" i="56"/>
  <c r="C23" i="50" s="1"/>
  <c r="G184" i="56"/>
  <c r="G101" i="56"/>
  <c r="C20" i="48" s="1"/>
  <c r="G111" i="56"/>
  <c r="C30" i="48" s="1"/>
  <c r="G197" i="56"/>
  <c r="G56" i="56"/>
  <c r="C28" i="50" s="1"/>
  <c r="G75" i="56"/>
  <c r="Y18" i="50"/>
  <c r="N48" i="46"/>
  <c r="N39" i="46"/>
  <c r="P39" i="46" s="1"/>
  <c r="M9" i="46"/>
  <c r="M69" i="46" s="1"/>
  <c r="F159" i="51"/>
  <c r="F158" i="51"/>
  <c r="A1532" i="57"/>
  <c r="A330" i="57"/>
  <c r="AB40" i="48"/>
  <c r="A249" i="57"/>
  <c r="A1521" i="57"/>
  <c r="A469" i="57"/>
  <c r="A1506" i="57"/>
  <c r="A1493" i="57"/>
  <c r="A965" i="57"/>
  <c r="A129" i="57"/>
  <c r="AP31" i="61"/>
  <c r="AB16" i="50" s="1"/>
  <c r="Z16" i="50" s="1"/>
  <c r="A1284" i="57"/>
  <c r="A432" i="57"/>
  <c r="AP16" i="61"/>
  <c r="A1464" i="57"/>
  <c r="A1461" i="57"/>
  <c r="A1020" i="57"/>
  <c r="A1518" i="57"/>
  <c r="A1450" i="57"/>
  <c r="A673" i="57"/>
  <c r="A1563" i="57"/>
  <c r="A1596" i="57"/>
  <c r="A941" i="57"/>
  <c r="A1436" i="57"/>
  <c r="C6" i="48"/>
  <c r="C2" i="46" s="1"/>
  <c r="BW176" i="51"/>
  <c r="BW212" i="51"/>
  <c r="A1527" i="57"/>
  <c r="A460" i="57"/>
  <c r="A1287" i="57"/>
  <c r="A1272" i="57"/>
  <c r="A1276" i="57"/>
  <c r="BW218" i="51"/>
  <c r="BW233" i="51"/>
  <c r="BW230" i="51"/>
  <c r="A1556" i="57"/>
  <c r="F128" i="51"/>
  <c r="BW168" i="51"/>
  <c r="BW215" i="51"/>
  <c r="BW194" i="51"/>
  <c r="A1140" i="57"/>
  <c r="G194" i="56"/>
  <c r="C105" i="48" s="1"/>
  <c r="G122" i="56"/>
  <c r="C41" i="48" s="1"/>
  <c r="G224" i="56"/>
  <c r="C138" i="48" s="1"/>
  <c r="G211" i="56"/>
  <c r="C121" i="48" s="1"/>
  <c r="G43" i="56"/>
  <c r="M15" i="50" s="1"/>
  <c r="G90" i="56"/>
  <c r="A922" i="57"/>
  <c r="A163" i="57"/>
  <c r="G48" i="56"/>
  <c r="C20" i="50" s="1"/>
  <c r="A247" i="57"/>
  <c r="A27" i="57"/>
  <c r="G57" i="56"/>
  <c r="C29" i="50" s="1"/>
  <c r="G198" i="56"/>
  <c r="B107" i="48" s="1"/>
  <c r="G144" i="56"/>
  <c r="C63" i="48" s="1"/>
  <c r="G233" i="56"/>
  <c r="C147" i="48" s="1"/>
  <c r="G139" i="56"/>
  <c r="C58" i="48" s="1"/>
  <c r="G132" i="56"/>
  <c r="C51" i="48" s="1"/>
  <c r="AP82" i="61"/>
  <c r="AP103" i="61"/>
  <c r="AP93" i="61"/>
  <c r="AP89" i="61"/>
  <c r="AP101" i="61"/>
  <c r="AP86" i="61"/>
  <c r="AP90" i="61"/>
  <c r="AP95" i="61"/>
  <c r="AP102" i="61"/>
  <c r="AP87" i="61"/>
  <c r="AP91" i="61"/>
  <c r="AP99" i="61"/>
  <c r="B12" i="2" s="1"/>
  <c r="AP88" i="61"/>
  <c r="AP100" i="61"/>
  <c r="AP94" i="61"/>
  <c r="AP17" i="61"/>
  <c r="AP47" i="61"/>
  <c r="W15" i="50" s="1"/>
  <c r="AP38" i="61"/>
  <c r="AP43" i="61"/>
  <c r="AP36" i="61"/>
  <c r="AJ15" i="50" s="1"/>
  <c r="G89" i="56"/>
  <c r="G77" i="56"/>
  <c r="A495" i="57"/>
  <c r="G39" i="56"/>
  <c r="I15" i="50" s="1"/>
  <c r="G172" i="56"/>
  <c r="C91" i="48" s="1"/>
  <c r="G156" i="56"/>
  <c r="C75" i="48" s="1"/>
  <c r="G176" i="56"/>
  <c r="C95" i="48" s="1"/>
  <c r="G108" i="56"/>
  <c r="C27" i="48" s="1"/>
  <c r="G186" i="56"/>
  <c r="G31" i="56"/>
  <c r="B14" i="50" s="1"/>
  <c r="G167" i="56"/>
  <c r="C86" i="48" s="1"/>
  <c r="G202" i="56"/>
  <c r="C111" i="48" s="1"/>
  <c r="G252" i="56"/>
  <c r="C166" i="48" s="1"/>
  <c r="G162" i="56"/>
  <c r="C81" i="48" s="1"/>
  <c r="G217" i="56"/>
  <c r="C129" i="48" s="1"/>
  <c r="G97" i="56"/>
  <c r="C16" i="48" s="1"/>
  <c r="G5" i="56"/>
  <c r="D7" i="58" s="1"/>
  <c r="G207" i="56"/>
  <c r="B116" i="48" s="1"/>
  <c r="G14" i="56"/>
  <c r="D36" i="58" s="1"/>
  <c r="G181" i="56"/>
  <c r="C100" i="48" s="1"/>
  <c r="G128" i="56"/>
  <c r="C47" i="48" s="1"/>
  <c r="G238" i="56"/>
  <c r="C152" i="48" s="1"/>
  <c r="G118" i="56"/>
  <c r="B37" i="48" s="1"/>
  <c r="F357" i="56"/>
  <c r="G357" i="56" s="1"/>
  <c r="B43" i="46" s="1"/>
  <c r="G187" i="56"/>
  <c r="A1544" i="57"/>
  <c r="G247" i="56"/>
  <c r="C161" i="48" s="1"/>
  <c r="G19" i="56"/>
  <c r="C41" i="58" s="1"/>
  <c r="G191" i="56"/>
  <c r="G249" i="56"/>
  <c r="C163" i="48" s="1"/>
  <c r="G251" i="56"/>
  <c r="C165" i="48" s="1"/>
  <c r="G230" i="56"/>
  <c r="C144" i="48" s="1"/>
  <c r="G279" i="56"/>
  <c r="B7" i="46" s="1"/>
  <c r="G195" i="56"/>
  <c r="G234" i="56"/>
  <c r="G15" i="56"/>
  <c r="D37" i="58" s="1"/>
  <c r="G199" i="56"/>
  <c r="C108" i="48" s="1"/>
  <c r="F365" i="56"/>
  <c r="G365" i="56" s="1"/>
  <c r="C49" i="46" s="1"/>
  <c r="E136" i="56"/>
  <c r="A136" i="56" s="1"/>
  <c r="H136" i="56" s="1"/>
  <c r="A1467" i="57" s="1"/>
  <c r="E59" i="56"/>
  <c r="A59" i="56" s="1"/>
  <c r="H59" i="56" s="1"/>
  <c r="A1572" i="57" s="1"/>
  <c r="E290" i="56"/>
  <c r="F412" i="56"/>
  <c r="G412" i="56" s="1"/>
  <c r="E170" i="56"/>
  <c r="A170" i="56" s="1"/>
  <c r="H170" i="56" s="1"/>
  <c r="A1498" i="57" s="1"/>
  <c r="F292" i="56"/>
  <c r="F310" i="56"/>
  <c r="E53" i="56"/>
  <c r="A53" i="56" s="1"/>
  <c r="H53" i="56" s="1"/>
  <c r="F347" i="56"/>
  <c r="G347" i="56" s="1"/>
  <c r="C38" i="46" s="1"/>
  <c r="F405" i="56"/>
  <c r="G405" i="56" s="1"/>
  <c r="C71" i="46" s="1"/>
  <c r="F362" i="56"/>
  <c r="G362" i="56" s="1"/>
  <c r="C47" i="46" s="1"/>
  <c r="E389" i="56"/>
  <c r="F382" i="56"/>
  <c r="G382" i="56" s="1"/>
  <c r="E113" i="56"/>
  <c r="A113" i="56" s="1"/>
  <c r="H113" i="56" s="1"/>
  <c r="A1446" i="57" s="1"/>
  <c r="F422" i="56"/>
  <c r="G422" i="56" s="1"/>
  <c r="Q49" i="2" s="1"/>
  <c r="F348" i="56"/>
  <c r="G348" i="56" s="1"/>
  <c r="E47" i="56"/>
  <c r="A47" i="56" s="1"/>
  <c r="H47" i="56" s="1"/>
  <c r="A1560" i="57" s="1"/>
  <c r="E86" i="56"/>
  <c r="G86" i="56" s="1"/>
  <c r="E87" i="56"/>
  <c r="G87" i="56" s="1"/>
  <c r="F358" i="56"/>
  <c r="G358" i="56" s="1"/>
  <c r="C44" i="46" s="1"/>
  <c r="E92" i="56"/>
  <c r="G92" i="56" s="1"/>
  <c r="E241" i="56"/>
  <c r="A241" i="56" s="1"/>
  <c r="H241" i="56" s="1"/>
  <c r="A1558" i="57" s="1"/>
  <c r="F443" i="56"/>
  <c r="G443" i="56" s="1"/>
  <c r="C35" i="60" s="1"/>
  <c r="F386" i="56"/>
  <c r="G386" i="56" s="1"/>
  <c r="F308" i="56"/>
  <c r="G308" i="56" s="1"/>
  <c r="E141" i="56"/>
  <c r="A141" i="56" s="1"/>
  <c r="H141" i="56" s="1"/>
  <c r="A1615" i="57" s="1"/>
  <c r="G8" i="56"/>
  <c r="F23" i="58" s="1"/>
  <c r="G13" i="56"/>
  <c r="D35" i="58" s="1"/>
  <c r="G229" i="56"/>
  <c r="C143" i="48" s="1"/>
  <c r="G256" i="56"/>
  <c r="C170" i="48" s="1"/>
  <c r="F303" i="56"/>
  <c r="G303" i="56" s="1"/>
  <c r="F433" i="56"/>
  <c r="G433" i="56" s="1"/>
  <c r="C10" i="59" s="1"/>
  <c r="F325" i="56"/>
  <c r="G325" i="56" s="1"/>
  <c r="C26" i="46" s="1"/>
  <c r="F430" i="56"/>
  <c r="G430" i="56" s="1"/>
  <c r="C7" i="59" s="1"/>
  <c r="F417" i="56"/>
  <c r="G417" i="56" s="1"/>
  <c r="D26" i="2" s="1"/>
  <c r="E164" i="56"/>
  <c r="A164" i="56" s="1"/>
  <c r="H164" i="56" s="1"/>
  <c r="A1492" i="57" s="1"/>
  <c r="E114" i="56"/>
  <c r="A114" i="56" s="1"/>
  <c r="H114" i="56" s="1"/>
  <c r="A1447" i="57" s="1"/>
  <c r="E237" i="56"/>
  <c r="A237" i="56" s="1"/>
  <c r="H237" i="56" s="1"/>
  <c r="A1616" i="57" s="1"/>
  <c r="E79" i="56"/>
  <c r="G79" i="56" s="1"/>
  <c r="G264" i="56"/>
  <c r="G244" i="56"/>
  <c r="C158" i="48" s="1"/>
  <c r="G33" i="56"/>
  <c r="C14" i="48" s="1"/>
  <c r="G276" i="56"/>
  <c r="G34" i="56"/>
  <c r="D15" i="50" s="1"/>
  <c r="G91" i="56"/>
  <c r="G73" i="56"/>
  <c r="G271" i="56"/>
  <c r="G196" i="56"/>
  <c r="G183" i="56"/>
  <c r="C103" i="48" s="1"/>
  <c r="G9" i="56"/>
  <c r="G278" i="56"/>
  <c r="D7" i="46" s="1"/>
  <c r="G245" i="56"/>
  <c r="C159" i="48" s="1"/>
  <c r="G192" i="56"/>
  <c r="G215" i="56"/>
  <c r="C125" i="48" s="1"/>
  <c r="G227" i="56"/>
  <c r="C141" i="48" s="1"/>
  <c r="G209" i="56"/>
  <c r="B119" i="48" s="1"/>
  <c r="G188" i="56"/>
  <c r="G200" i="56"/>
  <c r="C109" i="48" s="1"/>
  <c r="G219" i="56"/>
  <c r="C132" i="48" s="1"/>
  <c r="G235" i="56"/>
  <c r="C149" i="48" s="1"/>
  <c r="G269" i="56"/>
  <c r="BW116" i="51"/>
  <c r="BW211" i="51"/>
  <c r="A121" i="57"/>
  <c r="A91" i="57"/>
  <c r="F409" i="56"/>
  <c r="F350" i="56"/>
  <c r="G350" i="56" s="1"/>
  <c r="F309" i="56"/>
  <c r="G309" i="56" s="1"/>
  <c r="F306" i="56"/>
  <c r="G306" i="56" s="1"/>
  <c r="C16" i="46" s="1"/>
  <c r="F379" i="56"/>
  <c r="G379" i="56" s="1"/>
  <c r="C62" i="46" s="1"/>
  <c r="G20" i="56"/>
  <c r="F41" i="58" s="1"/>
  <c r="F420" i="56"/>
  <c r="G420" i="56" s="1"/>
  <c r="Q37" i="2" s="1"/>
  <c r="E65" i="56"/>
  <c r="A65" i="56" s="1"/>
  <c r="H65" i="56" s="1"/>
  <c r="A1611" i="57" s="1"/>
  <c r="E159" i="56"/>
  <c r="E61" i="56"/>
  <c r="A61" i="56" s="1"/>
  <c r="H61" i="56" s="1"/>
  <c r="A1607" i="57" s="1"/>
  <c r="E63" i="56"/>
  <c r="A63" i="56" s="1"/>
  <c r="H63" i="56" s="1"/>
  <c r="A1576" i="57" s="1"/>
  <c r="E93" i="56"/>
  <c r="G93" i="56" s="1"/>
  <c r="F361" i="56"/>
  <c r="G361" i="56" s="1"/>
  <c r="C46" i="46" s="1"/>
  <c r="F375" i="56"/>
  <c r="G375" i="56" s="1"/>
  <c r="C59" i="46" s="1"/>
  <c r="E291" i="56"/>
  <c r="F432" i="56"/>
  <c r="G432" i="56" s="1"/>
  <c r="C9" i="59" s="1"/>
  <c r="F334" i="56"/>
  <c r="F359" i="56"/>
  <c r="F305" i="56"/>
  <c r="G305" i="56" s="1"/>
  <c r="F374" i="56"/>
  <c r="G374" i="56" s="1"/>
  <c r="B58" i="46" s="1"/>
  <c r="F376" i="56"/>
  <c r="G376" i="56" s="1"/>
  <c r="B60" i="46" s="1"/>
  <c r="F381" i="56"/>
  <c r="G381" i="56" s="1"/>
  <c r="C64" i="46" s="1"/>
  <c r="F372" i="56"/>
  <c r="G372" i="56" s="1"/>
  <c r="C56" i="46" s="1"/>
  <c r="E32" i="56"/>
  <c r="G32" i="56" s="1"/>
  <c r="B14" i="48" s="1"/>
  <c r="BW167" i="51"/>
  <c r="BW152" i="51"/>
  <c r="BW193" i="51"/>
  <c r="F442" i="56"/>
  <c r="G442" i="56" s="1"/>
  <c r="C25" i="60" s="1"/>
  <c r="F387" i="56"/>
  <c r="G387" i="56" s="1"/>
  <c r="F329" i="56"/>
  <c r="G329" i="56" s="1"/>
  <c r="C29" i="46" s="1"/>
  <c r="F444" i="56"/>
  <c r="G444" i="56" s="1"/>
  <c r="E100" i="56"/>
  <c r="A100" i="56" s="1"/>
  <c r="H100" i="56" s="1"/>
  <c r="A1432" i="57" s="1"/>
  <c r="E124" i="56"/>
  <c r="A124" i="56" s="1"/>
  <c r="H124" i="56" s="1"/>
  <c r="A1457" i="57" s="1"/>
  <c r="F300" i="56"/>
  <c r="G300" i="56" s="1"/>
  <c r="F351" i="56"/>
  <c r="G351" i="56" s="1"/>
  <c r="F355" i="56"/>
  <c r="G355" i="56" s="1"/>
  <c r="C41" i="46" s="1"/>
  <c r="A250" i="56"/>
  <c r="H250" i="56" s="1"/>
  <c r="A49" i="57" s="1"/>
  <c r="G250" i="56"/>
  <c r="C164" i="48" s="1"/>
  <c r="A223" i="56"/>
  <c r="H223" i="56" s="1"/>
  <c r="G223" i="56"/>
  <c r="C137" i="48" s="1"/>
  <c r="A205" i="56"/>
  <c r="H205" i="56" s="1"/>
  <c r="A1529" i="57" s="1"/>
  <c r="G205" i="56"/>
  <c r="C114" i="48" s="1"/>
  <c r="A180" i="56"/>
  <c r="H180" i="56" s="1"/>
  <c r="G180" i="56"/>
  <c r="C99" i="48" s="1"/>
  <c r="A171" i="56"/>
  <c r="H171" i="56" s="1"/>
  <c r="A1499" i="57" s="1"/>
  <c r="G171" i="56"/>
  <c r="C90" i="48" s="1"/>
  <c r="A117" i="56"/>
  <c r="H117" i="56" s="1"/>
  <c r="A987" i="57" s="1"/>
  <c r="G117" i="56"/>
  <c r="C36" i="48" s="1"/>
  <c r="A1564" i="57"/>
  <c r="A1597" i="57"/>
  <c r="G42" i="56"/>
  <c r="L15" i="50" s="1"/>
  <c r="A1370" i="57"/>
  <c r="A1067" i="57"/>
  <c r="F371" i="56"/>
  <c r="G371" i="56" s="1"/>
  <c r="C55" i="46" s="1"/>
  <c r="E409" i="56"/>
  <c r="F408" i="56"/>
  <c r="G408" i="56" s="1"/>
  <c r="C76" i="46" s="1"/>
  <c r="F413" i="56"/>
  <c r="G413" i="56" s="1"/>
  <c r="E78" i="56"/>
  <c r="G78" i="56" s="1"/>
  <c r="F356" i="56"/>
  <c r="G356" i="56" s="1"/>
  <c r="C42" i="46" s="1"/>
  <c r="F304" i="56"/>
  <c r="G304" i="56" s="1"/>
  <c r="F431" i="56"/>
  <c r="G431" i="56" s="1"/>
  <c r="C8" i="59" s="1"/>
  <c r="F418" i="56"/>
  <c r="G418" i="56" s="1"/>
  <c r="Q26" i="2" s="1"/>
  <c r="E68" i="56"/>
  <c r="G68" i="56" s="1"/>
  <c r="F302" i="56"/>
  <c r="G302" i="56" s="1"/>
  <c r="A1280" i="57"/>
  <c r="F426" i="56"/>
  <c r="G426" i="56" s="1"/>
  <c r="D71" i="2" s="1"/>
  <c r="F447" i="56"/>
  <c r="G447" i="56" s="1"/>
  <c r="F346" i="56"/>
  <c r="G346" i="56" s="1"/>
  <c r="F440" i="56"/>
  <c r="G440" i="56" s="1"/>
  <c r="C5" i="60" s="1"/>
  <c r="F332" i="56"/>
  <c r="G332" i="56" s="1"/>
  <c r="F349" i="56"/>
  <c r="G349" i="56" s="1"/>
  <c r="E10" i="56"/>
  <c r="G10" i="56" s="1"/>
  <c r="E177" i="56"/>
  <c r="E81" i="56"/>
  <c r="G81" i="56" s="1"/>
  <c r="E62" i="56"/>
  <c r="A62" i="56" s="1"/>
  <c r="H62" i="56" s="1"/>
  <c r="A1575" i="57" s="1"/>
  <c r="F436" i="56"/>
  <c r="G436" i="56" s="1"/>
  <c r="E301" i="56"/>
  <c r="F445" i="56"/>
  <c r="G445" i="56" s="1"/>
  <c r="F429" i="56"/>
  <c r="G429" i="56" s="1"/>
  <c r="C6" i="59" s="1"/>
  <c r="F427" i="56"/>
  <c r="G427" i="56" s="1"/>
  <c r="F335" i="56"/>
  <c r="G335" i="56" s="1"/>
  <c r="C32" i="46" s="1"/>
  <c r="E212" i="56"/>
  <c r="A212" i="56" s="1"/>
  <c r="H212" i="56" s="1"/>
  <c r="A1534" i="57" s="1"/>
  <c r="F428" i="56"/>
  <c r="G428" i="56" s="1"/>
  <c r="C5" i="59" s="1"/>
  <c r="G210" i="56"/>
  <c r="C120" i="48" s="1"/>
  <c r="G228" i="56"/>
  <c r="C142" i="48" s="1"/>
  <c r="G189" i="56"/>
  <c r="A268" i="56"/>
  <c r="H268" i="56" s="1"/>
  <c r="A57" i="57" s="1"/>
  <c r="G268" i="56"/>
  <c r="A253" i="56"/>
  <c r="H253" i="56" s="1"/>
  <c r="A296" i="57" s="1"/>
  <c r="G253" i="56"/>
  <c r="C167" i="48" s="1"/>
  <c r="G107" i="56"/>
  <c r="C26" i="48" s="1"/>
  <c r="G22" i="56"/>
  <c r="G35" i="56"/>
  <c r="E15" i="50" s="1"/>
  <c r="F169" i="51"/>
  <c r="A1552" i="57"/>
  <c r="AE24" i="2"/>
  <c r="F200" i="51"/>
  <c r="F100" i="51"/>
  <c r="F116" i="51"/>
  <c r="F218" i="51"/>
  <c r="F58" i="51"/>
  <c r="F92" i="51"/>
  <c r="AE18" i="2"/>
  <c r="F326" i="56"/>
  <c r="E214" i="56"/>
  <c r="A214" i="56" s="1"/>
  <c r="H214" i="56" s="1"/>
  <c r="A1537" i="57" s="1"/>
  <c r="F419" i="56"/>
  <c r="G419" i="56" s="1"/>
  <c r="D37" i="2" s="1"/>
  <c r="F284" i="56"/>
  <c r="G284" i="56" s="1"/>
  <c r="F377" i="56"/>
  <c r="G377" i="56" s="1"/>
  <c r="AT38" i="61"/>
  <c r="AT70" i="61"/>
  <c r="AT22" i="61"/>
  <c r="AT86" i="61"/>
  <c r="AT114" i="61"/>
  <c r="AT130" i="61"/>
  <c r="AT146" i="61"/>
  <c r="AT134" i="61"/>
  <c r="AT150" i="61"/>
  <c r="AT118" i="61"/>
  <c r="AT94" i="61"/>
  <c r="AT91" i="61"/>
  <c r="AT125" i="61"/>
  <c r="AT141" i="61"/>
  <c r="AT147" i="61"/>
  <c r="AT78" i="61"/>
  <c r="AT30" i="61"/>
  <c r="AT157" i="61"/>
  <c r="AT112" i="61"/>
  <c r="AT73" i="61"/>
  <c r="AT52" i="61"/>
  <c r="AT34" i="61"/>
  <c r="AT16" i="61"/>
  <c r="AT143" i="61"/>
  <c r="AT124" i="61"/>
  <c r="AT104" i="61"/>
  <c r="AT83" i="61"/>
  <c r="AT69" i="61"/>
  <c r="AT47" i="61"/>
  <c r="AT33" i="61"/>
  <c r="AT12" i="61"/>
  <c r="AT149" i="61"/>
  <c r="AT123" i="61"/>
  <c r="AT103" i="61"/>
  <c r="AT89" i="61"/>
  <c r="AT68" i="61"/>
  <c r="AT50" i="61"/>
  <c r="AT32" i="61"/>
  <c r="AT11" i="61"/>
  <c r="AT135" i="61"/>
  <c r="AT116" i="61"/>
  <c r="AT95" i="61"/>
  <c r="AT81" i="61"/>
  <c r="AT60" i="61"/>
  <c r="AT42" i="61"/>
  <c r="AT24" i="61"/>
  <c r="AT29" i="61"/>
  <c r="AT113" i="61"/>
  <c r="AT56" i="61"/>
  <c r="AT21" i="61"/>
  <c r="AT102" i="61"/>
  <c r="AT87" i="61"/>
  <c r="AT126" i="61"/>
  <c r="AT128" i="61"/>
  <c r="AT62" i="61"/>
  <c r="AT14" i="61"/>
  <c r="AT142" i="61"/>
  <c r="AT84" i="61"/>
  <c r="AT66" i="61"/>
  <c r="AT48" i="61"/>
  <c r="AT27" i="61"/>
  <c r="AT13" i="61"/>
  <c r="AT140" i="61"/>
  <c r="AT121" i="61"/>
  <c r="AT101" i="61"/>
  <c r="AT79" i="61"/>
  <c r="AT65" i="61"/>
  <c r="AT44" i="61"/>
  <c r="AT26" i="61"/>
  <c r="AT8" i="61"/>
  <c r="AT139" i="61"/>
  <c r="AT120" i="61"/>
  <c r="AT100" i="61"/>
  <c r="AT82" i="61"/>
  <c r="AT64" i="61"/>
  <c r="AT43" i="61"/>
  <c r="AT7" i="61"/>
  <c r="AT151" i="61"/>
  <c r="AT132" i="61"/>
  <c r="AT92" i="61"/>
  <c r="AT35" i="61"/>
  <c r="AT144" i="61"/>
  <c r="AT122" i="61"/>
  <c r="AT109" i="61"/>
  <c r="AT54" i="61"/>
  <c r="AT6" i="61"/>
  <c r="AT138" i="61"/>
  <c r="AT80" i="61"/>
  <c r="AT59" i="61"/>
  <c r="AT45" i="61"/>
  <c r="AT23" i="61"/>
  <c r="AT9" i="61"/>
  <c r="AT156" i="61"/>
  <c r="AT137" i="61"/>
  <c r="AT111" i="61"/>
  <c r="AT97" i="61"/>
  <c r="AT76" i="61"/>
  <c r="AT58" i="61"/>
  <c r="AT40" i="61"/>
  <c r="AT19" i="61"/>
  <c r="AT5" i="61"/>
  <c r="AT155" i="61"/>
  <c r="AT136" i="61"/>
  <c r="AT117" i="61"/>
  <c r="AT96" i="61"/>
  <c r="AT75" i="61"/>
  <c r="AT61" i="61"/>
  <c r="AT39" i="61"/>
  <c r="AT25" i="61"/>
  <c r="AT148" i="61"/>
  <c r="AT129" i="61"/>
  <c r="AT106" i="61"/>
  <c r="AT88" i="61"/>
  <c r="AT67" i="61"/>
  <c r="AT53" i="61"/>
  <c r="AT31" i="61"/>
  <c r="AT17" i="61"/>
  <c r="AT98" i="61"/>
  <c r="AT110" i="61"/>
  <c r="AT115" i="61"/>
  <c r="AT154" i="61"/>
  <c r="AT105" i="61"/>
  <c r="AT46" i="61"/>
  <c r="AT131" i="61"/>
  <c r="AT77" i="61"/>
  <c r="AT55" i="61"/>
  <c r="AT41" i="61"/>
  <c r="AT20" i="61"/>
  <c r="AT153" i="61"/>
  <c r="AT127" i="61"/>
  <c r="AT108" i="61"/>
  <c r="AT90" i="61"/>
  <c r="AT72" i="61"/>
  <c r="AT51" i="61"/>
  <c r="AT37" i="61"/>
  <c r="AT15" i="61"/>
  <c r="AT152" i="61"/>
  <c r="AT133" i="61"/>
  <c r="AT107" i="61"/>
  <c r="AT93" i="61"/>
  <c r="AT71" i="61"/>
  <c r="AT57" i="61"/>
  <c r="AT36" i="61"/>
  <c r="AT18" i="61"/>
  <c r="AT145" i="61"/>
  <c r="AT119" i="61"/>
  <c r="AT99" i="61"/>
  <c r="AT85" i="61"/>
  <c r="AT63" i="61"/>
  <c r="AT49" i="61"/>
  <c r="AT28" i="61"/>
  <c r="AT10" i="61"/>
  <c r="AT74" i="61"/>
  <c r="G270" i="56"/>
  <c r="G72" i="56"/>
  <c r="E391" i="56"/>
  <c r="F391" i="56"/>
  <c r="G254" i="56"/>
  <c r="C168" i="48" s="1"/>
  <c r="G248" i="56"/>
  <c r="C162" i="48" s="1"/>
  <c r="G242" i="56"/>
  <c r="C156" i="48" s="1"/>
  <c r="G66" i="56"/>
  <c r="C39" i="50" s="1"/>
  <c r="G52" i="56"/>
  <c r="C24" i="50" s="1"/>
  <c r="L16" i="48"/>
  <c r="I24" i="50"/>
  <c r="AP52" i="61"/>
  <c r="AP32" i="61"/>
  <c r="AP41" i="61"/>
  <c r="P8" i="46" s="1"/>
  <c r="AP14" i="61"/>
  <c r="AP37" i="61"/>
  <c r="AP35" i="61"/>
  <c r="AI15" i="50" s="1"/>
  <c r="AP51" i="61"/>
  <c r="O8" i="2" s="1"/>
  <c r="AP10" i="61"/>
  <c r="AP8" i="61"/>
  <c r="AP13" i="61"/>
  <c r="AP81" i="61"/>
  <c r="AP78" i="61"/>
  <c r="AP79" i="61"/>
  <c r="AP68" i="61"/>
  <c r="H130" i="48" s="1"/>
  <c r="AP74" i="61"/>
  <c r="E130" i="48" s="1"/>
  <c r="AP5" i="61"/>
  <c r="AP77" i="61"/>
  <c r="G2" i="48" s="1"/>
  <c r="AP53" i="61"/>
  <c r="W10" i="50" s="1"/>
  <c r="AP39" i="61"/>
  <c r="AP42" i="61"/>
  <c r="W11" i="50" s="1"/>
  <c r="AP18" i="61"/>
  <c r="AP44" i="61"/>
  <c r="Z11" i="48" s="1"/>
  <c r="AP20" i="61"/>
  <c r="AP45" i="61"/>
  <c r="AP7" i="61"/>
  <c r="AP30" i="61"/>
  <c r="AP56" i="61"/>
  <c r="H10" i="2" s="1"/>
  <c r="AP46" i="61"/>
  <c r="AP28" i="61"/>
  <c r="AP48" i="61"/>
  <c r="AP29" i="61"/>
  <c r="AP9" i="61"/>
  <c r="AP11" i="61"/>
  <c r="AP55" i="61"/>
  <c r="S10" i="2" s="1"/>
  <c r="AP75" i="61"/>
  <c r="AP70" i="61"/>
  <c r="AP65" i="61"/>
  <c r="AP61" i="61"/>
  <c r="AP66" i="61"/>
  <c r="H11" i="48" s="1"/>
  <c r="AP71" i="61"/>
  <c r="AP64" i="61"/>
  <c r="AP62" i="61"/>
  <c r="AP67" i="61"/>
  <c r="AP72" i="61"/>
  <c r="H107" i="48" s="1"/>
  <c r="AP59" i="61"/>
  <c r="AP69" i="61"/>
  <c r="E129" i="48" s="1"/>
  <c r="AP73" i="61"/>
  <c r="AP60" i="61"/>
  <c r="AP54" i="61"/>
  <c r="AP34" i="61"/>
  <c r="AP6" i="61"/>
  <c r="AP22" i="61"/>
  <c r="AP40" i="61"/>
  <c r="AP12" i="61"/>
  <c r="AP33" i="61"/>
  <c r="Z13" i="48" s="1"/>
  <c r="AP27" i="61"/>
  <c r="AP21" i="61"/>
  <c r="AP15" i="61"/>
  <c r="AP19" i="61"/>
  <c r="X16" i="50"/>
  <c r="X35" i="50" s="1"/>
  <c r="F142" i="51"/>
  <c r="F5" i="51"/>
  <c r="F178" i="51"/>
  <c r="F160" i="51"/>
  <c r="F118" i="51"/>
  <c r="F40" i="51"/>
  <c r="F57" i="51"/>
  <c r="F24" i="51"/>
  <c r="AE20" i="2"/>
  <c r="AE28" i="2"/>
  <c r="AE27" i="2"/>
  <c r="F6" i="51"/>
  <c r="F171" i="51"/>
  <c r="F4" i="51"/>
  <c r="F109" i="51"/>
  <c r="F145" i="51"/>
  <c r="F35" i="51"/>
  <c r="F68" i="51"/>
  <c r="F69" i="51"/>
  <c r="F212" i="51"/>
  <c r="F189" i="51"/>
  <c r="F180" i="51"/>
  <c r="F54" i="51"/>
  <c r="F12" i="51"/>
  <c r="F204" i="51"/>
  <c r="F173" i="51"/>
  <c r="F217" i="51"/>
  <c r="L7" i="48"/>
  <c r="F74" i="51"/>
  <c r="F125" i="51"/>
  <c r="F226" i="51"/>
  <c r="F53" i="51"/>
  <c r="F64" i="51"/>
  <c r="F47" i="51"/>
  <c r="F45" i="51"/>
  <c r="F94" i="51"/>
  <c r="L6" i="48"/>
  <c r="F43" i="51"/>
  <c r="F166" i="51"/>
  <c r="F114" i="51"/>
  <c r="F163" i="51"/>
  <c r="F104" i="51"/>
  <c r="F203" i="51"/>
  <c r="F121" i="51"/>
  <c r="F221" i="51"/>
  <c r="F97" i="51"/>
  <c r="F103" i="51"/>
  <c r="F129" i="51"/>
  <c r="F186" i="51"/>
  <c r="A11" i="50"/>
  <c r="M7" i="48"/>
  <c r="F41" i="51"/>
  <c r="F78" i="51"/>
  <c r="F23" i="51"/>
  <c r="L10" i="48"/>
  <c r="F199" i="51"/>
  <c r="F122" i="51"/>
  <c r="F213" i="51"/>
  <c r="F33" i="51"/>
  <c r="F26" i="51"/>
  <c r="F228" i="51"/>
  <c r="F197" i="51"/>
  <c r="F3" i="51"/>
  <c r="F90" i="51"/>
  <c r="F27" i="51"/>
  <c r="F188" i="51"/>
  <c r="F148" i="51"/>
  <c r="F153" i="51"/>
  <c r="F72" i="51"/>
  <c r="F207" i="51"/>
  <c r="F48" i="51"/>
  <c r="F181" i="51"/>
  <c r="L4" i="48"/>
  <c r="F14" i="51"/>
  <c r="F198" i="51"/>
  <c r="F192" i="51"/>
  <c r="F150" i="51"/>
  <c r="F219" i="51"/>
  <c r="F32" i="51"/>
  <c r="F165" i="51"/>
  <c r="F138" i="51"/>
  <c r="M5" i="48"/>
  <c r="D1" i="44"/>
  <c r="C2" i="59" s="1"/>
  <c r="C2" i="60" s="1"/>
  <c r="F98" i="51"/>
  <c r="F168" i="51"/>
  <c r="F216" i="51"/>
  <c r="M3" i="48"/>
  <c r="F123" i="51"/>
  <c r="F187" i="51"/>
  <c r="F19" i="51"/>
  <c r="F223" i="51"/>
  <c r="F105" i="51"/>
  <c r="F117" i="51"/>
  <c r="F67" i="51"/>
  <c r="F21" i="51"/>
  <c r="F17" i="51"/>
  <c r="F51" i="51"/>
  <c r="F146" i="51"/>
  <c r="F201" i="51"/>
  <c r="F141" i="51"/>
  <c r="F50" i="51"/>
  <c r="F227" i="51"/>
  <c r="F157" i="51"/>
  <c r="F86" i="51"/>
  <c r="F11" i="51"/>
  <c r="F30" i="51"/>
  <c r="F88" i="51"/>
  <c r="F154" i="51"/>
  <c r="F89" i="51"/>
  <c r="F71" i="51"/>
  <c r="F144" i="51"/>
  <c r="F49" i="51"/>
  <c r="F133" i="51"/>
  <c r="F193" i="51"/>
  <c r="F20" i="51"/>
  <c r="F95" i="51"/>
  <c r="F15" i="51"/>
  <c r="F140" i="51"/>
  <c r="F195" i="51"/>
  <c r="F34" i="51"/>
  <c r="F136" i="51"/>
  <c r="F110" i="51"/>
  <c r="F191" i="51"/>
  <c r="F161" i="51"/>
  <c r="F22" i="51"/>
  <c r="F80" i="51"/>
  <c r="F73" i="51"/>
  <c r="F56" i="51"/>
  <c r="M4" i="48"/>
  <c r="F79" i="51"/>
  <c r="F93" i="51"/>
  <c r="F91" i="51"/>
  <c r="F39" i="51"/>
  <c r="F224" i="51"/>
  <c r="L5" i="48"/>
  <c r="F65" i="51"/>
  <c r="F134" i="51"/>
  <c r="F175" i="51"/>
  <c r="F119" i="51"/>
  <c r="F10" i="51"/>
  <c r="F172" i="51"/>
  <c r="F120" i="51"/>
  <c r="F18" i="51"/>
  <c r="F42" i="51"/>
  <c r="F164" i="51"/>
  <c r="F76" i="51"/>
  <c r="F46" i="51"/>
  <c r="M6" i="48"/>
  <c r="F8" i="51"/>
  <c r="F113" i="51"/>
  <c r="F59" i="51"/>
  <c r="F131" i="51"/>
  <c r="M10" i="48"/>
  <c r="F208" i="51"/>
  <c r="F182" i="51"/>
  <c r="F13" i="51"/>
  <c r="F196" i="51"/>
  <c r="F214" i="51"/>
  <c r="F25" i="51"/>
  <c r="F127" i="51"/>
  <c r="F107" i="51"/>
  <c r="F63" i="51"/>
  <c r="F96" i="51"/>
  <c r="F210" i="51"/>
  <c r="F147" i="51"/>
  <c r="F222" i="51"/>
  <c r="F206" i="51"/>
  <c r="L11" i="48"/>
  <c r="F81" i="51"/>
  <c r="F179" i="51"/>
  <c r="F36" i="51"/>
  <c r="F184" i="51"/>
  <c r="F174" i="51"/>
  <c r="F62" i="51"/>
  <c r="F194" i="51"/>
  <c r="F225" i="51"/>
  <c r="F9" i="51"/>
  <c r="F77" i="51"/>
  <c r="F29" i="51"/>
  <c r="F229" i="51"/>
  <c r="F155" i="51"/>
  <c r="F52" i="51"/>
  <c r="F215" i="51"/>
  <c r="F183" i="51"/>
  <c r="F209" i="51"/>
  <c r="F16" i="51"/>
  <c r="F132" i="51"/>
  <c r="F84" i="51"/>
  <c r="F177" i="51"/>
  <c r="F61" i="51"/>
  <c r="F126" i="51"/>
  <c r="F143" i="51"/>
  <c r="AE22" i="2"/>
  <c r="AE16" i="2"/>
  <c r="AE29" i="2"/>
  <c r="F38" i="51"/>
  <c r="F102" i="51"/>
  <c r="F112" i="51"/>
  <c r="F137" i="51"/>
  <c r="F162" i="51"/>
  <c r="F124" i="51"/>
  <c r="F85" i="51"/>
  <c r="F66" i="51"/>
  <c r="M11" i="48"/>
  <c r="F135" i="51"/>
  <c r="F205" i="51"/>
  <c r="F220" i="51"/>
  <c r="F70" i="51"/>
  <c r="F82" i="51"/>
  <c r="F60" i="51"/>
  <c r="F202" i="51"/>
  <c r="F149" i="51"/>
  <c r="L3" i="48"/>
  <c r="F83" i="51"/>
  <c r="F185" i="51"/>
  <c r="AE17" i="2"/>
  <c r="AE26" i="2"/>
  <c r="F106" i="51"/>
  <c r="F115" i="51"/>
  <c r="F108" i="51"/>
  <c r="F7" i="51"/>
  <c r="F151" i="51"/>
  <c r="F170" i="51"/>
  <c r="F44" i="51"/>
  <c r="F75" i="51"/>
  <c r="F176" i="51"/>
  <c r="F2" i="51"/>
  <c r="F211" i="51"/>
  <c r="F156" i="51"/>
  <c r="F167" i="51"/>
  <c r="F101" i="51"/>
  <c r="F111" i="51"/>
  <c r="F87" i="51"/>
  <c r="F130" i="51"/>
  <c r="F99" i="51"/>
  <c r="L8" i="48"/>
  <c r="F152" i="51"/>
  <c r="AE21" i="2"/>
  <c r="F31" i="51"/>
  <c r="F190" i="51"/>
  <c r="F37" i="51"/>
  <c r="M8" i="48"/>
  <c r="F55" i="51"/>
  <c r="F28" i="51"/>
  <c r="F139" i="51"/>
  <c r="O24" i="50"/>
  <c r="F39" i="50"/>
  <c r="A15" i="57"/>
  <c r="S28" i="2"/>
  <c r="R163" i="48"/>
  <c r="A1021" i="57"/>
  <c r="A1474" i="57"/>
  <c r="F390" i="56"/>
  <c r="F311" i="56"/>
  <c r="F363" i="56"/>
  <c r="E352" i="56"/>
  <c r="F353" i="56"/>
  <c r="E390" i="56"/>
  <c r="F352" i="56"/>
  <c r="A1525" i="57"/>
  <c r="A331" i="57"/>
  <c r="B4" i="46"/>
  <c r="A1510" i="57"/>
  <c r="H69" i="48"/>
  <c r="H96" i="48"/>
  <c r="H58" i="48"/>
  <c r="H41" i="48"/>
  <c r="H64" i="48"/>
  <c r="A1285" i="57"/>
  <c r="A462" i="57"/>
  <c r="A589" i="57"/>
  <c r="A1289" i="57"/>
  <c r="H26" i="48"/>
  <c r="H71" i="48"/>
  <c r="H45" i="48"/>
  <c r="A1490" i="57"/>
  <c r="A1503" i="57"/>
  <c r="A202" i="57"/>
  <c r="A1600" i="57"/>
  <c r="A677" i="57"/>
  <c r="A572" i="57"/>
  <c r="A1495" i="57"/>
  <c r="H74" i="48"/>
  <c r="H21" i="48"/>
  <c r="R53" i="48"/>
  <c r="A1475" i="57"/>
  <c r="A304" i="57"/>
  <c r="A1546" i="57"/>
  <c r="A1567" i="57"/>
  <c r="H72" i="48"/>
  <c r="H29" i="48"/>
  <c r="H57" i="48"/>
  <c r="H87" i="48"/>
  <c r="H56" i="48"/>
  <c r="H68" i="48"/>
  <c r="H70" i="48"/>
  <c r="H19" i="48"/>
  <c r="H31" i="48"/>
  <c r="H49" i="48"/>
  <c r="H48" i="48"/>
  <c r="H92" i="48"/>
  <c r="A1071" i="57"/>
  <c r="E160" i="48"/>
  <c r="H42" i="48"/>
  <c r="A89" i="57"/>
  <c r="H89" i="48"/>
  <c r="H88" i="48"/>
  <c r="N42" i="46"/>
  <c r="N46" i="46"/>
  <c r="N47" i="46"/>
  <c r="N30" i="46"/>
  <c r="N44" i="46"/>
  <c r="N32" i="46"/>
  <c r="N45" i="46"/>
  <c r="N38" i="46"/>
  <c r="N41" i="46"/>
  <c r="A670" i="57"/>
  <c r="A1444" i="57"/>
  <c r="A1041" i="57"/>
  <c r="A1497" i="57"/>
  <c r="A123" i="57"/>
  <c r="A325" i="57"/>
  <c r="A1433" i="57"/>
  <c r="A1098" i="57"/>
  <c r="A1462" i="57"/>
  <c r="A1286" i="57"/>
  <c r="A1206" i="57"/>
  <c r="A1570" i="57"/>
  <c r="A374" i="57"/>
  <c r="A1439" i="57"/>
  <c r="A1029" i="57"/>
  <c r="A1533" i="57"/>
  <c r="A562" i="57"/>
  <c r="A1290" i="57"/>
  <c r="A1455" i="57"/>
  <c r="A678" i="57"/>
  <c r="N22" i="46"/>
  <c r="BW28" i="51"/>
  <c r="BW48" i="51"/>
  <c r="BW108" i="51"/>
  <c r="BW111" i="51"/>
  <c r="BW181" i="51"/>
  <c r="BW179" i="51"/>
  <c r="BW166" i="51"/>
  <c r="BW164" i="51"/>
  <c r="BW162" i="51"/>
  <c r="BW160" i="51"/>
  <c r="BW147" i="51"/>
  <c r="BW219" i="51"/>
  <c r="BW213" i="51"/>
  <c r="BW210" i="51"/>
  <c r="BW202" i="51"/>
  <c r="BW190" i="51"/>
  <c r="BW234" i="51"/>
  <c r="BP3" i="51"/>
  <c r="BW104" i="51"/>
  <c r="BW75" i="51"/>
  <c r="BW69" i="51"/>
  <c r="BW58" i="51"/>
  <c r="BW53" i="51"/>
  <c r="BW52" i="51"/>
  <c r="BW143" i="51"/>
  <c r="BW132" i="51"/>
  <c r="BW124" i="51"/>
  <c r="BW123" i="51"/>
  <c r="BW38" i="51"/>
  <c r="BW49" i="51"/>
  <c r="BW47" i="51"/>
  <c r="BW121" i="51"/>
  <c r="BW120" i="51"/>
  <c r="BW119" i="51"/>
  <c r="BW118" i="51"/>
  <c r="BW184" i="51"/>
  <c r="BW183" i="51"/>
  <c r="BW182" i="51"/>
  <c r="BW180" i="51"/>
  <c r="BW178" i="51"/>
  <c r="BW174" i="51"/>
  <c r="BW171" i="51"/>
  <c r="BW165" i="51"/>
  <c r="BW163" i="51"/>
  <c r="BW161" i="51"/>
  <c r="BW159" i="51"/>
  <c r="BW158" i="51"/>
  <c r="BW154" i="51"/>
  <c r="BW153" i="51"/>
  <c r="BW151" i="51"/>
  <c r="BW149" i="51"/>
  <c r="BW148" i="51"/>
  <c r="BW226" i="51"/>
  <c r="BW225" i="51"/>
  <c r="BW224" i="51"/>
  <c r="BW223" i="51"/>
  <c r="BW221" i="51"/>
  <c r="BW220" i="51"/>
  <c r="BW217" i="51"/>
  <c r="BW216" i="51"/>
  <c r="BW214" i="51"/>
  <c r="BW209" i="51"/>
  <c r="BW208" i="51"/>
  <c r="BW207" i="51"/>
  <c r="BW206" i="51"/>
  <c r="BW205" i="51"/>
  <c r="BW204" i="51"/>
  <c r="BW203" i="51"/>
  <c r="BW200" i="51"/>
  <c r="BW199" i="51"/>
  <c r="BW198" i="51"/>
  <c r="BW197" i="51"/>
  <c r="BW196" i="51"/>
  <c r="BW195" i="51"/>
  <c r="BW191" i="51"/>
  <c r="BW189" i="51"/>
  <c r="BW188" i="51"/>
  <c r="BW187" i="51"/>
  <c r="BW235" i="51"/>
  <c r="BW232" i="51"/>
  <c r="BW231" i="51"/>
  <c r="BW229" i="51"/>
  <c r="BW228" i="51"/>
  <c r="BW227" i="51"/>
  <c r="BW14" i="51"/>
  <c r="BT3" i="51"/>
  <c r="BU3" i="51"/>
  <c r="BI3" i="51"/>
  <c r="BW91" i="51"/>
  <c r="BW83" i="51"/>
  <c r="BW41" i="51"/>
  <c r="BW33" i="51"/>
  <c r="BW32" i="51"/>
  <c r="BW19" i="51"/>
  <c r="BW18" i="51"/>
  <c r="BW17" i="51"/>
  <c r="BW103" i="51"/>
  <c r="BW101" i="51"/>
  <c r="BW100" i="51"/>
  <c r="BW90" i="51"/>
  <c r="BW76" i="51"/>
  <c r="BW67" i="51"/>
  <c r="BW60" i="51"/>
  <c r="BW59" i="51"/>
  <c r="BW55" i="51"/>
  <c r="BW146" i="51"/>
  <c r="BW140" i="51"/>
  <c r="BW139" i="51"/>
  <c r="BW137" i="51"/>
  <c r="BW136" i="51"/>
  <c r="BW135" i="51"/>
  <c r="BW134" i="51"/>
  <c r="BW44" i="51"/>
  <c r="BW42" i="51"/>
  <c r="BW36" i="51"/>
  <c r="BW35" i="51"/>
  <c r="BW34" i="51"/>
  <c r="BW40" i="51"/>
  <c r="BW27" i="51"/>
  <c r="BW26" i="51"/>
  <c r="BW25" i="51"/>
  <c r="BW43" i="51"/>
  <c r="BW46" i="51"/>
  <c r="BW45" i="51"/>
  <c r="BW12" i="51"/>
  <c r="BW11" i="51"/>
  <c r="BE3" i="51"/>
  <c r="BS3" i="51"/>
  <c r="BO3" i="51"/>
  <c r="BK3" i="51"/>
  <c r="BW9" i="51"/>
  <c r="BM3" i="51"/>
  <c r="BW39" i="51"/>
  <c r="BW37" i="51"/>
  <c r="BW24" i="51"/>
  <c r="BW23" i="51"/>
  <c r="BW22" i="51"/>
  <c r="BW8" i="51"/>
  <c r="BW7" i="51"/>
  <c r="BV3" i="51"/>
  <c r="BN3" i="51"/>
  <c r="BJ3" i="51"/>
  <c r="BW6" i="51"/>
  <c r="BW110" i="51"/>
  <c r="BW109" i="51"/>
  <c r="BW107" i="51"/>
  <c r="BW106" i="51"/>
  <c r="BW105" i="51"/>
  <c r="BW102" i="51"/>
  <c r="BW99" i="51"/>
  <c r="BW98" i="51"/>
  <c r="BW97" i="51"/>
  <c r="BW96" i="51"/>
  <c r="BW95" i="51"/>
  <c r="BW94" i="51"/>
  <c r="BW93" i="51"/>
  <c r="BW92" i="51"/>
  <c r="BW89" i="51"/>
  <c r="BW88" i="51"/>
  <c r="BW87" i="51"/>
  <c r="BW86" i="51"/>
  <c r="BW85" i="51"/>
  <c r="BW84" i="51"/>
  <c r="BW82" i="51"/>
  <c r="BW81" i="51"/>
  <c r="BW80" i="51"/>
  <c r="BW79" i="51"/>
  <c r="BW78" i="51"/>
  <c r="BW77" i="51"/>
  <c r="BW74" i="51"/>
  <c r="BW73" i="51"/>
  <c r="BW72" i="51"/>
  <c r="BW71" i="51"/>
  <c r="BW70" i="51"/>
  <c r="BW68" i="51"/>
  <c r="BW66" i="51"/>
  <c r="BW65" i="51"/>
  <c r="BW64" i="51"/>
  <c r="BW63" i="51"/>
  <c r="BW62" i="51"/>
  <c r="BW61" i="51"/>
  <c r="BW57" i="51"/>
  <c r="BW56" i="51"/>
  <c r="BW54" i="51"/>
  <c r="BW51" i="51"/>
  <c r="BW50" i="51"/>
  <c r="BW145" i="51"/>
  <c r="BW144" i="51"/>
  <c r="BW142" i="51"/>
  <c r="BW141" i="51"/>
  <c r="BW138" i="51"/>
  <c r="BW133" i="51"/>
  <c r="BW131" i="51"/>
  <c r="BW130" i="51"/>
  <c r="BW129" i="51"/>
  <c r="BW128" i="51"/>
  <c r="BW126" i="51"/>
  <c r="BW125" i="51"/>
  <c r="BW122" i="51"/>
  <c r="BW117" i="51"/>
  <c r="BW115" i="51"/>
  <c r="BW114" i="51"/>
  <c r="BW113" i="51"/>
  <c r="BW112" i="51"/>
  <c r="BW186" i="51"/>
  <c r="BW185" i="51"/>
  <c r="BW177" i="51"/>
  <c r="BW175" i="51"/>
  <c r="BW173" i="51"/>
  <c r="BW172" i="51"/>
  <c r="BW170" i="51"/>
  <c r="BW169" i="51"/>
  <c r="BW157" i="51"/>
  <c r="BW156" i="51"/>
  <c r="BW150" i="51"/>
  <c r="BW31" i="51"/>
  <c r="BW30" i="51"/>
  <c r="BW29" i="51"/>
  <c r="BW16" i="51"/>
  <c r="BW15" i="51"/>
  <c r="BW13" i="51"/>
  <c r="BW10" i="51"/>
  <c r="BF3" i="51"/>
  <c r="BG3" i="51"/>
  <c r="A122" i="57"/>
  <c r="A90" i="57"/>
  <c r="A1591" i="57"/>
  <c r="A1080" i="57"/>
  <c r="A326" i="57"/>
  <c r="A1538" i="57"/>
  <c r="A1519" i="57"/>
  <c r="A1150" i="57"/>
  <c r="A1208" i="57"/>
  <c r="A1491" i="57"/>
  <c r="A215" i="57"/>
  <c r="A1483" i="57"/>
  <c r="A1477" i="57"/>
  <c r="A142" i="57"/>
  <c r="A1473" i="57"/>
  <c r="A943" i="57"/>
  <c r="A1468" i="57"/>
  <c r="A1048" i="57"/>
  <c r="A1212" i="57"/>
  <c r="A1459" i="57"/>
  <c r="A1064" i="57"/>
  <c r="A1435" i="57"/>
  <c r="A178" i="57"/>
  <c r="A1573" i="57"/>
  <c r="A1606" i="57"/>
  <c r="A667" i="57"/>
  <c r="A1295" i="57"/>
  <c r="A1549" i="57"/>
  <c r="A1196" i="57"/>
  <c r="A286" i="57"/>
  <c r="A1526" i="57"/>
  <c r="A1523" i="57"/>
  <c r="A940" i="57"/>
  <c r="A1514" i="57"/>
  <c r="A1152" i="57"/>
  <c r="A1036" i="57"/>
  <c r="A1486" i="57"/>
  <c r="A908" i="57"/>
  <c r="A1476" i="57"/>
  <c r="A1571" i="57"/>
  <c r="A950" i="57"/>
  <c r="A1604" i="57"/>
  <c r="A120" i="57"/>
  <c r="A87" i="57"/>
  <c r="A975" i="57"/>
  <c r="A1618" i="57"/>
  <c r="A528" i="57"/>
  <c r="A1509" i="57"/>
  <c r="A1471" i="57"/>
  <c r="A405" i="57"/>
  <c r="A381" i="57"/>
  <c r="A643" i="57"/>
  <c r="A642" i="57"/>
  <c r="A1291" i="57"/>
  <c r="A1551" i="57"/>
  <c r="A504" i="57"/>
  <c r="A970" i="57"/>
  <c r="A1516" i="57"/>
  <c r="A1505" i="57"/>
  <c r="A468" i="57"/>
  <c r="A1484" i="57"/>
  <c r="A351" i="57"/>
  <c r="A1569" i="57"/>
  <c r="A312" i="57"/>
  <c r="A1602" i="57"/>
  <c r="A1561" i="57"/>
  <c r="A1042" i="57"/>
  <c r="A1594" i="57"/>
  <c r="A635" i="57"/>
  <c r="A1528" i="57"/>
  <c r="A329" i="57"/>
  <c r="A1013" i="57"/>
  <c r="A1565" i="57"/>
  <c r="A1458" i="57"/>
  <c r="A1052" i="57"/>
  <c r="A361" i="57"/>
  <c r="A1202" i="57"/>
  <c r="L18" i="48"/>
  <c r="L22" i="48"/>
  <c r="L26" i="48"/>
  <c r="L31" i="48"/>
  <c r="L35" i="48"/>
  <c r="L40" i="48"/>
  <c r="L45" i="48"/>
  <c r="L49" i="48"/>
  <c r="L54" i="48"/>
  <c r="L58" i="48"/>
  <c r="L62" i="48"/>
  <c r="L66" i="48"/>
  <c r="L71" i="48"/>
  <c r="L75" i="48"/>
  <c r="L81" i="48"/>
  <c r="L85" i="48"/>
  <c r="L89" i="48"/>
  <c r="L93" i="48"/>
  <c r="L98" i="48"/>
  <c r="L103" i="48"/>
  <c r="L111" i="48"/>
  <c r="L115" i="48"/>
  <c r="L122" i="48"/>
  <c r="L129" i="48"/>
  <c r="L135" i="48"/>
  <c r="L139" i="48"/>
  <c r="L143" i="48"/>
  <c r="L147" i="48"/>
  <c r="L151" i="48"/>
  <c r="L155" i="48"/>
  <c r="L159" i="48"/>
  <c r="L164" i="48"/>
  <c r="L19" i="48"/>
  <c r="L23" i="48"/>
  <c r="L27" i="48"/>
  <c r="L32" i="48"/>
  <c r="L36" i="48"/>
  <c r="L41" i="48"/>
  <c r="L46" i="48"/>
  <c r="L51" i="48"/>
  <c r="L55" i="48"/>
  <c r="L59" i="48"/>
  <c r="L63" i="48"/>
  <c r="L68" i="48"/>
  <c r="L72" i="48"/>
  <c r="L77" i="48"/>
  <c r="L82" i="48"/>
  <c r="L86" i="48"/>
  <c r="L90" i="48"/>
  <c r="L95" i="48"/>
  <c r="L99" i="48"/>
  <c r="L108" i="48"/>
  <c r="L112" i="48"/>
  <c r="L117" i="48"/>
  <c r="L123" i="48"/>
  <c r="L130" i="48"/>
  <c r="L136" i="48"/>
  <c r="L140" i="48"/>
  <c r="L144" i="48"/>
  <c r="L148" i="48"/>
  <c r="L152" i="48"/>
  <c r="L156" i="48"/>
  <c r="L160" i="48"/>
  <c r="L20" i="48"/>
  <c r="L24" i="48"/>
  <c r="L29" i="48"/>
  <c r="L33" i="48"/>
  <c r="L38" i="48"/>
  <c r="L42" i="48"/>
  <c r="L47" i="48"/>
  <c r="L52" i="48"/>
  <c r="L56" i="48"/>
  <c r="L60" i="48"/>
  <c r="L64" i="48"/>
  <c r="L69" i="48"/>
  <c r="L73" i="48"/>
  <c r="L78" i="48"/>
  <c r="L83" i="48"/>
  <c r="L87" i="48"/>
  <c r="L91" i="48"/>
  <c r="L96" i="48"/>
  <c r="L100" i="48"/>
  <c r="L105" i="48"/>
  <c r="L109" i="48"/>
  <c r="L113" i="48"/>
  <c r="L120" i="48"/>
  <c r="L124" i="48"/>
  <c r="L132" i="48"/>
  <c r="L137" i="48"/>
  <c r="L141" i="48"/>
  <c r="L145" i="48"/>
  <c r="L149" i="48"/>
  <c r="L153" i="48"/>
  <c r="L157" i="48"/>
  <c r="L165" i="48"/>
  <c r="L169" i="48"/>
  <c r="L21" i="48"/>
  <c r="L25" i="48"/>
  <c r="L30" i="48"/>
  <c r="L34" i="48"/>
  <c r="L39" i="48"/>
  <c r="L43" i="48"/>
  <c r="L48" i="48"/>
  <c r="L53" i="48"/>
  <c r="L57" i="48"/>
  <c r="L61" i="48"/>
  <c r="L65" i="48"/>
  <c r="L70" i="48"/>
  <c r="L74" i="48"/>
  <c r="L80" i="48"/>
  <c r="L84" i="48"/>
  <c r="L88" i="48"/>
  <c r="L92" i="48"/>
  <c r="L97" i="48"/>
  <c r="L101" i="48"/>
  <c r="L110" i="48"/>
  <c r="L114" i="48"/>
  <c r="L121" i="48"/>
  <c r="L125" i="48"/>
  <c r="L134" i="48"/>
  <c r="L138" i="48"/>
  <c r="L142" i="48"/>
  <c r="L146" i="48"/>
  <c r="L150" i="48"/>
  <c r="L154" i="48"/>
  <c r="L158" i="48"/>
  <c r="L162" i="48"/>
  <c r="L170" i="48"/>
  <c r="AE19" i="2"/>
  <c r="K14" i="48"/>
  <c r="N21" i="46"/>
  <c r="N12" i="46"/>
  <c r="Q12" i="46" s="1"/>
  <c r="N26" i="46"/>
  <c r="N27" i="46"/>
  <c r="N29" i="46"/>
  <c r="N25" i="46"/>
  <c r="N24" i="46"/>
  <c r="AT4" i="61"/>
  <c r="Q14" i="48"/>
  <c r="Q159" i="48" s="1"/>
  <c r="A905" i="57"/>
  <c r="A1496" i="57"/>
  <c r="A488" i="57"/>
  <c r="A1257" i="57"/>
  <c r="A1501" i="57"/>
  <c r="A947" i="57"/>
  <c r="A1489" i="57"/>
  <c r="A1214" i="57"/>
  <c r="A1612" i="57"/>
  <c r="A369" i="57"/>
  <c r="A463" i="57"/>
  <c r="A1512" i="57"/>
  <c r="A1037" i="57"/>
  <c r="A1157" i="57"/>
  <c r="A1481" i="57"/>
  <c r="A1175" i="57"/>
  <c r="A1595" i="57"/>
  <c r="S69" i="48"/>
  <c r="A484" i="57"/>
  <c r="A1555" i="57"/>
  <c r="A518" i="57"/>
  <c r="A1553" i="57"/>
  <c r="E6" i="46"/>
  <c r="A1603" i="57"/>
  <c r="A1524" i="57"/>
  <c r="A963" i="57"/>
  <c r="A1562" i="57"/>
  <c r="A1282" i="57"/>
  <c r="A1445" i="57"/>
  <c r="A671" i="57"/>
  <c r="D12" i="48"/>
  <c r="A1016" i="57"/>
  <c r="BW21" i="51"/>
  <c r="BW20" i="51"/>
  <c r="BL3" i="51"/>
  <c r="BH3" i="51"/>
  <c r="BR3" i="51"/>
  <c r="BQ3" i="51"/>
  <c r="AA36" i="50"/>
  <c r="T137" i="48"/>
  <c r="T92" i="48"/>
  <c r="T121" i="48"/>
  <c r="S33" i="48"/>
  <c r="T148" i="48"/>
  <c r="T57" i="48"/>
  <c r="T160" i="48"/>
  <c r="T21" i="48"/>
  <c r="R47" i="48"/>
  <c r="H47" i="48"/>
  <c r="R36" i="48"/>
  <c r="H36" i="48"/>
  <c r="R46" i="48"/>
  <c r="H46" i="48"/>
  <c r="Z39" i="50"/>
  <c r="AA34" i="50"/>
  <c r="Z33" i="50"/>
  <c r="AA29" i="50"/>
  <c r="Z28" i="50"/>
  <c r="AA37" i="50"/>
  <c r="Z36" i="50"/>
  <c r="Z35" i="50"/>
  <c r="AA32" i="50"/>
  <c r="AA31" i="50"/>
  <c r="Z30" i="50"/>
  <c r="AA27" i="50"/>
  <c r="AA26" i="50"/>
  <c r="Z25" i="50"/>
  <c r="AA33" i="50"/>
  <c r="Z32" i="50"/>
  <c r="Z31" i="50"/>
  <c r="Z24" i="50"/>
  <c r="AA21" i="50"/>
  <c r="Z20" i="50"/>
  <c r="S170" i="48"/>
  <c r="T168" i="48"/>
  <c r="S167" i="48"/>
  <c r="S164" i="48"/>
  <c r="T162" i="48"/>
  <c r="S161" i="48"/>
  <c r="S158" i="48"/>
  <c r="S156" i="48"/>
  <c r="T153" i="48"/>
  <c r="S152" i="48"/>
  <c r="T150" i="48"/>
  <c r="S149" i="48"/>
  <c r="T146" i="48"/>
  <c r="S145" i="48"/>
  <c r="T142" i="48"/>
  <c r="T139" i="48"/>
  <c r="S138" i="48"/>
  <c r="T135" i="48"/>
  <c r="S134" i="48"/>
  <c r="T129" i="48"/>
  <c r="T123" i="48"/>
  <c r="S122" i="48"/>
  <c r="T117" i="48"/>
  <c r="S115" i="48"/>
  <c r="T112" i="48"/>
  <c r="S111" i="48"/>
  <c r="T108" i="48"/>
  <c r="T99" i="48"/>
  <c r="S98" i="48"/>
  <c r="T95" i="48"/>
  <c r="S93" i="48"/>
  <c r="T90" i="48"/>
  <c r="S89" i="48"/>
  <c r="T86" i="48"/>
  <c r="S85" i="48"/>
  <c r="T82" i="48"/>
  <c r="S81" i="48"/>
  <c r="T77" i="48"/>
  <c r="S75" i="48"/>
  <c r="T72" i="48"/>
  <c r="S71" i="48"/>
  <c r="T68" i="48"/>
  <c r="S66" i="48"/>
  <c r="T63" i="48"/>
  <c r="S62" i="48"/>
  <c r="T59" i="48"/>
  <c r="S58" i="48"/>
  <c r="T55" i="48"/>
  <c r="S54" i="48"/>
  <c r="T51" i="48"/>
  <c r="S49" i="48"/>
  <c r="T46" i="48"/>
  <c r="S45" i="48"/>
  <c r="T41" i="48"/>
  <c r="S40" i="48"/>
  <c r="T36" i="48"/>
  <c r="S35" i="48"/>
  <c r="T32" i="48"/>
  <c r="S31" i="48"/>
  <c r="T27" i="48"/>
  <c r="S26" i="48"/>
  <c r="T23" i="48"/>
  <c r="S22" i="48"/>
  <c r="T19" i="48"/>
  <c r="S18" i="48"/>
  <c r="AA39" i="50"/>
  <c r="Z37" i="50"/>
  <c r="AA28" i="50"/>
  <c r="Z27" i="50"/>
  <c r="Z26" i="50"/>
  <c r="AA25" i="50"/>
  <c r="AA23" i="50"/>
  <c r="Z22" i="50"/>
  <c r="AA19" i="50"/>
  <c r="Z18" i="50"/>
  <c r="T169" i="48"/>
  <c r="T166" i="48"/>
  <c r="S165" i="48"/>
  <c r="AA30" i="50"/>
  <c r="Z29" i="50"/>
  <c r="AA24" i="50"/>
  <c r="Z23" i="50"/>
  <c r="AA20" i="50"/>
  <c r="Z19" i="50"/>
  <c r="T170" i="48"/>
  <c r="S169" i="48"/>
  <c r="T167" i="48"/>
  <c r="S166" i="48"/>
  <c r="T164" i="48"/>
  <c r="S163" i="48"/>
  <c r="T161" i="48"/>
  <c r="S160" i="48"/>
  <c r="T158" i="48"/>
  <c r="T156" i="48"/>
  <c r="S155" i="48"/>
  <c r="T152" i="48"/>
  <c r="T149" i="48"/>
  <c r="S148" i="48"/>
  <c r="T145" i="48"/>
  <c r="S144" i="48"/>
  <c r="S141" i="48"/>
  <c r="T138" i="48"/>
  <c r="S137" i="48"/>
  <c r="T134" i="48"/>
  <c r="S132" i="48"/>
  <c r="S125" i="48"/>
  <c r="T122" i="48"/>
  <c r="S121" i="48"/>
  <c r="T115" i="48"/>
  <c r="S114" i="48"/>
  <c r="T111" i="48"/>
  <c r="S110" i="48"/>
  <c r="S101" i="48"/>
  <c r="T98" i="48"/>
  <c r="S97" i="48"/>
  <c r="T93" i="48"/>
  <c r="S92" i="48"/>
  <c r="T89" i="48"/>
  <c r="S88" i="48"/>
  <c r="T85" i="48"/>
  <c r="S84" i="48"/>
  <c r="T81" i="48"/>
  <c r="S80" i="48"/>
  <c r="T75" i="48"/>
  <c r="S74" i="48"/>
  <c r="T71" i="48"/>
  <c r="S70" i="48"/>
  <c r="T66" i="48"/>
  <c r="S65" i="48"/>
  <c r="T62" i="48"/>
  <c r="S61" i="48"/>
  <c r="T58" i="48"/>
  <c r="S57" i="48"/>
  <c r="T54" i="48"/>
  <c r="S53" i="48"/>
  <c r="T49" i="48"/>
  <c r="S48" i="48"/>
  <c r="T45" i="48"/>
  <c r="S43" i="48"/>
  <c r="T40" i="48"/>
  <c r="S39" i="48"/>
  <c r="T35" i="48"/>
  <c r="S34" i="48"/>
  <c r="T31" i="48"/>
  <c r="S30" i="48"/>
  <c r="T26" i="48"/>
  <c r="S25" i="48"/>
  <c r="T22" i="48"/>
  <c r="S21" i="48"/>
  <c r="T18" i="48"/>
  <c r="Z34" i="50"/>
  <c r="AA18" i="50"/>
  <c r="T165" i="48"/>
  <c r="S159" i="48"/>
  <c r="T155" i="48"/>
  <c r="S147" i="48"/>
  <c r="T144" i="48"/>
  <c r="T141" i="48"/>
  <c r="S136" i="48"/>
  <c r="T132" i="48"/>
  <c r="T125" i="48"/>
  <c r="S120" i="48"/>
  <c r="T114" i="48"/>
  <c r="S109" i="48"/>
  <c r="S100" i="48"/>
  <c r="T97" i="48"/>
  <c r="S91" i="48"/>
  <c r="T88" i="48"/>
  <c r="S83" i="48"/>
  <c r="T80" i="48"/>
  <c r="S73" i="48"/>
  <c r="T70" i="48"/>
  <c r="S64" i="48"/>
  <c r="T61" i="48"/>
  <c r="S56" i="48"/>
  <c r="T53" i="48"/>
  <c r="S47" i="48"/>
  <c r="T43" i="48"/>
  <c r="S38" i="48"/>
  <c r="T34" i="48"/>
  <c r="S29" i="48"/>
  <c r="T25" i="48"/>
  <c r="S20" i="48"/>
  <c r="S16" i="48"/>
  <c r="AA22" i="50"/>
  <c r="T157" i="48"/>
  <c r="T154" i="48"/>
  <c r="T151" i="48"/>
  <c r="S146" i="48"/>
  <c r="T143" i="48"/>
  <c r="T140" i="48"/>
  <c r="S135" i="48"/>
  <c r="T130" i="48"/>
  <c r="T124" i="48"/>
  <c r="S117" i="48"/>
  <c r="T113" i="48"/>
  <c r="S108" i="48"/>
  <c r="S99" i="48"/>
  <c r="T96" i="48"/>
  <c r="S90" i="48"/>
  <c r="T87" i="48"/>
  <c r="S82" i="48"/>
  <c r="T78" i="48"/>
  <c r="S72" i="48"/>
  <c r="T69" i="48"/>
  <c r="S63" i="48"/>
  <c r="T60" i="48"/>
  <c r="S55" i="48"/>
  <c r="T52" i="48"/>
  <c r="S46" i="48"/>
  <c r="T42" i="48"/>
  <c r="S36" i="48"/>
  <c r="T33" i="48"/>
  <c r="S27" i="48"/>
  <c r="T24" i="48"/>
  <c r="S19" i="48"/>
  <c r="AA35" i="50"/>
  <c r="Z21" i="50"/>
  <c r="S162" i="48"/>
  <c r="T159" i="48"/>
  <c r="S153" i="48"/>
  <c r="S150" i="48"/>
  <c r="T147" i="48"/>
  <c r="S142" i="48"/>
  <c r="S139" i="48"/>
  <c r="T136" i="48"/>
  <c r="S129" i="48"/>
  <c r="S123" i="48"/>
  <c r="T120" i="48"/>
  <c r="S112" i="48"/>
  <c r="T109" i="48"/>
  <c r="T100" i="48"/>
  <c r="S95" i="48"/>
  <c r="T91" i="48"/>
  <c r="S86" i="48"/>
  <c r="T83" i="48"/>
  <c r="S77" i="48"/>
  <c r="T73" i="48"/>
  <c r="S68" i="48"/>
  <c r="T64" i="48"/>
  <c r="S59" i="48"/>
  <c r="T56" i="48"/>
  <c r="S51" i="48"/>
  <c r="T47" i="48"/>
  <c r="S41" i="48"/>
  <c r="T38" i="48"/>
  <c r="S32" i="48"/>
  <c r="T29" i="48"/>
  <c r="S23" i="48"/>
  <c r="T20" i="48"/>
  <c r="T16" i="48"/>
  <c r="T30" i="48"/>
  <c r="S42" i="48"/>
  <c r="T65" i="48"/>
  <c r="S78" i="48"/>
  <c r="T101" i="48"/>
  <c r="S157" i="48"/>
  <c r="S24" i="48"/>
  <c r="T48" i="48"/>
  <c r="S60" i="48"/>
  <c r="T84" i="48"/>
  <c r="S96" i="48"/>
  <c r="T110" i="48"/>
  <c r="S124" i="48"/>
  <c r="S140" i="48"/>
  <c r="S151" i="48"/>
  <c r="T163" i="48"/>
  <c r="T39" i="48"/>
  <c r="S52" i="48"/>
  <c r="T74" i="48"/>
  <c r="S87" i="48"/>
  <c r="S113" i="48"/>
  <c r="S130" i="48"/>
  <c r="S143" i="48"/>
  <c r="S154" i="48"/>
  <c r="S168" i="48"/>
  <c r="M118" i="61"/>
  <c r="M155" i="61"/>
  <c r="M72" i="61"/>
  <c r="I77" i="61"/>
  <c r="M70" i="61"/>
  <c r="M146" i="61"/>
  <c r="M71" i="61"/>
  <c r="M66" i="61"/>
  <c r="M153" i="61"/>
  <c r="I134" i="61"/>
  <c r="I94" i="61"/>
  <c r="M59" i="61"/>
  <c r="I142" i="61"/>
  <c r="I140" i="61"/>
  <c r="I131" i="61"/>
  <c r="M39" i="61"/>
  <c r="I154" i="61"/>
  <c r="M126" i="61"/>
  <c r="M67" i="61"/>
  <c r="M35" i="61"/>
  <c r="I82" i="61"/>
  <c r="I36" i="61"/>
  <c r="I112" i="61"/>
  <c r="M88" i="61"/>
  <c r="M110" i="61"/>
  <c r="I127" i="61"/>
  <c r="I76" i="61"/>
  <c r="M123" i="61"/>
  <c r="M80" i="61"/>
  <c r="I53" i="61"/>
  <c r="M47" i="61"/>
  <c r="I81" i="61"/>
  <c r="M69" i="61"/>
  <c r="H21" i="61"/>
  <c r="I105" i="61"/>
  <c r="H165" i="61"/>
  <c r="M101" i="61"/>
  <c r="M129" i="61"/>
  <c r="I123" i="61"/>
  <c r="I102" i="61"/>
  <c r="I56" i="61"/>
  <c r="M111" i="61"/>
  <c r="I78" i="61"/>
  <c r="M38" i="61"/>
  <c r="M83" i="61"/>
  <c r="M133" i="61"/>
  <c r="I110" i="61"/>
  <c r="M136" i="61"/>
  <c r="I85" i="61"/>
  <c r="I47" i="61"/>
  <c r="M41" i="61"/>
  <c r="I155" i="61"/>
  <c r="I104" i="61"/>
  <c r="I137" i="61"/>
  <c r="I64" i="61"/>
  <c r="I37" i="61"/>
  <c r="I34" i="61"/>
  <c r="I132" i="61"/>
  <c r="M43" i="61"/>
  <c r="I57" i="61"/>
  <c r="M132" i="61"/>
  <c r="M54" i="61"/>
  <c r="K46" i="61"/>
  <c r="I73" i="61"/>
  <c r="M52" i="61"/>
  <c r="I115" i="61"/>
  <c r="M75" i="61"/>
  <c r="I71" i="61"/>
  <c r="M65" i="61"/>
  <c r="I75" i="61"/>
  <c r="H147" i="61"/>
  <c r="M109" i="61"/>
  <c r="I49" i="61"/>
  <c r="I67" i="61"/>
  <c r="I42" i="61"/>
  <c r="M84" i="61"/>
  <c r="I120" i="61"/>
  <c r="M36" i="61"/>
  <c r="I83" i="61"/>
  <c r="I124" i="61"/>
  <c r="I26" i="61"/>
  <c r="I147" i="61"/>
  <c r="M150" i="61"/>
  <c r="M122" i="61"/>
  <c r="I126" i="61"/>
  <c r="M128" i="61"/>
  <c r="I96" i="61"/>
  <c r="M92" i="61"/>
  <c r="I38" i="61"/>
  <c r="M112" i="61"/>
  <c r="I9" i="61"/>
  <c r="M151" i="61"/>
  <c r="I114" i="61"/>
  <c r="I106" i="61"/>
  <c r="M31" i="61"/>
  <c r="M113" i="61"/>
  <c r="M97" i="61"/>
  <c r="I27" i="61"/>
  <c r="I54" i="61"/>
  <c r="I52" i="61"/>
  <c r="I98" i="61"/>
  <c r="I100" i="61"/>
  <c r="M33" i="61"/>
  <c r="I117" i="61"/>
  <c r="I23" i="61"/>
  <c r="I68" i="61"/>
  <c r="M76" i="61"/>
  <c r="I55" i="61"/>
  <c r="M99" i="61"/>
  <c r="M142" i="61"/>
  <c r="H170" i="61"/>
  <c r="M117" i="61"/>
  <c r="M37" i="61"/>
  <c r="M125" i="61"/>
  <c r="M127" i="61"/>
  <c r="M57" i="61"/>
  <c r="I39" i="61"/>
  <c r="I151" i="61"/>
  <c r="I153" i="61"/>
  <c r="M86" i="61"/>
  <c r="M82" i="61"/>
  <c r="M79" i="61"/>
  <c r="M134" i="61"/>
  <c r="I108" i="61"/>
  <c r="I41" i="61"/>
  <c r="M34" i="61"/>
  <c r="M30" i="61"/>
  <c r="I8" i="61"/>
  <c r="M81" i="61"/>
  <c r="M50" i="61"/>
  <c r="M156" i="61"/>
  <c r="I107" i="61"/>
  <c r="I138" i="61"/>
  <c r="I87" i="61"/>
  <c r="I6" i="61"/>
  <c r="I91" i="61"/>
  <c r="I40" i="61"/>
  <c r="I141" i="61"/>
  <c r="M53" i="61"/>
  <c r="M103" i="61"/>
  <c r="M119" i="61"/>
  <c r="M62" i="61"/>
  <c r="M114" i="61"/>
  <c r="M90" i="61"/>
  <c r="M56" i="61"/>
  <c r="M147" i="61"/>
  <c r="I32" i="61"/>
  <c r="M130" i="61"/>
  <c r="M46" i="61"/>
  <c r="M108" i="61"/>
  <c r="M28" i="61"/>
  <c r="I31" i="61"/>
  <c r="I74" i="61"/>
  <c r="I103" i="61"/>
  <c r="I109" i="61"/>
  <c r="M137" i="61"/>
  <c r="I121" i="61"/>
  <c r="M78" i="61"/>
  <c r="I29" i="61"/>
  <c r="M105" i="61"/>
  <c r="M87" i="61"/>
  <c r="I35" i="61"/>
  <c r="M73" i="61"/>
  <c r="M32" i="61"/>
  <c r="I116" i="61"/>
  <c r="I70" i="61"/>
  <c r="M139" i="61"/>
  <c r="I99" i="61"/>
  <c r="M74" i="61"/>
  <c r="I72" i="61"/>
  <c r="M104" i="61"/>
  <c r="M68" i="61"/>
  <c r="M42" i="61"/>
  <c r="I148" i="61"/>
  <c r="M124" i="61"/>
  <c r="I7" i="61"/>
  <c r="M25" i="61"/>
  <c r="M44" i="61"/>
  <c r="I69" i="61"/>
  <c r="M27" i="61"/>
  <c r="M94" i="61"/>
  <c r="M157" i="61"/>
  <c r="M55" i="61"/>
  <c r="I97" i="61"/>
  <c r="I5" i="61"/>
  <c r="I62" i="61"/>
  <c r="I60" i="61"/>
  <c r="M96" i="61"/>
  <c r="I58" i="61"/>
  <c r="M45" i="61"/>
  <c r="I28" i="61"/>
  <c r="M89" i="61"/>
  <c r="M158" i="61"/>
  <c r="M85" i="61"/>
  <c r="M102" i="61"/>
  <c r="I128" i="61"/>
  <c r="I66" i="61"/>
  <c r="M135" i="61"/>
  <c r="M40" i="61"/>
  <c r="I125" i="61"/>
  <c r="I119" i="61"/>
  <c r="I157" i="61"/>
  <c r="I79" i="61"/>
  <c r="M148" i="61"/>
  <c r="M64" i="61"/>
  <c r="M60" i="61"/>
  <c r="M149" i="61"/>
  <c r="I86" i="61"/>
  <c r="I130" i="61"/>
  <c r="I30" i="61"/>
  <c r="I84" i="61"/>
  <c r="I46" i="61"/>
  <c r="M131" i="61"/>
  <c r="M49" i="61"/>
  <c r="M98" i="61"/>
  <c r="I133" i="61"/>
  <c r="M145" i="61"/>
  <c r="M116" i="61"/>
  <c r="H169" i="61"/>
  <c r="I48" i="61"/>
  <c r="I113" i="61"/>
  <c r="I61" i="61"/>
  <c r="M141" i="61"/>
  <c r="I135" i="61"/>
  <c r="M107" i="61"/>
  <c r="I59" i="61"/>
  <c r="I92" i="61"/>
  <c r="M100" i="61"/>
  <c r="M143" i="61"/>
  <c r="I93" i="61"/>
  <c r="M106" i="61"/>
  <c r="I80" i="61"/>
  <c r="M77" i="61"/>
  <c r="M138" i="61"/>
  <c r="H167" i="61"/>
  <c r="I45" i="61"/>
  <c r="M48" i="61"/>
  <c r="M63" i="61"/>
  <c r="M152" i="61"/>
  <c r="M95" i="61"/>
  <c r="I51" i="61"/>
  <c r="I65" i="61"/>
  <c r="M26" i="61"/>
  <c r="I90" i="61"/>
  <c r="M51" i="61"/>
  <c r="I95" i="61"/>
  <c r="M61" i="61"/>
  <c r="I111" i="61"/>
  <c r="I4" i="61"/>
  <c r="I50" i="61"/>
  <c r="M115" i="61"/>
  <c r="I63" i="61"/>
  <c r="I89" i="61"/>
  <c r="M154" i="61"/>
  <c r="L46" i="61"/>
  <c r="I149" i="61"/>
  <c r="I122" i="61"/>
  <c r="I143" i="61"/>
  <c r="I136" i="61"/>
  <c r="M121" i="61"/>
  <c r="I44" i="61"/>
  <c r="I101" i="61"/>
  <c r="I88" i="61"/>
  <c r="M29" i="61"/>
  <c r="I33" i="61"/>
  <c r="M58" i="61"/>
  <c r="M144" i="61"/>
  <c r="I43" i="61"/>
  <c r="M120" i="61"/>
  <c r="M91" i="61"/>
  <c r="M140" i="61"/>
  <c r="M93" i="61"/>
  <c r="P37" i="46" l="1"/>
  <c r="Q37" i="46"/>
  <c r="P36" i="46"/>
  <c r="Q36" i="46"/>
  <c r="P38" i="46"/>
  <c r="Q38" i="46"/>
  <c r="P28" i="46"/>
  <c r="Q28" i="46"/>
  <c r="P35" i="46"/>
  <c r="Q35" i="46"/>
  <c r="P34" i="46"/>
  <c r="Q34" i="46"/>
  <c r="P12" i="46"/>
  <c r="AE37" i="50"/>
  <c r="AE19" i="50"/>
  <c r="AE21" i="50"/>
  <c r="AE22" i="50"/>
  <c r="AE20" i="50"/>
  <c r="AE23" i="50"/>
  <c r="P19" i="46"/>
  <c r="Q19" i="46"/>
  <c r="Q20" i="46"/>
  <c r="P20" i="46"/>
  <c r="AE18" i="50"/>
  <c r="P17" i="46"/>
  <c r="B3" i="46"/>
  <c r="C26" i="58"/>
  <c r="D5" i="50"/>
  <c r="M28" i="46"/>
  <c r="M20" i="46"/>
  <c r="M15" i="46"/>
  <c r="M14" i="46"/>
  <c r="M13" i="46"/>
  <c r="M12" i="46"/>
  <c r="P18" i="46"/>
  <c r="G299" i="56"/>
  <c r="C15" i="46" s="1"/>
  <c r="G212" i="56"/>
  <c r="C122" i="48" s="1"/>
  <c r="G316" i="56"/>
  <c r="C18" i="46" s="1"/>
  <c r="G296" i="56"/>
  <c r="C12" i="46" s="1"/>
  <c r="G404" i="56"/>
  <c r="C70" i="46" s="1"/>
  <c r="G398" i="56"/>
  <c r="Q40" i="46"/>
  <c r="M70" i="46"/>
  <c r="Q70" i="46"/>
  <c r="Q69" i="46"/>
  <c r="M17" i="46"/>
  <c r="M40" i="46"/>
  <c r="Q17" i="46"/>
  <c r="Q14" i="46"/>
  <c r="P16" i="46"/>
  <c r="Q16" i="46"/>
  <c r="Q13" i="46"/>
  <c r="Q15" i="46"/>
  <c r="M16" i="46"/>
  <c r="G397" i="56"/>
  <c r="G393" i="56"/>
  <c r="G403" i="56"/>
  <c r="G317" i="56"/>
  <c r="C19" i="46" s="1"/>
  <c r="G341" i="56"/>
  <c r="C36" i="46" s="1"/>
  <c r="G402" i="56"/>
  <c r="C69" i="46" s="1"/>
  <c r="G59" i="56"/>
  <c r="C31" i="50" s="1"/>
  <c r="G364" i="56"/>
  <c r="G288" i="56"/>
  <c r="G312" i="56"/>
  <c r="G313" i="56"/>
  <c r="G136" i="56"/>
  <c r="C55" i="48" s="1"/>
  <c r="G315" i="56"/>
  <c r="G314" i="56"/>
  <c r="G338" i="56"/>
  <c r="C34" i="46" s="1"/>
  <c r="A321" i="56"/>
  <c r="H321" i="56" s="1"/>
  <c r="A1584" i="57" s="1"/>
  <c r="G321" i="56"/>
  <c r="B23" i="46" s="1"/>
  <c r="G285" i="56"/>
  <c r="G286" i="56"/>
  <c r="G287" i="56"/>
  <c r="G401" i="56"/>
  <c r="G141" i="56"/>
  <c r="C60" i="48" s="1"/>
  <c r="G392" i="56"/>
  <c r="C66" i="46" s="1"/>
  <c r="G339" i="56"/>
  <c r="C35" i="46" s="1"/>
  <c r="G399" i="56"/>
  <c r="G395" i="56"/>
  <c r="C67" i="46" s="1"/>
  <c r="G342" i="56"/>
  <c r="C37" i="46" s="1"/>
  <c r="G164" i="56"/>
  <c r="C83" i="48" s="1"/>
  <c r="G241" i="56"/>
  <c r="C155" i="48" s="1"/>
  <c r="G400" i="56"/>
  <c r="G396" i="56"/>
  <c r="C68" i="46" s="1"/>
  <c r="G394" i="56"/>
  <c r="M37" i="46"/>
  <c r="M19" i="46"/>
  <c r="M18" i="46"/>
  <c r="M34" i="46"/>
  <c r="M35" i="46"/>
  <c r="M36" i="46"/>
  <c r="Q33" i="46"/>
  <c r="Q103" i="48"/>
  <c r="Q105" i="48"/>
  <c r="Q67" i="46"/>
  <c r="Q68" i="46"/>
  <c r="M67" i="46"/>
  <c r="M68" i="46"/>
  <c r="M66" i="46"/>
  <c r="E165" i="48"/>
  <c r="A1608" i="57"/>
  <c r="A1574" i="57"/>
  <c r="A1118" i="57"/>
  <c r="M33" i="46"/>
  <c r="E161" i="48"/>
  <c r="H161" i="48" s="1"/>
  <c r="A1599" i="57"/>
  <c r="A1024" i="57"/>
  <c r="E8" i="46"/>
  <c r="E76" i="46"/>
  <c r="P55" i="46"/>
  <c r="Q55" i="46"/>
  <c r="P66" i="46"/>
  <c r="Q66" i="46" s="1"/>
  <c r="Q65" i="46"/>
  <c r="P65" i="46"/>
  <c r="P52" i="46"/>
  <c r="Q52" i="46"/>
  <c r="P63" i="46"/>
  <c r="Q63" i="46"/>
  <c r="P64" i="46"/>
  <c r="Q64" i="46"/>
  <c r="P59" i="46"/>
  <c r="Q59" i="46"/>
  <c r="P53" i="46"/>
  <c r="Q53" i="46"/>
  <c r="Q49" i="46"/>
  <c r="P49" i="46"/>
  <c r="M55" i="46"/>
  <c r="M53" i="46"/>
  <c r="M56" i="46"/>
  <c r="M62" i="46"/>
  <c r="M52" i="46"/>
  <c r="M57" i="46"/>
  <c r="M49" i="46"/>
  <c r="M50" i="46"/>
  <c r="M59" i="46"/>
  <c r="M61" i="46"/>
  <c r="M64" i="46"/>
  <c r="M74" i="46"/>
  <c r="M63" i="46"/>
  <c r="M65" i="46"/>
  <c r="M71" i="46"/>
  <c r="M54" i="46"/>
  <c r="M72" i="46"/>
  <c r="M48" i="46"/>
  <c r="M39" i="46"/>
  <c r="P61" i="46"/>
  <c r="Q61" i="46"/>
  <c r="P62" i="46"/>
  <c r="Q62" i="46" s="1"/>
  <c r="Q56" i="46"/>
  <c r="P56" i="46"/>
  <c r="P71" i="46"/>
  <c r="Q71" i="46" s="1"/>
  <c r="Q54" i="46"/>
  <c r="P54" i="46"/>
  <c r="E166" i="48"/>
  <c r="H166" i="48" s="1"/>
  <c r="M44" i="46"/>
  <c r="E167" i="48"/>
  <c r="A1566" i="57"/>
  <c r="Y24" i="50"/>
  <c r="D21" i="2"/>
  <c r="X31" i="50"/>
  <c r="A1593" i="57"/>
  <c r="O39" i="50"/>
  <c r="A1609" i="57"/>
  <c r="C28" i="58"/>
  <c r="M24" i="46"/>
  <c r="M26" i="46"/>
  <c r="M45" i="46"/>
  <c r="M38" i="46"/>
  <c r="M41" i="46"/>
  <c r="D9" i="2"/>
  <c r="AD14" i="50"/>
  <c r="AH24" i="2"/>
  <c r="AH26" i="2"/>
  <c r="G170" i="56"/>
  <c r="C89" i="48" s="1"/>
  <c r="G100" i="56"/>
  <c r="C19" i="48" s="1"/>
  <c r="G65" i="56"/>
  <c r="C37" i="50" s="1"/>
  <c r="G359" i="56"/>
  <c r="C45" i="46" s="1"/>
  <c r="G53" i="56"/>
  <c r="C25" i="50" s="1"/>
  <c r="D43" i="2"/>
  <c r="A1605" i="57"/>
  <c r="X36" i="50"/>
  <c r="X20" i="50"/>
  <c r="X27" i="50"/>
  <c r="X39" i="50"/>
  <c r="X18" i="50"/>
  <c r="X30" i="50"/>
  <c r="X32" i="50"/>
  <c r="X24" i="50"/>
  <c r="R9" i="46"/>
  <c r="X33" i="50"/>
  <c r="X22" i="50"/>
  <c r="M25" i="46"/>
  <c r="M46" i="46"/>
  <c r="M22" i="46"/>
  <c r="M30" i="46"/>
  <c r="M32" i="46"/>
  <c r="M42" i="46"/>
  <c r="M21" i="46"/>
  <c r="M29" i="46"/>
  <c r="M47" i="46"/>
  <c r="M27" i="46"/>
  <c r="Q39" i="46"/>
  <c r="P48" i="46"/>
  <c r="Q48" i="46" s="1"/>
  <c r="H405" i="56"/>
  <c r="A553" i="57" s="1"/>
  <c r="F437" i="56"/>
  <c r="G437" i="56" s="1"/>
  <c r="F294" i="56"/>
  <c r="G294" i="56" s="1"/>
  <c r="F295" i="56"/>
  <c r="A359" i="56"/>
  <c r="H359" i="56" s="1"/>
  <c r="A616" i="57" s="1"/>
  <c r="I8" i="2"/>
  <c r="AB83" i="48"/>
  <c r="Y8" i="2"/>
  <c r="Q10" i="2"/>
  <c r="P9" i="46"/>
  <c r="AB29" i="48"/>
  <c r="D77" i="2"/>
  <c r="D55" i="2"/>
  <c r="Q55" i="2"/>
  <c r="W11" i="48"/>
  <c r="D10" i="2"/>
  <c r="AB45" i="48"/>
  <c r="AB52" i="48"/>
  <c r="U14" i="48"/>
  <c r="S14" i="48" s="1"/>
  <c r="AB33" i="48"/>
  <c r="AB60" i="48"/>
  <c r="W16" i="50"/>
  <c r="X23" i="50"/>
  <c r="X26" i="50"/>
  <c r="X25" i="50"/>
  <c r="X19" i="50"/>
  <c r="X37" i="50"/>
  <c r="X28" i="50"/>
  <c r="X29" i="50"/>
  <c r="X21" i="50"/>
  <c r="X34" i="50"/>
  <c r="A1507" i="57"/>
  <c r="A526" i="57"/>
  <c r="A923" i="57"/>
  <c r="A1542" i="57"/>
  <c r="D32" i="2"/>
  <c r="D66" i="2"/>
  <c r="Q32" i="2"/>
  <c r="AB152" i="48"/>
  <c r="AB53" i="48"/>
  <c r="AB39" i="48"/>
  <c r="AB42" i="48"/>
  <c r="AB73" i="48"/>
  <c r="AB35" i="48"/>
  <c r="AB19" i="48"/>
  <c r="AB113" i="48"/>
  <c r="A1578" i="57"/>
  <c r="I39" i="50"/>
  <c r="Y39" i="50" s="1"/>
  <c r="Q9" i="2"/>
  <c r="AC13" i="48"/>
  <c r="AB71" i="48"/>
  <c r="AB150" i="48"/>
  <c r="AB75" i="48"/>
  <c r="AB93" i="48"/>
  <c r="AB115" i="48"/>
  <c r="AB55" i="48"/>
  <c r="AB54" i="48"/>
  <c r="AB61" i="48"/>
  <c r="AB88" i="48"/>
  <c r="AB139" i="48"/>
  <c r="AB164" i="48"/>
  <c r="AB63" i="48"/>
  <c r="AB57" i="48"/>
  <c r="AB64" i="48"/>
  <c r="AB46" i="48"/>
  <c r="AB16" i="48"/>
  <c r="AB69" i="48"/>
  <c r="AB68" i="48"/>
  <c r="L8" i="2"/>
  <c r="E152" i="48"/>
  <c r="AB108" i="48"/>
  <c r="AB117" i="48"/>
  <c r="AB98" i="48"/>
  <c r="AB140" i="48"/>
  <c r="AB100" i="48"/>
  <c r="P13" i="48"/>
  <c r="M8" i="46"/>
  <c r="AM29" i="2"/>
  <c r="K62" i="2"/>
  <c r="AL20" i="2" s="1"/>
  <c r="K73" i="2"/>
  <c r="AL21" i="2" s="1"/>
  <c r="X28" i="2"/>
  <c r="AM24" i="2" s="1"/>
  <c r="X39" i="2"/>
  <c r="AM26" i="2" s="1"/>
  <c r="X51" i="2"/>
  <c r="AM27" i="2" s="1"/>
  <c r="X17" i="2"/>
  <c r="AM22" i="2" s="1"/>
  <c r="K51" i="2"/>
  <c r="AL19" i="2" s="1"/>
  <c r="C16" i="50"/>
  <c r="Q21" i="2"/>
  <c r="B16" i="50"/>
  <c r="Q43" i="2"/>
  <c r="Q66" i="2"/>
  <c r="C148" i="48"/>
  <c r="G113" i="56"/>
  <c r="C32" i="48" s="1"/>
  <c r="G237" i="56"/>
  <c r="C151" i="48" s="1"/>
  <c r="G390" i="56"/>
  <c r="G63" i="56"/>
  <c r="C35" i="50" s="1"/>
  <c r="G124" i="56"/>
  <c r="C43" i="48" s="1"/>
  <c r="G409" i="56"/>
  <c r="C77" i="46" s="1"/>
  <c r="G61" i="56"/>
  <c r="C33" i="50" s="1"/>
  <c r="G47" i="56"/>
  <c r="C19" i="50" s="1"/>
  <c r="AB95" i="48"/>
  <c r="G114" i="56"/>
  <c r="C33" i="48" s="1"/>
  <c r="G391" i="56"/>
  <c r="AB82" i="48"/>
  <c r="G62" i="56"/>
  <c r="C34" i="50" s="1"/>
  <c r="AB143" i="48"/>
  <c r="AB101" i="48"/>
  <c r="AB38" i="48"/>
  <c r="X8" i="2"/>
  <c r="Y13" i="48"/>
  <c r="E83" i="56"/>
  <c r="G83" i="56" s="1"/>
  <c r="H132" i="48" s="1"/>
  <c r="E76" i="56"/>
  <c r="G76" i="56" s="1"/>
  <c r="F370" i="56"/>
  <c r="G370" i="56" s="1"/>
  <c r="C54" i="46" s="1"/>
  <c r="E310" i="56"/>
  <c r="F331" i="56"/>
  <c r="G331" i="56" s="1"/>
  <c r="B31" i="46" s="1"/>
  <c r="F423" i="56"/>
  <c r="G423" i="56" s="1"/>
  <c r="F384" i="56"/>
  <c r="G384" i="56" s="1"/>
  <c r="C24" i="46"/>
  <c r="E134" i="56"/>
  <c r="F385" i="56"/>
  <c r="G385" i="56" s="1"/>
  <c r="C65" i="46" s="1"/>
  <c r="E123" i="56"/>
  <c r="F369" i="56"/>
  <c r="G369" i="56" s="1"/>
  <c r="C53" i="46" s="1"/>
  <c r="F383" i="56"/>
  <c r="G383" i="56" s="1"/>
  <c r="F293" i="56"/>
  <c r="F415" i="56"/>
  <c r="G415" i="56" s="1"/>
  <c r="D15" i="2" s="1"/>
  <c r="E334" i="56"/>
  <c r="G334" i="56" s="1"/>
  <c r="F373" i="56"/>
  <c r="G373" i="56" s="1"/>
  <c r="C57" i="46" s="1"/>
  <c r="F345" i="56"/>
  <c r="G345" i="56" s="1"/>
  <c r="E138" i="56"/>
  <c r="E158" i="56"/>
  <c r="E105" i="56"/>
  <c r="E84" i="56"/>
  <c r="G84" i="56" s="1"/>
  <c r="E185" i="56"/>
  <c r="E206" i="56"/>
  <c r="E74" i="56"/>
  <c r="G74" i="56" s="1"/>
  <c r="E28" i="56"/>
  <c r="G28" i="56" s="1"/>
  <c r="F406" i="56"/>
  <c r="G406" i="56" s="1"/>
  <c r="C72" i="46" s="1"/>
  <c r="F324" i="56"/>
  <c r="G324" i="56" s="1"/>
  <c r="F425" i="56"/>
  <c r="G425" i="56" s="1"/>
  <c r="Q60" i="2" s="1"/>
  <c r="F344" i="56"/>
  <c r="G344" i="56" s="1"/>
  <c r="F289" i="56"/>
  <c r="G289" i="56" s="1"/>
  <c r="E292" i="56"/>
  <c r="G292" i="56" s="1"/>
  <c r="F434" i="56"/>
  <c r="G434" i="56" s="1"/>
  <c r="C12" i="59" s="1"/>
  <c r="F366" i="56"/>
  <c r="G366" i="56" s="1"/>
  <c r="C50" i="46" s="1"/>
  <c r="E343" i="56"/>
  <c r="F333" i="56"/>
  <c r="G333" i="56" s="1"/>
  <c r="F380" i="56"/>
  <c r="G380" i="56" s="1"/>
  <c r="C63" i="46" s="1"/>
  <c r="F389" i="56"/>
  <c r="G389" i="56" s="1"/>
  <c r="F410" i="56"/>
  <c r="G410" i="56" s="1"/>
  <c r="D76" i="46" s="1"/>
  <c r="E240" i="56"/>
  <c r="F291" i="56"/>
  <c r="G291" i="56" s="1"/>
  <c r="F416" i="56"/>
  <c r="G416" i="56" s="1"/>
  <c r="Q15" i="2" s="1"/>
  <c r="F290" i="56"/>
  <c r="G290" i="56" s="1"/>
  <c r="BW127" i="51"/>
  <c r="BW155" i="51"/>
  <c r="BW222" i="51"/>
  <c r="BW201" i="51"/>
  <c r="BW192" i="51"/>
  <c r="F439" i="56"/>
  <c r="G439" i="56" s="1"/>
  <c r="F282" i="56"/>
  <c r="G282" i="56" s="1"/>
  <c r="B11" i="46" s="1"/>
  <c r="F323" i="56"/>
  <c r="G323" i="56" s="1"/>
  <c r="C25" i="46" s="1"/>
  <c r="F414" i="56"/>
  <c r="G414" i="56" s="1"/>
  <c r="F336" i="56"/>
  <c r="G336" i="56" s="1"/>
  <c r="F441" i="56"/>
  <c r="G441" i="56" s="1"/>
  <c r="C15" i="60" s="1"/>
  <c r="F283" i="56"/>
  <c r="G283" i="56" s="1"/>
  <c r="F435" i="56"/>
  <c r="G435" i="56" s="1"/>
  <c r="C14" i="59" s="1"/>
  <c r="E220" i="56"/>
  <c r="F446" i="56"/>
  <c r="G446" i="56" s="1"/>
  <c r="F438" i="56"/>
  <c r="G438" i="56" s="1"/>
  <c r="F388" i="56"/>
  <c r="G388" i="56" s="1"/>
  <c r="E326" i="56"/>
  <c r="F407" i="56"/>
  <c r="G407" i="56" s="1"/>
  <c r="C74" i="46" s="1"/>
  <c r="F368" i="56"/>
  <c r="G368" i="56" s="1"/>
  <c r="C52" i="46" s="1"/>
  <c r="F301" i="56"/>
  <c r="G301" i="56" s="1"/>
  <c r="E71" i="56"/>
  <c r="E106" i="56"/>
  <c r="E64" i="56"/>
  <c r="E226" i="56"/>
  <c r="E221" i="56"/>
  <c r="E80" i="56"/>
  <c r="G80" i="56" s="1"/>
  <c r="F424" i="56"/>
  <c r="G424" i="56" s="1"/>
  <c r="D60" i="2" s="1"/>
  <c r="F327" i="56"/>
  <c r="G327" i="56" s="1"/>
  <c r="C27" i="46" s="1"/>
  <c r="F378" i="56"/>
  <c r="G378" i="56" s="1"/>
  <c r="C61" i="46" s="1"/>
  <c r="F343" i="56"/>
  <c r="E293" i="56"/>
  <c r="E82" i="56"/>
  <c r="G82" i="56" s="1"/>
  <c r="E132" i="48" s="1"/>
  <c r="F367" i="56"/>
  <c r="G367" i="56" s="1"/>
  <c r="B51" i="46" s="1"/>
  <c r="F330" i="56"/>
  <c r="G330" i="56" s="1"/>
  <c r="C30" i="46" s="1"/>
  <c r="C21" i="46"/>
  <c r="F421" i="56"/>
  <c r="G421" i="56" s="1"/>
  <c r="D49" i="2" s="1"/>
  <c r="E222" i="56"/>
  <c r="F360" i="56"/>
  <c r="G360" i="56" s="1"/>
  <c r="A1026" i="57"/>
  <c r="AB160" i="48"/>
  <c r="G311" i="56"/>
  <c r="C17" i="46" s="1"/>
  <c r="S13" i="48"/>
  <c r="X53" i="48"/>
  <c r="X163" i="48"/>
  <c r="AD14" i="48"/>
  <c r="AI35" i="50"/>
  <c r="AB34" i="48"/>
  <c r="AB167" i="48"/>
  <c r="AB156" i="48"/>
  <c r="AB51" i="48"/>
  <c r="AB48" i="48"/>
  <c r="AB56" i="48"/>
  <c r="AB41" i="48"/>
  <c r="AB21" i="48"/>
  <c r="AB32" i="48"/>
  <c r="AB59" i="48"/>
  <c r="AB74" i="48"/>
  <c r="AB77" i="48"/>
  <c r="AB92" i="48"/>
  <c r="AB154" i="48"/>
  <c r="AB110" i="48"/>
  <c r="AB78" i="48"/>
  <c r="AB129" i="48"/>
  <c r="AB155" i="48"/>
  <c r="AB169" i="48"/>
  <c r="AB149" i="48"/>
  <c r="AB170" i="48"/>
  <c r="AB23" i="48"/>
  <c r="AB22" i="48"/>
  <c r="AB141" i="48"/>
  <c r="P44" i="46"/>
  <c r="Q44" i="46" s="1"/>
  <c r="P47" i="46"/>
  <c r="Q47" i="46" s="1"/>
  <c r="AB20" i="48"/>
  <c r="AB80" i="48"/>
  <c r="AB130" i="48"/>
  <c r="AB25" i="48"/>
  <c r="AB31" i="48"/>
  <c r="AB96" i="48"/>
  <c r="AB30" i="48"/>
  <c r="AB49" i="48"/>
  <c r="AB62" i="48"/>
  <c r="AB86" i="48"/>
  <c r="AB81" i="48"/>
  <c r="AB97" i="48"/>
  <c r="AB135" i="48"/>
  <c r="AB66" i="48"/>
  <c r="AB114" i="48"/>
  <c r="AB112" i="48"/>
  <c r="AB153" i="48"/>
  <c r="AB27" i="48"/>
  <c r="P46" i="46"/>
  <c r="Q46" i="46" s="1"/>
  <c r="AB72" i="48"/>
  <c r="AB105" i="48"/>
  <c r="AB58" i="48"/>
  <c r="AB26" i="48"/>
  <c r="AB70" i="48"/>
  <c r="AB120" i="48"/>
  <c r="AB148" i="48"/>
  <c r="AB163" i="48"/>
  <c r="AB136" i="48"/>
  <c r="AB147" i="48"/>
  <c r="AB109" i="48"/>
  <c r="AB47" i="48"/>
  <c r="AB87" i="48"/>
  <c r="AB43" i="48"/>
  <c r="AB89" i="48"/>
  <c r="AB90" i="48"/>
  <c r="AB123" i="48"/>
  <c r="AB124" i="48"/>
  <c r="AB161" i="48"/>
  <c r="AB157" i="48"/>
  <c r="AB85" i="48"/>
  <c r="AK16" i="50"/>
  <c r="AB65" i="48"/>
  <c r="AB13" i="48"/>
  <c r="U13" i="48"/>
  <c r="B8" i="2"/>
  <c r="G363" i="56"/>
  <c r="C48" i="46" s="1"/>
  <c r="G352" i="56"/>
  <c r="G353" i="56"/>
  <c r="C39" i="46" s="1"/>
  <c r="AF15" i="50"/>
  <c r="V8" i="2"/>
  <c r="K8" i="2"/>
  <c r="AB15" i="50"/>
  <c r="AG15" i="50"/>
  <c r="I10" i="2"/>
  <c r="H119" i="48"/>
  <c r="H116" i="48"/>
  <c r="H79" i="48"/>
  <c r="H44" i="48"/>
  <c r="H76" i="48"/>
  <c r="H37" i="48"/>
  <c r="H67" i="48"/>
  <c r="H28" i="48"/>
  <c r="H94" i="48"/>
  <c r="H50" i="48"/>
  <c r="H17" i="48"/>
  <c r="W9" i="50"/>
  <c r="P9" i="48"/>
  <c r="P11" i="48"/>
  <c r="U10" i="2"/>
  <c r="AH15" i="50"/>
  <c r="AA13" i="48"/>
  <c r="S9" i="2"/>
  <c r="F9" i="2"/>
  <c r="F10" i="2"/>
  <c r="G10" i="2"/>
  <c r="T10" i="2"/>
  <c r="J8" i="2"/>
  <c r="W8" i="2"/>
  <c r="A5" i="50"/>
  <c r="J10" i="2"/>
  <c r="B11" i="48"/>
  <c r="B5" i="46"/>
  <c r="AI28" i="50"/>
  <c r="AB146" i="48"/>
  <c r="AB166" i="48"/>
  <c r="AB162" i="48"/>
  <c r="AB144" i="48"/>
  <c r="AB36" i="48"/>
  <c r="AB121" i="48"/>
  <c r="Q27" i="48"/>
  <c r="Q46" i="48"/>
  <c r="Q63" i="48"/>
  <c r="Q82" i="48"/>
  <c r="Q99" i="48"/>
  <c r="Q108" i="48"/>
  <c r="Q130" i="48"/>
  <c r="Q148" i="48"/>
  <c r="Q164" i="48"/>
  <c r="Q29" i="48"/>
  <c r="Q47" i="48"/>
  <c r="Q64" i="48"/>
  <c r="Q83" i="48"/>
  <c r="Q100" i="48"/>
  <c r="Q109" i="48"/>
  <c r="Q132" i="48"/>
  <c r="Q149" i="48"/>
  <c r="Q165" i="48"/>
  <c r="Q30" i="48"/>
  <c r="Q48" i="48"/>
  <c r="Q65" i="48"/>
  <c r="Q84" i="48"/>
  <c r="Q101" i="48"/>
  <c r="Q110" i="48"/>
  <c r="Q134" i="48"/>
  <c r="Q150" i="48"/>
  <c r="Q166" i="48"/>
  <c r="Q26" i="48"/>
  <c r="Q45" i="48"/>
  <c r="Q62" i="48"/>
  <c r="Q81" i="48"/>
  <c r="Q98" i="48"/>
  <c r="Q129" i="48"/>
  <c r="Q147" i="48"/>
  <c r="Q163" i="48"/>
  <c r="P32" i="46"/>
  <c r="Q32" i="46" s="1"/>
  <c r="Q169" i="48"/>
  <c r="Q32" i="48"/>
  <c r="Q51" i="48"/>
  <c r="Q68" i="48"/>
  <c r="Q86" i="48"/>
  <c r="Q112" i="48"/>
  <c r="Q136" i="48"/>
  <c r="Q152" i="48"/>
  <c r="Q170" i="48"/>
  <c r="Q33" i="48"/>
  <c r="Q52" i="48"/>
  <c r="Q69" i="48"/>
  <c r="Q87" i="48"/>
  <c r="Q113" i="48"/>
  <c r="Q137" i="48"/>
  <c r="Q153" i="48"/>
  <c r="Q16" i="48"/>
  <c r="Q34" i="48"/>
  <c r="Q53" i="48"/>
  <c r="Q70" i="48"/>
  <c r="Q88" i="48"/>
  <c r="Q114" i="48"/>
  <c r="Q138" i="48"/>
  <c r="Q154" i="48"/>
  <c r="Q168" i="48"/>
  <c r="Q31" i="48"/>
  <c r="Q49" i="48"/>
  <c r="Q66" i="48"/>
  <c r="Q85" i="48"/>
  <c r="Q111" i="48"/>
  <c r="Q135" i="48"/>
  <c r="Q151" i="48"/>
  <c r="Q167" i="48"/>
  <c r="AB132" i="48"/>
  <c r="AB24" i="48"/>
  <c r="Q19" i="48"/>
  <c r="Q36" i="48"/>
  <c r="Q55" i="48"/>
  <c r="Q72" i="48"/>
  <c r="Q90" i="48"/>
  <c r="Q117" i="48"/>
  <c r="Q140" i="48"/>
  <c r="Q156" i="48"/>
  <c r="Q20" i="48"/>
  <c r="Q38" i="48"/>
  <c r="Q56" i="48"/>
  <c r="Q73" i="48"/>
  <c r="Q91" i="48"/>
  <c r="Q120" i="48"/>
  <c r="Q141" i="48"/>
  <c r="Q157" i="48"/>
  <c r="Q21" i="48"/>
  <c r="Q39" i="48"/>
  <c r="Q57" i="48"/>
  <c r="Q74" i="48"/>
  <c r="Q92" i="48"/>
  <c r="Q121" i="48"/>
  <c r="Q142" i="48"/>
  <c r="Q158" i="48"/>
  <c r="Q18" i="48"/>
  <c r="Q35" i="48"/>
  <c r="Q54" i="48"/>
  <c r="Q71" i="48"/>
  <c r="Q89" i="48"/>
  <c r="Q115" i="48"/>
  <c r="Q139" i="48"/>
  <c r="Q155" i="48"/>
  <c r="Q23" i="48"/>
  <c r="Q41" i="48"/>
  <c r="Q59" i="48"/>
  <c r="Q77" i="48"/>
  <c r="Q95" i="48"/>
  <c r="Q123" i="48"/>
  <c r="Q144" i="48"/>
  <c r="Q160" i="48"/>
  <c r="Q24" i="48"/>
  <c r="Q42" i="48"/>
  <c r="Q60" i="48"/>
  <c r="Q78" i="48"/>
  <c r="Q96" i="48"/>
  <c r="Q124" i="48"/>
  <c r="Q145" i="48"/>
  <c r="Q161" i="48"/>
  <c r="Q25" i="48"/>
  <c r="Q43" i="48"/>
  <c r="Q61" i="48"/>
  <c r="Q80" i="48"/>
  <c r="Q97" i="48"/>
  <c r="Q125" i="48"/>
  <c r="Q146" i="48"/>
  <c r="Q162" i="48"/>
  <c r="Q22" i="48"/>
  <c r="Q40" i="48"/>
  <c r="Q58" i="48"/>
  <c r="Q75" i="48"/>
  <c r="Q93" i="48"/>
  <c r="Q122" i="48"/>
  <c r="Q143" i="48"/>
  <c r="AB168" i="48"/>
  <c r="AB125" i="48"/>
  <c r="P45" i="46"/>
  <c r="Q45" i="46" s="1"/>
  <c r="E21" i="46"/>
  <c r="E29" i="46"/>
  <c r="E41" i="46"/>
  <c r="D29" i="46"/>
  <c r="D41" i="46"/>
  <c r="AB158" i="48"/>
  <c r="M17" i="48"/>
  <c r="M21" i="48"/>
  <c r="M25" i="48"/>
  <c r="M29" i="48"/>
  <c r="M33" i="48"/>
  <c r="M37" i="48"/>
  <c r="Z37" i="48" s="1"/>
  <c r="M41" i="48"/>
  <c r="M45" i="48"/>
  <c r="M49" i="48"/>
  <c r="M53" i="48"/>
  <c r="M57" i="48"/>
  <c r="M61" i="48"/>
  <c r="M65" i="48"/>
  <c r="M69" i="48"/>
  <c r="M73" i="48"/>
  <c r="M77" i="48"/>
  <c r="M81" i="48"/>
  <c r="M85" i="48"/>
  <c r="M89" i="48"/>
  <c r="M93" i="48"/>
  <c r="M97" i="48"/>
  <c r="M101" i="48"/>
  <c r="M104" i="48"/>
  <c r="Z104" i="48" s="1"/>
  <c r="M107" i="48"/>
  <c r="Z107" i="48" s="1"/>
  <c r="M111" i="48"/>
  <c r="M115" i="48"/>
  <c r="M119" i="48"/>
  <c r="Z119" i="48" s="1"/>
  <c r="M123" i="48"/>
  <c r="M127" i="48"/>
  <c r="Z127" i="48" s="1"/>
  <c r="M131" i="48"/>
  <c r="Z131" i="48" s="1"/>
  <c r="M135" i="48"/>
  <c r="M139" i="48"/>
  <c r="M143" i="48"/>
  <c r="M147" i="48"/>
  <c r="M151" i="48"/>
  <c r="M155" i="48"/>
  <c r="M159" i="48"/>
  <c r="M163" i="48"/>
  <c r="M167" i="48"/>
  <c r="M16" i="48"/>
  <c r="M105" i="48"/>
  <c r="M116" i="48"/>
  <c r="Z116" i="48" s="1"/>
  <c r="M124" i="48"/>
  <c r="M128" i="48"/>
  <c r="Z128" i="48" s="1"/>
  <c r="M136" i="48"/>
  <c r="M140" i="48"/>
  <c r="M152" i="48"/>
  <c r="M164" i="48"/>
  <c r="M145" i="48"/>
  <c r="M157" i="48"/>
  <c r="M18" i="48"/>
  <c r="M22" i="48"/>
  <c r="M26" i="48"/>
  <c r="M30" i="48"/>
  <c r="M34" i="48"/>
  <c r="M38" i="48"/>
  <c r="M42" i="48"/>
  <c r="M46" i="48"/>
  <c r="M50" i="48"/>
  <c r="Z50" i="48" s="1"/>
  <c r="M54" i="48"/>
  <c r="M58" i="48"/>
  <c r="M62" i="48"/>
  <c r="M66" i="48"/>
  <c r="M70" i="48"/>
  <c r="M74" i="48"/>
  <c r="M78" i="48"/>
  <c r="M82" i="48"/>
  <c r="M86" i="48"/>
  <c r="M90" i="48"/>
  <c r="M94" i="48"/>
  <c r="Z94" i="48" s="1"/>
  <c r="M98" i="48"/>
  <c r="M102" i="48"/>
  <c r="Z102" i="48" s="1"/>
  <c r="M108" i="48"/>
  <c r="M112" i="48"/>
  <c r="M120" i="48"/>
  <c r="M132" i="48"/>
  <c r="M144" i="48"/>
  <c r="M148" i="48"/>
  <c r="M156" i="48"/>
  <c r="M160" i="48"/>
  <c r="M168" i="48"/>
  <c r="M161" i="48"/>
  <c r="M19" i="48"/>
  <c r="M23" i="48"/>
  <c r="M27" i="48"/>
  <c r="M31" i="48"/>
  <c r="M35" i="48"/>
  <c r="M39" i="48"/>
  <c r="M43" i="48"/>
  <c r="M47" i="48"/>
  <c r="M51" i="48"/>
  <c r="M55" i="48"/>
  <c r="M59" i="48"/>
  <c r="M63" i="48"/>
  <c r="M67" i="48"/>
  <c r="Z67" i="48" s="1"/>
  <c r="M71" i="48"/>
  <c r="M75" i="48"/>
  <c r="M79" i="48"/>
  <c r="Z79" i="48" s="1"/>
  <c r="M83" i="48"/>
  <c r="M87" i="48"/>
  <c r="M91" i="48"/>
  <c r="M95" i="48"/>
  <c r="M99" i="48"/>
  <c r="M103" i="48"/>
  <c r="M109" i="48"/>
  <c r="M113" i="48"/>
  <c r="M117" i="48"/>
  <c r="M121" i="48"/>
  <c r="M125" i="48"/>
  <c r="M129" i="48"/>
  <c r="M133" i="48"/>
  <c r="Z133" i="48" s="1"/>
  <c r="M137" i="48"/>
  <c r="M141" i="48"/>
  <c r="M153" i="48"/>
  <c r="M165" i="48"/>
  <c r="M20" i="48"/>
  <c r="M24" i="48"/>
  <c r="M28" i="48"/>
  <c r="Z28" i="48" s="1"/>
  <c r="M32" i="48"/>
  <c r="M36" i="48"/>
  <c r="M40" i="48"/>
  <c r="M44" i="48"/>
  <c r="Z44" i="48" s="1"/>
  <c r="M48" i="48"/>
  <c r="M52" i="48"/>
  <c r="M56" i="48"/>
  <c r="M60" i="48"/>
  <c r="M64" i="48"/>
  <c r="M68" i="48"/>
  <c r="M72" i="48"/>
  <c r="M76" i="48"/>
  <c r="Z76" i="48" s="1"/>
  <c r="M80" i="48"/>
  <c r="M84" i="48"/>
  <c r="M88" i="48"/>
  <c r="M92" i="48"/>
  <c r="M96" i="48"/>
  <c r="M100" i="48"/>
  <c r="M110" i="48"/>
  <c r="M114" i="48"/>
  <c r="M118" i="48"/>
  <c r="Z118" i="48" s="1"/>
  <c r="M122" i="48"/>
  <c r="M126" i="48"/>
  <c r="Z126" i="48" s="1"/>
  <c r="M130" i="48"/>
  <c r="M134" i="48"/>
  <c r="M138" i="48"/>
  <c r="M142" i="48"/>
  <c r="M146" i="48"/>
  <c r="M150" i="48"/>
  <c r="M154" i="48"/>
  <c r="M158" i="48"/>
  <c r="M162" i="48"/>
  <c r="M166" i="48"/>
  <c r="M170" i="48"/>
  <c r="M149" i="48"/>
  <c r="M169" i="48"/>
  <c r="AB142" i="48"/>
  <c r="AB165" i="48"/>
  <c r="AI22" i="50"/>
  <c r="AI33" i="50"/>
  <c r="AI37" i="50"/>
  <c r="AB138" i="48"/>
  <c r="AB137" i="48"/>
  <c r="P26" i="46"/>
  <c r="Q26" i="46" s="1"/>
  <c r="AA12" i="48"/>
  <c r="AB18" i="48"/>
  <c r="AB159" i="48"/>
  <c r="AB134" i="48"/>
  <c r="P27" i="46"/>
  <c r="Q27" i="46" s="1"/>
  <c r="AB84" i="48"/>
  <c r="AB99" i="48"/>
  <c r="AB122" i="48"/>
  <c r="AB151" i="48"/>
  <c r="P24" i="46"/>
  <c r="Q24" i="46" s="1"/>
  <c r="P25" i="46"/>
  <c r="Q25" i="46" s="1"/>
  <c r="AB103" i="48"/>
  <c r="P14" i="48"/>
  <c r="W12" i="48"/>
  <c r="AC17" i="2"/>
  <c r="AI18" i="50"/>
  <c r="AI23" i="50"/>
  <c r="AI36" i="50"/>
  <c r="AI34" i="50"/>
  <c r="AI27" i="50"/>
  <c r="AI21" i="50"/>
  <c r="AB35" i="50"/>
  <c r="AC35" i="50" s="1"/>
  <c r="AD35" i="50"/>
  <c r="AI20" i="50"/>
  <c r="AI30" i="50"/>
  <c r="AI24" i="50"/>
  <c r="X46" i="48"/>
  <c r="AI39" i="50"/>
  <c r="AI25" i="50"/>
  <c r="AI32" i="50"/>
  <c r="AI31" i="50"/>
  <c r="AI19" i="50"/>
  <c r="AI26" i="50"/>
  <c r="X47" i="48"/>
  <c r="AH14" i="50"/>
  <c r="X36" i="48"/>
  <c r="AI29" i="50"/>
  <c r="G262" i="51"/>
  <c r="H38" i="61"/>
  <c r="K128" i="61"/>
  <c r="K73" i="61"/>
  <c r="L87" i="61"/>
  <c r="H133" i="61"/>
  <c r="H18" i="61"/>
  <c r="K53" i="61"/>
  <c r="K72" i="61"/>
  <c r="H58" i="61"/>
  <c r="G405" i="51"/>
  <c r="K59" i="61"/>
  <c r="K30" i="61"/>
  <c r="H36" i="61"/>
  <c r="L21" i="61"/>
  <c r="K101" i="61"/>
  <c r="K85" i="61"/>
  <c r="G347" i="51"/>
  <c r="H33" i="61"/>
  <c r="K75" i="61"/>
  <c r="K55" i="61"/>
  <c r="G400" i="51"/>
  <c r="H103" i="61"/>
  <c r="L30" i="61"/>
  <c r="H112" i="61"/>
  <c r="L114" i="61"/>
  <c r="L134" i="61"/>
  <c r="H70" i="61"/>
  <c r="L44" i="61"/>
  <c r="G380" i="51"/>
  <c r="H28" i="61"/>
  <c r="H92" i="61"/>
  <c r="H83" i="61"/>
  <c r="G383" i="51"/>
  <c r="K151" i="61"/>
  <c r="G244" i="51"/>
  <c r="L88" i="61"/>
  <c r="G301" i="51"/>
  <c r="K42" i="61"/>
  <c r="L99" i="61"/>
  <c r="G329" i="51"/>
  <c r="H122" i="61"/>
  <c r="L115" i="61"/>
  <c r="G406" i="51"/>
  <c r="H71" i="61"/>
  <c r="L26" i="61"/>
  <c r="H116" i="61"/>
  <c r="H20" i="61"/>
  <c r="L112" i="61"/>
  <c r="G351" i="51"/>
  <c r="G253" i="51"/>
  <c r="L7" i="61"/>
  <c r="K108" i="61"/>
  <c r="G261" i="51"/>
  <c r="H154" i="61"/>
  <c r="L80" i="61"/>
  <c r="G337" i="51"/>
  <c r="G364" i="51"/>
  <c r="K74" i="61"/>
  <c r="L71" i="61"/>
  <c r="H142" i="61"/>
  <c r="H45" i="61"/>
  <c r="G395" i="51"/>
  <c r="L57" i="61"/>
  <c r="G344" i="51"/>
  <c r="L13" i="61"/>
  <c r="L152" i="61"/>
  <c r="K156" i="61"/>
  <c r="L141" i="61"/>
  <c r="L119" i="61"/>
  <c r="L58" i="61"/>
  <c r="L129" i="61"/>
  <c r="H67" i="61"/>
  <c r="G310" i="51"/>
  <c r="L148" i="61"/>
  <c r="H74" i="61"/>
  <c r="G307" i="51"/>
  <c r="G362" i="51"/>
  <c r="H15" i="61"/>
  <c r="G322" i="51"/>
  <c r="H52" i="61"/>
  <c r="H135" i="61"/>
  <c r="H44" i="61"/>
  <c r="K154" i="61"/>
  <c r="K136" i="61"/>
  <c r="H155" i="61"/>
  <c r="G345" i="51"/>
  <c r="L93" i="61"/>
  <c r="L118" i="61"/>
  <c r="H107" i="61"/>
  <c r="L37" i="61"/>
  <c r="K109" i="61"/>
  <c r="H102" i="61"/>
  <c r="K69" i="61"/>
  <c r="H99" i="61"/>
  <c r="G403" i="51"/>
  <c r="L143" i="61"/>
  <c r="H48" i="61"/>
  <c r="G318" i="51"/>
  <c r="G308" i="51"/>
  <c r="K118" i="61"/>
  <c r="K129" i="61"/>
  <c r="H77" i="61"/>
  <c r="G286" i="51"/>
  <c r="L48" i="61"/>
  <c r="K70" i="61"/>
  <c r="L39" i="61"/>
  <c r="H56" i="61"/>
  <c r="K148" i="61"/>
  <c r="L105" i="61"/>
  <c r="G266" i="51"/>
  <c r="G339" i="51"/>
  <c r="K134" i="61"/>
  <c r="K62" i="61"/>
  <c r="L125" i="61"/>
  <c r="L67" i="61"/>
  <c r="H13" i="61"/>
  <c r="L101" i="61"/>
  <c r="L153" i="61"/>
  <c r="H59" i="61"/>
  <c r="G343" i="51"/>
  <c r="H50" i="61"/>
  <c r="H75" i="61"/>
  <c r="G319" i="51"/>
  <c r="L116" i="61"/>
  <c r="K119" i="61"/>
  <c r="G407" i="51"/>
  <c r="G387" i="51"/>
  <c r="G263" i="51"/>
  <c r="L121" i="61"/>
  <c r="L63" i="61"/>
  <c r="G335" i="51"/>
  <c r="G259" i="51"/>
  <c r="G283" i="51"/>
  <c r="G388" i="51"/>
  <c r="H53" i="61"/>
  <c r="H140" i="61"/>
  <c r="G355" i="51"/>
  <c r="L28" i="61"/>
  <c r="L149" i="61"/>
  <c r="G312" i="51"/>
  <c r="K63" i="61"/>
  <c r="K121" i="61"/>
  <c r="H76" i="61"/>
  <c r="K81" i="61"/>
  <c r="G297" i="51"/>
  <c r="G408" i="51"/>
  <c r="G334" i="51"/>
  <c r="H9" i="61"/>
  <c r="L60" i="61"/>
  <c r="L127" i="61"/>
  <c r="L72" i="61"/>
  <c r="K41" i="61"/>
  <c r="H101" i="61"/>
  <c r="H65" i="61"/>
  <c r="K145" i="61"/>
  <c r="L65" i="61"/>
  <c r="K33" i="61"/>
  <c r="H95" i="61"/>
  <c r="L90" i="61"/>
  <c r="H104" i="61"/>
  <c r="L144" i="61"/>
  <c r="K87" i="61"/>
  <c r="G360" i="51"/>
  <c r="G271" i="51"/>
  <c r="G284" i="51"/>
  <c r="G249" i="51"/>
  <c r="K131" i="61"/>
  <c r="L23" i="61"/>
  <c r="H109" i="61"/>
  <c r="K77" i="61"/>
  <c r="G276" i="51"/>
  <c r="K91" i="61"/>
  <c r="L113" i="61"/>
  <c r="H88" i="61"/>
  <c r="H29" i="61"/>
  <c r="H61" i="61"/>
  <c r="L25" i="61"/>
  <c r="H49" i="61"/>
  <c r="G292" i="51"/>
  <c r="L111" i="61"/>
  <c r="L55" i="61"/>
  <c r="G333" i="51"/>
  <c r="K38" i="61"/>
  <c r="G348" i="51"/>
  <c r="G241" i="51"/>
  <c r="K99" i="61"/>
  <c r="G392" i="51"/>
  <c r="K115" i="61"/>
  <c r="G377" i="51"/>
  <c r="L50" i="61"/>
  <c r="L156" i="61"/>
  <c r="G265" i="51"/>
  <c r="G304" i="51"/>
  <c r="L110" i="61"/>
  <c r="H106" i="61"/>
  <c r="H105" i="61"/>
  <c r="G251" i="51"/>
  <c r="H42" i="61"/>
  <c r="K158" i="61"/>
  <c r="G367" i="51"/>
  <c r="H113" i="61"/>
  <c r="G401" i="51"/>
  <c r="G414" i="51"/>
  <c r="K105" i="61"/>
  <c r="K39" i="61"/>
  <c r="H72" i="61"/>
  <c r="L49" i="61"/>
  <c r="K45" i="61"/>
  <c r="G270" i="51"/>
  <c r="K27" i="61"/>
  <c r="H148" i="61"/>
  <c r="G389" i="51"/>
  <c r="H51" i="61"/>
  <c r="H60" i="61"/>
  <c r="L31" i="61"/>
  <c r="G303" i="51"/>
  <c r="K48" i="61"/>
  <c r="G267" i="51"/>
  <c r="K80" i="61"/>
  <c r="G420" i="51"/>
  <c r="H64" i="61"/>
  <c r="H12" i="61"/>
  <c r="G398" i="51"/>
  <c r="G256" i="51"/>
  <c r="H138" i="61"/>
  <c r="K83" i="61"/>
  <c r="H136" i="61"/>
  <c r="G170" i="61"/>
  <c r="H89" i="61"/>
  <c r="G316" i="51"/>
  <c r="G357" i="51"/>
  <c r="K76" i="61"/>
  <c r="G358" i="51"/>
  <c r="H55" i="61"/>
  <c r="G313" i="51"/>
  <c r="H6" i="61"/>
  <c r="K56" i="61"/>
  <c r="L16" i="61"/>
  <c r="G326" i="51"/>
  <c r="H124" i="61"/>
  <c r="L51" i="61"/>
  <c r="L77" i="61"/>
  <c r="K149" i="61"/>
  <c r="L70" i="61"/>
  <c r="G273" i="51"/>
  <c r="K68" i="61"/>
  <c r="H131" i="61"/>
  <c r="G354" i="51"/>
  <c r="H82" i="61"/>
  <c r="G299" i="51"/>
  <c r="L34" i="61"/>
  <c r="I24" i="61"/>
  <c r="G342" i="51"/>
  <c r="G320" i="51"/>
  <c r="H91" i="61"/>
  <c r="L64" i="61"/>
  <c r="K61" i="61"/>
  <c r="H126" i="61"/>
  <c r="L91" i="61"/>
  <c r="L157" i="61"/>
  <c r="L140" i="61"/>
  <c r="H39" i="61"/>
  <c r="K100" i="61"/>
  <c r="G328" i="51"/>
  <c r="L104" i="61"/>
  <c r="G165" i="61"/>
  <c r="L120" i="61"/>
  <c r="G332" i="51"/>
  <c r="G368" i="51"/>
  <c r="K35" i="61"/>
  <c r="L29" i="61"/>
  <c r="G371" i="51"/>
  <c r="G268" i="51"/>
  <c r="G323" i="51"/>
  <c r="L130" i="61"/>
  <c r="H93" i="61"/>
  <c r="K94" i="61"/>
  <c r="G352" i="51"/>
  <c r="H127" i="61"/>
  <c r="K28" i="61"/>
  <c r="K43" i="61"/>
  <c r="H137" i="61"/>
  <c r="H26" i="61"/>
  <c r="H86" i="61"/>
  <c r="L139" i="61"/>
  <c r="G264" i="51"/>
  <c r="L136" i="61"/>
  <c r="K40" i="61"/>
  <c r="G269" i="51"/>
  <c r="H14" i="61"/>
  <c r="L24" i="61"/>
  <c r="L100" i="61"/>
  <c r="K65" i="61"/>
  <c r="H96" i="61"/>
  <c r="K36" i="61"/>
  <c r="H5" i="61"/>
  <c r="G294" i="51"/>
  <c r="L117" i="61"/>
  <c r="L69" i="61"/>
  <c r="K88" i="61"/>
  <c r="K90" i="61"/>
  <c r="K96" i="61"/>
  <c r="K52" i="61"/>
  <c r="L146" i="61"/>
  <c r="G409" i="51"/>
  <c r="K124" i="61"/>
  <c r="H27" i="61"/>
  <c r="G376" i="51"/>
  <c r="K122" i="61"/>
  <c r="G296" i="51"/>
  <c r="H120" i="61"/>
  <c r="L89" i="61"/>
  <c r="G386" i="51"/>
  <c r="G416" i="51"/>
  <c r="K49" i="61"/>
  <c r="K97" i="61"/>
  <c r="L137" i="61"/>
  <c r="G254" i="51"/>
  <c r="K82" i="61"/>
  <c r="L18" i="61"/>
  <c r="L32" i="61"/>
  <c r="L81" i="61"/>
  <c r="L86" i="61"/>
  <c r="H46" i="61"/>
  <c r="G390" i="51"/>
  <c r="H31" i="61"/>
  <c r="K113" i="61"/>
  <c r="H141" i="61"/>
  <c r="G338" i="51"/>
  <c r="L11" i="61"/>
  <c r="G418" i="51"/>
  <c r="L10" i="61"/>
  <c r="G378" i="51"/>
  <c r="L17" i="61"/>
  <c r="L40" i="61"/>
  <c r="G396" i="51"/>
  <c r="K126" i="61"/>
  <c r="L79" i="61"/>
  <c r="H151" i="61"/>
  <c r="L42" i="61"/>
  <c r="G324" i="51"/>
  <c r="H90" i="61"/>
  <c r="G290" i="51"/>
  <c r="G317" i="51"/>
  <c r="K89" i="61"/>
  <c r="G295" i="51"/>
  <c r="G372" i="51"/>
  <c r="K25" i="61"/>
  <c r="H22" i="61"/>
  <c r="G365" i="51"/>
  <c r="H41" i="61"/>
  <c r="L147" i="61"/>
  <c r="L150" i="61"/>
  <c r="G288" i="51"/>
  <c r="K120" i="61"/>
  <c r="G359" i="51"/>
  <c r="G363" i="51"/>
  <c r="K57" i="61"/>
  <c r="K132" i="61"/>
  <c r="K150" i="61"/>
  <c r="H100" i="61"/>
  <c r="K106" i="61"/>
  <c r="G250" i="51"/>
  <c r="H79" i="61"/>
  <c r="H85" i="61"/>
  <c r="L96" i="61"/>
  <c r="H114" i="61"/>
  <c r="K141" i="61"/>
  <c r="G248" i="51"/>
  <c r="L85" i="61"/>
  <c r="K26" i="61"/>
  <c r="G325" i="51"/>
  <c r="G314" i="51"/>
  <c r="G311" i="51"/>
  <c r="L15" i="61"/>
  <c r="G384" i="51"/>
  <c r="K37" i="61"/>
  <c r="L83" i="61"/>
  <c r="L76" i="61"/>
  <c r="L22" i="61"/>
  <c r="G375" i="51"/>
  <c r="L4" i="61"/>
  <c r="K50" i="61"/>
  <c r="G167" i="61"/>
  <c r="K137" i="61"/>
  <c r="K147" i="61"/>
  <c r="L124" i="61"/>
  <c r="K32" i="61"/>
  <c r="G257" i="51"/>
  <c r="L138" i="61"/>
  <c r="H47" i="61"/>
  <c r="K34" i="61"/>
  <c r="K58" i="61"/>
  <c r="L154" i="61"/>
  <c r="H34" i="61"/>
  <c r="G293" i="51"/>
  <c r="K139" i="61"/>
  <c r="H17" i="61"/>
  <c r="H143" i="61"/>
  <c r="H66" i="61"/>
  <c r="H69" i="61"/>
  <c r="H8" i="61"/>
  <c r="G350" i="51"/>
  <c r="G169" i="61"/>
  <c r="H117" i="61"/>
  <c r="G246" i="51"/>
  <c r="H130" i="61"/>
  <c r="H43" i="61"/>
  <c r="G412" i="51"/>
  <c r="H32" i="61"/>
  <c r="G330" i="51"/>
  <c r="G415" i="51"/>
  <c r="L54" i="61"/>
  <c r="L82" i="61"/>
  <c r="H23" i="61"/>
  <c r="H30" i="61"/>
  <c r="L47" i="61"/>
  <c r="K114" i="61"/>
  <c r="K111" i="61"/>
  <c r="K130" i="61"/>
  <c r="G274" i="51"/>
  <c r="G374" i="51"/>
  <c r="G417" i="51"/>
  <c r="K44" i="61"/>
  <c r="L142" i="61"/>
  <c r="K93" i="61"/>
  <c r="G373" i="51"/>
  <c r="L36" i="61"/>
  <c r="L128" i="61"/>
  <c r="G385" i="51"/>
  <c r="K155" i="61"/>
  <c r="G252" i="51"/>
  <c r="G340" i="51"/>
  <c r="G391" i="51"/>
  <c r="H110" i="61"/>
  <c r="G356" i="51"/>
  <c r="L45" i="61"/>
  <c r="H128" i="61"/>
  <c r="L97" i="61"/>
  <c r="K127" i="61"/>
  <c r="K29" i="61"/>
  <c r="L12" i="61"/>
  <c r="G413" i="51"/>
  <c r="L43" i="61"/>
  <c r="L95" i="61"/>
  <c r="G300" i="51"/>
  <c r="I10" i="61"/>
  <c r="K152" i="61"/>
  <c r="H98" i="61"/>
  <c r="L27" i="61"/>
  <c r="K135" i="61"/>
  <c r="K67" i="61"/>
  <c r="K125" i="61"/>
  <c r="H125" i="61"/>
  <c r="H80" i="61"/>
  <c r="L8" i="61"/>
  <c r="G379" i="51"/>
  <c r="L59" i="61"/>
  <c r="H19" i="61"/>
  <c r="G370" i="51"/>
  <c r="H63" i="61"/>
  <c r="G280" i="51"/>
  <c r="G306" i="51"/>
  <c r="G346" i="51"/>
  <c r="H111" i="61"/>
  <c r="L14" i="61"/>
  <c r="L75" i="61"/>
  <c r="L62" i="61"/>
  <c r="L158" i="61"/>
  <c r="H153" i="61"/>
  <c r="H35" i="61"/>
  <c r="G309" i="51"/>
  <c r="H87" i="61"/>
  <c r="L35" i="61"/>
  <c r="G419" i="51"/>
  <c r="K117" i="61"/>
  <c r="L74" i="61"/>
  <c r="G321" i="51"/>
  <c r="K95" i="61"/>
  <c r="K47" i="61"/>
  <c r="G341" i="51"/>
  <c r="L126" i="61"/>
  <c r="L38" i="61"/>
  <c r="K144" i="61"/>
  <c r="K143" i="61"/>
  <c r="L9" i="61"/>
  <c r="G397" i="51"/>
  <c r="L84" i="61"/>
  <c r="L132" i="61"/>
  <c r="K54" i="61"/>
  <c r="H10" i="61"/>
  <c r="K71" i="61"/>
  <c r="H132" i="61"/>
  <c r="L131" i="61"/>
  <c r="G404" i="51"/>
  <c r="G331" i="51"/>
  <c r="L33" i="61"/>
  <c r="L78" i="61"/>
  <c r="G361" i="51"/>
  <c r="G260" i="51"/>
  <c r="H7" i="61"/>
  <c r="K110" i="61"/>
  <c r="H37" i="61"/>
  <c r="L52" i="61"/>
  <c r="K84" i="61"/>
  <c r="K79" i="61"/>
  <c r="K64" i="61"/>
  <c r="H24" i="61"/>
  <c r="L122" i="61"/>
  <c r="L61" i="61"/>
  <c r="G411" i="51"/>
  <c r="L109" i="61"/>
  <c r="L20" i="61"/>
  <c r="H94" i="61"/>
  <c r="K138" i="61"/>
  <c r="K104" i="61"/>
  <c r="L155" i="61"/>
  <c r="K153" i="61"/>
  <c r="H149" i="61"/>
  <c r="G369" i="51"/>
  <c r="L106" i="61"/>
  <c r="H11" i="61"/>
  <c r="G242" i="51"/>
  <c r="L19" i="61"/>
  <c r="K142" i="61"/>
  <c r="H54" i="61"/>
  <c r="G336" i="51"/>
  <c r="H78" i="61"/>
  <c r="L5" i="61"/>
  <c r="K31" i="61"/>
  <c r="K66" i="61"/>
  <c r="L123" i="61"/>
  <c r="H121" i="61"/>
  <c r="G282" i="51"/>
  <c r="G275" i="51"/>
  <c r="G353" i="51"/>
  <c r="H57" i="61"/>
  <c r="G279" i="51"/>
  <c r="G410" i="51"/>
  <c r="K78" i="61"/>
  <c r="H108" i="61"/>
  <c r="L103" i="61"/>
  <c r="K146" i="61"/>
  <c r="H62" i="61"/>
  <c r="G349" i="51"/>
  <c r="G382" i="51"/>
  <c r="L68" i="61"/>
  <c r="L145" i="61"/>
  <c r="G281" i="51"/>
  <c r="G278" i="51"/>
  <c r="G393" i="51"/>
  <c r="K123" i="61"/>
  <c r="H157" i="61"/>
  <c r="H68" i="61"/>
  <c r="L56" i="61"/>
  <c r="G302" i="51"/>
  <c r="L6" i="61"/>
  <c r="K112" i="61"/>
  <c r="G277" i="51"/>
  <c r="L135" i="61"/>
  <c r="K86" i="61"/>
  <c r="G381" i="51"/>
  <c r="L102" i="61"/>
  <c r="K60" i="61"/>
  <c r="L41" i="61"/>
  <c r="G402" i="51"/>
  <c r="K140" i="61"/>
  <c r="H115" i="61"/>
  <c r="H119" i="61"/>
  <c r="G394" i="51"/>
  <c r="G327" i="51"/>
  <c r="H97" i="61"/>
  <c r="L98" i="61"/>
  <c r="K116" i="61"/>
  <c r="K98" i="61"/>
  <c r="G399" i="51"/>
  <c r="G366" i="51"/>
  <c r="H84" i="61"/>
  <c r="G243" i="51"/>
  <c r="H134" i="61"/>
  <c r="H123" i="61"/>
  <c r="H73" i="61"/>
  <c r="H81" i="61"/>
  <c r="K103" i="61"/>
  <c r="K51" i="61"/>
  <c r="K102" i="61"/>
  <c r="H16" i="61"/>
  <c r="G245" i="51"/>
  <c r="K157" i="61"/>
  <c r="H40" i="61"/>
  <c r="L151" i="61"/>
  <c r="L53" i="61"/>
  <c r="G255" i="51"/>
  <c r="L94" i="61"/>
  <c r="G272" i="51"/>
  <c r="L66" i="61"/>
  <c r="H4" i="61"/>
  <c r="L73" i="61"/>
  <c r="G315" i="51"/>
  <c r="L108" i="61"/>
  <c r="G305" i="51"/>
  <c r="AE24" i="50" l="1"/>
  <c r="U48" i="48"/>
  <c r="V48" i="48" s="1"/>
  <c r="AB36" i="50"/>
  <c r="AD24" i="50"/>
  <c r="U29" i="48"/>
  <c r="V29" i="48" s="1"/>
  <c r="AB28" i="50"/>
  <c r="AC28" i="50" s="1"/>
  <c r="AB30" i="50"/>
  <c r="AC30" i="50" s="1"/>
  <c r="AD39" i="50"/>
  <c r="U33" i="48"/>
  <c r="V33" i="48" s="1"/>
  <c r="U84" i="48"/>
  <c r="W100" i="48"/>
  <c r="AB26" i="50"/>
  <c r="AC26" i="50" s="1"/>
  <c r="AB33" i="50"/>
  <c r="AC33" i="50" s="1"/>
  <c r="AD27" i="50"/>
  <c r="AB21" i="50"/>
  <c r="AC21" i="50" s="1"/>
  <c r="AB29" i="50"/>
  <c r="AC29" i="50" s="1"/>
  <c r="W46" i="48"/>
  <c r="AB32" i="50"/>
  <c r="AC32" i="50" s="1"/>
  <c r="AB37" i="50"/>
  <c r="AC37" i="50" s="1"/>
  <c r="AD19" i="50"/>
  <c r="AB18" i="50"/>
  <c r="AC18" i="50" s="1"/>
  <c r="AB25" i="50"/>
  <c r="AC25" i="50" s="1"/>
  <c r="AB22" i="50"/>
  <c r="AC22" i="50" s="1"/>
  <c r="AB31" i="50"/>
  <c r="AC31" i="50" s="1"/>
  <c r="AB34" i="50"/>
  <c r="AC34" i="50" s="1"/>
  <c r="AD23" i="50"/>
  <c r="AB20" i="50"/>
  <c r="AC20" i="50" s="1"/>
  <c r="AF35" i="50"/>
  <c r="AG35" i="50" s="1"/>
  <c r="E168" i="48"/>
  <c r="H165" i="48"/>
  <c r="AD18" i="50"/>
  <c r="P103" i="48"/>
  <c r="P105" i="48"/>
  <c r="P108" i="48"/>
  <c r="P16" i="48"/>
  <c r="E169" i="48"/>
  <c r="AD31" i="50"/>
  <c r="AD22" i="50"/>
  <c r="AC36" i="50"/>
  <c r="AD36" i="50"/>
  <c r="T17" i="2"/>
  <c r="AI22" i="2" s="1"/>
  <c r="G17" i="2"/>
  <c r="H17" i="2" s="1"/>
  <c r="I17" i="2" s="1"/>
  <c r="AJ16" i="2" s="1"/>
  <c r="H167" i="48"/>
  <c r="E16" i="48"/>
  <c r="E125" i="48" s="1"/>
  <c r="D16" i="48"/>
  <c r="D125" i="48" s="1"/>
  <c r="AD30" i="50"/>
  <c r="AD32" i="50"/>
  <c r="K39" i="2"/>
  <c r="AL18" i="2" s="1"/>
  <c r="K28" i="2"/>
  <c r="AL17" i="2" s="1"/>
  <c r="X62" i="2"/>
  <c r="AM28" i="2" s="1"/>
  <c r="G295" i="56"/>
  <c r="AD20" i="50"/>
  <c r="AD33" i="50"/>
  <c r="AB39" i="50"/>
  <c r="AC39" i="50" s="1"/>
  <c r="AB27" i="50"/>
  <c r="AC27" i="50" s="1"/>
  <c r="AB24" i="50"/>
  <c r="AC24" i="50" s="1"/>
  <c r="K17" i="2"/>
  <c r="AL16" i="2" s="1"/>
  <c r="AB19" i="50"/>
  <c r="AC19" i="50" s="1"/>
  <c r="AD26" i="50"/>
  <c r="AD21" i="50"/>
  <c r="AD37" i="50"/>
  <c r="AB23" i="50"/>
  <c r="AC23" i="50" s="1"/>
  <c r="AD34" i="50"/>
  <c r="AD25" i="50"/>
  <c r="AD29" i="50"/>
  <c r="AD28" i="50"/>
  <c r="P10" i="48"/>
  <c r="W21" i="50"/>
  <c r="W29" i="50"/>
  <c r="W27" i="50"/>
  <c r="W36" i="50"/>
  <c r="W34" i="50"/>
  <c r="W26" i="50"/>
  <c r="W33" i="50"/>
  <c r="W35" i="50"/>
  <c r="W19" i="50"/>
  <c r="W20" i="50"/>
  <c r="W32" i="50"/>
  <c r="W30" i="50"/>
  <c r="W18" i="50"/>
  <c r="W25" i="50"/>
  <c r="W37" i="50"/>
  <c r="W22" i="50"/>
  <c r="W28" i="50"/>
  <c r="W31" i="50"/>
  <c r="W23" i="50"/>
  <c r="W24" i="50"/>
  <c r="W39" i="50"/>
  <c r="BW3" i="51"/>
  <c r="W136" i="48"/>
  <c r="U68" i="48"/>
  <c r="V68" i="48" s="1"/>
  <c r="V84" i="48"/>
  <c r="U100" i="48"/>
  <c r="V100" i="48" s="1"/>
  <c r="U108" i="48"/>
  <c r="W36" i="48"/>
  <c r="W48" i="48"/>
  <c r="AE39" i="50"/>
  <c r="G23" i="46"/>
  <c r="W68" i="48"/>
  <c r="W108" i="48"/>
  <c r="U136" i="48"/>
  <c r="V136" i="48" s="1"/>
  <c r="A221" i="56"/>
  <c r="H221" i="56" s="1"/>
  <c r="A1540" i="57" s="1"/>
  <c r="G221" i="56"/>
  <c r="C135" i="48" s="1"/>
  <c r="A71" i="56"/>
  <c r="H71" i="56" s="1"/>
  <c r="A1353" i="57" s="1"/>
  <c r="G71" i="56"/>
  <c r="A326" i="56"/>
  <c r="H326" i="56" s="1"/>
  <c r="G326" i="56"/>
  <c r="A220" i="56"/>
  <c r="H220" i="56" s="1"/>
  <c r="A1539" i="57" s="1"/>
  <c r="G220" i="56"/>
  <c r="C134" i="48" s="1"/>
  <c r="G343" i="56"/>
  <c r="A185" i="56"/>
  <c r="H185" i="56" s="1"/>
  <c r="A1511" i="57" s="1"/>
  <c r="G185" i="56"/>
  <c r="A138" i="56"/>
  <c r="H138" i="56" s="1"/>
  <c r="A1469" i="57" s="1"/>
  <c r="G138" i="56"/>
  <c r="C57" i="48" s="1"/>
  <c r="A123" i="56"/>
  <c r="H123" i="56" s="1"/>
  <c r="A1456" i="57" s="1"/>
  <c r="G123" i="56"/>
  <c r="C42" i="48" s="1"/>
  <c r="A226" i="56"/>
  <c r="H226" i="56" s="1"/>
  <c r="A1545" i="57" s="1"/>
  <c r="G226" i="56"/>
  <c r="C140" i="48" s="1"/>
  <c r="G293" i="56"/>
  <c r="A64" i="56"/>
  <c r="H64" i="56" s="1"/>
  <c r="A1577" i="57" s="1"/>
  <c r="G64" i="56"/>
  <c r="C36" i="50" s="1"/>
  <c r="A105" i="56"/>
  <c r="H105" i="56" s="1"/>
  <c r="A1437" i="57" s="1"/>
  <c r="G105" i="56"/>
  <c r="C24" i="48" s="1"/>
  <c r="A134" i="56"/>
  <c r="H134" i="56" s="1"/>
  <c r="A1465" i="57" s="1"/>
  <c r="G134" i="56"/>
  <c r="C53" i="48" s="1"/>
  <c r="A222" i="56"/>
  <c r="H222" i="56" s="1"/>
  <c r="A1541" i="57" s="1"/>
  <c r="G222" i="56"/>
  <c r="C136" i="48" s="1"/>
  <c r="A106" i="56"/>
  <c r="H106" i="56" s="1"/>
  <c r="A1438" i="57" s="1"/>
  <c r="G106" i="56"/>
  <c r="C25" i="48" s="1"/>
  <c r="A240" i="56"/>
  <c r="H240" i="56" s="1"/>
  <c r="A1557" i="57" s="1"/>
  <c r="G240" i="56"/>
  <c r="C154" i="48" s="1"/>
  <c r="A206" i="56"/>
  <c r="H206" i="56" s="1"/>
  <c r="A1530" i="57" s="1"/>
  <c r="G206" i="56"/>
  <c r="C115" i="48" s="1"/>
  <c r="A158" i="56"/>
  <c r="H158" i="56" s="1"/>
  <c r="A1487" i="57" s="1"/>
  <c r="G158" i="56"/>
  <c r="C77" i="48" s="1"/>
  <c r="A310" i="56"/>
  <c r="H310" i="56" s="1"/>
  <c r="A1283" i="57" s="1"/>
  <c r="G310" i="56"/>
  <c r="AB91" i="48"/>
  <c r="AB145" i="48"/>
  <c r="AB111" i="48"/>
  <c r="G214" i="56"/>
  <c r="C124" i="48" s="1"/>
  <c r="A177" i="56"/>
  <c r="H177" i="56" s="1"/>
  <c r="A1504" i="57" s="1"/>
  <c r="G177" i="56"/>
  <c r="C96" i="48" s="1"/>
  <c r="Z15" i="50"/>
  <c r="A159" i="56"/>
  <c r="H159" i="56" s="1"/>
  <c r="A1488" i="57" s="1"/>
  <c r="G159" i="56"/>
  <c r="C78" i="48" s="1"/>
  <c r="G31" i="46"/>
  <c r="W158" i="48"/>
  <c r="W33" i="48"/>
  <c r="W164" i="48"/>
  <c r="W157" i="48"/>
  <c r="W170" i="48"/>
  <c r="U43" i="48"/>
  <c r="V43" i="48" s="1"/>
  <c r="W121" i="48"/>
  <c r="W141" i="48"/>
  <c r="U73" i="48"/>
  <c r="W156" i="48"/>
  <c r="W103" i="48"/>
  <c r="U169" i="48"/>
  <c r="V169" i="48" s="1"/>
  <c r="W47" i="48"/>
  <c r="U145" i="48"/>
  <c r="V145" i="48" s="1"/>
  <c r="W75" i="48"/>
  <c r="W162" i="48"/>
  <c r="U89" i="48"/>
  <c r="V89" i="48" s="1"/>
  <c r="W18" i="48"/>
  <c r="W151" i="48"/>
  <c r="W168" i="48"/>
  <c r="W84" i="48"/>
  <c r="W29" i="48"/>
  <c r="V108" i="48"/>
  <c r="W117" i="48"/>
  <c r="W43" i="48"/>
  <c r="W169" i="48"/>
  <c r="U139" i="48"/>
  <c r="V139" i="48" s="1"/>
  <c r="U117" i="48"/>
  <c r="V117" i="48" s="1"/>
  <c r="U103" i="48"/>
  <c r="V103" i="48" s="1"/>
  <c r="V73" i="48"/>
  <c r="U18" i="48"/>
  <c r="V18" i="48" s="1"/>
  <c r="W89" i="48"/>
  <c r="U121" i="48"/>
  <c r="V121" i="48" s="1"/>
  <c r="W73" i="48"/>
  <c r="U75" i="48"/>
  <c r="V75" i="48" s="1"/>
  <c r="W139" i="48"/>
  <c r="Y139" i="48" s="1"/>
  <c r="W145" i="48"/>
  <c r="D22" i="46"/>
  <c r="O21" i="46"/>
  <c r="E30" i="46"/>
  <c r="O29" i="46"/>
  <c r="D30" i="46"/>
  <c r="E22" i="46"/>
  <c r="O41" i="46"/>
  <c r="P41" i="46" s="1"/>
  <c r="D42" i="46"/>
  <c r="E42" i="46"/>
  <c r="U36" i="48"/>
  <c r="V36" i="48" s="1"/>
  <c r="U47" i="48"/>
  <c r="V47" i="48" s="1"/>
  <c r="U46" i="48"/>
  <c r="V46" i="48" s="1"/>
  <c r="W60" i="48"/>
  <c r="U60" i="48"/>
  <c r="V60" i="48" s="1"/>
  <c r="U55" i="48"/>
  <c r="V55" i="48" s="1"/>
  <c r="W55" i="48"/>
  <c r="U165" i="48"/>
  <c r="W165" i="48"/>
  <c r="V165" i="48"/>
  <c r="U146" i="48"/>
  <c r="V146" i="48" s="1"/>
  <c r="W146" i="48"/>
  <c r="U124" i="48"/>
  <c r="V124" i="48" s="1"/>
  <c r="W124" i="48"/>
  <c r="V148" i="48"/>
  <c r="W148" i="48"/>
  <c r="U148" i="48"/>
  <c r="U96" i="48"/>
  <c r="V96" i="48" s="1"/>
  <c r="W96" i="48"/>
  <c r="U25" i="48"/>
  <c r="V25" i="48" s="1"/>
  <c r="W25" i="48"/>
  <c r="U30" i="48"/>
  <c r="V30" i="48" s="1"/>
  <c r="W30" i="48"/>
  <c r="U42" i="48"/>
  <c r="V42" i="48" s="1"/>
  <c r="W42" i="48"/>
  <c r="U91" i="48"/>
  <c r="V91" i="48" s="1"/>
  <c r="W91" i="48"/>
  <c r="Y91" i="48" s="1"/>
  <c r="W61" i="48"/>
  <c r="U61" i="48"/>
  <c r="V61" i="48" s="1"/>
  <c r="W52" i="48"/>
  <c r="U52" i="48"/>
  <c r="V52" i="48" s="1"/>
  <c r="V112" i="48"/>
  <c r="W112" i="48"/>
  <c r="U112" i="48"/>
  <c r="U129" i="48"/>
  <c r="V129" i="48" s="1"/>
  <c r="W129" i="48"/>
  <c r="U161" i="48"/>
  <c r="V161" i="48" s="1"/>
  <c r="W161" i="48"/>
  <c r="W147" i="48"/>
  <c r="U147" i="48"/>
  <c r="V147" i="48" s="1"/>
  <c r="U90" i="48"/>
  <c r="V90" i="48" s="1"/>
  <c r="W90" i="48"/>
  <c r="U23" i="48"/>
  <c r="V23" i="48" s="1"/>
  <c r="W23" i="48"/>
  <c r="W150" i="48"/>
  <c r="U150" i="48"/>
  <c r="V150" i="48" s="1"/>
  <c r="W154" i="48"/>
  <c r="V154" i="48"/>
  <c r="U154" i="48"/>
  <c r="W45" i="48"/>
  <c r="U45" i="48"/>
  <c r="V45" i="48" s="1"/>
  <c r="W65" i="48"/>
  <c r="U65" i="48"/>
  <c r="V65" i="48" s="1"/>
  <c r="U149" i="48"/>
  <c r="V149" i="48" s="1"/>
  <c r="W149" i="48"/>
  <c r="Y149" i="48" s="1"/>
  <c r="U95" i="48"/>
  <c r="V95" i="48" s="1"/>
  <c r="W95" i="48"/>
  <c r="U98" i="48"/>
  <c r="V98" i="48" s="1"/>
  <c r="W98" i="48"/>
  <c r="W21" i="48"/>
  <c r="U21" i="48"/>
  <c r="V21" i="48" s="1"/>
  <c r="U71" i="48"/>
  <c r="V71" i="48" s="1"/>
  <c r="W71" i="48"/>
  <c r="U53" i="48"/>
  <c r="V53" i="48" s="1"/>
  <c r="W53" i="48"/>
  <c r="W24" i="48"/>
  <c r="U24" i="48"/>
  <c r="V24" i="48" s="1"/>
  <c r="W167" i="48"/>
  <c r="U167" i="48"/>
  <c r="V167" i="48" s="1"/>
  <c r="U64" i="48"/>
  <c r="V64" i="48" s="1"/>
  <c r="W64" i="48"/>
  <c r="V115" i="48"/>
  <c r="W115" i="48"/>
  <c r="U115" i="48"/>
  <c r="V132" i="48"/>
  <c r="U132" i="48"/>
  <c r="W132" i="48"/>
  <c r="U49" i="48"/>
  <c r="V49" i="48" s="1"/>
  <c r="W49" i="48"/>
  <c r="U87" i="48"/>
  <c r="V87" i="48" s="1"/>
  <c r="W87" i="48"/>
  <c r="W160" i="48"/>
  <c r="U160" i="48"/>
  <c r="V160" i="48" s="1"/>
  <c r="W34" i="48"/>
  <c r="U34" i="48"/>
  <c r="V34" i="48" s="1"/>
  <c r="U19" i="48"/>
  <c r="V19" i="48" s="1"/>
  <c r="W19" i="48"/>
  <c r="W135" i="48"/>
  <c r="U135" i="48"/>
  <c r="V135" i="48" s="1"/>
  <c r="V105" i="48"/>
  <c r="U105" i="48"/>
  <c r="W105" i="48"/>
  <c r="Y105" i="48" s="1"/>
  <c r="Z105" i="48" s="1"/>
  <c r="U70" i="48"/>
  <c r="V70" i="48" s="1"/>
  <c r="W70" i="48"/>
  <c r="W143" i="48"/>
  <c r="U143" i="48"/>
  <c r="V143" i="48" s="1"/>
  <c r="U97" i="48"/>
  <c r="V97" i="48" s="1"/>
  <c r="W97" i="48"/>
  <c r="U109" i="48"/>
  <c r="W109" i="48"/>
  <c r="V109" i="48"/>
  <c r="U86" i="48"/>
  <c r="V86" i="48"/>
  <c r="W86" i="48"/>
  <c r="W62" i="48"/>
  <c r="U62" i="48"/>
  <c r="V62" i="48" s="1"/>
  <c r="W72" i="48"/>
  <c r="U72" i="48"/>
  <c r="V72" i="48" s="1"/>
  <c r="W125" i="48"/>
  <c r="V66" i="48"/>
  <c r="W66" i="48"/>
  <c r="U66" i="48"/>
  <c r="W78" i="48"/>
  <c r="V78" i="48"/>
  <c r="U78" i="48"/>
  <c r="W152" i="48"/>
  <c r="U152" i="48"/>
  <c r="V152" i="48" s="1"/>
  <c r="W16" i="48"/>
  <c r="U82" i="48"/>
  <c r="V82" i="48" s="1"/>
  <c r="W82" i="48"/>
  <c r="U41" i="48"/>
  <c r="V41" i="48" s="1"/>
  <c r="W41" i="48"/>
  <c r="U74" i="48"/>
  <c r="V74" i="48" s="1"/>
  <c r="W74" i="48"/>
  <c r="U99" i="48"/>
  <c r="V99" i="48" s="1"/>
  <c r="W99" i="48"/>
  <c r="W26" i="48"/>
  <c r="U26" i="48"/>
  <c r="V26" i="48" s="1"/>
  <c r="V142" i="48"/>
  <c r="U142" i="48"/>
  <c r="W142" i="48"/>
  <c r="W85" i="48"/>
  <c r="U85" i="48"/>
  <c r="V85" i="48" s="1"/>
  <c r="W155" i="48"/>
  <c r="U155" i="48"/>
  <c r="V155" i="48"/>
  <c r="U122" i="48"/>
  <c r="V122" i="48" s="1"/>
  <c r="W122" i="48"/>
  <c r="W27" i="48"/>
  <c r="U27" i="48"/>
  <c r="V27" i="48" s="1"/>
  <c r="V110" i="48"/>
  <c r="U110" i="48"/>
  <c r="W110" i="48"/>
  <c r="W114" i="48"/>
  <c r="U114" i="48"/>
  <c r="V114" i="48"/>
  <c r="U163" i="48"/>
  <c r="V163" i="48" s="1"/>
  <c r="W163" i="48"/>
  <c r="W39" i="48"/>
  <c r="U39" i="48"/>
  <c r="V39" i="48" s="1"/>
  <c r="U31" i="48"/>
  <c r="V31" i="48" s="1"/>
  <c r="W31" i="48"/>
  <c r="V134" i="48"/>
  <c r="U134" i="48"/>
  <c r="W134" i="48"/>
  <c r="W138" i="48"/>
  <c r="U138" i="48"/>
  <c r="V138" i="48" s="1"/>
  <c r="W120" i="48"/>
  <c r="U120" i="48"/>
  <c r="V120" i="48" s="1"/>
  <c r="U130" i="48"/>
  <c r="V130" i="48" s="1"/>
  <c r="W130" i="48"/>
  <c r="W69" i="48"/>
  <c r="U69" i="48"/>
  <c r="V69" i="48" s="1"/>
  <c r="V123" i="48"/>
  <c r="U123" i="48"/>
  <c r="W123" i="48"/>
  <c r="W159" i="48"/>
  <c r="U159" i="48"/>
  <c r="V159" i="48" s="1"/>
  <c r="W38" i="48"/>
  <c r="U38" i="48"/>
  <c r="V38" i="48" s="1"/>
  <c r="W63" i="48"/>
  <c r="U63" i="48"/>
  <c r="V63" i="48" s="1"/>
  <c r="U137" i="48"/>
  <c r="V137" i="48"/>
  <c r="W137" i="48"/>
  <c r="U101" i="48"/>
  <c r="V101" i="48" s="1"/>
  <c r="W101" i="48"/>
  <c r="Y101" i="48" s="1"/>
  <c r="U88" i="48"/>
  <c r="V88" i="48" s="1"/>
  <c r="W88" i="48"/>
  <c r="W57" i="48"/>
  <c r="U57" i="48"/>
  <c r="V57" i="48" s="1"/>
  <c r="W56" i="48"/>
  <c r="U56" i="48"/>
  <c r="V56" i="48" s="1"/>
  <c r="W58" i="48"/>
  <c r="U58" i="48"/>
  <c r="V58" i="48" s="1"/>
  <c r="W144" i="48"/>
  <c r="U144" i="48"/>
  <c r="V144" i="48"/>
  <c r="W40" i="48"/>
  <c r="U40" i="48"/>
  <c r="V40" i="48" s="1"/>
  <c r="W77" i="48"/>
  <c r="U77" i="48"/>
  <c r="V77" i="48" s="1"/>
  <c r="W81" i="48"/>
  <c r="U81" i="48"/>
  <c r="V81" i="48" s="1"/>
  <c r="W93" i="48"/>
  <c r="U93" i="48"/>
  <c r="V93" i="48" s="1"/>
  <c r="U51" i="48"/>
  <c r="V51" i="48" s="1"/>
  <c r="W51" i="48"/>
  <c r="U35" i="48"/>
  <c r="V35" i="48" s="1"/>
  <c r="W35" i="48"/>
  <c r="W22" i="48"/>
  <c r="U22" i="48"/>
  <c r="V22" i="48" s="1"/>
  <c r="U153" i="48"/>
  <c r="V153" i="48" s="1"/>
  <c r="W153" i="48"/>
  <c r="Y153" i="48" s="1"/>
  <c r="W59" i="48"/>
  <c r="U59" i="48"/>
  <c r="V59" i="48" s="1"/>
  <c r="W54" i="48"/>
  <c r="U54" i="48"/>
  <c r="V54" i="48" s="1"/>
  <c r="W166" i="48"/>
  <c r="U166" i="48"/>
  <c r="V166" i="48" s="1"/>
  <c r="W111" i="48"/>
  <c r="V111" i="48"/>
  <c r="U111" i="48"/>
  <c r="W113" i="48"/>
  <c r="V113" i="48"/>
  <c r="U113" i="48"/>
  <c r="W92" i="48"/>
  <c r="U92" i="48"/>
  <c r="V92" i="48" s="1"/>
  <c r="W80" i="48"/>
  <c r="U80" i="48"/>
  <c r="V80" i="48" s="1"/>
  <c r="V140" i="48"/>
  <c r="W140" i="48"/>
  <c r="U140" i="48"/>
  <c r="W20" i="48"/>
  <c r="U20" i="48"/>
  <c r="V20" i="48" s="1"/>
  <c r="W83" i="48"/>
  <c r="Y83" i="48" s="1"/>
  <c r="U83" i="48"/>
  <c r="V83" i="48" s="1"/>
  <c r="U32" i="48"/>
  <c r="V32" i="48" s="1"/>
  <c r="W32" i="48"/>
  <c r="P166" i="48"/>
  <c r="P142" i="48"/>
  <c r="P92" i="48"/>
  <c r="P21" i="48"/>
  <c r="P54" i="48"/>
  <c r="P140" i="48"/>
  <c r="P90" i="48"/>
  <c r="P27" i="48"/>
  <c r="P113" i="48"/>
  <c r="P60" i="48"/>
  <c r="P154" i="48"/>
  <c r="P66" i="48"/>
  <c r="P95" i="48"/>
  <c r="P168" i="48"/>
  <c r="P51" i="48"/>
  <c r="P64" i="48"/>
  <c r="P93" i="48"/>
  <c r="P146" i="48"/>
  <c r="P134" i="48"/>
  <c r="P65" i="48"/>
  <c r="P155" i="48"/>
  <c r="P35" i="48"/>
  <c r="P130" i="48"/>
  <c r="P72" i="48"/>
  <c r="P161" i="48"/>
  <c r="P52" i="48"/>
  <c r="P151" i="48"/>
  <c r="P49" i="48"/>
  <c r="P59" i="48"/>
  <c r="P91" i="48"/>
  <c r="P136" i="48"/>
  <c r="P149" i="48"/>
  <c r="P47" i="48"/>
  <c r="P75" i="48"/>
  <c r="P97" i="48"/>
  <c r="P57" i="48"/>
  <c r="P147" i="48"/>
  <c r="P81" i="48"/>
  <c r="P18" i="48"/>
  <c r="P117" i="48"/>
  <c r="P55" i="48"/>
  <c r="P153" i="48"/>
  <c r="P96" i="48"/>
  <c r="P24" i="48"/>
  <c r="P88" i="48"/>
  <c r="P135" i="48"/>
  <c r="P144" i="48"/>
  <c r="P23" i="48"/>
  <c r="P73" i="48"/>
  <c r="P132" i="48"/>
  <c r="P159" i="48"/>
  <c r="P22" i="48"/>
  <c r="P80" i="48"/>
  <c r="P84" i="48"/>
  <c r="P98" i="48"/>
  <c r="P137" i="48"/>
  <c r="P138" i="48"/>
  <c r="P31" i="48"/>
  <c r="P56" i="48"/>
  <c r="P100" i="48"/>
  <c r="P125" i="48"/>
  <c r="P158" i="48"/>
  <c r="P101" i="48"/>
  <c r="P39" i="48"/>
  <c r="P115" i="48"/>
  <c r="P71" i="48"/>
  <c r="P164" i="48"/>
  <c r="P99" i="48"/>
  <c r="P36" i="48"/>
  <c r="P145" i="48"/>
  <c r="P78" i="48"/>
  <c r="P170" i="48"/>
  <c r="P53" i="48"/>
  <c r="P85" i="48"/>
  <c r="P123" i="48"/>
  <c r="P157" i="48"/>
  <c r="P20" i="48"/>
  <c r="P68" i="48"/>
  <c r="P109" i="48"/>
  <c r="P122" i="48"/>
  <c r="P162" i="48"/>
  <c r="P43" i="48"/>
  <c r="P48" i="48"/>
  <c r="P62" i="48"/>
  <c r="P82" i="48"/>
  <c r="P70" i="48"/>
  <c r="P163" i="48"/>
  <c r="P46" i="48"/>
  <c r="P167" i="48"/>
  <c r="P120" i="48"/>
  <c r="P29" i="48"/>
  <c r="P129" i="48"/>
  <c r="P169" i="48"/>
  <c r="P152" i="48"/>
  <c r="P150" i="48"/>
  <c r="P26" i="48"/>
  <c r="P69" i="48"/>
  <c r="P86" i="48"/>
  <c r="P40" i="48"/>
  <c r="P110" i="48"/>
  <c r="P148" i="48"/>
  <c r="P33" i="48"/>
  <c r="P41" i="48"/>
  <c r="P165" i="48"/>
  <c r="P61" i="48"/>
  <c r="P143" i="48"/>
  <c r="P38" i="48"/>
  <c r="P111" i="48"/>
  <c r="P87" i="48"/>
  <c r="P139" i="48"/>
  <c r="P25" i="48"/>
  <c r="P83" i="48"/>
  <c r="P141" i="48"/>
  <c r="P34" i="48"/>
  <c r="P124" i="48"/>
  <c r="P156" i="48"/>
  <c r="P30" i="48"/>
  <c r="P32" i="48"/>
  <c r="P77" i="48"/>
  <c r="P114" i="48"/>
  <c r="P19" i="48"/>
  <c r="P45" i="48"/>
  <c r="P74" i="48"/>
  <c r="P58" i="48"/>
  <c r="P112" i="48"/>
  <c r="P160" i="48"/>
  <c r="P42" i="48"/>
  <c r="P63" i="48"/>
  <c r="P89" i="48"/>
  <c r="P121" i="48"/>
  <c r="AI14" i="50"/>
  <c r="AC18" i="2"/>
  <c r="M187" i="61"/>
  <c r="K192" i="61"/>
  <c r="G26" i="61"/>
  <c r="G89" i="61"/>
  <c r="L163" i="61"/>
  <c r="I182" i="61"/>
  <c r="L107" i="61"/>
  <c r="K161" i="61"/>
  <c r="L183" i="61"/>
  <c r="G208" i="61"/>
  <c r="I160" i="61"/>
  <c r="G13" i="61"/>
  <c r="G116" i="61"/>
  <c r="J164" i="61"/>
  <c r="K201" i="61"/>
  <c r="G110" i="61"/>
  <c r="G127" i="61"/>
  <c r="G74" i="61"/>
  <c r="J160" i="61"/>
  <c r="L199" i="61"/>
  <c r="L159" i="61"/>
  <c r="G215" i="61"/>
  <c r="G115" i="61"/>
  <c r="G175" i="61"/>
  <c r="G138" i="61"/>
  <c r="J181" i="61"/>
  <c r="G140" i="61"/>
  <c r="G38" i="61"/>
  <c r="L217" i="61"/>
  <c r="H216" i="61"/>
  <c r="L213" i="61"/>
  <c r="J184" i="61"/>
  <c r="H206" i="61"/>
  <c r="K217" i="61"/>
  <c r="K194" i="61"/>
  <c r="J202" i="61"/>
  <c r="H179" i="61"/>
  <c r="J174" i="61"/>
  <c r="J103" i="61"/>
  <c r="K209" i="61"/>
  <c r="G6" i="61"/>
  <c r="G10" i="61"/>
  <c r="L216" i="61"/>
  <c r="I162" i="61"/>
  <c r="K187" i="61"/>
  <c r="I186" i="61"/>
  <c r="I184" i="61"/>
  <c r="J180" i="61"/>
  <c r="I206" i="61"/>
  <c r="G173" i="61"/>
  <c r="G207" i="61"/>
  <c r="G11" i="61"/>
  <c r="G28" i="61"/>
  <c r="G135" i="61"/>
  <c r="L200" i="61"/>
  <c r="K205" i="61"/>
  <c r="K164" i="61"/>
  <c r="I171" i="61"/>
  <c r="J165" i="61"/>
  <c r="L186" i="61"/>
  <c r="K218" i="61"/>
  <c r="G189" i="61"/>
  <c r="L192" i="61"/>
  <c r="H193" i="61"/>
  <c r="J163" i="61"/>
  <c r="L202" i="61"/>
  <c r="H182" i="61"/>
  <c r="I168" i="61"/>
  <c r="G202" i="61"/>
  <c r="G19" i="61"/>
  <c r="G54" i="61"/>
  <c r="I199" i="61"/>
  <c r="J190" i="61"/>
  <c r="G97" i="61"/>
  <c r="G35" i="61"/>
  <c r="K176" i="61"/>
  <c r="I212" i="61"/>
  <c r="G130" i="61"/>
  <c r="G191" i="61"/>
  <c r="G14" i="61"/>
  <c r="K193" i="61"/>
  <c r="G5" i="61"/>
  <c r="G106" i="61"/>
  <c r="M208" i="61"/>
  <c r="G31" i="61"/>
  <c r="J212" i="61"/>
  <c r="G205" i="61"/>
  <c r="M176" i="61"/>
  <c r="G174" i="61"/>
  <c r="K213" i="61"/>
  <c r="M160" i="61"/>
  <c r="G4" i="61"/>
  <c r="G142" i="61"/>
  <c r="L180" i="61"/>
  <c r="G39" i="61"/>
  <c r="G168" i="61"/>
  <c r="J162" i="61"/>
  <c r="H198" i="61"/>
  <c r="L174" i="61"/>
  <c r="G197" i="61"/>
  <c r="K190" i="61"/>
  <c r="L175" i="61"/>
  <c r="H191" i="61"/>
  <c r="L214" i="61"/>
  <c r="K214" i="61"/>
  <c r="L193" i="61"/>
  <c r="G82" i="61"/>
  <c r="G289" i="51"/>
  <c r="H211" i="61"/>
  <c r="K184" i="61"/>
  <c r="G96" i="61"/>
  <c r="J205" i="61"/>
  <c r="G194" i="61"/>
  <c r="G105" i="61"/>
  <c r="G16" i="61"/>
  <c r="K174" i="61"/>
  <c r="G193" i="61"/>
  <c r="I208" i="61"/>
  <c r="H184" i="61"/>
  <c r="I193" i="61"/>
  <c r="L162" i="61"/>
  <c r="G101" i="61"/>
  <c r="I195" i="61"/>
  <c r="K180" i="61"/>
  <c r="M210" i="61"/>
  <c r="M184" i="61"/>
  <c r="G87" i="61"/>
  <c r="G141" i="61"/>
  <c r="M214" i="61"/>
  <c r="M218" i="61"/>
  <c r="K210" i="61"/>
  <c r="I203" i="61"/>
  <c r="G80" i="61"/>
  <c r="G155" i="61"/>
  <c r="L176" i="61"/>
  <c r="G184" i="61"/>
  <c r="K197" i="61"/>
  <c r="J196" i="61"/>
  <c r="G182" i="61"/>
  <c r="L208" i="61"/>
  <c r="G60" i="61"/>
  <c r="M192" i="61"/>
  <c r="I173" i="61"/>
  <c r="G52" i="61"/>
  <c r="H175" i="61"/>
  <c r="K92" i="61"/>
  <c r="M166" i="61"/>
  <c r="G61" i="61"/>
  <c r="M197" i="61"/>
  <c r="G131" i="61"/>
  <c r="G69" i="61"/>
  <c r="I204" i="61"/>
  <c r="G103" i="61"/>
  <c r="K202" i="61"/>
  <c r="G124" i="61"/>
  <c r="J192" i="61"/>
  <c r="M177" i="61"/>
  <c r="G15" i="61"/>
  <c r="M162" i="61"/>
  <c r="M211" i="61"/>
  <c r="J208" i="61"/>
  <c r="I215" i="61"/>
  <c r="L181" i="61"/>
  <c r="I190" i="61"/>
  <c r="G23" i="61"/>
  <c r="M186" i="61"/>
  <c r="H180" i="61"/>
  <c r="G150" i="61"/>
  <c r="I198" i="61"/>
  <c r="G149" i="61"/>
  <c r="J167" i="61"/>
  <c r="G216" i="61"/>
  <c r="G125" i="61"/>
  <c r="M159" i="61"/>
  <c r="G247" i="51"/>
  <c r="G30" i="61"/>
  <c r="G119" i="61"/>
  <c r="G109" i="61"/>
  <c r="H161" i="61"/>
  <c r="M161" i="61"/>
  <c r="J21" i="61"/>
  <c r="I172" i="61"/>
  <c r="I161" i="61"/>
  <c r="I192" i="61"/>
  <c r="M164" i="61"/>
  <c r="H209" i="61"/>
  <c r="L168" i="61"/>
  <c r="H200" i="61"/>
  <c r="G185" i="61"/>
  <c r="I210" i="61"/>
  <c r="H217" i="61"/>
  <c r="H207" i="61"/>
  <c r="H186" i="61"/>
  <c r="G50" i="61"/>
  <c r="H160" i="61"/>
  <c r="K177" i="61"/>
  <c r="M168" i="61"/>
  <c r="I174" i="61"/>
  <c r="G152" i="61"/>
  <c r="G62" i="61"/>
  <c r="G8" i="61"/>
  <c r="M201" i="61"/>
  <c r="G25" i="61"/>
  <c r="G32" i="61"/>
  <c r="K185" i="61"/>
  <c r="M199" i="61"/>
  <c r="K173" i="61"/>
  <c r="G163" i="61"/>
  <c r="G291" i="51"/>
  <c r="I180" i="61"/>
  <c r="G200" i="61"/>
  <c r="K216" i="61"/>
  <c r="L198" i="61"/>
  <c r="G206" i="61"/>
  <c r="I179" i="61"/>
  <c r="G112" i="61"/>
  <c r="G123" i="61"/>
  <c r="L178" i="61"/>
  <c r="G145" i="61"/>
  <c r="G201" i="61"/>
  <c r="J161" i="61"/>
  <c r="L209" i="61"/>
  <c r="M194" i="61"/>
  <c r="G22" i="61"/>
  <c r="M209" i="61"/>
  <c r="L215" i="61"/>
  <c r="J175" i="61"/>
  <c r="H208" i="61"/>
  <c r="G33" i="61"/>
  <c r="G12" i="61"/>
  <c r="G88" i="61"/>
  <c r="G128" i="61"/>
  <c r="G47" i="61"/>
  <c r="G157" i="61"/>
  <c r="H202" i="61"/>
  <c r="G160" i="61"/>
  <c r="I183" i="61"/>
  <c r="L206" i="61"/>
  <c r="K212" i="61"/>
  <c r="I176" i="61"/>
  <c r="K182" i="61"/>
  <c r="G136" i="61"/>
  <c r="J215" i="61"/>
  <c r="M212" i="61"/>
  <c r="M173" i="61"/>
  <c r="L188" i="61"/>
  <c r="H176" i="61"/>
  <c r="G161" i="61"/>
  <c r="L194" i="61"/>
  <c r="J218" i="61"/>
  <c r="G45" i="61"/>
  <c r="G20" i="61"/>
  <c r="G53" i="61"/>
  <c r="H185" i="61"/>
  <c r="J207" i="61"/>
  <c r="G172" i="61"/>
  <c r="G159" i="61"/>
  <c r="J171" i="61"/>
  <c r="M191" i="61"/>
  <c r="K208" i="61"/>
  <c r="L212" i="61"/>
  <c r="K206" i="61"/>
  <c r="I177" i="61"/>
  <c r="G178" i="61"/>
  <c r="G113" i="61"/>
  <c r="H218" i="61"/>
  <c r="G199" i="61"/>
  <c r="G56" i="61"/>
  <c r="G73" i="61"/>
  <c r="M215" i="61"/>
  <c r="M174" i="61"/>
  <c r="J159" i="61"/>
  <c r="J197" i="61"/>
  <c r="I191" i="61"/>
  <c r="G68" i="61"/>
  <c r="H215" i="61"/>
  <c r="G75" i="61"/>
  <c r="G86" i="61"/>
  <c r="M203" i="61"/>
  <c r="K172" i="61"/>
  <c r="G29" i="61"/>
  <c r="G98" i="61"/>
  <c r="G132" i="61"/>
  <c r="G126" i="61"/>
  <c r="G186" i="61"/>
  <c r="I185" i="61"/>
  <c r="L187" i="61"/>
  <c r="G203" i="61"/>
  <c r="G36" i="61"/>
  <c r="G93" i="61"/>
  <c r="H189" i="61"/>
  <c r="G99" i="61"/>
  <c r="H181" i="61"/>
  <c r="G139" i="61"/>
  <c r="L218" i="61"/>
  <c r="G204" i="61"/>
  <c r="M175" i="61"/>
  <c r="K160" i="61"/>
  <c r="M178" i="61"/>
  <c r="J211" i="61"/>
  <c r="G7" i="61"/>
  <c r="J166" i="61"/>
  <c r="L191" i="61"/>
  <c r="G85" i="61"/>
  <c r="H172" i="61"/>
  <c r="G209" i="61"/>
  <c r="K200" i="61"/>
  <c r="K159" i="61"/>
  <c r="L207" i="61"/>
  <c r="H183" i="61"/>
  <c r="G100" i="61"/>
  <c r="L201" i="61"/>
  <c r="M181" i="61"/>
  <c r="J210" i="61"/>
  <c r="J189" i="61"/>
  <c r="J185" i="61"/>
  <c r="L195" i="61"/>
  <c r="H213" i="61"/>
  <c r="G92" i="61"/>
  <c r="J193" i="61"/>
  <c r="G21" i="61"/>
  <c r="G154" i="61"/>
  <c r="H171" i="61"/>
  <c r="K211" i="61"/>
  <c r="G9" i="61"/>
  <c r="I164" i="61"/>
  <c r="I201" i="61"/>
  <c r="M196" i="61"/>
  <c r="G90" i="61"/>
  <c r="I196" i="61"/>
  <c r="G51" i="61"/>
  <c r="L92" i="61"/>
  <c r="G218" i="61"/>
  <c r="M180" i="61"/>
  <c r="M202" i="61"/>
  <c r="G181" i="61"/>
  <c r="J209" i="61"/>
  <c r="G118" i="61"/>
  <c r="I188" i="61"/>
  <c r="I163" i="61"/>
  <c r="G214" i="61"/>
  <c r="I159" i="61"/>
  <c r="M213" i="61"/>
  <c r="G166" i="61"/>
  <c r="I181" i="61"/>
  <c r="G144" i="61"/>
  <c r="J168" i="61"/>
  <c r="K195" i="61"/>
  <c r="G41" i="61"/>
  <c r="I194" i="61"/>
  <c r="G217" i="61"/>
  <c r="H205" i="61"/>
  <c r="G27" i="61"/>
  <c r="L160" i="61"/>
  <c r="G66" i="61"/>
  <c r="G17" i="61"/>
  <c r="J203" i="61"/>
  <c r="I166" i="61"/>
  <c r="K215" i="61"/>
  <c r="K166" i="61"/>
  <c r="K168" i="61"/>
  <c r="I207" i="61"/>
  <c r="K162" i="61"/>
  <c r="K204" i="61"/>
  <c r="H187" i="61"/>
  <c r="G71" i="61"/>
  <c r="I169" i="61"/>
  <c r="I197" i="61"/>
  <c r="G24" i="61"/>
  <c r="G55" i="61"/>
  <c r="H177" i="61"/>
  <c r="H214" i="61"/>
  <c r="G49" i="61"/>
  <c r="G65" i="61"/>
  <c r="L166" i="61"/>
  <c r="G177" i="61"/>
  <c r="G58" i="61"/>
  <c r="G148" i="61"/>
  <c r="L190" i="61"/>
  <c r="K107" i="61"/>
  <c r="M195" i="61"/>
  <c r="G37" i="61"/>
  <c r="M207" i="61"/>
  <c r="M163" i="61"/>
  <c r="L173" i="61"/>
  <c r="L204" i="61"/>
  <c r="J194" i="61"/>
  <c r="G48" i="61"/>
  <c r="G94" i="61"/>
  <c r="G72" i="61"/>
  <c r="K163" i="61"/>
  <c r="G18" i="61"/>
  <c r="G57" i="61"/>
  <c r="G78" i="61"/>
  <c r="H174" i="61"/>
  <c r="I205" i="61"/>
  <c r="J198" i="61"/>
  <c r="I209" i="61"/>
  <c r="J178" i="61"/>
  <c r="I189" i="61"/>
  <c r="M189" i="61"/>
  <c r="K178" i="61"/>
  <c r="J176" i="61"/>
  <c r="L189" i="61"/>
  <c r="L182" i="61"/>
  <c r="M183" i="61"/>
  <c r="G176" i="61"/>
  <c r="G134" i="61"/>
  <c r="L177" i="61"/>
  <c r="L184" i="61"/>
  <c r="H164" i="61"/>
  <c r="G59" i="61"/>
  <c r="I211" i="61"/>
  <c r="K133" i="61"/>
  <c r="G42" i="61"/>
  <c r="L197" i="61"/>
  <c r="K207" i="61"/>
  <c r="G77" i="61"/>
  <c r="G198" i="61"/>
  <c r="L211" i="61"/>
  <c r="M205" i="61"/>
  <c r="G67" i="61"/>
  <c r="H197" i="61"/>
  <c r="H212" i="61"/>
  <c r="K198" i="61"/>
  <c r="G137" i="61"/>
  <c r="K189" i="61"/>
  <c r="G63" i="61"/>
  <c r="G158" i="61"/>
  <c r="J214" i="61"/>
  <c r="G195" i="61"/>
  <c r="J179" i="61"/>
  <c r="G146" i="61"/>
  <c r="L196" i="61"/>
  <c r="J206" i="61"/>
  <c r="G111" i="61"/>
  <c r="I175" i="61"/>
  <c r="G34" i="61"/>
  <c r="J182" i="61"/>
  <c r="G84" i="61"/>
  <c r="M182" i="61"/>
  <c r="J213" i="61"/>
  <c r="J200" i="61"/>
  <c r="K179" i="61"/>
  <c r="G179" i="61"/>
  <c r="G117" i="61"/>
  <c r="I217" i="61"/>
  <c r="L210" i="61"/>
  <c r="M200" i="61"/>
  <c r="L203" i="61"/>
  <c r="G188" i="61"/>
  <c r="G196" i="61"/>
  <c r="G240" i="51"/>
  <c r="M217" i="61"/>
  <c r="M172" i="61"/>
  <c r="G180" i="61"/>
  <c r="H168" i="61"/>
  <c r="G43" i="61"/>
  <c r="M204" i="61"/>
  <c r="J201" i="61"/>
  <c r="L172" i="61"/>
  <c r="H199" i="61"/>
  <c r="H166" i="61"/>
  <c r="L171" i="61"/>
  <c r="G183" i="61"/>
  <c r="H210" i="61"/>
  <c r="H192" i="61"/>
  <c r="M185" i="61"/>
  <c r="G151" i="61"/>
  <c r="K203" i="61"/>
  <c r="G129" i="61"/>
  <c r="I214" i="61"/>
  <c r="G156" i="61"/>
  <c r="K181" i="61"/>
  <c r="G121" i="61"/>
  <c r="J216" i="61"/>
  <c r="K196" i="61"/>
  <c r="M190" i="61"/>
  <c r="G171" i="61"/>
  <c r="H196" i="61"/>
  <c r="H178" i="61"/>
  <c r="K186" i="61"/>
  <c r="J187" i="61"/>
  <c r="G104" i="61"/>
  <c r="G102" i="61"/>
  <c r="G212" i="61"/>
  <c r="J188" i="61"/>
  <c r="M206" i="61"/>
  <c r="H203" i="61"/>
  <c r="H162" i="61"/>
  <c r="J191" i="61"/>
  <c r="K171" i="61"/>
  <c r="G120" i="61"/>
  <c r="I202" i="61"/>
  <c r="J204" i="61"/>
  <c r="G40" i="61"/>
  <c r="G83" i="61"/>
  <c r="G95" i="61"/>
  <c r="K199" i="61"/>
  <c r="L133" i="61"/>
  <c r="G287" i="51"/>
  <c r="G76" i="61"/>
  <c r="G211" i="61"/>
  <c r="G70" i="61"/>
  <c r="G147" i="61"/>
  <c r="L161" i="61"/>
  <c r="G190" i="61"/>
  <c r="M198" i="61"/>
  <c r="H204" i="61"/>
  <c r="G133" i="61"/>
  <c r="J199" i="61"/>
  <c r="I213" i="61"/>
  <c r="J172" i="61"/>
  <c r="K183" i="61"/>
  <c r="I200" i="61"/>
  <c r="G44" i="61"/>
  <c r="G122" i="61"/>
  <c r="M179" i="61"/>
  <c r="L205" i="61"/>
  <c r="H163" i="61"/>
  <c r="H173" i="61"/>
  <c r="G81" i="61"/>
  <c r="H201" i="61"/>
  <c r="J183" i="61"/>
  <c r="K188" i="61"/>
  <c r="G210" i="61"/>
  <c r="G114" i="61"/>
  <c r="G164" i="61"/>
  <c r="G192" i="61"/>
  <c r="G91" i="61"/>
  <c r="G107" i="61"/>
  <c r="G258" i="51"/>
  <c r="I216" i="61"/>
  <c r="J217" i="61"/>
  <c r="L179" i="61"/>
  <c r="J173" i="61"/>
  <c r="M171" i="61"/>
  <c r="L164" i="61"/>
  <c r="M216" i="61"/>
  <c r="H188" i="61"/>
  <c r="H195" i="61"/>
  <c r="G162" i="61"/>
  <c r="K191" i="61"/>
  <c r="H159" i="61"/>
  <c r="G187" i="61"/>
  <c r="G79" i="61"/>
  <c r="G64" i="61"/>
  <c r="G213" i="61"/>
  <c r="L185" i="61"/>
  <c r="K175" i="61"/>
  <c r="H194" i="61"/>
  <c r="M188" i="61"/>
  <c r="H190" i="61"/>
  <c r="G46" i="61"/>
  <c r="G153" i="61"/>
  <c r="J195" i="61"/>
  <c r="G143" i="61"/>
  <c r="G108" i="61"/>
  <c r="M193" i="61"/>
  <c r="Y150" i="48" l="1"/>
  <c r="Y56" i="48"/>
  <c r="Z56" i="48" s="1"/>
  <c r="Y20" i="48"/>
  <c r="Z20" i="48" s="1"/>
  <c r="Y135" i="48"/>
  <c r="Z135" i="48" s="1"/>
  <c r="Y74" i="48"/>
  <c r="AF23" i="50"/>
  <c r="AG23" i="50" s="1"/>
  <c r="Y35" i="48"/>
  <c r="Z35" i="48" s="1"/>
  <c r="Y51" i="48"/>
  <c r="Z51" i="48" s="1"/>
  <c r="Y58" i="48"/>
  <c r="Z58" i="48" s="1"/>
  <c r="Y34" i="48"/>
  <c r="Z34" i="48" s="1"/>
  <c r="Y65" i="48"/>
  <c r="Z65" i="48" s="1"/>
  <c r="Y93" i="48"/>
  <c r="Z93" i="48" s="1"/>
  <c r="Y63" i="48"/>
  <c r="Z63" i="48" s="1"/>
  <c r="Y145" i="48"/>
  <c r="Z145" i="48" s="1"/>
  <c r="Y89" i="48"/>
  <c r="Z89" i="48" s="1"/>
  <c r="Y57" i="48"/>
  <c r="Z57" i="48" s="1"/>
  <c r="Y138" i="48"/>
  <c r="Z138" i="48" s="1"/>
  <c r="Y85" i="48"/>
  <c r="Z85" i="48" s="1"/>
  <c r="Y21" i="48"/>
  <c r="Z21" i="48" s="1"/>
  <c r="Y61" i="48"/>
  <c r="Z61" i="48" s="1"/>
  <c r="Y60" i="48"/>
  <c r="Z60" i="48" s="1"/>
  <c r="Y152" i="48"/>
  <c r="Z152" i="48" s="1"/>
  <c r="Y167" i="48"/>
  <c r="Z167" i="48" s="1"/>
  <c r="Y136" i="48"/>
  <c r="Z136" i="48" s="1"/>
  <c r="Y117" i="48"/>
  <c r="Z117" i="48" s="1"/>
  <c r="Y122" i="48"/>
  <c r="Z122" i="48" s="1"/>
  <c r="Y41" i="48"/>
  <c r="Z41" i="48" s="1"/>
  <c r="Y97" i="48"/>
  <c r="Z97" i="48" s="1"/>
  <c r="Y90" i="48"/>
  <c r="Z90" i="48" s="1"/>
  <c r="Y147" i="48"/>
  <c r="Z147" i="48" s="1"/>
  <c r="Y99" i="48"/>
  <c r="Z99" i="48" s="1"/>
  <c r="Y70" i="48"/>
  <c r="Z70" i="48" s="1"/>
  <c r="Y161" i="48"/>
  <c r="Z161" i="48" s="1"/>
  <c r="Y52" i="48"/>
  <c r="Z52" i="48" s="1"/>
  <c r="Y124" i="48"/>
  <c r="Z124" i="48" s="1"/>
  <c r="Y18" i="48"/>
  <c r="Z18" i="48" s="1"/>
  <c r="Y27" i="48"/>
  <c r="Z27" i="48" s="1"/>
  <c r="Y72" i="48"/>
  <c r="Z72" i="48" s="1"/>
  <c r="Y75" i="48"/>
  <c r="Z75" i="48" s="1"/>
  <c r="Y68" i="48"/>
  <c r="Z68" i="48" s="1"/>
  <c r="Y92" i="48"/>
  <c r="Z92" i="48" s="1"/>
  <c r="Y81" i="48"/>
  <c r="Z81" i="48" s="1"/>
  <c r="Y31" i="48"/>
  <c r="Z31" i="48" s="1"/>
  <c r="Y82" i="48"/>
  <c r="Z82" i="48" s="1"/>
  <c r="AF19" i="50"/>
  <c r="AG19" i="50" s="1"/>
  <c r="Y80" i="48"/>
  <c r="Z80" i="48" s="1"/>
  <c r="Y88" i="48"/>
  <c r="Z88" i="48" s="1"/>
  <c r="Y98" i="48"/>
  <c r="Z98" i="48" s="1"/>
  <c r="Y96" i="48"/>
  <c r="Z96" i="48" s="1"/>
  <c r="Y121" i="48"/>
  <c r="Z121" i="48" s="1"/>
  <c r="Y120" i="48"/>
  <c r="Z120" i="48" s="1"/>
  <c r="Y163" i="48"/>
  <c r="Z163" i="48" s="1"/>
  <c r="Y109" i="48"/>
  <c r="Z109" i="48" s="1"/>
  <c r="Y23" i="48"/>
  <c r="Z23" i="48" s="1"/>
  <c r="Y129" i="48"/>
  <c r="Z129" i="48" s="1"/>
  <c r="Y146" i="48"/>
  <c r="Z146" i="48" s="1"/>
  <c r="Y108" i="48"/>
  <c r="Z108" i="48" s="1"/>
  <c r="Y36" i="48"/>
  <c r="Z36" i="48" s="1"/>
  <c r="AF25" i="50"/>
  <c r="AG25" i="50" s="1"/>
  <c r="AF30" i="50"/>
  <c r="AG30" i="50" s="1"/>
  <c r="AF22" i="50"/>
  <c r="AG22" i="50" s="1"/>
  <c r="AF27" i="50"/>
  <c r="AG27" i="50" s="1"/>
  <c r="AF34" i="50"/>
  <c r="AG34" i="50" s="1"/>
  <c r="AF31" i="50"/>
  <c r="AG31" i="50" s="1"/>
  <c r="Y111" i="48"/>
  <c r="Z111" i="48" s="1"/>
  <c r="Y142" i="48"/>
  <c r="Z142" i="48" s="1"/>
  <c r="Y144" i="48"/>
  <c r="Z144" i="48" s="1"/>
  <c r="Y69" i="48"/>
  <c r="Z69" i="48" s="1"/>
  <c r="Y160" i="48"/>
  <c r="Z160" i="48" s="1"/>
  <c r="Y24" i="48"/>
  <c r="Z24" i="48" s="1"/>
  <c r="Y45" i="48"/>
  <c r="Z45" i="48" s="1"/>
  <c r="Y29" i="48"/>
  <c r="Z29" i="48" s="1"/>
  <c r="Y46" i="48"/>
  <c r="Z46" i="48" s="1"/>
  <c r="Y166" i="48"/>
  <c r="Z166" i="48" s="1"/>
  <c r="Y22" i="48"/>
  <c r="Z22" i="48" s="1"/>
  <c r="Y38" i="48"/>
  <c r="Z38" i="48" s="1"/>
  <c r="Y130" i="48"/>
  <c r="Z130" i="48" s="1"/>
  <c r="Y78" i="48"/>
  <c r="Z78" i="48" s="1"/>
  <c r="Y62" i="48"/>
  <c r="Z62" i="48" s="1"/>
  <c r="Y87" i="48"/>
  <c r="Z87" i="48" s="1"/>
  <c r="Y115" i="48"/>
  <c r="Z115" i="48" s="1"/>
  <c r="Y53" i="48"/>
  <c r="Z53" i="48" s="1"/>
  <c r="Y95" i="48"/>
  <c r="Z95" i="48" s="1"/>
  <c r="Y112" i="48"/>
  <c r="Z112" i="48" s="1"/>
  <c r="Y42" i="48"/>
  <c r="Z42" i="48" s="1"/>
  <c r="Y165" i="48"/>
  <c r="Z165" i="48" s="1"/>
  <c r="Y84" i="48"/>
  <c r="Z84" i="48" s="1"/>
  <c r="Y47" i="48"/>
  <c r="Z47" i="48" s="1"/>
  <c r="AF37" i="50"/>
  <c r="AG37" i="50" s="1"/>
  <c r="Z114" i="48"/>
  <c r="Y114" i="48"/>
  <c r="Y86" i="48"/>
  <c r="Z86" i="48" s="1"/>
  <c r="Y148" i="48"/>
  <c r="Z148" i="48" s="1"/>
  <c r="AF21" i="50"/>
  <c r="AG21" i="50" s="1"/>
  <c r="AF18" i="50"/>
  <c r="AG18" i="50" s="1"/>
  <c r="Y134" i="48"/>
  <c r="Z134" i="48" s="1"/>
  <c r="Y54" i="48"/>
  <c r="Z54" i="48" s="1"/>
  <c r="Y77" i="48"/>
  <c r="Z77" i="48" s="1"/>
  <c r="Y137" i="48"/>
  <c r="Z137" i="48" s="1"/>
  <c r="Y159" i="48"/>
  <c r="Z159" i="48" s="1"/>
  <c r="Y110" i="48"/>
  <c r="Z110" i="48" s="1"/>
  <c r="Y26" i="48"/>
  <c r="Z26" i="48" s="1"/>
  <c r="Y66" i="48"/>
  <c r="Z66" i="48" s="1"/>
  <c r="Y143" i="48"/>
  <c r="Z143" i="48" s="1"/>
  <c r="Y19" i="48"/>
  <c r="Z19" i="48" s="1"/>
  <c r="Y49" i="48"/>
  <c r="Z49" i="48" s="1"/>
  <c r="Y64" i="48"/>
  <c r="Z64" i="48" s="1"/>
  <c r="Y71" i="48"/>
  <c r="Z71" i="48" s="1"/>
  <c r="Y154" i="48"/>
  <c r="Z154" i="48" s="1"/>
  <c r="Y30" i="48"/>
  <c r="Z30" i="48" s="1"/>
  <c r="Y55" i="48"/>
  <c r="Z55" i="48" s="1"/>
  <c r="Y73" i="48"/>
  <c r="Z73" i="48" s="1"/>
  <c r="Y169" i="48"/>
  <c r="Z169" i="48" s="1"/>
  <c r="AF26" i="50"/>
  <c r="AG26" i="50" s="1"/>
  <c r="AF33" i="50"/>
  <c r="AG33" i="50" s="1"/>
  <c r="AF24" i="50"/>
  <c r="AG24" i="50" s="1"/>
  <c r="Y100" i="48"/>
  <c r="Z100" i="48" s="1"/>
  <c r="Y140" i="48"/>
  <c r="Z140" i="48" s="1"/>
  <c r="Y113" i="48"/>
  <c r="Z113" i="48" s="1"/>
  <c r="Y123" i="48"/>
  <c r="Z123" i="48" s="1"/>
  <c r="Y155" i="48"/>
  <c r="Z155" i="48" s="1"/>
  <c r="Y33" i="48"/>
  <c r="Z33" i="48" s="1"/>
  <c r="AF28" i="50"/>
  <c r="AG28" i="50" s="1"/>
  <c r="AF20" i="50"/>
  <c r="AG20" i="50" s="1"/>
  <c r="AF36" i="50"/>
  <c r="AG36" i="50" s="1"/>
  <c r="Y32" i="48"/>
  <c r="Z32" i="48" s="1"/>
  <c r="Y59" i="48"/>
  <c r="Z59" i="48" s="1"/>
  <c r="Y40" i="48"/>
  <c r="Z40" i="48" s="1"/>
  <c r="Y39" i="48"/>
  <c r="Z39" i="48" s="1"/>
  <c r="Y132" i="48"/>
  <c r="Z132" i="48" s="1"/>
  <c r="Y25" i="48"/>
  <c r="Z25" i="48" s="1"/>
  <c r="Y43" i="48"/>
  <c r="Y48" i="48"/>
  <c r="Z48" i="48" s="1"/>
  <c r="AF29" i="50"/>
  <c r="AG29" i="50" s="1"/>
  <c r="AF32" i="50"/>
  <c r="AG32" i="50" s="1"/>
  <c r="Y103" i="48"/>
  <c r="Z103" i="48" s="1"/>
  <c r="H169" i="48"/>
  <c r="D74" i="46"/>
  <c r="E74" i="46"/>
  <c r="U17" i="2"/>
  <c r="V17" i="2" s="1"/>
  <c r="AK22" i="2" s="1"/>
  <c r="AF39" i="50"/>
  <c r="AG39" i="50" s="1"/>
  <c r="AI16" i="2"/>
  <c r="R16" i="48"/>
  <c r="F28" i="2"/>
  <c r="AH17" i="2" s="1"/>
  <c r="H16" i="48"/>
  <c r="G39" i="2"/>
  <c r="AI18" i="2" s="1"/>
  <c r="G28" i="2"/>
  <c r="AI17" i="2" s="1"/>
  <c r="T39" i="2"/>
  <c r="AI26" i="2" s="1"/>
  <c r="G62" i="2"/>
  <c r="AI20" i="2" s="1"/>
  <c r="T51" i="2"/>
  <c r="AI27" i="2" s="1"/>
  <c r="T28" i="2"/>
  <c r="AI24" i="2" s="1"/>
  <c r="D141" i="48"/>
  <c r="G73" i="2"/>
  <c r="R125" i="48"/>
  <c r="T62" i="2"/>
  <c r="AB12" i="48"/>
  <c r="Z150" i="48"/>
  <c r="Z139" i="48"/>
  <c r="Z153" i="48"/>
  <c r="A1610" i="57"/>
  <c r="G51" i="2"/>
  <c r="Z101" i="48"/>
  <c r="Z83" i="48"/>
  <c r="Z149" i="48"/>
  <c r="O42" i="46"/>
  <c r="Q41" i="46"/>
  <c r="O30" i="46"/>
  <c r="P21" i="46"/>
  <c r="P29" i="46"/>
  <c r="O22" i="46"/>
  <c r="Z74" i="48"/>
  <c r="Z91" i="48"/>
  <c r="AC19" i="2"/>
  <c r="J127" i="61"/>
  <c r="G285" i="51"/>
  <c r="J99" i="61"/>
  <c r="J67" i="61"/>
  <c r="J64" i="61"/>
  <c r="J86" i="61"/>
  <c r="J61" i="61"/>
  <c r="J126" i="61"/>
  <c r="J132" i="61"/>
  <c r="J124" i="61"/>
  <c r="J143" i="61"/>
  <c r="J74" i="61"/>
  <c r="J106" i="61"/>
  <c r="J59" i="61"/>
  <c r="J41" i="61"/>
  <c r="J23" i="61"/>
  <c r="J91" i="61"/>
  <c r="J47" i="61"/>
  <c r="J57" i="61"/>
  <c r="J7" i="61"/>
  <c r="J134" i="61"/>
  <c r="J38" i="61"/>
  <c r="J6" i="61"/>
  <c r="J30" i="61"/>
  <c r="J114" i="61"/>
  <c r="H118" i="61"/>
  <c r="J78" i="61"/>
  <c r="J29" i="61"/>
  <c r="I178" i="61"/>
  <c r="J8" i="61"/>
  <c r="J15" i="61"/>
  <c r="J34" i="61"/>
  <c r="J33" i="61"/>
  <c r="J102" i="61"/>
  <c r="J110" i="61"/>
  <c r="H25" i="61"/>
  <c r="J42" i="61"/>
  <c r="J138" i="61"/>
  <c r="J128" i="61"/>
  <c r="J140" i="61"/>
  <c r="J43" i="61"/>
  <c r="J66" i="61"/>
  <c r="J75" i="61"/>
  <c r="J154" i="61"/>
  <c r="J19" i="61"/>
  <c r="J76" i="61"/>
  <c r="J93" i="61"/>
  <c r="J69" i="61"/>
  <c r="J125" i="61"/>
  <c r="J94" i="61"/>
  <c r="J45" i="61"/>
  <c r="J5" i="61"/>
  <c r="J58" i="61"/>
  <c r="J90" i="61"/>
  <c r="J68" i="61"/>
  <c r="J95" i="61"/>
  <c r="J31" i="61"/>
  <c r="J79" i="61"/>
  <c r="J97" i="61"/>
  <c r="J137" i="61"/>
  <c r="J52" i="61"/>
  <c r="J35" i="61"/>
  <c r="J24" i="61"/>
  <c r="J111" i="61"/>
  <c r="J157" i="61"/>
  <c r="J141" i="61"/>
  <c r="J13" i="61"/>
  <c r="J88" i="61"/>
  <c r="J108" i="61"/>
  <c r="J92" i="61"/>
  <c r="J153" i="61"/>
  <c r="J77" i="61"/>
  <c r="J17" i="61"/>
  <c r="J18" i="61"/>
  <c r="I118" i="61"/>
  <c r="J104" i="61"/>
  <c r="J121" i="61"/>
  <c r="J62" i="61"/>
  <c r="J85" i="61"/>
  <c r="J81" i="61"/>
  <c r="J22" i="61"/>
  <c r="J36" i="61"/>
  <c r="J32" i="61"/>
  <c r="J105" i="61"/>
  <c r="J11" i="61"/>
  <c r="J112" i="61"/>
  <c r="J133" i="61"/>
  <c r="I25" i="61"/>
  <c r="I187" i="61"/>
  <c r="J63" i="61"/>
  <c r="J73" i="61"/>
  <c r="J26" i="61"/>
  <c r="J116" i="61"/>
  <c r="J123" i="61"/>
  <c r="J119" i="61"/>
  <c r="J89" i="61"/>
  <c r="J37" i="61"/>
  <c r="J131" i="61"/>
  <c r="J65" i="61"/>
  <c r="J14" i="61"/>
  <c r="J10" i="61"/>
  <c r="J109" i="61"/>
  <c r="J70" i="61"/>
  <c r="J12" i="61"/>
  <c r="J130" i="61"/>
  <c r="J142" i="61"/>
  <c r="J120" i="61"/>
  <c r="J60" i="61"/>
  <c r="J87" i="61"/>
  <c r="J55" i="61"/>
  <c r="J82" i="61"/>
  <c r="J135" i="61"/>
  <c r="J98" i="61"/>
  <c r="J50" i="61"/>
  <c r="J4" i="61"/>
  <c r="J113" i="61"/>
  <c r="J9" i="61"/>
  <c r="J84" i="61"/>
  <c r="J117" i="61"/>
  <c r="J27" i="61"/>
  <c r="J107" i="61"/>
  <c r="J136" i="61"/>
  <c r="J100" i="61"/>
  <c r="J72" i="61"/>
  <c r="J46" i="61"/>
  <c r="J148" i="61"/>
  <c r="J96" i="61"/>
  <c r="J149" i="61"/>
  <c r="J122" i="61"/>
  <c r="J71" i="61"/>
  <c r="J115" i="61"/>
  <c r="J151" i="61"/>
  <c r="J80" i="61"/>
  <c r="J40" i="61"/>
  <c r="J54" i="61"/>
  <c r="J48" i="61"/>
  <c r="J44" i="61"/>
  <c r="J20" i="61"/>
  <c r="I170" i="61"/>
  <c r="J147" i="61"/>
  <c r="J51" i="61"/>
  <c r="J101" i="61"/>
  <c r="J28" i="61"/>
  <c r="G298" i="51"/>
  <c r="J39" i="61"/>
  <c r="J83" i="61"/>
  <c r="J155" i="61"/>
  <c r="J56" i="61"/>
  <c r="J16" i="61"/>
  <c r="J53" i="61"/>
  <c r="U125" i="48" l="1"/>
  <c r="V125" i="48" s="1"/>
  <c r="X16" i="48"/>
  <c r="O74" i="46"/>
  <c r="AJ22" i="2"/>
  <c r="AG14" i="50"/>
  <c r="U16" i="48"/>
  <c r="H62" i="2"/>
  <c r="I62" i="2" s="1"/>
  <c r="AJ20" i="2" s="1"/>
  <c r="H125" i="48"/>
  <c r="H28" i="2"/>
  <c r="I28" i="2" s="1"/>
  <c r="AJ17" i="2" s="1"/>
  <c r="U39" i="2"/>
  <c r="AJ26" i="2" s="1"/>
  <c r="H39" i="2"/>
  <c r="I39" i="2" s="1"/>
  <c r="AJ18" i="2" s="1"/>
  <c r="U51" i="2"/>
  <c r="AJ27" i="2" s="1"/>
  <c r="R141" i="48"/>
  <c r="AI29" i="2"/>
  <c r="U28" i="2"/>
  <c r="AJ24" i="2" s="1"/>
  <c r="H73" i="2"/>
  <c r="I73" i="2" s="1"/>
  <c r="AI21" i="2"/>
  <c r="AI19" i="2"/>
  <c r="U62" i="2"/>
  <c r="AI28" i="2"/>
  <c r="X125" i="48"/>
  <c r="D151" i="48"/>
  <c r="Q21" i="46"/>
  <c r="Q29" i="46"/>
  <c r="Z43" i="48"/>
  <c r="H51" i="2"/>
  <c r="I51" i="2" s="1"/>
  <c r="D157" i="48"/>
  <c r="AC20" i="2"/>
  <c r="J49" i="61"/>
  <c r="H129" i="61"/>
  <c r="I218" i="61"/>
  <c r="I129" i="61"/>
  <c r="J186" i="61"/>
  <c r="X141" i="48" l="1"/>
  <c r="Y125" i="48"/>
  <c r="Z125" i="48" s="1"/>
  <c r="V39" i="2"/>
  <c r="AK26" i="2" s="1"/>
  <c r="V51" i="2"/>
  <c r="AK27" i="2" s="1"/>
  <c r="U141" i="48"/>
  <c r="V141" i="48" s="1"/>
  <c r="V16" i="48"/>
  <c r="Y16" i="48" s="1"/>
  <c r="V28" i="2"/>
  <c r="AK24" i="2" s="1"/>
  <c r="D156" i="48"/>
  <c r="AJ19" i="2"/>
  <c r="V62" i="2"/>
  <c r="AJ28" i="2"/>
  <c r="AJ21" i="2"/>
  <c r="R151" i="48"/>
  <c r="R157" i="48"/>
  <c r="AC21" i="2"/>
  <c r="J118" i="61"/>
  <c r="J177" i="61"/>
  <c r="J169" i="61"/>
  <c r="I139" i="61"/>
  <c r="I145" i="61"/>
  <c r="H139" i="61"/>
  <c r="H145" i="61"/>
  <c r="X151" i="48" l="1"/>
  <c r="Z16" i="48"/>
  <c r="Y141" i="48"/>
  <c r="Z141" i="48" s="1"/>
  <c r="AJ29" i="2"/>
  <c r="D158" i="48"/>
  <c r="R156" i="48"/>
  <c r="AK28" i="2"/>
  <c r="AK29" i="2"/>
  <c r="U151" i="48"/>
  <c r="V151" i="48" s="1"/>
  <c r="U157" i="48"/>
  <c r="V157" i="48" s="1"/>
  <c r="X157" i="48"/>
  <c r="AC22" i="2"/>
  <c r="I144" i="61"/>
  <c r="J129" i="61"/>
  <c r="J25" i="61"/>
  <c r="H144" i="61"/>
  <c r="X156" i="48" l="1"/>
  <c r="Y157" i="48"/>
  <c r="Z157" i="48" s="1"/>
  <c r="Y151" i="48"/>
  <c r="Z151" i="48" s="1"/>
  <c r="U156" i="48"/>
  <c r="V156" i="48" s="1"/>
  <c r="R158" i="48"/>
  <c r="D162" i="48"/>
  <c r="AC24" i="2"/>
  <c r="I146" i="61"/>
  <c r="J145" i="61"/>
  <c r="J139" i="61"/>
  <c r="H146" i="61"/>
  <c r="X158" i="48" l="1"/>
  <c r="Y156" i="48"/>
  <c r="Z156" i="48" s="1"/>
  <c r="U158" i="48"/>
  <c r="V158" i="48" s="1"/>
  <c r="D164" i="48"/>
  <c r="R162" i="48"/>
  <c r="AC26" i="2"/>
  <c r="H150" i="61"/>
  <c r="I150" i="61"/>
  <c r="J144" i="61"/>
  <c r="U162" i="48" l="1"/>
  <c r="V162" i="48" s="1"/>
  <c r="Y158" i="48"/>
  <c r="Z158" i="48" s="1"/>
  <c r="X162" i="48"/>
  <c r="D168" i="48"/>
  <c r="R164" i="48"/>
  <c r="AC27" i="2"/>
  <c r="I152" i="61"/>
  <c r="J146" i="61"/>
  <c r="H152" i="61"/>
  <c r="U164" i="48" l="1"/>
  <c r="V164" i="48" s="1"/>
  <c r="Y162" i="48"/>
  <c r="Z162" i="48" s="1"/>
  <c r="R168" i="48"/>
  <c r="H168" i="48"/>
  <c r="D170" i="48"/>
  <c r="X164" i="48"/>
  <c r="AC28" i="2"/>
  <c r="J150" i="61"/>
  <c r="I156" i="61"/>
  <c r="H156" i="61"/>
  <c r="X168" i="48" l="1"/>
  <c r="Y164" i="48"/>
  <c r="Z164" i="48" s="1"/>
  <c r="U168" i="48"/>
  <c r="V168" i="48" s="1"/>
  <c r="R170" i="48"/>
  <c r="AC29" i="2"/>
  <c r="H158" i="61"/>
  <c r="I158" i="61"/>
  <c r="J152" i="61"/>
  <c r="U170" i="48" l="1"/>
  <c r="V170" i="48" s="1"/>
  <c r="Y168" i="48"/>
  <c r="Z168" i="48" s="1"/>
  <c r="X170" i="48"/>
  <c r="J156" i="61"/>
  <c r="Y170" i="48" l="1"/>
  <c r="Z170" i="48" s="1"/>
  <c r="G30" i="51"/>
  <c r="G179" i="51"/>
  <c r="G63" i="51"/>
  <c r="G72" i="51"/>
  <c r="G182" i="51"/>
  <c r="G152" i="51"/>
  <c r="G78" i="51"/>
  <c r="G138" i="51"/>
  <c r="G141" i="51"/>
  <c r="G166" i="51"/>
  <c r="G111" i="51"/>
  <c r="G172" i="51"/>
  <c r="G112" i="51"/>
  <c r="G126" i="51"/>
  <c r="G37" i="51"/>
  <c r="G211" i="51"/>
  <c r="G65" i="51"/>
  <c r="G131" i="51"/>
  <c r="G187" i="51"/>
  <c r="G12" i="51"/>
  <c r="G54" i="51"/>
  <c r="G33" i="51"/>
  <c r="G169" i="51"/>
  <c r="G210" i="51"/>
  <c r="G190" i="51"/>
  <c r="G178" i="51"/>
  <c r="G28" i="51"/>
  <c r="G117" i="51"/>
  <c r="G43" i="51"/>
  <c r="G155" i="51"/>
  <c r="G64" i="51"/>
  <c r="G132" i="51"/>
  <c r="G173" i="51"/>
  <c r="G161" i="51"/>
  <c r="G89" i="51"/>
  <c r="G191" i="51"/>
  <c r="G136" i="51"/>
  <c r="J158" i="61"/>
  <c r="G157" i="51"/>
  <c r="G75" i="51"/>
  <c r="G139" i="51"/>
  <c r="G144" i="51"/>
  <c r="G100" i="51"/>
  <c r="G61" i="51"/>
  <c r="G66" i="51"/>
  <c r="G25" i="51"/>
  <c r="G127" i="51"/>
  <c r="G140" i="51"/>
  <c r="G198" i="51"/>
  <c r="G23" i="51"/>
  <c r="G130" i="51"/>
  <c r="G8" i="51"/>
  <c r="G101" i="51"/>
  <c r="G160" i="51"/>
  <c r="G57" i="51"/>
  <c r="G19" i="51"/>
  <c r="G39" i="51"/>
  <c r="G145" i="51"/>
  <c r="G194" i="51"/>
  <c r="G189" i="51"/>
  <c r="G22" i="51"/>
  <c r="G115" i="51"/>
  <c r="G103" i="51"/>
  <c r="G7" i="51"/>
  <c r="G202" i="51"/>
  <c r="G87" i="51"/>
  <c r="G177" i="51"/>
  <c r="G184" i="51"/>
  <c r="G85" i="51"/>
  <c r="G106" i="51"/>
  <c r="G220" i="51"/>
  <c r="G201" i="51"/>
  <c r="G171" i="51"/>
  <c r="G192" i="51"/>
  <c r="G56" i="51"/>
  <c r="G197" i="51"/>
  <c r="G185" i="51"/>
  <c r="G128" i="51"/>
  <c r="G10" i="51"/>
  <c r="G121" i="51"/>
  <c r="G175" i="51"/>
  <c r="G95" i="51"/>
  <c r="G208" i="51"/>
  <c r="G218" i="51"/>
  <c r="G176" i="51"/>
  <c r="G113" i="51"/>
  <c r="G24" i="51"/>
  <c r="G90" i="51"/>
  <c r="G195" i="51"/>
  <c r="G74" i="51"/>
  <c r="G200" i="51"/>
  <c r="G47" i="51"/>
  <c r="G13" i="51"/>
  <c r="G26" i="51"/>
  <c r="G92" i="51"/>
  <c r="G164" i="51"/>
  <c r="G129" i="51"/>
  <c r="G96" i="51"/>
  <c r="G222" i="51"/>
  <c r="G162" i="51"/>
  <c r="G50" i="51"/>
  <c r="G224" i="51"/>
  <c r="G170" i="51"/>
  <c r="G21" i="51"/>
  <c r="G67" i="51"/>
  <c r="G149" i="51"/>
  <c r="G15" i="51"/>
  <c r="G94" i="51"/>
  <c r="G156" i="51"/>
  <c r="G2" i="51"/>
  <c r="G91" i="51"/>
  <c r="G142" i="51"/>
  <c r="G51" i="51"/>
  <c r="G70" i="51"/>
  <c r="G76" i="51"/>
  <c r="G5" i="51"/>
  <c r="G16" i="51"/>
  <c r="G84" i="51"/>
  <c r="G83" i="51"/>
  <c r="G221" i="51"/>
  <c r="G14" i="51"/>
  <c r="G147" i="51"/>
  <c r="G205" i="51"/>
  <c r="G20" i="51"/>
  <c r="G48" i="51"/>
  <c r="G119" i="51"/>
  <c r="G151" i="51"/>
  <c r="G219" i="51"/>
  <c r="G17" i="51"/>
  <c r="G99" i="51"/>
  <c r="G196" i="51"/>
  <c r="G216" i="51"/>
  <c r="G79" i="51"/>
  <c r="G58" i="51"/>
  <c r="G60" i="51"/>
  <c r="G120" i="51"/>
  <c r="G32" i="51"/>
  <c r="G217" i="51"/>
  <c r="G18" i="51"/>
  <c r="G31" i="51"/>
  <c r="G52" i="51"/>
  <c r="G80" i="51"/>
  <c r="G150" i="51"/>
  <c r="G133" i="51"/>
  <c r="G29" i="51"/>
  <c r="G193" i="51"/>
  <c r="G109" i="51"/>
  <c r="G55" i="51"/>
  <c r="G158" i="51"/>
  <c r="G207" i="51"/>
  <c r="G108" i="51"/>
  <c r="G49" i="51"/>
  <c r="G153" i="51"/>
  <c r="G46" i="51"/>
  <c r="G229" i="51"/>
  <c r="G122" i="51"/>
  <c r="G69" i="51"/>
  <c r="G41" i="51"/>
  <c r="G204" i="51"/>
  <c r="G180" i="51"/>
  <c r="G114" i="51"/>
  <c r="G107" i="51"/>
  <c r="G168" i="51"/>
  <c r="G124" i="51"/>
  <c r="G137" i="51"/>
  <c r="G59" i="51"/>
  <c r="G68" i="51"/>
  <c r="G88" i="51"/>
  <c r="G11" i="51"/>
  <c r="G148" i="51"/>
  <c r="G181" i="51"/>
  <c r="G38" i="51"/>
  <c r="G206" i="51"/>
  <c r="G73" i="51"/>
  <c r="G86" i="51"/>
  <c r="G203" i="51"/>
  <c r="G134" i="51"/>
  <c r="G116" i="51"/>
  <c r="G105" i="51"/>
  <c r="G110" i="51"/>
  <c r="G199" i="51"/>
  <c r="G227" i="51"/>
  <c r="G135" i="51"/>
  <c r="G226" i="51"/>
  <c r="G118" i="51"/>
  <c r="G77" i="51"/>
  <c r="G27" i="51"/>
  <c r="G34" i="51"/>
  <c r="G165" i="51"/>
  <c r="G225" i="51"/>
  <c r="G81" i="51"/>
  <c r="G215" i="51"/>
  <c r="G123" i="51"/>
  <c r="G71" i="51"/>
  <c r="G174" i="51"/>
  <c r="G45" i="51"/>
  <c r="G186" i="51"/>
  <c r="G36" i="51"/>
  <c r="G98" i="51"/>
  <c r="G125" i="51"/>
  <c r="G159" i="51"/>
  <c r="G102" i="51"/>
  <c r="G53" i="51"/>
  <c r="G4" i="51"/>
  <c r="G6" i="51"/>
  <c r="G143" i="51"/>
  <c r="G188" i="51"/>
  <c r="G213" i="51"/>
  <c r="G214" i="51"/>
  <c r="G40" i="51"/>
  <c r="G212" i="51"/>
  <c r="G209" i="51"/>
  <c r="G35" i="51"/>
  <c r="G97" i="51"/>
  <c r="G82" i="51"/>
  <c r="G154" i="51"/>
  <c r="G3" i="51"/>
  <c r="G167" i="51"/>
  <c r="G44" i="51"/>
  <c r="G146" i="51"/>
  <c r="G93" i="51"/>
  <c r="G104" i="51"/>
  <c r="G62" i="51"/>
  <c r="G223" i="51"/>
  <c r="G228" i="51"/>
  <c r="G42" i="51"/>
  <c r="G183" i="51"/>
  <c r="G9" i="51"/>
  <c r="G163" i="51"/>
  <c r="Z12" i="48"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2000000}" name="DataIn" type="1" refreshedVersion="8" background="1" saveData="1">
    <dbPr connection="DSN=MS Access Database;DBQ=Z:\stats\LocalGovernmentFinance\Revenue\RA\RA.accdb;DefaultDir=z:\stats\LocalGovernmentFinance\Revenue\RA;DriverId=25;FIL=MS Access;MaxBufferSize=2048;PageTimeout=5;" command="SELECT qryYOYFormData.YearCode, qryYOYFormData.FormRef, qryYOYFormData.AuthCode, qryYOYFormData.RowRef, qryYOYFormData.StandDesc, qryYOYFormData.ColumnRef, qryYOYFormData.Data_x000d__x000a_FROM `Z:\stats\LocalGovernmentFinance\Revenue\RA\RA.accdb`.qryYOYFormData qryYOYFormData_x000d__x000a_WHERE (qryYOYFormData.YearCode&gt;=202425)"/>
  </connection>
  <connection id="2" xr16:uid="{00000000-0015-0000-FFFF-FFFF03000000}" name="Query from LocalGovernmentFinance" type="1" refreshedVersion="8" saveData="1">
    <dbPr connection="DRIVER=SQL Server;SERVER=zca15;UID=NewbyA;Trusted_Connection=Yes;APP=Microsoft Office 2010;WSID=HRL348;DATABASE=SD_LocalGovernmentFinance;LANGUAGE=British" command="SELECT CurrentRA.AuthCode, CurrentRA.FormRef, CurrentRA.ColumnRef, CurrentRA.RowRef, CurrentRA.YearCode, CurrentRA.Data_x000d__x000a_FROM SD_LocalGovernmentFinance.dbo.CurrentRA CurrentRA_x000d__x000a_ORDER BY CurrentRA.FormRef"/>
  </connection>
  <connection id="3" xr16:uid="{00000000-0015-0000-FFFF-FFFF05000000}" name="RA_Rows" type="1" refreshedVersion="8" background="1" saveData="1">
    <dbPr connection="DRIVER=SQL Server;SERVER=zca15;UID=NewbyA;Trusted_Connection=Yes;APP=Microsoft Office 2010;WSID=HRL021;DATABASE=SD_LocalGovernmentFinance;LANGUAGE=British" command="SELECT RowRefs.FormRef, RowRefs.RowRef, RowRefs.StandDesc_x000d__x000a_FROM SD_LocalGovernmentFinance.dbo.RowRefs RowRefs_x000d__x000a_WHERE (RowRefs.FormRef='RA') AND (RowRefs.YearCode=202526) OR (RowRefs.FormRef='RAG') AND (RowRefs.YearCode=202526) OR (RowRefs.FormRef='RAS52') AND (RowRefs.YearCode=202526)"/>
  </connection>
</connections>
</file>

<file path=xl/sharedStrings.xml><?xml version="1.0" encoding="utf-8"?>
<sst xmlns="http://schemas.openxmlformats.org/spreadsheetml/2006/main" count="34084" uniqueCount="4126">
  <si>
    <t>Building control</t>
  </si>
  <si>
    <t>Development control</t>
  </si>
  <si>
    <t>Registration of births, deaths and marriages</t>
  </si>
  <si>
    <t>Local land charges</t>
  </si>
  <si>
    <t>General grants, bequests and donations</t>
  </si>
  <si>
    <t>Council Tax Support</t>
  </si>
  <si>
    <t>Rhondda Cynon Taf</t>
  </si>
  <si>
    <t>Total Unitary Authorities</t>
  </si>
  <si>
    <t>Canolfan Rheidol, Rhodfa Padarn</t>
  </si>
  <si>
    <t>Llanbadarn Fawr,</t>
  </si>
  <si>
    <t>SY23 3UE</t>
  </si>
  <si>
    <t>Other welfare services</t>
  </si>
  <si>
    <t>Adjustments (including amending reports)</t>
  </si>
  <si>
    <t>Total Education</t>
  </si>
  <si>
    <t>Total Social Services</t>
  </si>
  <si>
    <t>Total Roads and Transport</t>
  </si>
  <si>
    <t>Roads and Transport</t>
  </si>
  <si>
    <t>Housing</t>
  </si>
  <si>
    <t>Total Housing</t>
  </si>
  <si>
    <t>Nursery schools</t>
  </si>
  <si>
    <t>Primary schools</t>
  </si>
  <si>
    <t>Secondary schools</t>
  </si>
  <si>
    <t>Special schools</t>
  </si>
  <si>
    <t>Strategic management - schools</t>
  </si>
  <si>
    <t>Access to education (excluding transport) - schools</t>
  </si>
  <si>
    <t>Access to education (excluding transport) - non-school</t>
  </si>
  <si>
    <t>Strategic management - non-school</t>
  </si>
  <si>
    <t>Yearcode</t>
  </si>
  <si>
    <t>AuthCode</t>
  </si>
  <si>
    <t>Children looked after</t>
  </si>
  <si>
    <t>Transport</t>
  </si>
  <si>
    <t>Other Local Services</t>
  </si>
  <si>
    <t>Total Other Local Services</t>
  </si>
  <si>
    <t>MEMORANDUM ITEMS BOX C</t>
  </si>
  <si>
    <t>ALL</t>
  </si>
  <si>
    <t>Plas y Ffynnon</t>
  </si>
  <si>
    <t>Cambrian Way</t>
  </si>
  <si>
    <t>LD3 7HP</t>
  </si>
  <si>
    <t>Form Design</t>
  </si>
  <si>
    <t>Documentation</t>
  </si>
  <si>
    <t>General Comments</t>
  </si>
  <si>
    <t>Families First: spent on social services</t>
  </si>
  <si>
    <t>Additional learning needs</t>
  </si>
  <si>
    <t>4.00</t>
  </si>
  <si>
    <t>7.00</t>
  </si>
  <si>
    <t>1.00</t>
  </si>
  <si>
    <t>2.00</t>
  </si>
  <si>
    <t>3.00</t>
  </si>
  <si>
    <t>0.10</t>
  </si>
  <si>
    <t>Fire service emergency planning</t>
  </si>
  <si>
    <t>Fire and Rescue Services</t>
  </si>
  <si>
    <t>Waste grant</t>
  </si>
  <si>
    <t>Youth service</t>
  </si>
  <si>
    <t>Post-16 provision in schools</t>
  </si>
  <si>
    <t>Mandatory rent allowances</t>
  </si>
  <si>
    <t>Rent rebates granted to HRA tenants</t>
  </si>
  <si>
    <t>£ thousand</t>
  </si>
  <si>
    <t>Individual School's budget and other funding devolved to schools</t>
  </si>
  <si>
    <t>Budget Estimates (at outturn prices)</t>
  </si>
  <si>
    <t>Education (totals carried forward from RA(S52))</t>
  </si>
  <si>
    <t>E-mail: lgfs.transfer@wales.gsi.gov.uk</t>
  </si>
  <si>
    <t>If there appears to be a variance, please enter details of this under the Notes sections</t>
  </si>
  <si>
    <t>Isle of Anglesey</t>
  </si>
  <si>
    <t>Neath Port Talbot</t>
  </si>
  <si>
    <t>The Vale Of Glamorgan</t>
  </si>
  <si>
    <t>Caerphilly</t>
  </si>
  <si>
    <t>Blaenau Gwent</t>
  </si>
  <si>
    <t>Monmouthshire</t>
  </si>
  <si>
    <t>Public transport</t>
  </si>
  <si>
    <t>Total Home Office, Department for Constitutional Affairs and Unified Courts Administration</t>
  </si>
  <si>
    <t>Information recorded in respect of education services should include that budgeted to be funded by specific and special government grants but exclude that budgeted to be funded by other non-grant income.  The grants themselves should be recorded in column 6.1 to 7</t>
  </si>
  <si>
    <t>Street cleansing (not chargeable to highways)</t>
  </si>
  <si>
    <t>Commutation adjustment (enter as a negative any adjustment which reduces MRP and vice versa)</t>
  </si>
  <si>
    <t>Col</t>
  </si>
  <si>
    <t>Information specified on this return must be submitted under section 139A of the 1988 Local Government Finance Act (as inserted by paragraph 68 of schedule 5 to the Local Government and Housing Act 1989)</t>
  </si>
  <si>
    <t>Other Central Services</t>
  </si>
  <si>
    <t>Adult Social Care</t>
  </si>
  <si>
    <t>Flood defence and land drainage</t>
  </si>
  <si>
    <t>Community safety</t>
  </si>
  <si>
    <t>Conservation of Cultural Heritage</t>
  </si>
  <si>
    <t>Recreation Management and Transport</t>
  </si>
  <si>
    <t>Promoting understanding</t>
  </si>
  <si>
    <t>Rangers, Estates and Volunteers</t>
  </si>
  <si>
    <t>Forward planning and communities</t>
  </si>
  <si>
    <t>Enabling</t>
  </si>
  <si>
    <t>Contributions to the HRA</t>
  </si>
  <si>
    <t>Community fire safety (fire authorities only)</t>
  </si>
  <si>
    <t>National police coordination centre (police only)</t>
  </si>
  <si>
    <t>Other council property</t>
  </si>
  <si>
    <t>Other adult social services</t>
  </si>
  <si>
    <t>Licensing of private sector landlords</t>
  </si>
  <si>
    <t>Conservation of the Natural Environment</t>
  </si>
  <si>
    <t>HRA related pension costs</t>
  </si>
  <si>
    <t>Fire Service Headquarters</t>
  </si>
  <si>
    <t>Ffordd Salesbury</t>
  </si>
  <si>
    <t>Llanion Park</t>
  </si>
  <si>
    <t>St Asaph Business Park</t>
  </si>
  <si>
    <t>Pembroke Dock</t>
  </si>
  <si>
    <t>St Asaph</t>
  </si>
  <si>
    <t>LL11 1AR</t>
  </si>
  <si>
    <t>SA31 1SP</t>
  </si>
  <si>
    <t>LL17 0JJ</t>
  </si>
  <si>
    <t>SA72 6DY</t>
  </si>
  <si>
    <t>Richard Griffiths</t>
  </si>
  <si>
    <t>Children's Social Care</t>
  </si>
  <si>
    <t>Asylum seekers</t>
  </si>
  <si>
    <t>Service strategy - adults social care</t>
  </si>
  <si>
    <t>Older people (aged 65 or over) including older mentally ill</t>
  </si>
  <si>
    <t>Specialist Ring-fenced Accounts</t>
  </si>
  <si>
    <t>Capital financing grants and capital element of PFI</t>
  </si>
  <si>
    <t>Inter authority recoupment</t>
  </si>
  <si>
    <t>Capital expenditure charged to revenue account</t>
  </si>
  <si>
    <t>Revenue grants</t>
  </si>
  <si>
    <t>Climate change costs</t>
  </si>
  <si>
    <t>Ynys Môn</t>
  </si>
  <si>
    <t>Dyfed Powys Police</t>
  </si>
  <si>
    <t>Gwent Police</t>
  </si>
  <si>
    <t>North Wales Police</t>
  </si>
  <si>
    <t>South Wales Police</t>
  </si>
  <si>
    <t>Net Current Expenditure</t>
  </si>
  <si>
    <t>PLEASE NOTE "OTHER" LINES - 198, 298 ETC ARE NOW AUTOMATICALLY POPULATED FROM THE SPECIFICATION LIST AT THE BOTTOM OF THE PAGE</t>
  </si>
  <si>
    <t>EEC milk grant</t>
  </si>
  <si>
    <t>Waste collection</t>
  </si>
  <si>
    <t>Survey Response Burden</t>
  </si>
  <si>
    <t>Please enter the time it has taken you (and any colleagues) to prepare and send the return.</t>
  </si>
  <si>
    <t>Please only include time spent on activities to prepare and send this return, such as:</t>
  </si>
  <si>
    <t>Local welfare assistance schemes</t>
  </si>
  <si>
    <t>Hours taken</t>
  </si>
  <si>
    <t>Please feel free to add any comments</t>
  </si>
  <si>
    <t xml:space="preserve">Community cohesion fund </t>
  </si>
  <si>
    <t>Big lottery fund</t>
  </si>
  <si>
    <t>School uniform grant</t>
  </si>
  <si>
    <t>Grants Nursery schools</t>
  </si>
  <si>
    <t>Grants Primary schools</t>
  </si>
  <si>
    <t>Grants Secondary schools</t>
  </si>
  <si>
    <t>Grants Special schools</t>
  </si>
  <si>
    <t>UA / PA</t>
  </si>
  <si>
    <t>Regulatory services - Environmental Health (including food safety and housing standards)</t>
  </si>
  <si>
    <t>AuthorityName</t>
  </si>
  <si>
    <t>CFOName</t>
  </si>
  <si>
    <t>Address1</t>
  </si>
  <si>
    <t>Address2</t>
  </si>
  <si>
    <t>Address3</t>
  </si>
  <si>
    <t>Address4</t>
  </si>
  <si>
    <t>Postcode</t>
  </si>
  <si>
    <t>Swyddfeydd y Cyngor</t>
  </si>
  <si>
    <t>Stryd y Jêl</t>
  </si>
  <si>
    <t>LL15 1YN</t>
  </si>
  <si>
    <t>Penallta House</t>
  </si>
  <si>
    <t>Tredomen Park</t>
  </si>
  <si>
    <t>CF82 7PG</t>
  </si>
  <si>
    <t>N.C.E Inc. Notional Capital Charges and RECS</t>
  </si>
  <si>
    <t xml:space="preserve">The Welsh Government are monitoring the burden of completing this data collection form. </t>
  </si>
  <si>
    <t>Community safety (crime reduction excluding CCTV)</t>
  </si>
  <si>
    <t>Dedicated security posts (police only)</t>
  </si>
  <si>
    <t>Other Home Office, Department for Constitutional Affairs and Unified Courts Administration (specify on last page)</t>
  </si>
  <si>
    <t>Further education and training for young persons and adults (excluding Youth Service)</t>
  </si>
  <si>
    <t>Highways and Transport Services</t>
  </si>
  <si>
    <t>Vale of Glamorgan Council</t>
  </si>
  <si>
    <t>Local policing</t>
  </si>
  <si>
    <t>Dealing with the public</t>
  </si>
  <si>
    <t>Criminal justice arrangements</t>
  </si>
  <si>
    <t>Road policing</t>
  </si>
  <si>
    <t>Intelligence</t>
  </si>
  <si>
    <t>Investigative support</t>
  </si>
  <si>
    <t>National policing</t>
  </si>
  <si>
    <t>Non Distributed Domestic Rates</t>
  </si>
  <si>
    <t>Revenue Support Grant</t>
  </si>
  <si>
    <t>Unallocated Contingencies / Total Service Expenditure</t>
  </si>
  <si>
    <t>Other Services / Total Service Expenditure</t>
  </si>
  <si>
    <t>Non Distributable Costs / Total Service Expenditure</t>
  </si>
  <si>
    <t>Lisa Mullan</t>
  </si>
  <si>
    <t>Awdurdod Parc Cenedlaethol Eryri</t>
  </si>
  <si>
    <t>Description</t>
  </si>
  <si>
    <t>Culture and heritage</t>
  </si>
  <si>
    <t>Tourism</t>
  </si>
  <si>
    <t>Economic development</t>
  </si>
  <si>
    <t>Waste disposal</t>
  </si>
  <si>
    <t>Housing benefit administration</t>
  </si>
  <si>
    <t>Coast protection</t>
  </si>
  <si>
    <t>Unallocated contingencies</t>
  </si>
  <si>
    <t>Community council precepts</t>
  </si>
  <si>
    <t>Other adjustments including administrative cost of late rating adjustments etc.</t>
  </si>
  <si>
    <t>External interest receipts on HRA balances</t>
  </si>
  <si>
    <t>Current grants</t>
  </si>
  <si>
    <t>Please give the name and telephone number of the person who we may contact in case of queries:-</t>
  </si>
  <si>
    <t>Name:</t>
  </si>
  <si>
    <t>Cathays Park,</t>
  </si>
  <si>
    <t>CARDIFF,</t>
  </si>
  <si>
    <t>CF10 3NQ.</t>
  </si>
  <si>
    <t>Emergency planning</t>
  </si>
  <si>
    <t>Name of authority:</t>
  </si>
  <si>
    <t>BUDGET ESTIMATES (at outturn prices)</t>
  </si>
  <si>
    <t>RA</t>
  </si>
  <si>
    <t>Recreation and sport</t>
  </si>
  <si>
    <t>Transport planning, policy and strategy</t>
  </si>
  <si>
    <t>Cemetery, cremation and mortuary services</t>
  </si>
  <si>
    <t>Planning policy</t>
  </si>
  <si>
    <t>Environmental initiatives</t>
  </si>
  <si>
    <t>Community development</t>
  </si>
  <si>
    <t>Other court services</t>
  </si>
  <si>
    <t>Coroners' court services</t>
  </si>
  <si>
    <t>Homelessness</t>
  </si>
  <si>
    <t>Housing advances</t>
  </si>
  <si>
    <t>Housing strategy</t>
  </si>
  <si>
    <t>Housing advice</t>
  </si>
  <si>
    <t>Private sector housing renewal</t>
  </si>
  <si>
    <t>Other levies</t>
  </si>
  <si>
    <t>Levies to national police services</t>
  </si>
  <si>
    <t>(Non-significant) surpluses/deficits on internal trading accounts not disaggregated to services</t>
  </si>
  <si>
    <t>Bad debt 'provision'</t>
  </si>
  <si>
    <t>Provision for repayment of principal (before application of the commutation adjustment)</t>
  </si>
  <si>
    <t xml:space="preserve">HRA 'item 8' interest payments/receipts </t>
  </si>
  <si>
    <t>Capital financing element within Private Finance Initiative (PFI) schemes</t>
  </si>
  <si>
    <t>Leasing payments (excluding any capital financing element within PFI schemes)</t>
  </si>
  <si>
    <t>Discretionary non-domestic rate relief to be paid for by the council fund</t>
  </si>
  <si>
    <t>Police community support officers grant from the Welsh Government (police only)</t>
  </si>
  <si>
    <t>Police and Home Office</t>
  </si>
  <si>
    <t>less redistributed non-domestic rates income</t>
  </si>
  <si>
    <t>less revenue support grant</t>
  </si>
  <si>
    <t>Premia and discounts on debt rescheduling</t>
  </si>
  <si>
    <t>GRANTS (record as negative)</t>
  </si>
  <si>
    <t>National Parks' grant (national park authorities only)</t>
  </si>
  <si>
    <t>Housing benefit administration grant</t>
  </si>
  <si>
    <t>UACode</t>
  </si>
  <si>
    <t>Cyngor Sir Ynys Môn</t>
  </si>
  <si>
    <t>Index</t>
  </si>
  <si>
    <t>UAName</t>
  </si>
  <si>
    <t>WelshEnglish</t>
  </si>
  <si>
    <t>Please select your authority</t>
  </si>
  <si>
    <t>W</t>
  </si>
  <si>
    <t>Llangefni</t>
  </si>
  <si>
    <t>LL77 7TW</t>
  </si>
  <si>
    <t>Cyngor Gwynedd</t>
  </si>
  <si>
    <t>Caernarfon</t>
  </si>
  <si>
    <t>Gwynedd</t>
  </si>
  <si>
    <t>LL55 1SH</t>
  </si>
  <si>
    <t>Families first: spent on education</t>
  </si>
  <si>
    <t>European community grants for education</t>
  </si>
  <si>
    <t>External interest receipts on non-HRA balances</t>
  </si>
  <si>
    <t>Welsh Government,</t>
  </si>
  <si>
    <t>Appropriations to/from unequal pay back pay account</t>
  </si>
  <si>
    <t>Conwy County Borough Council</t>
  </si>
  <si>
    <t>E</t>
  </si>
  <si>
    <t>Conwy</t>
  </si>
  <si>
    <t>LL32 8DU</t>
  </si>
  <si>
    <t>Denbighshire County Council</t>
  </si>
  <si>
    <t>Denbighshire</t>
  </si>
  <si>
    <t>Flintshire County Council</t>
  </si>
  <si>
    <t>County Hall</t>
  </si>
  <si>
    <t>Mold</t>
  </si>
  <si>
    <t>Flintshire</t>
  </si>
  <si>
    <t>CH7 6NB</t>
  </si>
  <si>
    <t>Wrexham County Borough Council</t>
  </si>
  <si>
    <t>Wrexham</t>
  </si>
  <si>
    <t>Powys County Council</t>
  </si>
  <si>
    <t>Economic research</t>
  </si>
  <si>
    <t>Business support</t>
  </si>
  <si>
    <t>Llandrindod Wells</t>
  </si>
  <si>
    <t>Powys</t>
  </si>
  <si>
    <t>LD1 5LG</t>
  </si>
  <si>
    <t>Ceredigion County Council</t>
  </si>
  <si>
    <t>Aberystwyth</t>
  </si>
  <si>
    <t>Ceredigion</t>
  </si>
  <si>
    <t>Pembrokeshire County Council</t>
  </si>
  <si>
    <t>Community purposes (social services)</t>
  </si>
  <si>
    <t>Community purposes (housing)</t>
  </si>
  <si>
    <t>Community purposes (other)</t>
  </si>
  <si>
    <t>Regulatory services - trading standards</t>
  </si>
  <si>
    <t>Community safety (CCTV)</t>
  </si>
  <si>
    <t>Haverfordwest</t>
  </si>
  <si>
    <t>Pembrokeshire</t>
  </si>
  <si>
    <t>SA61 1TP</t>
  </si>
  <si>
    <t>Carmarthenshire County Council</t>
  </si>
  <si>
    <t>Carmarthen</t>
  </si>
  <si>
    <t>SA31 1JP</t>
  </si>
  <si>
    <t>City and County of Swansea</t>
  </si>
  <si>
    <t>Oystermouth Road</t>
  </si>
  <si>
    <t>Swansea</t>
  </si>
  <si>
    <t>SA1 3SN</t>
  </si>
  <si>
    <t>Neath Port Talbot County Borough Council</t>
  </si>
  <si>
    <t>Civic Centre</t>
  </si>
  <si>
    <t>Port Talbot</t>
  </si>
  <si>
    <t>SA13 1PJ</t>
  </si>
  <si>
    <t>Bridgend County Borough Council</t>
  </si>
  <si>
    <t>Civic Offices</t>
  </si>
  <si>
    <t>Bridgend</t>
  </si>
  <si>
    <t>The Vale of Glamorgan Council</t>
  </si>
  <si>
    <t>Holton Road</t>
  </si>
  <si>
    <t>Barry</t>
  </si>
  <si>
    <t>CF63 4RU</t>
  </si>
  <si>
    <t>Flying start (education)</t>
  </si>
  <si>
    <t>Flying start (social services)</t>
  </si>
  <si>
    <t>Rhondda, Cynon, Taff C.B.C.</t>
  </si>
  <si>
    <t>Porth</t>
  </si>
  <si>
    <t>CF39 9DL</t>
  </si>
  <si>
    <t>Merthyr Tydfil County Borough Council</t>
  </si>
  <si>
    <t>Merthyr Tydfil</t>
  </si>
  <si>
    <t>CF47 8AN</t>
  </si>
  <si>
    <t>Caerphilly County Borough Council</t>
  </si>
  <si>
    <t>Blaenau Gwent County Borough Council</t>
  </si>
  <si>
    <t>Ebbw Vale</t>
  </si>
  <si>
    <t>NP3 6XB</t>
  </si>
  <si>
    <t>Torfaen County Borough Council</t>
  </si>
  <si>
    <t>Torfaen</t>
  </si>
  <si>
    <t>NP4 6YB</t>
  </si>
  <si>
    <t>Monmouthshire County Council</t>
  </si>
  <si>
    <t>Cwmbran</t>
  </si>
  <si>
    <t>Newport County Borough Council</t>
  </si>
  <si>
    <t>Newport</t>
  </si>
  <si>
    <t>Cardiff County Council</t>
  </si>
  <si>
    <t>Atlantic Wharf</t>
  </si>
  <si>
    <t>Cardiff</t>
  </si>
  <si>
    <t>CF1 5UW</t>
  </si>
  <si>
    <t>Carmarthenshire</t>
  </si>
  <si>
    <t>Bodlondeb</t>
  </si>
  <si>
    <t>Bangor Road</t>
  </si>
  <si>
    <t>Wynnstay Road</t>
  </si>
  <si>
    <t>Ruthin</t>
  </si>
  <si>
    <t>Lambpit Street</t>
  </si>
  <si>
    <t>PO Box 4</t>
  </si>
  <si>
    <t>Angel Street</t>
  </si>
  <si>
    <t>Bronwydd</t>
  </si>
  <si>
    <t>Rhondda</t>
  </si>
  <si>
    <t>Castle Street</t>
  </si>
  <si>
    <t>Ystrad Mynach</t>
  </si>
  <si>
    <t>Municipal Offices</t>
  </si>
  <si>
    <t>Pontypool</t>
  </si>
  <si>
    <t>Swyddfa'r Cyngor</t>
  </si>
  <si>
    <t>Mid &amp; West Wales Fire Authority</t>
  </si>
  <si>
    <t>North Wales Fire Authority</t>
  </si>
  <si>
    <t>South Wales Fire Authority</t>
  </si>
  <si>
    <t>Brecon Beacons National Park Authority</t>
  </si>
  <si>
    <t>Pembrokeshire National Park Authority</t>
  </si>
  <si>
    <t>Snowdonia National Park Authority</t>
  </si>
  <si>
    <t>PO Box 99</t>
  </si>
  <si>
    <t>Llangunnor</t>
  </si>
  <si>
    <t>SA31 2PF</t>
  </si>
  <si>
    <t>Investigation</t>
  </si>
  <si>
    <t>NP44 2XJ</t>
  </si>
  <si>
    <t>Glan-y-Don</t>
  </si>
  <si>
    <t>Colwyn Bay</t>
  </si>
  <si>
    <t>LL29 8AW</t>
  </si>
  <si>
    <t>Police Headquarters</t>
  </si>
  <si>
    <t>Cowbridge Road</t>
  </si>
  <si>
    <t>CF31 3SU</t>
  </si>
  <si>
    <t>Capital expenditure charged to revenue account (CERA)</t>
  </si>
  <si>
    <t>Appropriations to/from financial instruments adjustment account</t>
  </si>
  <si>
    <t>Capital charges relating to construction projects</t>
  </si>
  <si>
    <t>6.10</t>
  </si>
  <si>
    <t>6.20</t>
  </si>
  <si>
    <t>6.30</t>
  </si>
  <si>
    <t>6.40</t>
  </si>
  <si>
    <t>Street lighting (including energy costs)</t>
  </si>
  <si>
    <t>Winter service</t>
  </si>
  <si>
    <t>Trade waste</t>
  </si>
  <si>
    <t>Recycling</t>
  </si>
  <si>
    <t>Waste minimisation</t>
  </si>
  <si>
    <t>Structural maintenance</t>
  </si>
  <si>
    <t>Other LEA budget - schools</t>
  </si>
  <si>
    <t>Other LEA budget - non-schools</t>
  </si>
  <si>
    <t>Environment, safety and routine maintenance</t>
  </si>
  <si>
    <t>Brecon</t>
  </si>
  <si>
    <t>Penrhyndeudraeth</t>
  </si>
  <si>
    <t>LL48 6LF</t>
  </si>
  <si>
    <t>Rhondda, Cynon, Taff County Borough Council</t>
  </si>
  <si>
    <t>City and County of Cardiff</t>
  </si>
  <si>
    <t>Data</t>
  </si>
  <si>
    <t>Open spaces</t>
  </si>
  <si>
    <t>UA only</t>
  </si>
  <si>
    <t>PA only</t>
  </si>
  <si>
    <t>FA only</t>
  </si>
  <si>
    <t>NPA only</t>
  </si>
  <si>
    <t>UA / FA</t>
  </si>
  <si>
    <t>UA / NPA</t>
  </si>
  <si>
    <t>Levies to the Environment Agency in respect of Local Flood Defence Committees</t>
  </si>
  <si>
    <t>Levies to the Internal Drainage Boards</t>
  </si>
  <si>
    <t>Levies to the Environment Agency acting as an Internal Drainage Board</t>
  </si>
  <si>
    <t>Line ??</t>
  </si>
  <si>
    <t>Lime Grove Avenue</t>
  </si>
  <si>
    <t>Pembrokeshire Coast National Park Authority</t>
  </si>
  <si>
    <t>FormRef</t>
  </si>
  <si>
    <t>RowRef</t>
  </si>
  <si>
    <t>ColumnRef</t>
  </si>
  <si>
    <t>RAG</t>
  </si>
  <si>
    <t>External interest payments</t>
  </si>
  <si>
    <t>Countryside council for Wales</t>
  </si>
  <si>
    <t>less police grant allocation under principal formula</t>
  </si>
  <si>
    <t>NP20 4UR</t>
  </si>
  <si>
    <t>Newport City Council</t>
  </si>
  <si>
    <t>Social Care Workforce Development Programme</t>
  </si>
  <si>
    <t>Concessionary fares re-imbursement grant</t>
  </si>
  <si>
    <t>Traffic management and road safety</t>
  </si>
  <si>
    <t>Airports, harbours and toll facilities</t>
  </si>
  <si>
    <t>Parking services</t>
  </si>
  <si>
    <t>Library service</t>
  </si>
  <si>
    <t>Housing benefits payments</t>
  </si>
  <si>
    <t>NPA Grants</t>
  </si>
  <si>
    <t>Supporting people</t>
  </si>
  <si>
    <t>Social Services</t>
  </si>
  <si>
    <t>Adults aged under 65 with a physical disability or sensory impairment</t>
  </si>
  <si>
    <t>Adults aged under 65 with learning disabilities</t>
  </si>
  <si>
    <t>Adults aged under 65  with mental health needs</t>
  </si>
  <si>
    <t>Central Services to the Public</t>
  </si>
  <si>
    <t>Housing General Fund</t>
  </si>
  <si>
    <t>Police Services</t>
  </si>
  <si>
    <t>Court Services</t>
  </si>
  <si>
    <t>Fire-fighting and rescue operations</t>
  </si>
  <si>
    <t>Corporate management</t>
  </si>
  <si>
    <t>Democratic representation and management</t>
  </si>
  <si>
    <t>Other Operating Income and Expenditure</t>
  </si>
  <si>
    <t>Corporate and Democratic Core</t>
  </si>
  <si>
    <t>Education</t>
  </si>
  <si>
    <t>Appropriations to/from financial reserves</t>
  </si>
  <si>
    <t>Staff</t>
  </si>
  <si>
    <t>Other Schools budget</t>
  </si>
  <si>
    <t>School improvement</t>
  </si>
  <si>
    <t>Home to school transport</t>
  </si>
  <si>
    <t>Home to college transport</t>
  </si>
  <si>
    <t>RAS52</t>
  </si>
  <si>
    <t>National Parks</t>
  </si>
  <si>
    <t>Other services including adjustment to capital charges in respect of recharged administration and support (Counties, Police, Fire and National Parks)</t>
  </si>
  <si>
    <t>For information</t>
  </si>
  <si>
    <t>Validation</t>
  </si>
  <si>
    <t>Non Distributable Costs - Retirement benefits</t>
  </si>
  <si>
    <t>Non Distributable Costs - Costs of unused shares of IT facilities &amp; other assets</t>
  </si>
  <si>
    <t>Tolerance</t>
  </si>
  <si>
    <t>Level</t>
  </si>
  <si>
    <t>Notes</t>
  </si>
  <si>
    <t>Local tax collection</t>
  </si>
  <si>
    <t>Agriculture and fisheries services</t>
  </si>
  <si>
    <t>Elections</t>
  </si>
  <si>
    <t>Comments</t>
  </si>
  <si>
    <t>Validation check</t>
  </si>
  <si>
    <t>Family support services</t>
  </si>
  <si>
    <t>Youth justice</t>
  </si>
  <si>
    <t>Other children's and families' services</t>
  </si>
  <si>
    <t>Community safety (safety services)</t>
  </si>
  <si>
    <t>Cultural Services</t>
  </si>
  <si>
    <t>Environmental Services</t>
  </si>
  <si>
    <t>Planning and Development</t>
  </si>
  <si>
    <t>Office of the Police and Crime Commissioner for Dyfed Powys</t>
  </si>
  <si>
    <t>Office of the Police and Crime Commissioner for Gwent</t>
  </si>
  <si>
    <t>Office of the Police and Crime Commissioner for North Wales</t>
  </si>
  <si>
    <t>Office of the Police and Crime Commissioner for South Wales</t>
  </si>
  <si>
    <t>Services for young people</t>
  </si>
  <si>
    <t>Safeguarding children and young peoples services</t>
  </si>
  <si>
    <t>Language and play</t>
  </si>
  <si>
    <t>Lead Local Flood Authorities (LLFA) Grant</t>
  </si>
  <si>
    <t>Police innovation fund (police only)</t>
  </si>
  <si>
    <t>Other road and transport (specify on last page)</t>
  </si>
  <si>
    <t>Supporting people (social services)</t>
  </si>
  <si>
    <t>Youth justice board</t>
  </si>
  <si>
    <t>European community grants for other local services (objective 1 etc.)</t>
  </si>
  <si>
    <t>Culture and Heritage (including CyMAL Innovation and Development Grants)</t>
  </si>
  <si>
    <t>NOVUS grant</t>
  </si>
  <si>
    <t>3.50</t>
  </si>
  <si>
    <t>Middle schools</t>
  </si>
  <si>
    <t>6.50</t>
  </si>
  <si>
    <t>Grants Middle schools</t>
  </si>
  <si>
    <t>Total Grants</t>
  </si>
  <si>
    <t>Rhadyr</t>
  </si>
  <si>
    <t>Usk</t>
  </si>
  <si>
    <t>NP15 1GA</t>
  </si>
  <si>
    <t>Kate Jackson</t>
  </si>
  <si>
    <t>Ty Morgannwg</t>
  </si>
  <si>
    <t>Mid and West Wales Fire Authority</t>
  </si>
  <si>
    <t>South Wales Fire Authority HQ</t>
  </si>
  <si>
    <t>Fforest View Business Park</t>
  </si>
  <si>
    <t>Llantrisant</t>
  </si>
  <si>
    <t>CF72 8LX</t>
  </si>
  <si>
    <t>Telephone:</t>
  </si>
  <si>
    <t>less specific and special grants</t>
  </si>
  <si>
    <t>Children's Centres/Flying Start and Early Years</t>
  </si>
  <si>
    <t>Difference</t>
  </si>
  <si>
    <t>Council Tax Reduction Scheme payable (input as positive)</t>
  </si>
  <si>
    <t>Less Council Tax Reduction Scheme payable (input as negative)</t>
  </si>
  <si>
    <t>Gary Ferguson</t>
  </si>
  <si>
    <t>1st Floor</t>
  </si>
  <si>
    <t>Jonathan Haswell</t>
  </si>
  <si>
    <t>Mr Chris Moore</t>
  </si>
  <si>
    <t>Meirion Rushworth</t>
  </si>
  <si>
    <t>Education Improvement Grant for Schools</t>
  </si>
  <si>
    <t>Communities First (education)</t>
  </si>
  <si>
    <t>Communities First (social services)</t>
  </si>
  <si>
    <t>Substance Mis-use Action Fund</t>
  </si>
  <si>
    <t>Bus Services Support Grant</t>
  </si>
  <si>
    <t>Flood and Coastal Erosion Risk Management</t>
  </si>
  <si>
    <t xml:space="preserve">Youth Concessionary Fares Scheme </t>
  </si>
  <si>
    <t>Road Safety Grant</t>
  </si>
  <si>
    <t>Domestic Abuse Service Grant - DAC &amp; IDVA</t>
  </si>
  <si>
    <t>Bus Revenue Support</t>
  </si>
  <si>
    <t>Land Reclaimation S16</t>
  </si>
  <si>
    <t>Youth Crime Prevention Fund</t>
  </si>
  <si>
    <t>Delivering Transformation</t>
  </si>
  <si>
    <t>Out of School Childcare</t>
  </si>
  <si>
    <t>Youth Work Strategy Support Grant</t>
  </si>
  <si>
    <t>Operational Support</t>
  </si>
  <si>
    <t>Other social services (including emergency financial assistance) (specify in list below line 999)</t>
  </si>
  <si>
    <t>Other education (including emergency financial assistance) (specify in list below line 999)</t>
  </si>
  <si>
    <t>Other housing (including Emergency Financial Assistance) (specify in list below line 999)</t>
  </si>
  <si>
    <t>Other (including emergency financial assistance) (specify in list below line 999)</t>
  </si>
  <si>
    <t>Record all grants as negative</t>
  </si>
  <si>
    <t>Telephone: 029 2082 5673</t>
  </si>
  <si>
    <t>Service</t>
  </si>
  <si>
    <t>Total Police</t>
  </si>
  <si>
    <t>Total UAs</t>
  </si>
  <si>
    <t>Total</t>
  </si>
  <si>
    <t>Services to Victims and Witnesses of Crime</t>
  </si>
  <si>
    <t>Adult Community Learning (formerly Community learning)</t>
  </si>
  <si>
    <t>Local Transport Fund (formerly Local Transport Grant)</t>
  </si>
  <si>
    <t>Town Centre Partnerships (now includes tidy towns grant)</t>
  </si>
  <si>
    <t>Marc Jones</t>
  </si>
  <si>
    <t>Carys Lord</t>
  </si>
  <si>
    <t>The City of Cardiff Council</t>
  </si>
  <si>
    <t>Sum of Data2</t>
  </si>
  <si>
    <t>Transfer Check Pivot</t>
  </si>
  <si>
    <t>Text Conversion Tables</t>
  </si>
  <si>
    <t>Row Ref</t>
  </si>
  <si>
    <t>English Text</t>
  </si>
  <si>
    <t>Line Info E</t>
  </si>
  <si>
    <t>Welsh Text</t>
  </si>
  <si>
    <t>Line Info W</t>
  </si>
  <si>
    <t>Display Text</t>
  </si>
  <si>
    <t>FrontPage</t>
  </si>
  <si>
    <t>Budget Requirement Return</t>
  </si>
  <si>
    <t>Please select your authority and if necessary, amend any incorrect details</t>
  </si>
  <si>
    <t>E-mail (please enter N/A if unavailable):</t>
  </si>
  <si>
    <t>Telephone: STD code:</t>
  </si>
  <si>
    <t>Number and extension:</t>
  </si>
  <si>
    <t>The information on this form must be submitted under section 64 of the Local Government Finance Act 1992, as amended.</t>
  </si>
  <si>
    <t>This form must be returned within 7 days of calculating your Budget Requirement.</t>
  </si>
  <si>
    <t>The latest date for return is</t>
  </si>
  <si>
    <t>Any queries on completion of the form or spreadsheet should be directed in the first instance, via telephone or e-mail, as directed below:</t>
  </si>
  <si>
    <t>It is a Welsh Government audit requirement that all cells are completed.  Please ensure that all blank cells are populated with zeros, those that are not will be assumed to be zero.</t>
  </si>
  <si>
    <t>Local Government Financial Statistics Unit,</t>
  </si>
  <si>
    <t>E-mail:</t>
  </si>
  <si>
    <t>Code</t>
  </si>
  <si>
    <t>Authority</t>
  </si>
  <si>
    <t>please read notes for guidance before completing the form</t>
  </si>
  <si>
    <t>Expenditure and income</t>
  </si>
  <si>
    <t>Re-distributed non-domestic rates</t>
  </si>
  <si>
    <t>Revenue support grant</t>
  </si>
  <si>
    <t>Police grant allocation under principal formula (including floor funding)</t>
  </si>
  <si>
    <t>Sum of lines 2, 3 and 4</t>
  </si>
  <si>
    <t>Amount to be collected from the council tax</t>
  </si>
  <si>
    <t>Council tax base for area (band D equivalent)</t>
  </si>
  <si>
    <t>Council tax calculated under s44 (line 6 ÷ line 7)</t>
  </si>
  <si>
    <t>Precepts</t>
  </si>
  <si>
    <t>(Amounts of precepts issued to billing authorities in accordance with section 40(2)b of the Local Government Finance Act 1992)</t>
  </si>
  <si>
    <t>Name of billing authority</t>
  </si>
  <si>
    <t>Total of lines 11 to 17 (to agree with lines 7 and 6 above)</t>
  </si>
  <si>
    <t>Certification of Chief Financial Officer</t>
  </si>
  <si>
    <t>Signature of Chief Financial Officer:</t>
  </si>
  <si>
    <t>number</t>
  </si>
  <si>
    <t>Taxbase (Band D equivalent)</t>
  </si>
  <si>
    <t>Precept</t>
  </si>
  <si>
    <t>excluding community council precepts</t>
  </si>
  <si>
    <t>including community council precepts</t>
  </si>
  <si>
    <t>Date:</t>
  </si>
  <si>
    <t>calculated</t>
  </si>
  <si>
    <t>Key for cells in column G:</t>
  </si>
  <si>
    <t>taxbase</t>
  </si>
  <si>
    <t>please select your authority on Front Page</t>
  </si>
  <si>
    <t>select your authority</t>
  </si>
  <si>
    <t>collection, analysis and aggregation of records and data required;</t>
  </si>
  <si>
    <t>completing, checking, amending and approving the form.</t>
  </si>
  <si>
    <t>Click the link below for notes for guidance for individual forms (Web access required)</t>
  </si>
  <si>
    <t>Notes for guidance hyperlink</t>
  </si>
  <si>
    <t>We are continually striving to improve the form to make it easier to complete, whilst still ensuring data integrity and consistency across all authorities. If you have any comments or suggestions that may be useful,  please note them below:</t>
  </si>
  <si>
    <t>General comments</t>
  </si>
  <si>
    <t>Please comment</t>
  </si>
  <si>
    <t>Validation checks  -  please insert comments where requested</t>
  </si>
  <si>
    <t>Year</t>
  </si>
  <si>
    <t>tblTranslate</t>
  </si>
  <si>
    <t>English</t>
  </si>
  <si>
    <t>Welsh</t>
  </si>
  <si>
    <t>Capital outturn</t>
  </si>
  <si>
    <t>budget requirement</t>
  </si>
  <si>
    <t>Gofyniad cyllidebol</t>
  </si>
  <si>
    <t xml:space="preserve"> (lines 198, 298, 398, 498, 598 &amp; 698)</t>
  </si>
  <si>
    <t xml:space="preserve"> (llinellau 198, 298, 398, 498, 598 a 698)</t>
  </si>
  <si>
    <t>Gwariant ac incwm</t>
  </si>
  <si>
    <t xml:space="preserve"> (lines 10 to 14)</t>
  </si>
  <si>
    <t>If necessary, please amend the name and telephone number of our contact in case of queries:-</t>
  </si>
  <si>
    <t>Grant cynnal refeniw</t>
  </si>
  <si>
    <t xml:space="preserve"> (cyfanswm lines 8.1 to 8.7)</t>
  </si>
  <si>
    <t xml:space="preserve"> (cyfanswm llinellau 8.1 i 8.7)</t>
  </si>
  <si>
    <t xml:space="preserve">Contact name:        </t>
  </si>
  <si>
    <t>cyfrifo</t>
  </si>
  <si>
    <t xml:space="preserve"> (lines 16 to 23)</t>
  </si>
  <si>
    <t xml:space="preserve"> (llinellau 16 i 23)</t>
  </si>
  <si>
    <t xml:space="preserve">Contact E-mail:        </t>
  </si>
  <si>
    <t>heb gynnwys praeseptau'r cynghorau cymuned</t>
  </si>
  <si>
    <t xml:space="preserve"> (lines 25 to 31)</t>
  </si>
  <si>
    <t xml:space="preserve"> (llinellau 25 i 31)</t>
  </si>
  <si>
    <t xml:space="preserve">Telephone:        </t>
  </si>
  <si>
    <t>gan gynnwys praeseptau cynghorau cymuned</t>
  </si>
  <si>
    <t xml:space="preserve"> (lines 33 and 34)</t>
  </si>
  <si>
    <t xml:space="preserve"> (llinellau 33 a 34)</t>
  </si>
  <si>
    <t>The information on this form must be submitted to the Welsh Government under section 14 of the Local Government Act 2003.</t>
  </si>
  <si>
    <t>Swm i'w casglu o'r dreth gyngor</t>
  </si>
  <si>
    <t xml:space="preserve"> (lines 24+32+35)</t>
  </si>
  <si>
    <t xml:space="preserve"> (llinellau 24+32+35)</t>
  </si>
  <si>
    <t>Ail-ddosbarthu trethi annomestig</t>
  </si>
  <si>
    <t xml:space="preserve"> (lines 37 to 39)</t>
  </si>
  <si>
    <t xml:space="preserve"> (llinellau 37 i 39)</t>
  </si>
  <si>
    <t>Please email the spreadsheet to the address below, please note that we no longer require a signed hard-copy of this return.</t>
  </si>
  <si>
    <t>Allweddol ar gyfer celloedd yng ngholofn G:</t>
  </si>
  <si>
    <t xml:space="preserve"> (lines 41 to 43)</t>
  </si>
  <si>
    <t xml:space="preserve"> (llinellau 41 i 43)</t>
  </si>
  <si>
    <t>Any queries on completion of the form or spreadsheet should be directed to Frank Kelly or Anthony Newby, via telephone or e-mail, as directed below.</t>
  </si>
  <si>
    <t>input</t>
  </si>
  <si>
    <t>mewnbwn</t>
  </si>
  <si>
    <t xml:space="preserve"> (lines 46 and 47)</t>
  </si>
  <si>
    <t xml:space="preserve"> (llinellau 46 a 47)</t>
  </si>
  <si>
    <t>locked</t>
  </si>
  <si>
    <t>cloi</t>
  </si>
  <si>
    <t xml:space="preserve"> (lines 49 to 59)</t>
  </si>
  <si>
    <t xml:space="preserve"> (llinellau 49 i 59)</t>
  </si>
  <si>
    <t>Local Government Financial Statistics,</t>
  </si>
  <si>
    <t>Llofnod Y Prif Swyddog Cyllid:</t>
  </si>
  <si>
    <t xml:space="preserve"> (lines 61 to 63)</t>
  </si>
  <si>
    <t xml:space="preserve"> (llinellau 61 i 63)</t>
  </si>
  <si>
    <t>Knowledge and Analytical Services,</t>
  </si>
  <si>
    <t>Sylfaen drethi (band d cyfatebol)</t>
  </si>
  <si>
    <t xml:space="preserve"> (lines 6+7+15+36+40+44+48+60+65)</t>
  </si>
  <si>
    <t xml:space="preserve"> (llinellau 6+7+15+36+40+44+48+60+65)</t>
  </si>
  <si>
    <t>darllenwch nodiadau cyfarwyddyd cyn llenwi'r ffurflen</t>
  </si>
  <si>
    <t xml:space="preserve"> (line 6)</t>
  </si>
  <si>
    <t xml:space="preserve"> (llinell 6)</t>
  </si>
  <si>
    <t>blank</t>
  </si>
  <si>
    <t>blanc</t>
  </si>
  <si>
    <t xml:space="preserve"> (line 7)</t>
  </si>
  <si>
    <t xml:space="preserve"> (llinell 7)</t>
  </si>
  <si>
    <t xml:space="preserve"> (line 15)</t>
  </si>
  <si>
    <t xml:space="preserve"> (llinell 15)</t>
  </si>
  <si>
    <t xml:space="preserve"> (line 40)</t>
  </si>
  <si>
    <t xml:space="preserve"> (llinell 40)</t>
  </si>
  <si>
    <t xml:space="preserve"> (line 44)</t>
  </si>
  <si>
    <t xml:space="preserve"> (llinell 44)</t>
  </si>
  <si>
    <t xml:space="preserve"> (line 48)</t>
  </si>
  <si>
    <t xml:space="preserve"> (llinell 48)</t>
  </si>
  <si>
    <t xml:space="preserve"> (line 60)</t>
  </si>
  <si>
    <t xml:space="preserve"> (llinell 60)</t>
  </si>
  <si>
    <t xml:space="preserve"> (line 61)</t>
  </si>
  <si>
    <t xml:space="preserve"> (llinell 61)</t>
  </si>
  <si>
    <t>COR1-2:       Capital outturn 1 and 2</t>
  </si>
  <si>
    <t xml:space="preserve"> (line 62)</t>
  </si>
  <si>
    <t xml:space="preserve"> (llinell 62)</t>
  </si>
  <si>
    <t>Pre-primary education</t>
  </si>
  <si>
    <t xml:space="preserve"> (line 63)</t>
  </si>
  <si>
    <t xml:space="preserve"> (llinell 63)</t>
  </si>
  <si>
    <t>Primary education</t>
  </si>
  <si>
    <t xml:space="preserve"> (lines 1 to 11)</t>
  </si>
  <si>
    <t xml:space="preserve"> (llinellau 1 i 11)</t>
  </si>
  <si>
    <t>Secondary education</t>
  </si>
  <si>
    <t xml:space="preserve"> (cyfanswm column 4, lines 1 to 11)</t>
  </si>
  <si>
    <t xml:space="preserve"> (cyfanswm colofn 4, llinellau 1 i 11)</t>
  </si>
  <si>
    <t>Special education</t>
  </si>
  <si>
    <t xml:space="preserve"> (cyfanswm lines 12 to 14, column 3)</t>
  </si>
  <si>
    <t xml:space="preserve"> (cyfanswm llinellau 12 i 14, colofn 3)</t>
  </si>
  <si>
    <t xml:space="preserve"> (COR 1-2, column 9)</t>
  </si>
  <si>
    <t xml:space="preserve"> (COR 1-2, colofn 9)</t>
  </si>
  <si>
    <t>Other education services and continuing education</t>
  </si>
  <si>
    <t xml:space="preserve"> (COR 1-2, column 13)</t>
  </si>
  <si>
    <t xml:space="preserve"> (COR 1-2, colofn 13)</t>
  </si>
  <si>
    <t xml:space="preserve"> (COR4, line 15, column 3)</t>
  </si>
  <si>
    <t xml:space="preserve"> (COR4, llinell 15, colofn 3)</t>
  </si>
  <si>
    <t>Social services</t>
  </si>
  <si>
    <t xml:space="preserve"> (lines 50 to 52)</t>
  </si>
  <si>
    <t xml:space="preserve"> (llinellau 50 i 52)</t>
  </si>
  <si>
    <t>New construction/improvement of roads</t>
  </si>
  <si>
    <t>E-bost (rhowch Amh os nad yw ar gael):</t>
  </si>
  <si>
    <t xml:space="preserve"> (Lines 30.1 and 30.2)</t>
  </si>
  <si>
    <t xml:space="preserve"> (llinellau 30.1 a 30.2)</t>
  </si>
  <si>
    <t>Structural maintenance - principal roads</t>
  </si>
  <si>
    <t>Uned Ystadegau Ariannol Llywodraeth Leol,</t>
  </si>
  <si>
    <t xml:space="preserve"> (Lines 31.1 and 31.2)</t>
  </si>
  <si>
    <t xml:space="preserve"> (Llinellau 31.1 a 31.2)</t>
  </si>
  <si>
    <t>Structural maintenance - other LA roads</t>
  </si>
  <si>
    <t>Enw:</t>
  </si>
  <si>
    <t xml:space="preserve"> (line 30 plus line 31)</t>
  </si>
  <si>
    <t xml:space="preserve"> (llinell 30+llinell 31)</t>
  </si>
  <si>
    <t>Expenditure on bridges</t>
  </si>
  <si>
    <t>Rhif ac estyniad:</t>
  </si>
  <si>
    <t xml:space="preserve"> (line 34 less line 35)</t>
  </si>
  <si>
    <t xml:space="preserve"> (llinell 34 wedi tynnu llinell 35)</t>
  </si>
  <si>
    <t>Road safety</t>
  </si>
  <si>
    <t>Ffôn: Cod STD:</t>
  </si>
  <si>
    <t xml:space="preserve"> (line 33 plus line 36)</t>
  </si>
  <si>
    <t xml:space="preserve"> (llinell 33 plws llinell 36)</t>
  </si>
  <si>
    <t>Street lighting</t>
  </si>
  <si>
    <t>Sylwadau</t>
  </si>
  <si>
    <t xml:space="preserve"> (COR1-2, line 24, column 13)</t>
  </si>
  <si>
    <t xml:space="preserve"> (COR1-2, llinell 24, colofn 13)</t>
  </si>
  <si>
    <t>Other</t>
  </si>
  <si>
    <t>Cliciwch ar y ddolen isod i gael canllawiau ar gyfer y ffurflenni unigol (mae angen mynediad at y we)</t>
  </si>
  <si>
    <t xml:space="preserve"> (COR1-2, line 66 minus line 24, column 13)</t>
  </si>
  <si>
    <t xml:space="preserve"> (COR1-2, llinell 66 tynnu llinell 24, colofn 13)</t>
  </si>
  <si>
    <t>Hyperddolen canllawiau</t>
  </si>
  <si>
    <t xml:space="preserve"> (lines 20 and 21)</t>
  </si>
  <si>
    <t xml:space="preserve"> (llinellau 20 a 21)</t>
  </si>
  <si>
    <t>Parking of vehicles (including car parks)</t>
  </si>
  <si>
    <t>Mae'n un o ofynion archwiliadau Llywodraeth Cymru fod pob cell yn cael ei llenwi. Gwnewch yn siŵr fod sero ym mhob cell wag. Cymerir yn ganiataol mai sero yw gwerth pob cell sydd heb ei llenwi.</t>
  </si>
  <si>
    <t xml:space="preserve"> (row 2, col. 2)</t>
  </si>
  <si>
    <t xml:space="preserve"> (rhes 2, colofn 2)</t>
  </si>
  <si>
    <t>Public passenger transport - bus</t>
  </si>
  <si>
    <t>Llywodraeth Cymru,</t>
  </si>
  <si>
    <t xml:space="preserve"> (line 11 / line 10.5 x 100)</t>
  </si>
  <si>
    <t xml:space="preserve"> (llinell 11 / llinell 10.5 x 100)</t>
  </si>
  <si>
    <t>Public passenger transport - rail, underground and other</t>
  </si>
  <si>
    <t>Parc Cathays,</t>
  </si>
  <si>
    <t xml:space="preserve"> (lines 8 to 14)</t>
  </si>
  <si>
    <t xml:space="preserve"> (llinell 8 I 14)</t>
  </si>
  <si>
    <t>Tolled road bridges, tunnels and ferries and public transport companies</t>
  </si>
  <si>
    <t>CAERDYDD</t>
  </si>
  <si>
    <t xml:space="preserve"> (line 4 / line 3 x 100)</t>
  </si>
  <si>
    <t xml:space="preserve"> (llinell 4 / llinell 3 x 100)</t>
  </si>
  <si>
    <t>Local authority ports and piers</t>
  </si>
  <si>
    <t>CF10 3NQ</t>
  </si>
  <si>
    <t xml:space="preserve"> (row 6, cols. 1 and 2)</t>
  </si>
  <si>
    <t xml:space="preserve"> (rhes 6, colofnau 1 a 2)</t>
  </si>
  <si>
    <t>Airports</t>
  </si>
  <si>
    <t>Awdurdod</t>
  </si>
  <si>
    <t xml:space="preserve"> (row 3, col. 1)</t>
  </si>
  <si>
    <t xml:space="preserve"> (rhes 3, colofn 1)</t>
  </si>
  <si>
    <t>casglu, dadansoddi a chyfuno'r cofnodion a'r data gofynnol</t>
  </si>
  <si>
    <t xml:space="preserve"> (row 3, col. 2)</t>
  </si>
  <si>
    <t xml:space="preserve"> (rhes 3, colofn 2)</t>
  </si>
  <si>
    <t>Acquisition / sale of land for housing revenue account (HRA)</t>
  </si>
  <si>
    <t>cwblhau, gwirio, diwygio a chymeradwyo'r ffurflen.</t>
  </si>
  <si>
    <t xml:space="preserve"> (line 1+line 2):</t>
  </si>
  <si>
    <t xml:space="preserve"> (llinell 1+llinell 2):</t>
  </si>
  <si>
    <t>New building of HRA dwellings</t>
  </si>
  <si>
    <t>Dilysu</t>
  </si>
  <si>
    <t xml:space="preserve"> (row 4, col. 1)</t>
  </si>
  <si>
    <t xml:space="preserve"> (rhes 4, colofn 1)</t>
  </si>
  <si>
    <t>Purchase / sale of HRA dwellings</t>
  </si>
  <si>
    <t>Dogfennaeth</t>
  </si>
  <si>
    <t xml:space="preserve"> (row 4, col. 2)</t>
  </si>
  <si>
    <t xml:space="preserve"> (rhes 4, colofn 2)</t>
  </si>
  <si>
    <t>Premature full repayment of principal on mortgages / loans provided for council house purchase</t>
  </si>
  <si>
    <t>Dylech gynnwys yr amser a dreuliwyd ar weithgarwch i baratoi ac anfon y ffurflen hon yn unig, megis:</t>
  </si>
  <si>
    <t xml:space="preserve"> (row 7)</t>
  </si>
  <si>
    <t xml:space="preserve"> (rhes 7)</t>
  </si>
  <si>
    <t>Mortgages / loans provided for council house purchase</t>
  </si>
  <si>
    <t>Dyluniad y ffurflen</t>
  </si>
  <si>
    <t xml:space="preserve"> (row 1, col. 1)</t>
  </si>
  <si>
    <t xml:space="preserve"> (rhes 1, colofn 1)</t>
  </si>
  <si>
    <t>Improvements and repairs to HRA PRCs</t>
  </si>
  <si>
    <t>Goddefiant</t>
  </si>
  <si>
    <t xml:space="preserve"> (lines 8.1 to 8.7)</t>
  </si>
  <si>
    <t xml:space="preserve"> (llinellau 8.1 i 8.7)</t>
  </si>
  <si>
    <t>Improvements and repairs to other HRA dwellings</t>
  </si>
  <si>
    <t>Mae croeso i chi ychwanegu unrhyw sylwadau</t>
  </si>
  <si>
    <t xml:space="preserve"> (lines 1.1 to 5)</t>
  </si>
  <si>
    <t xml:space="preserve"> (llinellau 1.1 i 5)</t>
  </si>
  <si>
    <t>Low cost home ownership (HRA)</t>
  </si>
  <si>
    <t xml:space="preserve">Mae Llywodraeth Cymru yn monitro'r baich o lenwi'r ffurflen casglu data hon. </t>
  </si>
  <si>
    <t xml:space="preserve"> (lines 200 to 209)</t>
  </si>
  <si>
    <t xml:space="preserve"> (llinellau 200 i 209)</t>
  </si>
  <si>
    <t>Other HRA</t>
  </si>
  <si>
    <t>Nifer yr oriau</t>
  </si>
  <si>
    <t xml:space="preserve"> (lines 1 to 10)</t>
  </si>
  <si>
    <t xml:space="preserve"> (llinellau 1 i 10)</t>
  </si>
  <si>
    <t xml:space="preserve">Nodwch yr amser a gymerwyd gennych chi (ac unrhyw gydweithwyr) i baratoi ac anfon y ffurflen. </t>
  </si>
  <si>
    <t xml:space="preserve"> (lines 12 to 21)</t>
  </si>
  <si>
    <t xml:space="preserve"> (llinellau 12 i 21)</t>
  </si>
  <si>
    <t>Environmental work in renewal areas</t>
  </si>
  <si>
    <t>Please Comment</t>
  </si>
  <si>
    <t>Rhowch sylw</t>
  </si>
  <si>
    <t xml:space="preserve"> (lines 23 to 32)</t>
  </si>
  <si>
    <t xml:space="preserve"> (llinellau 23 i 32)</t>
  </si>
  <si>
    <t>Group repair</t>
  </si>
  <si>
    <t xml:space="preserve">Rydym bob amser yn ceisio gwella'r ffurflen i'w gwneud yn haws i'w llenwi, gan barhau i sicrhau cywirdeb data a chysondeb ar gyfer yr holl awdurdodau. Os oes gennych unrhyw sylwadau neu awgrymiadau a allai fod yn ddefnyddiol, nodwch nhw isod: </t>
  </si>
  <si>
    <t xml:space="preserve"> (lines 250 to 259)</t>
  </si>
  <si>
    <t xml:space="preserve"> (llinellau 250 i 259)</t>
  </si>
  <si>
    <t>Slum clearance</t>
  </si>
  <si>
    <t>Sylwadau cyffredinol</t>
  </si>
  <si>
    <t xml:space="preserve"> (lines 210+11+22+33+260)</t>
  </si>
  <si>
    <t xml:space="preserve"> (llinellau 210+11+22+33+260)</t>
  </si>
  <si>
    <t>Low cost home ownership (non-HRA)</t>
  </si>
  <si>
    <t>Y Baich o Ymateb i'r Arolwg</t>
  </si>
  <si>
    <t xml:space="preserve"> (lines 210+300+310+316.1+320+330+340)</t>
  </si>
  <si>
    <t xml:space="preserve"> (llinellau 210+300+310+316.1+320+330+340)</t>
  </si>
  <si>
    <t>Other council fund housing</t>
  </si>
  <si>
    <t>Er gwybodaeth</t>
  </si>
  <si>
    <t xml:space="preserve"> (lines 11+301+311+316.2+321+331+341)</t>
  </si>
  <si>
    <t xml:space="preserve"> (llinellau 11+301+311+316.2+321+331+341)</t>
  </si>
  <si>
    <t>Renovation grants</t>
  </si>
  <si>
    <t>Dewiswch eich awdurdod</t>
  </si>
  <si>
    <t xml:space="preserve"> (lines 22+302+312+316.3+322+332+342)</t>
  </si>
  <si>
    <t xml:space="preserve"> (llinellau 22+302+312+316.3+322+332+342)</t>
  </si>
  <si>
    <t>Other grants</t>
  </si>
  <si>
    <t>Dewiswch eich awdurdod a cywirwch eich cyfeiriad os oes angen</t>
  </si>
  <si>
    <t xml:space="preserve"> (lines 33+303+313+316.4+323+333+343)</t>
  </si>
  <si>
    <t xml:space="preserve"> (llinellau 33+303+313+316.4+323+333+343)</t>
  </si>
  <si>
    <t xml:space="preserve"> (lines 260+304+314+316.5+324+334+344)</t>
  </si>
  <si>
    <t xml:space="preserve"> (llinellau 260+304+314+316.5+324+334+344)</t>
  </si>
  <si>
    <t>Lending to registered social landlords</t>
  </si>
  <si>
    <t>E-bost (nodwch N/A os nad oes ar gael):</t>
  </si>
  <si>
    <t xml:space="preserve"> (lines 360+370+380+390+400+410)</t>
  </si>
  <si>
    <t xml:space="preserve"> (llinellau 360+370+380+390+400+410)</t>
  </si>
  <si>
    <t>Lending to other borrowers</t>
  </si>
  <si>
    <t xml:space="preserve"> (lines 361+371+381+391+401+411)</t>
  </si>
  <si>
    <t xml:space="preserve"> (llinellau 361+371+381+391+401+411)</t>
  </si>
  <si>
    <t xml:space="preserve"> (lines 362+372+382+392+402+412)</t>
  </si>
  <si>
    <t xml:space="preserve"> (llinellau 362+372+382+392+402+412)</t>
  </si>
  <si>
    <t xml:space="preserve"> (lines 363+373+383+393+403+413)</t>
  </si>
  <si>
    <t xml:space="preserve"> (llinellau 363+373+383+393+403+413)</t>
  </si>
  <si>
    <t>Library services</t>
  </si>
  <si>
    <t xml:space="preserve"> (lines 364+374+384+394+404+414)</t>
  </si>
  <si>
    <t xml:space="preserve"> (llinellau 364+374+384+394+404+414)</t>
  </si>
  <si>
    <t>Museums and galleries</t>
  </si>
  <si>
    <t>E-bost:</t>
  </si>
  <si>
    <t xml:space="preserve"> (lines 350+420)</t>
  </si>
  <si>
    <t xml:space="preserve"> (llinellau 350+420)</t>
  </si>
  <si>
    <t>Arts activities and facilities (including theatres)</t>
  </si>
  <si>
    <t>Ffôn:</t>
  </si>
  <si>
    <t xml:space="preserve"> (lines 351+421)</t>
  </si>
  <si>
    <t xml:space="preserve"> (llinellau 351+421)</t>
  </si>
  <si>
    <t>For Welsh Government Administration only</t>
  </si>
  <si>
    <t>Am gweinyddu Llywodraeth Cymru yn unig</t>
  </si>
  <si>
    <t xml:space="preserve"> (lines 352+422)</t>
  </si>
  <si>
    <t xml:space="preserve"> (llinellau 352+422)</t>
  </si>
  <si>
    <t>Land drainage and flood prevention</t>
  </si>
  <si>
    <t>Ardystuad Y Prif Swyddog Cyllid</t>
  </si>
  <si>
    <t xml:space="preserve"> (lines 353+423)</t>
  </si>
  <si>
    <t xml:space="preserve"> (llinellau 353+423)</t>
  </si>
  <si>
    <t>Dyddiad:</t>
  </si>
  <si>
    <t xml:space="preserve"> (lines 354+424)</t>
  </si>
  <si>
    <t xml:space="preserve"> (llinellau 354+424)</t>
  </si>
  <si>
    <t>Other agriculture and fisheries</t>
  </si>
  <si>
    <t xml:space="preserve"> (lines 97 to 107.5)</t>
  </si>
  <si>
    <t xml:space="preserve"> (llinellau 97 i 107.5)</t>
  </si>
  <si>
    <t>Rhowch sylwadau</t>
  </si>
  <si>
    <t xml:space="preserve"> (lines 435+108)</t>
  </si>
  <si>
    <t xml:space="preserve"> (llinellau 435+108)</t>
  </si>
  <si>
    <t>Sports facilities</t>
  </si>
  <si>
    <t>Cod</t>
  </si>
  <si>
    <t xml:space="preserve"> (line 109, column 1.10)</t>
  </si>
  <si>
    <t xml:space="preserve"> (llinell 109, colofn 1.10)</t>
  </si>
  <si>
    <t>Sports development and children's play</t>
  </si>
  <si>
    <t>Blwyddyn</t>
  </si>
  <si>
    <t xml:space="preserve"> (included in line 109, column 1.20)</t>
  </si>
  <si>
    <t xml:space="preserve"> (Wedi’i cynnwys yn llinell 109, colofn 1.20)</t>
  </si>
  <si>
    <t>Dylech gyfeirio unrhyw ymholiadau ynghylch sut i gwblhau'r ffurflen, yn y lle cyntaf, drwy ffon neu e-bost, gan ddilyn y cyfarwyddyd isod:</t>
  </si>
  <si>
    <t xml:space="preserve"> (line 109, columns 1.20, 2 and 3, less line 125)</t>
  </si>
  <si>
    <t xml:space="preserve"> (llinell 109, colofn 1.20, 2 and 3, - llinell 125)</t>
  </si>
  <si>
    <t>Derelict land reclamation (grant aided)</t>
  </si>
  <si>
    <t>Gwiriadau dilysu - ychwanegwch sylwadau lle gofynnir am hynny</t>
  </si>
  <si>
    <t>(1.1)+(1.2)+(2)+(3)</t>
  </si>
  <si>
    <t>Parks and open spaces</t>
  </si>
  <si>
    <t>nifer</t>
  </si>
  <si>
    <t>Total transport</t>
  </si>
  <si>
    <t>Cyfanswm trafnidiaeth (llinellau 8 i 14)</t>
  </si>
  <si>
    <t>(6.1)+(6.2)+(7)</t>
  </si>
  <si>
    <t>transport companies</t>
  </si>
  <si>
    <t>cwmniau trafnidiaeth gyhoeddus</t>
  </si>
  <si>
    <t>(5)+(8)</t>
  </si>
  <si>
    <t>Other adjustments</t>
  </si>
  <si>
    <t>Addasiadau eraill</t>
  </si>
  <si>
    <t xml:space="preserve">  (lines 2.1 to 2.3)</t>
  </si>
  <si>
    <t xml:space="preserve">  (llinellau 2.1 i 2.3)</t>
  </si>
  <si>
    <t>Adjustment for contributions to (col 1b) / from (col 6b) school reserves (see note)</t>
  </si>
  <si>
    <t>Addasiadau ar gyfer cyfraniadau i 1(b) / o (6b) gronfeydd wrth gefn ysgolion</t>
  </si>
  <si>
    <t xml:space="preserve"> (lines 3.1 to 3.3)</t>
  </si>
  <si>
    <t xml:space="preserve"> (llinellau 3.1 i 3.3)</t>
  </si>
  <si>
    <t>In year Council Tax adjustments</t>
  </si>
  <si>
    <t>Addasiadau'r Dreth Gyngor yn ystod y flwyddyn</t>
  </si>
  <si>
    <t xml:space="preserve"> (lines 16 to 17.1)</t>
  </si>
  <si>
    <t xml:space="preserve"> (llinellau 16 i 17.1)</t>
  </si>
  <si>
    <t>Other continuing education</t>
  </si>
  <si>
    <t xml:space="preserve">Addysg barhaus arall </t>
  </si>
  <si>
    <t xml:space="preserve"> (lines 2+3+13+14+15+19)</t>
  </si>
  <si>
    <t xml:space="preserve"> (llinellau 2+3+13+14+15+19)</t>
  </si>
  <si>
    <t>General administration</t>
  </si>
  <si>
    <t>Lleihau gwastraff</t>
  </si>
  <si>
    <t xml:space="preserve"> (lines 25+26+29)</t>
  </si>
  <si>
    <t xml:space="preserve"> (llinellau 25+26+29)</t>
  </si>
  <si>
    <t>Planning and development (including Gypsy sites)</t>
  </si>
  <si>
    <t>Museums and art galleries</t>
  </si>
  <si>
    <t>Amgueddfeydd ac orielau celf</t>
  </si>
  <si>
    <t xml:space="preserve"> (lines 24+32+33)</t>
  </si>
  <si>
    <t xml:space="preserve"> (llinellau 24+32+33)</t>
  </si>
  <si>
    <t>Other services to adults aged under 65 with a physical disability or sensory impairment</t>
  </si>
  <si>
    <t>Gwasanaethau eraill i oedolion o dan 65 oed sydd ag anabledd corfforol neu nam ar eu synhwyrau</t>
  </si>
  <si>
    <t xml:space="preserve"> (lines 1+21+34)</t>
  </si>
  <si>
    <t xml:space="preserve"> (llinellau 1+21+34)</t>
  </si>
  <si>
    <t>Other services to adults aged under 65 with learning disabilities</t>
  </si>
  <si>
    <t>Gwasanaethau eraill i oedolion o dan 65 oed sydd ag anableddau dysgu</t>
  </si>
  <si>
    <t xml:space="preserve"> (included in line 35, column 1)</t>
  </si>
  <si>
    <t xml:space="preserve"> (Wedi’i cynnwys yn llinell 35, colofn 1)</t>
  </si>
  <si>
    <t>Regulatory services (Environmental health)</t>
  </si>
  <si>
    <t>Additional learning needs - middle</t>
  </si>
  <si>
    <t>Anghenion dysgu ychwanegol - Ysgolion canol</t>
  </si>
  <si>
    <t>(1)+(2)+(3)</t>
  </si>
  <si>
    <t>Regulatory services (Trading Standards)</t>
  </si>
  <si>
    <t>Levies paid to the Internal Drainage Boards</t>
  </si>
  <si>
    <t>Ardollau a dalwyd i Fyrddau Draenio Mewnol</t>
  </si>
  <si>
    <t>Miscellaneous</t>
  </si>
  <si>
    <t>Levies paid to the Environment Agency in respect of</t>
  </si>
  <si>
    <t>Ardollau a dalwyd i Asiantaeh yr Amgylchedd mewn perthynas â</t>
  </si>
  <si>
    <t>Industrial and commercial</t>
  </si>
  <si>
    <t>Levies paid to the Environment Agency acting as an</t>
  </si>
  <si>
    <t xml:space="preserve">Ardollau a dalwyd i Asiantaeth yr Amgylchedd yn gweithredu fel </t>
  </si>
  <si>
    <t xml:space="preserve"> (lines 6 to 9)</t>
  </si>
  <si>
    <t xml:space="preserve"> (llinellau 6 i 9)</t>
  </si>
  <si>
    <t>Other trading services</t>
  </si>
  <si>
    <t>Non distributed costs</t>
  </si>
  <si>
    <t>Costau heb eu dosbarthu</t>
  </si>
  <si>
    <t xml:space="preserve"> (lines 13 to 16)</t>
  </si>
  <si>
    <t xml:space="preserve"> (llinellau 13 i 16)</t>
  </si>
  <si>
    <t>adjustment account</t>
  </si>
  <si>
    <t>cyfrif addasiad</t>
  </si>
  <si>
    <t xml:space="preserve"> (lines 21.4 to 21.6)</t>
  </si>
  <si>
    <t xml:space="preserve"> (llinellau 21.4 i 21.6)</t>
  </si>
  <si>
    <t>Fire and rescue service</t>
  </si>
  <si>
    <t>Blaensymiau tai</t>
  </si>
  <si>
    <t xml:space="preserve"> (lines 25.4 to 25.42)</t>
  </si>
  <si>
    <t xml:space="preserve"> (llinellau 25.4 i 25.42)</t>
  </si>
  <si>
    <t>Police service</t>
  </si>
  <si>
    <t>Capital financing element within Private Finance</t>
  </si>
  <si>
    <t>Elfen cyllido cyfalaf o fewn Cyllid Preifat</t>
  </si>
  <si>
    <t xml:space="preserve"> (lines 25.6 to 25.7)</t>
  </si>
  <si>
    <t xml:space="preserve"> (llinellau 25.6 i 25.7)</t>
  </si>
  <si>
    <t>Coroners' courts</t>
  </si>
  <si>
    <t>Council tax benefit, administration and local tax collection:</t>
  </si>
  <si>
    <t>Budd-dâl y dreth gyngor, gweinyddu a chasglu'r dreth leol:</t>
  </si>
  <si>
    <t xml:space="preserve"> (lines 1.1+10+17+21+21.7+25+25.49+25.8)</t>
  </si>
  <si>
    <t xml:space="preserve"> (llinellau 1.1+10+17+21+21.7+25+25.49+25.8)</t>
  </si>
  <si>
    <t>Substance abuse (addictions)</t>
  </si>
  <si>
    <t>Camddefnyddio sylweddau (dibyniaeth)</t>
  </si>
  <si>
    <t xml:space="preserve"> (lines 27 to 36)</t>
  </si>
  <si>
    <t xml:space="preserve"> (llinellau 27 i 36)</t>
  </si>
  <si>
    <t>Casglu'r dreth leol</t>
  </si>
  <si>
    <t xml:space="preserve"> (lines 38 to 47)</t>
  </si>
  <si>
    <t xml:space="preserve"> (llinellau 38 i 47)</t>
  </si>
  <si>
    <t>Figures in blue are calculated, the cells are protected.</t>
  </si>
  <si>
    <t>Gwaredu gwastraff</t>
  </si>
  <si>
    <t xml:space="preserve"> (lines 49 to 58)</t>
  </si>
  <si>
    <t xml:space="preserve"> (llinellau 49 i 58)</t>
  </si>
  <si>
    <t>Acquisition of land and existing buildings</t>
  </si>
  <si>
    <t>Rangers, estates and volunteers</t>
  </si>
  <si>
    <t>Ceidwaid, ystadau a gwirfoddolwyr</t>
  </si>
  <si>
    <t xml:space="preserve"> (lines 60 to 69)</t>
  </si>
  <si>
    <t xml:space="preserve"> (llinellau 60 i 69)</t>
  </si>
  <si>
    <t>New construction, conversion and renovation</t>
  </si>
  <si>
    <t>Asylum seekers - children and families:</t>
  </si>
  <si>
    <t>Ceiswyr lloches - plant a theuluoedd:</t>
  </si>
  <si>
    <t xml:space="preserve"> (lines 76 to 80)</t>
  </si>
  <si>
    <t xml:space="preserve"> (llinellau 76 i 80)</t>
  </si>
  <si>
    <t>Vehicles</t>
  </si>
  <si>
    <t>Unaccompanied children (excluding children looked after)</t>
  </si>
  <si>
    <t>Plant ar eu pen eu hunain (ac eithrio plant sy'n derbyn gofal)</t>
  </si>
  <si>
    <t xml:space="preserve"> (lines 48+59+70+81)</t>
  </si>
  <si>
    <t xml:space="preserve"> (llinellau 48+59+70+81)</t>
  </si>
  <si>
    <t>Plant machinery and equipment</t>
  </si>
  <si>
    <t>Families</t>
  </si>
  <si>
    <t>Teuluoedd</t>
  </si>
  <si>
    <t xml:space="preserve"> (lines 26+26.5+37+82)</t>
  </si>
  <si>
    <t xml:space="preserve"> (llinellau 26+26.5+37+82)</t>
  </si>
  <si>
    <t>Asylum seekers - lone adults and NRPF</t>
  </si>
  <si>
    <t>Ceiswyr lloches - unig oedolion a dim cefnogaeth o gronfeydd cyhoeddus</t>
  </si>
  <si>
    <t xml:space="preserve"> (included in line 84, columns 1a and 1b)</t>
  </si>
  <si>
    <t xml:space="preserve"> (Wedi’i cynnwys yn llinell 84, colofn 1a and 1b)</t>
  </si>
  <si>
    <t>Capital grants</t>
  </si>
  <si>
    <t>Hamdden a chwaraeon</t>
  </si>
  <si>
    <t>Capital advances</t>
  </si>
  <si>
    <t>reserves (excluding schools)</t>
  </si>
  <si>
    <t>cronfeydd wrth gefn (ac eithrio ysgolion)</t>
  </si>
  <si>
    <t>Intangible fixed assets</t>
  </si>
  <si>
    <t>Registration of electors and conducting elections</t>
  </si>
  <si>
    <t>Cofrestru etholwyr a chynnal etholiadau</t>
  </si>
  <si>
    <t>Public transport co-ordination</t>
  </si>
  <si>
    <t>Cydgysylltu trafnidiaeth gyhoeddus</t>
  </si>
  <si>
    <t>Sale of fixed assets</t>
  </si>
  <si>
    <t>Totals</t>
  </si>
  <si>
    <t>Cyfansymiau</t>
  </si>
  <si>
    <t xml:space="preserve"> (lines 1 to 5)</t>
  </si>
  <si>
    <t xml:space="preserve"> (llinellau 1 i 5)</t>
  </si>
  <si>
    <t>Repayments of capital advances and grants</t>
  </si>
  <si>
    <t>Aggregate of council tax precepts (lines 100 to 104)</t>
  </si>
  <si>
    <t>Swm cyfunol praeseptau'r dreth gyngor  (llinell 100 i 104)</t>
  </si>
  <si>
    <t xml:space="preserve"> (lines 6+7+10+11+12)</t>
  </si>
  <si>
    <t xml:space="preserve"> (llinellau 6+7+10+11+12)</t>
  </si>
  <si>
    <t>Total school catering</t>
  </si>
  <si>
    <t>Cyfanswm arlwyo mewn ysgolion</t>
  </si>
  <si>
    <t xml:space="preserve"> (included in line 13, column 1)</t>
  </si>
  <si>
    <t xml:space="preserve"> (Wedi’i cynnwys yn llinell 13, colofn 1)</t>
  </si>
  <si>
    <t>Assets not funded by LA capital expenditure</t>
  </si>
  <si>
    <t xml:space="preserve">Public transport </t>
  </si>
  <si>
    <t>Cyfanswm trafnidiaeth gyhoeddus</t>
  </si>
  <si>
    <t xml:space="preserve"> (lines 3+6.1)</t>
  </si>
  <si>
    <t xml:space="preserve"> (llinellau 3+6.1)</t>
  </si>
  <si>
    <t>Capital expenditure and receipts</t>
  </si>
  <si>
    <t>Total housing council fund</t>
  </si>
  <si>
    <t>Cyfanswm tai cronfa'r cyngor</t>
  </si>
  <si>
    <t xml:space="preserve"> (line 11.5 to 12)</t>
  </si>
  <si>
    <t xml:space="preserve"> (llinell 11.5 i 12)</t>
  </si>
  <si>
    <t>Expenditure</t>
  </si>
  <si>
    <t>Total other LA budget on schools</t>
  </si>
  <si>
    <t>Cyfanswm cyllid ALl arall ar ysgolion</t>
  </si>
  <si>
    <t xml:space="preserve"> (lines 25.1 to 25.55)</t>
  </si>
  <si>
    <t xml:space="preserve"> (llinellau 25.1 i 25.55)</t>
  </si>
  <si>
    <t>Receipts</t>
  </si>
  <si>
    <t>Total School budget</t>
  </si>
  <si>
    <t>Cyfanswm cyllideb ysgol</t>
  </si>
  <si>
    <t xml:space="preserve"> (lines 1+2+7+8+13+14+19+22+25.6)</t>
  </si>
  <si>
    <t xml:space="preserve"> (llinellau 1+2+7+8+13+14+19+22+25.6)</t>
  </si>
  <si>
    <t>Memo</t>
  </si>
  <si>
    <t>Total other school budget</t>
  </si>
  <si>
    <t>Cyfanswm cyllideb ysgol arall</t>
  </si>
  <si>
    <t xml:space="preserve"> (included in line 29, column 1)</t>
  </si>
  <si>
    <t xml:space="preserve"> (Wedi’i cynnwys yn llinell 29, colofn 1)</t>
  </si>
  <si>
    <t>Total expenditure delegated to middle schools</t>
  </si>
  <si>
    <t xml:space="preserve">Cyfanswm gwariant wedi ei ddirprwyo i ysgolion canol </t>
  </si>
  <si>
    <t xml:space="preserve"> (lines 1 to 13)</t>
  </si>
  <si>
    <t xml:space="preserve"> (llinellau 1 i 13)</t>
  </si>
  <si>
    <t>Total non-school education expenditure</t>
  </si>
  <si>
    <t>Cyfanswm gwariant addysg heblaw ysgolion</t>
  </si>
  <si>
    <t xml:space="preserve"> (lines 15+16)</t>
  </si>
  <si>
    <t xml:space="preserve"> (llinellau 15+16)</t>
  </si>
  <si>
    <t>COR 4:         Capital outturn 4</t>
  </si>
  <si>
    <t>Total Capital expenditure charged to revenue account</t>
  </si>
  <si>
    <t>Cyfanswm gwariant cyfalaf a roddwyd ar y cyfrif refeniw</t>
  </si>
  <si>
    <t xml:space="preserve"> (included in line 14, column 1)</t>
  </si>
  <si>
    <t xml:space="preserve"> (Wedi’i cynnwys yn llinell 14, colofn 1)</t>
  </si>
  <si>
    <t>Financing of capital expenditure and capital account summary, 2014-15</t>
  </si>
  <si>
    <t>Cyfanswm gwasanaeth ieuenctid</t>
  </si>
  <si>
    <t xml:space="preserve"> (included in line 17, column 1)</t>
  </si>
  <si>
    <t xml:space="preserve"> (Wedi’i cynnwys yn llinell 17, colofn 1)</t>
  </si>
  <si>
    <t>Service block (COR 1-2 corresponding references)</t>
  </si>
  <si>
    <t>Total School improvement</t>
  </si>
  <si>
    <t>Cyfanswm gwellia ysgolion</t>
  </si>
  <si>
    <t xml:space="preserve"> (lines 1 to 18)</t>
  </si>
  <si>
    <t xml:space="preserve"> (llinellau 1 i 18)</t>
  </si>
  <si>
    <t>Total Income</t>
  </si>
  <si>
    <t>Cyfanswm Incwm</t>
  </si>
  <si>
    <t xml:space="preserve"> (lines 19 to 24)</t>
  </si>
  <si>
    <t xml:space="preserve"> (llinellau 19 i 24)</t>
  </si>
  <si>
    <t>Total Access to education</t>
  </si>
  <si>
    <t>Cyfanswm mynediad at addysg</t>
  </si>
  <si>
    <t xml:space="preserve"> (lines 18.5+25)</t>
  </si>
  <si>
    <t xml:space="preserve"> (llinellau 18.5+25)</t>
  </si>
  <si>
    <t>Total other adult services (aged under 65)</t>
  </si>
  <si>
    <t>Cyfanswm gwasanaethau eraill i oedolion (o dan 65 oed)</t>
  </si>
  <si>
    <t xml:space="preserve"> (- line 24)</t>
  </si>
  <si>
    <t xml:space="preserve"> (- llinell 24)</t>
  </si>
  <si>
    <t>Housing (line 36)</t>
  </si>
  <si>
    <t>Total LA budget</t>
  </si>
  <si>
    <t>Cyfaswm cyllideb ALl</t>
  </si>
  <si>
    <t xml:space="preserve"> (column 10, lines 27 to 31)</t>
  </si>
  <si>
    <t xml:space="preserve"> (colofn 10, llinellau 27 i 31)</t>
  </si>
  <si>
    <t>LA budget</t>
  </si>
  <si>
    <t>Cyllideb ALI</t>
  </si>
  <si>
    <t xml:space="preserve"> (included in line 26, column 1)</t>
  </si>
  <si>
    <t xml:space="preserve"> (Wedi’i cynnwys yn llinell 26, colofn 1)</t>
  </si>
  <si>
    <t>LA budget - special</t>
  </si>
  <si>
    <t>Cyllideb ALl - Ysgolion arbennig</t>
  </si>
  <si>
    <t xml:space="preserve"> (lines 1 to 6)</t>
  </si>
  <si>
    <t xml:space="preserve"> (llinellau 1 i 6)</t>
  </si>
  <si>
    <t>LA budget - middle</t>
  </si>
  <si>
    <t>Cyllideb ALl - Ysgolion canol</t>
  </si>
  <si>
    <t xml:space="preserve"> (lines 7+15)</t>
  </si>
  <si>
    <t xml:space="preserve"> (llinellau 7+15)</t>
  </si>
  <si>
    <t>LA budget - primary</t>
  </si>
  <si>
    <t>Cyllideb ALl - Ysgolion cynradd</t>
  </si>
  <si>
    <t xml:space="preserve"> (lines 17+18)</t>
  </si>
  <si>
    <t xml:space="preserve"> (llinellau 17+18)</t>
  </si>
  <si>
    <t>LA budget - nursery</t>
  </si>
  <si>
    <t>Cyllideb ALl - ysgolion meithrin</t>
  </si>
  <si>
    <t xml:space="preserve"> (lines 20 to 28)</t>
  </si>
  <si>
    <t xml:space="preserve"> (llinellau 20 i 28)</t>
  </si>
  <si>
    <t>LA budget - secondary</t>
  </si>
  <si>
    <t>Cyllideb ALl - Ysgolion uwchradd</t>
  </si>
  <si>
    <t xml:space="preserve"> (included in lines 16, 19, 29 and 30, column 1)</t>
  </si>
  <si>
    <t xml:space="preserve"> (Wedi’i cynnwys yn llinellau 16, 19, 29 and 30, colofn 1)</t>
  </si>
  <si>
    <t>Other LA budget on schools</t>
  </si>
  <si>
    <t xml:space="preserve">Cyllideb arall yr ALl ar ysgolion </t>
  </si>
  <si>
    <t xml:space="preserve"> (14-19)</t>
  </si>
  <si>
    <t>Other LA budget on schools - special</t>
  </si>
  <si>
    <t>Cyllideb arall yr ALl ar ysgolion - Ysgolion arbennig</t>
  </si>
  <si>
    <t xml:space="preserve"> (lines 199, 299, 399, 499, 599 &amp; 699)</t>
  </si>
  <si>
    <t xml:space="preserve"> (llinellau 199, 299, 399, 499, 599 &amp; 699)</t>
  </si>
  <si>
    <t>Other LA budget on schools - middle</t>
  </si>
  <si>
    <t>Cyllideb arall yr ALl ar ysgolion - Ysgolion canol</t>
  </si>
  <si>
    <t xml:space="preserve"> (llinellau 198, 298, 398, 498, 598 &amp; 698)</t>
  </si>
  <si>
    <t>Large Scale Voluntary Transfer (LSVT) levy</t>
  </si>
  <si>
    <t>Other LA budget on schools - primary</t>
  </si>
  <si>
    <t>Cyllideb arall yr ALl ar ysgolion  - Ysgolion cynradd</t>
  </si>
  <si>
    <t xml:space="preserve"> (lines 1.1 to 1.9)</t>
  </si>
  <si>
    <t xml:space="preserve"> (llinellau 1.1 i 1.9)</t>
  </si>
  <si>
    <t>Other LA budget on schools - nursery</t>
  </si>
  <si>
    <t>Cyllideb arall yr ALl ar ysgolion  - ysgolion meithrin</t>
  </si>
  <si>
    <t xml:space="preserve"> (lines 7 to 10)</t>
  </si>
  <si>
    <t xml:space="preserve"> (llinellau 7 i 10)</t>
  </si>
  <si>
    <t>Other LA budget on schools - secondary</t>
  </si>
  <si>
    <t>Cyllideb arall yr ALl ar ysgolion  - Ysgolion uwchradd</t>
  </si>
  <si>
    <t xml:space="preserve"> (included in lines 6 and 11, column 1)</t>
  </si>
  <si>
    <t xml:space="preserve"> (Wedi’i cynnwys yn llinellau 6 and 11, colofn 1)</t>
  </si>
  <si>
    <t>Acquisition of share or loan capital</t>
  </si>
  <si>
    <t>Other school budget - special</t>
  </si>
  <si>
    <t>Cyllideb ysgol arall - - Ysgolion arbennig</t>
  </si>
  <si>
    <t xml:space="preserve"> (lines 1+2+5)</t>
  </si>
  <si>
    <t xml:space="preserve"> (llinellau 1+2+5)</t>
  </si>
  <si>
    <t>Other school budget - middle</t>
  </si>
  <si>
    <t>Cyllideb ysgol arall - - Ysgolion canol</t>
  </si>
  <si>
    <t xml:space="preserve"> (lines 7+8)</t>
  </si>
  <si>
    <t xml:space="preserve"> (llinellau 7+8)</t>
  </si>
  <si>
    <t>Expenditure by section 16(2) direction</t>
  </si>
  <si>
    <t>Other school budget - primary</t>
  </si>
  <si>
    <t>Cyllideb ysgol arall - - Ysgolion cynradd</t>
  </si>
  <si>
    <t xml:space="preserve"> (lines 10+11)</t>
  </si>
  <si>
    <t xml:space="preserve"> (llinellau 10+11)</t>
  </si>
  <si>
    <t>Other School budget - secondary</t>
  </si>
  <si>
    <t>Cyllideb ysgol arall - - Ysgolion uwchradd</t>
  </si>
  <si>
    <t xml:space="preserve"> (lines 6+9+12)</t>
  </si>
  <si>
    <t xml:space="preserve"> (llinellau 6+9+12)</t>
  </si>
  <si>
    <t>Disposal of share or loan capital</t>
  </si>
  <si>
    <t>Other school budget - nursery</t>
  </si>
  <si>
    <t>Cyllideb ysgol arall - meithrin</t>
  </si>
  <si>
    <t xml:space="preserve"> (lines 14 to 23)</t>
  </si>
  <si>
    <t xml:space="preserve"> (llinellau 14 i 23)</t>
  </si>
  <si>
    <t>Other LA budget (non-school)</t>
  </si>
  <si>
    <t>Cyllideb ALl arall (heblaw ysgolion)</t>
  </si>
  <si>
    <t xml:space="preserve"> (included in line 13 , column 1)</t>
  </si>
  <si>
    <t xml:space="preserve"> (Wedi’i cynnwys yn llinell 13 , colofn 1)</t>
  </si>
  <si>
    <t>Other schools budget</t>
  </si>
  <si>
    <t>Cyllideb  ysgolion arall</t>
  </si>
  <si>
    <t xml:space="preserve"> (lines 1 +2)</t>
  </si>
  <si>
    <t xml:space="preserve"> (llinellau 1 +2)</t>
  </si>
  <si>
    <t>School budget - middle</t>
  </si>
  <si>
    <t>Cyllideb ysgol - Ysgolion canol</t>
  </si>
  <si>
    <t xml:space="preserve"> (lines 3+4.1 to 4.5+13)</t>
  </si>
  <si>
    <t xml:space="preserve"> (llinellau 3+4.1 i 4.5+13)</t>
  </si>
  <si>
    <t>COR 4: Capital outturn 4</t>
  </si>
  <si>
    <t>YEAR ON YEAR COMPARISON</t>
  </si>
  <si>
    <t>Cymharu'r naill flwyddyn a'r llall</t>
  </si>
  <si>
    <t>Special guardianship support</t>
  </si>
  <si>
    <t>Cymorth gwarcheidiaeth arbennig</t>
  </si>
  <si>
    <t xml:space="preserve"> (lines 18+19)</t>
  </si>
  <si>
    <t xml:space="preserve"> (llinellau 18+19)</t>
  </si>
  <si>
    <t>Universal family support</t>
  </si>
  <si>
    <t>Cymorth cyffredinol i deuluoedd</t>
  </si>
  <si>
    <t xml:space="preserve"> (lines 14+17+20)</t>
  </si>
  <si>
    <t xml:space="preserve"> (llinellau 14+17+20)</t>
  </si>
  <si>
    <t xml:space="preserve">Targeted family support </t>
  </si>
  <si>
    <t xml:space="preserve">Cymorth wedi'i dargedu i deuluoedd </t>
  </si>
  <si>
    <t xml:space="preserve"> (lines 22 to 28)</t>
  </si>
  <si>
    <t xml:space="preserve"> (llinellau 22 i 28)</t>
  </si>
  <si>
    <t>Resources to be used to finance capital expenditure:</t>
  </si>
  <si>
    <t>Cynllunio ar gyfer argyfwng -  gwasanaethau tân</t>
  </si>
  <si>
    <t xml:space="preserve"> (included in line 21, column 1)</t>
  </si>
  <si>
    <t xml:space="preserve"> (Wedi’i cynnwys yn llinell 21, colofn 1)</t>
  </si>
  <si>
    <t>Capital grants from the Welsh Government and other UK Government Departments</t>
  </si>
  <si>
    <t>Structural maintenance of bridges and culverts</t>
  </si>
  <si>
    <t xml:space="preserve">Cynnal a chadw adeileddol ar bontydd a chwlfertau </t>
  </si>
  <si>
    <t>RO(P), line 10</t>
  </si>
  <si>
    <t>RO(P), llinell 10</t>
  </si>
  <si>
    <t>Grants from European Community Structural Funds (including ERDF)</t>
  </si>
  <si>
    <t>Structural maintenance of principal roads</t>
  </si>
  <si>
    <t xml:space="preserve">Cynnal a chadw adeileddol ar brif ffyrdd </t>
  </si>
  <si>
    <t xml:space="preserve"> (lines 60 to 71)</t>
  </si>
  <si>
    <t xml:space="preserve"> (llinellau 60 to 71)</t>
  </si>
  <si>
    <t>Grants and contributions from Welsh Government sponsored public bodies / non-departmental public bodies</t>
  </si>
  <si>
    <t>Structural maintenance of other roads</t>
  </si>
  <si>
    <t>Cynnal a chadw adeileddol ar ffyrdd eraill</t>
  </si>
  <si>
    <t>RG, line 700, col 2</t>
  </si>
  <si>
    <t>RG, llinell 700, col 2</t>
  </si>
  <si>
    <t>Funding from National Lottery</t>
  </si>
  <si>
    <t>Provision for repayment of principal</t>
  </si>
  <si>
    <t>Darpariaeth ar gyfer ad-dalu'r prifswm</t>
  </si>
  <si>
    <t xml:space="preserve"> (lines 72 to 85)</t>
  </si>
  <si>
    <t xml:space="preserve"> (llinellau 72 to 85)</t>
  </si>
  <si>
    <t>Other grants and contributions including those from private developers</t>
  </si>
  <si>
    <t>Bad debt provision</t>
  </si>
  <si>
    <t>Darpariaeth ar gyfer dyled ddrwg</t>
  </si>
  <si>
    <t xml:space="preserve"> (lines 86 and 89.5)</t>
  </si>
  <si>
    <t xml:space="preserve"> (llinellau 86 and 89.5)</t>
  </si>
  <si>
    <t>Darpariaeth' ar gyfer dyled ddrwg</t>
  </si>
  <si>
    <t>To equal BR1/2 form, line 1</t>
  </si>
  <si>
    <t>i cyfartal ffurflen BR1/2, llinell 1</t>
  </si>
  <si>
    <t>Use of capital receipts</t>
  </si>
  <si>
    <t>Datblygu economaidd</t>
  </si>
  <si>
    <t>BR1 form, line 2</t>
  </si>
  <si>
    <t>ffurflen BR1, llinell 2</t>
  </si>
  <si>
    <t>Major Repairs Allowance (MRA)</t>
  </si>
  <si>
    <t>Inter authority recoupment - middle</t>
  </si>
  <si>
    <t>Digollediad rhwng awdurdodau - Ysgolion canol</t>
  </si>
  <si>
    <t xml:space="preserve"> (line 94+line 99)</t>
  </si>
  <si>
    <t xml:space="preserve"> (llinell 94+llinell 99)</t>
  </si>
  <si>
    <t>Capital expenditure charged to a revenue account (non-HRA)</t>
  </si>
  <si>
    <t>Council tax discounts</t>
  </si>
  <si>
    <t>Disgowntiau y dreth gyngor</t>
  </si>
  <si>
    <t>BR2, line 4</t>
  </si>
  <si>
    <t>BR2, llinell 4</t>
  </si>
  <si>
    <t>Capital expenditure charged to a revenue account (HRA)</t>
  </si>
  <si>
    <t>Link to Guidance</t>
  </si>
  <si>
    <t>Dolen at y canllawiau</t>
  </si>
  <si>
    <t>BR1 form, line 4 / BR2, line 3</t>
  </si>
  <si>
    <t>ffurflen BR1, llinell 4 / BR2, llinell 3</t>
  </si>
  <si>
    <t>Borrowing and credit arrangements that attract central government support (non-HRA)</t>
  </si>
  <si>
    <t>In-year debit compared to amount originally budgeted to be collected</t>
  </si>
  <si>
    <t xml:space="preserve">Dyled yn ystod y flwyddyn o gymharu â'r swm i'w gasglu yn y gyllideb yn wreiddiol </t>
  </si>
  <si>
    <t>BR1 form, line 3 / BR2, line 2</t>
  </si>
  <si>
    <t>ffurflen BR1, llinell 3 / BR2, llinell 2</t>
  </si>
  <si>
    <t>Borrowing and credit arrangements that attract central government support (HRA)</t>
  </si>
  <si>
    <t>Initiative schemes</t>
  </si>
  <si>
    <t>Cynlluniau menter</t>
  </si>
  <si>
    <t>To equal BR1, line 5 / BR2, line 6</t>
  </si>
  <si>
    <t>i cyfartal BR1, llinell 5 / BR2, llinell 6</t>
  </si>
  <si>
    <t>Capital financing element within PFI schemes</t>
  </si>
  <si>
    <t>Elfen cyllido cyfalaf o fewn cynlluniau PFI</t>
  </si>
  <si>
    <t xml:space="preserve"> (lines 106 and 107)</t>
  </si>
  <si>
    <t xml:space="preserve"> (llinellau 106 and 107)</t>
  </si>
  <si>
    <t>Other borrowing and credit arrangements (non-HRA)</t>
  </si>
  <si>
    <t>Commissioning and social work</t>
  </si>
  <si>
    <t>Comisiynu a gwaith cymdeithasol</t>
  </si>
  <si>
    <t>2 decimal places</t>
  </si>
  <si>
    <t>2 le degol</t>
  </si>
  <si>
    <t>Other borrowing and credit arrangements (HRA)</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</si>
  <si>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</si>
  <si>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</si>
  <si>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</si>
  <si>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</si>
  <si>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</si>
  <si>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</si>
  <si>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PLEASE COMPLETE THE LINES BELOW ON A PFI ON-BALANCE SHEET BASIS</t>
  </si>
  <si>
    <t>Capital expenditure charged to revenue account - middle</t>
  </si>
  <si>
    <t>Gwariant cyfalaf a godwyd o'r cyfrif refeniw - Ysgolion canol</t>
  </si>
  <si>
    <t>Capital financing requirement:</t>
  </si>
  <si>
    <t>Gwariant Cyfredol Net</t>
  </si>
  <si>
    <t>Capital Financing Requirement as at 1 April</t>
  </si>
  <si>
    <t>Non-current expenditure:</t>
  </si>
  <si>
    <t>Gwariant anghyfredol:</t>
  </si>
  <si>
    <t>Gross Expenditure</t>
  </si>
  <si>
    <t>Gwariant Gros</t>
  </si>
  <si>
    <t>Minimum Revenue Provision &amp; voluntary contributions</t>
  </si>
  <si>
    <t>Police operational expenditure:</t>
  </si>
  <si>
    <t>Gwariant gweithredol yr heddlu:</t>
  </si>
  <si>
    <t>HIV/AIDS</t>
  </si>
  <si>
    <t>Appropriations to(+) / from(-) accumulated absences</t>
  </si>
  <si>
    <t>Dyraniadau i(+) / o(-) absenoldebau cronnus</t>
  </si>
  <si>
    <t>Borrowing, credit and investments at start of year:</t>
  </si>
  <si>
    <t>Direct spend (employee costs and running costs)</t>
  </si>
  <si>
    <t>Gwariant uniongyrchol (costau cyflogeion a costau rhedeg)</t>
  </si>
  <si>
    <t>Gross borrowing as at start of year</t>
  </si>
  <si>
    <t>Other direct spend (employee costs and running costs)</t>
  </si>
  <si>
    <t>Gwariant uniongyrchol arall (costau cyflogeion a chostau rhedeg</t>
  </si>
  <si>
    <t>Other long-term liabilities as at start of year</t>
  </si>
  <si>
    <t>School expenditure - middle</t>
  </si>
  <si>
    <t>Gwariant ysgol - Ysgolion canol</t>
  </si>
  <si>
    <t>Investments as at start of year</t>
  </si>
  <si>
    <t>Gwasanaethau llyfrgelloedd</t>
  </si>
  <si>
    <t>Borrowing, credit and investments at end of year:</t>
  </si>
  <si>
    <t>Management and support services:</t>
  </si>
  <si>
    <t>Gwasanaethau rheoli a chynnal:</t>
  </si>
  <si>
    <t>Gross borrowing as at year end</t>
  </si>
  <si>
    <t>Fire service and civil defence</t>
  </si>
  <si>
    <t xml:space="preserve">Gwasanaethau tân ac amddiffyn sifil </t>
  </si>
  <si>
    <t>Other long-term liabilities as at year end</t>
  </si>
  <si>
    <t>Substance misuse service</t>
  </si>
  <si>
    <t>Gwasanaethau camddefnyddio sylweddau</t>
  </si>
  <si>
    <t>Investments as at year end</t>
  </si>
  <si>
    <t>Other youth justice services</t>
  </si>
  <si>
    <t>Gwasanaethau cyfiawnder ieuenctid eraill</t>
  </si>
  <si>
    <t>Operational boundary and authorised limit:</t>
  </si>
  <si>
    <t>Social services - adults aged under 65</t>
  </si>
  <si>
    <t>Gwasanaethau cymdeithasol - oedolion o dan 65 oed</t>
  </si>
  <si>
    <t>Operational boundary for external debt as at start of year</t>
  </si>
  <si>
    <t>Other support services</t>
  </si>
  <si>
    <t>Gwasanaethau cymorth eraill</t>
  </si>
  <si>
    <t>Authorised limit for external debt as at start of year</t>
  </si>
  <si>
    <t>Other children looked after services</t>
  </si>
  <si>
    <t>Gwasanaethau eraill ar gyfer plant sy'n derbyn gofal</t>
  </si>
  <si>
    <t>Operational boundary for external debt as at year end</t>
  </si>
  <si>
    <t>Other children looked after services.</t>
  </si>
  <si>
    <t>Authorised limit for external debt as at year end</t>
  </si>
  <si>
    <t>Other family support services</t>
  </si>
  <si>
    <t>Gwasanaethau eraill cymorth i deuluoedd</t>
  </si>
  <si>
    <t>Fostering services</t>
  </si>
  <si>
    <t>Gwasanaethau maethu</t>
  </si>
  <si>
    <t xml:space="preserve">Gwasanaethau mynwentydd, amlosgfeydd a chorffdai </t>
  </si>
  <si>
    <t>Gwasanaethau rheoleiddio (Safonau Masnach)</t>
  </si>
  <si>
    <t>Gwasanaethau ymladd tân a gweithrediadau achub</t>
  </si>
  <si>
    <t>Memorandum:</t>
  </si>
  <si>
    <t>Surpluses/deficits on internal trading accounts</t>
  </si>
  <si>
    <t>Gwargedau/diffygion ar gyfrifon masnachu mewnol</t>
  </si>
  <si>
    <t>Additional liabilities of Local Authority companies:</t>
  </si>
  <si>
    <t>Central administration:</t>
  </si>
  <si>
    <t>Gweinyddiaeth ganolog:</t>
  </si>
  <si>
    <t>Gross borrowing and other long-term liabilities as at start of year</t>
  </si>
  <si>
    <t>Internal drainage board</t>
  </si>
  <si>
    <t xml:space="preserve">Bwrdd Draeniad Mewnol </t>
  </si>
  <si>
    <t>Gross borrowing and other long-term liabilities as at end of year</t>
  </si>
  <si>
    <t>School improvement - middle</t>
  </si>
  <si>
    <t>Gwella ysgolion - Ysgolion canol</t>
  </si>
  <si>
    <t>Gross HRA unsupported borrowing:</t>
  </si>
  <si>
    <t>account</t>
  </si>
  <si>
    <t>cyfrif</t>
  </si>
  <si>
    <t>At start of year</t>
  </si>
  <si>
    <t>Police</t>
  </si>
  <si>
    <t>Yr heddlu</t>
  </si>
  <si>
    <t>At end of year</t>
  </si>
  <si>
    <t>All education</t>
  </si>
  <si>
    <t xml:space="preserve">Popeth - Addysg </t>
  </si>
  <si>
    <t>The Authority’s figures for the LGBI for highways’ improvements</t>
  </si>
  <si>
    <t xml:space="preserve">All special education </t>
  </si>
  <si>
    <t xml:space="preserve">Popeth - Addysg arbennig </t>
  </si>
  <si>
    <t>Amount included in line 31.1 above relating to the LGBI for highways’ improvements</t>
  </si>
  <si>
    <t>All continuing education</t>
  </si>
  <si>
    <t>Popeth - Addysg barhaus</t>
  </si>
  <si>
    <t>Please use white cells for input only</t>
  </si>
  <si>
    <t>All agriculture and fisheries</t>
  </si>
  <si>
    <t>Popeth - Amaethyddiaeth a physgodfeydd</t>
  </si>
  <si>
    <t>Blue cells are calculated</t>
  </si>
  <si>
    <t>All elderly people</t>
  </si>
  <si>
    <t>Popeth - Pobl oedrannus</t>
  </si>
  <si>
    <t>Gold cells are not used</t>
  </si>
  <si>
    <t>All council tax benefit, administration and local tax collection</t>
  </si>
  <si>
    <t>Popeth - Budd-dâl y dreth gyngor, gweinyddu a chasglu'r dreth leol</t>
  </si>
  <si>
    <t xml:space="preserve">Lines 32 and 19 should be equal.  Any difference is shown here:          </t>
  </si>
  <si>
    <t>All sports and recreation</t>
  </si>
  <si>
    <t xml:space="preserve">Popeth - Chwaraeon a hamdden </t>
  </si>
  <si>
    <t>On Balance Sheet PFI Financing</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</si>
  <si>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</si>
  <si>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</si>
  <si>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</si>
  <si>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</si>
  <si>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</si>
  <si>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</si>
  <si>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</si>
  <si>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</si>
  <si>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Validation checks</t>
  </si>
  <si>
    <t>All fire operational expenditure</t>
  </si>
  <si>
    <t>Popeth - Gwariant gweithredol tân</t>
  </si>
  <si>
    <t>CAPITAL FINANCING</t>
  </si>
  <si>
    <t>All police expenditure</t>
  </si>
  <si>
    <t>Popeth - Gwariant yr heddlu</t>
  </si>
  <si>
    <t>Line 30.1 and 30.2 greater than 0</t>
  </si>
  <si>
    <t>All other revenue expenditure</t>
  </si>
  <si>
    <t>Popeth - Gwariant refeniw arall</t>
  </si>
  <si>
    <t>Line 35 as a percentage of line 33</t>
  </si>
  <si>
    <t>All fire expenditure</t>
  </si>
  <si>
    <t xml:space="preserve">Popeth - Gwariant tân </t>
  </si>
  <si>
    <t>Line 38 + line 39 greater than 0</t>
  </si>
  <si>
    <t>All other environmental services</t>
  </si>
  <si>
    <t>Popeth - Gwasanaethau amgylcheddol eraill</t>
  </si>
  <si>
    <t>Line 38 + line 39 as a percentage of line 33</t>
  </si>
  <si>
    <t>All local environmental services</t>
  </si>
  <si>
    <t>Popeth - Gwasanaethau amgylcheddol lleol</t>
  </si>
  <si>
    <t>Line 40 or 43 greater than 1</t>
  </si>
  <si>
    <t>All central administration</t>
  </si>
  <si>
    <t>Popeth - Gweinyddiaeth ganolog</t>
  </si>
  <si>
    <t>Line 41 + line 42 greater than 0</t>
  </si>
  <si>
    <t>All libraries, culture and heritage</t>
  </si>
  <si>
    <t>Popeth - Llyfrgelloedd, diwylliant a threftadaeth</t>
  </si>
  <si>
    <t>Line 44 greater than or equal to line 38 + line 39</t>
  </si>
  <si>
    <t>All libraries, culture and heritage, sport and recreation</t>
  </si>
  <si>
    <t>Popeth - Llyfrgelloedd, diwylliant a threftadaeth, chwaraeon a hamdden</t>
  </si>
  <si>
    <t>Line 45 greater than or equal to line 44</t>
  </si>
  <si>
    <t>All children and families</t>
  </si>
  <si>
    <t>Popeth - Plant a theuluoedd</t>
  </si>
  <si>
    <t>Line 47 greater than or equal to line 46</t>
  </si>
  <si>
    <t>All highways and roads</t>
  </si>
  <si>
    <t>Popeth - Prffyrdd a ffyrdd</t>
  </si>
  <si>
    <t>Line 46 greater than or equal to line 41 + line 42</t>
  </si>
  <si>
    <t>All roads and transport</t>
  </si>
  <si>
    <t xml:space="preserve">Popeth - Ffyrdd a thrafnidiaeth </t>
  </si>
  <si>
    <t>Line 45 greater than or equal to line 37</t>
  </si>
  <si>
    <t>All housing</t>
  </si>
  <si>
    <t>Popeth - Tai</t>
  </si>
  <si>
    <t>Line 47 greater than or equal to line 37</t>
  </si>
  <si>
    <t>All council fund housing and housing benefit</t>
  </si>
  <si>
    <t>Popeth - Tai cronfa'r cynghorau a budd-dal tai</t>
  </si>
  <si>
    <t>Line 48 less than half of line 38 + line 39</t>
  </si>
  <si>
    <t>Total capital charges relating to construction projects</t>
  </si>
  <si>
    <t>Popeth - Taliadau cyfalaf sy'n ymwneud â phrosiectau adeiladu</t>
  </si>
  <si>
    <t>Line 49 + less than half of line 41 + line 42</t>
  </si>
  <si>
    <t>All transport</t>
  </si>
  <si>
    <t>Popeth - Trafnidiaeth</t>
  </si>
  <si>
    <t>Line 43 greater than 0</t>
  </si>
  <si>
    <t xml:space="preserve">Total transport </t>
  </si>
  <si>
    <t>Cyfanswm trafnidiaeth</t>
  </si>
  <si>
    <t>Line 44 greater than 0</t>
  </si>
  <si>
    <t>All police central services</t>
  </si>
  <si>
    <t>Popeth - Gwasanaethau canolog yr heddlu</t>
  </si>
  <si>
    <t>Line 45 greater than 0</t>
  </si>
  <si>
    <t>All law, order and protective services</t>
  </si>
  <si>
    <t>Popeth - Cyfraith, trefn a gwasanaethau diogelu</t>
  </si>
  <si>
    <t>Line 46 greater than 0</t>
  </si>
  <si>
    <t>Hyrwyddo dealltwriaeth</t>
  </si>
  <si>
    <t>Line 47 greater than 0</t>
  </si>
  <si>
    <t>Other services to adults aged under 65 with mental health needs</t>
  </si>
  <si>
    <t>Gwasanaethau eraill i oedolion o dan 65 oed ag anghenion iechyd meddwl</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</si>
  <si>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</si>
  <si>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</si>
  <si>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</si>
  <si>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</si>
  <si>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comment</t>
  </si>
  <si>
    <t>School income within LA accounts (excluding school catering income and insurance payouts)</t>
  </si>
  <si>
    <t>Incwm ysgolion mewn cyfrifon ALl (ac eithrio incwm arlwyo ysgolion a thaliadau yswiriant)</t>
  </si>
  <si>
    <t>Please comment below if necessary</t>
  </si>
  <si>
    <t>Other environmental health</t>
  </si>
  <si>
    <t>Iechyd amgylcheddol arall</t>
  </si>
  <si>
    <t xml:space="preserve">wedi tynnu dyraniad grant yr heddlu o dan fformiwla prifswm </t>
  </si>
  <si>
    <t>Clear</t>
  </si>
  <si>
    <t>less council tax benefit grant</t>
  </si>
  <si>
    <t>wedi tynnu grant budd-dâl y dreth gyngor</t>
  </si>
  <si>
    <t>wedi tynnu grant cynnal refeniw</t>
  </si>
  <si>
    <t>Please use the box below to give a brief supporting narrative of any major change in circumstances that might have an influence on</t>
  </si>
  <si>
    <t>wedi tynnu grantiau penodol ac arbennig</t>
  </si>
  <si>
    <t>forecast figures around this time.</t>
  </si>
  <si>
    <t>wedi tynnu incwm ardrethi annomestig wedi'i ailddosbarthu</t>
  </si>
  <si>
    <t>For example, significant changes or shifts in forecasts could be caused by: delays to projects, changing priorities for capital investment</t>
  </si>
  <si>
    <t>Mannau agored</t>
  </si>
  <si>
    <t>or to tentatively identify any capital expenditure which may need to be covered by a capitalisation direction.</t>
  </si>
  <si>
    <t>Supported and other accommodation</t>
  </si>
  <si>
    <t>Llety â chymorth a llety arall</t>
  </si>
  <si>
    <t>Secure accommodation (justice)</t>
  </si>
  <si>
    <t>Llety diogel (cyfiawnder)</t>
  </si>
  <si>
    <t>Libraries, culture and heritage:</t>
  </si>
  <si>
    <t>Llyfrgelloedd, diwylliant a threftadaeth:</t>
  </si>
  <si>
    <t xml:space="preserve">Libraries, culture and heritage, sport and recreation: </t>
  </si>
  <si>
    <t>Llyfrgelloedd, diwylliant, threftadaeth, chwaraeon a hamdden:</t>
  </si>
  <si>
    <t>Llysoedd y crwneriaid</t>
  </si>
  <si>
    <t>Editable area</t>
  </si>
  <si>
    <t>Maes y gellir ei olygu</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</si>
  <si>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</si>
  <si>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</si>
  <si>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</si>
  <si>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</si>
  <si>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</si>
  <si>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</si>
  <si>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</si>
  <si>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</si>
  <si>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</si>
  <si>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</si>
  <si>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</si>
  <si>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</si>
  <si>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</si>
  <si>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</si>
  <si>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</si>
  <si>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</si>
  <si>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</si>
  <si>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</si>
  <si>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</si>
  <si>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</si>
  <si>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</si>
  <si>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</si>
  <si>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</si>
  <si>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</si>
  <si>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</si>
  <si>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</si>
  <si>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</si>
  <si>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</si>
  <si>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</si>
  <si>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</si>
  <si>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plus discretionary non-domestic rate relief</t>
  </si>
  <si>
    <t>plws rhyddhad ardreth annomestig dewisiol</t>
  </si>
  <si>
    <t>All services</t>
  </si>
  <si>
    <t>Pob gwasanaeth</t>
  </si>
  <si>
    <t>Other services to older people</t>
  </si>
  <si>
    <t>Gwasanaethau eraill i bobl hŷn</t>
  </si>
  <si>
    <t>Bridges and culverts</t>
  </si>
  <si>
    <t>Pontydd a chwlfertau</t>
  </si>
  <si>
    <t>Porthladdoedd a phierau yr awdurdod lleol</t>
  </si>
  <si>
    <t>Premiymau a disgowntiau ar aildrefnu dyled</t>
  </si>
  <si>
    <t>Praeseptiau cyngor cymunedol</t>
  </si>
  <si>
    <t>Highways and roads</t>
  </si>
  <si>
    <t>Priffyrdd a ffyrdd</t>
  </si>
  <si>
    <t>Highways and roads:</t>
  </si>
  <si>
    <t>Priffyrdd a ffyrdd:</t>
  </si>
  <si>
    <t>Rheoli datblygiad</t>
  </si>
  <si>
    <t>Rheoli corfforaethol</t>
  </si>
  <si>
    <t>Recreation management and transport</t>
  </si>
  <si>
    <t>Rheoli hamdden a thrafnidiaeth</t>
  </si>
  <si>
    <t>Strategic management of non-school services</t>
  </si>
  <si>
    <t>Rheoli strategol - heblaw gwasanaethau ysgolion</t>
  </si>
  <si>
    <t>Strategic management - middle</t>
  </si>
  <si>
    <t>Rheoli strategol - Ysgolion canol</t>
  </si>
  <si>
    <t>Rheoli adeiladu</t>
  </si>
  <si>
    <t>Trading standards</t>
  </si>
  <si>
    <t>Safonau masnach</t>
  </si>
  <si>
    <t>Staff - middle</t>
  </si>
  <si>
    <t>Staff - Ysgolion canol</t>
  </si>
  <si>
    <t>Amount to be raised from council tax payers</t>
  </si>
  <si>
    <t>Swm i'w godi gan dalwyr treth cyngor</t>
  </si>
  <si>
    <t>LA functions in relation to child protection</t>
  </si>
  <si>
    <t>Swyddogaethau awdurdodau lleol sy'n gysylltiedig ag amddiffyn plant</t>
  </si>
  <si>
    <t>Derbyniadau llog allanol ar falansau HRA</t>
  </si>
  <si>
    <t>Direct payments</t>
  </si>
  <si>
    <t>Taliadau uniongyrchol</t>
  </si>
  <si>
    <t>HRA 'item 8' interest payments/receipts</t>
  </si>
  <si>
    <t>Taliadau/derbyniadau llog 'eitem 8' HRA</t>
  </si>
  <si>
    <t>Derelict land reclamation</t>
  </si>
  <si>
    <t xml:space="preserve">Adfer tir diffaith </t>
  </si>
  <si>
    <t>Concessionary fares</t>
  </si>
  <si>
    <t>Tocynnau teithio rhatach</t>
  </si>
  <si>
    <t>Draenio tir ac atal llifogydd</t>
  </si>
  <si>
    <t>Cynllunio, polisi a strategaeth trafnidiaeth</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</si>
  <si>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</si>
  <si>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</si>
  <si>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</si>
  <si>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</si>
  <si>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</si>
  <si>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</si>
  <si>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</si>
  <si>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</si>
  <si>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Secure accommodation (welfare)</t>
  </si>
  <si>
    <t>Llety diogel (lles)</t>
  </si>
  <si>
    <t>Budget requirement (lines 90 to 93)</t>
  </si>
  <si>
    <t>Gofyniad cyllidebol (llinell 90 i 93)</t>
  </si>
  <si>
    <t>Ymchwil economaidd</t>
  </si>
  <si>
    <t>Ysgolion canol</t>
  </si>
  <si>
    <t xml:space="preserve">Total receipts
</t>
  </si>
  <si>
    <t>Cyfanswm derbyniadau</t>
  </si>
  <si>
    <t>Total expenditure</t>
  </si>
  <si>
    <t>Cyfanswm gwariant</t>
  </si>
  <si>
    <t>Total in-year capital receipts - HRA</t>
  </si>
  <si>
    <t>Cyfanswm derbyniadau cyfalaf yn ystod y flwyddyn - HRA</t>
  </si>
  <si>
    <t>Total in-year capital receipts non HRA</t>
  </si>
  <si>
    <t>Cyfanswm derbyniadau cyfalaf yn ystod y flwyddyn, ddim HRA</t>
  </si>
  <si>
    <t>Total capital expenditure</t>
  </si>
  <si>
    <t>Cyfanswm gwariant cyfalaf</t>
  </si>
  <si>
    <t>Total expenditure treated as capital expenditure by virtue of a section 16(2)(b) direction</t>
  </si>
  <si>
    <t>Cyfanswm y gwariant a gaiff ei drin fel gwariant cyfalaf yn rhinwedd cyfarwyddyd adran 16(2)(b)</t>
  </si>
  <si>
    <t>Total expenditure and other transactions</t>
  </si>
  <si>
    <t>Cyfanswm gwariant a thrafodiadau eraill</t>
  </si>
  <si>
    <t>Total amount due in year</t>
  </si>
  <si>
    <t>Y cyfanswm sy'n ddyledus yn ystod y flwyddyn</t>
  </si>
  <si>
    <t>NDR collection rate  (%)</t>
  </si>
  <si>
    <t>Cyfradd casglu ardrethi annomestig (%)</t>
  </si>
  <si>
    <t>Trafnidiaeth</t>
  </si>
  <si>
    <t>Capital expenditure resourced by means of credit</t>
  </si>
  <si>
    <t>Gwariant cyfalaf wedi'i gyllido gan gredyd</t>
  </si>
  <si>
    <t>Capital Financing Requirement as at 31 March</t>
  </si>
  <si>
    <t>Gofyniad Cyllido Cyfalaf fel yr oedd ar 31 Mawrth</t>
  </si>
  <si>
    <t>Change in Capital Financing Requirement</t>
  </si>
  <si>
    <t>Newid yn y Gofyniad Cyllido Cyfalaf</t>
  </si>
  <si>
    <t>Line 4 as a % of Total amount due:</t>
  </si>
  <si>
    <t>Llinell 4 fel % o'r cyfanswm sy'n ddyledus:</t>
  </si>
  <si>
    <t>Libraries, culture and heritage</t>
  </si>
  <si>
    <t>Llyfrgelloedd, diwylliant a threftadaeth</t>
  </si>
  <si>
    <t>Agriculture and fisheries</t>
  </si>
  <si>
    <t>Amaethyddiaeth a physgodfeydd</t>
  </si>
  <si>
    <t>Sport and recreation</t>
  </si>
  <si>
    <t>Chwaraeon a hamdden</t>
  </si>
  <si>
    <t>Addysg</t>
  </si>
  <si>
    <t>Other environmental services</t>
  </si>
  <si>
    <t>Gwasanaethau amgylcheddol eraill</t>
  </si>
  <si>
    <t>Gwasanaeth tân ac achub</t>
  </si>
  <si>
    <t>Gwasanaeth yr heddlu</t>
  </si>
  <si>
    <t>Courts</t>
  </si>
  <si>
    <t>Llysoedd</t>
  </si>
  <si>
    <t>Gwasanaethau cymdeithasol</t>
  </si>
  <si>
    <t>Total expenditure / receipts (accruals)</t>
  </si>
  <si>
    <t>Cyfanswm gwariant / derbyniadau (croniadau)</t>
  </si>
  <si>
    <t>Total education</t>
  </si>
  <si>
    <t>Cyfanswm addysg</t>
  </si>
  <si>
    <t>Total other central services to the public</t>
  </si>
  <si>
    <t>Cyfanswm gwasanaethau canolog eraill i'r cyhoedd</t>
  </si>
  <si>
    <t>Total Housing Revenue Account</t>
  </si>
  <si>
    <t>Cyfanswm Cyfrif Refeniw Tai</t>
  </si>
  <si>
    <t>Total in-year capital receipts</t>
  </si>
  <si>
    <t>Cyfanswm derbyniadau cyfalaf yn ystod y flwyddyn</t>
  </si>
  <si>
    <t>Total housing</t>
  </si>
  <si>
    <t>Cyfanswm tai</t>
  </si>
  <si>
    <t>Total council fund housing</t>
  </si>
  <si>
    <t>Borrowing and credit arrangements that attract central government support</t>
  </si>
  <si>
    <t>Trefniadau benthyca a chredyd sy'n denu cymorth y llywodraeth ganolog</t>
  </si>
  <si>
    <t>Other borrowing and credit arrangements</t>
  </si>
  <si>
    <t>Trefniadau benthyca a chredyd eraill</t>
  </si>
  <si>
    <t>Total housing / SDA Act advances</t>
  </si>
  <si>
    <t>Cyfanswm blaensymiau tai / Deddf Caffael Anheddau Bychain</t>
  </si>
  <si>
    <t>Total libraries, culture and heritage</t>
  </si>
  <si>
    <t>Cyfanswm llyfrgelloedd, diwylliant a threftadaeth</t>
  </si>
  <si>
    <t>Total agriculture and fisheries</t>
  </si>
  <si>
    <t>Cyfanswm amaethyddiaeth a physgodfeydd</t>
  </si>
  <si>
    <t>Total sport and recreation</t>
  </si>
  <si>
    <t>Cyfanswm chwaraeon a hamdden</t>
  </si>
  <si>
    <t>Total other environmental services</t>
  </si>
  <si>
    <t>Cyfanswm gwasanaethau amgylcheddol eraill</t>
  </si>
  <si>
    <t>Capital grants and contributions from other sources</t>
  </si>
  <si>
    <t>Grantiau cyfalaf a chyfraniadau o ffynonellau eraill</t>
  </si>
  <si>
    <t>Total all services</t>
  </si>
  <si>
    <t>Cyfanswm pob gwasanaeth</t>
  </si>
  <si>
    <t>Total law, order and protective services</t>
  </si>
  <si>
    <t>Cyfanswm cyfraith, trefn a gwasanaethau diogelu</t>
  </si>
  <si>
    <t xml:space="preserve">Total roads new construction and maintenance, street lighting and road safety </t>
  </si>
  <si>
    <t>Cyfanswm adeiladu ffyrdd newydd a gwella ffyrdd, goleuadau stryd a diogelwch ar y ffyrdd</t>
  </si>
  <si>
    <t>Arrears B/F at 2015-16</t>
  </si>
  <si>
    <t>ôl-ddyledion wedi eu dwyn ymlaen yn 2015-16</t>
  </si>
  <si>
    <t>Debit for the year</t>
  </si>
  <si>
    <t>Cyfanswm y debyd ar gyfer y flwyddyn</t>
  </si>
  <si>
    <t>Total amount due</t>
  </si>
  <si>
    <t>Y cyfanswm sy'n ddyledus</t>
  </si>
  <si>
    <t>Received</t>
  </si>
  <si>
    <t>Y swm a gafwyd</t>
  </si>
  <si>
    <t>Arrears O/S, 2014-15</t>
  </si>
  <si>
    <t>Ôl-ddyledion heb eu casglu, 2014-15</t>
  </si>
  <si>
    <t>Amount originally budgeted</t>
  </si>
  <si>
    <t>Y swm a nodwyd yn y gyllideb yn wreiddiol</t>
  </si>
  <si>
    <t>Total discounts</t>
  </si>
  <si>
    <t>( G2 + G4 + G6 + G8 + G10 ) ( gweler nodyn 11 )</t>
  </si>
  <si>
    <t>Cyfanswm disgowntiau</t>
  </si>
  <si>
    <t>Adjustments</t>
  </si>
  <si>
    <t>Addasiadau</t>
  </si>
  <si>
    <t>Dysgu Cymunedol i Oedolion (Dysgu Cymunedol yn flaenorol)</t>
  </si>
  <si>
    <t>Gwasanaethau amaethyddiaeth a physgodfeydd</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</si>
  <si>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</si>
  <si>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</si>
  <si>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Appropriations to(+) / from(-) Accumulated Absences Account</t>
  </si>
  <si>
    <t>Dyraniadau i(+) / o(-) Gyfrif Absenoldebau Cronnus</t>
  </si>
  <si>
    <t>Appropriations to(+) / from(-) earmarked financial reserves (excluding schools' financial reserves)</t>
  </si>
  <si>
    <t>Dyraniadau i(+) / o(-) gronfeydd wrth gefn wedi'u clustnodi (ac eithrio cronfeydd wrth gefn ysgolion)</t>
  </si>
  <si>
    <t>Appropriations to(+) / from(-) financial instruments adjustment account</t>
  </si>
  <si>
    <t>Dyraniadau i(+) / o(-) gyfrif addasu offerynnau ariannol</t>
  </si>
  <si>
    <t>Appropriations to(+) / from(-) unallocated financial reserves</t>
  </si>
  <si>
    <t>Dyraniadau i(+) / o(-) gronfeydd wrth gefn heb eu clustnodi</t>
  </si>
  <si>
    <t>Appropriations to(+) / from(-) unequal pay back pay account</t>
  </si>
  <si>
    <t>Dyraniadau i(+) / o(-) gyfrif ôl-dalu tâl anghyfartal</t>
  </si>
  <si>
    <t>Appropriations to(+)/ from(-) financial instruments adjustment account</t>
  </si>
  <si>
    <t>Asylum seekers grant</t>
  </si>
  <si>
    <t>Grant ceiswyr lloches</t>
  </si>
  <si>
    <t>At 1 April</t>
  </si>
  <si>
    <t>Ar 1 Ebrill</t>
  </si>
  <si>
    <t>At 31 March</t>
  </si>
  <si>
    <t>Ar 31 Mawrth</t>
  </si>
  <si>
    <t>Autistic spectrum disorder (education)</t>
  </si>
  <si>
    <t>Anhwylder ar y sbectrwm awtistig (addysg)</t>
  </si>
  <si>
    <t>Autistic spectrum disorder (social services)</t>
  </si>
  <si>
    <t>Anhwylder ar y sbectrwm awtistig (gwasanaethau cymdeithasol)</t>
  </si>
  <si>
    <t>Autistic spectrum disorder grant (other)</t>
  </si>
  <si>
    <t>Anhwylder ar y sbectrwm awtistig (arall)</t>
  </si>
  <si>
    <t>Y Gronfa Loteri Fawr</t>
  </si>
  <si>
    <t>Big lottery fund (education)</t>
  </si>
  <si>
    <t>Y Gronfa Loteri Fawr (addysg)</t>
  </si>
  <si>
    <t>Big lottery fund (social services)</t>
  </si>
  <si>
    <t>Y Gronfa Loteroi Fawr (gwasanaethau cymdeithasol)</t>
  </si>
  <si>
    <t>Budget requirement plus net discretionary NDR relief</t>
  </si>
  <si>
    <t>Gofyniad cyllidebol plws rhyddhad ardreth annomestig dewisol net</t>
  </si>
  <si>
    <t>Budgeted net discretionary non-domestic rate (NDR) relief paid for by council fund</t>
  </si>
  <si>
    <t>Rhyddhad ardreth annomestig net wedi'i gyllidebu, a dalwyd o gronfa'r cyngor</t>
  </si>
  <si>
    <t>Cymorth Refeniw Bysiau</t>
  </si>
  <si>
    <t>Grant Cymorth Gwasanaethau Bws</t>
  </si>
  <si>
    <t>Taliadau cyfalaf yn ymwneud â phrosiectau adeiladu</t>
  </si>
  <si>
    <t>Elfen cyllido cyfalaf cynlluniau Menter Cyllid Preifat (PFI)</t>
  </si>
  <si>
    <t>Central services</t>
  </si>
  <si>
    <t>Gwasanaethau canolog</t>
  </si>
  <si>
    <t>Change excluding transfers in</t>
  </si>
  <si>
    <t>Newid, ac eithrio trosglwyddiadau i mewn</t>
  </si>
  <si>
    <t>Change in</t>
  </si>
  <si>
    <t>Newid, i mewn</t>
  </si>
  <si>
    <t>Check net expenditure balances to zero</t>
  </si>
  <si>
    <t>Gwirio bod y gwariant net yn mantoli i sero</t>
  </si>
  <si>
    <t>Cymunedau yn Gyntaf (addysg)</t>
  </si>
  <si>
    <t>Cymunedau yn Gyntaf (gwasanaethau cymdeithasol)</t>
  </si>
  <si>
    <t>Cronfa cydlyniant cymunedol</t>
  </si>
  <si>
    <t>Community development (county and county borough councils)</t>
  </si>
  <si>
    <t>Datblygu cymunedol (cynghorau sir a chynghorau bwrdeistref sirol)</t>
  </si>
  <si>
    <t>Diogelwch tân cymunedol</t>
  </si>
  <si>
    <t>Community focused schools</t>
  </si>
  <si>
    <t>Ysgolion bro</t>
  </si>
  <si>
    <t>Community learning</t>
  </si>
  <si>
    <t>Dysgu cymunedol</t>
  </si>
  <si>
    <t>Dibenion cymunedol (tai)</t>
  </si>
  <si>
    <t>Dibenion cymunedol (arall)</t>
  </si>
  <si>
    <t>Dibenion cymunedol (gwasanaethau cymdeithasol)</t>
  </si>
  <si>
    <t>Community safety - crime reduction (excluding CCTV)</t>
  </si>
  <si>
    <t>Diogelwch cymunedol - gostwng troseddu (ac eithrio teledu cylch cyfyng)</t>
  </si>
  <si>
    <t>Community safety - safety services</t>
  </si>
  <si>
    <t>Diogelwch cymunedol - gwasanaethau diogelwch</t>
  </si>
  <si>
    <t>Conservation</t>
  </si>
  <si>
    <t>Cadwraeth</t>
  </si>
  <si>
    <t>Contribution from(+) / to(-) HRA to(+) / from(-) council fund</t>
  </si>
  <si>
    <t>Cyfraniad o(+) / i(-) y Cyfrif Refeniw Tai (HRA) i(+) / o(-) gronfa'r cyngor</t>
  </si>
  <si>
    <t>Contribution to(+) / from(-) the HRA (re items shared by the whole community)</t>
  </si>
  <si>
    <t xml:space="preserve">Cyfraniad i(+) / o(-) yr HRA (ar gyfer eitemau a rennir gan y gymuned gyfan) </t>
  </si>
  <si>
    <t>Coroners' courts services</t>
  </si>
  <si>
    <t>Gwasanaethau llysoedd y crwneriaid</t>
  </si>
  <si>
    <t>Corporate and democratic core costs</t>
  </si>
  <si>
    <t>Costau craidd democrataidd a chorfforaethol</t>
  </si>
  <si>
    <t>Council tax collection</t>
  </si>
  <si>
    <t>Casglu'r dreth gyngor</t>
  </si>
  <si>
    <t>Council tax reduction scheme (excluding that amount financed by RSG)</t>
  </si>
  <si>
    <t>Cynllun gostyngiadau'r dreth gyngor (ac eithrio'r swm a gaiff ei gyllido gan y GCR)</t>
  </si>
  <si>
    <t>Council tax reduction scheme (including RSG element)</t>
  </si>
  <si>
    <t>Cynllun gostyngiadau'r dreth gyngor (gan gynnwys yr elfen Grant Cynnal Refeniw)</t>
  </si>
  <si>
    <t>Council tax reduction scheme administration</t>
  </si>
  <si>
    <t>Gweinyddu cynllun gostyngiadau'r dreth gyngor</t>
  </si>
  <si>
    <t>Council tax reduction scheme administration grant</t>
  </si>
  <si>
    <t>Grant gweinyddu cynllun gostyngiadau'r dreth gyngor</t>
  </si>
  <si>
    <t>Cyngor Cefn Gwlad Cymru</t>
  </si>
  <si>
    <t>Crime reduction &amp; anti social behaviour fund</t>
  </si>
  <si>
    <t>Cronfa gostwng troseddu ac ymddygiad gwrthgymdeithasol</t>
  </si>
  <si>
    <t>Diwyllliant a Threftadaeth (gan gynnwys Grantiau Arleosi a Datblygu CyMAL</t>
  </si>
  <si>
    <t>Debt financing grants</t>
  </si>
  <si>
    <t>Grantiau cyllido dyledion</t>
  </si>
  <si>
    <t>Dedicated security posts (police authorities only)</t>
  </si>
  <si>
    <t>Swyddi diogelwch dynodedig (awdurdodau'r heddlu yn unig)</t>
  </si>
  <si>
    <t>Swyddi diogelwch dynodedig (yr heddlu yn unig)</t>
  </si>
  <si>
    <t>Delegated Expenditure</t>
  </si>
  <si>
    <t>Gwariant wedi'i Ddirprwyo</t>
  </si>
  <si>
    <t>Cyflawni Trawsnewid</t>
  </si>
  <si>
    <t>Domestic abuse</t>
  </si>
  <si>
    <t>Cam-drin Domestig</t>
  </si>
  <si>
    <t>Grant Gwasanaeth Cam-drin Domestig - Cydgysylltwyr Cam-drin Domestig a Chynghorwyr Annibynnol ar Drais Domestig</t>
  </si>
  <si>
    <t>Education expenditure</t>
  </si>
  <si>
    <t>Gwariant addysg</t>
  </si>
  <si>
    <t>Grant Gwella Addysg ar gyfer ysgolion</t>
  </si>
  <si>
    <t>Education of gypsy children and traveller children</t>
  </si>
  <si>
    <t>Addysg plant sipsiwn a phlant teithwyr</t>
  </si>
  <si>
    <t>Grant llefrith y Gymuned Economaidd Ewropeaidd</t>
  </si>
  <si>
    <t>Etholiadau</t>
  </si>
  <si>
    <t>Cynllunio at argyfwng</t>
  </si>
  <si>
    <t>Employee costs</t>
  </si>
  <si>
    <t>Costau cyflogeion</t>
  </si>
  <si>
    <t>Enter data in £ thousands</t>
  </si>
  <si>
    <t>Cofnodwch y data mewn £ miloedd</t>
  </si>
  <si>
    <t>Environmental health - food safety</t>
  </si>
  <si>
    <t>Iechyd yr amgylchedd - diogelwch bwyd</t>
  </si>
  <si>
    <t>Equal pay costs</t>
  </si>
  <si>
    <t>Costau cyflog cyfartal</t>
  </si>
  <si>
    <t>Ethnic minority achievement</t>
  </si>
  <si>
    <t>Cyflawniad lleiafrifoedd ethnig</t>
  </si>
  <si>
    <t>EU milk grant</t>
  </si>
  <si>
    <t>Grant llefrith yr UE</t>
  </si>
  <si>
    <t xml:space="preserve">Grantiau'r Gymuned Ewropeaidd ar gyfer addysg </t>
  </si>
  <si>
    <t>European Social Fund - COASTAL</t>
  </si>
  <si>
    <t>Cronfa Gymdeithasol Ewrop - ARFORDIROL</t>
  </si>
  <si>
    <t>European Union grants for education</t>
  </si>
  <si>
    <t>Grantiau'r Undeb Ewropeaidd ar gyfer addysg</t>
  </si>
  <si>
    <t>Expenditure Check</t>
  </si>
  <si>
    <t>Gwririo Gwariant</t>
  </si>
  <si>
    <t>Expenditure supported by the Environment Development Fund</t>
  </si>
  <si>
    <t>Gwariant a gefnogwyd gan Gronfa Datblygu'r Amgylchedd</t>
  </si>
  <si>
    <t>Explanation</t>
  </si>
  <si>
    <t>Esboniad</t>
  </si>
  <si>
    <t>External interest payments excluding any premia and discounts on debt rescheduling</t>
  </si>
  <si>
    <t>Taliadau llog allanol ac eithrio unrhyw bremiymau a disgowntiau ar aildrefnu dyled</t>
  </si>
  <si>
    <t>Derbyniadau llog allanol ar falansau heblaw rhai HRA</t>
  </si>
  <si>
    <t>Families First (education)</t>
  </si>
  <si>
    <t>Teuluoedd yn Gyntaf: wedi'i wario ar addysg</t>
  </si>
  <si>
    <t>Families First (social services)</t>
  </si>
  <si>
    <t>Teuluoedd yn Gyntaf: wedi'i wario ar wasanaethau cymdeithasol</t>
  </si>
  <si>
    <t>Family learning</t>
  </si>
  <si>
    <t>Dysgu i'r teulu</t>
  </si>
  <si>
    <t>Gwasanaethau tȃn ac achub</t>
  </si>
  <si>
    <t>Rheoli Perygl Llifogydd ac Erydu Arfordirol</t>
  </si>
  <si>
    <t>Amddiffyn rhag llifogydd a draenio'r tir</t>
  </si>
  <si>
    <t>Dechrau'n Deg (addysg)</t>
  </si>
  <si>
    <t>Flying Start (social services)</t>
  </si>
  <si>
    <t>Dechrau'n Deg (gwasanaethau cymdeithasol)</t>
  </si>
  <si>
    <t>For return by 29 July</t>
  </si>
  <si>
    <t>I'w ddychwelyd erbyn 29 Gorffennaf</t>
  </si>
  <si>
    <t>Foundation phase</t>
  </si>
  <si>
    <t>Y Cyfnod Sylfaen</t>
  </si>
  <si>
    <t>Grantiau, cymynroddion a rhoddion cyffredinol</t>
  </si>
  <si>
    <t>Grant is more than expenditure</t>
  </si>
  <si>
    <t>Grant yn fwy na'r gwariant</t>
  </si>
  <si>
    <t>Highways, Roads and Transport</t>
  </si>
  <si>
    <t>Priffyrdd, ffyrdd a thrafnidiaeth</t>
  </si>
  <si>
    <t>Tai</t>
  </si>
  <si>
    <t>Grant gweinyddu budd-dal tai</t>
  </si>
  <si>
    <t>Housing Council Fund</t>
  </si>
  <si>
    <t>Tai Cronfa'r Cyngor</t>
  </si>
  <si>
    <t>Housing revenue account reconciliation</t>
  </si>
  <si>
    <t>Cysoni'r cyfrif refeniw tai (HRA)</t>
  </si>
  <si>
    <t>HRA corporate and democratic core costs</t>
  </si>
  <si>
    <t>Costau craidd corfforaethol a democrataidd  HRA</t>
  </si>
  <si>
    <t>HRA expenditure and income (excluding interactions with the council fund)</t>
  </si>
  <si>
    <t>Gwariant ac incwm HRA (ac eithrio rhyngweithio gyda chronfa'r cyngor)</t>
  </si>
  <si>
    <t>HRA unapportionable central overheads costs</t>
  </si>
  <si>
    <t>Costau gorbenion canolog HRA na ellir eu dosrannu</t>
  </si>
  <si>
    <t>Icelandic bank impairment</t>
  </si>
  <si>
    <t>Amhariad banciau Gwlad yr Iâ</t>
  </si>
  <si>
    <t>In year council tax collection – difference from budget</t>
  </si>
  <si>
    <t>Casglu'r dreth gyngor yn ystod y flwyddyn - gwahaniaeth o'r gyllideb</t>
  </si>
  <si>
    <t>Induction</t>
  </si>
  <si>
    <t>Ymsefydlu</t>
  </si>
  <si>
    <t>Information specified on these returns must be submitted under section 168 of the 1972 Local Government Act.</t>
  </si>
  <si>
    <t>Rhaid cyflwyno'r wybodaeth y gofynnir amdani yn y ffurflenni hyn o dan adran 168 o Ddeddf Llywodraeth Leol 1972.</t>
  </si>
  <si>
    <t>Integrated family support team</t>
  </si>
  <si>
    <t>Tîm integredig cymorth i deuluoedd</t>
  </si>
  <si>
    <t>Ymchwilio</t>
  </si>
  <si>
    <t>Is a negative expenditure figure correct?</t>
  </si>
  <si>
    <t>A yw ffigur gwariant negyddol yn gywir?</t>
  </si>
  <si>
    <t>LA animal health and welfare framework funding</t>
  </si>
  <si>
    <t xml:space="preserve">Cyllid fframwaith iechyd a lles anifeiliaid yr ALl </t>
  </si>
  <si>
    <t>Adfer Tir A16</t>
  </si>
  <si>
    <t>Iaith a chwarae</t>
  </si>
  <si>
    <t>Grant Awdurdodau Llifogydd Lleol Arweiniol (LLFA)</t>
  </si>
  <si>
    <t>Learning pathways (14-19)</t>
  </si>
  <si>
    <t>Llwybrau dysgu</t>
  </si>
  <si>
    <t>Taliadau prydlesu (ac eithrio unrhyw elfennau cyllido cyfalaf o fewn cylluniau PFI)</t>
  </si>
  <si>
    <t>less council tax reduction scheme (including RSG element)</t>
  </si>
  <si>
    <t>wedi tynnu cynllun gostyngiadau'r dreth gyngor (gan gynnwys yr elfen Grant Cynnal Refeniw)</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</si>
  <si>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</si>
  <si>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</si>
  <si>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</si>
  <si>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</si>
  <si>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</si>
  <si>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</si>
  <si>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</si>
  <si>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</si>
  <si>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</si>
  <si>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</si>
  <si>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Levies paid to the Environment Agency in respect of Local Flood Defence Committees</t>
  </si>
  <si>
    <t>Ardollau a dalwyd i Asiantaeth yr Amgylchedd mewn perthynas â Phwyllgorau Lleol Amddiffyn rhag Llifogydd</t>
  </si>
  <si>
    <t>Pridiannau tir lleol</t>
  </si>
  <si>
    <t>Cronfa Trafnidiaeth Leol (Grant Trafnidiaeth Leol yn flaenorol)</t>
  </si>
  <si>
    <t>Local Welfare Assistance Schemes</t>
  </si>
  <si>
    <t>Cynlluniau Cymorth Lles Lleol</t>
  </si>
  <si>
    <t>Lwfansau rhent gorfodol</t>
  </si>
  <si>
    <t>Mandatory rent rebates (HRA)</t>
  </si>
  <si>
    <t>Ad-daliadau rhent gorfodol (HRA)</t>
  </si>
  <si>
    <t>Grant Parciau Cenedlaethol (awdurdodau parciau cenedlaethol yn unig)</t>
  </si>
  <si>
    <t>National Parks' revenue grant (national park authorities only)</t>
  </si>
  <si>
    <t>Grant refeniw Parciau Cenedlaethol (awdurdodau parciau cenedlaethol yn unig)</t>
  </si>
  <si>
    <t>National police coordination centre (police authorities only)</t>
  </si>
  <si>
    <t>Canolfan gydgysylltu genedlaethol yr heddlu (awdurdodau'r heddlu yn unig)</t>
  </si>
  <si>
    <t>Canolfan gydgysylltu genedlaethol yr heddlu (yr heddlu yn unig)</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</si>
  <si>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</si>
  <si>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</si>
  <si>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</si>
  <si>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</si>
  <si>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NDC costs attributable to council fund housing services</t>
  </si>
  <si>
    <t>Costau heb eu dosbarthuyn ymwneud â gwasanaethau tai cronfa'r cyngor</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</si>
  <si>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</si>
  <si>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</si>
  <si>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</si>
  <si>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</si>
  <si>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NDC costs attributable to education services</t>
  </si>
  <si>
    <t xml:space="preserve">Costau heb eu dosbarthu yn ymwneud â gwasanaethau addysg </t>
  </si>
  <si>
    <t>NDC costs attributable to environmental services</t>
  </si>
  <si>
    <t xml:space="preserve">Costau heb eu dosbarthu yn ymwneud â gwasanaethau amgylcheddol </t>
  </si>
  <si>
    <t>NDC costs attributable to highways, roads and transport services</t>
  </si>
  <si>
    <t xml:space="preserve">Costau heb eu dosbarthu yn ymwneud â gwasanaethau priffyrdd, ffyrdd a thrafnidiaeth </t>
  </si>
  <si>
    <t>NDC costs attributable to personal social services</t>
  </si>
  <si>
    <t xml:space="preserve">Costau heb eu dosbarthu yn ymwneud â gwasanaethau cymdeithasol personol </t>
  </si>
  <si>
    <t>NDC costs attributable to planning and development services</t>
  </si>
  <si>
    <t xml:space="preserve">Costau heb eu dosbarthu yn ymwneud â gwasanaethau datblygu </t>
  </si>
  <si>
    <t>Non-domestic rates collection</t>
  </si>
  <si>
    <t>Casglu ardrethi annomestig</t>
  </si>
  <si>
    <t>not used</t>
  </si>
  <si>
    <t>heb ei ddefnyddio</t>
  </si>
  <si>
    <t>NOTE: Only include components relating to Icelandic bank impairment on lines 140 to 142.</t>
  </si>
  <si>
    <t xml:space="preserve">SYLWCH: Defnyddiwch elfennau sy'n ymwneud ag amhariad banciau Gwlad yr Iâ ar linellau 140 i 142 yn unig, </t>
  </si>
  <si>
    <t>NOVUS</t>
  </si>
  <si>
    <t>Grant NOVUS</t>
  </si>
  <si>
    <t>Of which: transfers (#)</t>
  </si>
  <si>
    <t>Ac o hynny: trosglwyddiadau (#)</t>
  </si>
  <si>
    <t>One off equal pay costs  - falling on the schools budget</t>
  </si>
  <si>
    <t>Costau untro cyflog cyfartal - o gyllideb yr ysgolion</t>
  </si>
  <si>
    <t>One off equal pay costs - chargeable to any other revenue account</t>
  </si>
  <si>
    <t>Costau untro cyflog cyfartal - o unrhyw gyfrif refeniw arall</t>
  </si>
  <si>
    <t>Arall (gan gynnwys cymorth ariannol brys) (rhowch fanylion yn y rhestr o dan llinell 999)</t>
  </si>
  <si>
    <t>Other (please specify)</t>
  </si>
  <si>
    <t>Arall (rhowch fanylion)</t>
  </si>
  <si>
    <t>OTHER COUNCIL FUND HOUSING SERVICES</t>
  </si>
  <si>
    <t>GWASANAETHAU ERAILL TAI CRONFA'R CYNGOR</t>
  </si>
  <si>
    <t>Other courts services</t>
  </si>
  <si>
    <t>Arall - gwasanaethau llysoedd</t>
  </si>
  <si>
    <t>Arall - addysg (gan gynnwys cymorth ariannol brys) (rhowch fanylion yn y rhestr o dan llinell 999)</t>
  </si>
  <si>
    <t>Other education (please specify)</t>
  </si>
  <si>
    <t>Arall - addysg (rhowch fanylion)</t>
  </si>
  <si>
    <t xml:space="preserve">Other employee costs (included in line 109, column 1.20) </t>
  </si>
  <si>
    <t>Arall - costau cyflogeion (wedi'i gynnwys yn llinell 109, colofn 1.20)</t>
  </si>
  <si>
    <t>Other highways, roads and transport (please specify)</t>
  </si>
  <si>
    <t>Arall - priffyrdd, ffyrdd a thranfnidiaeth (rhowch fanylion)</t>
  </si>
  <si>
    <t>Other home office and Lord Chancellor's Department (please specify)</t>
  </si>
  <si>
    <t>Arall - y Swyddfa Gartref ac Adran yr Arglwydd Ganghellor (rhowch fanylion)</t>
  </si>
  <si>
    <t>Arall - y Swyddfa Gartref, yr Adran Materion Cyfansoddiadol a Gweinyddiaeth y Llysoedd Unedig (rhowch fanylion ar y dudalen olaf)</t>
  </si>
  <si>
    <t>Other housing (including Bellwin scheme grants covering housing expenditure) (please specify)</t>
  </si>
  <si>
    <t xml:space="preserve">Arall - tai (gan gynnwys grantiau Cynllun Bellwin ar gyfer gwariant tai) (rhowch fanylion) </t>
  </si>
  <si>
    <t>Arall - tai (gan gynnwys Cymorth Ariannol Brys) (rhowch fanylion yn y rhestr o dan llinell 999)</t>
  </si>
  <si>
    <t>Other NDC costs</t>
  </si>
  <si>
    <t>Arall - Costau heb eu dosbarthu</t>
  </si>
  <si>
    <t>Arall - ffyrdd a thrafnidiaeth (rhowch fanylion ar y dudalen olaf)</t>
  </si>
  <si>
    <t>Other Services</t>
  </si>
  <si>
    <t>Gwasanaethau Eraill</t>
  </si>
  <si>
    <t>Other social service (including Bellwin scheme covering social service expenditure) (please specify)</t>
  </si>
  <si>
    <t>Arall - gwasanaethau cymdeithasol (gan gynnwys Cynllun Bellwin ar gyfer gwariant gwasanaethau cymdeithasol) (rhowch fanylion)</t>
  </si>
  <si>
    <t>Arall - gwasanaethau cymdeithasol (gan gynnwys cymorth ariannol brys) (rhowch fanylion yn y rhestr o dan llinell 999)</t>
  </si>
  <si>
    <t>Arall - gwasanaethau lles</t>
  </si>
  <si>
    <t>Out of school child care</t>
  </si>
  <si>
    <t xml:space="preserve">Gofal plant y tu allan i oriau ysgol </t>
  </si>
  <si>
    <t xml:space="preserve">Gofal Plant y Tu Allan i Oriau Ysgol </t>
  </si>
  <si>
    <t>Outcome agreement grant (formally IAG)</t>
  </si>
  <si>
    <t>Grant cytundeb canlyniadau (Grant Cytundeb Gwella yn flaenorol)</t>
  </si>
  <si>
    <t>PE &amp; school sports (PESS)</t>
  </si>
  <si>
    <t>Addysg gorfforol a chwaraeon mewn ysgolion</t>
  </si>
  <si>
    <t>Planning improvement fund for local planning authorities</t>
  </si>
  <si>
    <t>Y gronfa gwella cynllunio ar gyfer awdurdodau cynllunio lleol</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</si>
  <si>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</si>
  <si>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</si>
  <si>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Rhowch enw a rhif ffôn y person y gallwn gysylltu â hwy ar gyfer ymholiadau:-</t>
  </si>
  <si>
    <t>Please select your authority from the dropdown box on the FrontPage</t>
  </si>
  <si>
    <t>Dewiswch eich awdurdod o'r gwymplen ar y dudalen flaen</t>
  </si>
  <si>
    <t>Yr Heddlu a'r Swyddfa Gartref</t>
  </si>
  <si>
    <t>Grant swyddogion cymorth cymunedol yr heddlu gan Lywodraeth Cymru (yr heddlu yn unig)</t>
  </si>
  <si>
    <t>Cronfa arloesi yr heddlu (yr heddlu yn unig)</t>
  </si>
  <si>
    <t>Darpariaeth ôl-16 mewn ysgolion</t>
  </si>
  <si>
    <t>Trafnidiaeth gyhoeddus</t>
  </si>
  <si>
    <t>Recreation and sport (including sports council)</t>
  </si>
  <si>
    <t>Hamdden a chwaraeon (gan gynnwys cyngor chwaraeon)</t>
  </si>
  <si>
    <t>Regional collaboration grant</t>
  </si>
  <si>
    <t xml:space="preserve">Grant cydweithredu rhanbarthol </t>
  </si>
  <si>
    <t>Regional Transport Services Grant</t>
  </si>
  <si>
    <t>Grant Gwasanaethau Trafnidiaeth Rhanbarthol</t>
  </si>
  <si>
    <t>Registration of births, marriages and deaths</t>
  </si>
  <si>
    <t>Cofrestru genedigaethau, priodasau a marwolaethau</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</si>
  <si>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</si>
  <si>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</si>
  <si>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</si>
  <si>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</si>
  <si>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</si>
  <si>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</si>
  <si>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</si>
  <si>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Revised redistributed non-domestic rates income (after council tax was set)</t>
  </si>
  <si>
    <t>incwm diwygiedig ardrethi annomestig a ailddoabrthwyd (ar ôl pennu'r dreth gyngor)</t>
  </si>
  <si>
    <t>Revised revenue support grant (after council tax was set)</t>
  </si>
  <si>
    <t>Grant cynnal refeniw diwygiedig (ar ôl pennu'r dreth gyngor)</t>
  </si>
  <si>
    <t>Grant Diogelwch ar y Ffyrdd</t>
  </si>
  <si>
    <t>Running expenses</t>
  </si>
  <si>
    <t>Treuliau rhedeg</t>
  </si>
  <si>
    <t>Safer communities fund</t>
  </si>
  <si>
    <t>Cronfa cymunedau mwy diogel</t>
  </si>
  <si>
    <t>School effectiveness grant</t>
  </si>
  <si>
    <t>Grant effeithiolrwydd ysgolion</t>
  </si>
  <si>
    <t>Grant gwisg ysgol</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</si>
  <si>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</si>
  <si>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</si>
  <si>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</si>
  <si>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</si>
  <si>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</si>
  <si>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</si>
  <si>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</si>
  <si>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</si>
  <si>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</si>
  <si>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</si>
  <si>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</si>
  <si>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</si>
  <si>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</si>
  <si>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</si>
  <si>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</si>
  <si>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</si>
  <si>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</si>
  <si>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</si>
  <si>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</si>
  <si>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</si>
  <si>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</si>
  <si>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</si>
  <si>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</si>
  <si>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</si>
  <si>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</si>
  <si>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</si>
  <si>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</si>
  <si>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</si>
  <si>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</si>
  <si>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</si>
  <si>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</si>
  <si>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Cefnogi pobl (gwasanaethau cymdeithasol)</t>
  </si>
  <si>
    <t>Teacher costs (line 109, column 1.10)</t>
  </si>
  <si>
    <t>Costau athrawon (llinell 109, colofn 1.10)</t>
  </si>
  <si>
    <t>Telephone: 029 2082 - (5673 or 3963)</t>
  </si>
  <si>
    <t>Ffôn: 029 2082 - (5673 neu 3963)</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</si>
  <si>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</si>
  <si>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</si>
  <si>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</si>
  <si>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</si>
  <si>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</si>
  <si>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</si>
  <si>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</si>
  <si>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</si>
  <si>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</si>
  <si>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</si>
  <si>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</si>
  <si>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</si>
  <si>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</si>
  <si>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</si>
  <si>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</si>
  <si>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</si>
  <si>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</si>
  <si>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</si>
  <si>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</si>
  <si>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</si>
  <si>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</si>
  <si>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</si>
  <si>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</si>
  <si>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</si>
  <si>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</si>
  <si>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</si>
  <si>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</si>
  <si>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</si>
  <si>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</si>
  <si>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</si>
  <si>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</si>
  <si>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</si>
  <si>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</si>
  <si>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</si>
  <si>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</si>
  <si>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</si>
  <si>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</si>
  <si>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Cyfanswm y Swyddfa Gartref, yr Adran Materion Cyfansoddiadol a Gweinyddiaeth y Llysoedd Unedig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</si>
  <si>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</si>
  <si>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</si>
  <si>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</si>
  <si>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</si>
  <si>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</si>
  <si>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</si>
  <si>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</si>
  <si>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</si>
  <si>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</si>
  <si>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</si>
  <si>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</si>
  <si>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</si>
  <si>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</si>
  <si>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</si>
  <si>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</si>
  <si>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</si>
  <si>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</si>
  <si>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</si>
  <si>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</si>
  <si>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</si>
  <si>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</si>
  <si>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</si>
  <si>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</si>
  <si>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</si>
  <si>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Cyfanswm Ffyrdd a Thrafnidiaeth</t>
  </si>
  <si>
    <t>Total waste</t>
  </si>
  <si>
    <t>Cyfanswm gwastraff</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</si>
  <si>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</si>
  <si>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</si>
  <si>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</si>
  <si>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</si>
  <si>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</si>
  <si>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</si>
  <si>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</si>
  <si>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Cynllun Tocynnau Teithio Rhatach i Bobl Ifanc</t>
  </si>
  <si>
    <t>Cronfa Atal Troseddau Ieuenctid</t>
  </si>
  <si>
    <t>Bwrdd cyfiawnder ieuenctid</t>
  </si>
  <si>
    <t>Youth justices board</t>
  </si>
  <si>
    <t>Grant Cymorth Strategaeth Gwaith Ieuenctid</t>
  </si>
  <si>
    <t>Validations</t>
  </si>
  <si>
    <t>Asylum seekers children's services</t>
  </si>
  <si>
    <t>Gwasanaethau plant i geiswyr lloches</t>
  </si>
  <si>
    <t>Plant sy'n derbyn gofal</t>
  </si>
  <si>
    <t>Gwasanaethau cymorth i deuluoedd</t>
  </si>
  <si>
    <t>Safeguarding children and young people's services</t>
  </si>
  <si>
    <t>Gwasanaethau diogelu plant a phobl ifanc</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</si>
  <si>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</si>
  <si>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</si>
  <si>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</si>
  <si>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</si>
  <si>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</si>
  <si>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</si>
  <si>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</si>
  <si>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Oedolion o dan 65 oed sydd ag anabledd corfforol neu nam ar y synhwyrau</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</si>
  <si>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</si>
  <si>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</si>
  <si>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</si>
  <si>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</si>
  <si>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</si>
  <si>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</si>
  <si>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</si>
  <si>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</si>
  <si>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</si>
  <si>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</si>
  <si>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</si>
  <si>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</si>
  <si>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</si>
  <si>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</si>
  <si>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</si>
  <si>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</si>
  <si>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</si>
  <si>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</si>
  <si>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</si>
  <si>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</si>
  <si>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</si>
  <si>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</si>
  <si>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</si>
  <si>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</si>
  <si>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</si>
  <si>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</si>
  <si>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</si>
  <si>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</si>
  <si>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</si>
  <si>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</si>
  <si>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</si>
  <si>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</si>
  <si>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</si>
  <si>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</si>
  <si>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</si>
  <si>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</si>
  <si>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</si>
  <si>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</si>
  <si>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</si>
  <si>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</si>
  <si>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</si>
  <si>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</si>
  <si>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</si>
  <si>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</si>
  <si>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</si>
  <si>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</si>
  <si>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</si>
  <si>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</si>
  <si>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</si>
  <si>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</si>
  <si>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</si>
  <si>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</si>
  <si>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</si>
  <si>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</si>
  <si>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</si>
  <si>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</si>
  <si>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</si>
  <si>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</si>
  <si>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</si>
  <si>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</si>
  <si>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</si>
  <si>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</si>
  <si>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</si>
  <si>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</si>
  <si>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</si>
  <si>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</si>
  <si>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</si>
  <si>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</si>
  <si>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</si>
  <si>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</si>
  <si>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</si>
  <si>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</si>
  <si>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</si>
  <si>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</si>
  <si>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</si>
  <si>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</si>
  <si>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</si>
  <si>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</si>
  <si>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</si>
  <si>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</si>
  <si>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</si>
  <si>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</si>
  <si>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</si>
  <si>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</si>
  <si>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</si>
  <si>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</si>
  <si>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</si>
  <si>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</si>
  <si>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</si>
  <si>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</si>
  <si>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</si>
  <si>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</si>
  <si>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</si>
  <si>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</si>
  <si>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</si>
  <si>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</si>
  <si>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</si>
  <si>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</si>
  <si>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</si>
  <si>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</si>
  <si>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</si>
  <si>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</si>
  <si>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</si>
  <si>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</si>
  <si>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</si>
  <si>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</si>
  <si>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</si>
  <si>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</si>
  <si>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Nodiadau</t>
  </si>
  <si>
    <t>Alldro cyfalaf</t>
  </si>
  <si>
    <t xml:space="preserve">Os oes angen, newidiwch enw a rhif ffôn y person y gallwn gysylltu â hwy ar gyfer ymholiadau:- </t>
  </si>
  <si>
    <t>Enw'r person cyswllt:</t>
  </si>
  <si>
    <t>E-bost</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</si>
  <si>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</si>
  <si>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</si>
  <si>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</si>
  <si>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</si>
  <si>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</si>
  <si>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Ystadegau Ariannol Llywodraeth Leol,</t>
  </si>
  <si>
    <t>Gwasanaethau Gwybodaeth a Dadansoddi,</t>
  </si>
  <si>
    <t>Ffôn: 029 2082 5673</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</si>
  <si>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</si>
  <si>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</si>
  <si>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</si>
  <si>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</si>
  <si>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</si>
  <si>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</si>
  <si>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</si>
  <si>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</si>
  <si>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</si>
  <si>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</si>
  <si>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</si>
  <si>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</si>
  <si>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</si>
  <si>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</si>
  <si>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</si>
  <si>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</si>
  <si>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</si>
  <si>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</si>
  <si>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</si>
  <si>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</si>
  <si>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</si>
  <si>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</si>
  <si>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</si>
  <si>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</si>
  <si>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</si>
  <si>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</si>
  <si>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</si>
  <si>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</si>
  <si>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</si>
  <si>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</si>
  <si>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</si>
  <si>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</si>
  <si>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</si>
  <si>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</si>
  <si>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</si>
  <si>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</si>
  <si>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</si>
  <si>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</si>
  <si>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</si>
  <si>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</si>
  <si>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</si>
  <si>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</si>
  <si>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</si>
  <si>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</si>
  <si>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</si>
  <si>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</si>
  <si>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</si>
  <si>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</si>
  <si>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</si>
  <si>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</si>
  <si>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</si>
  <si>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</si>
  <si>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</si>
  <si>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</si>
  <si>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</si>
  <si>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</si>
  <si>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</si>
  <si>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</si>
  <si>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</si>
  <si>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</si>
  <si>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</si>
  <si>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</si>
  <si>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</si>
  <si>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</si>
  <si>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</si>
  <si>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</si>
  <si>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</si>
  <si>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</si>
  <si>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</si>
  <si>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</si>
  <si>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</si>
  <si>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</si>
  <si>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</si>
  <si>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</si>
  <si>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</si>
  <si>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</si>
  <si>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</si>
  <si>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</si>
  <si>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</si>
  <si>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</si>
  <si>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</si>
  <si>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</si>
  <si>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</si>
  <si>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</si>
  <si>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</si>
  <si>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</si>
  <si>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</si>
  <si>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</si>
  <si>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</si>
  <si>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</si>
  <si>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</si>
  <si>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</si>
  <si>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</si>
  <si>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</si>
  <si>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</si>
  <si>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</si>
  <si>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</si>
  <si>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</si>
  <si>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</si>
  <si>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</si>
  <si>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</si>
  <si>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</si>
  <si>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</si>
  <si>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</si>
  <si>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</si>
  <si>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</si>
  <si>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</si>
  <si>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</si>
  <si>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</si>
  <si>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</si>
  <si>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</si>
  <si>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</si>
  <si>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</si>
  <si>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</si>
  <si>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</si>
  <si>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</si>
  <si>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</si>
  <si>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</si>
  <si>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</si>
  <si>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</si>
  <si>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</si>
  <si>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</si>
  <si>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</si>
  <si>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</si>
  <si>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</si>
  <si>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</si>
  <si>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</si>
  <si>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</si>
  <si>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</si>
  <si>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</si>
  <si>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</si>
  <si>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</si>
  <si>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</si>
  <si>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</si>
  <si>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</si>
  <si>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</si>
  <si>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</si>
  <si>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</si>
  <si>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</si>
  <si>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</si>
  <si>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</si>
  <si>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</si>
  <si>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</si>
  <si>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</si>
  <si>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</si>
  <si>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</si>
  <si>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</si>
  <si>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</si>
  <si>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</si>
  <si>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of which:</t>
  </si>
  <si>
    <t>ac o hynny:</t>
  </si>
  <si>
    <t>Commutation adjustment</t>
  </si>
  <si>
    <t>Addasiad cymudiad</t>
  </si>
  <si>
    <t>Other adjustments to net current expenditure</t>
  </si>
  <si>
    <t>Addasiadau eraill i wariant net cyfredol</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</si>
  <si>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</si>
  <si>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</si>
  <si>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</si>
  <si>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</si>
  <si>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</si>
  <si>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</si>
  <si>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</si>
  <si>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</si>
  <si>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</si>
  <si>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</si>
  <si>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</si>
  <si>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</si>
  <si>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</si>
  <si>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</si>
  <si>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</si>
  <si>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</si>
  <si>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</si>
  <si>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</si>
  <si>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Adnewyddu tai'r sector preifat</t>
  </si>
  <si>
    <t>SECTION A - Council tax</t>
  </si>
  <si>
    <t>ADRAN A – y Dreth Gyngor</t>
  </si>
  <si>
    <t>SECTION B - Non-domestic rates</t>
  </si>
  <si>
    <t>ADRAN B – Ardrethi annomestig</t>
  </si>
  <si>
    <t>Ailgylchu</t>
  </si>
  <si>
    <t>Arall - Amaethyddiaeth a physgodfeydd</t>
  </si>
  <si>
    <t>Agriculture and fisheries:</t>
  </si>
  <si>
    <t>Amaethyddiaeth a physgodfeydd:</t>
  </si>
  <si>
    <t>Estimated in-year net collectable debit</t>
  </si>
  <si>
    <t>Amcangyfrif o ddebyd net sydd i'w gasglu yn ystod y flwyddyn</t>
  </si>
  <si>
    <t>Amddiffyn yr arfordir</t>
  </si>
  <si>
    <t>Amgueddfeydd ac orielau</t>
  </si>
  <si>
    <t>Amrywiol</t>
  </si>
  <si>
    <t>Additional learning needs - special</t>
  </si>
  <si>
    <t>Anghenion dysgu ychwanegol - Ysgolion arbennig</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</si>
  <si>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</si>
  <si>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</si>
  <si>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</si>
  <si>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</si>
  <si>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</si>
  <si>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</si>
  <si>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</si>
  <si>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</si>
  <si>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</si>
  <si>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</si>
  <si>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</si>
  <si>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Ardollau eraill</t>
  </si>
  <si>
    <t>Ardollau i wasanaethau heddlu cenedlaethol</t>
  </si>
  <si>
    <t>Levies to/from national parks</t>
  </si>
  <si>
    <t>Ardollau i/o parciau cenedlaethol</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</si>
  <si>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</si>
  <si>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</si>
  <si>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</si>
  <si>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</si>
  <si>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</si>
  <si>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</si>
  <si>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</si>
  <si>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</si>
  <si>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</si>
  <si>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</si>
  <si>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</si>
  <si>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</si>
  <si>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</si>
  <si>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</si>
  <si>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</si>
  <si>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</si>
  <si>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</si>
  <si>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</si>
  <si>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</si>
  <si>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</si>
  <si>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BR1, line 5 (£K)</t>
  </si>
  <si>
    <t>BR1, llinell 5 (£K)</t>
  </si>
  <si>
    <t>BR1, line 7</t>
  </si>
  <si>
    <t>BR1, llinell 7</t>
  </si>
  <si>
    <t>Council tax benefit and administration (e)</t>
  </si>
  <si>
    <t>Budd-dal y dreth gyngor a gweinyddiaeth (e)</t>
  </si>
  <si>
    <t>Local safeguarding children board</t>
  </si>
  <si>
    <t>Bwrdd Lleol Diogelu Plant</t>
  </si>
  <si>
    <t>Conservation of cultural heritage</t>
  </si>
  <si>
    <t>Cadwraeth treftadaeth ddiwylliannol</t>
  </si>
  <si>
    <t>Conservation of the natural environment</t>
  </si>
  <si>
    <t>Cadwraeth yr amgylchedd naturiol</t>
  </si>
  <si>
    <t>Canolfannau Plant / Dechrau’n Deg a'r Blynyddoedd Cynnar</t>
  </si>
  <si>
    <t>Percentage</t>
  </si>
  <si>
    <t>Canran</t>
  </si>
  <si>
    <t>Casglu gwastraff</t>
  </si>
  <si>
    <t>CTC (row 8), 2014-15</t>
  </si>
  <si>
    <t>Casglu'r Dreth Gyngor (rhes 8), 2014-15</t>
  </si>
  <si>
    <t>CTC (row 8), 2015-16</t>
  </si>
  <si>
    <t>Casglu'r Dreth Gyngor (rhes 8), 2015-16</t>
  </si>
  <si>
    <t>Support to operators</t>
  </si>
  <si>
    <t>Cefnogi gweithredwyr</t>
  </si>
  <si>
    <t>Cefnogi pobl</t>
  </si>
  <si>
    <t>Sports and recreation:</t>
  </si>
  <si>
    <t>Chwaraeon a hamdden:</t>
  </si>
  <si>
    <t>Clir</t>
  </si>
  <si>
    <t>Trafnidiaeth o'r cartref i'r coleg</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</si>
  <si>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</si>
  <si>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</si>
  <si>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</si>
  <si>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</si>
  <si>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</si>
  <si>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</si>
  <si>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</si>
  <si>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</si>
  <si>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</si>
  <si>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</si>
  <si>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</si>
  <si>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Authority code</t>
  </si>
  <si>
    <t>Cod yr awdurdod</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</si>
  <si>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</si>
  <si>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</si>
  <si>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</si>
  <si>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</si>
  <si>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</si>
  <si>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</si>
  <si>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</si>
  <si>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</si>
  <si>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</si>
  <si>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</si>
  <si>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Costau newid hinsawdd</t>
  </si>
  <si>
    <t>Partnership costs</t>
  </si>
  <si>
    <t>Costau partneriaeth</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</si>
  <si>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</si>
  <si>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</si>
  <si>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</si>
  <si>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</si>
  <si>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</si>
  <si>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</si>
  <si>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</si>
  <si>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</si>
  <si>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</si>
  <si>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Cudd-wybodaeth</t>
  </si>
  <si>
    <t>Total Additional learning needs</t>
  </si>
  <si>
    <t>Cyfanswm anghenion dysgu ychwanegol</t>
  </si>
  <si>
    <t>Total Home to school transport</t>
  </si>
  <si>
    <t>Cyfanswm trafnidiaeth o'r cartref i'r ysgol</t>
  </si>
  <si>
    <t>Total transport planning, highways, roads and transport</t>
  </si>
  <si>
    <t>Cyfanswm cynllunio trafnidiaeth, priffyrdd, ffyrdd a thrafnidiaeth</t>
  </si>
  <si>
    <t>Total Inter authority recoupment</t>
  </si>
  <si>
    <t>Cyfanswm digollediad rhwng awdurdodau</t>
  </si>
  <si>
    <t>Total service expenditure</t>
  </si>
  <si>
    <t>Cyfanswm gwariant ar wasanaethau</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</si>
  <si>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</si>
  <si>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</si>
  <si>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</si>
  <si>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</si>
  <si>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</si>
  <si>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</si>
  <si>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</si>
  <si>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</si>
  <si>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</si>
  <si>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</si>
  <si>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</si>
  <si>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</si>
  <si>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</si>
  <si>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</si>
  <si>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</si>
  <si>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</si>
  <si>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</si>
  <si>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</si>
  <si>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</si>
  <si>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</si>
  <si>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</si>
  <si>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</si>
  <si>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</si>
  <si>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</si>
  <si>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</si>
  <si>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</si>
  <si>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</si>
  <si>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</si>
  <si>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</si>
  <si>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</si>
  <si>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</si>
  <si>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</si>
  <si>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</si>
  <si>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</si>
  <si>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</si>
  <si>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</si>
  <si>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</si>
  <si>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</si>
  <si>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</si>
  <si>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</si>
  <si>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</si>
  <si>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</si>
  <si>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</si>
  <si>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</si>
  <si>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</si>
  <si>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</si>
  <si>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</si>
  <si>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</si>
  <si>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</si>
  <si>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</si>
  <si>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</si>
  <si>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</si>
  <si>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</si>
  <si>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</si>
  <si>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</si>
  <si>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</si>
  <si>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</si>
  <si>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</si>
  <si>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</si>
  <si>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</si>
  <si>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</si>
  <si>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</si>
  <si>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</si>
  <si>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</si>
  <si>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School budget - special</t>
  </si>
  <si>
    <t>Cyllideb ysgol - Ysgolion arbennig</t>
  </si>
  <si>
    <t>School budget - primary</t>
  </si>
  <si>
    <t>Cyllideb ysgol - Ysgolion cynradd</t>
  </si>
  <si>
    <t>School budget - nursery</t>
  </si>
  <si>
    <t>Cyllideb ysgol - Ysgolion meithrin</t>
  </si>
  <si>
    <t>School budget - secondary</t>
  </si>
  <si>
    <t>Cyllideb ysgol - Ysgolion uwchradd</t>
  </si>
  <si>
    <t>Schools budget</t>
  </si>
  <si>
    <t>Cyllideb ysgolion</t>
  </si>
  <si>
    <t>COMPARISONS WITH THE BUDGET REQUIREMENT RETURN (BR1), 2015-16</t>
  </si>
  <si>
    <t>Cymharu a'r ffurflen gofynion cyllidebol (BR1), 2015-16</t>
  </si>
  <si>
    <t>Other support for disabled children</t>
  </si>
  <si>
    <t>Cymorth arall ar gyfer plant anabl</t>
  </si>
  <si>
    <t>Cymorth busnes</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</si>
  <si>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</si>
  <si>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</si>
  <si>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</si>
  <si>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</si>
  <si>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</si>
  <si>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</si>
  <si>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Cymorth ymchwiliol</t>
  </si>
  <si>
    <t>Cyngor ar dai</t>
  </si>
  <si>
    <t>Children's and young peoples plan</t>
  </si>
  <si>
    <t>Cynllun plant a phobl ifainc</t>
  </si>
  <si>
    <t>Planning and development</t>
  </si>
  <si>
    <t>Cynllunio a datblygu</t>
  </si>
  <si>
    <t>Cynllunio ymlaen a chymunedau</t>
  </si>
  <si>
    <t>Structural maintenance:</t>
  </si>
  <si>
    <t>Cynnal a chadw adeileddol:</t>
  </si>
  <si>
    <t>Cynnal a chadw amgylcheddol, diogelwch a rheolaidd</t>
  </si>
  <si>
    <t>Roads routine maintenance (d)</t>
  </si>
  <si>
    <t>Cynnal a chadw rheolaidd ar ffyrdd (d)</t>
  </si>
  <si>
    <t>Primary</t>
  </si>
  <si>
    <t>Cynradd</t>
  </si>
  <si>
    <t>Cynrychiolaeth a rheolaeth ddemocrataidd</t>
  </si>
  <si>
    <t>Please read the notes for guidance before completing this form</t>
  </si>
  <si>
    <t>Darllenwch y canllawiau cyn llenwi'r ffurflen hon</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</si>
  <si>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</si>
  <si>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</si>
  <si>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</si>
  <si>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</si>
  <si>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Provision by others
(including joint arrangements)</t>
  </si>
  <si>
    <t>Darpariaeth gan eraill (gan gynnwys trefniadau ar y cyd)</t>
  </si>
  <si>
    <t>Arts development and support</t>
  </si>
  <si>
    <t>Datblygu a chynorthwyo'r celfyddydau</t>
  </si>
  <si>
    <t>Sports development</t>
  </si>
  <si>
    <t>Datblygu chwaraeon</t>
  </si>
  <si>
    <t>Datblygu cymundeol</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</si>
  <si>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</si>
  <si>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</si>
  <si>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</si>
  <si>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</si>
  <si>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</si>
  <si>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</si>
  <si>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</si>
  <si>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Digartrefedd</t>
  </si>
  <si>
    <t>Digollediad rhwng awdurdodau</t>
  </si>
  <si>
    <t>Inter authority recoupment - special</t>
  </si>
  <si>
    <t>Digollediad rhwng awdurdodau - Ysgolion arbennig</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</si>
  <si>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</si>
  <si>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</si>
  <si>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</si>
  <si>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</si>
  <si>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</si>
  <si>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</si>
  <si>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</si>
  <si>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</si>
  <si>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</si>
  <si>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</si>
  <si>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</si>
  <si>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Diwydiannol a masnachol</t>
  </si>
  <si>
    <t>CULTURE AND HERITAGE</t>
  </si>
  <si>
    <t>Diwylliant a threftadaeth</t>
  </si>
  <si>
    <t>Short breaks (respite) for children looked after</t>
  </si>
  <si>
    <t>Egwyliau byr (seibiant) ar gyfer plant sy'n derbyn gofal</t>
  </si>
  <si>
    <t>Short breaks (respite) for disabled children looked after</t>
  </si>
  <si>
    <t>Egwyliau byr (seibiant) ar gyfer plant anabl sy'n derbyn gofal</t>
  </si>
  <si>
    <t>Eiddo arall y cyngor</t>
  </si>
  <si>
    <t>Other roads</t>
  </si>
  <si>
    <t>Ffyrdd eraill</t>
  </si>
  <si>
    <t>Roads, street lighting and road safety</t>
  </si>
  <si>
    <t>Ffyrdd, goleuadau stryd a diogelwych ffyrdd</t>
  </si>
  <si>
    <t>Galluogi</t>
  </si>
  <si>
    <t>Glanhau strydoedd (ddim yn daladwy o dan priffyrdd)</t>
  </si>
  <si>
    <t>Home care</t>
  </si>
  <si>
    <t>Gofal cartref</t>
  </si>
  <si>
    <t>Day care</t>
  </si>
  <si>
    <t>Gofal dydd</t>
  </si>
  <si>
    <t>Residential care</t>
  </si>
  <si>
    <t>Gofal preswyl</t>
  </si>
  <si>
    <t>Goleuadau stryd</t>
  </si>
  <si>
    <t>Goleuadau stryd (gan gynnwys costau ynni)</t>
  </si>
  <si>
    <t>Specific and special government grants</t>
  </si>
  <si>
    <t>Grantiau penodol ac arbennig gan y llywodraeth</t>
  </si>
  <si>
    <t>Specific grants (c)</t>
  </si>
  <si>
    <t>Grantiau penodol (c)</t>
  </si>
  <si>
    <t>Gwahaniaeth</t>
  </si>
  <si>
    <t>Social work (including LA functions in relation to child protection)</t>
  </si>
  <si>
    <t>Gwaith cymdeithasol (yn cynnwys swyddogaethau ALl mewn cysylltiad ag amddiffyn plant)</t>
  </si>
  <si>
    <t>Other expenditure</t>
  </si>
  <si>
    <t>Gwariant arall</t>
  </si>
  <si>
    <t>Other premises expenditure</t>
  </si>
  <si>
    <t>Gwariant arall ar safleoedd</t>
  </si>
  <si>
    <t>Gwariant cyfalaf a godwyd o'r cyfrif refeniw</t>
  </si>
  <si>
    <t>Capital expenditure charged to revenue account - special</t>
  </si>
  <si>
    <t>Gwariant cyfalaf a godwyd o'r cyfrif refeniw - Ysgolion arbennig</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</si>
  <si>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</si>
  <si>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</si>
  <si>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</si>
  <si>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</si>
  <si>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</si>
  <si>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</si>
  <si>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Gwariant cyfalaf a godwyd o'r cyfrif refeniw (CERA)</t>
  </si>
  <si>
    <t>Fire operational expenditure:</t>
  </si>
  <si>
    <t>Gwariant gweithredol tân:</t>
  </si>
  <si>
    <t>Operational expenditure:</t>
  </si>
  <si>
    <t>Gwariant gweithredol:</t>
  </si>
  <si>
    <t>Other revenue expenditure</t>
  </si>
  <si>
    <t>Gwariant refeniw arall:</t>
  </si>
  <si>
    <t>Gross revenue expenditure</t>
  </si>
  <si>
    <t>Gwariant refeniw gros</t>
  </si>
  <si>
    <t>Net revenue expenditure</t>
  </si>
  <si>
    <t>Gwariant refeniw net</t>
  </si>
  <si>
    <t>School expenditure - special</t>
  </si>
  <si>
    <t>Gwariant ysgol - Ysgolion arbennig</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</si>
  <si>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</si>
  <si>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</si>
  <si>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</si>
  <si>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</si>
  <si>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</si>
  <si>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</si>
  <si>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</si>
  <si>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</si>
  <si>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</si>
  <si>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</si>
  <si>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</si>
  <si>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</si>
  <si>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</si>
  <si>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</si>
  <si>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</si>
  <si>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</si>
  <si>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</si>
  <si>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</si>
  <si>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</si>
  <si>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</si>
  <si>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</si>
  <si>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</si>
  <si>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Other central services</t>
  </si>
  <si>
    <t>Gwasanaethau canolog eraill</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</si>
  <si>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</si>
  <si>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</si>
  <si>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</si>
  <si>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</si>
  <si>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</si>
  <si>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</si>
  <si>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</si>
  <si>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</si>
  <si>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</si>
  <si>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</si>
  <si>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</si>
  <si>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</si>
  <si>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</si>
  <si>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</si>
  <si>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Cultural and heritage services</t>
  </si>
  <si>
    <t>Gwasanaethau diwylliant a threftadaeth</t>
  </si>
  <si>
    <t>Advocacy services for children looked after</t>
  </si>
  <si>
    <t>Gwasanaethau eiriolaeth ar gyfer plant sy'n derbyn gofal</t>
  </si>
  <si>
    <t>Other adult services</t>
  </si>
  <si>
    <t>Gwasanaethau eraill i oedolion</t>
  </si>
  <si>
    <t>Police services</t>
  </si>
  <si>
    <t>Gwasanaethau heddlu</t>
  </si>
  <si>
    <t>Police central services:</t>
  </si>
  <si>
    <t>Gwasanaethau heddlu canolog:</t>
  </si>
  <si>
    <t>Welfare services</t>
  </si>
  <si>
    <t>Gwasanaethau lles</t>
  </si>
  <si>
    <t>Adoption services</t>
  </si>
  <si>
    <t>Gwasanaethau mabwysiadu</t>
  </si>
  <si>
    <t>Gwasanaethau masnachu eraill</t>
  </si>
  <si>
    <t>National parks services</t>
  </si>
  <si>
    <t>Gwasanaethau parciau cenedlaethol</t>
  </si>
  <si>
    <t>Gwasanaethau rheoleiddio (Iechyd yr amgylchedd)</t>
  </si>
  <si>
    <t>Fire services</t>
  </si>
  <si>
    <t>Gwasanaethau tân</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</si>
  <si>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</si>
  <si>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</si>
  <si>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</si>
  <si>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</si>
  <si>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</si>
  <si>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</si>
  <si>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</si>
  <si>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</si>
  <si>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Gwastraff masnach</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</si>
  <si>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</si>
  <si>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</si>
  <si>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</si>
  <si>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</si>
  <si>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</si>
  <si>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</si>
  <si>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</si>
  <si>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</si>
  <si>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Gwella ysgolion</t>
  </si>
  <si>
    <t>School improvement - special</t>
  </si>
  <si>
    <t>Gwella ysgolion - Ysgolion arbennig</t>
  </si>
  <si>
    <t>School improvement - primary</t>
  </si>
  <si>
    <t>Gwella ysgolion - Ysgolion cynradd</t>
  </si>
  <si>
    <t>School improvement - nursery</t>
  </si>
  <si>
    <t>Gwella ysgolion - Ysgolion meithrin</t>
  </si>
  <si>
    <t>School improvement - secondary</t>
  </si>
  <si>
    <t>Gwella ysgolion - Ysgolion uwchradd</t>
  </si>
  <si>
    <t>Gwiriadau dilysu</t>
  </si>
  <si>
    <t>to</t>
  </si>
  <si>
    <t>i</t>
  </si>
  <si>
    <t>Environmental health</t>
  </si>
  <si>
    <t>Iechyd amgylcheddol</t>
  </si>
  <si>
    <t>Other income (excluding joint arrangements)</t>
  </si>
  <si>
    <t>Incwm arall (ac eithrio trefniadau ar y cyd)</t>
  </si>
  <si>
    <t>Income from joint arrangements with other local authorities</t>
  </si>
  <si>
    <t>Incwm o drefniadau ar y cyd ag awdurdodau lleol eraill</t>
  </si>
  <si>
    <t>Income from sales, fees and charges</t>
  </si>
  <si>
    <t>Incwm o werthiannau, ffioedd a thaliadau</t>
  </si>
  <si>
    <t>Nursing care placements</t>
  </si>
  <si>
    <t>Lleoliadau gofal nyrsio</t>
  </si>
  <si>
    <t>Residential care placements</t>
  </si>
  <si>
    <t>Lleoliadau gofal preswyl</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</si>
  <si>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</si>
  <si>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</si>
  <si>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</si>
  <si>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</si>
  <si>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</si>
  <si>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</si>
  <si>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Nursery (d)</t>
  </si>
  <si>
    <t>Meithrinfa (d)</t>
  </si>
  <si>
    <t>Mentrau amgylcheddol</t>
  </si>
  <si>
    <t>Meysydd awyr</t>
  </si>
  <si>
    <t>Cemeteries and crematoria</t>
  </si>
  <si>
    <t>Mynwentydd ac amlosgfeydd</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</si>
  <si>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</si>
  <si>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</si>
  <si>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</si>
  <si>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</si>
  <si>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</si>
  <si>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</si>
  <si>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</si>
  <si>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</si>
  <si>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</si>
  <si>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</si>
  <si>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</si>
  <si>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Asylum seeking children looked after</t>
  </si>
  <si>
    <t>Plant sy'n ceisio lloches ac sy'n derbyn gofal</t>
  </si>
  <si>
    <t>Plismona cenedlaethol</t>
  </si>
  <si>
    <t>Plismona lleol</t>
  </si>
  <si>
    <t>Plismona'r ffyrdd</t>
  </si>
  <si>
    <t>All management and support services</t>
  </si>
  <si>
    <t>Pob gwasanaeth rheoli a chynnal</t>
  </si>
  <si>
    <t>All fire central services</t>
  </si>
  <si>
    <t xml:space="preserve">Pob gwasanaeth tân canolog </t>
  </si>
  <si>
    <t>All schools</t>
  </si>
  <si>
    <t>Pob ysgol</t>
  </si>
  <si>
    <t>Elderly people:</t>
  </si>
  <si>
    <t>Pobl oedrannus:</t>
  </si>
  <si>
    <t>Polisi cynllunio</t>
  </si>
  <si>
    <t xml:space="preserve">Tolled road bridges, tunnels and ferries, public </t>
  </si>
  <si>
    <t>Pontydd ffyrdd â tholl, twnneli a fferïau</t>
  </si>
  <si>
    <t>Local authorities ports and piers</t>
  </si>
  <si>
    <t>Porthladdoedd a phierau yr awdurdodau lleol</t>
  </si>
  <si>
    <t>Principal roads</t>
  </si>
  <si>
    <t>Prif ffyrdd</t>
  </si>
  <si>
    <t>Child death review process</t>
  </si>
  <si>
    <t xml:space="preserve">Proses adolygu marwolaeth plentyn </t>
  </si>
  <si>
    <t>Meals</t>
  </si>
  <si>
    <t>Prydau</t>
  </si>
  <si>
    <t>Management and administration</t>
  </si>
  <si>
    <t>Rheoli a gweinyddu</t>
  </si>
  <si>
    <t>Strategic management</t>
  </si>
  <si>
    <t>Rheoli strategol</t>
  </si>
  <si>
    <t>Strategic management - special</t>
  </si>
  <si>
    <t>Rheoli strategol - Ysgolion arbennig</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</si>
  <si>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</si>
  <si>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</si>
  <si>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</si>
  <si>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</si>
  <si>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</si>
  <si>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</si>
  <si>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</si>
  <si>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</si>
  <si>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</si>
  <si>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</si>
  <si>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row 2 &gt;= row 7</t>
  </si>
  <si>
    <t>rhes 2 &gt;= rhes 7</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</si>
  <si>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</si>
  <si>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</si>
  <si>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</si>
  <si>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</si>
  <si>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</si>
  <si>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Staff - special</t>
  </si>
  <si>
    <t>Staff - Ysgolion arbennig</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</si>
  <si>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</si>
  <si>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</si>
  <si>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</si>
  <si>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</si>
  <si>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</si>
  <si>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</si>
  <si>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</si>
  <si>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</si>
  <si>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</si>
  <si>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</si>
  <si>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</si>
  <si>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</si>
  <si>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</si>
  <si>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</si>
  <si>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Central commissioning function</t>
  </si>
  <si>
    <t>Swyddogaeth comisiynu canolog</t>
  </si>
  <si>
    <t>Council fund housing and housing benefit:</t>
  </si>
  <si>
    <t>Tai cronfa'r cynghorau a budd-dal tai:</t>
  </si>
  <si>
    <t>Council fund housing</t>
  </si>
  <si>
    <t>Tai cronfa'r cyngor</t>
  </si>
  <si>
    <t>Tai cronfa'r cyngor arall</t>
  </si>
  <si>
    <t>Housing:</t>
  </si>
  <si>
    <t>Tai:</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</si>
  <si>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</si>
  <si>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</si>
  <si>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</si>
  <si>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</si>
  <si>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</si>
  <si>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</si>
  <si>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</si>
  <si>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</si>
  <si>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</si>
  <si>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</si>
  <si>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</si>
  <si>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</si>
  <si>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</si>
  <si>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</si>
  <si>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Taliadau llog allanol</t>
  </si>
  <si>
    <t>Leasing payment</t>
  </si>
  <si>
    <t>Taliadau prydlesu</t>
  </si>
  <si>
    <t>Leasing payments</t>
  </si>
  <si>
    <t>Theatres and public entertainment</t>
  </si>
  <si>
    <t>Theatrau ac adloniant cyhoeddus</t>
  </si>
  <si>
    <t>Heritage</t>
  </si>
  <si>
    <t>Threftadaeth</t>
  </si>
  <si>
    <t>Youth offender teams</t>
  </si>
  <si>
    <t>Timau troseddwyr ifanc</t>
  </si>
  <si>
    <t>Public passenger transport (bus)</t>
  </si>
  <si>
    <t>Trafnidiaeth teithwyr cyhoeddus (bysiau)</t>
  </si>
  <si>
    <t>Public passenger transport (rail)</t>
  </si>
  <si>
    <t>Trafnidiaeth teithwyr cyhoeddus (rheilffyrdd)</t>
  </si>
  <si>
    <t>Transport:</t>
  </si>
  <si>
    <t>Trafnidiaeth:</t>
  </si>
  <si>
    <t>Trefniadau cyfiawnder troseddol</t>
  </si>
  <si>
    <t>Indirect employee expenses</t>
  </si>
  <si>
    <t>Treuliau anuniongyrchol gweithwyr cyflogedig</t>
  </si>
  <si>
    <t>Trwyddedu landlordiaid y sector preifat</t>
  </si>
  <si>
    <t>Twristiaeth</t>
  </si>
  <si>
    <t>Secondary</t>
  </si>
  <si>
    <t>Uwchradd</t>
  </si>
  <si>
    <t>In-year council tax</t>
  </si>
  <si>
    <t>Y dreth gyngor yn ystod y flwyddyn</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</si>
  <si>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</si>
  <si>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</si>
  <si>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</si>
  <si>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</si>
  <si>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</si>
  <si>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</si>
  <si>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</si>
  <si>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</si>
  <si>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</si>
  <si>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</si>
  <si>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</si>
  <si>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</si>
  <si>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</si>
  <si>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</si>
  <si>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</si>
  <si>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Specialist investigation</t>
  </si>
  <si>
    <t>Ymchwilio arbenigol</t>
  </si>
  <si>
    <t>Ysgolion arbennig</t>
  </si>
  <si>
    <t>Ysgolion cynradd</t>
  </si>
  <si>
    <t>Ysgolion meithrin</t>
  </si>
  <si>
    <t>Ysgolion uwchradd</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</si>
  <si>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</si>
  <si>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</si>
  <si>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</si>
  <si>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</si>
  <si>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</si>
  <si>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</si>
  <si>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</si>
  <si>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</si>
  <si>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</si>
  <si>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</si>
  <si>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</si>
  <si>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</si>
  <si>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</si>
  <si>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</si>
  <si>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</si>
  <si>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</si>
  <si>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</si>
  <si>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</si>
  <si>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</si>
  <si>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</si>
  <si>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</si>
  <si>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</si>
  <si>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</si>
  <si>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</si>
  <si>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</si>
  <si>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</si>
  <si>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</si>
  <si>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</si>
  <si>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</si>
  <si>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</si>
  <si>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</si>
  <si>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</si>
  <si>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</si>
  <si>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</si>
  <si>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</si>
  <si>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</si>
  <si>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</si>
  <si>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</si>
  <si>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</si>
  <si>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</si>
  <si>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</si>
  <si>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</si>
  <si>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</si>
  <si>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</si>
  <si>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</si>
  <si>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</si>
  <si>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</si>
  <si>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</si>
  <si>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</si>
  <si>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</si>
  <si>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</si>
  <si>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</si>
  <si>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</si>
  <si>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</si>
  <si>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</si>
  <si>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Darpariaeth ar gyfer ad-daliad y prifswm (cyn gosod yr addasiad cyfnewid)</t>
  </si>
  <si>
    <t>Addasiad cyfnewid (nodwch rhif negyddol ar gyfer unrhyw addasiad sy'n gostwng yr MRP ac i'r gwrthwyneb)</t>
  </si>
  <si>
    <t>Specific &amp; special govt grants</t>
  </si>
  <si>
    <t>Grantiau penodol ac arbennig y llywodraeth</t>
  </si>
  <si>
    <t>(£K 3 decimals)</t>
  </si>
  <si>
    <t>(£K i 3 lle degol)</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</si>
  <si>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</si>
  <si>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</si>
  <si>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</si>
  <si>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</si>
  <si>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</si>
  <si>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</si>
  <si>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</si>
  <si>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</si>
  <si>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</si>
  <si>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</si>
  <si>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</si>
  <si>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</si>
  <si>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</si>
  <si>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</si>
  <si>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</si>
  <si>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</si>
  <si>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</si>
  <si>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</si>
  <si>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Grantiau refeniw</t>
  </si>
  <si>
    <t>Grantiau ariannu cyfalaf ac elfen gyfalaf y fenter cyllid preifat</t>
  </si>
  <si>
    <t>Grantiau cyfredol</t>
  </si>
  <si>
    <t>Included in</t>
  </si>
  <si>
    <t>Wedi’i cynnwys yn</t>
  </si>
  <si>
    <t>5 x 60</t>
  </si>
  <si>
    <t>Cymunedau’n Gyntaf (Addysg)</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</si>
  <si>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</si>
  <si>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</si>
  <si>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</si>
  <si>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</si>
  <si>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</si>
  <si>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</si>
  <si>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</si>
  <si>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</si>
  <si>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</si>
  <si>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</si>
  <si>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</si>
  <si>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</si>
  <si>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</si>
  <si>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</si>
  <si>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</si>
  <si>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</si>
  <si>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</si>
  <si>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amend any incorrect contact details below:</t>
  </si>
  <si>
    <t>Os oes ange,cywirwch enw a rhif ffôn ein cyswllt mewn achos ymholiadau:-</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</si>
  <si>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</si>
  <si>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</si>
  <si>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</si>
  <si>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</si>
  <si>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</si>
  <si>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</si>
  <si>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</si>
  <si>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</si>
  <si>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</si>
  <si>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</si>
  <si>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</si>
  <si>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Welsh Government</t>
  </si>
  <si>
    <t>Cathays Park</t>
  </si>
  <si>
    <t>Queries on completion of the form or spreadsheet should be sent to:</t>
  </si>
  <si>
    <t>Dylid cyfeirio ymholiadau ynghylch cwblhau'r daenlen drwy ffôn neu e-bost,  fel a  ddangosir isod.</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</si>
  <si>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</si>
  <si>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</si>
  <si>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</si>
  <si>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</si>
  <si>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</si>
  <si>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</si>
  <si>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</si>
  <si>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</si>
  <si>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</si>
  <si>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</si>
  <si>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</si>
  <si>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</si>
  <si>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</si>
  <si>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</si>
  <si>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</si>
  <si>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</si>
  <si>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</si>
  <si>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</si>
  <si>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</si>
  <si>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</si>
  <si>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</si>
  <si>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</si>
  <si>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</si>
  <si>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</si>
  <si>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</si>
  <si>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</si>
  <si>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</si>
  <si>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</si>
  <si>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</si>
  <si>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</si>
  <si>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</si>
  <si>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</si>
  <si>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</si>
  <si>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</si>
  <si>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</si>
  <si>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</si>
  <si>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</si>
  <si>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</si>
  <si>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</si>
  <si>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</si>
  <si>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</si>
  <si>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</si>
  <si>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</si>
  <si>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</si>
  <si>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</si>
  <si>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</si>
  <si>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</si>
  <si>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</si>
  <si>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</si>
  <si>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</si>
  <si>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</si>
  <si>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</si>
  <si>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</si>
  <si>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</si>
  <si>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</si>
  <si>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</si>
  <si>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</si>
  <si>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</si>
  <si>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</si>
  <si>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</si>
  <si>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</si>
  <si>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</si>
  <si>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</si>
  <si>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</si>
  <si>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</si>
  <si>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</si>
  <si>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</si>
  <si>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</si>
  <si>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</si>
  <si>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</si>
  <si>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</si>
  <si>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</si>
  <si>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</si>
  <si>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</si>
  <si>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</si>
  <si>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</si>
  <si>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</si>
  <si>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</si>
  <si>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</si>
  <si>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</si>
  <si>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</si>
  <si>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</si>
  <si>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</si>
  <si>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</si>
  <si>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</si>
  <si>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</si>
  <si>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</si>
  <si>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</si>
  <si>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</si>
  <si>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</si>
  <si>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</si>
  <si>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</si>
  <si>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</si>
  <si>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</si>
  <si>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</si>
  <si>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</si>
  <si>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</si>
  <si>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</si>
  <si>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</si>
  <si>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</si>
  <si>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</si>
  <si>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</si>
  <si>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</si>
  <si>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</si>
  <si>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</si>
  <si>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</si>
  <si>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</si>
  <si>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</si>
  <si>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</si>
  <si>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</si>
  <si>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</si>
  <si>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</si>
  <si>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</si>
  <si>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</si>
  <si>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</si>
  <si>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Part D: Memorandum items</t>
  </si>
  <si>
    <t>Rhan D: Eitemau Memorandwm</t>
  </si>
  <si>
    <t>Line</t>
  </si>
  <si>
    <t>Llinio</t>
  </si>
  <si>
    <t>final ratified taxbase</t>
  </si>
  <si>
    <t>Sylfaen treth derfynol wedi'i chadarnhau</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</si>
  <si>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</si>
  <si>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</si>
  <si>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</si>
  <si>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</si>
  <si>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</si>
  <si>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</si>
  <si>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</si>
  <si>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</si>
  <si>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</si>
  <si>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</si>
  <si>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</si>
  <si>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</si>
  <si>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</si>
  <si>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</si>
  <si>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</si>
  <si>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</si>
  <si>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</si>
  <si>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</si>
  <si>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</si>
  <si>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</si>
  <si>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</si>
  <si>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</si>
  <si>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</si>
  <si>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</si>
  <si>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</si>
  <si>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</si>
  <si>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</si>
  <si>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</si>
  <si>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</si>
  <si>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</si>
  <si>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</si>
  <si>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</si>
  <si>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</si>
  <si>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</si>
  <si>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</si>
  <si>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</si>
  <si>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</si>
  <si>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</si>
  <si>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</si>
  <si>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</si>
  <si>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</si>
  <si>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</si>
  <si>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</si>
  <si>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</si>
  <si>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</si>
  <si>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</si>
  <si>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</si>
  <si>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</si>
  <si>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</si>
  <si>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</si>
  <si>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</si>
  <si>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</si>
  <si>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</si>
  <si>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</si>
  <si>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</si>
  <si>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</si>
  <si>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</si>
  <si>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</si>
  <si>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</si>
  <si>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</si>
  <si>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</si>
  <si>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</si>
  <si>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</si>
  <si>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</si>
  <si>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</si>
  <si>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</si>
  <si>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</si>
  <si>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</si>
  <si>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</si>
  <si>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</si>
  <si>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</si>
  <si>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</si>
  <si>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</si>
  <si>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</si>
  <si>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</si>
  <si>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</si>
  <si>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</si>
  <si>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</si>
  <si>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</si>
  <si>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</si>
  <si>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</si>
  <si>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</si>
  <si>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</si>
  <si>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</si>
  <si>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</si>
  <si>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</si>
  <si>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discretionary non-domestic rate relief</t>
  </si>
  <si>
    <t>rhyddhad ardreth annomestig dewisiol</t>
  </si>
  <si>
    <t>Band D equivalent dwellings</t>
  </si>
  <si>
    <t>Anheddau Cyfwerthoedd Band D</t>
  </si>
  <si>
    <t>Class O exempt dwellings</t>
  </si>
  <si>
    <t>Anheddau Dosbarth O wedi'u heithrio</t>
  </si>
  <si>
    <t>collection rate assumed</t>
  </si>
  <si>
    <t>Cyfradd gasglu tybio</t>
  </si>
  <si>
    <t>Council tax base before collection rate adjustment</t>
  </si>
  <si>
    <t>sylfaen y dreth gyngor cyn addasiad gyfradd casglu</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</si>
  <si>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</si>
  <si>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</si>
  <si>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</si>
  <si>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</si>
  <si>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</si>
  <si>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</si>
  <si>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</si>
  <si>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</si>
  <si>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</si>
  <si>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</si>
  <si>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</si>
  <si>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</si>
  <si>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</si>
  <si>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</si>
  <si>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</si>
  <si>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</si>
  <si>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</si>
  <si>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</si>
  <si>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adjustable</t>
  </si>
  <si>
    <t>addasadwy</t>
  </si>
  <si>
    <t>Please select your authority on front page</t>
  </si>
  <si>
    <t>Non-FRS17</t>
  </si>
  <si>
    <t>Services</t>
  </si>
  <si>
    <t>comments</t>
  </si>
  <si>
    <t>Payment to or to be received by combined fire authority*</t>
  </si>
  <si>
    <t>Payment to or to be received by national park authority*</t>
  </si>
  <si>
    <t>Memorandum</t>
  </si>
  <si>
    <t>Grants</t>
  </si>
  <si>
    <t>TOTAL GRANTS</t>
  </si>
  <si>
    <t>TOTAL SERVICE EXPENDITURE</t>
  </si>
  <si>
    <t xml:space="preserve"> (lines 24 to 118)</t>
  </si>
  <si>
    <t>NET CURRENT EXPENDITURE</t>
  </si>
  <si>
    <t xml:space="preserve"> (lines 119 to 130)</t>
  </si>
  <si>
    <t>TOTAL REVENUE EXPENDITURE</t>
  </si>
  <si>
    <t xml:space="preserve"> (lines 131 to 141)</t>
  </si>
  <si>
    <t>GROSS REVENUE EXPENDITURE</t>
  </si>
  <si>
    <t xml:space="preserve"> (lines 142 to 145.2)</t>
  </si>
  <si>
    <t>THE BUDGET REQUIREMENT</t>
  </si>
  <si>
    <t xml:space="preserve"> (lines 150 to 153)</t>
  </si>
  <si>
    <t>THE BUDGET REQUIREMENT PLUS DISCRETIONARY NON-DOMESTIC RATE RELIEF</t>
  </si>
  <si>
    <t xml:space="preserve"> (lines 154 and 155)</t>
  </si>
  <si>
    <t>THE AGGREGATE OF COUNCIL TAX PRECEPTS</t>
  </si>
  <si>
    <t xml:space="preserve"> (lines 156 to 160)</t>
  </si>
  <si>
    <t>THE TOTAL AMOUNT TO BE RAISED FROM COUNCIL TAX PAYERS</t>
  </si>
  <si>
    <t xml:space="preserve"> (lines 161 to 162)</t>
  </si>
  <si>
    <t>Education services</t>
  </si>
  <si>
    <t xml:space="preserve"> (Column 4 line 24)</t>
  </si>
  <si>
    <t>Highways, roads and transport services</t>
  </si>
  <si>
    <t xml:space="preserve"> (Column 4 lines 25 to 37)</t>
  </si>
  <si>
    <t xml:space="preserve"> (Column 4 lines 38.5 to 46)</t>
  </si>
  <si>
    <t>Housing services (non-housing revenue account (HRA))</t>
  </si>
  <si>
    <t xml:space="preserve"> (Column 4 lines 74 to 85)</t>
  </si>
  <si>
    <t>Cultural, environmental and planning services</t>
  </si>
  <si>
    <t xml:space="preserve"> (Column 4 lines 47 to 70)</t>
  </si>
  <si>
    <t xml:space="preserve"> (Column 4 line 102.1 to 102.9)</t>
  </si>
  <si>
    <t xml:space="preserve"> (Column 4 lines 103 to 106)</t>
  </si>
  <si>
    <t>National park services</t>
  </si>
  <si>
    <t xml:space="preserve"> (Column 4 lines 107.1 to 107.8)</t>
  </si>
  <si>
    <t>Court services</t>
  </si>
  <si>
    <t xml:space="preserve"> (Column 4 lines 72 to 73)</t>
  </si>
  <si>
    <t xml:space="preserve"> (Column 4 lines 89 to 92.3)</t>
  </si>
  <si>
    <t>Undefined services</t>
  </si>
  <si>
    <t xml:space="preserve"> (Column 4 lines 114 to 118)</t>
  </si>
  <si>
    <t xml:space="preserve"> (lines 1 to 6.1)</t>
  </si>
  <si>
    <t>LEA budget</t>
  </si>
  <si>
    <t xml:space="preserve"> (lines 8 to 15)</t>
  </si>
  <si>
    <t>Total Education Revenue Expenditure</t>
  </si>
  <si>
    <t>(line 7 plus line 16)</t>
  </si>
  <si>
    <t>Trafnidiaeth cynllunio, polisi a strategaeth</t>
  </si>
  <si>
    <t>Cynnal a chadw adeileddol</t>
  </si>
  <si>
    <t>Taliadau cyfalaf sy'n ymwneud â phrosiectau adeiladu</t>
  </si>
  <si>
    <t>Rheoli traffig a diogelwch ar y ffyrdd</t>
  </si>
  <si>
    <t>Airports, Harbours and toll facilities</t>
  </si>
  <si>
    <t>Meysydd awyr, harbwrs a cyfleusterau toll</t>
  </si>
  <si>
    <t>Service strategy - children's services</t>
  </si>
  <si>
    <t>Strategaeth gwasanaeth - gwasanaethau i blant</t>
  </si>
  <si>
    <t>Children's services - commissioning and social work</t>
  </si>
  <si>
    <t>Gwasanaethau i blant - comisiynu a gwaith cymdeithasol</t>
  </si>
  <si>
    <t>Cyfiawnder ieuenctid</t>
  </si>
  <si>
    <t>Asylum seekers - unaccompanied children and families</t>
  </si>
  <si>
    <t>Ceiswyr lloches - plant sydd ar eu pennau eu hunain a theuluoedd</t>
  </si>
  <si>
    <t>Children's and young people's safety</t>
  </si>
  <si>
    <t>Diogelwch plant a phobl ifanc</t>
  </si>
  <si>
    <t>Other children's and family services</t>
  </si>
  <si>
    <t>Gwasanaethau plant a theuluoedd eraill</t>
  </si>
  <si>
    <t>Service strategy - adults social services</t>
  </si>
  <si>
    <t>Strategaeth gwasanaeth - gwasanaethau cymdeithasol i oedolion</t>
  </si>
  <si>
    <t>Older people (aged 65 and over) including older mentally ill</t>
  </si>
  <si>
    <t>Pobl hŷn (65 oed a hŷn) gan gynnwys pobl hŷn â salwch meddwl</t>
  </si>
  <si>
    <t>Oedolion o dan 65 oed ag anabledd corfforol neu nam ar eu synhwyrau</t>
  </si>
  <si>
    <t>Oedolion o dan 65 oed ag anableddau dysgu</t>
  </si>
  <si>
    <t>Oedolion o dan 65 oed ag anghenion iechyd meddwl</t>
  </si>
  <si>
    <t>Gwasanaethau cymdeithasol eraill i oedolion</t>
  </si>
  <si>
    <t>Gwasanaeth llyfrgelloedd</t>
  </si>
  <si>
    <t>Chwaraeon ac hamdden</t>
  </si>
  <si>
    <t>Llecynnau agored</t>
  </si>
  <si>
    <t xml:space="preserve">Gwasanaethau mynwentydd, amlosgfeydd a marwdai </t>
  </si>
  <si>
    <t>Gwasanaethau rheoleiddio - Iechyd yr Amgylchedd (gan gynnwys diogelwch bwyd a safonau tai)</t>
  </si>
  <si>
    <t>Street cleansing</t>
  </si>
  <si>
    <t>Glanhau strydoedd</t>
  </si>
  <si>
    <t>Diogelwch cymunedol (gwasanaethau diogelwch)</t>
  </si>
  <si>
    <t>Diogelwch cymunedol (lleihau troseddu heb gynnwys CCTV)</t>
  </si>
  <si>
    <t>Flood defence: own expenditure</t>
  </si>
  <si>
    <t>Amddiffynfeydd rhag llifogydd: eu gwariant eu hunain</t>
  </si>
  <si>
    <t>Trading Standards</t>
  </si>
  <si>
    <t>Safonau Masnach</t>
  </si>
  <si>
    <t>Planning - building control</t>
  </si>
  <si>
    <t>Cynllunio - rheoli adeiladu</t>
  </si>
  <si>
    <t>Planning - development control</t>
  </si>
  <si>
    <t>Cynllunio - rheoli datblygu</t>
  </si>
  <si>
    <t>Datblygiad economaidd</t>
  </si>
  <si>
    <t xml:space="preserve"> Ymchwil economeg</t>
  </si>
  <si>
    <t xml:space="preserve"> Cymorth busnes</t>
  </si>
  <si>
    <t>Gwasanaethau llysoedd crwneriaid</t>
  </si>
  <si>
    <t>Gwasanaethau llys eraill</t>
  </si>
  <si>
    <t>Trwyddedu landlordiaid sector preifat</t>
  </si>
  <si>
    <t>Cyfraniadau at y Cyfrif Refeniw Tai</t>
  </si>
  <si>
    <t>Costau pensiwn cysylltiedig â'r Cyfrif Refeniw Tai</t>
  </si>
  <si>
    <t>Blaendaliadau tai</t>
  </si>
  <si>
    <t>Taliadau budd-dal tai</t>
  </si>
  <si>
    <t>Gweinyddu budd-dal tai</t>
  </si>
  <si>
    <t>Tai eraill cronfa'r cyngor</t>
  </si>
  <si>
    <t>Casgliad treth lleol</t>
  </si>
  <si>
    <t>Cofrestru genedigaethau, marwolaethau a phriodasau</t>
  </si>
  <si>
    <t>Cynllunio ar gyfer argyfyngau</t>
  </si>
  <si>
    <t>Taliadau tir lleol</t>
  </si>
  <si>
    <t>Cynlluniau cymorth lles lleol</t>
  </si>
  <si>
    <t>Gwasanaethau i ddioddefwyr a thystion troseddau</t>
  </si>
  <si>
    <t>Gweithrediadau diffodd tân ac achub</t>
  </si>
  <si>
    <t>Fire service emergency planning and civil defence</t>
  </si>
  <si>
    <t xml:space="preserve">Cynlluniau argyfwng ac amddiffyn sifil y gwasanaeth tân </t>
  </si>
  <si>
    <t>Rheolaeth hamdden a thrafnidiaeth</t>
  </si>
  <si>
    <t>Hyrwyddo dealltwriaeth a mwynhad</t>
  </si>
  <si>
    <t>Ceidwaid, stadau a gwirfoddolwys</t>
  </si>
  <si>
    <t>Rheoliadau datblygu</t>
  </si>
  <si>
    <t>Cyfrifon Arbenigol wedi'u Clustnodi</t>
  </si>
  <si>
    <t>Other services including adjustment to capital charges in respect of recharged administration and support</t>
  </si>
  <si>
    <t>Gwasanaethau eraill gan gynnwys addasiad i daliadau cyfalaf mewn cysylltiad â gwaith gweinyddu a chymorth yr ailgodir tâl amdano</t>
  </si>
  <si>
    <t>Non distributable costs - Retirement benefits</t>
  </si>
  <si>
    <t>Costau nad oes modd eu dosbarthu - Budd-daliadau ymddeol</t>
  </si>
  <si>
    <t>Non distributable costs - Costs of unused shares of IT facilities and other assets</t>
  </si>
  <si>
    <t>Costau nad oes modd eu dosbarthu - Costau cyfrannau nas defnyddiwyd o gyfleusterau TG ac asedau eraill</t>
  </si>
  <si>
    <t>Non Distributable Costs - Carbon Reduction Commitment (CRC) transactions</t>
  </si>
  <si>
    <t>Costau nad oes modd eu dosbarthu - Trafodion yr Ymrwymiad Lleihau Carbon (CRC)</t>
  </si>
  <si>
    <t>Cronfeydd hapddigwyddiadau heb eu dyrannu</t>
  </si>
  <si>
    <t>Praeseptau cynghorau cymuned</t>
  </si>
  <si>
    <t xml:space="preserve">Ardollau i Asiantaeth yr Amgylchedd mewn cysylltiad â Phwyllgorau Lleol Amddiffyn Rhag Llifogydd </t>
  </si>
  <si>
    <t>Ardollau i'r Byrddau Draenio Mewnol</t>
  </si>
  <si>
    <t>Ardollau i Asiantaeth yr Amgylchedd am weithredu fel Bwrdd Draenio Mewnol</t>
  </si>
  <si>
    <t>Gwargedau/diffygion (anarwyddocaol) ar gyfrifon masnachu mewnol na chawsant eu dadgyfuno i wasanaethau</t>
  </si>
  <si>
    <t>Addasiadau eraill gan gynnwys cost weinyddol addasiadau ardrethu hwyr ac ati</t>
  </si>
  <si>
    <t>Darpariaeth' dyledion drwg</t>
  </si>
  <si>
    <t>Darpariaeth i ad-dalu prifsymiau</t>
  </si>
  <si>
    <t>Addasiad gohirio</t>
  </si>
  <si>
    <t>Premiymau a disgowntiau wrth ad-drefnu dyledion</t>
  </si>
  <si>
    <t>Taliadau/derbyniadau llog 'eitem 8' Cyfrif Refeniw Tai</t>
  </si>
  <si>
    <t>Elfen ariannu cyfalaf o fewn cynlluniau Menter Cyllid Preifat (PFI)</t>
  </si>
  <si>
    <t>Taliadau prydlesu (ac eithrio unrhyw elfen ariannu cyfalaf o fewn cynlluniau PFI)</t>
  </si>
  <si>
    <t xml:space="preserve">Capital expenditure charged to revenue account </t>
  </si>
  <si>
    <t>Derbyniadau llog allanol ar falansau heblaw rhai'r Cyfrif Refeniw Tai</t>
  </si>
  <si>
    <t>Derbyniadau llog allanol ar falansau Cyfrif Refeniw Tai</t>
  </si>
  <si>
    <t>Dyraniadau i/ o gyfrif addasiad offerynnau ariannol</t>
  </si>
  <si>
    <t>Dyraniadau i/ o gyfrif ôl-daliadau tâl anghyfartal</t>
  </si>
  <si>
    <t>Individual schools budget</t>
  </si>
  <si>
    <t>Cyllideb ysgolion unigol</t>
  </si>
  <si>
    <t>Anghenion dysgu ychwanegol</t>
  </si>
  <si>
    <t xml:space="preserve">Cyllideb arall ysgolion </t>
  </si>
  <si>
    <t>Access to education (excluding transport) - school</t>
  </si>
  <si>
    <t>Mynediad i addysg (heb gynnwys cludiant) - ysgol</t>
  </si>
  <si>
    <t>Mynediad i addysg (heb gynnwys cludiant) - heblaw ysgol</t>
  </si>
  <si>
    <t>Cludiant o'r cartref i'r ysgol</t>
  </si>
  <si>
    <t>Cludiant o'r cartref i'r coleg</t>
  </si>
  <si>
    <t>Further education and training for young persons and adults (excluding youth service)</t>
  </si>
  <si>
    <t>Addysg bellach a hyfforddiant i bobl ifanc ac oedolion (heb gynnwys gwasanaeth ieuenctid)</t>
  </si>
  <si>
    <t>Gwasanaeth ieuenctod</t>
  </si>
  <si>
    <t>Rheoli strategol - ysgolion</t>
  </si>
  <si>
    <t>Rheoli strategol - heblaw ysgolion</t>
  </si>
  <si>
    <t>Cyllideb arall AALl - ysgolion</t>
  </si>
  <si>
    <t>Cyllideb arall AALl - heblaw ysgolion</t>
  </si>
  <si>
    <t>LEA Budget</t>
  </si>
  <si>
    <t>Cyllideb AALl</t>
  </si>
  <si>
    <t>Children's and families services</t>
  </si>
  <si>
    <t>Gwasanaethau i blant a theuluoedd</t>
  </si>
  <si>
    <t>Gwasanaeth cymdeithasol</t>
  </si>
  <si>
    <t>Local environmental services</t>
  </si>
  <si>
    <t>Gwasanaethau amgylcheddol lleol</t>
  </si>
  <si>
    <t>Roads and transport</t>
  </si>
  <si>
    <t>Ffyrdd a Thrafnidiaeth</t>
  </si>
  <si>
    <t>Libraries, culture, heritage, sport and recreation</t>
  </si>
  <si>
    <t>Llyfrgelloedd, diwylliant, treftadaeth, chwaraeon ac hamdden</t>
  </si>
  <si>
    <t>Planning, economic and community development</t>
  </si>
  <si>
    <t>Planio, economaidd a datblygu cymunedol</t>
  </si>
  <si>
    <t>Law, order and protective services</t>
  </si>
  <si>
    <t>Y gyfraith, trefn a gwasanaethau diogelu</t>
  </si>
  <si>
    <t>Debt financing costs</t>
  </si>
  <si>
    <t>Costau ariannu dyledion</t>
  </si>
  <si>
    <t>Central administration</t>
  </si>
  <si>
    <t>Gweinyddu canolog</t>
  </si>
  <si>
    <t>Gwariant refeniw arall</t>
  </si>
  <si>
    <t xml:space="preserve">Gwariant refeniw gros </t>
  </si>
  <si>
    <t>NET REVENUE EXPENDITURE</t>
  </si>
  <si>
    <t xml:space="preserve"> (lines 146 to 147)</t>
  </si>
  <si>
    <t>mark</t>
  </si>
  <si>
    <t>Revenue Account Return</t>
  </si>
  <si>
    <t>GRANTIAU (Cofnodwch yn negyddol)</t>
  </si>
  <si>
    <t>Disgrifiad</t>
  </si>
  <si>
    <t>Grantiau ysgolion meithrin</t>
  </si>
  <si>
    <t>Grantiau ysgolion cynradd</t>
  </si>
  <si>
    <t>Grantiau ysgolion uwchradd</t>
  </si>
  <si>
    <t>Grantiau ysgolion arbennig</t>
  </si>
  <si>
    <t>Grantiau ysgolion canol</t>
  </si>
  <si>
    <t>Ceiswyr lloches</t>
  </si>
  <si>
    <t>Gwasanaethau amgylcheddol</t>
  </si>
  <si>
    <t>Gwasanaethau rheoleiddio - Safonau Masnach</t>
  </si>
  <si>
    <t>Gwasanaethau llys</t>
  </si>
  <si>
    <t>Gwasanaethau canolog i'r cyhoedd</t>
  </si>
  <si>
    <t>Cyfanswm gwariant refeniw</t>
  </si>
  <si>
    <t>Gwasanaethau addysg</t>
  </si>
  <si>
    <t>Gwasanaethau Lleol Eraill</t>
  </si>
  <si>
    <t>Gwasanaethau Eraill / Cyfanswm gwariant ar wasanaethau</t>
  </si>
  <si>
    <t>Costau nad oes modd eu dosbarthu / Cyfanswm gwariant ar wasanaethau</t>
  </si>
  <si>
    <t>Select</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</si>
  <si>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</si>
  <si>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yr heddlu yn unig</t>
  </si>
  <si>
    <t>Gofynion y Gyllideb</t>
  </si>
  <si>
    <t>wedi cyfrifo</t>
  </si>
  <si>
    <t>heb gynnwys praeseptau cynghorau cymuned</t>
  </si>
  <si>
    <t>Swm i'w gasglu o'r dreth gyngor</t>
  </si>
  <si>
    <t>Ail-ddosbarthu ardrethi annomestig</t>
  </si>
  <si>
    <t>Allwedd ar gyfer celloedd yng ngholofn G:</t>
  </si>
  <si>
    <t>wedi cloi</t>
  </si>
  <si>
    <t>Sylfaen drethu (cyfwerth â Band D)</t>
  </si>
  <si>
    <t>darllenwch y canllawiau cyn llenwi'r ffurflen</t>
  </si>
  <si>
    <t>gwag</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</si>
  <si>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</si>
  <si>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</si>
  <si>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</si>
  <si>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</si>
  <si>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Dyraniad grant yr heddlu dan y brif fformiwla (gan gynnwys cyllido gwaelodol)</t>
  </si>
  <si>
    <t>cyfanswm llinellau 2, 3 a 4</t>
  </si>
  <si>
    <t>Sylfaen y dreth gyngor ar gyfer yr ardal (cyfwerth â Band D)</t>
  </si>
  <si>
    <t>y dreth gyngor a gyfrifwyd o dan adran 44 (llinell 6 ÷ llinell 7)</t>
  </si>
  <si>
    <t xml:space="preserve">Praeseptau </t>
  </si>
  <si>
    <t>(Swm y praeseptau a roddwyd i awdurdodau bilio yn unol ag adran 40(2)b o Ddeddf Cyllid Llywodraeth Leol 1992)</t>
  </si>
  <si>
    <t>Enw'r awdurdod bilio</t>
  </si>
  <si>
    <t>Cyfanswm llinellau 11 i 17 (i gyfateb â llinellau 7 a 6 uchod)</t>
  </si>
  <si>
    <t>Praesept</t>
  </si>
  <si>
    <t xml:space="preserve">sylfaen drethu  </t>
  </si>
  <si>
    <t>rhyddhad ardrethi annomestig dewisiol</t>
  </si>
  <si>
    <t>Anheddau cyfwerth â Band D</t>
  </si>
  <si>
    <t>cyfradd gasglu dybiedig</t>
  </si>
  <si>
    <t>y dreth gyngor heb gynnwys praeseptau cynghorau cymuned</t>
  </si>
  <si>
    <t>praesept awdurdod yr heddlu</t>
  </si>
  <si>
    <t>Cyfanswm cymorth llywodraeth ganolog (wedi cyfrifo)</t>
  </si>
  <si>
    <t>sylfaen y dreth gyngor at ddiben pennu'r dreth</t>
  </si>
  <si>
    <t>£ am bob annedd cyfwerth â Band D</t>
  </si>
  <si>
    <t>y dreth gyngor a gyfrifwyd o dan adran 33</t>
  </si>
  <si>
    <t>treth gyngor awdurdod yr heddlu yn ardal yr awdurdod bilio</t>
  </si>
  <si>
    <t>y dreth gyngor gyfartalog ar gyfer ardal awdurdod bilio</t>
  </si>
  <si>
    <t>£ i'r geiniog agosaf</t>
  </si>
  <si>
    <t>Llofnod y Prif Swyddog Cyllid:</t>
  </si>
  <si>
    <t>Billing authorities only</t>
  </si>
  <si>
    <t>Awdurdodau bilio yn unig</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</si>
  <si>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</si>
  <si>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</si>
  <si>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Cells J14 and J15 above come from our WG Local Government Finance policy colleagues, they must be repeated in cells G14 and G15 which is why those cells are locked.</t>
  </si>
  <si>
    <t>Daw celloedd J14 a J15 uchod oddi wrth ein cydweithwyr polisi Cyllid Llywodraeth Leol yn Llywodraeth Cymru. Rhaid eu hailadrodd yng nghelloedd G14 a G15, a dyna pam mae'r celloedd hynny wedi'u cloi.</t>
  </si>
  <si>
    <t>Cell J25 comes from your Authority's Council Tax Dwellings (CT1) return, 2017-18, cell G25 must match it.</t>
  </si>
  <si>
    <t>Daw cell J25 o ffurflen Anheddau Treth Gyngor eich Awdurdod (CT1), 2016-17, rhaid i gell G25 gyfateb â hi.</t>
  </si>
  <si>
    <t>Cell G32 is calculated but it can be over written to allow for minor rounding adjustments.</t>
  </si>
  <si>
    <t>Mae Cell G32 wedi'i chyfrifo ond gellir ysgrifennu drosti er mwyn caniatáu ar gyfer mân addasiadau talgrynnu.</t>
  </si>
  <si>
    <t>Rhaid cyflwyno'r wybodaeth ar y ffurflen hon dan adran 139A o Ddeddf Cyllid Llywodraeth Leol 1988 (fel mewnosodwyd gan baragraff 68 o atodlen 5 i'r Ddeddf Llywodraeth Leol a Thai 1989)</t>
  </si>
  <si>
    <t>Amcangyfrifon Cyllideb (ar brisiau alldro)</t>
  </si>
  <si>
    <t>Cyllideb ysgol unigol a chyllid arall wedi'i ddatganoli i ysgolion</t>
  </si>
  <si>
    <t>Mynediad at addysg (ac eithrio trafnidiaeth) - ysgolion</t>
  </si>
  <si>
    <t>AMCANGYFRIFON CYLLIDEB (ar brisiau alldro)</t>
  </si>
  <si>
    <t>Addysg (cyfansymiau wedi'u dwyn ymlaen o RA(S52))</t>
  </si>
  <si>
    <t>Strategaeth gwasanaeth - gofal cymdeithasol i oedolion</t>
  </si>
  <si>
    <t xml:space="preserve">Gwasanaethau diwylliannol  </t>
  </si>
  <si>
    <t>Cronfa gyffredinol Tai</t>
  </si>
  <si>
    <t>Cymorth gweithredol</t>
  </si>
  <si>
    <t>Parciau Cenedlaethol</t>
  </si>
  <si>
    <t>Gwasanaethau eraill gan gynnwys addasiadau i'r taliadau cyfalaf mewn perthynas ag ail-godi tâl am weinyddiaeth a chymorth (Siroedd, yr Heddlu, Gwasanaeth Tân a Pharciau Cenedlaethol)</t>
  </si>
  <si>
    <t>Costau nad oes modd eu dosbarthu - Costau cyfrannau heb eu defnyddio o gyfleusterau TG ac asedau eraill</t>
  </si>
  <si>
    <t>Incwm a Gwariant Gweithredu arall</t>
  </si>
  <si>
    <t>Taliad i neu i'w dderbyn gan awdurdod tân cyfunol*</t>
  </si>
  <si>
    <t>Taliad i neu i'w dderbyn gan awdurdod parc cenedlaethol*</t>
  </si>
  <si>
    <t>Addasiadau (gan gynnwys diwygio adroddiadau)</t>
  </si>
  <si>
    <t>Dyraniadau i/o gyllid wrth gefn</t>
  </si>
  <si>
    <t>Cynllun Gostyngiadau'r Dreth Gyngor taladwy (cofnodwch yn gadarnhaol)</t>
  </si>
  <si>
    <t>GOFYNION Y GYLLIDEB</t>
  </si>
  <si>
    <t>Rhyddhad ardrethi annomestig dewisol i'w dalu gan gronfa'r cyngor</t>
  </si>
  <si>
    <t>GOFYNION Y GYLLIDEB A RHYDDHAD ARDRETHI ANNOMESTIG DEWISOL</t>
  </si>
  <si>
    <t>SWM CYFANREDOL PRAESEPTAU TRETH GYNGOR</t>
  </si>
  <si>
    <t>Llai Cynllun Gostyngiadau'r Dreth Gyngor taladwy (cofnodwch yn negyddol)</t>
  </si>
  <si>
    <t>CYFANSWM I'W GODI GAN DRETHDALWYR Y DRETH GYNGOR</t>
  </si>
  <si>
    <t>N.C.E gan gynnwys Taliadau Cyfalaf Tybiannol a RECS</t>
  </si>
  <si>
    <t>EITEMAU MEMORANDWM BLWCH C</t>
  </si>
  <si>
    <t>Gwasanaethau tai (heb fod yn Gyfrif Refeinw Tai)</t>
  </si>
  <si>
    <t>Gwasanaethau diwylliannol, amgylcheddol a chynllunio</t>
  </si>
  <si>
    <t>Gwasanaethau anniffiniedig</t>
  </si>
  <si>
    <t>SYLWCH BOD LLINELLAU "ERAILL" - 198, 298 AC ATI BELLACH YN LLENWI'N AWTOMATIG O'R RHESTR AR WAELOD Y DUDALEN</t>
  </si>
  <si>
    <t>Teuluoedd yn Gyntaf: gwariant ar addysg</t>
  </si>
  <si>
    <t>Teuluoedd yn Gyntaf: gwariant ar wasanaethau cymdeithasol</t>
  </si>
  <si>
    <t>Os gwelir amrywiant, rhowch fanylion dan yr adran Nodiadau</t>
  </si>
  <si>
    <t>Lefel</t>
  </si>
  <si>
    <t>Ardrethi Domestig heb eu dosbarthu</t>
  </si>
  <si>
    <t>Cronfeydd wrth gefn heb eu dyrannu / Cyfanswm gwariant ar wasanaethau</t>
  </si>
  <si>
    <t>Ffurflen cyfrif refeniw</t>
  </si>
  <si>
    <t>Dylai'r wybodaeth sy'n cael ei chofnodi am wasanaethau addysg gynnwys yr hyn a gyllidebwyd i'w ariannu gan grantiau penodol ac arbennig gan y llywodraeth, ond gan eithrio'r hyn a gyllidebwyd i'w ariannu gan incwm arall heblaw grantiau.Dylai'r grantiau eu hunain gael eu cofnodi yng ngholofn 6.1 i 7</t>
  </si>
  <si>
    <t>tolerance</t>
  </si>
  <si>
    <t xml:space="preserve"> (llinellau 1 i6.1)</t>
  </si>
  <si>
    <t xml:space="preserve"> (llinellau 8 i15)</t>
  </si>
  <si>
    <t xml:space="preserve"> (llinell 7 + llinell 16)</t>
  </si>
  <si>
    <t xml:space="preserve"> (llinellau 24 i118)</t>
  </si>
  <si>
    <t xml:space="preserve"> (llinellau 119 i130)</t>
  </si>
  <si>
    <t xml:space="preserve"> (llinellau 131 i141)</t>
  </si>
  <si>
    <t xml:space="preserve"> (llinellau 142 i145.2)</t>
  </si>
  <si>
    <t xml:space="preserve"> (llinellau 146 i147)</t>
  </si>
  <si>
    <t xml:space="preserve"> (llinellau 150 i153)</t>
  </si>
  <si>
    <t xml:space="preserve"> (llinellau 154 i155)</t>
  </si>
  <si>
    <t xml:space="preserve"> (llinellau 156 i160)</t>
  </si>
  <si>
    <t xml:space="preserve"> (llinellau 161 i162)</t>
  </si>
  <si>
    <t xml:space="preserve"> (colofn 4, llinell 24)</t>
  </si>
  <si>
    <t xml:space="preserve"> (colofn 4, llinellau 25 i37)</t>
  </si>
  <si>
    <t xml:space="preserve"> (colofn 4, llinellau 38.5 i46)</t>
  </si>
  <si>
    <t xml:space="preserve"> (colofn 4, llinellau 74 i85)</t>
  </si>
  <si>
    <t xml:space="preserve"> (colofn 4, llinellau 47 i70)</t>
  </si>
  <si>
    <t xml:space="preserve"> (colofn 4, llinellau 102.1 i102.9)</t>
  </si>
  <si>
    <t xml:space="preserve"> (colofn 4, llinellau 103 i106)</t>
  </si>
  <si>
    <t xml:space="preserve"> (colofn 4, llinellau 107.1 i107.8)</t>
  </si>
  <si>
    <t xml:space="preserve"> (colofn 4, llinellau 72 i73)</t>
  </si>
  <si>
    <t xml:space="preserve"> (colofn 4, llinellau 89 i92.3)</t>
  </si>
  <si>
    <t xml:space="preserve"> (colofn 4, llinellau 114 i118)</t>
  </si>
  <si>
    <t>(llinellau 1 i10)</t>
  </si>
  <si>
    <t>Isle of Anglesey County Council</t>
  </si>
  <si>
    <t>Gwynedd Council</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</si>
  <si>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</si>
  <si>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</si>
  <si>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</si>
  <si>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</si>
  <si>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</si>
  <si>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</si>
  <si>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</si>
  <si>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</si>
  <si>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</si>
  <si>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</si>
  <si>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</si>
  <si>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</si>
  <si>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</si>
  <si>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</si>
  <si>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</si>
  <si>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</si>
  <si>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</si>
  <si>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</si>
  <si>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</si>
  <si>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</si>
  <si>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Swyddfa Comisiynydd Yr Heddlu a Throseddu Dyfed-Powys</t>
  </si>
  <si>
    <t>Swyddfa Comisiynydd Yr Heddlu a Throseddu Gwent</t>
  </si>
  <si>
    <t>Swyddfa Comisiynydd Heddlu a Throsedd Gogledd Cymru</t>
  </si>
  <si>
    <t>Swyddfa Comisiynydd Yr Heddlu a Throseddu cyntaf De Cymru</t>
  </si>
  <si>
    <t>Awdurdod Tân Canolbarth a Gorllewin Cymru</t>
  </si>
  <si>
    <t>Awdurdod Tân Gogledd Cymru</t>
  </si>
  <si>
    <t>Awdurdod Tân De Cymru</t>
  </si>
  <si>
    <t>Awdurdod Parc Cenedlaethol Bannau Brycheiniog</t>
  </si>
  <si>
    <t>Awdurdod Parc Cenedlaethol Arfordir Penfro</t>
  </si>
  <si>
    <t>Welsh / Cymraeg</t>
  </si>
  <si>
    <t>English / Saesneg</t>
  </si>
  <si>
    <t>List for Form Display</t>
  </si>
  <si>
    <t>Latest Return Date</t>
  </si>
  <si>
    <t>DO NOT DELETE - List for Language Drop-Down and Date</t>
  </si>
  <si>
    <t>Authority Choice</t>
  </si>
  <si>
    <t>Input</t>
  </si>
  <si>
    <t>Locked</t>
  </si>
  <si>
    <t>Adjustable</t>
  </si>
  <si>
    <t>Is a negative total cost correct</t>
  </si>
  <si>
    <t>Grant is greater than expenditure</t>
  </si>
  <si>
    <t>Police Authorities only</t>
  </si>
  <si>
    <t>Unitary Authorities, please enter as positive; Fire and Rescue Service Authorities, please enter as negative</t>
  </si>
  <si>
    <t>Unitary Authorities, please leave as zero or enter as positive; National Park Authorities, please enter as negative</t>
  </si>
  <si>
    <t>(Please leave as zero or enter as negative)</t>
  </si>
  <si>
    <t>Data Entry Key</t>
  </si>
  <si>
    <t>If row 151 is less than -20k or greater than +20k, please provide a short explanation</t>
  </si>
  <si>
    <t>Please enter in £ thousands to three decimal places</t>
  </si>
  <si>
    <t>Lines</t>
  </si>
  <si>
    <t>Llinellau</t>
  </si>
  <si>
    <t>For Information</t>
  </si>
  <si>
    <t>Dim-FRS17</t>
  </si>
  <si>
    <t>Prevention and Early Intervention (PEI - new spending line)</t>
  </si>
  <si>
    <t>Young Persons Discounted Bus Travel Scheme (formerly Youth Concessionary Fares Scheme)</t>
  </si>
  <si>
    <t>Pioneer Schools</t>
  </si>
  <si>
    <t>GCSE Support Programme Grant</t>
  </si>
  <si>
    <t>Modern Foreign Languages</t>
  </si>
  <si>
    <t>Single Revenue Grant</t>
  </si>
  <si>
    <t xml:space="preserve">Welsh Independent Living Grant </t>
  </si>
  <si>
    <t>allwedd cofnodi data</t>
  </si>
  <si>
    <t>A yw cyfanswm cost negyddol cywir</t>
  </si>
  <si>
    <t>Grant yn fwy na gwariant</t>
  </si>
  <si>
    <t>Nodwch mewn £ miloedd i dri lle degol</t>
  </si>
  <si>
    <t>Awdurdodau Unedol, rhowch mor bositif, Gwasanaethau Tân ac Achub, rhowch mor negyddol</t>
  </si>
  <si>
    <t>Awdurdodau Unedol, gadewch fel sero neu fynd i mewn mor bositif, Awdurdodau Parciau Cenedlaethol, rhowch more negyddol</t>
  </si>
  <si>
    <t>gadewch fel sero neu fynd i mewn mor negyddol</t>
  </si>
  <si>
    <t>Os rhes 151 yn llai na -20k neu'n fwy na + 20k, rhowch esboniad byr</t>
  </si>
  <si>
    <t>Atal ac Ymyrryd yn Fuan (AYyF - llinell wariant newydd)</t>
  </si>
  <si>
    <t>Cynllun Tocynnau Teithio ar Fysiau Rhatach i Ieunctid (Cynllun Tocynnau Teithio Rhatach i Bobl Ifanc)</t>
  </si>
  <si>
    <t xml:space="preserve">Ysgolion Arloesi </t>
  </si>
  <si>
    <t>Grant Rhaglen Cymorth TGAU</t>
  </si>
  <si>
    <t>Ieithoedd Tramor Modern</t>
  </si>
  <si>
    <t>Grant Refeniw Sengl</t>
  </si>
  <si>
    <t>Grant Byw'n Annibynnol Cymru</t>
  </si>
  <si>
    <t>Promoting Postive Engagement for Young People (social services)</t>
  </si>
  <si>
    <t>Promoting Postive Engagement for Young People (education)</t>
  </si>
  <si>
    <t>Hyrwyddo Ymgysylltu Cadarnhaol ar gyfer Pobl Ifanc (addysg)</t>
  </si>
  <si>
    <t>Hyrwyddo Ymgysylltu Cadarnhaol ar gyfer Pobl Ifanc (gwasanaeth cymdeithasol)</t>
  </si>
  <si>
    <t>Education Improvement Grant</t>
  </si>
  <si>
    <t>Grant Gwella addysg</t>
  </si>
  <si>
    <t>Specification of other grants (lines 198, 298, 398, 498, 598, and 798)</t>
  </si>
  <si>
    <t>Enter line reference, grant name and amounts. PFI grants should have the prefix "PFI - "</t>
  </si>
  <si>
    <t>Manylion grantiau eraill (llinellau 198, 298, 398, 498, 598 a 698)</t>
  </si>
  <si>
    <t>Rhowch cyfeirnod llinell, enw a symiau grant. Dylai grantiau PFI gael y rhagddodiad "PFI -"</t>
  </si>
  <si>
    <t>llinell??</t>
  </si>
  <si>
    <t>fire authorities only</t>
  </si>
  <si>
    <t>awdurdodau tân yn unig</t>
  </si>
  <si>
    <t>national parks only</t>
  </si>
  <si>
    <t>parciau cenedlaethol yn unig</t>
  </si>
  <si>
    <t>Communities for work (education)</t>
  </si>
  <si>
    <t xml:space="preserve">Families First (other local services) </t>
  </si>
  <si>
    <t>Teuluoedd yn Gyntaf (gwasanaethau lleol eraill)</t>
  </si>
  <si>
    <t>Communities for work (social services)</t>
  </si>
  <si>
    <t>Cymunedau am Waith (addysg)</t>
  </si>
  <si>
    <t>Cymunedau am Waith (gwasanaeth cymdeithasol)</t>
  </si>
  <si>
    <t>Sum of row</t>
  </si>
  <si>
    <t>YearCode</t>
  </si>
  <si>
    <t>From SQL Server (currentRA)</t>
  </si>
  <si>
    <t>E-bost: YCLLL.trosglwyddo@cymru.gsi.gov.uk</t>
  </si>
  <si>
    <t>Select Authority</t>
  </si>
  <si>
    <t>Select authority</t>
  </si>
  <si>
    <t>Awdurdod dethol</t>
  </si>
  <si>
    <t>All Authorities</t>
  </si>
  <si>
    <t>Unitaries and Fire Authorities</t>
  </si>
  <si>
    <t>Unitaries and National Parks</t>
  </si>
  <si>
    <t>Arithmetic Checks</t>
  </si>
  <si>
    <t>DO NOT Delete</t>
  </si>
  <si>
    <t>Supplied from Government Settlement Figures</t>
  </si>
  <si>
    <t>UA NDR, RSG figs from settlement</t>
  </si>
  <si>
    <t>YOYOut</t>
  </si>
  <si>
    <t>DataY1</t>
  </si>
  <si>
    <t>DataY2</t>
  </si>
  <si>
    <t>DataY3</t>
  </si>
  <si>
    <t>Auto</t>
  </si>
  <si>
    <t>Mark</t>
  </si>
  <si>
    <t>Check</t>
  </si>
  <si>
    <t>Your Comments</t>
  </si>
  <si>
    <t>Our Comments</t>
  </si>
  <si>
    <t>Initials</t>
  </si>
  <si>
    <t>Date</t>
  </si>
  <si>
    <t>Row</t>
  </si>
  <si>
    <t>T</t>
  </si>
  <si>
    <t>StandDesc</t>
  </si>
  <si>
    <t>DataIn</t>
  </si>
  <si>
    <t>Displayed Text</t>
  </si>
  <si>
    <t xml:space="preserve">Ar ôl cwblhau’r ffurflen - gwiriwch unrhyw ffigurau sydd gyda fflag eu bod tu hwnt i’r goddefiant (&gt;5%) neu ddim yn hafal i sero wedi'i farcio '1' yn y golofn 'Awtomatig'(gweler yr adran ‘Gwiriadau Rhifyddol’). </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</si>
  <si>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</si>
  <si>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</si>
  <si>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</si>
  <si>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</si>
  <si>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</si>
  <si>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</si>
  <si>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</si>
  <si>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</si>
  <si>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Any cleared items will be marked 'C' in the 'Status' column (column AA).</t>
  </si>
  <si>
    <t>Bydd unrhyw eitem sydd wedi'i glirio wedi’i marcio 'C' yn y golofn 'Statws' (Colofn AA).</t>
  </si>
  <si>
    <t>TYPE FIELD KEY</t>
  </si>
  <si>
    <t>ALLWEDD MATH O FAES</t>
  </si>
  <si>
    <t>1. value only breach</t>
  </si>
  <si>
    <t xml:space="preserve">1. Toriad gwerth unig </t>
  </si>
  <si>
    <t>2.  % only breach</t>
  </si>
  <si>
    <t xml:space="preserve">2. Toriad % yn unig </t>
  </si>
  <si>
    <t>3. both breached</t>
  </si>
  <si>
    <t>3. Toriad yn y ddau</t>
  </si>
  <si>
    <t>4. total not = zero</t>
  </si>
  <si>
    <t>4. gyfanswmiau nad sy’n = sero</t>
  </si>
  <si>
    <t>9. either figure zero</t>
  </si>
  <si>
    <t>9. Naill ai ffigur yn sero</t>
  </si>
  <si>
    <t>STATUS FIELD KEY</t>
  </si>
  <si>
    <t>ALLWEDD STATWS MAES</t>
  </si>
  <si>
    <t>A - to be actioned by WG</t>
  </si>
  <si>
    <t>A - i gael eu gweithredu gan LlC</t>
  </si>
  <si>
    <t>C - Cleared</t>
  </si>
  <si>
    <t xml:space="preserve">C - wedi’i glirio </t>
  </si>
  <si>
    <t>NB - Important</t>
  </si>
  <si>
    <t>NB - pwysig</t>
  </si>
  <si>
    <t>U - Unresolved</t>
  </si>
  <si>
    <t xml:space="preserve">U - heb eu datrys </t>
  </si>
  <si>
    <t>W - Waiting for action from LA</t>
  </si>
  <si>
    <t>W - yn aros ar gyfer gweithrediad gan All</t>
  </si>
  <si>
    <t>Bilingual text for YOY Validation Table</t>
  </si>
  <si>
    <t>select</t>
  </si>
  <si>
    <t>dewiswch</t>
  </si>
  <si>
    <t>row</t>
  </si>
  <si>
    <t>rhes</t>
  </si>
  <si>
    <t>column</t>
  </si>
  <si>
    <t>colofn</t>
  </si>
  <si>
    <t>row description (sum lines shown in bold)</t>
  </si>
  <si>
    <t>disgrifiad rhes (Llinellau swm a ddangosir mewn print trwm)</t>
  </si>
  <si>
    <t>value</t>
  </si>
  <si>
    <t>prisio</t>
  </si>
  <si>
    <t>type</t>
  </si>
  <si>
    <t>deipio</t>
  </si>
  <si>
    <t>auto</t>
  </si>
  <si>
    <t>awto</t>
  </si>
  <si>
    <t>marcio</t>
  </si>
  <si>
    <t>check</t>
  </si>
  <si>
    <t>wirio</t>
  </si>
  <si>
    <t>status</t>
  </si>
  <si>
    <t>statws</t>
  </si>
  <si>
    <t>Your comments</t>
  </si>
  <si>
    <t>Eich sylwadau</t>
  </si>
  <si>
    <t>Our comments</t>
  </si>
  <si>
    <t>Ein sylwadau</t>
  </si>
  <si>
    <t>date</t>
  </si>
  <si>
    <t>dyddiad</t>
  </si>
  <si>
    <t>difference</t>
  </si>
  <si>
    <t>gwahaniaeth</t>
  </si>
  <si>
    <t>tolerance:</t>
  </si>
  <si>
    <t>goddefiant:</t>
  </si>
  <si>
    <t>zero?</t>
  </si>
  <si>
    <t>sero?</t>
  </si>
  <si>
    <t>Any totals not = zero in column "V" will be flagged in 'auto' column and highlighted in red.</t>
  </si>
  <si>
    <t>Bydd unrhyw gyfanswmiau nad sy’n = sero yng ngholofn ‘V’ yn  cael ei farcio yn y golofn ‘Awtomatig’ a’I amlinellu yn goch.</t>
  </si>
  <si>
    <t>Gwiriadau Rhifyddol</t>
  </si>
  <si>
    <t>YOY Figures</t>
  </si>
  <si>
    <t>Ffigyrau blwyddyn-wrth-flwyddyn</t>
  </si>
  <si>
    <t>Please follow the instructions below when completing this page:</t>
  </si>
  <si>
    <t>Dilynwch y cyfarwyddiadau isod wrth lenwi'r dudalen hon:</t>
  </si>
  <si>
    <t>%</t>
  </si>
  <si>
    <t>'V'</t>
  </si>
  <si>
    <t>Tolerance Levels</t>
  </si>
  <si>
    <t>Result</t>
  </si>
  <si>
    <t>Val No</t>
  </si>
  <si>
    <t>RA 
160</t>
  </si>
  <si>
    <t>LG 
NDR</t>
  </si>
  <si>
    <t>Prisio</t>
  </si>
  <si>
    <t>Figure</t>
  </si>
  <si>
    <t>RAG
299</t>
  </si>
  <si>
    <t>RA Col 7
line 24</t>
  </si>
  <si>
    <t>RA 
159</t>
  </si>
  <si>
    <t>LG
RSG</t>
  </si>
  <si>
    <t>RAG
499</t>
  </si>
  <si>
    <t>RA 119
column 4</t>
  </si>
  <si>
    <t>RA 114
column 4</t>
  </si>
  <si>
    <t>RAG
199</t>
  </si>
  <si>
    <t>RAG
799</t>
  </si>
  <si>
    <t>RA 117
column 4</t>
  </si>
  <si>
    <t>RAG
399</t>
  </si>
  <si>
    <t>RAG
599</t>
  </si>
  <si>
    <t>RA Col 7
25 to 37</t>
  </si>
  <si>
    <t>RA 118
column 4</t>
  </si>
  <si>
    <t>1. Comparison Checks - PFI and RAG Totals</t>
  </si>
  <si>
    <t>Budget Requirement</t>
  </si>
  <si>
    <t>Discretionary NDR to be paid for by the council fund</t>
  </si>
  <si>
    <t>redistributed non-domestic rates income</t>
  </si>
  <si>
    <t>revenue support grant</t>
  </si>
  <si>
    <t>aggregate of council tax precepts</t>
  </si>
  <si>
    <t>community council precepts</t>
  </si>
  <si>
    <t>3. Comparison Checks - RA/BR2 Totals - POLICE ONLY</t>
  </si>
  <si>
    <t>2. Comparison Checks - RA/BR1 Totals - UNITARIES ONLY</t>
  </si>
  <si>
    <t>police grant allocation under principal formula</t>
  </si>
  <si>
    <t>aggregate of council tax levies</t>
  </si>
  <si>
    <t>Check any red or green highlighted lines &amp; add comments to 'Your Comments' column if needed</t>
  </si>
  <si>
    <t>GListOut</t>
  </si>
  <si>
    <t>Auth</t>
  </si>
  <si>
    <t>Gcode</t>
  </si>
  <si>
    <t>RG</t>
  </si>
  <si>
    <t>PFI</t>
  </si>
  <si>
    <t>Education - totals carried forward from RAS52</t>
  </si>
  <si>
    <t>Regulatory services - Environmental Health</t>
  </si>
  <si>
    <t>Non distributable costs - retirement benefits</t>
  </si>
  <si>
    <t>Payment to or to be received by combined fire authority</t>
  </si>
  <si>
    <t>Payment to or to be received by national park authority</t>
  </si>
  <si>
    <t>Council Tax reduction scheme (including RSG element)</t>
  </si>
  <si>
    <t>The aggregate of council tax precepts</t>
  </si>
  <si>
    <t>Total Amount To Be Raised From Council Tax Payers</t>
  </si>
  <si>
    <t>Substance Misuse Action Fund</t>
  </si>
  <si>
    <t>Default Tolerance Levels</t>
  </si>
  <si>
    <t>Tolerances</t>
  </si>
  <si>
    <t>Grant Tolerances - set specific levels by entering in row in table</t>
  </si>
  <si>
    <t>GTols</t>
  </si>
  <si>
    <t>Bilingual text for text boxes on YOY pages</t>
  </si>
  <si>
    <t>RARows</t>
  </si>
  <si>
    <t>CompOut</t>
  </si>
  <si>
    <t>Table No</t>
  </si>
  <si>
    <t>Form1Fig</t>
  </si>
  <si>
    <t>Form2Fig</t>
  </si>
  <si>
    <t>BR1</t>
  </si>
  <si>
    <t>BR2</t>
  </si>
  <si>
    <t>LAType</t>
  </si>
  <si>
    <t>Name</t>
  </si>
  <si>
    <t>Type</t>
  </si>
  <si>
    <t>U</t>
  </si>
  <si>
    <t>P</t>
  </si>
  <si>
    <t>F</t>
  </si>
  <si>
    <t>N</t>
  </si>
  <si>
    <t>T/E</t>
  </si>
  <si>
    <t>Types</t>
  </si>
  <si>
    <t>UF</t>
  </si>
  <si>
    <t>UN</t>
  </si>
  <si>
    <t>UPFN</t>
  </si>
  <si>
    <t>DO NOT DELETE</t>
  </si>
  <si>
    <t>All 'For Information' figures are taken from the Welsh Government Settlement tables</t>
  </si>
  <si>
    <t>Grant Amddifadedd Ysgolion (Grant amddifadedd disgyblion yn flaenorol)</t>
  </si>
  <si>
    <t>ChildCare Offer</t>
  </si>
  <si>
    <t>Cynnig Gofal Plant</t>
  </si>
  <si>
    <t>Waste Infrastructure Procurement Programme - Gate Fee Contributions</t>
  </si>
  <si>
    <t>Cardiff Capital City Deal</t>
  </si>
  <si>
    <t>High Street Rate Relief</t>
  </si>
  <si>
    <t>Rhaglen Caffael Seilwaith Gwastraff - Cyfraniadau Ffi Glwyd</t>
  </si>
  <si>
    <t xml:space="preserve">Bargen Ddinesig Prifddinas Caerdydd </t>
  </si>
  <si>
    <t>Rhyddhad Ardrethi'r Stryd Fawr</t>
  </si>
  <si>
    <t>Early Intervention and Support Grant</t>
  </si>
  <si>
    <t>Pupil development grant (formerly pupil deprivation grant)</t>
  </si>
  <si>
    <t>dffffff</t>
  </si>
  <si>
    <t>After completing the form - check any flagged figures (marked ‘1’ in the ‘Auto’ column) that are either outside tolerance or not equal to zero (see ‘Arithmetic Checks’ section)</t>
  </si>
  <si>
    <t>Table</t>
  </si>
  <si>
    <t>Comparison Checks - PFI and RAG Totals</t>
  </si>
  <si>
    <t>Comparison Checks - RA/BR1 Totals</t>
  </si>
  <si>
    <t>Comparison Checks - RA/BR2 Totals</t>
  </si>
  <si>
    <t>Fire/NPA Checks</t>
  </si>
  <si>
    <t>RA Col 7
38.6 to 46</t>
  </si>
  <si>
    <t>Validation Instructions 2 - Rectangle textbox</t>
  </si>
  <si>
    <t>1. Please check any red, highlighted, flagged figures : outside tolerance; or equal to zero (marked '1' in the 'Auto Column).</t>
  </si>
  <si>
    <t>2. Add information to 'Your Comments' to explain issue.</t>
  </si>
  <si>
    <t>3. We will then flag any O/s issues using the 'Check' column (We may ask you for further information using the 'Our Comments' column).</t>
  </si>
  <si>
    <t>4. Any cleared items will be marked with a 'C' in the 'Status' column and signed off.</t>
  </si>
  <si>
    <t>1. Gwiriwch unrhyw ffigurau coch, sydd wedi’ u amlygu, neu wedi'u fflagio: y tu allan i oddefiant; neu'n hafal i sero (marciwch '1' yn y 'Colofn Awto’) ac unrhyw ffigurau sydd wedi’u hamlygu yng ngholofn H.</t>
  </si>
  <si>
    <t>2. Ychwanegwch wybodaeth i 'Eich Sylwadau' i egluro'r mater.</t>
  </si>
  <si>
    <t>3. Byddwn wedyn yn tynnu sylw at unrhyw faterion sy’n weddill trwy ddefnyddio’r golofn 'Gwirio' (Efallai y byddwn yn gofyn am ragor o wybodaeth gan ddefnyddio’r golofn 'Ein Sylwadau').</t>
  </si>
  <si>
    <t>4. Bydd unrhyw eitemau a gliriwyd wedi’u marcio gyda 'C' yn y golofn 'Statws' ac yn cael eu cymeradwyo.</t>
  </si>
  <si>
    <t>Ar ôl llenwi colofnau 4 a 7, dilynwch y cyfarwyddiadau dilysiant.</t>
  </si>
  <si>
    <t>After completing columns 4 and 7 please follow Validation instructions</t>
  </si>
  <si>
    <t>Please add information to the 'Your Comments' field for any flagged figures and/or any selected in the 'Check' column</t>
  </si>
  <si>
    <t>Ychwanegwch wybodaeth at y maes 'Eich Sylwadau' ar gyfer unrhyw ffigurau sydd wedi'u fflagio a/neu unrhyw ffigurau dan sylw yn y golofn 'Gwirio'.</t>
  </si>
  <si>
    <t>Gwiriwch unrhyw linellau sydd wedi’u hamlygu yn coch neu wyrdd ac ychwanegwch sylwadau at y golofn 'Eich Sylwadau' os oes angen.</t>
  </si>
  <si>
    <t>Unitaries</t>
  </si>
  <si>
    <t>Fire Authorities</t>
  </si>
  <si>
    <t>Police (OPCC)</t>
  </si>
  <si>
    <t>Awdurdod Unedol</t>
  </si>
  <si>
    <t>Awdurdodau Tân</t>
  </si>
  <si>
    <t>Holl Awdurdodau</t>
  </si>
  <si>
    <t xml:space="preserve">Heddlu (SCHT) </t>
  </si>
  <si>
    <t>Lefelau Goddefiant Rhagosod</t>
  </si>
  <si>
    <t>Validation Instructions:</t>
  </si>
  <si>
    <t>Cyfarwyddiadau dilysu:</t>
  </si>
  <si>
    <t>Goddefiant Rhagosodau</t>
  </si>
  <si>
    <t>1. Gwiriwch unrhyw ffigurau coch, sydd wedi’ u amlygu, neu wedi'u fflagio: y tu allan i oddefiant; neu'n hafal i sero (marciwch '1' yn y 'Colofn Awto’)</t>
  </si>
  <si>
    <t>Grant/Budget checks</t>
  </si>
  <si>
    <t>Gwyriadau Grant/Cyllideb</t>
  </si>
  <si>
    <t>Validation Key</t>
  </si>
  <si>
    <t>Allwedd dilysu</t>
  </si>
  <si>
    <t>Unedol a Parciau Cenedlaethol</t>
  </si>
  <si>
    <t>Unedol a Awdurdodau Tân</t>
  </si>
  <si>
    <t>1. Please check any red, highlighted, flagged figures : outside tolerance; or equal to zero (marked '1' in the 'Auto Column) and any highlighted in Column H.</t>
  </si>
  <si>
    <t>Mae holl ffigurau ‘er gwybodaeth’ yn dod o dablau setliad Llywodraeth Cymru</t>
  </si>
  <si>
    <t>Flexible Funding (Education)</t>
  </si>
  <si>
    <t>Flexible Funding (Social Services)</t>
  </si>
  <si>
    <t>Flexible Funding (Housing)</t>
  </si>
  <si>
    <t>Flexible Funding (Other local services)</t>
  </si>
  <si>
    <t>Ariannu Hyblyg (Addysg)</t>
  </si>
  <si>
    <t>Ariannu Hyblyg (Ffyrdd a Thrafnidiaeth)</t>
  </si>
  <si>
    <t>Ariannu Hyblyg (Tai)</t>
  </si>
  <si>
    <t>Ariannu Hyblyg (Gwasanaethau Lleol Eraill)</t>
  </si>
  <si>
    <t>lgfs.transfer@gov.wales</t>
  </si>
  <si>
    <t>YCLLL.trosglwyddo@llyw.cymru</t>
  </si>
  <si>
    <t>BR1/BR2 validation lines translation</t>
  </si>
  <si>
    <t>Rhyddhad ardrethi annomestig dewisiol</t>
  </si>
  <si>
    <t>Grant cynnal refeniw (gan gynnwys cyllido gwaelodol)</t>
  </si>
  <si>
    <t>Gofyniad cyllidebol (gan gynnwys praeseptau cynghorau cymuned)</t>
  </si>
  <si>
    <t>Validations Page lines</t>
  </si>
  <si>
    <t>IGNORE - BR Figures not yet available</t>
  </si>
  <si>
    <t>PLEASE CHECK - BR Figures available</t>
  </si>
  <si>
    <t>1. Gwiriadau Cymhariaeth - Cyfansymiau PFI a RAG</t>
  </si>
  <si>
    <t>2. Gwiriadau Cymhariaeth – Cyfansymiau RA/BR1 – AWDURDODAU UNEDOL YN UNIG</t>
  </si>
  <si>
    <t>3. Gwiriadau Cymhariaeth - Cyfansymiau RA/BR2 – HEDDLU YN UNIG</t>
  </si>
  <si>
    <t>ANWYBYDDWCH – Nid yw’r ffigurau BR ar gael eto</t>
  </si>
  <si>
    <t>GWIRIWCH OS GWELWCH YN DDA – Ffigurau BR ar gael</t>
  </si>
  <si>
    <t>Ffigwr</t>
  </si>
  <si>
    <t>Canlyniad</t>
  </si>
  <si>
    <t>dilysu rhif</t>
  </si>
  <si>
    <t>CompIn</t>
  </si>
  <si>
    <t>Val</t>
  </si>
  <si>
    <t>NB</t>
  </si>
  <si>
    <t>Init</t>
  </si>
  <si>
    <t>Ben Smith</t>
  </si>
  <si>
    <t>S</t>
  </si>
  <si>
    <t>BDA</t>
  </si>
  <si>
    <t>C</t>
  </si>
  <si>
    <t>BDA-Please amend</t>
  </si>
  <si>
    <t>BDA-Cleared</t>
  </si>
  <si>
    <t>Version</t>
  </si>
  <si>
    <t>CF31 4WB</t>
  </si>
  <si>
    <t>Jane Thomas</t>
  </si>
  <si>
    <t>Mr Barrie Davies</t>
  </si>
  <si>
    <t>Rhian Hayden</t>
  </si>
  <si>
    <t>Status Drop-down List</t>
  </si>
  <si>
    <t>A</t>
  </si>
  <si>
    <t>to be actioned by WG</t>
  </si>
  <si>
    <t>Cleared</t>
  </si>
  <si>
    <t>Important</t>
  </si>
  <si>
    <t>Unresolved</t>
  </si>
  <si>
    <t>Waiting for action from LA</t>
  </si>
  <si>
    <t>Cleared with text</t>
  </si>
  <si>
    <t>Ranges for getting comments and survey response burden</t>
  </si>
  <si>
    <t>Housing Support Grant (formerly supporting people - social services)</t>
  </si>
  <si>
    <t>Housing Support Grant (formerly supporting people - housing)</t>
  </si>
  <si>
    <t>Children and Communities Grant (formerly Flexible Funding - education)</t>
  </si>
  <si>
    <t>Children and Communities Grant (formerly Flexible Funding - social services)</t>
  </si>
  <si>
    <t>Children and Communities Grant (formerly Flexible Funding - housing)</t>
  </si>
  <si>
    <t>Regional Consortia School Improvement Grant</t>
  </si>
  <si>
    <t>Local Authority Education Grant</t>
  </si>
  <si>
    <t>Grant Gwella Ysgolion Consortia Rhanbarthol</t>
  </si>
  <si>
    <t>Grant Addysg Awdurdodau Lleol</t>
  </si>
  <si>
    <t>Enabling Natural Resources and Well Being Grant (ENRaW)</t>
  </si>
  <si>
    <t>Grant Galluogi Adnoddau Naturiol a Llesiant</t>
  </si>
  <si>
    <t>Grant Plant a Chymunedau (Ariannu Hyblyg  yn flaenorol - Addysg )</t>
  </si>
  <si>
    <t>Grant Plant a Chymunedau (Ariannu Hyblyg  yn flaenorol - tai )</t>
  </si>
  <si>
    <t>Grant Cymorth Tai (Cefnogi pobl yn flaenorol - tai)</t>
  </si>
  <si>
    <t>Grant Cymorth Tai (Cefnogi pobl yn flaenorol - gwasanaethau cymdeithasol)</t>
  </si>
  <si>
    <t>Grant Plant a Chymunedau (Ariannu Hyblyg  yn flaenorol - gwasanaethau cymdeithasol)</t>
  </si>
  <si>
    <t>Children and Communities Grant (formerly Flexible Funding - other)</t>
  </si>
  <si>
    <t>Grant Plant a Chymunedau (Ariannu Hyblyg  yn flaenorol - arall)</t>
  </si>
  <si>
    <t>ID</t>
  </si>
  <si>
    <t>year</t>
  </si>
  <si>
    <t>D</t>
  </si>
  <si>
    <t>SRB</t>
  </si>
  <si>
    <t>FD</t>
  </si>
  <si>
    <t>GC</t>
  </si>
  <si>
    <t>V</t>
  </si>
  <si>
    <t xml:space="preserve">
</t>
  </si>
  <si>
    <t>RA Col 7
102.11</t>
  </si>
  <si>
    <t>Peter Davies</t>
  </si>
  <si>
    <t>CP2,</t>
  </si>
  <si>
    <t>Stephen Harris</t>
  </si>
  <si>
    <t>Mr Christopher Lee</t>
  </si>
  <si>
    <t>Query for RA form</t>
  </si>
  <si>
    <t>Contact DB</t>
  </si>
  <si>
    <t>Reducing Infant Class Sizes Grant</t>
  </si>
  <si>
    <t>Social Care Workforce and Sustainability Pressures Grant</t>
  </si>
  <si>
    <t>Food and Residual Waste Treatment Gate Fee Support</t>
  </si>
  <si>
    <t>A Healthier West Wales (supported programmes 1, 3, 7)</t>
  </si>
  <si>
    <t>Y Grant Lleihau Maint Dosbarthiadau Babanod</t>
  </si>
  <si>
    <t>Grant y Tasglu Gofal Cymdeithasol a Phwysau Cynaliadwyedd</t>
  </si>
  <si>
    <t>Cymorth ar gyfer Ffioedd Clwyd ar gyfer Trin Gwastaff Bwyd a Gwastraff Gweddilliol</t>
  </si>
  <si>
    <t>Gorllewin Cymru Iachach (rhaglenni a gefnogir 1,3, 7)</t>
  </si>
  <si>
    <t>European community grants for other local services (objective 1, etc.)</t>
  </si>
  <si>
    <t>European community grants for other local services (Objective 1, etc.)</t>
  </si>
  <si>
    <t xml:space="preserve">Grantiau'r Gymuned Ewropeaidd ar gyfer gwasanaethau lleol eraill (Amcan 1, etc) </t>
  </si>
  <si>
    <t>Accelerated Learning Programme</t>
  </si>
  <si>
    <t>Sustainable Waste Management Grant</t>
  </si>
  <si>
    <t>Retail, leisure and hospitality rates relief scheme</t>
  </si>
  <si>
    <t>Y Rhaglen Dysgu Carlam</t>
  </si>
  <si>
    <t>Y Gronfa Trawsnewid</t>
  </si>
  <si>
    <t>Grant Rheoli Gwastraff Cynaliadwy</t>
  </si>
  <si>
    <t>Cynllun Rhyddhad Ardrethi ar gyfer Busnesau Manwerthu, Hamdden a Lletygarwch</t>
  </si>
  <si>
    <t>Transformation Fund</t>
  </si>
  <si>
    <t>COVID-19. Local Government Single Emergency Hardship Fund</t>
  </si>
  <si>
    <t>COViD-19 Bus Emergency Support</t>
  </si>
  <si>
    <t>COVID-19 Accelerated Learning Programme (ALP)</t>
  </si>
  <si>
    <t>COVID-19 Social Services</t>
  </si>
  <si>
    <t>COVID-19 Other</t>
  </si>
  <si>
    <t>COVID-19 Free School Meals</t>
  </si>
  <si>
    <t>COVID-19 Roads and Transport</t>
  </si>
  <si>
    <t>COVID-19 Ffyrdd a Thrafnidiaeth</t>
  </si>
  <si>
    <t>COVID-19 Gwasanaethau cymdeithasol</t>
  </si>
  <si>
    <t>COVID-19 Arall</t>
  </si>
  <si>
    <t>COVID-19 Y Gronfa Galedi Frys Sengl ar gyfer Llywodraeth Leol</t>
  </si>
  <si>
    <t>COVID-19 Cymorth Brys ar gyfer Bysiau</t>
  </si>
  <si>
    <t>COVID-19 Brecwast am ddim yn yr ysgol</t>
  </si>
  <si>
    <t>COVID-19 Y Rhaglen Dysgu Carlam</t>
  </si>
  <si>
    <t>Covid Business Grants</t>
  </si>
  <si>
    <t>Statutory Sick Pay</t>
  </si>
  <si>
    <t>Self-Isolation Payments</t>
  </si>
  <si>
    <t>COVID-19 Test and Trace</t>
  </si>
  <si>
    <t>COVID-19 Prawf a Olrhain</t>
  </si>
  <si>
    <t>Grantiau busnes Covid</t>
  </si>
  <si>
    <t>Tâl Salwch Statudol</t>
  </si>
  <si>
    <t>Taliadau Hunan-ynysu</t>
  </si>
  <si>
    <t>Ebrill</t>
  </si>
  <si>
    <t>April</t>
  </si>
  <si>
    <t>COVID-19 Education (including schools)</t>
  </si>
  <si>
    <t>COVID-19 Addysg (gan gynnwys ysgolion)</t>
  </si>
  <si>
    <t>Transformation fund</t>
  </si>
  <si>
    <t>Recruit, Recover Raise Standards - the Accelerating Learning Programme</t>
  </si>
  <si>
    <t>Additional Learning Needs</t>
  </si>
  <si>
    <t>PDG Acess</t>
  </si>
  <si>
    <t>Free School Meals</t>
  </si>
  <si>
    <t>Coastal Risk Management Programme</t>
  </si>
  <si>
    <t>Retail, leisure and hospitality rates relief scheme (Covid Element)</t>
  </si>
  <si>
    <t>Recriwtio, Adfer, a Chodi Safonau - y Rhaglen Dysgu Carlam</t>
  </si>
  <si>
    <t>Anghenion Dysgu Ychwanegol [Nodyn 21]</t>
  </si>
  <si>
    <t>Transition support for Minority Ethnic and Gypsy, Roma, Traveller learners</t>
  </si>
  <si>
    <t>Cymorth Pontio i ddysgwyr o Leiafrifoedd Ethnig a dysgwyr sy'n Sipsiwn, Roma neu Deithwyr</t>
  </si>
  <si>
    <t>Y Rhaglen Rheoli Risgiau Arfordirol</t>
  </si>
  <si>
    <t>Rhyddhad Ardrethi Manwerthu, Hamdden a Lletygarwch - (Elfen Covid)</t>
  </si>
  <si>
    <t>RA Col 7
74 to 85</t>
  </si>
  <si>
    <t xml:space="preserve">RA 47 to 70, 89 to 92.3, 107.1 to 107.8, 114 to 118, 118.1 to 118.4 </t>
  </si>
  <si>
    <t>Homelessness - No One Left Approach</t>
  </si>
  <si>
    <t>Digartrefedd - Dull Neb ar ôl</t>
  </si>
  <si>
    <t>Homelessness - Discretionary Homelessness Convention</t>
  </si>
  <si>
    <t>Digartrefedd - Confensiwn Digartrefedd Dewisol</t>
  </si>
  <si>
    <t>Support proposals relating to eliminating profit from the care of looked after children</t>
  </si>
  <si>
    <t>Cefnogi cynigion sy’n ymwneud â dileu elw o ofalu am blant sy’n derbyn gofal</t>
  </si>
  <si>
    <t>Support proposals relating to radical reform of the care of looked after children</t>
  </si>
  <si>
    <t>Cefnogi cynigion sy’n ymwneud â diwygio radical ar ofal plant sy’n derbyn gofal</t>
  </si>
  <si>
    <t>School Essentials Grant, formerly PDG Access</t>
  </si>
  <si>
    <t>Grant Hanfodion Ysgolion, GAD Mynediad gynt</t>
  </si>
  <si>
    <t>Universal Primary Free School Meals</t>
  </si>
  <si>
    <t>Cinio Ysgol Gynradd Gyffredinol Am Ddim</t>
  </si>
  <si>
    <t>SQL</t>
  </si>
  <si>
    <t>Local Authority Education Grant - Schools Standards</t>
  </si>
  <si>
    <t>Local Authority Education Grant - Equity</t>
  </si>
  <si>
    <t>Local Authority Education Grant - Reform</t>
  </si>
  <si>
    <t>Local Authority Education Grant - Cymraeg 2050</t>
  </si>
  <si>
    <t>Social Care Workforce Grant</t>
  </si>
  <si>
    <t>Communities For Work+</t>
  </si>
  <si>
    <t>Grant Addysg Awdurdod Lleol - Safonau Ysgolion</t>
  </si>
  <si>
    <t>Grant Addysg Awdurdod Lleol - Ecwiti</t>
  </si>
  <si>
    <t>Grant Addysg Awdurdod Lleol - Diwygio</t>
  </si>
  <si>
    <t>Grant Addysg Awdurdod Lleol - Cymraeg 2050</t>
  </si>
  <si>
    <t>Grant Gweithlu Gofal Cymdeithasol</t>
  </si>
  <si>
    <t>Cymunedau am Waith+</t>
  </si>
  <si>
    <t>Bus Emergency Support (formerly COVID-19-Bus Emergency Support)</t>
  </si>
  <si>
    <t>Cymorth Argyfwng Bws (Cymorth Brys COVID-19-Bws yn flaenorol)</t>
  </si>
  <si>
    <t>Frank Kelly 0300 025 5673 / Jack Tennant 300 025 9221</t>
  </si>
  <si>
    <t>Mutual Investment Model - Revenue</t>
  </si>
  <si>
    <t>Model Buddsoddi Cydfuddiannol - Refeniw</t>
  </si>
  <si>
    <t>(All)</t>
  </si>
  <si>
    <t>202627</t>
  </si>
  <si>
    <t>signed</t>
  </si>
  <si>
    <t>arwydd</t>
  </si>
  <si>
    <t>Mr Dewi Aeron Morgan</t>
  </si>
  <si>
    <t>Amanda Hughes</t>
  </si>
  <si>
    <t>Liz Thomas</t>
  </si>
  <si>
    <t>Mr Richard Weigh</t>
  </si>
  <si>
    <t>Mr Duncan Hall</t>
  </si>
  <si>
    <t>Mr Huw Jones</t>
  </si>
  <si>
    <t>Matt Bowmer</t>
  </si>
  <si>
    <t>Vale of Glamorgan</t>
  </si>
  <si>
    <t>Rhondda Cynon Taf County Borough Council</t>
  </si>
  <si>
    <t>Craig Flynn</t>
  </si>
  <si>
    <t>Andrew Lovegrove – Strategic Director and S151</t>
  </si>
  <si>
    <t>Beverley Peatling</t>
  </si>
  <si>
    <t>Matthew Coe</t>
  </si>
  <si>
    <t>David Holloway Young</t>
  </si>
  <si>
    <t>Stephen Phillips</t>
  </si>
  <si>
    <t>Dafydd Evans</t>
  </si>
  <si>
    <t>Bannau Brycheiniog National Park Authority</t>
  </si>
  <si>
    <t>Catrin Evans</t>
  </si>
  <si>
    <t>Sian Owen</t>
  </si>
  <si>
    <t>Column1</t>
  </si>
  <si>
    <t>Column2</t>
  </si>
  <si>
    <t>Column3</t>
  </si>
  <si>
    <t>Column4</t>
  </si>
  <si>
    <t>Use data from BR form</t>
  </si>
  <si>
    <t>Use £ thousands</t>
  </si>
  <si>
    <t>Grants dropdown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</si>
</sst>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 #,##0.00_-;_-* &quot;-&quot;??_-;_-@_-"/>
    <numFmt numFmtId="164" formatCode="#,##0.000"/>
    <numFmt numFmtId="165" formatCode="#,##0_ ;[Red]\-#,##0\ "/>
    <numFmt numFmtId="166" formatCode="0.E+00"/>
    <numFmt numFmtId="167" formatCode="_-* #,##0_-;\-* #,##0_-;_-* &quot;-&quot;??_-;_-@_-"/>
    <numFmt numFmtId="168" formatCode="#,##0.000_ ;[Red]\-#,##0.000\ "/>
    <numFmt numFmtId="169" formatCode="#,##0.0_ ;[Red]\-#,##0.0\ "/>
    <numFmt numFmtId="170" formatCode="[$-809]d\ mmmm\ yyyy;@"/>
    <numFmt numFmtId="171" formatCode="0000"/>
    <numFmt numFmtId="172" formatCode="dd/mm/yy;@"/>
    <numFmt numFmtId="173" formatCode="#,##0.00000000000000_ ;[Red]\-#,##0.00000000000000\ "/>
    <numFmt numFmtId="174" formatCode="0.0"/>
    <numFmt numFmtId="175" formatCode="0.0%"/>
  </numFmts>
  <fonts count="82" x14ac:knownFonts="1">
    <font>
      <sz val="12"/>
      <name val="Arial"/>
    </font>
    <font>
      <sz val="12"/>
      <name val="Arial"/>
      <family val="2"/>
    </font>
    <font>
      <b/>
      <sz val="12"/>
      <name val="Arial"/>
      <family val="2"/>
    </font>
    <font>
      <sz val="12"/>
      <name val="Arial"/>
      <family val="2"/>
    </font>
    <font>
      <sz val="12"/>
      <color indexed="9"/>
      <name val="Arial"/>
      <family val="2"/>
    </font>
    <font>
      <i/>
      <sz val="10"/>
      <name val="Arial"/>
      <family val="2"/>
    </font>
    <font>
      <sz val="11"/>
      <name val="Arial"/>
      <family val="2"/>
    </font>
    <font>
      <sz val="10"/>
      <name val="Arial"/>
      <family val="2"/>
    </font>
    <font>
      <sz val="10"/>
      <color indexed="8"/>
      <name val="MS Sans Serif"/>
      <family val="2"/>
    </font>
    <font>
      <b/>
      <sz val="14"/>
      <name val="Arial"/>
      <family val="2"/>
    </font>
    <font>
      <sz val="8"/>
      <name val="Arial"/>
      <family val="2"/>
    </font>
    <font>
      <u/>
      <sz val="6"/>
      <color indexed="12"/>
      <name val="Arial"/>
      <family val="2"/>
    </font>
    <font>
      <sz val="10"/>
      <color indexed="9"/>
      <name val="Arial"/>
      <family val="2"/>
    </font>
    <font>
      <b/>
      <sz val="10"/>
      <name val="Arial"/>
      <family val="2"/>
    </font>
    <font>
      <sz val="10"/>
      <color indexed="10"/>
      <name val="Arial"/>
      <family val="2"/>
    </font>
    <font>
      <b/>
      <i/>
      <sz val="10"/>
      <name val="Arial"/>
      <family val="2"/>
    </font>
    <font>
      <sz val="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color indexed="53"/>
      <name val="Arial"/>
      <family val="2"/>
    </font>
    <font>
      <sz val="10"/>
      <color indexed="22"/>
      <name val="Arial"/>
      <family val="2"/>
    </font>
    <font>
      <sz val="10"/>
      <color indexed="16"/>
      <name val="Arial"/>
      <family val="2"/>
    </font>
    <font>
      <b/>
      <sz val="10"/>
      <color indexed="22"/>
      <name val="Arial"/>
      <family val="2"/>
    </font>
    <font>
      <b/>
      <sz val="9"/>
      <name val="Arial"/>
      <family val="2"/>
    </font>
    <font>
      <u/>
      <sz val="9"/>
      <color indexed="12"/>
      <name val="Arial"/>
      <family val="2"/>
    </font>
    <font>
      <u/>
      <sz val="12"/>
      <color indexed="12"/>
      <name val="Arial"/>
      <family val="2"/>
    </font>
    <font>
      <b/>
      <sz val="11"/>
      <name val="Arial"/>
      <family val="2"/>
    </font>
    <font>
      <i/>
      <sz val="11"/>
      <name val="Arial"/>
      <family val="2"/>
    </font>
    <font>
      <sz val="10"/>
      <color indexed="23"/>
      <name val="Arial"/>
      <family val="2"/>
    </font>
    <font>
      <b/>
      <sz val="8"/>
      <name val="Arial"/>
      <family val="2"/>
    </font>
    <font>
      <b/>
      <sz val="9"/>
      <color indexed="22"/>
      <name val="Arial"/>
      <family val="2"/>
    </font>
    <font>
      <sz val="14"/>
      <name val="Arial"/>
      <family val="2"/>
    </font>
    <font>
      <b/>
      <sz val="10"/>
      <color indexed="18"/>
      <name val="Arial"/>
      <family val="2"/>
    </font>
    <font>
      <sz val="16"/>
      <name val="Arial"/>
      <family val="2"/>
    </font>
    <font>
      <b/>
      <sz val="16"/>
      <name val="Arial"/>
      <family val="2"/>
    </font>
    <font>
      <sz val="12"/>
      <color theme="1"/>
      <name val="Arial"/>
      <family val="2"/>
    </font>
    <font>
      <sz val="10"/>
      <color theme="1"/>
      <name val="Arial"/>
      <family val="2"/>
    </font>
    <font>
      <sz val="10"/>
      <color rgb="FFFF0000"/>
      <name val="Arial"/>
      <family val="2"/>
    </font>
    <font>
      <sz val="10"/>
      <color rgb="FF0000FF"/>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sz val="10"/>
      <color rgb="FFCCFFFF"/>
      <name val="Arial"/>
      <family val="2"/>
    </font>
    <font>
      <sz val="10"/>
      <color rgb="FF222222"/>
      <name val="Arial"/>
      <family val="2"/>
    </font>
    <font>
      <b/>
      <sz val="9"/>
      <color rgb="FFFF0000"/>
      <name val="Arial"/>
      <family val="2"/>
    </font>
    <font>
      <b/>
      <sz val="10"/>
      <color rgb="FF002060"/>
      <name val="Arial"/>
      <family val="2"/>
    </font>
    <font>
      <b/>
      <sz val="10"/>
      <color rgb="FF7030A0"/>
      <name val="Arial"/>
      <family val="2"/>
    </font>
    <font>
      <b/>
      <sz val="10"/>
      <color rgb="FF0000FF"/>
      <name val="Arial"/>
      <family val="2"/>
    </font>
    <font>
      <b/>
      <sz val="12"/>
      <color rgb="FFFF0000"/>
      <name val="Arial"/>
      <family val="2"/>
    </font>
    <font>
      <b/>
      <sz val="12"/>
      <color rgb="FF00B050"/>
      <name val="Arial"/>
      <family val="2"/>
    </font>
    <font>
      <b/>
      <sz val="10"/>
      <color theme="0"/>
      <name val="Arial"/>
      <family val="2"/>
    </font>
    <font>
      <b/>
      <sz val="10"/>
      <color rgb="FFFF0000"/>
      <name val="Arial"/>
      <family val="2"/>
    </font>
    <font>
      <sz val="12"/>
      <color rgb="FF7030A0"/>
      <name val="Arial"/>
      <family val="2"/>
    </font>
    <font>
      <sz val="14"/>
      <color indexed="16"/>
      <name val="Arial"/>
      <family val="2"/>
    </font>
    <font>
      <sz val="9"/>
      <color theme="1"/>
      <name val="Arial"/>
      <family val="2"/>
    </font>
    <font>
      <sz val="12"/>
      <name val="Times New Roman"/>
      <family val="1"/>
    </font>
    <font>
      <sz val="12"/>
      <name val="Times New Roman"/>
      <family val="1"/>
    </font>
    <font>
      <b/>
      <sz val="9"/>
      <color rgb="FF005E00"/>
      <name val="Arial"/>
      <family val="2"/>
    </font>
    <font>
      <sz val="16"/>
      <color theme="1"/>
      <name val="Arial"/>
      <family val="2"/>
    </font>
    <font>
      <b/>
      <sz val="10"/>
      <color theme="1"/>
      <name val="Arial"/>
      <family val="2"/>
    </font>
    <font>
      <b/>
      <sz val="12"/>
      <color theme="1"/>
      <name val="Arial"/>
      <family val="2"/>
    </font>
    <font>
      <b/>
      <sz val="10"/>
      <color rgb="FF9A0000"/>
      <name val="Arial"/>
      <family val="2"/>
    </font>
    <font>
      <sz val="10"/>
      <color rgb="FFA20000"/>
      <name val="Arial"/>
      <family val="2"/>
    </font>
    <font>
      <b/>
      <sz val="10"/>
      <color theme="8" tint="-0.249977111117893"/>
      <name val="Arial"/>
      <family val="2"/>
    </font>
    <font>
      <sz val="10"/>
      <color theme="1" tint="0.499984740745262"/>
      <name val="Arial"/>
      <family val="2"/>
    </font>
    <font>
      <sz val="10"/>
      <name val="Arial"/>
      <family val="2"/>
    </font>
    <font>
      <sz val="12"/>
      <color rgb="FFFF0000"/>
      <name val="Arial"/>
      <family val="2"/>
    </font>
  </fonts>
  <fills count="44">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42"/>
      </patternFill>
    </fill>
    <fill>
      <patternFill patternType="solid">
        <fgColor indexed="43"/>
        <bgColor indexed="64"/>
      </patternFill>
    </fill>
    <fill>
      <patternFill patternType="solid">
        <fgColor indexed="20"/>
        <bgColor indexed="64"/>
      </patternFill>
    </fill>
    <fill>
      <patternFill patternType="solid">
        <fgColor indexed="46"/>
        <bgColor indexed="64"/>
      </patternFill>
    </fill>
    <fill>
      <patternFill patternType="solid">
        <fgColor indexed="44"/>
        <bgColor indexed="64"/>
      </patternFill>
    </fill>
    <fill>
      <patternFill patternType="solid">
        <fgColor indexed="56"/>
        <bgColor indexed="64"/>
      </patternFill>
    </fill>
    <fill>
      <patternFill patternType="solid">
        <fgColor indexed="23"/>
        <bgColor indexed="64"/>
      </patternFill>
    </fill>
    <fill>
      <patternFill patternType="solid">
        <fgColor indexed="44"/>
        <bgColor indexed="22"/>
      </patternFill>
    </fill>
    <fill>
      <patternFill patternType="solid">
        <fgColor indexed="54"/>
        <bgColor indexed="64"/>
      </patternFill>
    </fill>
    <fill>
      <patternFill patternType="solid">
        <fgColor indexed="41"/>
        <bgColor indexed="64"/>
      </patternFill>
    </fill>
    <fill>
      <patternFill patternType="solid">
        <fgColor theme="9" tint="0.59999389629810485"/>
        <bgColor indexed="64"/>
      </patternFill>
    </fill>
    <fill>
      <patternFill patternType="solid">
        <fgColor rgb="FFFFFFCC"/>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7" tint="0.59999389629810485"/>
        <bgColor indexed="8"/>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2" tint="-9.9978637043366805E-2"/>
        <bgColor indexed="64"/>
      </patternFill>
    </fill>
    <fill>
      <patternFill patternType="solid">
        <fgColor rgb="FFCCFFCC"/>
        <bgColor indexed="64"/>
      </patternFill>
    </fill>
    <fill>
      <patternFill patternType="solid">
        <fgColor rgb="FFE5F5FF"/>
        <bgColor indexed="64"/>
      </patternFill>
    </fill>
    <fill>
      <patternFill patternType="solid">
        <fgColor theme="9" tint="0.39997558519241921"/>
        <bgColor indexed="64"/>
      </patternFill>
    </fill>
    <fill>
      <patternFill patternType="solid">
        <fgColor rgb="FF63A4F7"/>
        <bgColor indexed="64"/>
      </patternFill>
    </fill>
    <fill>
      <patternFill patternType="solid">
        <fgColor rgb="FF99CCFF"/>
        <bgColor indexed="64"/>
      </patternFill>
    </fill>
  </fills>
  <borders count="144">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18"/>
      </left>
      <right/>
      <top style="thin">
        <color indexed="18"/>
      </top>
      <bottom style="thin">
        <color indexed="18"/>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medium">
        <color indexed="64"/>
      </right>
      <top style="medium">
        <color indexed="64"/>
      </top>
      <bottom style="thin">
        <color indexed="64"/>
      </bottom>
      <diagonal/>
    </border>
    <border>
      <left style="thick">
        <color rgb="FF00B050"/>
      </left>
      <right style="thick">
        <color rgb="FF00B050"/>
      </right>
      <top style="thick">
        <color rgb="FF00B050"/>
      </top>
      <bottom/>
      <diagonal/>
    </border>
    <border>
      <left style="thick">
        <color rgb="FF00B050"/>
      </left>
      <right style="thick">
        <color rgb="FF00B050"/>
      </right>
      <top/>
      <bottom/>
      <diagonal/>
    </border>
    <border>
      <left style="thick">
        <color rgb="FF00B050"/>
      </left>
      <right style="thick">
        <color rgb="FF00B050"/>
      </right>
      <top/>
      <bottom style="thick">
        <color rgb="FF00B050"/>
      </bottom>
      <diagonal/>
    </border>
    <border>
      <left style="thick">
        <color rgb="FF7030A0"/>
      </left>
      <right style="thick">
        <color rgb="FF7030A0"/>
      </right>
      <top style="thick">
        <color rgb="FF7030A0"/>
      </top>
      <bottom/>
      <diagonal/>
    </border>
    <border>
      <left style="thick">
        <color rgb="FF7030A0"/>
      </left>
      <right style="thick">
        <color rgb="FF7030A0"/>
      </right>
      <top style="thin">
        <color indexed="64"/>
      </top>
      <bottom/>
      <diagonal/>
    </border>
    <border>
      <left style="thick">
        <color rgb="FF7030A0"/>
      </left>
      <right style="thick">
        <color rgb="FF7030A0"/>
      </right>
      <top/>
      <bottom/>
      <diagonal/>
    </border>
    <border>
      <left style="thick">
        <color rgb="FF7030A0"/>
      </left>
      <right style="thick">
        <color rgb="FF7030A0"/>
      </right>
      <top/>
      <bottom style="thin">
        <color indexed="64"/>
      </bottom>
      <diagonal/>
    </border>
    <border>
      <left style="thick">
        <color rgb="FF7030A0"/>
      </left>
      <right style="thick">
        <color rgb="FF7030A0"/>
      </right>
      <top/>
      <bottom style="thick">
        <color rgb="FF7030A0"/>
      </bottom>
      <diagonal/>
    </border>
    <border>
      <left style="thick">
        <color rgb="FF7030A0"/>
      </left>
      <right style="thick">
        <color rgb="FF7030A0"/>
      </right>
      <top style="thin">
        <color indexed="64"/>
      </top>
      <bottom style="thin">
        <color indexed="64"/>
      </bottom>
      <diagonal/>
    </border>
    <border>
      <left style="medium">
        <color rgb="FF7030A0"/>
      </left>
      <right style="medium">
        <color rgb="FFFF0000"/>
      </right>
      <top style="medium">
        <color rgb="FF7030A0"/>
      </top>
      <bottom style="medium">
        <color rgb="FFFF0000"/>
      </bottom>
      <diagonal/>
    </border>
    <border>
      <left style="medium">
        <color rgb="FF7030A0"/>
      </left>
      <right style="medium">
        <color rgb="FF00B050"/>
      </right>
      <top style="medium">
        <color rgb="FF7030A0"/>
      </top>
      <bottom style="medium">
        <color rgb="FF00B050"/>
      </bottom>
      <diagonal/>
    </border>
    <border>
      <left style="medium">
        <color rgb="FF00B050"/>
      </left>
      <right style="thin">
        <color indexed="64"/>
      </right>
      <top style="thin">
        <color indexed="64"/>
      </top>
      <bottom style="thin">
        <color indexed="64"/>
      </bottom>
      <diagonal/>
    </border>
    <border>
      <left style="thin">
        <color indexed="64"/>
      </left>
      <right style="medium">
        <color theme="2" tint="-0.499984740745262"/>
      </right>
      <top style="thin">
        <color indexed="64"/>
      </top>
      <bottom/>
      <diagonal/>
    </border>
    <border>
      <left/>
      <right style="medium">
        <color theme="2" tint="-0.499984740745262"/>
      </right>
      <top/>
      <bottom/>
      <diagonal/>
    </border>
    <border>
      <left style="thick">
        <color theme="2" tint="-0.499984740745262"/>
      </left>
      <right/>
      <top/>
      <bottom/>
      <diagonal/>
    </border>
    <border>
      <left style="thick">
        <color theme="2" tint="-0.499984740745262"/>
      </left>
      <right/>
      <top/>
      <bottom style="thick">
        <color theme="2" tint="-0.499984740745262"/>
      </bottom>
      <diagonal/>
    </border>
    <border>
      <left/>
      <right/>
      <top/>
      <bottom style="thick">
        <color theme="2" tint="-0.499984740745262"/>
      </bottom>
      <diagonal/>
    </border>
    <border>
      <left style="thick">
        <color rgb="FF0070C0"/>
      </left>
      <right/>
      <top style="thick">
        <color rgb="FF0070C0"/>
      </top>
      <bottom/>
      <diagonal/>
    </border>
    <border>
      <left/>
      <right/>
      <top style="thick">
        <color rgb="FF0070C0"/>
      </top>
      <bottom/>
      <diagonal/>
    </border>
    <border>
      <left/>
      <right style="thick">
        <color rgb="FF0070C0"/>
      </right>
      <top style="thick">
        <color rgb="FF0070C0"/>
      </top>
      <bottom/>
      <diagonal/>
    </border>
    <border>
      <left style="thick">
        <color rgb="FF0070C0"/>
      </left>
      <right/>
      <top/>
      <bottom/>
      <diagonal/>
    </border>
    <border>
      <left/>
      <right style="thick">
        <color rgb="FF0070C0"/>
      </right>
      <top/>
      <bottom/>
      <diagonal/>
    </border>
    <border>
      <left style="thick">
        <color rgb="FF0070C0"/>
      </left>
      <right/>
      <top/>
      <bottom style="thick">
        <color rgb="FF0070C0"/>
      </bottom>
      <diagonal/>
    </border>
    <border>
      <left/>
      <right/>
      <top/>
      <bottom style="thick">
        <color rgb="FF0070C0"/>
      </bottom>
      <diagonal/>
    </border>
    <border>
      <left/>
      <right style="thick">
        <color rgb="FF0070C0"/>
      </right>
      <top/>
      <bottom style="thick">
        <color rgb="FF0070C0"/>
      </bottom>
      <diagonal/>
    </border>
    <border>
      <left style="thick">
        <color rgb="FF7030A0"/>
      </left>
      <right/>
      <top style="thick">
        <color rgb="FF7030A0"/>
      </top>
      <bottom/>
      <diagonal/>
    </border>
    <border>
      <left/>
      <right/>
      <top style="thick">
        <color rgb="FF7030A0"/>
      </top>
      <bottom/>
      <diagonal/>
    </border>
    <border>
      <left/>
      <right style="thick">
        <color rgb="FF7030A0"/>
      </right>
      <top style="thick">
        <color rgb="FF7030A0"/>
      </top>
      <bottom/>
      <diagonal/>
    </border>
    <border>
      <left style="thick">
        <color rgb="FF7030A0"/>
      </left>
      <right/>
      <top/>
      <bottom/>
      <diagonal/>
    </border>
    <border>
      <left/>
      <right style="thick">
        <color rgb="FF7030A0"/>
      </right>
      <top/>
      <bottom/>
      <diagonal/>
    </border>
    <border>
      <left style="thick">
        <color rgb="FF7030A0"/>
      </left>
      <right/>
      <top/>
      <bottom style="thick">
        <color rgb="FF7030A0"/>
      </bottom>
      <diagonal/>
    </border>
    <border>
      <left/>
      <right/>
      <top/>
      <bottom style="thick">
        <color rgb="FF7030A0"/>
      </bottom>
      <diagonal/>
    </border>
    <border>
      <left/>
      <right style="thick">
        <color rgb="FF7030A0"/>
      </right>
      <top/>
      <bottom style="thick">
        <color rgb="FF7030A0"/>
      </bottom>
      <diagonal/>
    </border>
    <border>
      <left/>
      <right style="thick">
        <color rgb="FF00B0F0"/>
      </right>
      <top style="thick">
        <color rgb="FF7030A0"/>
      </top>
      <bottom/>
      <diagonal/>
    </border>
    <border>
      <left/>
      <right style="thick">
        <color rgb="FF00B0F0"/>
      </right>
      <top/>
      <bottom/>
      <diagonal/>
    </border>
    <border>
      <left style="thick">
        <color rgb="FF7030A0"/>
      </left>
      <right/>
      <top/>
      <bottom style="thick">
        <color rgb="FF00B0F0"/>
      </bottom>
      <diagonal/>
    </border>
    <border>
      <left/>
      <right/>
      <top/>
      <bottom style="thick">
        <color rgb="FF00B0F0"/>
      </bottom>
      <diagonal/>
    </border>
    <border>
      <left/>
      <right style="thick">
        <color rgb="FF00B0F0"/>
      </right>
      <top/>
      <bottom style="thick">
        <color rgb="FF00B0F0"/>
      </bottom>
      <diagonal/>
    </border>
    <border>
      <left style="thin">
        <color indexed="64"/>
      </left>
      <right style="medium">
        <color theme="2" tint="-0.499984740745262"/>
      </right>
      <top style="thin">
        <color indexed="64"/>
      </top>
      <bottom style="thin">
        <color indexed="64"/>
      </bottom>
      <diagonal/>
    </border>
    <border>
      <left/>
      <right style="thin">
        <color indexed="64"/>
      </right>
      <top/>
      <bottom style="medium">
        <color theme="2" tint="-0.499984740745262"/>
      </bottom>
      <diagonal/>
    </border>
    <border>
      <left/>
      <right/>
      <top/>
      <bottom style="thick">
        <color theme="9" tint="-0.24994659260841701"/>
      </bottom>
      <diagonal/>
    </border>
    <border>
      <left style="thick">
        <color rgb="FF7030A0"/>
      </left>
      <right/>
      <top style="thick">
        <color rgb="FF7030A0"/>
      </top>
      <bottom style="thick">
        <color rgb="FF7030A0"/>
      </bottom>
      <diagonal/>
    </border>
    <border>
      <left/>
      <right/>
      <top style="thick">
        <color rgb="FF7030A0"/>
      </top>
      <bottom style="thick">
        <color rgb="FF7030A0"/>
      </bottom>
      <diagonal/>
    </border>
    <border>
      <left/>
      <right style="thick">
        <color rgb="FF7030A0"/>
      </right>
      <top style="thick">
        <color rgb="FF7030A0"/>
      </top>
      <bottom style="thick">
        <color rgb="FF7030A0"/>
      </bottom>
      <diagonal/>
    </border>
    <border>
      <left style="medium">
        <color theme="2" tint="-0.499984740745262"/>
      </left>
      <right/>
      <top style="medium">
        <color theme="2" tint="-0.499984740745262"/>
      </top>
      <bottom style="thin">
        <color indexed="64"/>
      </bottom>
      <diagonal/>
    </border>
    <border>
      <left/>
      <right/>
      <top style="medium">
        <color theme="2" tint="-0.499984740745262"/>
      </top>
      <bottom style="thin">
        <color indexed="64"/>
      </bottom>
      <diagonal/>
    </border>
    <border>
      <left/>
      <right style="medium">
        <color theme="2" tint="-0.499984740745262"/>
      </right>
      <top style="medium">
        <color theme="2" tint="-0.499984740745262"/>
      </top>
      <bottom style="thin">
        <color indexed="64"/>
      </bottom>
      <diagonal/>
    </border>
    <border>
      <left style="thick">
        <color rgb="FF7030A0"/>
      </left>
      <right style="thick">
        <color rgb="FF00B050"/>
      </right>
      <top style="thick">
        <color rgb="FF7030A0"/>
      </top>
      <bottom/>
      <diagonal/>
    </border>
    <border>
      <left style="thick">
        <color rgb="FF7030A0"/>
      </left>
      <right style="thick">
        <color rgb="FF00B050"/>
      </right>
      <top/>
      <bottom/>
      <diagonal/>
    </border>
    <border>
      <left style="thick">
        <color rgb="FF7030A0"/>
      </left>
      <right style="thick">
        <color rgb="FF00B050"/>
      </right>
      <top/>
      <bottom style="thick">
        <color rgb="FF00B050"/>
      </bottom>
      <diagonal/>
    </border>
    <border>
      <left style="thick">
        <color rgb="FF0070C0"/>
      </left>
      <right style="thick">
        <color rgb="FF0070C0"/>
      </right>
      <top style="thick">
        <color rgb="FF0070C0"/>
      </top>
      <bottom style="thick">
        <color rgb="FF0070C0"/>
      </bottom>
      <diagonal/>
    </border>
    <border>
      <left style="thin">
        <color rgb="FFFF0000"/>
      </left>
      <right style="thin">
        <color indexed="64"/>
      </right>
      <top style="thin">
        <color rgb="FFFF0000"/>
      </top>
      <bottom style="thin">
        <color rgb="FFFF0000"/>
      </bottom>
      <diagonal/>
    </border>
    <border>
      <left style="thin">
        <color rgb="FF0070C0"/>
      </left>
      <right style="thin">
        <color indexed="64"/>
      </right>
      <top style="thin">
        <color rgb="FF0070C0"/>
      </top>
      <bottom style="thin">
        <color rgb="FF0070C0"/>
      </bottom>
      <diagonal/>
    </border>
    <border>
      <left style="thick">
        <color rgb="FFFF0000"/>
      </left>
      <right style="thick">
        <color rgb="FFFF0000"/>
      </right>
      <top style="thick">
        <color rgb="FFFF0000"/>
      </top>
      <bottom style="thick">
        <color rgb="FFFF0000"/>
      </bottom>
      <diagonal/>
    </border>
    <border>
      <left style="thin">
        <color auto="1"/>
      </left>
      <right/>
      <top/>
      <bottom/>
      <diagonal/>
    </border>
    <border>
      <left style="thin">
        <color auto="1"/>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top style="thin">
        <color rgb="FF0070C0"/>
      </top>
      <bottom style="thin">
        <color rgb="FF0070C0"/>
      </bottom>
      <diagonal/>
    </border>
    <border>
      <left style="thin">
        <color indexed="64"/>
      </left>
      <right/>
      <top style="thin">
        <color rgb="FFFF0000"/>
      </top>
      <bottom style="thin">
        <color rgb="FFFF0000"/>
      </bottom>
      <diagonal/>
    </border>
    <border>
      <left style="medium">
        <color theme="2" tint="-0.499984740745262"/>
      </left>
      <right/>
      <top/>
      <bottom style="thin">
        <color indexed="64"/>
      </bottom>
      <diagonal/>
    </border>
    <border>
      <left style="medium">
        <color theme="2" tint="-0.499984740745262"/>
      </left>
      <right/>
      <top style="thin">
        <color indexed="64"/>
      </top>
      <bottom style="thin">
        <color indexed="64"/>
      </bottom>
      <diagonal/>
    </border>
    <border>
      <left style="medium">
        <color theme="2" tint="-0.499984740745262"/>
      </left>
      <right/>
      <top style="thin">
        <color indexed="64"/>
      </top>
      <bottom/>
      <diagonal/>
    </border>
    <border>
      <left style="thin">
        <color indexed="64"/>
      </left>
      <right/>
      <top/>
      <bottom style="medium">
        <color theme="2" tint="-0.499984740745262"/>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style="thin">
        <color rgb="FF999999"/>
      </left>
      <right/>
      <top style="thin">
        <color indexed="65"/>
      </top>
      <bottom/>
      <diagonal/>
    </border>
    <border>
      <left/>
      <right/>
      <top style="thin">
        <color rgb="FF999999"/>
      </top>
      <bottom/>
      <diagonal/>
    </border>
    <border>
      <left/>
      <right style="thin">
        <color rgb="FF999999"/>
      </right>
      <top style="thin">
        <color rgb="FF999999"/>
      </top>
      <bottom/>
      <diagonal/>
    </border>
    <border>
      <left style="thin">
        <color rgb="FF999999"/>
      </left>
      <right/>
      <top/>
      <bottom/>
      <diagonal/>
    </border>
    <border>
      <left style="thin">
        <color rgb="FF999999"/>
      </left>
      <right/>
      <top/>
      <bottom style="thin">
        <color rgb="FF999999"/>
      </bottom>
      <diagonal/>
    </border>
    <border>
      <left style="thin">
        <color rgb="FF999999"/>
      </left>
      <right style="thin">
        <color rgb="FF999999"/>
      </right>
      <top style="thin">
        <color rgb="FF999999"/>
      </top>
      <bottom style="thin">
        <color rgb="FF999999"/>
      </bottom>
      <diagonal/>
    </border>
    <border>
      <left/>
      <right style="thin">
        <color rgb="FF999999"/>
      </right>
      <top/>
      <bottom/>
      <diagonal/>
    </border>
    <border>
      <left/>
      <right/>
      <top/>
      <bottom style="thin">
        <color rgb="FF999999"/>
      </bottom>
      <diagonal/>
    </border>
    <border>
      <left/>
      <right style="thin">
        <color rgb="FF999999"/>
      </right>
      <top/>
      <bottom style="thin">
        <color rgb="FF999999"/>
      </bottom>
      <diagonal/>
    </border>
    <border>
      <left style="thin">
        <color indexed="64"/>
      </left>
      <right/>
      <top style="thin">
        <color indexed="64"/>
      </top>
      <bottom/>
      <diagonal/>
    </border>
    <border>
      <left style="thin">
        <color auto="1"/>
      </left>
      <right style="thin">
        <color indexed="64"/>
      </right>
      <top style="thin">
        <color indexed="64"/>
      </top>
      <bottom/>
      <diagonal/>
    </border>
    <border>
      <left style="thin">
        <color indexed="65"/>
      </left>
      <right style="thin">
        <color rgb="FF999999"/>
      </right>
      <top style="thin">
        <color indexed="65"/>
      </top>
      <bottom/>
      <diagonal/>
    </border>
    <border>
      <left/>
      <right style="thin">
        <color rgb="FF999999"/>
      </right>
      <top style="thin">
        <color indexed="65"/>
      </top>
      <bottom/>
      <diagonal/>
    </border>
    <border>
      <left style="thin">
        <color rgb="FF999999"/>
      </left>
      <right/>
      <top style="thin">
        <color rgb="FF999999"/>
      </top>
      <bottom style="thin">
        <color rgb="FF999999"/>
      </bottom>
      <diagonal/>
    </border>
    <border>
      <left/>
      <right style="thin">
        <color rgb="FF999999"/>
      </right>
      <top style="thin">
        <color rgb="FF999999"/>
      </top>
      <bottom style="thin">
        <color rgb="FF999999"/>
      </bottom>
      <diagonal/>
    </border>
    <border>
      <left style="thick">
        <color rgb="FF7030A0"/>
      </left>
      <right style="thin">
        <color auto="1"/>
      </right>
      <top style="thick">
        <color rgb="FF7030A0"/>
      </top>
      <bottom/>
      <diagonal/>
    </border>
    <border>
      <left style="thick">
        <color rgb="FF7030A0"/>
      </left>
      <right style="thin">
        <color auto="1"/>
      </right>
      <top/>
      <bottom/>
      <diagonal/>
    </border>
    <border>
      <left style="thick">
        <color rgb="FF7030A0"/>
      </left>
      <right style="thin">
        <color auto="1"/>
      </right>
      <top/>
      <bottom style="thick">
        <color rgb="FFFF0000"/>
      </bottom>
      <diagonal/>
    </border>
  </borders>
  <cellStyleXfs count="75">
    <xf numFmtId="0" fontId="0" fillId="0" borderId="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3"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8" fillId="2"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2" borderId="0" applyNumberFormat="0" applyBorder="0" applyAlignment="0" applyProtection="0"/>
    <xf numFmtId="0" fontId="18" fillId="6" borderId="0" applyNumberFormat="0" applyBorder="0" applyAlignment="0" applyProtection="0"/>
    <xf numFmtId="0" fontId="18" fillId="3" borderId="0" applyNumberFormat="0" applyBorder="0" applyAlignment="0" applyProtection="0"/>
    <xf numFmtId="0" fontId="18" fillId="6"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6" borderId="0" applyNumberFormat="0" applyBorder="0" applyAlignment="0" applyProtection="0"/>
    <xf numFmtId="0" fontId="18" fillId="10" borderId="0" applyNumberFormat="0" applyBorder="0" applyAlignment="0" applyProtection="0"/>
    <xf numFmtId="0" fontId="19" fillId="11" borderId="0" applyNumberFormat="0" applyBorder="0" applyAlignment="0" applyProtection="0"/>
    <xf numFmtId="0" fontId="20" fillId="12" borderId="1" applyNumberFormat="0" applyAlignment="0" applyProtection="0"/>
    <xf numFmtId="171" fontId="7" fillId="13" borderId="2">
      <alignment horizontal="right" vertical="top"/>
    </xf>
    <xf numFmtId="0" fontId="7" fillId="13" borderId="2">
      <alignment horizontal="left" indent="5"/>
    </xf>
    <xf numFmtId="3" fontId="7" fillId="13" borderId="2">
      <alignment horizontal="right"/>
    </xf>
    <xf numFmtId="171" fontId="7" fillId="13" borderId="3" applyNumberFormat="0">
      <alignment horizontal="right" vertical="top"/>
    </xf>
    <xf numFmtId="0" fontId="7" fillId="13" borderId="3">
      <alignment horizontal="left" indent="3"/>
    </xf>
    <xf numFmtId="3" fontId="7" fillId="13" borderId="3">
      <alignment horizontal="right"/>
    </xf>
    <xf numFmtId="171" fontId="13" fillId="13" borderId="3" applyNumberFormat="0">
      <alignment horizontal="right" vertical="top"/>
    </xf>
    <xf numFmtId="0" fontId="13" fillId="13" borderId="3">
      <alignment horizontal="left" indent="1"/>
    </xf>
    <xf numFmtId="3" fontId="13" fillId="13" borderId="3">
      <alignment horizontal="right"/>
    </xf>
    <xf numFmtId="0" fontId="7" fillId="13" borderId="4" applyFont="0" applyFill="0" applyAlignment="0"/>
    <xf numFmtId="0" fontId="13" fillId="13" borderId="3">
      <alignment horizontal="right" vertical="top"/>
    </xf>
    <xf numFmtId="0" fontId="13" fillId="13" borderId="3">
      <alignment horizontal="left" indent="2"/>
    </xf>
    <xf numFmtId="3" fontId="13" fillId="13" borderId="3">
      <alignment horizontal="right"/>
    </xf>
    <xf numFmtId="171" fontId="7" fillId="13" borderId="3" applyNumberFormat="0">
      <alignment horizontal="right" vertical="top"/>
    </xf>
    <xf numFmtId="0" fontId="7" fillId="13" borderId="3">
      <alignment horizontal="left" indent="3"/>
    </xf>
    <xf numFmtId="3" fontId="7" fillId="13" borderId="3">
      <alignment horizontal="right"/>
    </xf>
    <xf numFmtId="0" fontId="21" fillId="14" borderId="5" applyNumberFormat="0" applyAlignment="0" applyProtection="0"/>
    <xf numFmtId="43" fontId="1" fillId="0" borderId="0" applyFont="0" applyFill="0" applyBorder="0" applyAlignment="0" applyProtection="0"/>
    <xf numFmtId="0" fontId="22" fillId="0" borderId="0" applyNumberFormat="0" applyFill="0" applyBorder="0" applyAlignment="0" applyProtection="0"/>
    <xf numFmtId="0" fontId="23" fillId="15" borderId="0" applyNumberFormat="0" applyBorder="0" applyAlignment="0" applyProtection="0"/>
    <xf numFmtId="0" fontId="24" fillId="0" borderId="6" applyNumberFormat="0" applyFill="0" applyAlignment="0" applyProtection="0"/>
    <xf numFmtId="0" fontId="25" fillId="0" borderId="7" applyNumberFormat="0" applyFill="0" applyAlignment="0" applyProtection="0"/>
    <xf numFmtId="0" fontId="26" fillId="0" borderId="8" applyNumberFormat="0" applyFill="0" applyAlignment="0" applyProtection="0"/>
    <xf numFmtId="0" fontId="26" fillId="0" borderId="0" applyNumberFormat="0" applyFill="0" applyBorder="0" applyAlignment="0" applyProtection="0"/>
    <xf numFmtId="0" fontId="40"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27" fillId="3" borderId="1" applyNumberFormat="0" applyAlignment="0" applyProtection="0"/>
    <xf numFmtId="0" fontId="28" fillId="0" borderId="9" applyNumberFormat="0" applyFill="0" applyAlignment="0" applyProtection="0"/>
    <xf numFmtId="0" fontId="29" fillId="3" borderId="0" applyNumberFormat="0" applyBorder="0" applyAlignment="0" applyProtection="0"/>
    <xf numFmtId="0" fontId="50" fillId="0" borderId="0"/>
    <xf numFmtId="0" fontId="3" fillId="0" borderId="0"/>
    <xf numFmtId="0" fontId="3" fillId="0" borderId="0"/>
    <xf numFmtId="0" fontId="8" fillId="0" borderId="0"/>
    <xf numFmtId="0" fontId="3" fillId="0" borderId="0"/>
    <xf numFmtId="0" fontId="3" fillId="0" borderId="0"/>
    <xf numFmtId="0" fontId="7" fillId="0" borderId="0"/>
    <xf numFmtId="0" fontId="7" fillId="4" borderId="10" applyNumberFormat="0" applyFont="0" applyAlignment="0" applyProtection="0"/>
    <xf numFmtId="0" fontId="30" fillId="12" borderId="11" applyNumberFormat="0" applyAlignment="0" applyProtection="0"/>
    <xf numFmtId="9" fontId="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7" fillId="0" borderId="0"/>
    <xf numFmtId="0" fontId="31" fillId="0" borderId="0" applyNumberFormat="0" applyFill="0" applyBorder="0" applyAlignment="0" applyProtection="0"/>
    <xf numFmtId="0" fontId="32" fillId="0" borderId="12" applyNumberFormat="0" applyFill="0" applyAlignment="0" applyProtection="0"/>
    <xf numFmtId="0" fontId="33" fillId="0" borderId="0" applyNumberFormat="0" applyFill="0" applyBorder="0" applyAlignment="0" applyProtection="0"/>
    <xf numFmtId="0" fontId="70" fillId="0" borderId="0"/>
    <xf numFmtId="9" fontId="71" fillId="0" borderId="0" applyFont="0" applyFill="0" applyBorder="0" applyAlignment="0" applyProtection="0"/>
  </cellStyleXfs>
  <cellXfs count="1085">
    <xf numFmtId="0" fontId="0" fillId="0" borderId="0" xfId="0"/>
    <xf numFmtId="0" fontId="3" fillId="0" borderId="0" xfId="0" applyFont="1"/>
    <xf numFmtId="0" fontId="14" fillId="0" borderId="0" xfId="0" applyFont="1"/>
    <xf numFmtId="0" fontId="7" fillId="0" borderId="0" xfId="0" applyFont="1"/>
    <xf numFmtId="3" fontId="7" fillId="0" borderId="0" xfId="0" applyNumberFormat="1" applyFont="1"/>
    <xf numFmtId="0" fontId="7" fillId="0" borderId="0" xfId="0" applyFont="1" applyAlignment="1">
      <alignment horizontal="center"/>
    </xf>
    <xf numFmtId="0" fontId="7" fillId="0" borderId="0" xfId="0" applyFont="1" applyAlignment="1">
      <alignment horizontal="left"/>
    </xf>
    <xf numFmtId="3" fontId="7" fillId="0" borderId="0" xfId="0" applyNumberFormat="1" applyFont="1" applyAlignment="1">
      <alignment horizontal="left"/>
    </xf>
    <xf numFmtId="3" fontId="7" fillId="0" borderId="0" xfId="0" applyNumberFormat="1" applyFont="1" applyAlignment="1">
      <alignment horizontal="centerContinuous"/>
    </xf>
    <xf numFmtId="3" fontId="7" fillId="0" borderId="3" xfId="0" applyNumberFormat="1" applyFont="1" applyBorder="1" applyAlignment="1" applyProtection="1">
      <alignment horizontal="left" vertical="center"/>
      <protection locked="0"/>
    </xf>
    <xf numFmtId="0" fontId="7" fillId="0" borderId="0" xfId="0" applyFont="1" applyAlignment="1">
      <alignment horizontal="right" vertical="center"/>
    </xf>
    <xf numFmtId="0" fontId="7" fillId="16" borderId="0" xfId="0" applyFont="1" applyFill="1"/>
    <xf numFmtId="0" fontId="12" fillId="17" borderId="0" xfId="0" applyFont="1" applyFill="1"/>
    <xf numFmtId="0" fontId="7" fillId="18" borderId="0" xfId="0" applyFont="1" applyFill="1"/>
    <xf numFmtId="0" fontId="7" fillId="0" borderId="0" xfId="0" quotePrefix="1" applyFont="1"/>
    <xf numFmtId="0" fontId="13" fillId="13" borderId="0" xfId="0" applyFont="1" applyFill="1"/>
    <xf numFmtId="0" fontId="0" fillId="0" borderId="0" xfId="0" applyProtection="1">
      <protection hidden="1"/>
    </xf>
    <xf numFmtId="0" fontId="7" fillId="0" borderId="0" xfId="0" applyFont="1" applyProtection="1">
      <protection hidden="1"/>
    </xf>
    <xf numFmtId="0" fontId="35" fillId="0" borderId="0" xfId="0" applyFont="1" applyAlignment="1">
      <alignment horizontal="right"/>
    </xf>
    <xf numFmtId="0" fontId="7" fillId="0" borderId="0" xfId="0" applyFont="1" applyProtection="1">
      <protection locked="0"/>
    </xf>
    <xf numFmtId="0" fontId="13" fillId="0" borderId="0" xfId="0" applyFont="1"/>
    <xf numFmtId="0" fontId="13" fillId="0" borderId="0" xfId="0" applyFont="1" applyAlignment="1" applyProtection="1">
      <alignment horizontal="left" vertical="top"/>
      <protection hidden="1"/>
    </xf>
    <xf numFmtId="0" fontId="7" fillId="0" borderId="0" xfId="0" applyFont="1" applyAlignment="1" applyProtection="1">
      <alignment horizontal="left" vertical="top" wrapText="1"/>
      <protection hidden="1"/>
    </xf>
    <xf numFmtId="0" fontId="13" fillId="0" borderId="0" xfId="0" applyFont="1" applyAlignment="1" applyProtection="1">
      <alignment horizontal="left" vertical="top" wrapText="1"/>
      <protection hidden="1"/>
    </xf>
    <xf numFmtId="0" fontId="7" fillId="27" borderId="0" xfId="0" applyFont="1" applyFill="1" applyAlignment="1" applyProtection="1">
      <alignment horizontal="left" vertical="top" wrapText="1"/>
      <protection hidden="1"/>
    </xf>
    <xf numFmtId="0" fontId="13" fillId="0" borderId="0" xfId="0" applyFont="1" applyAlignment="1" applyProtection="1">
      <alignment horizontal="center" vertical="top" wrapText="1"/>
      <protection hidden="1"/>
    </xf>
    <xf numFmtId="0" fontId="13" fillId="27" borderId="0" xfId="0" applyFont="1" applyFill="1" applyAlignment="1" applyProtection="1">
      <alignment horizontal="center" vertical="top"/>
      <protection hidden="1"/>
    </xf>
    <xf numFmtId="0" fontId="13" fillId="0" borderId="0" xfId="0" applyFont="1" applyAlignment="1">
      <alignment vertical="top"/>
    </xf>
    <xf numFmtId="0" fontId="7" fillId="0" borderId="0" xfId="0" applyFont="1" applyAlignment="1">
      <alignment vertical="top" wrapText="1"/>
    </xf>
    <xf numFmtId="0" fontId="7" fillId="0" borderId="0" xfId="0" applyFont="1" applyAlignment="1">
      <alignment vertical="top"/>
    </xf>
    <xf numFmtId="0" fontId="7" fillId="0" borderId="0" xfId="0" applyFont="1" applyAlignment="1">
      <alignment wrapText="1"/>
    </xf>
    <xf numFmtId="0" fontId="7" fillId="0" borderId="0" xfId="0" applyFont="1" applyAlignment="1">
      <alignment horizontal="left" vertical="top"/>
    </xf>
    <xf numFmtId="0" fontId="13" fillId="27" borderId="0" xfId="0" applyFont="1" applyFill="1" applyAlignment="1">
      <alignment horizontal="left"/>
    </xf>
    <xf numFmtId="0" fontId="7" fillId="27" borderId="0" xfId="0" applyFont="1" applyFill="1" applyAlignment="1">
      <alignment wrapText="1"/>
    </xf>
    <xf numFmtId="0" fontId="13" fillId="0" borderId="0" xfId="0" applyFont="1" applyAlignment="1">
      <alignment horizontal="left"/>
    </xf>
    <xf numFmtId="0" fontId="7" fillId="0" borderId="0" xfId="0" applyFont="1" applyAlignment="1">
      <alignment horizontal="left" vertical="top" wrapText="1"/>
    </xf>
    <xf numFmtId="49" fontId="7" fillId="0" borderId="0" xfId="0" applyNumberFormat="1" applyFont="1" applyAlignment="1">
      <alignment wrapText="1"/>
    </xf>
    <xf numFmtId="0" fontId="13" fillId="27" borderId="0" xfId="0" applyFont="1" applyFill="1" applyAlignment="1">
      <alignment vertical="top"/>
    </xf>
    <xf numFmtId="0" fontId="13" fillId="27" borderId="0" xfId="0" applyFont="1" applyFill="1" applyAlignment="1">
      <alignment vertical="top" wrapText="1"/>
    </xf>
    <xf numFmtId="0" fontId="0" fillId="0" borderId="0" xfId="0" applyProtection="1">
      <protection locked="0"/>
    </xf>
    <xf numFmtId="0" fontId="7" fillId="0" borderId="0" xfId="0" applyFont="1" applyAlignment="1" applyProtection="1">
      <alignment horizontal="left" vertical="center"/>
      <protection locked="0"/>
    </xf>
    <xf numFmtId="0" fontId="7" fillId="0" borderId="0" xfId="0" applyFont="1" applyAlignment="1" applyProtection="1">
      <alignment horizontal="left"/>
      <protection locked="0"/>
    </xf>
    <xf numFmtId="0" fontId="7" fillId="0" borderId="0" xfId="0" applyFont="1" applyAlignment="1" applyProtection="1">
      <alignment horizontal="center"/>
      <protection locked="0"/>
    </xf>
    <xf numFmtId="3" fontId="36" fillId="0" borderId="0" xfId="0" applyNumberFormat="1" applyFont="1" applyProtection="1">
      <protection locked="0"/>
    </xf>
    <xf numFmtId="168" fontId="53" fillId="0" borderId="0" xfId="44" applyNumberFormat="1" applyFont="1" applyAlignment="1">
      <alignment horizontal="right"/>
    </xf>
    <xf numFmtId="168" fontId="52" fillId="0" borderId="0" xfId="44" applyNumberFormat="1" applyFont="1" applyAlignment="1">
      <alignment horizontal="right"/>
    </xf>
    <xf numFmtId="0" fontId="3" fillId="0" borderId="0" xfId="0" applyFont="1" applyAlignment="1">
      <alignment horizontal="center"/>
    </xf>
    <xf numFmtId="0" fontId="13" fillId="19" borderId="25" xfId="0" applyFont="1" applyFill="1" applyBorder="1" applyAlignment="1">
      <alignment horizontal="left" vertical="center"/>
    </xf>
    <xf numFmtId="0" fontId="7" fillId="19" borderId="25" xfId="0" applyFont="1" applyFill="1" applyBorder="1"/>
    <xf numFmtId="0" fontId="7" fillId="13" borderId="0" xfId="0" applyFont="1" applyFill="1" applyAlignment="1">
      <alignment horizontal="left"/>
    </xf>
    <xf numFmtId="0" fontId="7" fillId="0" borderId="0" xfId="0" applyFont="1" applyAlignment="1">
      <alignment horizontal="left" vertical="center"/>
    </xf>
    <xf numFmtId="0" fontId="13" fillId="19" borderId="22" xfId="0" applyFont="1" applyFill="1" applyBorder="1" applyAlignment="1">
      <alignment horizontal="center"/>
    </xf>
    <xf numFmtId="0" fontId="13" fillId="19" borderId="27" xfId="0" applyFont="1" applyFill="1" applyBorder="1" applyAlignment="1">
      <alignment horizontal="left" wrapText="1"/>
    </xf>
    <xf numFmtId="0" fontId="7" fillId="0" borderId="3" xfId="0" applyFont="1" applyBorder="1" applyAlignment="1">
      <alignment horizontal="center" vertical="center"/>
    </xf>
    <xf numFmtId="0" fontId="7" fillId="0" borderId="3" xfId="0" quotePrefix="1" applyFont="1" applyBorder="1" applyAlignment="1">
      <alignment horizontal="left" vertical="center" wrapText="1"/>
    </xf>
    <xf numFmtId="0" fontId="7" fillId="0" borderId="3" xfId="0" applyFont="1" applyBorder="1" applyAlignment="1">
      <alignment horizontal="left" vertical="center" wrapText="1"/>
    </xf>
    <xf numFmtId="0" fontId="7" fillId="0" borderId="0" xfId="0" applyFont="1" applyAlignment="1">
      <alignment horizontal="center" vertical="center"/>
    </xf>
    <xf numFmtId="3" fontId="13" fillId="0" borderId="0" xfId="0" applyNumberFormat="1" applyFont="1" applyAlignment="1">
      <alignment vertical="center"/>
    </xf>
    <xf numFmtId="0" fontId="13" fillId="28" borderId="3" xfId="0" applyFont="1" applyFill="1" applyBorder="1" applyAlignment="1">
      <alignment horizontal="center" vertical="center"/>
    </xf>
    <xf numFmtId="0" fontId="13" fillId="28" borderId="3" xfId="0" applyFont="1" applyFill="1" applyBorder="1" applyAlignment="1">
      <alignment horizontal="left" vertical="center" wrapText="1"/>
    </xf>
    <xf numFmtId="0" fontId="7" fillId="27" borderId="0" xfId="0" applyFont="1" applyFill="1" applyAlignment="1">
      <alignment vertical="top" wrapText="1"/>
    </xf>
    <xf numFmtId="0" fontId="3" fillId="0" borderId="0" xfId="58"/>
    <xf numFmtId="0" fontId="3" fillId="20" borderId="0" xfId="58" applyFill="1"/>
    <xf numFmtId="0" fontId="7" fillId="21" borderId="0" xfId="58" applyFont="1" applyFill="1"/>
    <xf numFmtId="0" fontId="7" fillId="21" borderId="0" xfId="58" applyFont="1" applyFill="1" applyAlignment="1">
      <alignment vertical="center"/>
    </xf>
    <xf numFmtId="0" fontId="54" fillId="21" borderId="0" xfId="58" applyFont="1" applyFill="1"/>
    <xf numFmtId="0" fontId="54" fillId="21" borderId="0" xfId="58" applyFont="1" applyFill="1" applyAlignment="1">
      <alignment vertical="center"/>
    </xf>
    <xf numFmtId="0" fontId="55" fillId="21" borderId="0" xfId="58" applyFont="1" applyFill="1" applyAlignment="1">
      <alignment horizontal="right" vertical="center"/>
    </xf>
    <xf numFmtId="0" fontId="7" fillId="21" borderId="0" xfId="58" applyFont="1" applyFill="1" applyProtection="1">
      <protection locked="0" hidden="1"/>
    </xf>
    <xf numFmtId="0" fontId="4" fillId="20" borderId="0" xfId="58" applyFont="1" applyFill="1"/>
    <xf numFmtId="0" fontId="7" fillId="21" borderId="0" xfId="58" applyFont="1" applyFill="1" applyProtection="1">
      <protection locked="0"/>
    </xf>
    <xf numFmtId="0" fontId="6" fillId="21" borderId="0" xfId="58" applyFont="1" applyFill="1"/>
    <xf numFmtId="0" fontId="6" fillId="21" borderId="0" xfId="58" applyFont="1" applyFill="1" applyProtection="1">
      <protection hidden="1"/>
    </xf>
    <xf numFmtId="0" fontId="7" fillId="0" borderId="0" xfId="62" applyFont="1"/>
    <xf numFmtId="0" fontId="42" fillId="21" borderId="0" xfId="58" applyFont="1" applyFill="1" applyProtection="1">
      <protection hidden="1"/>
    </xf>
    <xf numFmtId="0" fontId="6" fillId="21" borderId="0" xfId="58" applyFont="1" applyFill="1" applyAlignment="1">
      <alignment horizontal="right" vertical="center"/>
    </xf>
    <xf numFmtId="0" fontId="41" fillId="21" borderId="0" xfId="58" applyFont="1" applyFill="1" applyAlignment="1">
      <alignment horizontal="right" vertical="center"/>
    </xf>
    <xf numFmtId="3" fontId="4" fillId="0" borderId="0" xfId="58" applyNumberFormat="1" applyFont="1"/>
    <xf numFmtId="3" fontId="4" fillId="20" borderId="0" xfId="58" applyNumberFormat="1" applyFont="1" applyFill="1"/>
    <xf numFmtId="0" fontId="7" fillId="21" borderId="0" xfId="58" applyFont="1" applyFill="1" applyProtection="1">
      <protection hidden="1"/>
    </xf>
    <xf numFmtId="0" fontId="6" fillId="21" borderId="0" xfId="58" applyFont="1" applyFill="1" applyAlignment="1">
      <alignment horizontal="justify" vertical="center" wrapText="1"/>
    </xf>
    <xf numFmtId="0" fontId="6" fillId="21" borderId="0" xfId="58" applyFont="1" applyFill="1" applyAlignment="1" applyProtection="1">
      <alignment horizontal="left" vertical="center"/>
      <protection hidden="1"/>
    </xf>
    <xf numFmtId="0" fontId="6" fillId="21" borderId="0" xfId="58" applyFont="1" applyFill="1" applyAlignment="1">
      <alignment horizontal="justify" vertical="center"/>
    </xf>
    <xf numFmtId="0" fontId="7" fillId="21" borderId="0" xfId="58" applyFont="1" applyFill="1" applyAlignment="1" applyProtection="1">
      <alignment horizontal="left" wrapText="1"/>
      <protection hidden="1"/>
    </xf>
    <xf numFmtId="0" fontId="3" fillId="0" borderId="0" xfId="58" applyAlignment="1">
      <alignment vertical="center"/>
    </xf>
    <xf numFmtId="0" fontId="7" fillId="21" borderId="23" xfId="58" applyFont="1" applyFill="1" applyBorder="1" applyAlignment="1">
      <alignment vertical="center"/>
    </xf>
    <xf numFmtId="3" fontId="4" fillId="0" borderId="0" xfId="58" applyNumberFormat="1" applyFont="1" applyAlignment="1">
      <alignment vertical="center"/>
    </xf>
    <xf numFmtId="3" fontId="4" fillId="20" borderId="0" xfId="58" applyNumberFormat="1" applyFont="1" applyFill="1" applyAlignment="1">
      <alignment vertical="center"/>
    </xf>
    <xf numFmtId="0" fontId="3" fillId="20" borderId="0" xfId="58" applyFill="1" applyAlignment="1">
      <alignment vertical="center"/>
    </xf>
    <xf numFmtId="0" fontId="7" fillId="21" borderId="23" xfId="58" applyFont="1" applyFill="1" applyBorder="1"/>
    <xf numFmtId="0" fontId="7" fillId="21" borderId="24" xfId="58" applyFont="1" applyFill="1" applyBorder="1"/>
    <xf numFmtId="0" fontId="7" fillId="21" borderId="0" xfId="58" applyFont="1" applyFill="1" applyAlignment="1" applyProtection="1">
      <alignment horizontal="left"/>
      <protection hidden="1"/>
    </xf>
    <xf numFmtId="0" fontId="43" fillId="21" borderId="0" xfId="58" applyFont="1" applyFill="1" applyProtection="1">
      <protection hidden="1"/>
    </xf>
    <xf numFmtId="0" fontId="6" fillId="21" borderId="0" xfId="58" applyFont="1" applyFill="1" applyAlignment="1" applyProtection="1">
      <alignment horizontal="left" wrapText="1"/>
      <protection hidden="1"/>
    </xf>
    <xf numFmtId="0" fontId="7" fillId="21" borderId="0" xfId="58" applyFont="1" applyFill="1" applyAlignment="1">
      <alignment horizontal="left" wrapText="1"/>
    </xf>
    <xf numFmtId="0" fontId="6" fillId="0" borderId="0" xfId="62" applyFont="1"/>
    <xf numFmtId="0" fontId="42" fillId="0" borderId="0" xfId="62" applyFont="1"/>
    <xf numFmtId="0" fontId="7" fillId="0" borderId="0" xfId="0" applyFont="1" applyAlignment="1">
      <alignment horizontal="right"/>
    </xf>
    <xf numFmtId="168" fontId="7" fillId="0" borderId="0" xfId="44" applyNumberFormat="1" applyFont="1" applyAlignment="1">
      <alignment horizontal="right"/>
    </xf>
    <xf numFmtId="3" fontId="7" fillId="25" borderId="13" xfId="44" applyNumberFormat="1" applyFont="1" applyFill="1" applyBorder="1"/>
    <xf numFmtId="3" fontId="7" fillId="25" borderId="14" xfId="44" applyNumberFormat="1" applyFont="1" applyFill="1" applyBorder="1"/>
    <xf numFmtId="3" fontId="13" fillId="0" borderId="27" xfId="0" applyNumberFormat="1" applyFont="1" applyBorder="1"/>
    <xf numFmtId="3" fontId="7" fillId="27" borderId="27" xfId="0" applyNumberFormat="1" applyFont="1" applyFill="1" applyBorder="1"/>
    <xf numFmtId="3" fontId="7" fillId="27" borderId="13" xfId="0" applyNumberFormat="1" applyFont="1" applyFill="1" applyBorder="1"/>
    <xf numFmtId="3" fontId="7" fillId="27" borderId="14" xfId="0" applyNumberFormat="1" applyFont="1" applyFill="1" applyBorder="1"/>
    <xf numFmtId="0" fontId="13" fillId="27" borderId="22" xfId="0" applyFont="1" applyFill="1" applyBorder="1"/>
    <xf numFmtId="3" fontId="13" fillId="27" borderId="16" xfId="0" applyNumberFormat="1" applyFont="1" applyFill="1" applyBorder="1"/>
    <xf numFmtId="0" fontId="13" fillId="27" borderId="17" xfId="0" applyFont="1" applyFill="1" applyBorder="1"/>
    <xf numFmtId="0" fontId="13" fillId="27" borderId="14" xfId="0" applyFont="1" applyFill="1" applyBorder="1"/>
    <xf numFmtId="0" fontId="13" fillId="27" borderId="24" xfId="0" applyFont="1" applyFill="1" applyBorder="1"/>
    <xf numFmtId="3" fontId="13" fillId="27" borderId="17" xfId="0" applyNumberFormat="1" applyFont="1" applyFill="1" applyBorder="1"/>
    <xf numFmtId="0" fontId="13" fillId="27" borderId="20" xfId="0" applyFont="1" applyFill="1" applyBorder="1"/>
    <xf numFmtId="0" fontId="13" fillId="0" borderId="25" xfId="0" applyFont="1" applyBorder="1"/>
    <xf numFmtId="0" fontId="13" fillId="27" borderId="27" xfId="0" applyFont="1" applyFill="1" applyBorder="1"/>
    <xf numFmtId="0" fontId="13" fillId="27" borderId="13" xfId="0" applyFont="1" applyFill="1" applyBorder="1"/>
    <xf numFmtId="0" fontId="7" fillId="21" borderId="19" xfId="58" applyFont="1" applyFill="1" applyBorder="1"/>
    <xf numFmtId="0" fontId="56" fillId="21" borderId="19" xfId="58" applyFont="1" applyFill="1" applyBorder="1"/>
    <xf numFmtId="0" fontId="7" fillId="21" borderId="19" xfId="58" applyFont="1" applyFill="1" applyBorder="1" applyAlignment="1">
      <alignment vertical="center"/>
    </xf>
    <xf numFmtId="0" fontId="7" fillId="21" borderId="17" xfId="58" applyFont="1" applyFill="1" applyBorder="1"/>
    <xf numFmtId="0" fontId="7" fillId="21" borderId="20" xfId="58" applyFont="1" applyFill="1" applyBorder="1"/>
    <xf numFmtId="0" fontId="36" fillId="0" borderId="0" xfId="0" applyFont="1" applyProtection="1">
      <protection locked="0"/>
    </xf>
    <xf numFmtId="0" fontId="57" fillId="21" borderId="0" xfId="58" applyFont="1" applyFill="1" applyProtection="1">
      <protection hidden="1"/>
    </xf>
    <xf numFmtId="0" fontId="7" fillId="0" borderId="27" xfId="0" applyFont="1" applyBorder="1" applyAlignment="1">
      <alignment horizontal="left" vertical="center" wrapText="1"/>
    </xf>
    <xf numFmtId="0" fontId="7" fillId="0" borderId="14" xfId="0" applyFont="1" applyBorder="1" applyAlignment="1">
      <alignment horizontal="left" vertical="center" wrapText="1"/>
    </xf>
    <xf numFmtId="0" fontId="13" fillId="19" borderId="15" xfId="0" applyFont="1" applyFill="1" applyBorder="1" applyAlignment="1">
      <alignment vertical="center"/>
    </xf>
    <xf numFmtId="0" fontId="7" fillId="19" borderId="25" xfId="0" applyFont="1" applyFill="1" applyBorder="1" applyAlignment="1">
      <alignment horizontal="left" vertical="center"/>
    </xf>
    <xf numFmtId="3" fontId="5" fillId="22" borderId="25" xfId="0" applyNumberFormat="1" applyFont="1" applyFill="1" applyBorder="1" applyAlignment="1">
      <alignment vertical="center"/>
    </xf>
    <xf numFmtId="3" fontId="5" fillId="0" borderId="0" xfId="0" applyNumberFormat="1" applyFont="1" applyAlignment="1">
      <alignment horizontal="right" vertical="center"/>
    </xf>
    <xf numFmtId="0" fontId="13" fillId="0" borderId="3" xfId="0" applyFont="1" applyBorder="1" applyAlignment="1">
      <alignment horizontal="center" vertical="center"/>
    </xf>
    <xf numFmtId="0" fontId="13" fillId="0" borderId="3" xfId="0" applyFont="1" applyBorder="1" applyAlignment="1">
      <alignment horizontal="left" vertical="center" wrapText="1"/>
    </xf>
    <xf numFmtId="0" fontId="13" fillId="0" borderId="3" xfId="0" applyFont="1" applyBorder="1" applyAlignment="1">
      <alignment horizontal="left" vertical="center"/>
    </xf>
    <xf numFmtId="0" fontId="13" fillId="0" borderId="3" xfId="0" applyFont="1" applyBorder="1" applyAlignment="1">
      <alignment horizontal="left" vertical="top" wrapText="1"/>
    </xf>
    <xf numFmtId="0" fontId="36" fillId="0" borderId="0" xfId="0" applyFont="1"/>
    <xf numFmtId="0" fontId="12" fillId="0" borderId="0" xfId="0" applyFont="1"/>
    <xf numFmtId="3" fontId="7" fillId="0" borderId="0" xfId="0" applyNumberFormat="1" applyFont="1" applyProtection="1">
      <protection locked="0"/>
    </xf>
    <xf numFmtId="0" fontId="7" fillId="27" borderId="0" xfId="0" applyFont="1" applyFill="1" applyAlignment="1">
      <alignment vertical="top"/>
    </xf>
    <xf numFmtId="3" fontId="7" fillId="0" borderId="14" xfId="0" applyNumberFormat="1" applyFont="1" applyBorder="1" applyAlignment="1" applyProtection="1">
      <alignment horizontal="left" vertical="center"/>
      <protection locked="0"/>
    </xf>
    <xf numFmtId="0" fontId="13" fillId="0" borderId="0" xfId="0" applyFont="1" applyAlignment="1">
      <alignment horizontal="right"/>
    </xf>
    <xf numFmtId="0" fontId="3" fillId="0" borderId="0" xfId="61" applyProtection="1">
      <protection locked="0"/>
    </xf>
    <xf numFmtId="0" fontId="3" fillId="0" borderId="0" xfId="61"/>
    <xf numFmtId="0" fontId="13" fillId="30" borderId="32" xfId="58" applyFont="1" applyFill="1" applyBorder="1" applyAlignment="1" applyProtection="1">
      <alignment horizontal="left" vertical="center"/>
      <protection hidden="1"/>
    </xf>
    <xf numFmtId="0" fontId="41" fillId="30" borderId="33" xfId="58" applyFont="1" applyFill="1" applyBorder="1" applyAlignment="1" applyProtection="1">
      <alignment horizontal="left" vertical="center"/>
      <protection hidden="1"/>
    </xf>
    <xf numFmtId="0" fontId="13" fillId="30" borderId="33" xfId="58" applyFont="1" applyFill="1" applyBorder="1" applyAlignment="1" applyProtection="1">
      <alignment horizontal="left" vertical="center"/>
      <protection hidden="1"/>
    </xf>
    <xf numFmtId="0" fontId="13" fillId="30" borderId="34" xfId="58" applyFont="1" applyFill="1" applyBorder="1" applyAlignment="1" applyProtection="1">
      <alignment horizontal="left" vertical="center"/>
      <protection hidden="1"/>
    </xf>
    <xf numFmtId="0" fontId="7" fillId="21" borderId="35" xfId="63" applyFill="1" applyBorder="1" applyAlignment="1" applyProtection="1">
      <alignment vertical="center"/>
      <protection hidden="1"/>
    </xf>
    <xf numFmtId="0" fontId="47" fillId="21" borderId="0" xfId="58" applyFont="1" applyFill="1" applyAlignment="1" applyProtection="1">
      <alignment horizontal="left"/>
      <protection hidden="1"/>
    </xf>
    <xf numFmtId="0" fontId="13" fillId="21" borderId="0" xfId="63" applyFont="1" applyFill="1" applyAlignment="1" applyProtection="1">
      <alignment vertical="center"/>
      <protection hidden="1"/>
    </xf>
    <xf numFmtId="0" fontId="7" fillId="21" borderId="36" xfId="63" applyFill="1" applyBorder="1" applyAlignment="1" applyProtection="1">
      <alignment vertical="center"/>
      <protection hidden="1"/>
    </xf>
    <xf numFmtId="0" fontId="2" fillId="21" borderId="0" xfId="63" applyFont="1" applyFill="1" applyAlignment="1" applyProtection="1">
      <alignment vertical="center"/>
      <protection hidden="1"/>
    </xf>
    <xf numFmtId="0" fontId="7" fillId="21" borderId="0" xfId="63" applyFill="1" applyAlignment="1" applyProtection="1">
      <alignment vertical="center"/>
      <protection hidden="1"/>
    </xf>
    <xf numFmtId="0" fontId="7" fillId="21" borderId="0" xfId="63" applyFill="1" applyAlignment="1" applyProtection="1">
      <alignment horizontal="left" vertical="center" wrapText="1"/>
      <protection hidden="1"/>
    </xf>
    <xf numFmtId="0" fontId="7" fillId="21" borderId="36" xfId="63" applyFill="1" applyBorder="1" applyAlignment="1" applyProtection="1">
      <alignment horizontal="left" vertical="center" wrapText="1"/>
      <protection hidden="1"/>
    </xf>
    <xf numFmtId="0" fontId="7" fillId="0" borderId="0" xfId="61" applyFont="1" applyProtection="1">
      <protection locked="0"/>
    </xf>
    <xf numFmtId="0" fontId="7" fillId="0" borderId="0" xfId="61" applyFont="1"/>
    <xf numFmtId="0" fontId="7" fillId="21" borderId="0" xfId="63" applyFill="1" applyAlignment="1" applyProtection="1">
      <alignment horizontal="left" vertical="center"/>
      <protection hidden="1"/>
    </xf>
    <xf numFmtId="0" fontId="7" fillId="0" borderId="3" xfId="63" applyBorder="1" applyAlignment="1" applyProtection="1">
      <alignment horizontal="right" vertical="center"/>
      <protection locked="0"/>
    </xf>
    <xf numFmtId="0" fontId="7" fillId="21" borderId="0" xfId="63" applyFill="1" applyAlignment="1" applyProtection="1">
      <alignment horizontal="center" vertical="center"/>
      <protection hidden="1"/>
    </xf>
    <xf numFmtId="0" fontId="7" fillId="21" borderId="0" xfId="61" applyFont="1" applyFill="1" applyProtection="1">
      <protection hidden="1"/>
    </xf>
    <xf numFmtId="0" fontId="7" fillId="21" borderId="0" xfId="63" applyFill="1" applyAlignment="1" applyProtection="1">
      <alignment horizontal="right" vertical="center"/>
      <protection hidden="1"/>
    </xf>
    <xf numFmtId="0" fontId="7" fillId="21" borderId="36" xfId="63" applyFill="1" applyBorder="1" applyAlignment="1" applyProtection="1">
      <alignment horizontal="center" vertical="center"/>
      <protection hidden="1"/>
    </xf>
    <xf numFmtId="0" fontId="7" fillId="21" borderId="37" xfId="63" applyFill="1" applyBorder="1" applyAlignment="1" applyProtection="1">
      <alignment vertical="center"/>
      <protection hidden="1"/>
    </xf>
    <xf numFmtId="0" fontId="7" fillId="21" borderId="38" xfId="63" applyFill="1" applyBorder="1" applyAlignment="1" applyProtection="1">
      <alignment vertical="center"/>
      <protection hidden="1"/>
    </xf>
    <xf numFmtId="0" fontId="7" fillId="21" borderId="39" xfId="63" applyFill="1" applyBorder="1" applyAlignment="1" applyProtection="1">
      <alignment vertical="center"/>
      <protection hidden="1"/>
    </xf>
    <xf numFmtId="0" fontId="3" fillId="0" borderId="0" xfId="63" applyFont="1" applyAlignment="1" applyProtection="1">
      <alignment horizontal="right" vertical="center"/>
      <protection locked="0"/>
    </xf>
    <xf numFmtId="0" fontId="7" fillId="21" borderId="23" xfId="63" applyFill="1" applyBorder="1" applyAlignment="1" applyProtection="1">
      <alignment horizontal="right" vertical="center"/>
      <protection hidden="1"/>
    </xf>
    <xf numFmtId="0" fontId="3" fillId="21" borderId="19" xfId="63" applyFont="1" applyFill="1" applyBorder="1" applyAlignment="1" applyProtection="1">
      <alignment horizontal="right" vertical="center"/>
      <protection hidden="1"/>
    </xf>
    <xf numFmtId="0" fontId="13" fillId="21" borderId="0" xfId="63" applyFont="1" applyFill="1" applyAlignment="1" applyProtection="1">
      <alignment horizontal="left" vertical="center"/>
      <protection hidden="1"/>
    </xf>
    <xf numFmtId="0" fontId="7" fillId="21" borderId="24" xfId="63" applyFill="1" applyBorder="1" applyAlignment="1" applyProtection="1">
      <alignment horizontal="right" vertical="center"/>
      <protection hidden="1"/>
    </xf>
    <xf numFmtId="0" fontId="7" fillId="21" borderId="17" xfId="63" applyFill="1" applyBorder="1" applyAlignment="1" applyProtection="1">
      <alignment horizontal="right" vertical="center"/>
      <protection hidden="1"/>
    </xf>
    <xf numFmtId="0" fontId="3" fillId="21" borderId="20" xfId="63" applyFont="1" applyFill="1" applyBorder="1" applyAlignment="1" applyProtection="1">
      <alignment horizontal="right" vertical="center"/>
      <protection hidden="1"/>
    </xf>
    <xf numFmtId="0" fontId="3" fillId="0" borderId="0" xfId="0" applyFont="1" applyProtection="1">
      <protection locked="0"/>
    </xf>
    <xf numFmtId="3" fontId="41" fillId="30" borderId="33" xfId="58" applyNumberFormat="1" applyFont="1" applyFill="1" applyBorder="1" applyAlignment="1" applyProtection="1">
      <alignment horizontal="left" vertical="center"/>
      <protection hidden="1"/>
    </xf>
    <xf numFmtId="0" fontId="41" fillId="30" borderId="33" xfId="58" applyFont="1" applyFill="1" applyBorder="1" applyAlignment="1" applyProtection="1">
      <alignment horizontal="center" vertical="center"/>
      <protection hidden="1"/>
    </xf>
    <xf numFmtId="0" fontId="13" fillId="19" borderId="15" xfId="0" applyFont="1" applyFill="1" applyBorder="1" applyAlignment="1">
      <alignment horizontal="left" vertical="center"/>
    </xf>
    <xf numFmtId="3" fontId="7" fillId="19" borderId="25" xfId="0" applyNumberFormat="1" applyFont="1" applyFill="1" applyBorder="1"/>
    <xf numFmtId="0" fontId="7" fillId="19" borderId="26" xfId="0" applyFont="1" applyFill="1" applyBorder="1"/>
    <xf numFmtId="0" fontId="7" fillId="0" borderId="0" xfId="0" applyFont="1" applyAlignment="1">
      <alignment horizontal="center" wrapText="1"/>
    </xf>
    <xf numFmtId="0" fontId="15" fillId="0" borderId="0" xfId="0" applyFont="1" applyAlignment="1">
      <alignment horizontal="left"/>
    </xf>
    <xf numFmtId="0" fontId="13" fillId="19" borderId="25" xfId="0" quotePrefix="1" applyFont="1" applyFill="1" applyBorder="1" applyAlignment="1">
      <alignment horizontal="left" vertical="center"/>
    </xf>
    <xf numFmtId="0" fontId="13" fillId="19" borderId="27" xfId="0" applyFont="1" applyFill="1" applyBorder="1" applyAlignment="1">
      <alignment horizontal="center"/>
    </xf>
    <xf numFmtId="0" fontId="13" fillId="19" borderId="27" xfId="0" applyFont="1" applyFill="1" applyBorder="1" applyAlignment="1">
      <alignment horizontal="center" vertical="center" wrapText="1"/>
    </xf>
    <xf numFmtId="3" fontId="13" fillId="19" borderId="27" xfId="0" applyNumberFormat="1" applyFont="1" applyFill="1" applyBorder="1" applyAlignment="1">
      <alignment horizontal="center" vertical="center" wrapText="1"/>
    </xf>
    <xf numFmtId="0" fontId="7" fillId="0" borderId="0" xfId="0" applyFont="1" applyAlignment="1">
      <alignment horizontal="left" vertical="center" wrapText="1"/>
    </xf>
    <xf numFmtId="3" fontId="7" fillId="0" borderId="0" xfId="0" applyNumberFormat="1" applyFont="1" applyAlignment="1">
      <alignment vertical="center"/>
    </xf>
    <xf numFmtId="0" fontId="13" fillId="0" borderId="0" xfId="0" applyFont="1" applyAlignment="1">
      <alignment horizontal="right" vertical="center"/>
    </xf>
    <xf numFmtId="166" fontId="7" fillId="0" borderId="0" xfId="0" applyNumberFormat="1" applyFont="1" applyAlignment="1">
      <alignment vertical="center"/>
    </xf>
    <xf numFmtId="3" fontId="36" fillId="0" borderId="0" xfId="0" applyNumberFormat="1" applyFont="1"/>
    <xf numFmtId="3" fontId="7" fillId="0" borderId="25" xfId="0" applyNumberFormat="1" applyFont="1" applyBorder="1" applyAlignment="1">
      <alignment horizontal="left"/>
    </xf>
    <xf numFmtId="3" fontId="7" fillId="0" borderId="25" xfId="0" applyNumberFormat="1" applyFont="1" applyBorder="1" applyAlignment="1">
      <alignment horizontal="centerContinuous"/>
    </xf>
    <xf numFmtId="0" fontId="13" fillId="19" borderId="25" xfId="0" applyFont="1" applyFill="1" applyBorder="1" applyAlignment="1">
      <alignment horizontal="left" vertical="center" wrapText="1"/>
    </xf>
    <xf numFmtId="3" fontId="7" fillId="19" borderId="25" xfId="0" applyNumberFormat="1" applyFont="1" applyFill="1" applyBorder="1" applyAlignment="1">
      <alignment vertical="center"/>
    </xf>
    <xf numFmtId="0" fontId="13" fillId="24" borderId="27" xfId="0" applyFont="1" applyFill="1" applyBorder="1" applyAlignment="1">
      <alignment horizontal="left" vertical="center" wrapText="1"/>
    </xf>
    <xf numFmtId="0" fontId="15" fillId="19" borderId="25" xfId="0" applyFont="1" applyFill="1" applyBorder="1" applyAlignment="1">
      <alignment horizontal="left" vertical="center"/>
    </xf>
    <xf numFmtId="0" fontId="15" fillId="19" borderId="25" xfId="0" applyFont="1" applyFill="1" applyBorder="1" applyAlignment="1">
      <alignment horizontal="left" vertical="center" wrapText="1"/>
    </xf>
    <xf numFmtId="164" fontId="5" fillId="19" borderId="25" xfId="0" applyNumberFormat="1" applyFont="1" applyFill="1" applyBorder="1" applyAlignment="1">
      <alignment vertical="center"/>
    </xf>
    <xf numFmtId="0" fontId="36" fillId="0" borderId="0" xfId="0" applyFont="1" applyAlignment="1">
      <alignment wrapText="1"/>
    </xf>
    <xf numFmtId="0" fontId="13" fillId="0" borderId="0" xfId="0" applyFont="1" applyAlignment="1">
      <alignment horizontal="left" vertical="center" wrapText="1"/>
    </xf>
    <xf numFmtId="164" fontId="13" fillId="0" borderId="0" xfId="0" applyNumberFormat="1" applyFont="1" applyAlignment="1">
      <alignment vertical="center"/>
    </xf>
    <xf numFmtId="0" fontId="13" fillId="19" borderId="18" xfId="0" applyFont="1" applyFill="1" applyBorder="1" applyAlignment="1">
      <alignment horizontal="center"/>
    </xf>
    <xf numFmtId="168" fontId="13" fillId="24" borderId="3" xfId="0" applyNumberFormat="1" applyFont="1" applyFill="1" applyBorder="1" applyAlignment="1">
      <alignment horizontal="right" vertical="center" wrapText="1"/>
    </xf>
    <xf numFmtId="168" fontId="7" fillId="0" borderId="0" xfId="0" quotePrefix="1" applyNumberFormat="1" applyFont="1" applyAlignment="1">
      <alignment vertical="center" wrapText="1"/>
    </xf>
    <xf numFmtId="168" fontId="7" fillId="0" borderId="24" xfId="0" quotePrefix="1" applyNumberFormat="1" applyFont="1" applyBorder="1" applyAlignment="1" applyProtection="1">
      <alignment vertical="center" wrapText="1"/>
      <protection locked="0"/>
    </xf>
    <xf numFmtId="0" fontId="13" fillId="0" borderId="0" xfId="0" applyFont="1" applyAlignment="1">
      <alignment horizontal="center" vertical="center" wrapText="1"/>
    </xf>
    <xf numFmtId="0" fontId="13" fillId="0" borderId="55" xfId="0" applyFont="1" applyBorder="1" applyAlignment="1">
      <alignment horizontal="center" vertical="center"/>
    </xf>
    <xf numFmtId="0" fontId="13" fillId="0" borderId="56" xfId="0" applyFont="1" applyBorder="1" applyAlignment="1">
      <alignment horizontal="center" vertical="center"/>
    </xf>
    <xf numFmtId="0" fontId="13" fillId="0" borderId="57" xfId="0" applyFont="1" applyBorder="1" applyAlignment="1">
      <alignment horizontal="center"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13" fillId="0" borderId="43" xfId="0" applyFont="1" applyBorder="1" applyAlignment="1">
      <alignment horizontal="center" vertical="center"/>
    </xf>
    <xf numFmtId="0" fontId="6" fillId="0" borderId="0" xfId="0" applyFont="1" applyAlignment="1">
      <alignment horizontal="center"/>
    </xf>
    <xf numFmtId="168" fontId="13" fillId="0" borderId="0" xfId="0" applyNumberFormat="1" applyFont="1" applyAlignment="1">
      <alignment vertical="center"/>
    </xf>
    <xf numFmtId="0" fontId="13" fillId="28" borderId="0" xfId="0" applyFont="1" applyFill="1" applyAlignment="1">
      <alignment horizontal="center" vertical="center"/>
    </xf>
    <xf numFmtId="0" fontId="13" fillId="28" borderId="0" xfId="0" applyFont="1" applyFill="1" applyAlignment="1">
      <alignment horizontal="left" vertical="center" wrapText="1"/>
    </xf>
    <xf numFmtId="0" fontId="7" fillId="33" borderId="0" xfId="0" applyFont="1" applyFill="1" applyAlignment="1" applyProtection="1">
      <alignment horizontal="left" vertical="center"/>
      <protection locked="0"/>
    </xf>
    <xf numFmtId="0" fontId="7" fillId="0" borderId="26" xfId="0" applyFont="1" applyBorder="1" applyAlignment="1">
      <alignment horizontal="left" vertical="center" wrapText="1"/>
    </xf>
    <xf numFmtId="0" fontId="7" fillId="0" borderId="27" xfId="0" applyFont="1" applyBorder="1" applyAlignment="1">
      <alignment horizontal="center" vertical="center"/>
    </xf>
    <xf numFmtId="0" fontId="7" fillId="0" borderId="64" xfId="0" applyFont="1" applyBorder="1" applyAlignment="1">
      <alignment horizontal="center" vertical="center"/>
    </xf>
    <xf numFmtId="3" fontId="5" fillId="22" borderId="15" xfId="0" applyNumberFormat="1" applyFont="1" applyFill="1" applyBorder="1" applyAlignment="1">
      <alignment vertical="center"/>
    </xf>
    <xf numFmtId="168" fontId="13" fillId="24" borderId="15" xfId="0" applyNumberFormat="1" applyFont="1" applyFill="1" applyBorder="1" applyAlignment="1">
      <alignment vertical="center"/>
    </xf>
    <xf numFmtId="0" fontId="7" fillId="0" borderId="65" xfId="0" applyFont="1" applyBorder="1" applyAlignment="1">
      <alignment horizontal="center" vertical="center"/>
    </xf>
    <xf numFmtId="0" fontId="7" fillId="0" borderId="66" xfId="0" applyFont="1" applyBorder="1" applyAlignment="1">
      <alignment horizontal="left" vertical="center" wrapText="1"/>
    </xf>
    <xf numFmtId="0" fontId="13" fillId="0" borderId="3" xfId="0" applyFont="1" applyBorder="1"/>
    <xf numFmtId="0" fontId="7" fillId="0" borderId="3" xfId="0" applyFont="1" applyBorder="1"/>
    <xf numFmtId="0" fontId="7" fillId="29" borderId="0" xfId="0" applyFont="1" applyFill="1"/>
    <xf numFmtId="0" fontId="13" fillId="0" borderId="14" xfId="0" applyFont="1" applyBorder="1"/>
    <xf numFmtId="0" fontId="7" fillId="29" borderId="3" xfId="0" applyFont="1" applyFill="1" applyBorder="1"/>
    <xf numFmtId="165" fontId="0" fillId="0" borderId="0" xfId="0" applyNumberFormat="1"/>
    <xf numFmtId="0" fontId="7" fillId="26" borderId="0" xfId="0" applyFont="1" applyFill="1"/>
    <xf numFmtId="0" fontId="41" fillId="26" borderId="68" xfId="0" quotePrefix="1" applyFont="1" applyFill="1" applyBorder="1" applyAlignment="1">
      <alignment horizontal="center"/>
    </xf>
    <xf numFmtId="0" fontId="13" fillId="0" borderId="0" xfId="0" applyFont="1" applyAlignment="1">
      <alignment horizontal="center" vertical="center"/>
    </xf>
    <xf numFmtId="0" fontId="2" fillId="0" borderId="0" xfId="0" applyFont="1" applyAlignment="1">
      <alignment horizontal="center"/>
    </xf>
    <xf numFmtId="0" fontId="13" fillId="0" borderId="0" xfId="0" applyFont="1" applyAlignment="1" applyProtection="1">
      <alignment horizontal="center" textRotation="180"/>
      <protection hidden="1"/>
    </xf>
    <xf numFmtId="0" fontId="38" fillId="0" borderId="3" xfId="0" applyFont="1" applyBorder="1" applyAlignment="1">
      <alignment horizontal="center" vertical="center"/>
    </xf>
    <xf numFmtId="0" fontId="16" fillId="36" borderId="3" xfId="0" applyFont="1" applyFill="1" applyBorder="1"/>
    <xf numFmtId="165" fontId="16" fillId="0" borderId="3" xfId="0" applyNumberFormat="1" applyFont="1" applyBorder="1" applyProtection="1">
      <protection hidden="1"/>
    </xf>
    <xf numFmtId="165" fontId="38" fillId="0" borderId="3" xfId="0" applyNumberFormat="1" applyFont="1" applyBorder="1" applyAlignment="1" applyProtection="1">
      <alignment horizontal="right"/>
      <protection hidden="1"/>
    </xf>
    <xf numFmtId="165" fontId="38" fillId="35" borderId="3" xfId="0" applyNumberFormat="1" applyFont="1" applyFill="1" applyBorder="1" applyAlignment="1" applyProtection="1">
      <alignment horizontal="right"/>
      <protection hidden="1"/>
    </xf>
    <xf numFmtId="165" fontId="38" fillId="25" borderId="3" xfId="0" applyNumberFormat="1" applyFont="1" applyFill="1" applyBorder="1" applyAlignment="1" applyProtection="1">
      <alignment horizontal="right"/>
      <protection hidden="1"/>
    </xf>
    <xf numFmtId="0" fontId="16" fillId="0" borderId="0" xfId="0" applyFont="1"/>
    <xf numFmtId="0" fontId="2" fillId="0" borderId="0" xfId="0" applyFont="1" applyProtection="1">
      <protection hidden="1"/>
    </xf>
    <xf numFmtId="0" fontId="3" fillId="0" borderId="0" xfId="0" applyFont="1" applyProtection="1">
      <protection hidden="1"/>
    </xf>
    <xf numFmtId="0" fontId="2" fillId="26" borderId="0" xfId="0" applyFont="1" applyFill="1" applyAlignment="1">
      <alignment horizontal="center"/>
    </xf>
    <xf numFmtId="0" fontId="45" fillId="26" borderId="0" xfId="0" applyFont="1" applyFill="1" applyAlignment="1" applyProtection="1">
      <alignment horizontal="center"/>
      <protection hidden="1"/>
    </xf>
    <xf numFmtId="165" fontId="13" fillId="26" borderId="0" xfId="0" applyNumberFormat="1" applyFont="1" applyFill="1" applyAlignment="1" applyProtection="1">
      <alignment horizontal="center"/>
      <protection hidden="1"/>
    </xf>
    <xf numFmtId="165" fontId="13" fillId="26" borderId="0" xfId="0" applyNumberFormat="1" applyFont="1" applyFill="1" applyProtection="1">
      <protection hidden="1"/>
    </xf>
    <xf numFmtId="0" fontId="0" fillId="26" borderId="72" xfId="0" applyFill="1" applyBorder="1"/>
    <xf numFmtId="0" fontId="13" fillId="26" borderId="73" xfId="0" applyFont="1" applyFill="1" applyBorder="1" applyAlignment="1">
      <alignment horizontal="center" vertical="center" textRotation="180"/>
    </xf>
    <xf numFmtId="0" fontId="37" fillId="26" borderId="73" xfId="0" applyFont="1" applyFill="1" applyBorder="1" applyAlignment="1" applyProtection="1">
      <alignment horizontal="center"/>
      <protection hidden="1"/>
    </xf>
    <xf numFmtId="0" fontId="37" fillId="26" borderId="73" xfId="0" applyFont="1" applyFill="1" applyBorder="1" applyAlignment="1" applyProtection="1">
      <alignment horizontal="center" textRotation="180"/>
      <protection hidden="1"/>
    </xf>
    <xf numFmtId="165" fontId="13" fillId="26" borderId="74" xfId="0" applyNumberFormat="1" applyFont="1" applyFill="1" applyBorder="1" applyProtection="1">
      <protection hidden="1"/>
    </xf>
    <xf numFmtId="0" fontId="0" fillId="26" borderId="75" xfId="0" applyFill="1" applyBorder="1"/>
    <xf numFmtId="165" fontId="13" fillId="26" borderId="76" xfId="0" applyNumberFormat="1" applyFont="1" applyFill="1" applyBorder="1" applyProtection="1">
      <protection hidden="1"/>
    </xf>
    <xf numFmtId="0" fontId="0" fillId="26" borderId="75" xfId="0" applyFill="1" applyBorder="1" applyAlignment="1">
      <alignment horizontal="center"/>
    </xf>
    <xf numFmtId="165" fontId="13" fillId="26" borderId="76" xfId="0" applyNumberFormat="1" applyFont="1" applyFill="1" applyBorder="1" applyAlignment="1" applyProtection="1">
      <alignment horizontal="right"/>
      <protection hidden="1"/>
    </xf>
    <xf numFmtId="0" fontId="16" fillId="26" borderId="75" xfId="0" applyFont="1" applyFill="1" applyBorder="1"/>
    <xf numFmtId="0" fontId="0" fillId="26" borderId="77" xfId="0" applyFill="1" applyBorder="1"/>
    <xf numFmtId="0" fontId="2" fillId="26" borderId="78" xfId="0" applyFont="1" applyFill="1" applyBorder="1" applyAlignment="1">
      <alignment horizontal="center"/>
    </xf>
    <xf numFmtId="0" fontId="0" fillId="26" borderId="78" xfId="0" applyFill="1" applyBorder="1" applyAlignment="1">
      <alignment horizontal="left"/>
    </xf>
    <xf numFmtId="0" fontId="13" fillId="26" borderId="78" xfId="0" applyFont="1" applyFill="1" applyBorder="1" applyAlignment="1" applyProtection="1">
      <alignment horizontal="left" vertical="center" wrapText="1"/>
      <protection hidden="1"/>
    </xf>
    <xf numFmtId="0" fontId="0" fillId="38" borderId="0" xfId="0" applyFill="1"/>
    <xf numFmtId="0" fontId="13" fillId="38" borderId="0" xfId="0" applyFont="1" applyFill="1" applyAlignment="1">
      <alignment horizontal="center" vertical="center" textRotation="180"/>
    </xf>
    <xf numFmtId="0" fontId="37" fillId="38" borderId="0" xfId="0" applyFont="1" applyFill="1" applyAlignment="1" applyProtection="1">
      <alignment horizontal="center"/>
      <protection hidden="1"/>
    </xf>
    <xf numFmtId="0" fontId="37" fillId="38" borderId="0" xfId="0" applyFont="1" applyFill="1" applyAlignment="1" applyProtection="1">
      <alignment horizontal="center" textRotation="180"/>
      <protection hidden="1"/>
    </xf>
    <xf numFmtId="0" fontId="16" fillId="38" borderId="0" xfId="0" applyFont="1" applyFill="1"/>
    <xf numFmtId="0" fontId="2" fillId="38" borderId="0" xfId="0" applyFont="1" applyFill="1" applyAlignment="1">
      <alignment horizontal="center"/>
    </xf>
    <xf numFmtId="0" fontId="0" fillId="38" borderId="0" xfId="0" applyFill="1" applyAlignment="1">
      <alignment horizontal="left"/>
    </xf>
    <xf numFmtId="0" fontId="13" fillId="38" borderId="0" xfId="0" applyFont="1" applyFill="1" applyAlignment="1" applyProtection="1">
      <alignment horizontal="left" vertical="center" wrapText="1"/>
      <protection hidden="1"/>
    </xf>
    <xf numFmtId="165" fontId="13" fillId="38" borderId="0" xfId="0" applyNumberFormat="1" applyFont="1" applyFill="1" applyProtection="1">
      <protection hidden="1"/>
    </xf>
    <xf numFmtId="165" fontId="13" fillId="38" borderId="0" xfId="0" applyNumberFormat="1" applyFont="1" applyFill="1" applyAlignment="1" applyProtection="1">
      <alignment horizontal="center"/>
      <protection hidden="1"/>
    </xf>
    <xf numFmtId="0" fontId="48" fillId="0" borderId="0" xfId="0" applyFont="1"/>
    <xf numFmtId="0" fontId="0" fillId="26" borderId="80" xfId="0" applyFill="1" applyBorder="1"/>
    <xf numFmtId="0" fontId="13" fillId="26" borderId="81" xfId="0" applyFont="1" applyFill="1" applyBorder="1" applyAlignment="1">
      <alignment horizontal="center" vertical="center" textRotation="180"/>
    </xf>
    <xf numFmtId="0" fontId="37" fillId="26" borderId="81" xfId="0" applyFont="1" applyFill="1" applyBorder="1" applyAlignment="1" applyProtection="1">
      <alignment horizontal="center"/>
      <protection hidden="1"/>
    </xf>
    <xf numFmtId="0" fontId="37" fillId="26" borderId="81" xfId="0" applyFont="1" applyFill="1" applyBorder="1" applyAlignment="1" applyProtection="1">
      <alignment horizontal="center" textRotation="180"/>
      <protection hidden="1"/>
    </xf>
    <xf numFmtId="165" fontId="13" fillId="26" borderId="82" xfId="0" applyNumberFormat="1" applyFont="1" applyFill="1" applyBorder="1" applyProtection="1">
      <protection hidden="1"/>
    </xf>
    <xf numFmtId="0" fontId="0" fillId="26" borderId="83" xfId="0" applyFill="1" applyBorder="1"/>
    <xf numFmtId="165" fontId="13" fillId="26" borderId="84" xfId="0" applyNumberFormat="1" applyFont="1" applyFill="1" applyBorder="1" applyProtection="1">
      <protection hidden="1"/>
    </xf>
    <xf numFmtId="165" fontId="13" fillId="26" borderId="84" xfId="0" applyNumberFormat="1" applyFont="1" applyFill="1" applyBorder="1" applyAlignment="1" applyProtection="1">
      <alignment horizontal="center"/>
      <protection hidden="1"/>
    </xf>
    <xf numFmtId="0" fontId="16" fillId="26" borderId="83" xfId="0" applyFont="1" applyFill="1" applyBorder="1"/>
    <xf numFmtId="0" fontId="0" fillId="26" borderId="85" xfId="0" applyFill="1" applyBorder="1"/>
    <xf numFmtId="0" fontId="2" fillId="26" borderId="86" xfId="0" applyFont="1" applyFill="1" applyBorder="1" applyAlignment="1">
      <alignment horizontal="center"/>
    </xf>
    <xf numFmtId="0" fontId="0" fillId="26" borderId="86" xfId="0" applyFill="1" applyBorder="1" applyAlignment="1">
      <alignment horizontal="left"/>
    </xf>
    <xf numFmtId="0" fontId="13" fillId="26" borderId="86" xfId="0" applyFont="1" applyFill="1" applyBorder="1" applyAlignment="1" applyProtection="1">
      <alignment horizontal="left" vertical="center" wrapText="1"/>
      <protection hidden="1"/>
    </xf>
    <xf numFmtId="0" fontId="0" fillId="26" borderId="83" xfId="0" applyFill="1" applyBorder="1" applyAlignment="1">
      <alignment horizontal="center"/>
    </xf>
    <xf numFmtId="165" fontId="38" fillId="39" borderId="3" xfId="0" applyNumberFormat="1" applyFont="1" applyFill="1" applyBorder="1" applyAlignment="1" applyProtection="1">
      <alignment horizontal="right"/>
      <protection hidden="1"/>
    </xf>
    <xf numFmtId="165" fontId="13" fillId="26" borderId="84" xfId="0" applyNumberFormat="1" applyFont="1" applyFill="1" applyBorder="1" applyAlignment="1" applyProtection="1">
      <alignment horizontal="right"/>
      <protection hidden="1"/>
    </xf>
    <xf numFmtId="165" fontId="13" fillId="26" borderId="88" xfId="0" applyNumberFormat="1" applyFont="1" applyFill="1" applyBorder="1" applyProtection="1">
      <protection hidden="1"/>
    </xf>
    <xf numFmtId="165" fontId="13" fillId="26" borderId="89" xfId="0" applyNumberFormat="1" applyFont="1" applyFill="1" applyBorder="1" applyProtection="1">
      <protection hidden="1"/>
    </xf>
    <xf numFmtId="165" fontId="13" fillId="26" borderId="89" xfId="0" applyNumberFormat="1" applyFont="1" applyFill="1" applyBorder="1" applyAlignment="1" applyProtection="1">
      <alignment horizontal="center"/>
      <protection hidden="1"/>
    </xf>
    <xf numFmtId="0" fontId="0" fillId="26" borderId="90" xfId="0" applyFill="1" applyBorder="1"/>
    <xf numFmtId="0" fontId="2" fillId="26" borderId="91" xfId="0" applyFont="1" applyFill="1" applyBorder="1" applyAlignment="1">
      <alignment horizontal="center"/>
    </xf>
    <xf numFmtId="0" fontId="0" fillId="26" borderId="91" xfId="0" applyFill="1" applyBorder="1" applyAlignment="1">
      <alignment horizontal="left"/>
    </xf>
    <xf numFmtId="0" fontId="13" fillId="26" borderId="91" xfId="0" applyFont="1" applyFill="1" applyBorder="1" applyAlignment="1" applyProtection="1">
      <alignment horizontal="left" vertical="center" wrapText="1"/>
      <protection hidden="1"/>
    </xf>
    <xf numFmtId="0" fontId="0" fillId="26" borderId="46" xfId="0" applyFill="1" applyBorder="1"/>
    <xf numFmtId="0" fontId="13" fillId="26" borderId="47" xfId="0" applyFont="1" applyFill="1" applyBorder="1" applyAlignment="1">
      <alignment horizontal="center" vertical="center" textRotation="180"/>
    </xf>
    <xf numFmtId="0" fontId="37" fillId="26" borderId="47" xfId="0" applyFont="1" applyFill="1" applyBorder="1" applyAlignment="1" applyProtection="1">
      <alignment horizontal="center"/>
      <protection hidden="1"/>
    </xf>
    <xf numFmtId="0" fontId="37" fillId="26" borderId="47" xfId="0" applyFont="1" applyFill="1" applyBorder="1" applyAlignment="1" applyProtection="1">
      <alignment horizontal="center" textRotation="180"/>
      <protection hidden="1"/>
    </xf>
    <xf numFmtId="165" fontId="13" fillId="26" borderId="48" xfId="0" applyNumberFormat="1" applyFont="1" applyFill="1" applyBorder="1" applyProtection="1">
      <protection hidden="1"/>
    </xf>
    <xf numFmtId="0" fontId="0" fillId="26" borderId="49" xfId="0" applyFill="1" applyBorder="1"/>
    <xf numFmtId="165" fontId="13" fillId="26" borderId="50" xfId="0" applyNumberFormat="1" applyFont="1" applyFill="1" applyBorder="1" applyProtection="1">
      <protection hidden="1"/>
    </xf>
    <xf numFmtId="0" fontId="0" fillId="26" borderId="49" xfId="0" applyFill="1" applyBorder="1" applyAlignment="1">
      <alignment horizontal="center"/>
    </xf>
    <xf numFmtId="165" fontId="13" fillId="26" borderId="50" xfId="0" applyNumberFormat="1" applyFont="1" applyFill="1" applyBorder="1" applyAlignment="1" applyProtection="1">
      <alignment horizontal="center"/>
      <protection hidden="1"/>
    </xf>
    <xf numFmtId="0" fontId="16" fillId="26" borderId="49" xfId="0" applyFont="1" applyFill="1" applyBorder="1"/>
    <xf numFmtId="0" fontId="0" fillId="26" borderId="51" xfId="0" applyFill="1" applyBorder="1"/>
    <xf numFmtId="0" fontId="2" fillId="26" borderId="52" xfId="0" applyFont="1" applyFill="1" applyBorder="1" applyAlignment="1">
      <alignment horizontal="center"/>
    </xf>
    <xf numFmtId="0" fontId="0" fillId="26" borderId="52" xfId="0" applyFill="1" applyBorder="1" applyAlignment="1">
      <alignment horizontal="left"/>
    </xf>
    <xf numFmtId="0" fontId="13" fillId="26" borderId="52" xfId="0" applyFont="1" applyFill="1" applyBorder="1" applyAlignment="1" applyProtection="1">
      <alignment horizontal="left" vertical="center" wrapText="1"/>
      <protection hidden="1"/>
    </xf>
    <xf numFmtId="0" fontId="38" fillId="0" borderId="0" xfId="0" applyFont="1" applyAlignment="1">
      <alignment horizontal="center" vertical="center" wrapText="1"/>
    </xf>
    <xf numFmtId="0" fontId="0" fillId="0" borderId="0" xfId="0" applyAlignment="1">
      <alignment wrapText="1"/>
    </xf>
    <xf numFmtId="3" fontId="38" fillId="19" borderId="93" xfId="0" applyNumberFormat="1" applyFont="1" applyFill="1" applyBorder="1" applyAlignment="1">
      <alignment horizontal="center" vertical="center" wrapText="1"/>
    </xf>
    <xf numFmtId="0" fontId="64" fillId="0" borderId="0" xfId="0" applyFont="1"/>
    <xf numFmtId="0" fontId="16" fillId="0" borderId="3" xfId="0" applyFont="1" applyBorder="1" applyAlignment="1">
      <alignment horizontal="center" vertical="center"/>
    </xf>
    <xf numFmtId="0" fontId="38" fillId="0" borderId="27" xfId="0" applyFont="1" applyBorder="1" applyAlignment="1">
      <alignment horizontal="center" vertical="center"/>
    </xf>
    <xf numFmtId="0" fontId="38" fillId="24" borderId="27" xfId="0" applyFont="1" applyFill="1" applyBorder="1" applyAlignment="1">
      <alignment horizontal="center" vertical="center"/>
    </xf>
    <xf numFmtId="0" fontId="38" fillId="19" borderId="15" xfId="0" applyFont="1" applyFill="1" applyBorder="1" applyAlignment="1">
      <alignment horizontal="left" vertical="center"/>
    </xf>
    <xf numFmtId="0" fontId="38" fillId="0" borderId="0" xfId="0" applyFont="1" applyAlignment="1">
      <alignment horizontal="center" vertical="center"/>
    </xf>
    <xf numFmtId="0" fontId="38" fillId="19" borderId="27" xfId="0" applyFont="1" applyFill="1" applyBorder="1" applyAlignment="1">
      <alignment horizontal="left" vertical="center" wrapText="1"/>
    </xf>
    <xf numFmtId="0" fontId="38" fillId="19" borderId="14" xfId="0" applyFont="1" applyFill="1" applyBorder="1" applyAlignment="1">
      <alignment horizontal="left" vertical="center" wrapText="1"/>
    </xf>
    <xf numFmtId="0" fontId="38" fillId="19" borderId="3" xfId="0" applyFont="1" applyFill="1" applyBorder="1" applyAlignment="1">
      <alignment horizontal="centerContinuous" vertical="top" wrapText="1"/>
    </xf>
    <xf numFmtId="3" fontId="36" fillId="0" borderId="0" xfId="0" applyNumberFormat="1" applyFont="1" applyProtection="1">
      <protection hidden="1"/>
    </xf>
    <xf numFmtId="168" fontId="13" fillId="0" borderId="0" xfId="0" applyNumberFormat="1" applyFont="1"/>
    <xf numFmtId="168" fontId="7" fillId="0" borderId="0" xfId="0" applyNumberFormat="1" applyFont="1"/>
    <xf numFmtId="168" fontId="7" fillId="26" borderId="0" xfId="0" applyNumberFormat="1" applyFont="1" applyFill="1"/>
    <xf numFmtId="168" fontId="7" fillId="26" borderId="94" xfId="0" applyNumberFormat="1" applyFont="1" applyFill="1" applyBorder="1"/>
    <xf numFmtId="0" fontId="38" fillId="27" borderId="31" xfId="0" applyFont="1" applyFill="1" applyBorder="1" applyAlignment="1">
      <alignment horizontal="center" vertical="center"/>
    </xf>
    <xf numFmtId="169" fontId="7" fillId="0" borderId="0" xfId="0" applyNumberFormat="1" applyFont="1"/>
    <xf numFmtId="0" fontId="13" fillId="0" borderId="3" xfId="0" applyFont="1" applyBorder="1" applyAlignment="1">
      <alignment horizontal="center" vertical="center" wrapText="1"/>
    </xf>
    <xf numFmtId="0" fontId="66" fillId="0" borderId="0" xfId="0" applyFont="1"/>
    <xf numFmtId="165" fontId="7" fillId="0" borderId="0" xfId="0" applyNumberFormat="1" applyFont="1"/>
    <xf numFmtId="3" fontId="13" fillId="0" borderId="0" xfId="0" quotePrefix="1" applyNumberFormat="1" applyFont="1" applyAlignment="1">
      <alignment horizontal="left" vertical="center"/>
    </xf>
    <xf numFmtId="3" fontId="7" fillId="0" borderId="17" xfId="0" applyNumberFormat="1" applyFont="1" applyBorder="1" applyAlignment="1">
      <alignment horizontal="left"/>
    </xf>
    <xf numFmtId="3" fontId="7" fillId="0" borderId="17" xfId="0" applyNumberFormat="1" applyFont="1" applyBorder="1" applyAlignment="1">
      <alignment horizontal="centerContinuous"/>
    </xf>
    <xf numFmtId="3" fontId="13" fillId="0" borderId="17" xfId="0" quotePrefix="1" applyNumberFormat="1" applyFont="1" applyBorder="1" applyAlignment="1">
      <alignment horizontal="center" vertical="top" wrapText="1"/>
    </xf>
    <xf numFmtId="3" fontId="36" fillId="0" borderId="95" xfId="0" applyNumberFormat="1" applyFont="1" applyBorder="1"/>
    <xf numFmtId="0" fontId="0" fillId="0" borderId="95" xfId="0" applyBorder="1"/>
    <xf numFmtId="0" fontId="36" fillId="0" borderId="0" xfId="0" applyFont="1" applyAlignment="1">
      <alignment horizontal="center" vertical="center"/>
    </xf>
    <xf numFmtId="0" fontId="16" fillId="0" borderId="3" xfId="0" applyFont="1" applyBorder="1" applyAlignment="1" applyProtection="1">
      <alignment horizontal="center"/>
      <protection locked="0"/>
    </xf>
    <xf numFmtId="0" fontId="7" fillId="34" borderId="0" xfId="0" applyFont="1" applyFill="1" applyAlignment="1" applyProtection="1">
      <alignment horizontal="left" vertical="center"/>
      <protection locked="0"/>
    </xf>
    <xf numFmtId="0" fontId="36" fillId="34" borderId="0" xfId="0" applyFont="1" applyFill="1" applyAlignment="1">
      <alignment horizontal="center" vertical="center"/>
    </xf>
    <xf numFmtId="0" fontId="36" fillId="34" borderId="0" xfId="0" applyFont="1" applyFill="1"/>
    <xf numFmtId="0" fontId="13" fillId="34" borderId="0" xfId="0" applyFont="1" applyFill="1" applyAlignment="1" applyProtection="1">
      <alignment horizontal="left" vertical="center"/>
      <protection locked="0"/>
    </xf>
    <xf numFmtId="165" fontId="7" fillId="26" borderId="3" xfId="0" applyNumberFormat="1" applyFont="1" applyFill="1" applyBorder="1"/>
    <xf numFmtId="169" fontId="7" fillId="26" borderId="3" xfId="0" applyNumberFormat="1" applyFont="1" applyFill="1" applyBorder="1"/>
    <xf numFmtId="3" fontId="7" fillId="0" borderId="17" xfId="0" applyNumberFormat="1" applyFont="1" applyBorder="1"/>
    <xf numFmtId="0" fontId="41" fillId="21" borderId="0" xfId="58" applyFont="1" applyFill="1" applyProtection="1">
      <protection hidden="1"/>
    </xf>
    <xf numFmtId="0" fontId="34" fillId="0" borderId="0" xfId="0" applyFont="1"/>
    <xf numFmtId="174" fontId="7" fillId="0" borderId="3" xfId="0" applyNumberFormat="1" applyFont="1" applyBorder="1" applyAlignment="1">
      <alignment horizontal="center" vertical="center"/>
    </xf>
    <xf numFmtId="174" fontId="7" fillId="0" borderId="14" xfId="0" applyNumberFormat="1" applyFont="1" applyBorder="1" applyAlignment="1">
      <alignment horizontal="center" vertical="center"/>
    </xf>
    <xf numFmtId="1" fontId="7" fillId="0" borderId="3" xfId="0" applyNumberFormat="1" applyFont="1" applyBorder="1" applyAlignment="1">
      <alignment horizontal="center" vertical="center"/>
    </xf>
    <xf numFmtId="1" fontId="13" fillId="19" borderId="15" xfId="0" applyNumberFormat="1" applyFont="1" applyFill="1" applyBorder="1" applyAlignment="1">
      <alignment vertical="center"/>
    </xf>
    <xf numFmtId="1" fontId="7" fillId="0" borderId="27" xfId="0" applyNumberFormat="1" applyFont="1" applyBorder="1" applyAlignment="1">
      <alignment horizontal="center" vertical="center"/>
    </xf>
    <xf numFmtId="0" fontId="2" fillId="26" borderId="0" xfId="0" applyFont="1" applyFill="1" applyAlignment="1">
      <alignment horizontal="center" wrapText="1"/>
    </xf>
    <xf numFmtId="165" fontId="13" fillId="26" borderId="0" xfId="0" applyNumberFormat="1" applyFont="1" applyFill="1" applyAlignment="1" applyProtection="1">
      <alignment wrapText="1"/>
      <protection hidden="1"/>
    </xf>
    <xf numFmtId="0" fontId="0" fillId="38" borderId="0" xfId="0" applyFill="1" applyAlignment="1">
      <alignment wrapText="1"/>
    </xf>
    <xf numFmtId="0" fontId="0" fillId="26" borderId="49" xfId="0" applyFill="1" applyBorder="1" applyAlignment="1">
      <alignment wrapText="1"/>
    </xf>
    <xf numFmtId="165" fontId="13" fillId="26" borderId="50" xfId="0" applyNumberFormat="1" applyFont="1" applyFill="1" applyBorder="1" applyAlignment="1" applyProtection="1">
      <alignment wrapText="1"/>
      <protection hidden="1"/>
    </xf>
    <xf numFmtId="165" fontId="13" fillId="38" borderId="0" xfId="0" applyNumberFormat="1" applyFont="1" applyFill="1" applyAlignment="1" applyProtection="1">
      <alignment wrapText="1"/>
      <protection hidden="1"/>
    </xf>
    <xf numFmtId="0" fontId="62" fillId="0" borderId="0" xfId="0" applyFont="1" applyAlignment="1">
      <alignment horizontal="right"/>
    </xf>
    <xf numFmtId="0" fontId="35" fillId="0" borderId="0" xfId="0" applyFont="1" applyAlignment="1">
      <alignment horizontal="left"/>
    </xf>
    <xf numFmtId="168" fontId="7" fillId="0" borderId="3" xfId="0" applyNumberFormat="1" applyFont="1" applyBorder="1" applyAlignment="1" applyProtection="1">
      <alignment vertical="center"/>
      <protection locked="0"/>
    </xf>
    <xf numFmtId="168" fontId="7" fillId="26" borderId="3" xfId="0" applyNumberFormat="1" applyFont="1" applyFill="1" applyBorder="1"/>
    <xf numFmtId="0" fontId="1" fillId="0" borderId="0" xfId="0" applyFont="1"/>
    <xf numFmtId="174" fontId="16" fillId="0" borderId="3" xfId="0" applyNumberFormat="1" applyFont="1" applyBorder="1" applyAlignment="1">
      <alignment horizontal="center" vertical="center"/>
    </xf>
    <xf numFmtId="0" fontId="16" fillId="26" borderId="89" xfId="0" applyFont="1" applyFill="1" applyBorder="1" applyAlignment="1">
      <alignment horizontal="center" vertical="top" wrapText="1"/>
    </xf>
    <xf numFmtId="0" fontId="16" fillId="38" borderId="0" xfId="0" applyFont="1" applyFill="1" applyAlignment="1">
      <alignment horizontal="center" vertical="top" wrapText="1"/>
    </xf>
    <xf numFmtId="0" fontId="7" fillId="26" borderId="0" xfId="0" applyFont="1" applyFill="1" applyAlignment="1">
      <alignment horizontal="left" vertical="top" wrapText="1"/>
    </xf>
    <xf numFmtId="172" fontId="10" fillId="26" borderId="89" xfId="0" applyNumberFormat="1" applyFont="1" applyFill="1" applyBorder="1" applyAlignment="1">
      <alignment horizontal="center" vertical="top" wrapText="1"/>
    </xf>
    <xf numFmtId="172" fontId="10" fillId="38" borderId="0" xfId="0" applyNumberFormat="1" applyFont="1" applyFill="1" applyAlignment="1">
      <alignment horizontal="center" vertical="top" wrapText="1"/>
    </xf>
    <xf numFmtId="0" fontId="7" fillId="26" borderId="89" xfId="0" applyFont="1" applyFill="1" applyBorder="1" applyAlignment="1">
      <alignment horizontal="left" vertical="top" wrapText="1"/>
    </xf>
    <xf numFmtId="0" fontId="7" fillId="38" borderId="0" xfId="0" applyFont="1" applyFill="1" applyAlignment="1">
      <alignment horizontal="left" vertical="top" wrapText="1"/>
    </xf>
    <xf numFmtId="0" fontId="7" fillId="26" borderId="89" xfId="0" applyFont="1" applyFill="1" applyBorder="1" applyAlignment="1">
      <alignment horizontal="center" vertical="top" wrapText="1"/>
    </xf>
    <xf numFmtId="0" fontId="7" fillId="38" borderId="0" xfId="0" applyFont="1" applyFill="1" applyAlignment="1">
      <alignment horizontal="center" vertical="top" wrapText="1"/>
    </xf>
    <xf numFmtId="0" fontId="7" fillId="26" borderId="91" xfId="0" applyFont="1" applyFill="1" applyBorder="1" applyAlignment="1">
      <alignment horizontal="center" vertical="top" wrapText="1"/>
    </xf>
    <xf numFmtId="0" fontId="7" fillId="26" borderId="91" xfId="0" applyFont="1" applyFill="1" applyBorder="1" applyAlignment="1">
      <alignment horizontal="left" vertical="top" wrapText="1"/>
    </xf>
    <xf numFmtId="0" fontId="0" fillId="26" borderId="92" xfId="0" applyFill="1" applyBorder="1"/>
    <xf numFmtId="0" fontId="16" fillId="26" borderId="84" xfId="0" applyFont="1" applyFill="1" applyBorder="1" applyAlignment="1">
      <alignment horizontal="center" vertical="top" wrapText="1"/>
    </xf>
    <xf numFmtId="172" fontId="10" fillId="26" borderId="84" xfId="0" applyNumberFormat="1" applyFont="1" applyFill="1" applyBorder="1" applyAlignment="1">
      <alignment horizontal="center" vertical="top" wrapText="1"/>
    </xf>
    <xf numFmtId="0" fontId="7" fillId="26" borderId="84" xfId="0" applyFont="1" applyFill="1" applyBorder="1" applyAlignment="1">
      <alignment horizontal="left" vertical="top" wrapText="1"/>
    </xf>
    <xf numFmtId="0" fontId="7" fillId="26" borderId="84" xfId="0" applyFont="1" applyFill="1" applyBorder="1" applyAlignment="1">
      <alignment horizontal="center" vertical="top" wrapText="1"/>
    </xf>
    <xf numFmtId="0" fontId="7" fillId="26" borderId="86" xfId="0" applyFont="1" applyFill="1" applyBorder="1" applyAlignment="1">
      <alignment horizontal="center" vertical="top" wrapText="1"/>
    </xf>
    <xf numFmtId="0" fontId="7" fillId="26" borderId="86" xfId="0" applyFont="1" applyFill="1" applyBorder="1" applyAlignment="1">
      <alignment horizontal="left" vertical="top" wrapText="1"/>
    </xf>
    <xf numFmtId="0" fontId="0" fillId="26" borderId="87" xfId="0" applyFill="1" applyBorder="1"/>
    <xf numFmtId="0" fontId="16" fillId="26" borderId="50" xfId="0" applyFont="1" applyFill="1" applyBorder="1" applyAlignment="1">
      <alignment horizontal="center" vertical="top" wrapText="1"/>
    </xf>
    <xf numFmtId="0" fontId="16" fillId="26" borderId="76" xfId="0" applyFont="1" applyFill="1" applyBorder="1" applyAlignment="1">
      <alignment horizontal="center" vertical="top" wrapText="1"/>
    </xf>
    <xf numFmtId="172" fontId="10" fillId="26" borderId="50" xfId="0" applyNumberFormat="1" applyFont="1" applyFill="1" applyBorder="1" applyAlignment="1">
      <alignment horizontal="center" vertical="top" wrapText="1"/>
    </xf>
    <xf numFmtId="172" fontId="10" fillId="26" borderId="76" xfId="0" applyNumberFormat="1" applyFont="1" applyFill="1" applyBorder="1" applyAlignment="1">
      <alignment horizontal="center" vertical="top" wrapText="1"/>
    </xf>
    <xf numFmtId="0" fontId="7" fillId="26" borderId="50" xfId="0" applyFont="1" applyFill="1" applyBorder="1" applyAlignment="1">
      <alignment horizontal="left" vertical="top" wrapText="1"/>
    </xf>
    <xf numFmtId="0" fontId="7" fillId="26" borderId="76" xfId="0" applyFont="1" applyFill="1" applyBorder="1" applyAlignment="1">
      <alignment horizontal="left" vertical="top" wrapText="1"/>
    </xf>
    <xf numFmtId="0" fontId="7" fillId="26" borderId="50" xfId="0" applyFont="1" applyFill="1" applyBorder="1" applyAlignment="1">
      <alignment horizontal="center" vertical="top" wrapText="1"/>
    </xf>
    <xf numFmtId="0" fontId="7" fillId="26" borderId="76" xfId="0" applyFont="1" applyFill="1" applyBorder="1" applyAlignment="1">
      <alignment horizontal="center" vertical="top" wrapText="1"/>
    </xf>
    <xf numFmtId="0" fontId="7" fillId="26" borderId="52" xfId="0" applyFont="1" applyFill="1" applyBorder="1" applyAlignment="1">
      <alignment horizontal="center" vertical="top" wrapText="1"/>
    </xf>
    <xf numFmtId="0" fontId="7" fillId="26" borderId="52" xfId="0" applyFont="1" applyFill="1" applyBorder="1" applyAlignment="1">
      <alignment horizontal="left" vertical="top" wrapText="1"/>
    </xf>
    <xf numFmtId="0" fontId="0" fillId="26" borderId="53" xfId="0" applyFill="1" applyBorder="1"/>
    <xf numFmtId="0" fontId="7" fillId="26" borderId="78" xfId="0" applyFont="1" applyFill="1" applyBorder="1" applyAlignment="1">
      <alignment horizontal="center" vertical="top" wrapText="1"/>
    </xf>
    <xf numFmtId="0" fontId="7" fillId="26" borderId="78" xfId="0" applyFont="1" applyFill="1" applyBorder="1" applyAlignment="1">
      <alignment horizontal="left" vertical="top" wrapText="1"/>
    </xf>
    <xf numFmtId="0" fontId="0" fillId="26" borderId="79" xfId="0" applyFill="1" applyBorder="1"/>
    <xf numFmtId="175" fontId="38" fillId="0" borderId="3" xfId="0" applyNumberFormat="1" applyFont="1" applyBorder="1" applyAlignment="1" applyProtection="1">
      <alignment horizontal="right"/>
      <protection hidden="1"/>
    </xf>
    <xf numFmtId="1" fontId="13" fillId="0" borderId="15" xfId="0" applyNumberFormat="1" applyFont="1" applyBorder="1" applyAlignment="1">
      <alignment vertical="center"/>
    </xf>
    <xf numFmtId="0" fontId="7" fillId="0" borderId="25" xfId="0" applyFont="1" applyBorder="1" applyAlignment="1">
      <alignment horizontal="left" vertical="center"/>
    </xf>
    <xf numFmtId="2" fontId="13" fillId="19" borderId="15" xfId="0" applyNumberFormat="1" applyFont="1" applyFill="1" applyBorder="1" applyAlignment="1">
      <alignment vertical="center"/>
    </xf>
    <xf numFmtId="2" fontId="13" fillId="19" borderId="3" xfId="0" applyNumberFormat="1" applyFont="1" applyFill="1" applyBorder="1" applyAlignment="1">
      <alignment vertical="center"/>
    </xf>
    <xf numFmtId="3" fontId="5" fillId="0" borderId="16" xfId="0" applyNumberFormat="1" applyFont="1" applyBorder="1" applyAlignment="1">
      <alignment vertical="center"/>
    </xf>
    <xf numFmtId="3" fontId="5" fillId="22" borderId="17" xfId="0" applyNumberFormat="1" applyFont="1" applyFill="1" applyBorder="1" applyAlignment="1">
      <alignment vertical="center"/>
    </xf>
    <xf numFmtId="3" fontId="5" fillId="0" borderId="0" xfId="0" applyNumberFormat="1" applyFont="1" applyAlignment="1">
      <alignment vertical="center"/>
    </xf>
    <xf numFmtId="2" fontId="13" fillId="0" borderId="15" xfId="0" applyNumberFormat="1" applyFont="1" applyBorder="1" applyAlignment="1">
      <alignment vertical="center"/>
    </xf>
    <xf numFmtId="0" fontId="13" fillId="0" borderId="25" xfId="0" applyFont="1" applyBorder="1" applyAlignment="1">
      <alignment horizontal="left" vertical="center"/>
    </xf>
    <xf numFmtId="174" fontId="7" fillId="0" borderId="0" xfId="0" applyNumberFormat="1" applyFont="1"/>
    <xf numFmtId="0" fontId="3" fillId="33" borderId="0" xfId="0" applyFont="1" applyFill="1"/>
    <xf numFmtId="0" fontId="3" fillId="33" borderId="0" xfId="0" applyFont="1" applyFill="1" applyAlignment="1">
      <alignment horizontal="center" vertical="center"/>
    </xf>
    <xf numFmtId="0" fontId="0" fillId="33" borderId="0" xfId="0" applyFill="1"/>
    <xf numFmtId="0" fontId="7" fillId="33" borderId="0" xfId="0" applyFont="1" applyFill="1"/>
    <xf numFmtId="0" fontId="7" fillId="33" borderId="0" xfId="0" applyFont="1" applyFill="1" applyAlignment="1">
      <alignment horizontal="center" vertical="center"/>
    </xf>
    <xf numFmtId="0" fontId="0" fillId="33" borderId="0" xfId="0" applyFill="1" applyAlignment="1">
      <alignment horizontal="center" vertical="center"/>
    </xf>
    <xf numFmtId="0" fontId="7" fillId="33" borderId="0" xfId="0" applyFont="1" applyFill="1" applyProtection="1">
      <protection locked="0"/>
    </xf>
    <xf numFmtId="0" fontId="36" fillId="33" borderId="0" xfId="0" applyFont="1" applyFill="1" applyProtection="1">
      <protection locked="0"/>
    </xf>
    <xf numFmtId="0" fontId="36" fillId="33" borderId="0" xfId="0" applyFont="1" applyFill="1" applyAlignment="1">
      <alignment horizontal="center" vertical="center"/>
    </xf>
    <xf numFmtId="0" fontId="36" fillId="33" borderId="0" xfId="0" applyFont="1" applyFill="1"/>
    <xf numFmtId="0" fontId="7" fillId="33" borderId="27" xfId="0" applyFont="1" applyFill="1" applyBorder="1" applyAlignment="1">
      <alignment horizontal="left" vertical="center"/>
    </xf>
    <xf numFmtId="0" fontId="7" fillId="33" borderId="16" xfId="0" applyFont="1" applyFill="1" applyBorder="1" applyAlignment="1">
      <alignment horizontal="center" vertical="center"/>
    </xf>
    <xf numFmtId="0" fontId="7" fillId="33" borderId="18" xfId="0" applyFont="1" applyFill="1" applyBorder="1" applyAlignment="1">
      <alignment vertical="center"/>
    </xf>
    <xf numFmtId="0" fontId="7" fillId="33" borderId="13" xfId="0" applyFont="1" applyFill="1" applyBorder="1" applyAlignment="1">
      <alignment horizontal="left" vertical="center"/>
    </xf>
    <xf numFmtId="0" fontId="7" fillId="33" borderId="19" xfId="0" applyFont="1" applyFill="1" applyBorder="1" applyAlignment="1">
      <alignment vertical="center"/>
    </xf>
    <xf numFmtId="3" fontId="7" fillId="33" borderId="0" xfId="0" applyNumberFormat="1" applyFont="1" applyFill="1" applyProtection="1">
      <protection locked="0"/>
    </xf>
    <xf numFmtId="0" fontId="7" fillId="33" borderId="14" xfId="0" applyFont="1" applyFill="1" applyBorder="1" applyAlignment="1">
      <alignment horizontal="left" vertical="center"/>
    </xf>
    <xf numFmtId="0" fontId="7" fillId="33" borderId="17" xfId="0" applyFont="1" applyFill="1" applyBorder="1" applyAlignment="1">
      <alignment horizontal="center" vertical="center"/>
    </xf>
    <xf numFmtId="0" fontId="7" fillId="33" borderId="20" xfId="0" applyFont="1" applyFill="1" applyBorder="1" applyAlignment="1">
      <alignment vertical="center"/>
    </xf>
    <xf numFmtId="0" fontId="13" fillId="33" borderId="24" xfId="0" applyFont="1" applyFill="1" applyBorder="1" applyAlignment="1" applyProtection="1">
      <alignment horizontal="left"/>
      <protection locked="0"/>
    </xf>
    <xf numFmtId="0" fontId="36" fillId="33" borderId="17" xfId="0" applyFont="1" applyFill="1" applyBorder="1" applyAlignment="1">
      <alignment horizontal="center" vertical="center"/>
    </xf>
    <xf numFmtId="0" fontId="36" fillId="33" borderId="20" xfId="0" applyFont="1" applyFill="1" applyBorder="1"/>
    <xf numFmtId="0" fontId="13" fillId="0" borderId="0" xfId="0" applyFont="1" applyProtection="1">
      <protection locked="0"/>
    </xf>
    <xf numFmtId="0" fontId="13" fillId="0" borderId="3" xfId="0" applyFont="1" applyBorder="1" applyProtection="1">
      <protection locked="0"/>
    </xf>
    <xf numFmtId="0" fontId="13" fillId="36" borderId="22" xfId="0" applyFont="1" applyFill="1" applyBorder="1"/>
    <xf numFmtId="0" fontId="7" fillId="36" borderId="19" xfId="0" applyFont="1" applyFill="1" applyBorder="1"/>
    <xf numFmtId="0" fontId="7" fillId="36" borderId="23" xfId="0" applyFont="1" applyFill="1" applyBorder="1" applyAlignment="1">
      <alignment horizontal="center" vertical="center"/>
    </xf>
    <xf numFmtId="0" fontId="7" fillId="36" borderId="24" xfId="0" applyFont="1" applyFill="1" applyBorder="1" applyAlignment="1">
      <alignment horizontal="center" vertical="center"/>
    </xf>
    <xf numFmtId="0" fontId="7" fillId="36" borderId="20" xfId="0" applyFont="1" applyFill="1" applyBorder="1"/>
    <xf numFmtId="0" fontId="7" fillId="0" borderId="3" xfId="0" applyFont="1" applyBorder="1" applyAlignment="1" applyProtection="1">
      <alignment horizontal="center" vertical="center"/>
      <protection locked="0"/>
    </xf>
    <xf numFmtId="0" fontId="16" fillId="0" borderId="3" xfId="0" applyFont="1" applyBorder="1" applyAlignment="1" applyProtection="1">
      <alignment horizontal="center" vertical="center"/>
      <protection locked="0"/>
    </xf>
    <xf numFmtId="0" fontId="13" fillId="0" borderId="0" xfId="0" applyFont="1" applyAlignment="1">
      <alignment vertical="top" wrapText="1"/>
    </xf>
    <xf numFmtId="0" fontId="1" fillId="0" borderId="0" xfId="61" applyFont="1" applyProtection="1">
      <protection locked="0"/>
    </xf>
    <xf numFmtId="0" fontId="13" fillId="30" borderId="22" xfId="63" applyFont="1" applyFill="1" applyBorder="1" applyAlignment="1" applyProtection="1">
      <alignment horizontal="left" vertical="center"/>
      <protection hidden="1"/>
    </xf>
    <xf numFmtId="3" fontId="41" fillId="30" borderId="16" xfId="63" applyNumberFormat="1" applyFont="1" applyFill="1" applyBorder="1" applyAlignment="1" applyProtection="1">
      <alignment horizontal="left" vertical="center"/>
      <protection hidden="1"/>
    </xf>
    <xf numFmtId="0" fontId="41" fillId="30" borderId="16" xfId="63" applyFont="1" applyFill="1" applyBorder="1" applyAlignment="1" applyProtection="1">
      <alignment horizontal="left" vertical="center"/>
      <protection hidden="1"/>
    </xf>
    <xf numFmtId="0" fontId="13" fillId="30" borderId="16" xfId="63" applyFont="1" applyFill="1" applyBorder="1" applyAlignment="1" applyProtection="1">
      <alignment horizontal="left" vertical="center"/>
      <protection hidden="1"/>
    </xf>
    <xf numFmtId="0" fontId="7" fillId="30" borderId="16" xfId="63" applyFill="1" applyBorder="1" applyAlignment="1" applyProtection="1">
      <alignment horizontal="right" vertical="center"/>
      <protection hidden="1"/>
    </xf>
    <xf numFmtId="0" fontId="13" fillId="30" borderId="16" xfId="63" applyFont="1" applyFill="1" applyBorder="1" applyAlignment="1" applyProtection="1">
      <alignment horizontal="center" vertical="center"/>
      <protection hidden="1"/>
    </xf>
    <xf numFmtId="0" fontId="41" fillId="30" borderId="16" xfId="63" applyFont="1" applyFill="1" applyBorder="1" applyAlignment="1" applyProtection="1">
      <alignment horizontal="center" vertical="center"/>
      <protection hidden="1"/>
    </xf>
    <xf numFmtId="0" fontId="41" fillId="30" borderId="18" xfId="63" applyFont="1" applyFill="1" applyBorder="1" applyAlignment="1" applyProtection="1">
      <alignment horizontal="center" vertical="center"/>
      <protection hidden="1"/>
    </xf>
    <xf numFmtId="0" fontId="3" fillId="21" borderId="0" xfId="63" applyFont="1" applyFill="1" applyAlignment="1" applyProtection="1">
      <alignment horizontal="right" vertical="center"/>
      <protection hidden="1"/>
    </xf>
    <xf numFmtId="0" fontId="7" fillId="21" borderId="22" xfId="63" applyFill="1" applyBorder="1" applyAlignment="1" applyProtection="1">
      <alignment horizontal="right" vertical="center"/>
      <protection hidden="1"/>
    </xf>
    <xf numFmtId="0" fontId="7" fillId="21" borderId="16" xfId="63" applyFill="1" applyBorder="1" applyAlignment="1" applyProtection="1">
      <alignment horizontal="right" vertical="center"/>
      <protection hidden="1"/>
    </xf>
    <xf numFmtId="0" fontId="3" fillId="21" borderId="16" xfId="63" applyFont="1" applyFill="1" applyBorder="1" applyAlignment="1" applyProtection="1">
      <alignment horizontal="right" vertical="center"/>
      <protection hidden="1"/>
    </xf>
    <xf numFmtId="0" fontId="3" fillId="21" borderId="18" xfId="63" applyFont="1" applyFill="1" applyBorder="1" applyAlignment="1" applyProtection="1">
      <alignment horizontal="right" vertical="center"/>
      <protection hidden="1"/>
    </xf>
    <xf numFmtId="0" fontId="3" fillId="21" borderId="17" xfId="63" applyFont="1" applyFill="1" applyBorder="1" applyAlignment="1" applyProtection="1">
      <alignment horizontal="right" vertical="center"/>
      <protection hidden="1"/>
    </xf>
    <xf numFmtId="168" fontId="7" fillId="0" borderId="14" xfId="0" quotePrefix="1" applyNumberFormat="1" applyFont="1" applyBorder="1" applyAlignment="1" applyProtection="1">
      <alignment vertical="center"/>
      <protection locked="0"/>
    </xf>
    <xf numFmtId="0" fontId="51" fillId="0" borderId="0" xfId="0" applyFont="1"/>
    <xf numFmtId="172" fontId="7" fillId="0" borderId="0" xfId="0" applyNumberFormat="1" applyFont="1"/>
    <xf numFmtId="0" fontId="38" fillId="0" borderId="14" xfId="0" applyFont="1" applyBorder="1" applyAlignment="1" applyProtection="1">
      <alignment horizontal="center" vertical="center" wrapText="1"/>
      <protection hidden="1"/>
    </xf>
    <xf numFmtId="0" fontId="38" fillId="0" borderId="14" xfId="0" applyFont="1" applyBorder="1" applyAlignment="1" applyProtection="1">
      <alignment horizontal="center" wrapText="1"/>
      <protection hidden="1"/>
    </xf>
    <xf numFmtId="0" fontId="38" fillId="0" borderId="14" xfId="0" applyFont="1" applyBorder="1" applyAlignment="1" applyProtection="1">
      <alignment horizontal="center" vertical="top" wrapText="1"/>
      <protection hidden="1"/>
    </xf>
    <xf numFmtId="0" fontId="38" fillId="36" borderId="3" xfId="0" applyFont="1" applyFill="1" applyBorder="1" applyAlignment="1">
      <alignment horizontal="center"/>
    </xf>
    <xf numFmtId="9" fontId="13" fillId="36" borderId="3" xfId="0" applyNumberFormat="1" applyFont="1" applyFill="1" applyBorder="1" applyAlignment="1">
      <alignment horizontal="center"/>
    </xf>
    <xf numFmtId="0" fontId="7" fillId="21" borderId="0" xfId="58" applyFont="1" applyFill="1" applyAlignment="1" applyProtection="1">
      <alignment horizontal="left" vertical="center" wrapText="1"/>
      <protection hidden="1"/>
    </xf>
    <xf numFmtId="0" fontId="7" fillId="19" borderId="16" xfId="0" applyFont="1" applyFill="1" applyBorder="1" applyAlignment="1">
      <alignment vertical="center"/>
    </xf>
    <xf numFmtId="0" fontId="7" fillId="0" borderId="15" xfId="0" applyFont="1" applyBorder="1" applyAlignment="1">
      <alignment horizontal="left" vertical="center" wrapText="1"/>
    </xf>
    <xf numFmtId="0" fontId="13" fillId="0" borderId="15" xfId="0" applyFont="1" applyBorder="1" applyAlignment="1">
      <alignment horizontal="left" vertical="center" wrapText="1"/>
    </xf>
    <xf numFmtId="0" fontId="3" fillId="0" borderId="109" xfId="0" applyFont="1" applyBorder="1"/>
    <xf numFmtId="0" fontId="0" fillId="0" borderId="109" xfId="0" applyBorder="1" applyAlignment="1">
      <alignment wrapText="1"/>
    </xf>
    <xf numFmtId="0" fontId="7" fillId="0" borderId="109" xfId="0" applyFont="1" applyBorder="1"/>
    <xf numFmtId="0" fontId="13" fillId="19" borderId="110" xfId="0" applyFont="1" applyFill="1" applyBorder="1" applyAlignment="1">
      <alignment horizontal="center" vertical="center" wrapText="1"/>
    </xf>
    <xf numFmtId="3" fontId="13" fillId="0" borderId="109" xfId="0" quotePrefix="1" applyNumberFormat="1" applyFont="1" applyBorder="1" applyAlignment="1">
      <alignment horizontal="center" vertical="center" wrapText="1"/>
    </xf>
    <xf numFmtId="0" fontId="7" fillId="0" borderId="17" xfId="0" applyFont="1" applyBorder="1"/>
    <xf numFmtId="0" fontId="13" fillId="0" borderId="15" xfId="0" applyFont="1" applyBorder="1" applyAlignment="1">
      <alignment horizontal="center" vertical="center"/>
    </xf>
    <xf numFmtId="3" fontId="13" fillId="0" borderId="15" xfId="0" quotePrefix="1" applyNumberFormat="1" applyFont="1" applyBorder="1" applyAlignment="1">
      <alignment horizontal="center" vertical="center" wrapText="1"/>
    </xf>
    <xf numFmtId="3" fontId="13" fillId="0" borderId="25" xfId="0" quotePrefix="1" applyNumberFormat="1" applyFont="1" applyBorder="1" applyAlignment="1">
      <alignment horizontal="center" vertical="center" wrapText="1"/>
    </xf>
    <xf numFmtId="3" fontId="13" fillId="0" borderId="26" xfId="0" quotePrefix="1" applyNumberFormat="1" applyFont="1" applyBorder="1" applyAlignment="1">
      <alignment horizontal="center" vertical="center" wrapText="1"/>
    </xf>
    <xf numFmtId="0" fontId="0" fillId="0" borderId="0" xfId="0" applyAlignment="1">
      <alignment horizontal="left" wrapText="1"/>
    </xf>
    <xf numFmtId="168" fontId="13" fillId="24" borderId="15" xfId="0" applyNumberFormat="1" applyFont="1" applyFill="1" applyBorder="1" applyAlignment="1">
      <alignment horizontal="right" vertical="center" wrapText="1"/>
    </xf>
    <xf numFmtId="3" fontId="5" fillId="22" borderId="25" xfId="0" applyNumberFormat="1" applyFont="1" applyFill="1" applyBorder="1" applyAlignment="1">
      <alignment horizontal="right" vertical="center"/>
    </xf>
    <xf numFmtId="3" fontId="5" fillId="0" borderId="16" xfId="0" applyNumberFormat="1" applyFont="1" applyBorder="1" applyAlignment="1">
      <alignment horizontal="right" vertical="center"/>
    </xf>
    <xf numFmtId="3" fontId="5" fillId="22" borderId="17" xfId="0" applyNumberFormat="1" applyFont="1" applyFill="1" applyBorder="1" applyAlignment="1">
      <alignment horizontal="right" vertical="center"/>
    </xf>
    <xf numFmtId="0" fontId="38" fillId="0" borderId="109" xfId="0" applyFont="1" applyBorder="1" applyAlignment="1">
      <alignment horizontal="center" vertical="top" wrapText="1"/>
    </xf>
    <xf numFmtId="0" fontId="13" fillId="0" borderId="109" xfId="0" applyFont="1" applyBorder="1" applyAlignment="1">
      <alignment horizontal="center" vertical="center" wrapText="1"/>
    </xf>
    <xf numFmtId="0" fontId="2" fillId="26" borderId="114" xfId="0" quotePrefix="1" applyFont="1" applyFill="1" applyBorder="1" applyAlignment="1">
      <alignment horizontal="center" wrapText="1"/>
    </xf>
    <xf numFmtId="3" fontId="38" fillId="19" borderId="115" xfId="0" applyNumberFormat="1" applyFont="1" applyFill="1" applyBorder="1" applyAlignment="1">
      <alignment horizontal="center" vertical="center" wrapText="1"/>
    </xf>
    <xf numFmtId="0" fontId="7" fillId="0" borderId="109" xfId="0" applyFont="1" applyBorder="1" applyAlignment="1" applyProtection="1">
      <alignment horizontal="left" vertical="center"/>
      <protection locked="0"/>
    </xf>
    <xf numFmtId="0" fontId="13" fillId="0" borderId="109" xfId="0" applyFont="1" applyBorder="1" applyAlignment="1">
      <alignment horizontal="right" vertical="center"/>
    </xf>
    <xf numFmtId="0" fontId="0" fillId="0" borderId="109" xfId="0" applyBorder="1" applyAlignment="1">
      <alignment horizontal="left" wrapText="1"/>
    </xf>
    <xf numFmtId="3" fontId="7" fillId="0" borderId="109" xfId="0" applyNumberFormat="1" applyFont="1" applyBorder="1"/>
    <xf numFmtId="3" fontId="13" fillId="0" borderId="109" xfId="0" applyNumberFormat="1" applyFont="1" applyBorder="1" applyAlignment="1">
      <alignment horizontal="center" vertical="top" wrapText="1"/>
    </xf>
    <xf numFmtId="3" fontId="5" fillId="0" borderId="109" xfId="0" applyNumberFormat="1" applyFont="1" applyBorder="1" applyAlignment="1">
      <alignment horizontal="right" vertical="center"/>
    </xf>
    <xf numFmtId="168" fontId="7" fillId="0" borderId="109" xfId="0" quotePrefix="1" applyNumberFormat="1" applyFont="1" applyBorder="1" applyAlignment="1" applyProtection="1">
      <alignment vertical="center" wrapText="1"/>
      <protection locked="0"/>
    </xf>
    <xf numFmtId="168" fontId="13" fillId="0" borderId="109" xfId="0" applyNumberFormat="1" applyFont="1" applyBorder="1" applyAlignment="1">
      <alignment vertical="center"/>
    </xf>
    <xf numFmtId="0" fontId="7" fillId="0" borderId="109" xfId="0" applyFont="1" applyBorder="1" applyAlignment="1">
      <alignment horizontal="left" vertical="center"/>
    </xf>
    <xf numFmtId="0" fontId="0" fillId="26" borderId="109" xfId="0" applyFill="1" applyBorder="1" applyAlignment="1">
      <alignment vertical="top" wrapText="1"/>
    </xf>
    <xf numFmtId="3" fontId="13" fillId="26" borderId="109" xfId="0" applyNumberFormat="1" applyFont="1" applyFill="1" applyBorder="1" applyAlignment="1">
      <alignment horizontal="center" vertical="center" wrapText="1"/>
    </xf>
    <xf numFmtId="164" fontId="13" fillId="26" borderId="109" xfId="0" applyNumberFormat="1" applyFont="1" applyFill="1" applyBorder="1" applyAlignment="1">
      <alignment vertical="center"/>
    </xf>
    <xf numFmtId="168" fontId="7" fillId="26" borderId="109" xfId="0" applyNumberFormat="1" applyFont="1" applyFill="1" applyBorder="1" applyAlignment="1">
      <alignment vertical="center"/>
    </xf>
    <xf numFmtId="168" fontId="13" fillId="26" borderId="109" xfId="0" applyNumberFormat="1" applyFont="1" applyFill="1" applyBorder="1" applyAlignment="1">
      <alignment horizontal="center" vertical="center" wrapText="1"/>
    </xf>
    <xf numFmtId="168" fontId="13" fillId="26" borderId="117" xfId="0" applyNumberFormat="1" applyFont="1" applyFill="1" applyBorder="1" applyAlignment="1">
      <alignment vertical="center"/>
    </xf>
    <xf numFmtId="0" fontId="7" fillId="0" borderId="109" xfId="0" applyFont="1" applyBorder="1" applyProtection="1">
      <protection locked="0"/>
    </xf>
    <xf numFmtId="0" fontId="68" fillId="27" borderId="0" xfId="0" applyFont="1" applyFill="1" applyAlignment="1" applyProtection="1">
      <alignment horizontal="center" vertical="center"/>
      <protection locked="0"/>
    </xf>
    <xf numFmtId="0" fontId="7" fillId="0" borderId="16" xfId="0" applyFont="1" applyBorder="1" applyAlignment="1">
      <alignment horizontal="left" vertical="center"/>
    </xf>
    <xf numFmtId="3" fontId="13" fillId="0" borderId="3" xfId="0" quotePrefix="1" applyNumberFormat="1" applyFont="1" applyBorder="1" applyAlignment="1">
      <alignment horizontal="center" vertical="center" wrapText="1"/>
    </xf>
    <xf numFmtId="0" fontId="7" fillId="0" borderId="19" xfId="0" applyFont="1" applyBorder="1"/>
    <xf numFmtId="0" fontId="38" fillId="27" borderId="3" xfId="0" applyFont="1" applyFill="1" applyBorder="1" applyAlignment="1">
      <alignment horizontal="center" vertical="center"/>
    </xf>
    <xf numFmtId="0" fontId="38" fillId="27" borderId="122" xfId="0" applyFont="1" applyFill="1" applyBorder="1" applyAlignment="1">
      <alignment horizontal="center" vertical="center"/>
    </xf>
    <xf numFmtId="0" fontId="7" fillId="19" borderId="3" xfId="0" applyFont="1" applyFill="1" applyBorder="1" applyAlignment="1">
      <alignment horizontal="centerContinuous" vertical="center" wrapText="1"/>
    </xf>
    <xf numFmtId="3" fontId="38" fillId="19" borderId="27" xfId="66" applyNumberFormat="1" applyFont="1" applyFill="1" applyBorder="1" applyAlignment="1" applyProtection="1">
      <alignment horizontal="center" vertical="top" wrapText="1"/>
    </xf>
    <xf numFmtId="3" fontId="13" fillId="0" borderId="20" xfId="0" quotePrefix="1" applyNumberFormat="1" applyFont="1" applyBorder="1" applyAlignment="1">
      <alignment horizontal="center" vertical="top" wrapText="1"/>
    </xf>
    <xf numFmtId="3" fontId="7" fillId="19" borderId="26" xfId="0" applyNumberFormat="1" applyFont="1" applyFill="1" applyBorder="1" applyAlignment="1">
      <alignment vertical="center"/>
    </xf>
    <xf numFmtId="164" fontId="7" fillId="23" borderId="3" xfId="0" applyNumberFormat="1" applyFont="1" applyFill="1" applyBorder="1" applyAlignment="1">
      <alignment vertical="center"/>
    </xf>
    <xf numFmtId="0" fontId="15" fillId="19" borderId="26" xfId="0" applyFont="1" applyFill="1" applyBorder="1" applyAlignment="1">
      <alignment horizontal="left" vertical="center"/>
    </xf>
    <xf numFmtId="164" fontId="5" fillId="19" borderId="26" xfId="0" applyNumberFormat="1" applyFont="1" applyFill="1" applyBorder="1" applyAlignment="1">
      <alignment vertical="center"/>
    </xf>
    <xf numFmtId="164" fontId="7" fillId="23" borderId="14" xfId="0" applyNumberFormat="1" applyFont="1" applyFill="1" applyBorder="1" applyAlignment="1">
      <alignment vertical="center"/>
    </xf>
    <xf numFmtId="164" fontId="7" fillId="23" borderId="13" xfId="0" applyNumberFormat="1" applyFont="1" applyFill="1" applyBorder="1" applyAlignment="1">
      <alignment vertical="center"/>
    </xf>
    <xf numFmtId="164" fontId="13" fillId="0" borderId="19" xfId="0" applyNumberFormat="1" applyFont="1" applyBorder="1" applyAlignment="1">
      <alignment vertical="center"/>
    </xf>
    <xf numFmtId="0" fontId="7" fillId="0" borderId="17" xfId="0" applyFont="1" applyBorder="1" applyProtection="1">
      <protection locked="0"/>
    </xf>
    <xf numFmtId="0" fontId="13" fillId="0" borderId="17" xfId="0" applyFont="1" applyBorder="1"/>
    <xf numFmtId="0" fontId="7" fillId="0" borderId="20" xfId="0" applyFont="1" applyBorder="1"/>
    <xf numFmtId="0" fontId="7" fillId="0" borderId="0" xfId="0" applyFont="1" applyAlignment="1" applyProtection="1">
      <alignment horizontal="right"/>
      <protection locked="0"/>
    </xf>
    <xf numFmtId="0" fontId="7" fillId="0" borderId="0" xfId="0" applyFont="1" applyAlignment="1" applyProtection="1">
      <alignment horizontal="center" textRotation="180"/>
      <protection hidden="1"/>
    </xf>
    <xf numFmtId="0" fontId="48" fillId="38" borderId="0" xfId="0" applyFont="1" applyFill="1"/>
    <xf numFmtId="0" fontId="49" fillId="38" borderId="0" xfId="0" applyFont="1" applyFill="1" applyAlignment="1">
      <alignment horizontal="center" vertical="center" textRotation="180"/>
    </xf>
    <xf numFmtId="0" fontId="13" fillId="0" borderId="0" xfId="0" applyFont="1" applyAlignment="1">
      <alignment horizontal="center" vertical="center" textRotation="180"/>
    </xf>
    <xf numFmtId="0" fontId="13" fillId="0" borderId="0" xfId="0" applyFont="1" applyAlignment="1" applyProtection="1">
      <alignment horizontal="center"/>
      <protection hidden="1"/>
    </xf>
    <xf numFmtId="0" fontId="1" fillId="0" borderId="0" xfId="0" applyFont="1" applyProtection="1">
      <protection hidden="1"/>
    </xf>
    <xf numFmtId="0" fontId="0" fillId="0" borderId="17" xfId="0" applyBorder="1"/>
    <xf numFmtId="0" fontId="7" fillId="37" borderId="3" xfId="0" applyFont="1" applyFill="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25" xfId="0" applyFont="1" applyBorder="1" applyAlignment="1" applyProtection="1">
      <alignment horizontal="center"/>
      <protection hidden="1"/>
    </xf>
    <xf numFmtId="0" fontId="7" fillId="0" borderId="17" xfId="0" applyFont="1" applyBorder="1" applyAlignment="1" applyProtection="1">
      <alignment horizontal="center" textRotation="180"/>
      <protection hidden="1"/>
    </xf>
    <xf numFmtId="0" fontId="13" fillId="0" borderId="17" xfId="0" applyFont="1" applyBorder="1" applyAlignment="1" applyProtection="1">
      <alignment horizontal="center" textRotation="180"/>
      <protection hidden="1"/>
    </xf>
    <xf numFmtId="0" fontId="1" fillId="0" borderId="0" xfId="0" applyFont="1" applyProtection="1">
      <protection locked="0"/>
    </xf>
    <xf numFmtId="0" fontId="48" fillId="0" borderId="0" xfId="0" applyFont="1" applyProtection="1">
      <protection locked="0"/>
    </xf>
    <xf numFmtId="0" fontId="16" fillId="0" borderId="0" xfId="0" applyFont="1" applyProtection="1">
      <protection locked="0"/>
    </xf>
    <xf numFmtId="0" fontId="0" fillId="0" borderId="0" xfId="0" applyAlignment="1" applyProtection="1">
      <alignment wrapText="1"/>
      <protection locked="0"/>
    </xf>
    <xf numFmtId="0" fontId="9" fillId="30" borderId="15" xfId="58" applyFont="1" applyFill="1" applyBorder="1" applyAlignment="1" applyProtection="1">
      <alignment vertical="center"/>
      <protection hidden="1"/>
    </xf>
    <xf numFmtId="0" fontId="3" fillId="0" borderId="17" xfId="58" applyBorder="1"/>
    <xf numFmtId="0" fontId="9" fillId="30" borderId="25" xfId="58" applyFont="1" applyFill="1" applyBorder="1" applyAlignment="1" applyProtection="1">
      <alignment vertical="center"/>
      <protection hidden="1"/>
    </xf>
    <xf numFmtId="0" fontId="9" fillId="30" borderId="25" xfId="58" applyFont="1" applyFill="1" applyBorder="1" applyAlignment="1" applyProtection="1">
      <alignment horizontal="center" vertical="center" wrapText="1"/>
      <protection hidden="1"/>
    </xf>
    <xf numFmtId="0" fontId="7" fillId="21" borderId="109" xfId="58" applyFont="1" applyFill="1" applyBorder="1"/>
    <xf numFmtId="0" fontId="6" fillId="21" borderId="0" xfId="58" applyFont="1" applyFill="1" applyAlignment="1" applyProtection="1">
      <alignment horizontal="left"/>
      <protection hidden="1"/>
    </xf>
    <xf numFmtId="0" fontId="6" fillId="28" borderId="22" xfId="58" applyFont="1" applyFill="1" applyBorder="1" applyProtection="1">
      <protection locked="0"/>
    </xf>
    <xf numFmtId="0" fontId="6" fillId="28" borderId="18" xfId="58" applyFont="1" applyFill="1" applyBorder="1" applyProtection="1">
      <protection locked="0"/>
    </xf>
    <xf numFmtId="0" fontId="6" fillId="28" borderId="23" xfId="58" applyFont="1" applyFill="1" applyBorder="1" applyProtection="1">
      <protection locked="0"/>
    </xf>
    <xf numFmtId="0" fontId="6" fillId="28" borderId="19" xfId="58" applyFont="1" applyFill="1" applyBorder="1" applyProtection="1">
      <protection locked="0"/>
    </xf>
    <xf numFmtId="0" fontId="6" fillId="28" borderId="24" xfId="58" applyFont="1" applyFill="1" applyBorder="1" applyProtection="1">
      <protection locked="0"/>
    </xf>
    <xf numFmtId="0" fontId="6" fillId="28" borderId="17" xfId="58" applyFont="1" applyFill="1" applyBorder="1" applyProtection="1">
      <protection locked="0"/>
    </xf>
    <xf numFmtId="0" fontId="6" fillId="28" borderId="20" xfId="58" applyFont="1" applyFill="1" applyBorder="1" applyProtection="1">
      <protection locked="0"/>
    </xf>
    <xf numFmtId="172" fontId="69" fillId="0" borderId="0" xfId="0" applyNumberFormat="1" applyFont="1"/>
    <xf numFmtId="0" fontId="7" fillId="0" borderId="0" xfId="58" applyFont="1" applyAlignment="1">
      <alignment horizontal="left" vertical="top"/>
    </xf>
    <xf numFmtId="49" fontId="7" fillId="0" borderId="0" xfId="0" applyNumberFormat="1" applyFont="1" applyAlignment="1">
      <alignment horizontal="left" vertical="top"/>
    </xf>
    <xf numFmtId="49" fontId="7" fillId="0" borderId="0" xfId="58" applyNumberFormat="1" applyFont="1" applyAlignment="1">
      <alignment horizontal="left" vertical="top"/>
    </xf>
    <xf numFmtId="0" fontId="7" fillId="0" borderId="0" xfId="58" applyFont="1" applyAlignment="1">
      <alignment horizontal="left"/>
    </xf>
    <xf numFmtId="0" fontId="13" fillId="0" borderId="0" xfId="58" applyFont="1" applyAlignment="1">
      <alignment horizontal="left"/>
    </xf>
    <xf numFmtId="0" fontId="13" fillId="0" borderId="0" xfId="58" applyFont="1" applyAlignment="1">
      <alignment horizontal="left" vertical="top"/>
    </xf>
    <xf numFmtId="0" fontId="51" fillId="0" borderId="0" xfId="58" applyFont="1" applyAlignment="1">
      <alignment horizontal="left" vertical="top"/>
    </xf>
    <xf numFmtId="0" fontId="52" fillId="0" borderId="0" xfId="58" applyFont="1" applyAlignment="1">
      <alignment horizontal="left" vertical="top"/>
    </xf>
    <xf numFmtId="0" fontId="7" fillId="0" borderId="0" xfId="58" applyFont="1" applyAlignment="1" applyProtection="1">
      <alignment horizontal="left" vertical="top"/>
      <protection locked="0"/>
    </xf>
    <xf numFmtId="0" fontId="7" fillId="0" borderId="0" xfId="58" quotePrefix="1" applyFont="1" applyAlignment="1">
      <alignment horizontal="left" vertical="top"/>
    </xf>
    <xf numFmtId="0" fontId="7" fillId="29" borderId="0" xfId="58" applyFont="1" applyFill="1" applyAlignment="1">
      <alignment horizontal="left"/>
    </xf>
    <xf numFmtId="0" fontId="58" fillId="0" borderId="0" xfId="0" applyFont="1" applyAlignment="1">
      <alignment horizontal="left"/>
    </xf>
    <xf numFmtId="0" fontId="7" fillId="0" borderId="0" xfId="58" applyFont="1" applyAlignment="1">
      <alignment horizontal="center" vertical="center"/>
    </xf>
    <xf numFmtId="0" fontId="7" fillId="0" borderId="0" xfId="58" applyFont="1" applyAlignment="1" applyProtection="1">
      <alignment horizontal="center" vertical="center"/>
      <protection hidden="1"/>
    </xf>
    <xf numFmtId="0" fontId="62" fillId="39" borderId="3" xfId="0" applyFont="1" applyFill="1" applyBorder="1" applyAlignment="1">
      <alignment horizontal="center" vertical="center" wrapText="1"/>
    </xf>
    <xf numFmtId="0" fontId="12" fillId="40" borderId="23" xfId="58" applyFont="1" applyFill="1" applyBorder="1"/>
    <xf numFmtId="0" fontId="7" fillId="40" borderId="19" xfId="58" applyFont="1" applyFill="1" applyBorder="1"/>
    <xf numFmtId="0" fontId="6" fillId="40" borderId="0" xfId="58" applyFont="1" applyFill="1" applyAlignment="1" applyProtection="1">
      <alignment horizontal="left" vertical="center" wrapText="1"/>
      <protection hidden="1"/>
    </xf>
    <xf numFmtId="0" fontId="12" fillId="40" borderId="0" xfId="58" applyFont="1" applyFill="1"/>
    <xf numFmtId="0" fontId="2" fillId="40" borderId="0" xfId="58" applyFont="1" applyFill="1" applyAlignment="1" applyProtection="1">
      <alignment horizontal="center" vertical="center" wrapText="1"/>
      <protection hidden="1"/>
    </xf>
    <xf numFmtId="0" fontId="3" fillId="28" borderId="0" xfId="0" applyFont="1" applyFill="1" applyAlignment="1">
      <alignment horizontal="center" vertical="center"/>
    </xf>
    <xf numFmtId="0" fontId="7" fillId="28" borderId="0" xfId="0" applyFont="1" applyFill="1" applyAlignment="1">
      <alignment horizontal="center" vertical="center"/>
    </xf>
    <xf numFmtId="0" fontId="3" fillId="28" borderId="0" xfId="0" applyFont="1" applyFill="1"/>
    <xf numFmtId="0" fontId="0" fillId="28" borderId="0" xfId="0" applyFill="1"/>
    <xf numFmtId="0" fontId="38" fillId="28" borderId="0" xfId="0" applyFont="1" applyFill="1"/>
    <xf numFmtId="0" fontId="7" fillId="28" borderId="0" xfId="0" applyFont="1" applyFill="1"/>
    <xf numFmtId="0" fontId="7" fillId="28" borderId="24" xfId="0" applyFont="1" applyFill="1" applyBorder="1"/>
    <xf numFmtId="0" fontId="7" fillId="28" borderId="17" xfId="0" applyFont="1" applyFill="1" applyBorder="1"/>
    <xf numFmtId="0" fontId="7" fillId="28" borderId="20" xfId="0" applyFont="1" applyFill="1" applyBorder="1"/>
    <xf numFmtId="0" fontId="7" fillId="28" borderId="69" xfId="0" applyFont="1" applyFill="1" applyBorder="1"/>
    <xf numFmtId="0" fontId="13" fillId="28" borderId="69" xfId="0" applyFont="1" applyFill="1" applyBorder="1"/>
    <xf numFmtId="0" fontId="13" fillId="28" borderId="0" xfId="0" applyFont="1" applyFill="1"/>
    <xf numFmtId="0" fontId="0" fillId="28" borderId="69" xfId="0" applyFill="1" applyBorder="1"/>
    <xf numFmtId="0" fontId="3" fillId="28" borderId="70" xfId="0" applyFont="1" applyFill="1" applyBorder="1"/>
    <xf numFmtId="0" fontId="3" fillId="28" borderId="71" xfId="0" applyFont="1" applyFill="1" applyBorder="1"/>
    <xf numFmtId="0" fontId="38" fillId="28" borderId="0" xfId="0" applyFont="1" applyFill="1" applyAlignment="1">
      <alignment horizontal="left" vertical="center"/>
    </xf>
    <xf numFmtId="0" fontId="13" fillId="28" borderId="0" xfId="0" applyFont="1" applyFill="1" applyAlignment="1">
      <alignment horizontal="left" vertical="center"/>
    </xf>
    <xf numFmtId="0" fontId="2" fillId="28" borderId="0" xfId="0" applyFont="1" applyFill="1" applyAlignment="1">
      <alignment horizontal="center" vertical="center"/>
    </xf>
    <xf numFmtId="0" fontId="2" fillId="28" borderId="3" xfId="0" applyFont="1" applyFill="1" applyBorder="1" applyAlignment="1">
      <alignment horizontal="center" vertical="center"/>
    </xf>
    <xf numFmtId="0" fontId="1" fillId="28" borderId="0" xfId="0" applyFont="1" applyFill="1" applyAlignment="1">
      <alignment horizontal="center" vertical="center"/>
    </xf>
    <xf numFmtId="0" fontId="1" fillId="28" borderId="0" xfId="0" applyFont="1" applyFill="1"/>
    <xf numFmtId="0" fontId="7" fillId="28" borderId="0" xfId="0" applyFont="1" applyFill="1" applyAlignment="1">
      <alignment horizontal="left" vertical="center" wrapText="1"/>
    </xf>
    <xf numFmtId="3" fontId="13" fillId="28" borderId="109" xfId="0" applyNumberFormat="1" applyFont="1" applyFill="1" applyBorder="1" applyAlignment="1">
      <alignment horizontal="left" vertical="center" wrapText="1"/>
    </xf>
    <xf numFmtId="3" fontId="13" fillId="28" borderId="0" xfId="0" quotePrefix="1" applyNumberFormat="1" applyFont="1" applyFill="1" applyAlignment="1">
      <alignment vertical="center" wrapText="1"/>
    </xf>
    <xf numFmtId="168" fontId="1" fillId="28" borderId="0" xfId="0" applyNumberFormat="1" applyFont="1" applyFill="1"/>
    <xf numFmtId="165" fontId="1" fillId="28" borderId="0" xfId="0" applyNumberFormat="1" applyFont="1" applyFill="1"/>
    <xf numFmtId="169" fontId="1" fillId="28" borderId="0" xfId="0" applyNumberFormat="1" applyFont="1" applyFill="1"/>
    <xf numFmtId="0" fontId="0" fillId="28" borderId="0" xfId="0" applyFill="1" applyAlignment="1">
      <alignment horizontal="center" vertical="center"/>
    </xf>
    <xf numFmtId="0" fontId="1" fillId="28" borderId="0" xfId="0" applyFont="1" applyFill="1" applyAlignment="1" applyProtection="1">
      <alignment horizontal="center" vertical="center"/>
      <protection locked="0"/>
    </xf>
    <xf numFmtId="0" fontId="0" fillId="28" borderId="0" xfId="0" applyFill="1" applyProtection="1">
      <protection locked="0"/>
    </xf>
    <xf numFmtId="0" fontId="0" fillId="28" borderId="109" xfId="0" applyFill="1" applyBorder="1" applyProtection="1">
      <protection locked="0"/>
    </xf>
    <xf numFmtId="0" fontId="3" fillId="28" borderId="16" xfId="0" applyFont="1" applyFill="1" applyBorder="1"/>
    <xf numFmtId="0" fontId="3" fillId="28" borderId="16" xfId="0" applyFont="1" applyFill="1" applyBorder="1" applyAlignment="1">
      <alignment horizontal="center" vertical="center"/>
    </xf>
    <xf numFmtId="0" fontId="3" fillId="28" borderId="0" xfId="0" applyFont="1" applyFill="1" applyAlignment="1">
      <alignment horizontal="center"/>
    </xf>
    <xf numFmtId="3" fontId="7" fillId="28" borderId="109" xfId="0" applyNumberFormat="1" applyFont="1" applyFill="1" applyBorder="1"/>
    <xf numFmtId="0" fontId="7" fillId="28" borderId="0" xfId="0" applyFont="1" applyFill="1" applyAlignment="1">
      <alignment horizontal="center"/>
    </xf>
    <xf numFmtId="0" fontId="7" fillId="28" borderId="19" xfId="0" applyFont="1" applyFill="1" applyBorder="1" applyProtection="1">
      <protection locked="0"/>
    </xf>
    <xf numFmtId="164" fontId="13" fillId="28" borderId="16" xfId="0" applyNumberFormat="1" applyFont="1" applyFill="1" applyBorder="1" applyAlignment="1">
      <alignment horizontal="center" vertical="center"/>
    </xf>
    <xf numFmtId="0" fontId="7" fillId="28" borderId="18" xfId="0" applyFont="1" applyFill="1" applyBorder="1" applyProtection="1">
      <protection locked="0"/>
    </xf>
    <xf numFmtId="3" fontId="7" fillId="28" borderId="19" xfId="0" applyNumberFormat="1" applyFont="1" applyFill="1" applyBorder="1" applyProtection="1">
      <protection locked="0"/>
    </xf>
    <xf numFmtId="0" fontId="7" fillId="28" borderId="109" xfId="0" applyFont="1" applyFill="1" applyBorder="1"/>
    <xf numFmtId="0" fontId="7" fillId="28" borderId="20" xfId="0" applyFont="1" applyFill="1" applyBorder="1" applyProtection="1">
      <protection locked="0"/>
    </xf>
    <xf numFmtId="0" fontId="7" fillId="28" borderId="0" xfId="0" applyFont="1" applyFill="1" applyProtection="1">
      <protection locked="0"/>
    </xf>
    <xf numFmtId="0" fontId="36" fillId="28" borderId="0" xfId="0" applyFont="1" applyFill="1" applyProtection="1">
      <protection locked="0"/>
    </xf>
    <xf numFmtId="0" fontId="36" fillId="28" borderId="0" xfId="0" applyFont="1" applyFill="1" applyAlignment="1">
      <alignment horizontal="center" vertical="center"/>
    </xf>
    <xf numFmtId="0" fontId="36" fillId="28" borderId="0" xfId="0" applyFont="1" applyFill="1"/>
    <xf numFmtId="0" fontId="12" fillId="28" borderId="0" xfId="0" applyFont="1" applyFill="1"/>
    <xf numFmtId="0" fontId="7" fillId="28" borderId="16" xfId="0" applyFont="1" applyFill="1" applyBorder="1"/>
    <xf numFmtId="164" fontId="13" fillId="28" borderId="24" xfId="0" applyNumberFormat="1" applyFont="1" applyFill="1" applyBorder="1" applyAlignment="1">
      <alignment horizontal="right" vertical="center" wrapText="1"/>
    </xf>
    <xf numFmtId="0" fontId="7" fillId="28" borderId="17" xfId="0" applyFont="1" applyFill="1" applyBorder="1" applyAlignment="1">
      <alignment horizontal="center"/>
    </xf>
    <xf numFmtId="0" fontId="7" fillId="28" borderId="0" xfId="0" applyFont="1" applyFill="1" applyAlignment="1" applyProtection="1">
      <alignment horizontal="left" vertical="center"/>
      <protection locked="0"/>
    </xf>
    <xf numFmtId="3" fontId="7" fillId="28" borderId="16" xfId="0" applyNumberFormat="1" applyFont="1" applyFill="1" applyBorder="1" applyProtection="1">
      <protection locked="0"/>
    </xf>
    <xf numFmtId="0" fontId="7" fillId="28" borderId="16" xfId="0" applyFont="1" applyFill="1" applyBorder="1" applyAlignment="1">
      <alignment horizontal="left" vertical="center"/>
    </xf>
    <xf numFmtId="0" fontId="7" fillId="28" borderId="16" xfId="0" applyFont="1" applyFill="1" applyBorder="1" applyAlignment="1">
      <alignment horizontal="center" vertical="center"/>
    </xf>
    <xf numFmtId="0" fontId="13" fillId="28" borderId="19" xfId="0" applyFont="1" applyFill="1" applyBorder="1" applyAlignment="1" applyProtection="1">
      <alignment horizontal="left" vertical="center"/>
      <protection locked="0"/>
    </xf>
    <xf numFmtId="0" fontId="13" fillId="28" borderId="0" xfId="0" applyFont="1" applyFill="1" applyAlignment="1" applyProtection="1">
      <alignment horizontal="left" vertical="center"/>
      <protection locked="0"/>
    </xf>
    <xf numFmtId="0" fontId="13" fillId="28" borderId="19" xfId="0" applyFont="1" applyFill="1" applyBorder="1" applyProtection="1">
      <protection locked="0"/>
    </xf>
    <xf numFmtId="0" fontId="13" fillId="28" borderId="0" xfId="0" applyFont="1" applyFill="1" applyProtection="1">
      <protection locked="0"/>
    </xf>
    <xf numFmtId="0" fontId="7" fillId="28" borderId="19" xfId="0" applyFont="1" applyFill="1" applyBorder="1" applyAlignment="1" applyProtection="1">
      <alignment horizontal="left" vertical="center"/>
      <protection locked="0"/>
    </xf>
    <xf numFmtId="0" fontId="34" fillId="28" borderId="0" xfId="0" applyFont="1" applyFill="1"/>
    <xf numFmtId="0" fontId="7" fillId="28" borderId="20" xfId="0" applyFont="1" applyFill="1" applyBorder="1" applyAlignment="1" applyProtection="1">
      <alignment horizontal="left" vertical="center"/>
      <protection locked="0"/>
    </xf>
    <xf numFmtId="0" fontId="7" fillId="28" borderId="19" xfId="0" applyFont="1" applyFill="1" applyBorder="1" applyAlignment="1" applyProtection="1">
      <alignment vertical="top"/>
      <protection locked="0"/>
    </xf>
    <xf numFmtId="0" fontId="7" fillId="28" borderId="0" xfId="0" applyFont="1" applyFill="1" applyAlignment="1" applyProtection="1">
      <alignment horizontal="left" vertical="top" wrapText="1"/>
      <protection locked="0"/>
    </xf>
    <xf numFmtId="0" fontId="2" fillId="28" borderId="19" xfId="0" applyFont="1" applyFill="1" applyBorder="1" applyAlignment="1" applyProtection="1">
      <alignment vertical="top" wrapText="1"/>
      <protection locked="0"/>
    </xf>
    <xf numFmtId="0" fontId="3" fillId="28" borderId="19" xfId="0" applyFont="1" applyFill="1" applyBorder="1" applyAlignment="1">
      <alignment wrapText="1"/>
    </xf>
    <xf numFmtId="0" fontId="7" fillId="28" borderId="19" xfId="0" applyFont="1" applyFill="1" applyBorder="1" applyAlignment="1" applyProtection="1">
      <alignment horizontal="left"/>
      <protection locked="0"/>
    </xf>
    <xf numFmtId="0" fontId="7" fillId="28" borderId="0" xfId="0" applyFont="1" applyFill="1" applyAlignment="1" applyProtection="1">
      <alignment horizontal="left"/>
      <protection locked="0"/>
    </xf>
    <xf numFmtId="0" fontId="9" fillId="28" borderId="0" xfId="0" applyFont="1" applyFill="1" applyAlignment="1">
      <alignment horizontal="left" vertical="center"/>
    </xf>
    <xf numFmtId="173" fontId="0" fillId="28" borderId="0" xfId="0" applyNumberFormat="1" applyFill="1"/>
    <xf numFmtId="165" fontId="0" fillId="28" borderId="0" xfId="0" applyNumberFormat="1" applyFill="1"/>
    <xf numFmtId="0" fontId="13" fillId="28" borderId="0" xfId="0" applyFont="1" applyFill="1" applyAlignment="1">
      <alignment vertical="top"/>
    </xf>
    <xf numFmtId="0" fontId="13" fillId="28" borderId="0" xfId="0" applyFont="1" applyFill="1" applyAlignment="1">
      <alignment vertical="center"/>
    </xf>
    <xf numFmtId="0" fontId="0" fillId="28" borderId="109" xfId="0" applyFill="1" applyBorder="1" applyAlignment="1">
      <alignment vertical="top" wrapText="1"/>
    </xf>
    <xf numFmtId="164" fontId="7" fillId="28" borderId="109" xfId="0" applyNumberFormat="1" applyFont="1" applyFill="1" applyBorder="1"/>
    <xf numFmtId="0" fontId="7" fillId="28" borderId="109" xfId="0" applyFont="1" applyFill="1" applyBorder="1" applyAlignment="1">
      <alignment vertical="top" wrapText="1"/>
    </xf>
    <xf numFmtId="0" fontId="7" fillId="28" borderId="109" xfId="0" applyFont="1" applyFill="1" applyBorder="1" applyAlignment="1">
      <alignment vertical="center"/>
    </xf>
    <xf numFmtId="0" fontId="7" fillId="28" borderId="0" xfId="0" applyFont="1" applyFill="1" applyAlignment="1">
      <alignment vertical="center"/>
    </xf>
    <xf numFmtId="0" fontId="7" fillId="28" borderId="0" xfId="0" applyFont="1" applyFill="1" applyAlignment="1" applyProtection="1">
      <alignment vertical="center"/>
      <protection locked="0"/>
    </xf>
    <xf numFmtId="0" fontId="13" fillId="28" borderId="109" xfId="0" applyFont="1" applyFill="1" applyBorder="1" applyAlignment="1">
      <alignment horizontal="center" vertical="center" wrapText="1"/>
    </xf>
    <xf numFmtId="0" fontId="3" fillId="28" borderId="0" xfId="0" applyFont="1" applyFill="1" applyAlignment="1">
      <alignment horizontal="center" vertical="center" wrapText="1"/>
    </xf>
    <xf numFmtId="164" fontId="7" fillId="28" borderId="109" xfId="0" applyNumberFormat="1" applyFont="1" applyFill="1" applyBorder="1" applyAlignment="1">
      <alignment horizontal="left" vertical="center" wrapText="1"/>
    </xf>
    <xf numFmtId="0" fontId="0" fillId="28" borderId="109" xfId="0" applyFill="1" applyBorder="1" applyAlignment="1">
      <alignment wrapText="1"/>
    </xf>
    <xf numFmtId="164" fontId="7" fillId="28" borderId="0" xfId="0" applyNumberFormat="1" applyFont="1" applyFill="1" applyAlignment="1">
      <alignment vertical="center"/>
    </xf>
    <xf numFmtId="3" fontId="7" fillId="28" borderId="109" xfId="0" applyNumberFormat="1" applyFont="1" applyFill="1" applyBorder="1" applyAlignment="1">
      <alignment vertical="center"/>
    </xf>
    <xf numFmtId="3" fontId="7" fillId="28" borderId="0" xfId="0" applyNumberFormat="1" applyFont="1" applyFill="1" applyAlignment="1">
      <alignment vertical="center"/>
    </xf>
    <xf numFmtId="3" fontId="5" fillId="28" borderId="22" xfId="0" applyNumberFormat="1" applyFont="1" applyFill="1" applyBorder="1" applyAlignment="1">
      <alignment horizontal="right" vertical="center"/>
    </xf>
    <xf numFmtId="0" fontId="0" fillId="28" borderId="16" xfId="0" applyFill="1" applyBorder="1" applyAlignment="1">
      <alignment horizontal="centerContinuous" wrapText="1"/>
    </xf>
    <xf numFmtId="0" fontId="13" fillId="28" borderId="17" xfId="0" applyFont="1" applyFill="1" applyBorder="1" applyAlignment="1">
      <alignment horizontal="center" vertical="center"/>
    </xf>
    <xf numFmtId="0" fontId="7" fillId="28" borderId="23" xfId="0" applyFont="1" applyFill="1" applyBorder="1"/>
    <xf numFmtId="0" fontId="7" fillId="28" borderId="23" xfId="0" applyFont="1" applyFill="1" applyBorder="1" applyAlignment="1">
      <alignment horizontal="left" vertical="center"/>
    </xf>
    <xf numFmtId="168" fontId="7" fillId="28" borderId="109" xfId="0" quotePrefix="1" applyNumberFormat="1" applyFont="1" applyFill="1" applyBorder="1" applyAlignment="1" applyProtection="1">
      <alignment vertical="center" wrapText="1"/>
      <protection locked="0"/>
    </xf>
    <xf numFmtId="3" fontId="5" fillId="28" borderId="109" xfId="0" applyNumberFormat="1" applyFont="1" applyFill="1" applyBorder="1" applyAlignment="1">
      <alignment horizontal="right" vertical="center"/>
    </xf>
    <xf numFmtId="0" fontId="61" fillId="28" borderId="60" xfId="0" applyFont="1" applyFill="1" applyBorder="1" applyAlignment="1">
      <alignment horizontal="center" vertical="center"/>
    </xf>
    <xf numFmtId="0" fontId="13" fillId="28" borderId="59" xfId="0" applyFont="1" applyFill="1" applyBorder="1" applyAlignment="1">
      <alignment horizontal="center" vertical="center"/>
    </xf>
    <xf numFmtId="0" fontId="13" fillId="28" borderId="60" xfId="0" applyFont="1" applyFill="1" applyBorder="1" applyAlignment="1">
      <alignment horizontal="center" vertical="center"/>
    </xf>
    <xf numFmtId="0" fontId="13" fillId="28" borderId="61" xfId="0" applyFont="1" applyFill="1" applyBorder="1" applyAlignment="1">
      <alignment horizontal="center" vertical="center"/>
    </xf>
    <xf numFmtId="0" fontId="13" fillId="28" borderId="62" xfId="0" applyFont="1" applyFill="1" applyBorder="1" applyAlignment="1">
      <alignment horizontal="center" vertical="center"/>
    </xf>
    <xf numFmtId="0" fontId="60" fillId="28" borderId="0" xfId="0" applyFont="1" applyFill="1" applyAlignment="1">
      <alignment horizontal="center" vertical="center"/>
    </xf>
    <xf numFmtId="0" fontId="13" fillId="28" borderId="105" xfId="0" applyFont="1" applyFill="1" applyBorder="1" applyAlignment="1">
      <alignment horizontal="center" vertical="center"/>
    </xf>
    <xf numFmtId="0" fontId="59" fillId="28" borderId="0" xfId="0" applyFont="1" applyFill="1" applyAlignment="1">
      <alignment horizontal="center" vertical="center"/>
    </xf>
    <xf numFmtId="0" fontId="13" fillId="28" borderId="108" xfId="0" applyFont="1" applyFill="1" applyBorder="1" applyAlignment="1">
      <alignment horizontal="center" vertical="center"/>
    </xf>
    <xf numFmtId="3" fontId="13" fillId="28" borderId="22" xfId="0" quotePrefix="1" applyNumberFormat="1" applyFont="1" applyFill="1" applyBorder="1" applyAlignment="1">
      <alignment horizontal="center" vertical="center" wrapText="1"/>
    </xf>
    <xf numFmtId="0" fontId="0" fillId="28" borderId="0" xfId="0" applyFill="1" applyAlignment="1">
      <alignment horizontal="left" vertical="top" wrapText="1"/>
    </xf>
    <xf numFmtId="168" fontId="13" fillId="28" borderId="109" xfId="0" applyNumberFormat="1" applyFont="1" applyFill="1" applyBorder="1" applyAlignment="1">
      <alignment horizontal="right" vertical="center" wrapText="1"/>
    </xf>
    <xf numFmtId="0" fontId="13" fillId="28" borderId="23" xfId="0" applyFont="1" applyFill="1" applyBorder="1"/>
    <xf numFmtId="0" fontId="13" fillId="28" borderId="58" xfId="0" applyFont="1" applyFill="1" applyBorder="1" applyAlignment="1">
      <alignment horizontal="center" vertical="center"/>
    </xf>
    <xf numFmtId="0" fontId="61" fillId="28" borderId="63" xfId="0" applyFont="1" applyFill="1" applyBorder="1" applyAlignment="1">
      <alignment horizontal="center" vertical="center"/>
    </xf>
    <xf numFmtId="0" fontId="38" fillId="28" borderId="3" xfId="0" applyFont="1" applyFill="1" applyBorder="1" applyAlignment="1">
      <alignment vertical="center"/>
    </xf>
    <xf numFmtId="168" fontId="7" fillId="0" borderId="14" xfId="0" quotePrefix="1" applyNumberFormat="1" applyFont="1" applyBorder="1" applyAlignment="1" applyProtection="1">
      <alignment horizontal="right" vertical="center" wrapText="1"/>
      <protection locked="0"/>
    </xf>
    <xf numFmtId="168" fontId="7" fillId="0" borderId="24" xfId="0" quotePrefix="1" applyNumberFormat="1" applyFont="1" applyBorder="1" applyAlignment="1" applyProtection="1">
      <alignment horizontal="right" vertical="center" wrapText="1"/>
      <protection locked="0"/>
    </xf>
    <xf numFmtId="168" fontId="7" fillId="0" borderId="14" xfId="0" quotePrefix="1" applyNumberFormat="1" applyFont="1" applyBorder="1" applyAlignment="1" applyProtection="1">
      <alignment horizontal="right" wrapText="1"/>
      <protection locked="0"/>
    </xf>
    <xf numFmtId="168" fontId="7" fillId="0" borderId="24" xfId="0" quotePrefix="1" applyNumberFormat="1" applyFont="1" applyBorder="1" applyAlignment="1" applyProtection="1">
      <alignment horizontal="right" wrapText="1"/>
      <protection locked="0"/>
    </xf>
    <xf numFmtId="0" fontId="7" fillId="0" borderId="3" xfId="0" applyFont="1" applyBorder="1" applyAlignment="1">
      <alignment horizontal="left" wrapText="1"/>
    </xf>
    <xf numFmtId="168" fontId="7" fillId="0" borderId="107" xfId="0" quotePrefix="1" applyNumberFormat="1" applyFont="1" applyBorder="1" applyAlignment="1" applyProtection="1">
      <alignment horizontal="right" vertical="center" wrapText="1"/>
      <protection locked="0"/>
    </xf>
    <xf numFmtId="168" fontId="7" fillId="0" borderId="112" xfId="0" quotePrefix="1" applyNumberFormat="1" applyFont="1" applyBorder="1" applyAlignment="1" applyProtection="1">
      <alignment horizontal="right" vertical="center" wrapText="1"/>
      <protection locked="0"/>
    </xf>
    <xf numFmtId="168" fontId="7" fillId="0" borderId="106" xfId="0" quotePrefix="1" applyNumberFormat="1" applyFont="1" applyBorder="1" applyAlignment="1" applyProtection="1">
      <alignment horizontal="right" vertical="center" wrapText="1"/>
      <protection locked="0"/>
    </xf>
    <xf numFmtId="168" fontId="7" fillId="0" borderId="113" xfId="0" quotePrefix="1" applyNumberFormat="1" applyFont="1" applyBorder="1" applyAlignment="1" applyProtection="1">
      <alignment horizontal="right" vertical="center" wrapText="1"/>
      <protection locked="0"/>
    </xf>
    <xf numFmtId="168" fontId="13" fillId="24" borderId="3" xfId="0" applyNumberFormat="1" applyFont="1" applyFill="1" applyBorder="1" applyAlignment="1">
      <alignment horizontal="right" vertical="center"/>
    </xf>
    <xf numFmtId="168" fontId="13" fillId="24" borderId="15" xfId="0" applyNumberFormat="1" applyFont="1" applyFill="1" applyBorder="1" applyAlignment="1">
      <alignment horizontal="right" vertical="center"/>
    </xf>
    <xf numFmtId="168" fontId="13" fillId="24" borderId="15" xfId="0" applyNumberFormat="1" applyFont="1" applyFill="1" applyBorder="1" applyAlignment="1">
      <alignment horizontal="right"/>
    </xf>
    <xf numFmtId="168" fontId="7" fillId="0" borderId="22" xfId="0" quotePrefix="1" applyNumberFormat="1" applyFont="1" applyBorder="1" applyAlignment="1" applyProtection="1">
      <alignment horizontal="right" vertical="center" wrapText="1"/>
      <protection locked="0"/>
    </xf>
    <xf numFmtId="168" fontId="7" fillId="0" borderId="15" xfId="0" quotePrefix="1" applyNumberFormat="1" applyFont="1" applyBorder="1" applyAlignment="1" applyProtection="1">
      <alignment horizontal="right" vertical="center" wrapText="1"/>
      <protection locked="0"/>
    </xf>
    <xf numFmtId="0" fontId="13" fillId="0" borderId="3" xfId="0" applyFont="1" applyBorder="1" applyAlignment="1">
      <alignment horizontal="right" vertical="center"/>
    </xf>
    <xf numFmtId="168" fontId="7" fillId="26" borderId="3" xfId="0" applyNumberFormat="1" applyFont="1" applyFill="1" applyBorder="1" applyAlignment="1">
      <alignment horizontal="right"/>
    </xf>
    <xf numFmtId="165" fontId="7" fillId="26" borderId="3" xfId="0" applyNumberFormat="1" applyFont="1" applyFill="1" applyBorder="1" applyAlignment="1">
      <alignment horizontal="right"/>
    </xf>
    <xf numFmtId="169" fontId="7" fillId="26" borderId="3" xfId="0" applyNumberFormat="1" applyFont="1" applyFill="1" applyBorder="1" applyAlignment="1">
      <alignment horizontal="right"/>
    </xf>
    <xf numFmtId="0" fontId="13" fillId="26" borderId="3" xfId="0" applyFont="1" applyFill="1" applyBorder="1" applyAlignment="1">
      <alignment horizontal="right"/>
    </xf>
    <xf numFmtId="3" fontId="13" fillId="19" borderId="27" xfId="0" applyNumberFormat="1" applyFont="1" applyFill="1" applyBorder="1" applyAlignment="1">
      <alignment horizontal="center" wrapText="1"/>
    </xf>
    <xf numFmtId="3" fontId="13" fillId="19" borderId="22" xfId="0" applyNumberFormat="1" applyFont="1" applyFill="1" applyBorder="1" applyAlignment="1">
      <alignment horizontal="center" wrapText="1"/>
    </xf>
    <xf numFmtId="0" fontId="13" fillId="19" borderId="13" xfId="0" applyFont="1" applyFill="1" applyBorder="1" applyAlignment="1">
      <alignment horizontal="center"/>
    </xf>
    <xf numFmtId="0" fontId="13" fillId="19" borderId="0" xfId="0" applyFont="1" applyFill="1" applyAlignment="1">
      <alignment horizontal="left"/>
    </xf>
    <xf numFmtId="3" fontId="13" fillId="19" borderId="13" xfId="0" quotePrefix="1" applyNumberFormat="1" applyFont="1" applyFill="1" applyBorder="1" applyAlignment="1">
      <alignment horizontal="center" wrapText="1"/>
    </xf>
    <xf numFmtId="3" fontId="13" fillId="19" borderId="109" xfId="0" quotePrefix="1" applyNumberFormat="1" applyFont="1" applyFill="1" applyBorder="1" applyAlignment="1">
      <alignment horizontal="center" wrapText="1"/>
    </xf>
    <xf numFmtId="0" fontId="7" fillId="0" borderId="3" xfId="0" applyFont="1" applyBorder="1" applyAlignment="1">
      <alignment horizontal="center"/>
    </xf>
    <xf numFmtId="0" fontId="1" fillId="0" borderId="3" xfId="0" applyFont="1" applyBorder="1" applyAlignment="1">
      <alignment horizontal="center"/>
    </xf>
    <xf numFmtId="0" fontId="1" fillId="0" borderId="15" xfId="0" applyFont="1" applyBorder="1" applyAlignment="1">
      <alignment horizontal="center"/>
    </xf>
    <xf numFmtId="168" fontId="13" fillId="24" borderId="3" xfId="0" applyNumberFormat="1" applyFont="1" applyFill="1" applyBorder="1"/>
    <xf numFmtId="168" fontId="7" fillId="26" borderId="14" xfId="0" applyNumberFormat="1" applyFont="1" applyFill="1" applyBorder="1"/>
    <xf numFmtId="168" fontId="7" fillId="0" borderId="14" xfId="0" quotePrefix="1" applyNumberFormat="1" applyFont="1" applyBorder="1" applyProtection="1">
      <protection locked="0"/>
    </xf>
    <xf numFmtId="0" fontId="13" fillId="0" borderId="3" xfId="0" applyFont="1" applyBorder="1" applyAlignment="1">
      <alignment horizontal="center"/>
    </xf>
    <xf numFmtId="0" fontId="7" fillId="0" borderId="16" xfId="0" applyFont="1" applyBorder="1"/>
    <xf numFmtId="3" fontId="13" fillId="19" borderId="14" xfId="0" quotePrefix="1" applyNumberFormat="1" applyFont="1" applyFill="1" applyBorder="1" applyAlignment="1">
      <alignment horizontal="center" wrapText="1"/>
    </xf>
    <xf numFmtId="3" fontId="38" fillId="19" borderId="27" xfId="66" applyNumberFormat="1" applyFont="1" applyFill="1" applyBorder="1" applyAlignment="1" applyProtection="1">
      <alignment horizontal="center" wrapText="1"/>
    </xf>
    <xf numFmtId="3" fontId="2" fillId="0" borderId="17" xfId="0" applyNumberFormat="1" applyFont="1" applyBorder="1" applyAlignment="1">
      <alignment horizontal="right"/>
    </xf>
    <xf numFmtId="0" fontId="13" fillId="0" borderId="3" xfId="0" applyFont="1" applyBorder="1" applyAlignment="1">
      <alignment horizontal="right"/>
    </xf>
    <xf numFmtId="0" fontId="16" fillId="0" borderId="3" xfId="0" applyFont="1" applyBorder="1" applyAlignment="1">
      <alignment horizontal="center"/>
    </xf>
    <xf numFmtId="168" fontId="13" fillId="24" borderId="27" xfId="0" applyNumberFormat="1" applyFont="1" applyFill="1" applyBorder="1"/>
    <xf numFmtId="0" fontId="38" fillId="24" borderId="27" xfId="0" applyFont="1" applyFill="1" applyBorder="1" applyAlignment="1">
      <alignment horizontal="center"/>
    </xf>
    <xf numFmtId="0" fontId="13" fillId="24" borderId="27" xfId="0" applyFont="1" applyFill="1" applyBorder="1" applyAlignment="1">
      <alignment horizontal="left" wrapText="1"/>
    </xf>
    <xf numFmtId="0" fontId="38" fillId="0" borderId="3" xfId="0" applyFont="1" applyBorder="1" applyAlignment="1">
      <alignment horizontal="center"/>
    </xf>
    <xf numFmtId="0" fontId="13" fillId="0" borderId="3" xfId="0" applyFont="1" applyBorder="1" applyAlignment="1">
      <alignment horizontal="left" wrapText="1"/>
    </xf>
    <xf numFmtId="0" fontId="16" fillId="0" borderId="14" xfId="0" applyFont="1" applyBorder="1" applyAlignment="1">
      <alignment horizontal="center"/>
    </xf>
    <xf numFmtId="0" fontId="38" fillId="24" borderId="3" xfId="0" applyFont="1" applyFill="1" applyBorder="1" applyAlignment="1">
      <alignment horizontal="center"/>
    </xf>
    <xf numFmtId="0" fontId="13" fillId="24" borderId="3" xfId="0" applyFont="1" applyFill="1" applyBorder="1" applyAlignment="1">
      <alignment horizontal="left" wrapText="1"/>
    </xf>
    <xf numFmtId="0" fontId="16" fillId="0" borderId="13" xfId="0" applyFont="1" applyBorder="1" applyAlignment="1">
      <alignment horizontal="center"/>
    </xf>
    <xf numFmtId="0" fontId="13" fillId="19" borderId="20" xfId="0" applyFont="1" applyFill="1" applyBorder="1" applyAlignment="1">
      <alignment horizontal="center" wrapText="1"/>
    </xf>
    <xf numFmtId="0" fontId="7" fillId="0" borderId="14" xfId="0" applyFont="1" applyBorder="1" applyAlignment="1">
      <alignment horizontal="center"/>
    </xf>
    <xf numFmtId="0" fontId="1" fillId="0" borderId="14" xfId="0" applyFont="1" applyBorder="1" applyAlignment="1">
      <alignment horizontal="center"/>
    </xf>
    <xf numFmtId="0" fontId="1" fillId="0" borderId="24" xfId="0" applyFont="1" applyBorder="1" applyAlignment="1">
      <alignment horizontal="center"/>
    </xf>
    <xf numFmtId="168" fontId="13" fillId="24" borderId="3" xfId="0" applyNumberFormat="1" applyFont="1" applyFill="1" applyBorder="1" applyAlignment="1">
      <alignment horizontal="right" wrapText="1"/>
    </xf>
    <xf numFmtId="168" fontId="13" fillId="24" borderId="14" xfId="0" applyNumberFormat="1" applyFont="1" applyFill="1" applyBorder="1"/>
    <xf numFmtId="168" fontId="7" fillId="0" borderId="14" xfId="0" quotePrefix="1" applyNumberFormat="1" applyFont="1" applyBorder="1" applyAlignment="1" applyProtection="1">
      <alignment wrapText="1"/>
      <protection locked="0"/>
    </xf>
    <xf numFmtId="168" fontId="13" fillId="24" borderId="3" xfId="0" quotePrefix="1" applyNumberFormat="1" applyFont="1" applyFill="1" applyBorder="1" applyAlignment="1">
      <alignment wrapText="1"/>
    </xf>
    <xf numFmtId="168" fontId="7" fillId="0" borderId="3" xfId="0" quotePrefix="1" applyNumberFormat="1" applyFont="1" applyBorder="1" applyAlignment="1" applyProtection="1">
      <alignment wrapText="1"/>
      <protection locked="0"/>
    </xf>
    <xf numFmtId="0" fontId="7" fillId="0" borderId="15" xfId="0" applyFont="1" applyBorder="1" applyAlignment="1">
      <alignment horizontal="left" wrapText="1"/>
    </xf>
    <xf numFmtId="0" fontId="7" fillId="0" borderId="3" xfId="0" quotePrefix="1" applyFont="1" applyBorder="1" applyAlignment="1">
      <alignment horizontal="center"/>
    </xf>
    <xf numFmtId="0" fontId="13" fillId="0" borderId="15" xfId="0" applyFont="1" applyBorder="1" applyAlignment="1">
      <alignment horizontal="left" wrapText="1"/>
    </xf>
    <xf numFmtId="174" fontId="7" fillId="0" borderId="3" xfId="0" applyNumberFormat="1" applyFont="1" applyBorder="1" applyAlignment="1">
      <alignment horizontal="center"/>
    </xf>
    <xf numFmtId="1" fontId="7" fillId="0" borderId="3" xfId="0" applyNumberFormat="1" applyFont="1" applyBorder="1" applyAlignment="1">
      <alignment horizontal="center"/>
    </xf>
    <xf numFmtId="0" fontId="13" fillId="19" borderId="14" xfId="0" applyFont="1" applyFill="1" applyBorder="1" applyAlignment="1">
      <alignment horizontal="center"/>
    </xf>
    <xf numFmtId="0" fontId="13" fillId="19" borderId="17" xfId="0" applyFont="1" applyFill="1" applyBorder="1" applyAlignment="1">
      <alignment horizontal="left"/>
    </xf>
    <xf numFmtId="0" fontId="13" fillId="19" borderId="26" xfId="0" quotePrefix="1" applyFont="1" applyFill="1" applyBorder="1" applyAlignment="1">
      <alignment horizontal="left"/>
    </xf>
    <xf numFmtId="0" fontId="13" fillId="19" borderId="15" xfId="0" quotePrefix="1" applyFont="1" applyFill="1" applyBorder="1" applyAlignment="1">
      <alignment horizontal="left"/>
    </xf>
    <xf numFmtId="0" fontId="2" fillId="38" borderId="0" xfId="0" applyFont="1" applyFill="1" applyAlignment="1">
      <alignment horizontal="center" wrapText="1"/>
    </xf>
    <xf numFmtId="0" fontId="45" fillId="38" borderId="0" xfId="0" applyFont="1" applyFill="1" applyAlignment="1" applyProtection="1">
      <alignment horizontal="center"/>
      <protection hidden="1"/>
    </xf>
    <xf numFmtId="0" fontId="0" fillId="38" borderId="0" xfId="0" applyFill="1" applyAlignment="1">
      <alignment horizontal="center"/>
    </xf>
    <xf numFmtId="0" fontId="38" fillId="38" borderId="0" xfId="0" applyFont="1" applyFill="1" applyAlignment="1" applyProtection="1">
      <alignment horizontal="center" vertical="center" wrapText="1"/>
      <protection hidden="1"/>
    </xf>
    <xf numFmtId="0" fontId="38" fillId="38" borderId="0" xfId="0" applyFont="1" applyFill="1" applyAlignment="1" applyProtection="1">
      <alignment horizontal="center" wrapText="1"/>
      <protection hidden="1"/>
    </xf>
    <xf numFmtId="165" fontId="13" fillId="38" borderId="0" xfId="0" applyNumberFormat="1" applyFont="1" applyFill="1" applyAlignment="1" applyProtection="1">
      <alignment horizontal="right"/>
      <protection hidden="1"/>
    </xf>
    <xf numFmtId="0" fontId="38" fillId="38" borderId="0" xfId="0" applyFont="1" applyFill="1" applyAlignment="1">
      <alignment horizontal="center" vertical="center"/>
    </xf>
    <xf numFmtId="0" fontId="38" fillId="38" borderId="0" xfId="0" applyFont="1" applyFill="1" applyAlignment="1">
      <alignment horizontal="center"/>
    </xf>
    <xf numFmtId="165" fontId="16" fillId="38" borderId="0" xfId="0" applyNumberFormat="1" applyFont="1" applyFill="1" applyProtection="1">
      <protection hidden="1"/>
    </xf>
    <xf numFmtId="165" fontId="38" fillId="38" borderId="0" xfId="0" applyNumberFormat="1" applyFont="1" applyFill="1" applyAlignment="1" applyProtection="1">
      <alignment horizontal="right"/>
      <protection hidden="1"/>
    </xf>
    <xf numFmtId="0" fontId="7" fillId="0" borderId="131" xfId="0" applyFont="1" applyBorder="1" applyAlignment="1">
      <alignment horizontal="left"/>
    </xf>
    <xf numFmtId="0" fontId="16" fillId="0" borderId="110" xfId="0" applyFont="1" applyBorder="1" applyAlignment="1">
      <alignment horizontal="center"/>
    </xf>
    <xf numFmtId="0" fontId="13" fillId="0" borderId="0" xfId="0" applyFont="1" applyAlignment="1">
      <alignment horizontal="left" vertical="top" wrapText="1"/>
    </xf>
    <xf numFmtId="0" fontId="6" fillId="28" borderId="0" xfId="58" applyFont="1" applyFill="1" applyAlignment="1" applyProtection="1">
      <alignment horizontal="left"/>
      <protection locked="0"/>
    </xf>
    <xf numFmtId="168" fontId="7" fillId="0" borderId="24" xfId="0" quotePrefix="1" applyNumberFormat="1" applyFont="1" applyBorder="1" applyAlignment="1" applyProtection="1">
      <alignment wrapText="1"/>
      <protection locked="0"/>
    </xf>
    <xf numFmtId="164" fontId="7" fillId="24" borderId="116" xfId="0" applyNumberFormat="1" applyFont="1" applyFill="1" applyBorder="1"/>
    <xf numFmtId="168" fontId="13" fillId="24" borderId="15" xfId="0" applyNumberFormat="1" applyFont="1" applyFill="1" applyBorder="1"/>
    <xf numFmtId="164" fontId="13" fillId="24" borderId="67" xfId="0" applyNumberFormat="1" applyFont="1" applyFill="1" applyBorder="1" applyAlignment="1">
      <alignment horizontal="right"/>
    </xf>
    <xf numFmtId="168" fontId="13" fillId="24" borderId="15" xfId="44" applyNumberFormat="1" applyFont="1" applyFill="1" applyBorder="1" applyAlignment="1" applyProtection="1">
      <alignment horizontal="right" wrapText="1"/>
    </xf>
    <xf numFmtId="168" fontId="7" fillId="24" borderId="115" xfId="0" applyNumberFormat="1" applyFont="1" applyFill="1" applyBorder="1" applyAlignment="1">
      <alignment horizontal="right"/>
    </xf>
    <xf numFmtId="164" fontId="13" fillId="24" borderId="93" xfId="0" applyNumberFormat="1" applyFont="1" applyFill="1" applyBorder="1" applyAlignment="1">
      <alignment horizontal="right"/>
    </xf>
    <xf numFmtId="168" fontId="13" fillId="24" borderId="67" xfId="0" applyNumberFormat="1" applyFont="1" applyFill="1" applyBorder="1"/>
    <xf numFmtId="164" fontId="13" fillId="24" borderId="67" xfId="0" applyNumberFormat="1" applyFont="1" applyFill="1" applyBorder="1"/>
    <xf numFmtId="168" fontId="7" fillId="24" borderId="115" xfId="0" applyNumberFormat="1" applyFont="1" applyFill="1" applyBorder="1" applyProtection="1">
      <protection locked="0"/>
    </xf>
    <xf numFmtId="0" fontId="16" fillId="0" borderId="136" xfId="0" applyFont="1" applyBorder="1" applyAlignment="1">
      <alignment horizontal="center"/>
    </xf>
    <xf numFmtId="0" fontId="7" fillId="0" borderId="131" xfId="0" applyFont="1" applyBorder="1"/>
    <xf numFmtId="0" fontId="7" fillId="29" borderId="0" xfId="0" applyFont="1" applyFill="1" applyAlignment="1">
      <alignment vertical="top"/>
    </xf>
    <xf numFmtId="0" fontId="7" fillId="29" borderId="0" xfId="0" applyFont="1" applyFill="1" applyAlignment="1">
      <alignment vertical="top" wrapText="1"/>
    </xf>
    <xf numFmtId="0" fontId="7" fillId="29" borderId="0" xfId="0" applyFont="1" applyFill="1" applyAlignment="1" applyProtection="1">
      <alignment horizontal="left" vertical="top" wrapText="1"/>
      <protection hidden="1"/>
    </xf>
    <xf numFmtId="0" fontId="34" fillId="29" borderId="0" xfId="0" applyFont="1" applyFill="1"/>
    <xf numFmtId="0" fontId="7" fillId="0" borderId="131" xfId="0" pivotButton="1" applyFont="1" applyBorder="1"/>
    <xf numFmtId="0" fontId="7" fillId="0" borderId="123" xfId="0" pivotButton="1" applyFont="1" applyBorder="1"/>
    <xf numFmtId="0" fontId="7" fillId="0" borderId="123" xfId="0" applyFont="1" applyBorder="1"/>
    <xf numFmtId="0" fontId="7" fillId="0" borderId="125" xfId="0" applyFont="1" applyBorder="1"/>
    <xf numFmtId="0" fontId="7" fillId="0" borderId="126" xfId="0" applyFont="1" applyBorder="1"/>
    <xf numFmtId="0" fontId="7" fillId="0" borderId="137" xfId="0" applyFont="1" applyBorder="1"/>
    <xf numFmtId="0" fontId="7" fillId="0" borderId="138" xfId="0" applyFont="1" applyBorder="1"/>
    <xf numFmtId="0" fontId="7" fillId="0" borderId="139" xfId="0" applyFont="1" applyBorder="1"/>
    <xf numFmtId="0" fontId="7" fillId="0" borderId="140" xfId="0" applyFont="1" applyBorder="1"/>
    <xf numFmtId="0" fontId="7" fillId="0" borderId="124" xfId="0" pivotButton="1" applyFont="1" applyBorder="1"/>
    <xf numFmtId="0" fontId="7" fillId="0" borderId="124" xfId="0" applyFont="1" applyBorder="1"/>
    <xf numFmtId="0" fontId="7" fillId="0" borderId="127" xfId="0" applyFont="1" applyBorder="1"/>
    <xf numFmtId="0" fontId="7" fillId="0" borderId="128" xfId="0" applyFont="1" applyBorder="1"/>
    <xf numFmtId="0" fontId="7" fillId="0" borderId="129" xfId="0" applyFont="1" applyBorder="1"/>
    <xf numFmtId="0" fontId="7" fillId="0" borderId="130" xfId="0" applyFont="1" applyBorder="1"/>
    <xf numFmtId="0" fontId="6" fillId="21" borderId="0" xfId="58" applyFont="1" applyFill="1" applyAlignment="1">
      <alignment horizontal="left"/>
    </xf>
    <xf numFmtId="0" fontId="1" fillId="0" borderId="0" xfId="0" applyFont="1" applyAlignment="1">
      <alignment horizontal="center"/>
    </xf>
    <xf numFmtId="0" fontId="7" fillId="0" borderId="0" xfId="0" applyFont="1" applyAlignment="1">
      <alignment horizontal="centerContinuous"/>
    </xf>
    <xf numFmtId="0" fontId="72" fillId="28" borderId="0" xfId="0" applyFont="1" applyFill="1" applyAlignment="1">
      <alignment horizontal="center" vertical="center"/>
    </xf>
    <xf numFmtId="0" fontId="51" fillId="0" borderId="3" xfId="0" applyFont="1" applyBorder="1"/>
    <xf numFmtId="0" fontId="1" fillId="0" borderId="0" xfId="0" applyFont="1" applyAlignment="1" applyProtection="1">
      <alignment wrapText="1"/>
      <protection locked="0"/>
    </xf>
    <xf numFmtId="0" fontId="50" fillId="0" borderId="0" xfId="0" applyFont="1"/>
    <xf numFmtId="0" fontId="50" fillId="0" borderId="0" xfId="0" applyFont="1" applyProtection="1">
      <protection locked="0"/>
    </xf>
    <xf numFmtId="0" fontId="73" fillId="0" borderId="0" xfId="0" applyFont="1"/>
    <xf numFmtId="0" fontId="73" fillId="0" borderId="0" xfId="0" applyFont="1" applyProtection="1">
      <protection locked="0"/>
    </xf>
    <xf numFmtId="0" fontId="74" fillId="0" borderId="0" xfId="0" applyFont="1"/>
    <xf numFmtId="0" fontId="75" fillId="0" borderId="0" xfId="0" applyFont="1"/>
    <xf numFmtId="0" fontId="74" fillId="0" borderId="3" xfId="0" applyFont="1" applyBorder="1"/>
    <xf numFmtId="3" fontId="51" fillId="0" borderId="0" xfId="0" applyNumberFormat="1" applyFont="1"/>
    <xf numFmtId="172" fontId="50" fillId="0" borderId="0" xfId="0" applyNumberFormat="1" applyFont="1"/>
    <xf numFmtId="0" fontId="69" fillId="0" borderId="0" xfId="0" applyFont="1"/>
    <xf numFmtId="0" fontId="69" fillId="0" borderId="0" xfId="0" applyFont="1" applyProtection="1">
      <protection locked="0"/>
    </xf>
    <xf numFmtId="165" fontId="51" fillId="0" borderId="0" xfId="0" applyNumberFormat="1" applyFont="1"/>
    <xf numFmtId="0" fontId="51" fillId="0" borderId="110" xfId="0" applyFont="1" applyBorder="1"/>
    <xf numFmtId="0" fontId="51" fillId="0" borderId="0" xfId="0" applyFont="1" applyAlignment="1">
      <alignment wrapText="1"/>
    </xf>
    <xf numFmtId="0" fontId="50" fillId="0" borderId="0" xfId="0" applyFont="1" applyAlignment="1">
      <alignment wrapText="1"/>
    </xf>
    <xf numFmtId="0" fontId="50" fillId="0" borderId="0" xfId="0" applyFont="1" applyAlignment="1" applyProtection="1">
      <alignment wrapText="1"/>
      <protection locked="0"/>
    </xf>
    <xf numFmtId="0" fontId="13" fillId="19" borderId="25" xfId="0" applyFont="1" applyFill="1" applyBorder="1"/>
    <xf numFmtId="0" fontId="13" fillId="19" borderId="136" xfId="0" applyFont="1" applyFill="1" applyBorder="1" applyAlignment="1">
      <alignment horizontal="left" vertical="center"/>
    </xf>
    <xf numFmtId="0" fontId="13" fillId="19" borderId="16" xfId="0" applyFont="1" applyFill="1" applyBorder="1"/>
    <xf numFmtId="0" fontId="13" fillId="26" borderId="0" xfId="0" applyFont="1" applyFill="1" applyAlignment="1" applyProtection="1">
      <alignment horizontal="left" vertical="center" wrapText="1"/>
      <protection hidden="1"/>
    </xf>
    <xf numFmtId="0" fontId="16" fillId="26" borderId="0" xfId="0" applyFont="1" applyFill="1" applyAlignment="1" applyProtection="1">
      <alignment horizontal="left" vertical="top" wrapText="1"/>
      <protection locked="0"/>
    </xf>
    <xf numFmtId="0" fontId="9" fillId="30" borderId="25" xfId="58" applyFont="1" applyFill="1" applyBorder="1" applyAlignment="1">
      <alignment vertical="center"/>
    </xf>
    <xf numFmtId="168" fontId="77" fillId="0" borderId="0" xfId="44" applyNumberFormat="1" applyFont="1" applyAlignment="1">
      <alignment horizontal="right"/>
    </xf>
    <xf numFmtId="0" fontId="78" fillId="0" borderId="23" xfId="0" applyFont="1" applyBorder="1"/>
    <xf numFmtId="0" fontId="78" fillId="0" borderId="0" xfId="0" applyFont="1"/>
    <xf numFmtId="0" fontId="79" fillId="0" borderId="0" xfId="0" applyFont="1"/>
    <xf numFmtId="0" fontId="6" fillId="0" borderId="15" xfId="58" applyFont="1" applyBorder="1" applyAlignment="1" applyProtection="1">
      <alignment horizontal="left" vertical="top"/>
      <protection locked="0"/>
    </xf>
    <xf numFmtId="0" fontId="6" fillId="0" borderId="25" xfId="58" applyFont="1" applyBorder="1" applyAlignment="1" applyProtection="1">
      <alignment horizontal="left" vertical="top"/>
      <protection locked="0"/>
    </xf>
    <xf numFmtId="0" fontId="6" fillId="0" borderId="26" xfId="58" applyFont="1" applyBorder="1" applyAlignment="1" applyProtection="1">
      <alignment horizontal="left" vertical="top"/>
      <protection locked="0"/>
    </xf>
    <xf numFmtId="0" fontId="6" fillId="0" borderId="25" xfId="58" applyFont="1" applyBorder="1" applyAlignment="1" applyProtection="1">
      <alignment horizontal="left" vertical="top" wrapText="1"/>
      <protection locked="0"/>
    </xf>
    <xf numFmtId="0" fontId="6" fillId="0" borderId="26" xfId="58" applyFont="1" applyBorder="1" applyAlignment="1" applyProtection="1">
      <alignment horizontal="left" vertical="top" wrapText="1"/>
      <protection locked="0"/>
    </xf>
    <xf numFmtId="0" fontId="6" fillId="28" borderId="15" xfId="58" applyFont="1" applyFill="1" applyBorder="1" applyAlignment="1" applyProtection="1">
      <alignment horizontal="left" vertical="top"/>
      <protection locked="0"/>
    </xf>
    <xf numFmtId="0" fontId="6" fillId="28" borderId="25" xfId="58" applyFont="1" applyFill="1" applyBorder="1" applyAlignment="1" applyProtection="1">
      <alignment horizontal="left" vertical="top" wrapText="1"/>
      <protection locked="0"/>
    </xf>
    <xf numFmtId="0" fontId="6" fillId="28" borderId="26" xfId="58" applyFont="1" applyFill="1" applyBorder="1" applyAlignment="1" applyProtection="1">
      <alignment horizontal="left" vertical="top" wrapText="1"/>
      <protection locked="0"/>
    </xf>
    <xf numFmtId="0" fontId="6" fillId="21" borderId="0" xfId="58" applyFont="1" applyFill="1" applyAlignment="1" applyProtection="1">
      <alignment horizontal="centerContinuous" vertical="top" wrapText="1"/>
      <protection hidden="1"/>
    </xf>
    <xf numFmtId="0" fontId="6" fillId="21" borderId="0" xfId="58" applyFont="1" applyFill="1" applyAlignment="1" applyProtection="1">
      <alignment horizontal="centerContinuous" vertical="center" wrapText="1"/>
      <protection hidden="1"/>
    </xf>
    <xf numFmtId="0" fontId="6" fillId="40" borderId="0" xfId="58" applyFont="1" applyFill="1" applyAlignment="1">
      <alignment horizontal="centerContinuous" vertical="top" wrapText="1"/>
    </xf>
    <xf numFmtId="0" fontId="6" fillId="40" borderId="0" xfId="58" applyFont="1" applyFill="1" applyAlignment="1">
      <alignment horizontal="centerContinuous" vertical="center" wrapText="1"/>
    </xf>
    <xf numFmtId="0" fontId="13" fillId="26" borderId="0" xfId="0" applyFont="1" applyFill="1" applyAlignment="1" applyProtection="1">
      <alignment vertical="center" wrapText="1"/>
      <protection hidden="1"/>
    </xf>
    <xf numFmtId="0" fontId="10" fillId="26" borderId="0" xfId="0" applyFont="1" applyFill="1" applyAlignment="1" applyProtection="1">
      <alignment vertical="top" wrapText="1"/>
      <protection locked="0"/>
    </xf>
    <xf numFmtId="0" fontId="16" fillId="26" borderId="0" xfId="0" applyFont="1" applyFill="1" applyAlignment="1" applyProtection="1">
      <alignment vertical="top" wrapText="1"/>
      <protection locked="0"/>
    </xf>
    <xf numFmtId="0" fontId="7" fillId="26" borderId="0" xfId="0" applyFont="1" applyFill="1" applyAlignment="1">
      <alignment vertical="top" wrapText="1"/>
    </xf>
    <xf numFmtId="0" fontId="46" fillId="42" borderId="25" xfId="58" applyFont="1" applyFill="1" applyBorder="1" applyAlignment="1" applyProtection="1">
      <alignment horizontal="centerContinuous"/>
      <protection hidden="1"/>
    </xf>
    <xf numFmtId="0" fontId="46" fillId="42" borderId="26" xfId="58" applyFont="1" applyFill="1" applyBorder="1" applyAlignment="1" applyProtection="1">
      <alignment horizontal="centerContinuous"/>
      <protection hidden="1"/>
    </xf>
    <xf numFmtId="0" fontId="9" fillId="42" borderId="15" xfId="58" applyFont="1" applyFill="1" applyBorder="1" applyAlignment="1" applyProtection="1">
      <alignment horizontal="centerContinuous" vertical="center"/>
      <protection hidden="1"/>
    </xf>
    <xf numFmtId="0" fontId="12" fillId="40" borderId="109" xfId="58" applyFont="1" applyFill="1" applyBorder="1"/>
    <xf numFmtId="0" fontId="3" fillId="0" borderId="109" xfId="58" applyBorder="1"/>
    <xf numFmtId="0" fontId="12" fillId="40" borderId="109" xfId="58" applyFont="1" applyFill="1" applyBorder="1" applyAlignment="1">
      <alignment wrapText="1"/>
    </xf>
    <xf numFmtId="0" fontId="6" fillId="40" borderId="0" xfId="58" applyFont="1" applyFill="1" applyAlignment="1" applyProtection="1">
      <alignment horizontal="centerContinuous" vertical="center" wrapText="1"/>
      <protection hidden="1"/>
    </xf>
    <xf numFmtId="0" fontId="7" fillId="0" borderId="132" xfId="0" applyFont="1" applyBorder="1"/>
    <xf numFmtId="0" fontId="7" fillId="0" borderId="133" xfId="0" applyFont="1" applyBorder="1"/>
    <xf numFmtId="0" fontId="7" fillId="0" borderId="134" xfId="0" applyFont="1" applyBorder="1"/>
    <xf numFmtId="3" fontId="13" fillId="0" borderId="0" xfId="0" applyNumberFormat="1" applyFont="1"/>
    <xf numFmtId="3" fontId="7" fillId="0" borderId="0" xfId="0" applyNumberFormat="1" applyFont="1" applyAlignment="1">
      <alignment horizontal="center"/>
    </xf>
    <xf numFmtId="3" fontId="13" fillId="27" borderId="3" xfId="0" applyNumberFormat="1" applyFont="1" applyFill="1" applyBorder="1" applyAlignment="1">
      <alignment horizontal="center"/>
    </xf>
    <xf numFmtId="3" fontId="13" fillId="27" borderId="3" xfId="0" applyNumberFormat="1" applyFont="1" applyFill="1" applyBorder="1"/>
    <xf numFmtId="3" fontId="13" fillId="0" borderId="30" xfId="0" applyNumberFormat="1" applyFont="1" applyBorder="1" applyAlignment="1">
      <alignment horizontal="right"/>
    </xf>
    <xf numFmtId="49" fontId="62" fillId="39" borderId="21" xfId="0" applyNumberFormat="1" applyFont="1" applyFill="1" applyBorder="1" applyAlignment="1">
      <alignment horizontal="center"/>
    </xf>
    <xf numFmtId="3" fontId="13" fillId="27" borderId="31" xfId="0" applyNumberFormat="1" applyFont="1" applyFill="1" applyBorder="1" applyAlignment="1">
      <alignment horizontal="center"/>
    </xf>
    <xf numFmtId="0" fontId="35" fillId="0" borderId="0" xfId="0" applyFont="1"/>
    <xf numFmtId="3" fontId="7" fillId="39" borderId="0" xfId="0" applyNumberFormat="1" applyFont="1" applyFill="1"/>
    <xf numFmtId="167" fontId="13" fillId="0" borderId="15" xfId="44" applyNumberFormat="1" applyFont="1" applyBorder="1" applyAlignment="1"/>
    <xf numFmtId="167" fontId="13" fillId="0" borderId="25" xfId="44" applyNumberFormat="1" applyFont="1" applyBorder="1" applyAlignment="1"/>
    <xf numFmtId="0" fontId="7" fillId="0" borderId="28" xfId="60" applyFont="1" applyBorder="1" applyAlignment="1">
      <alignment horizontal="right"/>
    </xf>
    <xf numFmtId="0" fontId="7" fillId="0" borderId="28" xfId="60" applyFont="1" applyBorder="1" applyAlignment="1">
      <alignment horizontal="center"/>
    </xf>
    <xf numFmtId="0" fontId="7" fillId="0" borderId="29" xfId="60" applyFont="1" applyBorder="1" applyAlignment="1">
      <alignment horizontal="left"/>
    </xf>
    <xf numFmtId="167" fontId="7" fillId="0" borderId="0" xfId="44" applyNumberFormat="1" applyFont="1"/>
    <xf numFmtId="3" fontId="13" fillId="41" borderId="3" xfId="0" applyNumberFormat="1" applyFont="1" applyFill="1" applyBorder="1"/>
    <xf numFmtId="3" fontId="35" fillId="0" borderId="0" xfId="0" applyNumberFormat="1" applyFont="1"/>
    <xf numFmtId="3" fontId="7" fillId="27" borderId="18" xfId="0" applyNumberFormat="1" applyFont="1" applyFill="1" applyBorder="1"/>
    <xf numFmtId="0" fontId="37" fillId="0" borderId="0" xfId="0" applyFont="1" applyAlignment="1">
      <alignment horizontal="center"/>
    </xf>
    <xf numFmtId="0" fontId="35" fillId="0" borderId="0" xfId="0" applyFont="1" applyAlignment="1">
      <alignment horizontal="center"/>
    </xf>
    <xf numFmtId="3" fontId="7" fillId="27" borderId="20" xfId="0" applyNumberFormat="1" applyFont="1" applyFill="1" applyBorder="1"/>
    <xf numFmtId="0" fontId="13" fillId="27" borderId="19" xfId="0" applyFont="1" applyFill="1" applyBorder="1"/>
    <xf numFmtId="0" fontId="13" fillId="0" borderId="26" xfId="0" applyFont="1" applyBorder="1"/>
    <xf numFmtId="0" fontId="7" fillId="27" borderId="20" xfId="0" applyFont="1" applyFill="1" applyBorder="1"/>
    <xf numFmtId="0" fontId="35" fillId="0" borderId="0" xfId="0" applyFont="1" applyAlignment="1">
      <alignment horizontal="center" wrapText="1"/>
    </xf>
    <xf numFmtId="3" fontId="65" fillId="0" borderId="0" xfId="0" applyNumberFormat="1" applyFont="1"/>
    <xf numFmtId="172" fontId="51" fillId="0" borderId="0" xfId="0" applyNumberFormat="1" applyFont="1"/>
    <xf numFmtId="0" fontId="13" fillId="0" borderId="0" xfId="0" applyFont="1" applyAlignment="1">
      <alignment vertical="center"/>
    </xf>
    <xf numFmtId="0" fontId="7" fillId="36" borderId="18" xfId="0" applyFont="1" applyFill="1" applyBorder="1"/>
    <xf numFmtId="0" fontId="7" fillId="29" borderId="0" xfId="58" applyFont="1" applyFill="1" applyAlignment="1">
      <alignment horizontal="center" vertical="center"/>
    </xf>
    <xf numFmtId="0" fontId="7" fillId="29" borderId="0" xfId="58" applyFont="1" applyFill="1" applyAlignment="1">
      <alignment horizontal="left" vertical="top"/>
    </xf>
    <xf numFmtId="0" fontId="6" fillId="28" borderId="16" xfId="58" applyFont="1" applyFill="1" applyBorder="1" applyAlignment="1" applyProtection="1">
      <alignment horizontal="left" vertical="center"/>
      <protection locked="0"/>
    </xf>
    <xf numFmtId="0" fontId="38" fillId="28" borderId="26" xfId="0" applyFont="1" applyFill="1" applyBorder="1" applyAlignment="1">
      <alignment vertical="center"/>
    </xf>
    <xf numFmtId="0" fontId="38" fillId="28" borderId="0" xfId="0" applyFont="1" applyFill="1" applyAlignment="1">
      <alignment vertical="center"/>
    </xf>
    <xf numFmtId="0" fontId="7" fillId="43" borderId="3" xfId="0" applyFont="1" applyFill="1" applyBorder="1" applyAlignment="1">
      <alignment horizontal="center"/>
    </xf>
    <xf numFmtId="0" fontId="38" fillId="43" borderId="3" xfId="0" applyFont="1" applyFill="1" applyBorder="1" applyAlignment="1">
      <alignment horizontal="center" vertical="center"/>
    </xf>
    <xf numFmtId="0" fontId="2" fillId="43" borderId="3" xfId="0" applyFont="1" applyFill="1" applyBorder="1" applyAlignment="1">
      <alignment horizontal="center" vertical="center"/>
    </xf>
    <xf numFmtId="0" fontId="7" fillId="43" borderId="14" xfId="0" applyFont="1" applyFill="1" applyBorder="1" applyAlignment="1">
      <alignment horizontal="center"/>
    </xf>
    <xf numFmtId="0" fontId="16" fillId="43" borderId="3" xfId="0" applyFont="1" applyFill="1" applyBorder="1" applyAlignment="1">
      <alignment horizontal="center" vertical="center"/>
    </xf>
    <xf numFmtId="3" fontId="7" fillId="36" borderId="3" xfId="0" applyNumberFormat="1" applyFont="1" applyFill="1" applyBorder="1" applyAlignment="1">
      <alignment vertical="center" wrapText="1"/>
    </xf>
    <xf numFmtId="3" fontId="7" fillId="36" borderId="3" xfId="0" quotePrefix="1" applyNumberFormat="1" applyFont="1" applyFill="1" applyBorder="1" applyAlignment="1">
      <alignment vertical="center" wrapText="1"/>
    </xf>
    <xf numFmtId="0" fontId="76" fillId="29" borderId="3" xfId="0" applyFont="1" applyFill="1" applyBorder="1" applyAlignment="1">
      <alignment horizontal="right"/>
    </xf>
    <xf numFmtId="0" fontId="7" fillId="0" borderId="3" xfId="0" applyFont="1" applyBorder="1" applyAlignment="1">
      <alignment horizontal="left"/>
    </xf>
    <xf numFmtId="0" fontId="16" fillId="0" borderId="3" xfId="0" applyFont="1" applyBorder="1" applyAlignment="1" applyProtection="1">
      <alignment horizontal="left" vertical="top"/>
      <protection locked="0"/>
    </xf>
    <xf numFmtId="0" fontId="38" fillId="0" borderId="0" xfId="0" applyFont="1" applyAlignment="1" applyProtection="1">
      <alignment horizontal="left" vertical="top"/>
      <protection locked="0"/>
    </xf>
    <xf numFmtId="0" fontId="7" fillId="0" borderId="3" xfId="0" applyFont="1" applyBorder="1" applyProtection="1">
      <protection locked="0"/>
    </xf>
    <xf numFmtId="0" fontId="16" fillId="0" borderId="0" xfId="0" applyFont="1" applyAlignment="1" applyProtection="1">
      <alignment horizontal="left" vertical="top"/>
      <protection locked="0"/>
    </xf>
    <xf numFmtId="0" fontId="3" fillId="0" borderId="16" xfId="0" applyFont="1" applyBorder="1"/>
    <xf numFmtId="0" fontId="13" fillId="0" borderId="3" xfId="0" applyFont="1" applyBorder="1" applyAlignment="1" applyProtection="1">
      <alignment horizontal="left" vertical="top" wrapText="1"/>
      <protection locked="0"/>
    </xf>
    <xf numFmtId="0" fontId="0" fillId="0" borderId="0" xfId="0" applyAlignment="1">
      <alignment horizontal="left" vertical="top" wrapText="1"/>
    </xf>
    <xf numFmtId="0" fontId="80" fillId="0" borderId="0" xfId="0" applyFont="1"/>
    <xf numFmtId="0" fontId="13" fillId="28" borderId="0" xfId="0" applyFont="1" applyFill="1" applyAlignment="1">
      <alignment horizontal="center" vertical="center" wrapText="1"/>
    </xf>
    <xf numFmtId="3" fontId="7" fillId="28" borderId="135" xfId="0" applyNumberFormat="1" applyFont="1" applyFill="1" applyBorder="1"/>
    <xf numFmtId="168" fontId="7" fillId="29" borderId="13" xfId="44" applyNumberFormat="1" applyFont="1" applyFill="1" applyBorder="1"/>
    <xf numFmtId="168" fontId="7" fillId="29" borderId="14" xfId="44" applyNumberFormat="1" applyFont="1" applyFill="1" applyBorder="1"/>
    <xf numFmtId="3" fontId="13" fillId="29" borderId="0" xfId="0" applyNumberFormat="1" applyFont="1" applyFill="1"/>
    <xf numFmtId="0" fontId="13" fillId="29" borderId="0" xfId="0" applyFont="1" applyFill="1"/>
    <xf numFmtId="3" fontId="7" fillId="25" borderId="109" xfId="44" applyNumberFormat="1" applyFont="1" applyFill="1" applyBorder="1"/>
    <xf numFmtId="3" fontId="7" fillId="25" borderId="24" xfId="44" applyNumberFormat="1" applyFont="1" applyFill="1" applyBorder="1"/>
    <xf numFmtId="168" fontId="7" fillId="29" borderId="109" xfId="44" applyNumberFormat="1" applyFont="1" applyFill="1" applyBorder="1"/>
    <xf numFmtId="168" fontId="7" fillId="0" borderId="109" xfId="0" applyNumberFormat="1" applyFont="1" applyBorder="1"/>
    <xf numFmtId="0" fontId="7" fillId="31" borderId="3" xfId="60" applyFont="1" applyFill="1" applyBorder="1" applyAlignment="1">
      <alignment horizontal="right"/>
    </xf>
    <xf numFmtId="0" fontId="7" fillId="32" borderId="3" xfId="0" applyFont="1" applyFill="1" applyBorder="1"/>
    <xf numFmtId="0" fontId="13" fillId="13" borderId="3" xfId="0" applyFont="1" applyFill="1" applyBorder="1"/>
    <xf numFmtId="3" fontId="7" fillId="0" borderId="3" xfId="0" applyNumberFormat="1" applyFont="1" applyBorder="1"/>
    <xf numFmtId="0" fontId="13" fillId="13" borderId="3" xfId="0" applyFont="1" applyFill="1" applyBorder="1" applyAlignment="1">
      <alignment horizontal="center" wrapText="1"/>
    </xf>
    <xf numFmtId="164" fontId="53" fillId="29" borderId="3" xfId="0" applyNumberFormat="1" applyFont="1" applyFill="1" applyBorder="1"/>
    <xf numFmtId="164" fontId="62" fillId="32" borderId="3" xfId="0" applyNumberFormat="1" applyFont="1" applyFill="1" applyBorder="1"/>
    <xf numFmtId="0" fontId="16" fillId="0" borderId="3" xfId="0" applyFont="1" applyBorder="1" applyAlignment="1">
      <alignment horizontal="center" vertical="center" textRotation="180"/>
    </xf>
    <xf numFmtId="0" fontId="1" fillId="0" borderId="3" xfId="0" applyFont="1" applyBorder="1"/>
    <xf numFmtId="0" fontId="0" fillId="0" borderId="23" xfId="0" applyBorder="1" applyAlignment="1">
      <alignment wrapText="1"/>
    </xf>
    <xf numFmtId="0" fontId="0" fillId="0" borderId="19" xfId="0" applyBorder="1" applyAlignment="1">
      <alignment wrapText="1"/>
    </xf>
    <xf numFmtId="0" fontId="0" fillId="0" borderId="24" xfId="0" applyBorder="1" applyAlignment="1">
      <alignment wrapText="1"/>
    </xf>
    <xf numFmtId="0" fontId="0" fillId="0" borderId="20" xfId="0" applyBorder="1" applyAlignment="1">
      <alignment wrapText="1"/>
    </xf>
    <xf numFmtId="0" fontId="7" fillId="0" borderId="22" xfId="0" applyFont="1" applyBorder="1" applyAlignment="1">
      <alignment vertical="top" wrapText="1"/>
    </xf>
    <xf numFmtId="0" fontId="0" fillId="0" borderId="109" xfId="0" applyBorder="1" applyAlignment="1">
      <alignment vertical="top" wrapText="1"/>
    </xf>
    <xf numFmtId="0" fontId="0" fillId="0" borderId="24" xfId="0" applyBorder="1" applyAlignment="1">
      <alignment vertical="top" wrapText="1"/>
    </xf>
    <xf numFmtId="0" fontId="38" fillId="0" borderId="3" xfId="0" applyFont="1" applyBorder="1" applyAlignment="1">
      <alignment horizontal="center" vertical="center" textRotation="180"/>
    </xf>
    <xf numFmtId="0" fontId="0" fillId="0" borderId="3" xfId="0" applyBorder="1"/>
    <xf numFmtId="3" fontId="13" fillId="19" borderId="15" xfId="0" quotePrefix="1" applyNumberFormat="1" applyFont="1" applyFill="1" applyBorder="1" applyAlignment="1">
      <alignment vertical="center"/>
    </xf>
    <xf numFmtId="3" fontId="13" fillId="19" borderId="25" xfId="0" quotePrefix="1" applyNumberFormat="1" applyFont="1" applyFill="1" applyBorder="1" applyAlignment="1">
      <alignment vertical="center"/>
    </xf>
    <xf numFmtId="3" fontId="13" fillId="19" borderId="26" xfId="0" quotePrefix="1" applyNumberFormat="1" applyFont="1" applyFill="1" applyBorder="1" applyAlignment="1">
      <alignment vertical="center"/>
    </xf>
    <xf numFmtId="0" fontId="7" fillId="0" borderId="109" xfId="0" applyFont="1" applyBorder="1" applyAlignment="1">
      <alignment vertical="center" wrapText="1"/>
    </xf>
    <xf numFmtId="0" fontId="7" fillId="0" borderId="0" xfId="0" applyFont="1" applyAlignment="1">
      <alignment vertical="center" wrapText="1"/>
    </xf>
    <xf numFmtId="0" fontId="7" fillId="0" borderId="19" xfId="0" applyFont="1" applyBorder="1" applyAlignment="1">
      <alignment vertical="center" wrapText="1"/>
    </xf>
    <xf numFmtId="0" fontId="7" fillId="0" borderId="24" xfId="0" applyFont="1" applyBorder="1" applyAlignment="1">
      <alignment vertical="center" wrapText="1"/>
    </xf>
    <xf numFmtId="0" fontId="7" fillId="0" borderId="17" xfId="0" applyFont="1" applyBorder="1" applyAlignment="1">
      <alignment vertical="center" wrapText="1"/>
    </xf>
    <xf numFmtId="0" fontId="7" fillId="0" borderId="20" xfId="0" applyFont="1" applyBorder="1" applyAlignment="1">
      <alignment vertical="center" wrapText="1"/>
    </xf>
    <xf numFmtId="0" fontId="7" fillId="0" borderId="109" xfId="0" applyFont="1" applyBorder="1" applyAlignment="1">
      <alignment vertical="top" wrapText="1"/>
    </xf>
    <xf numFmtId="0" fontId="7" fillId="0" borderId="19" xfId="0" applyFont="1" applyBorder="1" applyAlignment="1">
      <alignment vertical="top" wrapText="1"/>
    </xf>
    <xf numFmtId="0" fontId="7" fillId="0" borderId="24" xfId="0" applyFont="1" applyBorder="1" applyAlignment="1">
      <alignment vertical="top" wrapText="1"/>
    </xf>
    <xf numFmtId="0" fontId="7" fillId="0" borderId="17" xfId="0" applyFont="1" applyBorder="1" applyAlignment="1">
      <alignment vertical="top" wrapText="1"/>
    </xf>
    <xf numFmtId="0" fontId="7" fillId="0" borderId="20" xfId="0" applyFont="1" applyBorder="1" applyAlignment="1">
      <alignment vertical="top" wrapText="1"/>
    </xf>
    <xf numFmtId="0" fontId="7" fillId="0" borderId="22" xfId="0" applyFont="1" applyBorder="1" applyAlignment="1">
      <alignment horizontal="centerContinuous" vertical="top" wrapText="1"/>
    </xf>
    <xf numFmtId="0" fontId="7" fillId="0" borderId="15" xfId="0" applyFont="1" applyBorder="1" applyAlignment="1">
      <alignment horizontal="centerContinuous" vertical="top" wrapText="1"/>
    </xf>
    <xf numFmtId="0" fontId="7" fillId="0" borderId="25" xfId="0" applyFont="1" applyBorder="1" applyAlignment="1">
      <alignment horizontal="centerContinuous" vertical="distributed" wrapText="1"/>
    </xf>
    <xf numFmtId="0" fontId="7" fillId="0" borderId="26" xfId="0" applyFont="1" applyBorder="1" applyAlignment="1">
      <alignment horizontal="centerContinuous" vertical="distributed" wrapText="1"/>
    </xf>
    <xf numFmtId="0" fontId="7" fillId="0" borderId="25" xfId="0" applyFont="1" applyBorder="1" applyAlignment="1">
      <alignment horizontal="centerContinuous" vertical="top" wrapText="1"/>
    </xf>
    <xf numFmtId="0" fontId="7" fillId="0" borderId="26" xfId="0" applyFont="1" applyBorder="1" applyAlignment="1">
      <alignment horizontal="centerContinuous" vertical="top" wrapText="1"/>
    </xf>
    <xf numFmtId="0" fontId="0" fillId="0" borderId="18" xfId="0" applyBorder="1" applyAlignment="1">
      <alignment horizontal="centerContinuous" vertical="top" wrapText="1"/>
    </xf>
    <xf numFmtId="3" fontId="13" fillId="19" borderId="15" xfId="0" applyNumberFormat="1" applyFont="1" applyFill="1" applyBorder="1" applyAlignment="1">
      <alignment vertical="center"/>
    </xf>
    <xf numFmtId="3" fontId="7" fillId="0" borderId="109" xfId="0" applyNumberFormat="1" applyFont="1" applyBorder="1" applyAlignment="1">
      <alignment vertical="center" wrapText="1"/>
    </xf>
    <xf numFmtId="3" fontId="7" fillId="0" borderId="19" xfId="0" applyNumberFormat="1" applyFont="1" applyBorder="1" applyAlignment="1">
      <alignment vertical="center" wrapText="1"/>
    </xf>
    <xf numFmtId="3" fontId="7" fillId="0" borderId="24" xfId="0" applyNumberFormat="1" applyFont="1" applyBorder="1" applyAlignment="1">
      <alignment vertical="center" wrapText="1"/>
    </xf>
    <xf numFmtId="3" fontId="7" fillId="0" borderId="20" xfId="0" applyNumberFormat="1" applyFont="1" applyBorder="1" applyAlignment="1">
      <alignment vertical="center" wrapText="1"/>
    </xf>
    <xf numFmtId="3" fontId="7" fillId="0" borderId="22" xfId="0" applyNumberFormat="1" applyFont="1" applyBorder="1" applyAlignment="1">
      <alignment horizontal="centerContinuous" vertical="center" wrapText="1"/>
    </xf>
    <xf numFmtId="3" fontId="7" fillId="0" borderId="18" xfId="0" applyNumberFormat="1" applyFont="1" applyBorder="1" applyAlignment="1">
      <alignment horizontal="centerContinuous" vertical="center" wrapText="1"/>
    </xf>
    <xf numFmtId="0" fontId="7" fillId="0" borderId="3" xfId="0" applyFont="1" applyBorder="1" applyAlignment="1">
      <alignment horizontal="centerContinuous"/>
    </xf>
    <xf numFmtId="0" fontId="7" fillId="0" borderId="3" xfId="0" applyFont="1" applyBorder="1" applyAlignment="1">
      <alignment horizontal="centerContinuous" wrapText="1"/>
    </xf>
    <xf numFmtId="0" fontId="7" fillId="0" borderId="15" xfId="0" applyFont="1" applyBorder="1" applyAlignment="1">
      <alignment horizontal="centerContinuous"/>
    </xf>
    <xf numFmtId="3" fontId="13" fillId="19" borderId="15" xfId="0" quotePrefix="1" applyNumberFormat="1" applyFont="1" applyFill="1" applyBorder="1" applyAlignment="1">
      <alignment horizontal="centerContinuous" vertical="center" wrapText="1"/>
    </xf>
    <xf numFmtId="3" fontId="13" fillId="19" borderId="26" xfId="0" quotePrefix="1" applyNumberFormat="1" applyFont="1" applyFill="1" applyBorder="1" applyAlignment="1">
      <alignment horizontal="centerContinuous" vertical="center" wrapText="1"/>
    </xf>
    <xf numFmtId="164" fontId="61" fillId="0" borderId="96" xfId="0" applyNumberFormat="1" applyFont="1" applyBorder="1" applyAlignment="1">
      <alignment vertical="center"/>
    </xf>
    <xf numFmtId="164" fontId="61" fillId="0" borderId="97" xfId="0" applyNumberFormat="1" applyFont="1" applyBorder="1" applyAlignment="1">
      <alignment vertical="center"/>
    </xf>
    <xf numFmtId="0" fontId="67" fillId="0" borderId="97" xfId="0" applyFont="1" applyBorder="1"/>
    <xf numFmtId="0" fontId="67" fillId="0" borderId="98" xfId="0" applyFont="1" applyBorder="1"/>
    <xf numFmtId="0" fontId="13" fillId="19" borderId="18" xfId="0" applyFont="1" applyFill="1" applyBorder="1" applyAlignment="1">
      <alignment wrapText="1"/>
    </xf>
    <xf numFmtId="0" fontId="0" fillId="43" borderId="20" xfId="0" applyFill="1" applyBorder="1" applyAlignment="1">
      <alignment wrapText="1"/>
    </xf>
    <xf numFmtId="0" fontId="38" fillId="19" borderId="27" xfId="0" applyFont="1" applyFill="1" applyBorder="1" applyAlignment="1">
      <alignment vertical="center" wrapText="1"/>
    </xf>
    <xf numFmtId="0" fontId="16" fillId="43" borderId="14" xfId="0" applyFont="1" applyFill="1" applyBorder="1" applyAlignment="1">
      <alignment vertical="center" wrapText="1"/>
    </xf>
    <xf numFmtId="0" fontId="7" fillId="0" borderId="27" xfId="0" applyFont="1" applyBorder="1" applyAlignment="1" applyProtection="1">
      <alignment vertical="top" textRotation="180"/>
      <protection hidden="1"/>
    </xf>
    <xf numFmtId="0" fontId="7" fillId="25" borderId="22" xfId="0" applyFont="1" applyFill="1" applyBorder="1" applyAlignment="1" applyProtection="1">
      <alignment vertical="top" textRotation="180"/>
      <protection hidden="1"/>
    </xf>
    <xf numFmtId="0" fontId="7" fillId="25" borderId="18" xfId="0" applyFont="1" applyFill="1" applyBorder="1" applyAlignment="1" applyProtection="1">
      <alignment vertical="top" textRotation="180"/>
      <protection hidden="1"/>
    </xf>
    <xf numFmtId="0" fontId="7" fillId="25" borderId="19" xfId="0" applyFont="1" applyFill="1" applyBorder="1" applyAlignment="1" applyProtection="1">
      <alignment vertical="top" textRotation="180"/>
      <protection hidden="1"/>
    </xf>
    <xf numFmtId="0" fontId="7" fillId="25" borderId="20" xfId="0" applyFont="1" applyFill="1" applyBorder="1" applyAlignment="1" applyProtection="1">
      <alignment vertical="top" textRotation="180"/>
      <protection hidden="1"/>
    </xf>
    <xf numFmtId="0" fontId="7" fillId="0" borderId="109" xfId="0" applyFont="1" applyBorder="1" applyAlignment="1" applyProtection="1">
      <alignment vertical="top" textRotation="180"/>
      <protection hidden="1"/>
    </xf>
    <xf numFmtId="0" fontId="7" fillId="0" borderId="136" xfId="0" applyFont="1" applyBorder="1" applyAlignment="1" applyProtection="1">
      <alignment vertical="top" textRotation="180"/>
      <protection hidden="1"/>
    </xf>
    <xf numFmtId="0" fontId="7" fillId="0" borderId="0" xfId="0" applyFont="1" applyAlignment="1" applyProtection="1">
      <alignment vertical="top" textRotation="180"/>
      <protection hidden="1"/>
    </xf>
    <xf numFmtId="0" fontId="7" fillId="25" borderId="0" xfId="0" applyFont="1" applyFill="1" applyAlignment="1" applyProtection="1">
      <alignment vertical="top" textRotation="180"/>
      <protection hidden="1"/>
    </xf>
    <xf numFmtId="0" fontId="7" fillId="35" borderId="136" xfId="0" applyFont="1" applyFill="1" applyBorder="1" applyAlignment="1" applyProtection="1">
      <alignment vertical="top" textRotation="180"/>
      <protection hidden="1"/>
    </xf>
    <xf numFmtId="0" fontId="7" fillId="35" borderId="0" xfId="0" applyFont="1" applyFill="1" applyAlignment="1" applyProtection="1">
      <alignment vertical="top" textRotation="180"/>
      <protection hidden="1"/>
    </xf>
    <xf numFmtId="0" fontId="7" fillId="25" borderId="17" xfId="0" applyFont="1" applyFill="1" applyBorder="1" applyAlignment="1" applyProtection="1">
      <alignment vertical="top" textRotation="180"/>
      <protection hidden="1"/>
    </xf>
    <xf numFmtId="0" fontId="7" fillId="0" borderId="3" xfId="63" applyBorder="1" applyAlignment="1" applyProtection="1">
      <alignment horizontal="centerContinuous" vertical="justify" wrapText="1"/>
      <protection locked="0"/>
    </xf>
    <xf numFmtId="164" fontId="7" fillId="0" borderId="141" xfId="0" applyNumberFormat="1" applyFont="1" applyBorder="1" applyAlignment="1">
      <alignment vertical="top" wrapText="1"/>
    </xf>
    <xf numFmtId="164" fontId="7" fillId="0" borderId="142" xfId="0" applyNumberFormat="1" applyFont="1" applyBorder="1" applyAlignment="1">
      <alignment vertical="top" wrapText="1"/>
    </xf>
    <xf numFmtId="164" fontId="7" fillId="0" borderId="143" xfId="0" applyNumberFormat="1" applyFont="1" applyBorder="1" applyAlignment="1">
      <alignment vertical="top" wrapText="1"/>
    </xf>
    <xf numFmtId="164" fontId="7" fillId="0" borderId="102" xfId="0" applyNumberFormat="1" applyFont="1" applyBorder="1" applyAlignment="1">
      <alignment vertical="top" wrapText="1"/>
    </xf>
    <xf numFmtId="164" fontId="7" fillId="0" borderId="103" xfId="0" applyNumberFormat="1" applyFont="1" applyBorder="1" applyAlignment="1">
      <alignment vertical="top" wrapText="1"/>
    </xf>
    <xf numFmtId="164" fontId="7" fillId="0" borderId="104" xfId="0" applyNumberFormat="1" applyFont="1" applyBorder="1" applyAlignment="1">
      <alignment vertical="top" wrapText="1"/>
    </xf>
    <xf numFmtId="3" fontId="44" fillId="28" borderId="0" xfId="0" applyNumberFormat="1" applyFont="1" applyFill="1" applyAlignment="1">
      <alignment vertical="center" wrapText="1"/>
    </xf>
    <xf numFmtId="0" fontId="44" fillId="28" borderId="0" xfId="0" applyFont="1" applyFill="1" applyAlignment="1">
      <alignment vertical="center" wrapText="1"/>
    </xf>
    <xf numFmtId="0" fontId="44" fillId="28" borderId="17" xfId="0" applyFont="1" applyFill="1" applyBorder="1" applyAlignment="1">
      <alignment vertical="center" wrapText="1"/>
    </xf>
    <xf numFmtId="0" fontId="81" fillId="43" borderId="26" xfId="0" applyFont="1" applyFill="1" applyBorder="1" applyAlignment="1">
      <alignment vertical="center"/>
    </xf>
    <xf numFmtId="0" fontId="6" fillId="21" borderId="0" xfId="58" applyFont="1" applyFill="1" applyAlignment="1" applyProtection="1">
      <alignment horizontal="left" wrapText="1"/>
      <protection hidden="1"/>
    </xf>
    <xf numFmtId="0" fontId="0" fillId="0" borderId="0" xfId="0" applyAlignment="1">
      <alignment horizontal="left" wrapText="1"/>
    </xf>
    <xf numFmtId="174" fontId="9" fillId="30" borderId="25" xfId="58" applyNumberFormat="1" applyFont="1" applyFill="1" applyBorder="1" applyAlignment="1" applyProtection="1">
      <alignment horizontal="center" vertical="center" wrapText="1"/>
      <protection hidden="1"/>
    </xf>
    <xf numFmtId="174" fontId="9" fillId="30" borderId="26" xfId="58" applyNumberFormat="1" applyFont="1" applyFill="1" applyBorder="1" applyAlignment="1" applyProtection="1">
      <alignment horizontal="center" vertical="center" wrapText="1"/>
      <protection hidden="1"/>
    </xf>
    <xf numFmtId="0" fontId="2" fillId="40" borderId="0" xfId="58" applyFont="1" applyFill="1" applyAlignment="1" applyProtection="1">
      <alignment horizontal="center" vertical="center" wrapText="1"/>
      <protection hidden="1"/>
    </xf>
    <xf numFmtId="0" fontId="3" fillId="40" borderId="0" xfId="58" applyFill="1" applyAlignment="1">
      <alignment wrapText="1"/>
    </xf>
    <xf numFmtId="170" fontId="41" fillId="21" borderId="0" xfId="58" applyNumberFormat="1" applyFont="1" applyFill="1" applyAlignment="1" applyProtection="1">
      <alignment horizontal="left" vertical="center" wrapText="1"/>
      <protection hidden="1"/>
    </xf>
    <xf numFmtId="170" fontId="41" fillId="0" borderId="0" xfId="58" applyNumberFormat="1" applyFont="1" applyAlignment="1">
      <alignment horizontal="left" vertical="center" wrapText="1"/>
    </xf>
    <xf numFmtId="0" fontId="7" fillId="43" borderId="15" xfId="0" applyFont="1" applyFill="1" applyBorder="1" applyAlignment="1">
      <alignment horizontal="center" vertical="center" textRotation="180"/>
    </xf>
    <xf numFmtId="0" fontId="1" fillId="43" borderId="15" xfId="0" applyFont="1" applyFill="1" applyBorder="1" applyAlignment="1">
      <alignment horizontal="center" vertical="center"/>
    </xf>
    <xf numFmtId="0" fontId="7" fillId="0" borderId="14" xfId="0" applyFont="1" applyBorder="1" applyAlignment="1">
      <alignment horizontal="center" vertical="center" textRotation="180"/>
    </xf>
    <xf numFmtId="0" fontId="1" fillId="0" borderId="3" xfId="0" applyFont="1" applyBorder="1" applyAlignment="1">
      <alignment horizontal="center" vertical="center"/>
    </xf>
    <xf numFmtId="0" fontId="13" fillId="0" borderId="119" xfId="0" applyFont="1" applyBorder="1" applyAlignment="1">
      <alignment horizontal="center" vertical="center" textRotation="180"/>
    </xf>
    <xf numFmtId="0" fontId="0" fillId="0" borderId="118" xfId="0" applyBorder="1" applyAlignment="1">
      <alignment horizontal="center" vertical="center"/>
    </xf>
    <xf numFmtId="0" fontId="13" fillId="35" borderId="44" xfId="0" applyFont="1" applyFill="1" applyBorder="1" applyAlignment="1">
      <alignment horizontal="center" vertical="center" textRotation="180"/>
    </xf>
    <xf numFmtId="0" fontId="0" fillId="0" borderId="45" xfId="0" applyBorder="1" applyAlignment="1">
      <alignment horizontal="center" vertical="center"/>
    </xf>
    <xf numFmtId="0" fontId="13" fillId="25" borderId="54" xfId="0" applyFont="1" applyFill="1" applyBorder="1" applyAlignment="1">
      <alignment horizontal="center" vertical="center" textRotation="180"/>
    </xf>
    <xf numFmtId="0" fontId="0" fillId="0" borderId="111" xfId="0" applyBorder="1" applyAlignment="1">
      <alignment horizontal="center" vertical="center"/>
    </xf>
    <xf numFmtId="0" fontId="13" fillId="28" borderId="135" xfId="0" applyFont="1" applyFill="1" applyBorder="1" applyAlignment="1">
      <alignment horizontal="center" vertical="center" wrapText="1"/>
    </xf>
    <xf numFmtId="0" fontId="13" fillId="28" borderId="16" xfId="0" applyFont="1" applyFill="1" applyBorder="1" applyAlignment="1">
      <alignment horizontal="center" vertical="center" wrapText="1"/>
    </xf>
    <xf numFmtId="0" fontId="13" fillId="28" borderId="18" xfId="0" applyFont="1" applyFill="1" applyBorder="1" applyAlignment="1">
      <alignment horizontal="center" vertical="center" wrapText="1"/>
    </xf>
    <xf numFmtId="0" fontId="13" fillId="28" borderId="109" xfId="0" applyFont="1" applyFill="1" applyBorder="1" applyAlignment="1">
      <alignment horizontal="center" vertical="center" wrapText="1"/>
    </xf>
    <xf numFmtId="0" fontId="13" fillId="28" borderId="0" xfId="0" applyFont="1" applyFill="1" applyAlignment="1">
      <alignment horizontal="center" vertical="center" wrapText="1"/>
    </xf>
    <xf numFmtId="0" fontId="13" fillId="28" borderId="19" xfId="0" applyFont="1" applyFill="1" applyBorder="1" applyAlignment="1">
      <alignment horizontal="center" vertical="center" wrapText="1"/>
    </xf>
    <xf numFmtId="0" fontId="7" fillId="0" borderId="3" xfId="0" applyFont="1" applyBorder="1" applyAlignment="1">
      <alignment horizontal="center" vertical="center" textRotation="180"/>
    </xf>
    <xf numFmtId="0" fontId="1" fillId="0" borderId="3" xfId="0" applyFont="1" applyBorder="1" applyAlignment="1">
      <alignment horizontal="center"/>
    </xf>
    <xf numFmtId="3" fontId="9" fillId="0" borderId="17" xfId="0" applyNumberFormat="1" applyFont="1" applyBorder="1" applyAlignment="1">
      <alignment horizontal="center"/>
    </xf>
    <xf numFmtId="0" fontId="46" fillId="0" borderId="20" xfId="0" applyFont="1" applyBorder="1" applyAlignment="1">
      <alignment horizontal="center"/>
    </xf>
    <xf numFmtId="0" fontId="38" fillId="28" borderId="0" xfId="0" applyFont="1" applyFill="1" applyAlignment="1">
      <alignment horizontal="center" vertical="center" wrapText="1"/>
    </xf>
    <xf numFmtId="0" fontId="16" fillId="28" borderId="0" xfId="0" applyFont="1" applyFill="1" applyAlignment="1">
      <alignment horizontal="center" vertical="center" wrapText="1"/>
    </xf>
    <xf numFmtId="0" fontId="7" fillId="25" borderId="121" xfId="0" applyFont="1" applyFill="1" applyBorder="1" applyAlignment="1">
      <alignment horizontal="center" vertical="center" textRotation="180"/>
    </xf>
    <xf numFmtId="0" fontId="1" fillId="0" borderId="120" xfId="0" applyFont="1" applyBorder="1" applyAlignment="1">
      <alignment horizontal="center"/>
    </xf>
    <xf numFmtId="0" fontId="7" fillId="0" borderId="3" xfId="0" applyFont="1" applyBorder="1" applyAlignment="1">
      <alignment horizontal="center"/>
    </xf>
    <xf numFmtId="0" fontId="7" fillId="0" borderId="15" xfId="0" applyFont="1" applyBorder="1" applyAlignment="1">
      <alignment horizontal="center"/>
    </xf>
    <xf numFmtId="0" fontId="44" fillId="33" borderId="3" xfId="0" applyFont="1" applyFill="1" applyBorder="1" applyAlignment="1">
      <alignment horizontal="center" vertical="center"/>
    </xf>
    <xf numFmtId="0" fontId="7" fillId="43" borderId="3" xfId="0" applyFont="1" applyFill="1" applyBorder="1" applyAlignment="1">
      <alignment horizontal="center" vertical="center" textRotation="180"/>
    </xf>
    <xf numFmtId="0" fontId="1" fillId="43" borderId="3" xfId="0" applyFont="1" applyFill="1" applyBorder="1" applyAlignment="1">
      <alignment horizontal="center" vertical="center"/>
    </xf>
    <xf numFmtId="0" fontId="13" fillId="0" borderId="99" xfId="0" applyFont="1" applyBorder="1" applyAlignment="1">
      <alignment horizontal="center" vertical="top" wrapText="1"/>
    </xf>
    <xf numFmtId="0" fontId="13" fillId="0" borderId="100" xfId="0" applyFont="1" applyBorder="1" applyAlignment="1">
      <alignment horizontal="center" vertical="top" wrapText="1"/>
    </xf>
    <xf numFmtId="0" fontId="13" fillId="0" borderId="101" xfId="0" applyFont="1" applyBorder="1" applyAlignment="1">
      <alignment horizontal="center" vertical="top" wrapText="1"/>
    </xf>
    <xf numFmtId="0" fontId="7" fillId="0" borderId="3" xfId="0" applyFont="1" applyBorder="1" applyAlignment="1">
      <alignment horizontal="center" wrapText="1"/>
    </xf>
    <xf numFmtId="0" fontId="7" fillId="35" borderId="3" xfId="0" applyFont="1" applyFill="1" applyBorder="1" applyAlignment="1">
      <alignment horizontal="center" vertical="center" textRotation="180"/>
    </xf>
    <xf numFmtId="0" fontId="7" fillId="0" borderId="3" xfId="0" applyFont="1" applyBorder="1" applyAlignment="1">
      <alignment horizontal="center" vertical="center"/>
    </xf>
    <xf numFmtId="0" fontId="1" fillId="0" borderId="15" xfId="0" applyFont="1" applyBorder="1" applyAlignment="1" applyProtection="1">
      <alignment horizontal="center" vertical="center"/>
      <protection hidden="1"/>
    </xf>
    <xf numFmtId="0" fontId="1" fillId="0" borderId="25" xfId="0" applyFont="1" applyBorder="1" applyAlignment="1" applyProtection="1">
      <alignment horizontal="center" vertical="center"/>
      <protection hidden="1"/>
    </xf>
    <xf numFmtId="0" fontId="1" fillId="0" borderId="26" xfId="0" applyFont="1" applyBorder="1" applyAlignment="1" applyProtection="1">
      <alignment horizontal="center" vertical="center"/>
      <protection hidden="1"/>
    </xf>
    <xf numFmtId="0" fontId="13" fillId="0" borderId="135" xfId="0" applyFont="1" applyBorder="1" applyAlignment="1" applyProtection="1">
      <alignment horizontal="left" vertical="center" wrapText="1"/>
      <protection hidden="1"/>
    </xf>
    <xf numFmtId="0" fontId="13" fillId="0" borderId="18" xfId="0" applyFont="1" applyBorder="1" applyAlignment="1" applyProtection="1">
      <alignment horizontal="left" vertical="center" wrapText="1"/>
      <protection hidden="1"/>
    </xf>
    <xf numFmtId="0" fontId="13" fillId="0" borderId="24" xfId="0" applyFont="1" applyBorder="1" applyAlignment="1" applyProtection="1">
      <alignment horizontal="left" vertical="center" wrapText="1"/>
      <protection hidden="1"/>
    </xf>
    <xf numFmtId="0" fontId="13" fillId="0" borderId="20" xfId="0" applyFont="1" applyBorder="1" applyAlignment="1" applyProtection="1">
      <alignment horizontal="left" vertical="center" wrapText="1"/>
      <protection hidden="1"/>
    </xf>
    <xf numFmtId="3" fontId="9" fillId="0" borderId="135" xfId="0" applyNumberFormat="1" applyFont="1" applyBorder="1" applyAlignment="1" applyProtection="1">
      <alignment horizontal="center" vertical="top" wrapText="1"/>
      <protection locked="0"/>
    </xf>
    <xf numFmtId="0" fontId="9" fillId="0" borderId="16" xfId="0" applyFont="1" applyBorder="1" applyAlignment="1" applyProtection="1">
      <alignment horizontal="center" vertical="top" wrapText="1"/>
      <protection locked="0"/>
    </xf>
    <xf numFmtId="0" fontId="9" fillId="0" borderId="18" xfId="0" applyFont="1" applyBorder="1" applyAlignment="1" applyProtection="1">
      <alignment horizontal="center" vertical="top" wrapText="1"/>
      <protection locked="0"/>
    </xf>
    <xf numFmtId="0" fontId="9" fillId="0" borderId="24" xfId="0" applyFont="1" applyBorder="1" applyAlignment="1" applyProtection="1">
      <alignment horizontal="center" vertical="top" wrapText="1"/>
      <protection locked="0"/>
    </xf>
    <xf numFmtId="0" fontId="9" fillId="0" borderId="17" xfId="0" applyFont="1" applyBorder="1" applyAlignment="1" applyProtection="1">
      <alignment horizontal="center" vertical="top" wrapText="1"/>
      <protection locked="0"/>
    </xf>
    <xf numFmtId="0" fontId="9" fillId="0" borderId="20" xfId="0" applyFont="1" applyBorder="1" applyAlignment="1" applyProtection="1">
      <alignment horizontal="center" vertical="top" wrapText="1"/>
      <protection locked="0"/>
    </xf>
    <xf numFmtId="3" fontId="7" fillId="0" borderId="3" xfId="0" applyNumberFormat="1" applyFont="1" applyBorder="1" applyAlignment="1" applyProtection="1">
      <alignment horizontal="center" vertical="top" wrapText="1"/>
      <protection locked="0"/>
    </xf>
    <xf numFmtId="0" fontId="7" fillId="0" borderId="3" xfId="0" applyFont="1" applyBorder="1" applyAlignment="1" applyProtection="1">
      <alignment horizontal="center" vertical="top" wrapText="1"/>
      <protection locked="0"/>
    </xf>
    <xf numFmtId="0" fontId="38" fillId="0" borderId="15" xfId="0" applyFont="1" applyBorder="1" applyAlignment="1" applyProtection="1">
      <alignment horizontal="center" vertical="center"/>
      <protection hidden="1"/>
    </xf>
    <xf numFmtId="0" fontId="38" fillId="0" borderId="25" xfId="0" applyFont="1" applyBorder="1" applyAlignment="1" applyProtection="1">
      <alignment horizontal="center" vertical="center"/>
      <protection hidden="1"/>
    </xf>
    <xf numFmtId="0" fontId="38" fillId="0" borderId="26" xfId="0" applyFont="1" applyBorder="1" applyAlignment="1" applyProtection="1">
      <alignment horizontal="center" vertical="center"/>
      <protection hidden="1"/>
    </xf>
    <xf numFmtId="0" fontId="13" fillId="0" borderId="3" xfId="0" applyFont="1" applyBorder="1" applyAlignment="1" applyProtection="1">
      <alignment horizontal="left" vertical="center" wrapText="1"/>
      <protection hidden="1"/>
    </xf>
    <xf numFmtId="0" fontId="38" fillId="0" borderId="15" xfId="0" applyFont="1" applyBorder="1" applyAlignment="1" applyProtection="1">
      <alignment horizontal="left" vertical="top" wrapText="1"/>
      <protection hidden="1"/>
    </xf>
    <xf numFmtId="0" fontId="16" fillId="0" borderId="25" xfId="0" applyFont="1" applyBorder="1"/>
    <xf numFmtId="0" fontId="16" fillId="0" borderId="26" xfId="0" applyFont="1" applyBorder="1"/>
    <xf numFmtId="0" fontId="38" fillId="0" borderId="3" xfId="0" applyFont="1" applyBorder="1" applyAlignment="1" applyProtection="1">
      <alignment horizontal="center" vertical="center"/>
      <protection hidden="1"/>
    </xf>
    <xf numFmtId="0" fontId="10" fillId="37" borderId="15" xfId="0" applyFont="1" applyFill="1" applyBorder="1" applyAlignment="1" applyProtection="1">
      <alignment horizontal="left" vertical="center" wrapText="1"/>
      <protection hidden="1"/>
    </xf>
    <xf numFmtId="0" fontId="10" fillId="37" borderId="26" xfId="0" applyFont="1" applyFill="1" applyBorder="1" applyAlignment="1" applyProtection="1">
      <alignment horizontal="left" vertical="center" wrapText="1"/>
      <protection hidden="1"/>
    </xf>
    <xf numFmtId="3" fontId="7" fillId="0" borderId="3" xfId="0" applyNumberFormat="1" applyFont="1" applyBorder="1" applyAlignment="1">
      <alignment horizontal="center" vertical="top" wrapText="1"/>
    </xf>
    <xf numFmtId="0" fontId="7" fillId="0" borderId="3" xfId="0" applyFont="1" applyBorder="1" applyAlignment="1">
      <alignment horizontal="center" vertical="top" wrapText="1"/>
    </xf>
    <xf numFmtId="0" fontId="49" fillId="38" borderId="0" xfId="0" applyFont="1" applyFill="1" applyAlignment="1">
      <alignment horizontal="left" vertical="center"/>
    </xf>
    <xf numFmtId="0" fontId="63" fillId="38" borderId="0" xfId="0" applyFont="1" applyFill="1" applyAlignment="1">
      <alignment horizontal="left" vertical="center"/>
    </xf>
    <xf numFmtId="0" fontId="38" fillId="0" borderId="15" xfId="0" applyFont="1" applyBorder="1" applyAlignment="1" applyProtection="1">
      <alignment horizontal="center" vertical="center" wrapText="1"/>
      <protection hidden="1"/>
    </xf>
    <xf numFmtId="0" fontId="38" fillId="0" borderId="25" xfId="0" applyFont="1" applyBorder="1" applyAlignment="1" applyProtection="1">
      <alignment horizontal="center" vertical="center" wrapText="1"/>
      <protection hidden="1"/>
    </xf>
    <xf numFmtId="0" fontId="38" fillId="0" borderId="26" xfId="0" applyFont="1" applyBorder="1" applyAlignment="1" applyProtection="1">
      <alignment horizontal="center" vertical="center" wrapText="1"/>
      <protection hidden="1"/>
    </xf>
    <xf numFmtId="0" fontId="38" fillId="38" borderId="0" xfId="0" applyFont="1" applyFill="1" applyAlignment="1" applyProtection="1">
      <alignment horizontal="center" vertical="center" wrapText="1"/>
      <protection hidden="1"/>
    </xf>
    <xf numFmtId="0" fontId="13" fillId="38" borderId="0" xfId="0" applyFont="1" applyFill="1" applyAlignment="1" applyProtection="1">
      <alignment horizontal="left" vertical="center" wrapText="1"/>
      <protection hidden="1"/>
    </xf>
    <xf numFmtId="0" fontId="16" fillId="38" borderId="0" xfId="0" applyFont="1" applyFill="1" applyAlignment="1" applyProtection="1">
      <alignment horizontal="left" vertical="top" wrapText="1"/>
      <protection locked="0"/>
    </xf>
    <xf numFmtId="3" fontId="7" fillId="38" borderId="0" xfId="0" applyNumberFormat="1" applyFont="1" applyFill="1" applyAlignment="1" applyProtection="1">
      <alignment horizontal="center" vertical="top" wrapText="1"/>
      <protection locked="0"/>
    </xf>
    <xf numFmtId="0" fontId="7" fillId="38" borderId="0" xfId="0" applyFont="1" applyFill="1" applyAlignment="1" applyProtection="1">
      <alignment horizontal="center" vertical="top" wrapText="1"/>
      <protection locked="0"/>
    </xf>
    <xf numFmtId="0" fontId="16" fillId="38" borderId="0" xfId="0" applyFont="1" applyFill="1" applyAlignment="1">
      <alignment horizontal="center" vertical="top" wrapText="1"/>
    </xf>
    <xf numFmtId="172" fontId="10" fillId="38" borderId="0" xfId="0" applyNumberFormat="1" applyFont="1" applyFill="1" applyAlignment="1" applyProtection="1">
      <alignment horizontal="center" vertical="top" wrapText="1"/>
      <protection locked="0"/>
    </xf>
    <xf numFmtId="0" fontId="7" fillId="0" borderId="22" xfId="63" applyBorder="1" applyAlignment="1" applyProtection="1">
      <alignment horizontal="left" vertical="top" wrapText="1"/>
      <protection locked="0"/>
    </xf>
    <xf numFmtId="0" fontId="7" fillId="0" borderId="16" xfId="63" applyBorder="1" applyAlignment="1" applyProtection="1">
      <alignment horizontal="left" vertical="top" wrapText="1"/>
      <protection locked="0"/>
    </xf>
    <xf numFmtId="0" fontId="7" fillId="0" borderId="18" xfId="63" applyBorder="1" applyAlignment="1" applyProtection="1">
      <alignment horizontal="left" vertical="top" wrapText="1"/>
      <protection locked="0"/>
    </xf>
    <xf numFmtId="0" fontId="7" fillId="0" borderId="23" xfId="63" applyBorder="1" applyAlignment="1" applyProtection="1">
      <alignment horizontal="left" vertical="top" wrapText="1"/>
      <protection locked="0"/>
    </xf>
    <xf numFmtId="0" fontId="7" fillId="0" borderId="0" xfId="63" applyAlignment="1" applyProtection="1">
      <alignment horizontal="left" vertical="top" wrapText="1"/>
      <protection locked="0"/>
    </xf>
    <xf numFmtId="0" fontId="7" fillId="0" borderId="19" xfId="63" applyBorder="1" applyAlignment="1" applyProtection="1">
      <alignment horizontal="left" vertical="top" wrapText="1"/>
      <protection locked="0"/>
    </xf>
    <xf numFmtId="0" fontId="7" fillId="0" borderId="24" xfId="63" applyBorder="1" applyAlignment="1" applyProtection="1">
      <alignment horizontal="left" vertical="top" wrapText="1"/>
      <protection locked="0"/>
    </xf>
    <xf numFmtId="0" fontId="7" fillId="0" borderId="17" xfId="63" applyBorder="1" applyAlignment="1" applyProtection="1">
      <alignment horizontal="left" vertical="top" wrapText="1"/>
      <protection locked="0"/>
    </xf>
    <xf numFmtId="0" fontId="7" fillId="0" borderId="20" xfId="63" applyBorder="1" applyAlignment="1" applyProtection="1">
      <alignment horizontal="left" vertical="top" wrapText="1"/>
      <protection locked="0"/>
    </xf>
    <xf numFmtId="167" fontId="62" fillId="26" borderId="15" xfId="44" applyNumberFormat="1" applyFont="1" applyFill="1" applyBorder="1" applyAlignment="1">
      <alignment horizontal="left"/>
    </xf>
    <xf numFmtId="167" fontId="62" fillId="26" borderId="25" xfId="44" applyNumberFormat="1" applyFont="1" applyFill="1" applyBorder="1" applyAlignment="1">
      <alignment horizontal="left"/>
    </xf>
    <xf numFmtId="167" fontId="62" fillId="26" borderId="26" xfId="44" applyNumberFormat="1" applyFont="1" applyFill="1" applyBorder="1" applyAlignment="1">
      <alignment horizontal="left"/>
    </xf>
  </cellXfs>
  <cellStyles count="7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ellBACode" xfId="27" xr:uid="{00000000-0005-0000-0000-00001A000000}"/>
    <cellStyle name="CellBAName" xfId="28" xr:uid="{00000000-0005-0000-0000-00001B000000}"/>
    <cellStyle name="CellBAValue" xfId="29" xr:uid="{00000000-0005-0000-0000-00001C000000}"/>
    <cellStyle name="CellMCCode" xfId="30" xr:uid="{00000000-0005-0000-0000-00001D000000}"/>
    <cellStyle name="CellMCName" xfId="31" xr:uid="{00000000-0005-0000-0000-00001E000000}"/>
    <cellStyle name="CellMCValue" xfId="32" xr:uid="{00000000-0005-0000-0000-00001F000000}"/>
    <cellStyle name="CellNationCode" xfId="33" xr:uid="{00000000-0005-0000-0000-000020000000}"/>
    <cellStyle name="CellNationName" xfId="34" xr:uid="{00000000-0005-0000-0000-000021000000}"/>
    <cellStyle name="CellNationValue" xfId="35" xr:uid="{00000000-0005-0000-0000-000022000000}"/>
    <cellStyle name="CellNormal" xfId="36" xr:uid="{00000000-0005-0000-0000-000023000000}"/>
    <cellStyle name="CellRegionCode" xfId="37" xr:uid="{00000000-0005-0000-0000-000024000000}"/>
    <cellStyle name="CellRegionName" xfId="38" xr:uid="{00000000-0005-0000-0000-000025000000}"/>
    <cellStyle name="CellRegionValue" xfId="39" xr:uid="{00000000-0005-0000-0000-000026000000}"/>
    <cellStyle name="CellUACode" xfId="40" xr:uid="{00000000-0005-0000-0000-000027000000}"/>
    <cellStyle name="CellUAName" xfId="41" xr:uid="{00000000-0005-0000-0000-000028000000}"/>
    <cellStyle name="CellUAValue" xfId="42" xr:uid="{00000000-0005-0000-0000-000029000000}"/>
    <cellStyle name="Check Cell" xfId="43" builtinId="23" customBuiltin="1"/>
    <cellStyle name="Comma" xfId="44" builtinId="3"/>
    <cellStyle name="Explanatory Text" xfId="45" builtinId="53" customBuiltin="1"/>
    <cellStyle name="Good" xfId="46" builtinId="26" customBuiltin="1"/>
    <cellStyle name="Heading 1" xfId="47" builtinId="16" customBuiltin="1"/>
    <cellStyle name="Heading 2" xfId="48" builtinId="17" customBuiltin="1"/>
    <cellStyle name="Heading 3" xfId="49" builtinId="18" customBuiltin="1"/>
    <cellStyle name="Heading 4" xfId="50" builtinId="19" customBuiltin="1"/>
    <cellStyle name="Hyperlink 2" xfId="51" xr:uid="{00000000-0005-0000-0000-000033000000}"/>
    <cellStyle name="Hyperlink 3" xfId="52" xr:uid="{00000000-0005-0000-0000-000034000000}"/>
    <cellStyle name="Hyperlink 4" xfId="53" xr:uid="{00000000-0005-0000-0000-000035000000}"/>
    <cellStyle name="Input" xfId="54" builtinId="20" customBuiltin="1"/>
    <cellStyle name="Linked Cell" xfId="55" builtinId="24" customBuiltin="1"/>
    <cellStyle name="Neutral" xfId="56" builtinId="28" customBuiltin="1"/>
    <cellStyle name="Normal" xfId="0" builtinId="0"/>
    <cellStyle name="Normal 2" xfId="57" xr:uid="{00000000-0005-0000-0000-00003A000000}"/>
    <cellStyle name="Normal 2 2" xfId="58" xr:uid="{00000000-0005-0000-0000-00003B000000}"/>
    <cellStyle name="Normal 3" xfId="59" xr:uid="{00000000-0005-0000-0000-00003C000000}"/>
    <cellStyle name="Normal 4" xfId="73" xr:uid="{00000000-0005-0000-0000-00003D000000}"/>
    <cellStyle name="Normal_Addresses" xfId="60" xr:uid="{00000000-0005-0000-0000-00003E000000}"/>
    <cellStyle name="Normal_BR1Form 201112" xfId="61" xr:uid="{00000000-0005-0000-0000-00003F000000}"/>
    <cellStyle name="Normal_In512" xfId="62" xr:uid="{00000000-0005-0000-0000-000040000000}"/>
    <cellStyle name="Normal_STOCK_512_2009_10_001" xfId="63" xr:uid="{00000000-0005-0000-0000-000041000000}"/>
    <cellStyle name="Note" xfId="64" builtinId="10" customBuiltin="1"/>
    <cellStyle name="Output" xfId="65" builtinId="21" customBuiltin="1"/>
    <cellStyle name="Per cent" xfId="66" builtinId="5"/>
    <cellStyle name="Percent 2" xfId="67" xr:uid="{00000000-0005-0000-0000-000045000000}"/>
    <cellStyle name="Percent 3" xfId="68" xr:uid="{00000000-0005-0000-0000-000046000000}"/>
    <cellStyle name="Percent 4" xfId="74" xr:uid="{00000000-0005-0000-0000-000047000000}"/>
    <cellStyle name="Style 1" xfId="69" xr:uid="{00000000-0005-0000-0000-000048000000}"/>
    <cellStyle name="Title" xfId="70" builtinId="15" customBuiltin="1"/>
    <cellStyle name="Total" xfId="71" builtinId="25" customBuiltin="1"/>
    <cellStyle name="Warning Text" xfId="72" builtinId="11" customBuiltin="1"/>
  </cellStyles>
  <dxfs count="160">
    <dxf>
      <fill>
        <patternFill>
          <bgColor indexed="6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ill>
        <patternFill>
          <bgColor rgb="FFCCFFCC"/>
        </patternFill>
      </fill>
    </dxf>
    <dxf>
      <fill>
        <patternFill>
          <bgColor rgb="FFCCFFCC"/>
        </patternFill>
      </fill>
    </dxf>
    <dxf>
      <fill>
        <patternFill>
          <bgColor rgb="FFCCFFCC"/>
        </patternFill>
      </fill>
    </dxf>
    <dxf>
      <fill>
        <patternFill>
          <bgColor rgb="FFCCFFCC"/>
        </patternFill>
      </fill>
    </dxf>
    <dxf>
      <fill>
        <patternFill>
          <bgColor rgb="FFCCFFCC"/>
        </patternFill>
      </fill>
    </dxf>
    <dxf>
      <font>
        <b/>
        <i val="0"/>
        <color auto="1"/>
      </font>
    </dxf>
    <dxf>
      <font>
        <b/>
        <i val="0"/>
        <color auto="1"/>
      </font>
    </dxf>
    <dxf>
      <font>
        <b/>
        <i val="0"/>
        <color rgb="FFFF0000"/>
      </font>
      <fill>
        <patternFill>
          <bgColor theme="4" tint="0.39994506668294322"/>
        </patternFill>
      </fill>
    </dxf>
    <dxf>
      <font>
        <b/>
        <i val="0"/>
        <color theme="0"/>
      </font>
      <fill>
        <patternFill>
          <bgColor rgb="FFFF0000"/>
        </patternFill>
      </fill>
    </dxf>
    <dxf>
      <fill>
        <patternFill>
          <bgColor theme="5" tint="0.59996337778862885"/>
        </patternFill>
      </fill>
    </dxf>
    <dxf>
      <font>
        <color theme="5" tint="0.39994506668294322"/>
      </font>
      <fill>
        <patternFill>
          <bgColor theme="5" tint="0.39994506668294322"/>
        </patternFill>
      </fill>
    </dxf>
    <dxf>
      <font>
        <color theme="6" tint="0.39994506668294322"/>
      </font>
      <fill>
        <patternFill>
          <bgColor theme="6" tint="0.39994506668294322"/>
        </patternFill>
      </fill>
    </dxf>
    <dxf>
      <font>
        <b/>
        <i val="0"/>
        <color theme="0"/>
      </font>
      <fill>
        <patternFill>
          <bgColor rgb="FFFF0000"/>
        </patternFill>
      </fill>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strike val="0"/>
        <outline val="0"/>
        <shadow val="0"/>
        <u val="none"/>
        <vertAlign val="baseline"/>
        <sz val="10"/>
        <name val="Arial"/>
        <scheme val="none"/>
      </font>
    </dxf>
    <dxf>
      <font>
        <b val="0"/>
        <i val="0"/>
        <strike val="0"/>
        <condense val="0"/>
        <extend val="0"/>
        <outline val="0"/>
        <shadow val="0"/>
        <u val="none"/>
        <vertAlign val="baseline"/>
        <sz val="10"/>
        <color auto="1"/>
        <name val="Arial"/>
        <family val="2"/>
        <scheme val="none"/>
      </font>
      <alignment horizontal="left"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left"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left" textRotation="0" wrapText="0" indent="0" justifyLastLine="0" shrinkToFit="0" readingOrder="0"/>
    </dxf>
    <dxf>
      <font>
        <b/>
        <i val="0"/>
        <strike val="0"/>
        <condense val="0"/>
        <extend val="0"/>
        <outline val="0"/>
        <shadow val="0"/>
        <u val="none"/>
        <vertAlign val="baseline"/>
        <sz val="10"/>
        <color auto="1"/>
        <name val="Arial"/>
        <family val="2"/>
        <scheme val="none"/>
      </font>
      <alignment horizontal="left" textRotation="0" wrapText="0" indent="0" justifyLastLine="0" shrinkToFit="0" readingOrder="0"/>
    </dxf>
    <dxf>
      <font>
        <strike val="0"/>
        <outline val="0"/>
        <shadow val="0"/>
        <u val="none"/>
        <vertAlign val="baseline"/>
        <sz val="10"/>
        <name val="Arial"/>
        <family val="2"/>
        <scheme val="none"/>
      </font>
      <fill>
        <patternFill patternType="none">
          <fgColor indexed="64"/>
          <bgColor indexed="65"/>
        </patternFill>
      </fill>
      <alignment horizontal="left" vertical="top" textRotation="0" wrapText="0" indent="0" justifyLastLine="0" shrinkToFit="0" readingOrder="0"/>
    </dxf>
    <dxf>
      <font>
        <strike val="0"/>
        <outline val="0"/>
        <shadow val="0"/>
        <u val="none"/>
        <vertAlign val="baseline"/>
        <sz val="10"/>
        <color auto="1"/>
        <name val="Arial"/>
        <family val="2"/>
        <scheme val="none"/>
      </font>
      <fill>
        <patternFill patternType="none">
          <fgColor indexed="64"/>
          <bgColor indexed="65"/>
        </patternFill>
      </fill>
      <alignment horizontal="left" vertical="top" textRotation="0" wrapText="0" indent="0" justifyLastLine="0" shrinkToFit="0" readingOrder="0"/>
    </dxf>
    <dxf>
      <font>
        <b val="0"/>
        <i val="0"/>
        <strike val="0"/>
        <condense val="0"/>
        <extend val="0"/>
        <outline val="0"/>
        <shadow val="0"/>
        <u val="none"/>
        <vertAlign val="baseline"/>
        <sz val="10"/>
        <color theme="1"/>
        <name val="Arial"/>
        <family val="2"/>
        <scheme val="none"/>
      </font>
      <alignment horizontal="left" vertical="top" textRotation="0" wrapText="0" indent="0" justifyLastLine="0" shrinkToFit="0" readingOrder="0"/>
    </dxf>
    <dxf>
      <font>
        <strike val="0"/>
        <outline val="0"/>
        <shadow val="0"/>
        <u val="none"/>
        <vertAlign val="baseline"/>
        <sz val="10"/>
        <color auto="1"/>
        <name val="Arial"/>
        <family val="2"/>
        <scheme val="none"/>
      </font>
      <fill>
        <patternFill patternType="none">
          <fgColor indexed="64"/>
          <bgColor indexed="65"/>
        </patternFill>
      </fill>
      <alignment horizontal="left" vertical="top" textRotation="0" wrapText="0" indent="0" justifyLastLine="0" shrinkToFit="0" readingOrder="0"/>
    </dxf>
    <dxf>
      <font>
        <strike val="0"/>
        <outline val="0"/>
        <shadow val="0"/>
        <u val="none"/>
        <vertAlign val="baseline"/>
        <sz val="10"/>
        <name val="Arial"/>
        <family val="2"/>
        <scheme val="none"/>
      </font>
      <numFmt numFmtId="0" formatCode="General"/>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0"/>
        <name val="Arial"/>
        <family val="2"/>
        <scheme val="none"/>
      </font>
      <fill>
        <patternFill patternType="none">
          <fgColor indexed="64"/>
          <bgColor indexed="65"/>
        </patternFill>
      </fill>
      <alignment horizontal="left" vertical="top" textRotation="0" wrapText="0" indent="0" justifyLastLine="0" shrinkToFit="0" readingOrder="0"/>
    </dxf>
    <dxf>
      <font>
        <b/>
        <i val="0"/>
        <strike val="0"/>
        <condense val="0"/>
        <extend val="0"/>
        <outline val="0"/>
        <shadow val="0"/>
        <u val="none"/>
        <vertAlign val="baseline"/>
        <sz val="10"/>
        <color auto="1"/>
        <name val="Arial"/>
        <family val="2"/>
        <scheme val="none"/>
      </font>
      <alignment horizontal="left" vertical="top" textRotation="0" wrapText="0" indent="0" justifyLastLine="0" shrinkToFit="0" readingOrder="0"/>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trike val="0"/>
        <outline val="0"/>
        <shadow val="0"/>
        <u val="none"/>
        <vertAlign val="baseline"/>
        <color theme="1"/>
        <name val="Arial"/>
        <family val="2"/>
        <scheme val="none"/>
      </font>
      <numFmt numFmtId="172" formatCode="dd/mm/yy;@"/>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b/>
        <i val="0"/>
        <strike val="0"/>
        <condense val="0"/>
        <extend val="0"/>
        <outline val="0"/>
        <shadow val="0"/>
        <u val="none"/>
        <vertAlign val="baseline"/>
        <sz val="10"/>
        <color theme="8" tint="-0.249977111117893"/>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19" formatCode="dd/mm/yyyy"/>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3" formatCode="#,##0"/>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3" formatCode="#,##0"/>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theme="1" tint="0.499984740745262"/>
        <name val="Arial"/>
        <family val="2"/>
        <scheme val="none"/>
      </font>
      <fill>
        <patternFill patternType="none">
          <fgColor indexed="64"/>
          <bgColor auto="1"/>
        </patternFill>
      </fill>
      <protection locked="1" hidden="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E9EC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99CCFF"/>
      <color rgb="FFE5F5FF"/>
      <color rgb="FF0000FF"/>
      <color rgb="FF66CCFF"/>
      <color rgb="FF66FFFF"/>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2.xml"/></Relationships>
</file>

<file path=xl/ctrlProps/ctrlProp1.xml><?xml version="1.0" encoding="utf-8"?>
<formControlPr xmlns="http://schemas.microsoft.com/office/spreadsheetml/2009/9/main" objectType="Drop" dropLines="33" dropStyle="combo" dx="16" fmlaLink="$F$9" fmlaRange="Details!$D$38:$D$70" noThreeD="1" sel="1" val="0"/>
</file>

<file path=xl/ctrlProps/ctrlProp2.xml><?xml version="1.0" encoding="utf-8"?>
<formControlPr xmlns="http://schemas.microsoft.com/office/spreadsheetml/2009/9/main" objectType="Drop" dropLines="2" dropStyle="combo" dx="16" fmlaLink="$E$5" fmlaRange="Details!$A$38:$A$39"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66675</xdr:colOff>
      <xdr:row>2</xdr:row>
      <xdr:rowOff>66675</xdr:rowOff>
    </xdr:from>
    <xdr:to>
      <xdr:col>14</xdr:col>
      <xdr:colOff>66675</xdr:colOff>
      <xdr:row>6</xdr:row>
      <xdr:rowOff>142875</xdr:rowOff>
    </xdr:to>
    <xdr:pic>
      <xdr:nvPicPr>
        <xdr:cNvPr id="36833" name="Picture 3" descr="Statistics for Wales logo">
          <a:extLst>
            <a:ext uri="{FF2B5EF4-FFF2-40B4-BE49-F238E27FC236}">
              <a16:creationId xmlns:a16="http://schemas.microsoft.com/office/drawing/2014/main" id="{00000000-0008-0000-0000-0000E18F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14925" y="561975"/>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523875</xdr:colOff>
      <xdr:row>34</xdr:row>
      <xdr:rowOff>47625</xdr:rowOff>
    </xdr:from>
    <xdr:to>
      <xdr:col>13</xdr:col>
      <xdr:colOff>171450</xdr:colOff>
      <xdr:row>42</xdr:row>
      <xdr:rowOff>57150</xdr:rowOff>
    </xdr:to>
    <xdr:pic>
      <xdr:nvPicPr>
        <xdr:cNvPr id="36834" name="Picture 37" descr="Welsh Government logo">
          <a:extLst>
            <a:ext uri="{FF2B5EF4-FFF2-40B4-BE49-F238E27FC236}">
              <a16:creationId xmlns:a16="http://schemas.microsoft.com/office/drawing/2014/main" id="{00000000-0008-0000-0000-0000E28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72125" y="72104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279400</xdr:colOff>
          <xdr:row>7</xdr:row>
          <xdr:rowOff>95250</xdr:rowOff>
        </xdr:from>
        <xdr:to>
          <xdr:col>8</xdr:col>
          <xdr:colOff>50800</xdr:colOff>
          <xdr:row>9</xdr:row>
          <xdr:rowOff>31750</xdr:rowOff>
        </xdr:to>
        <xdr:sp macro="" textlink="">
          <xdr:nvSpPr>
            <xdr:cNvPr id="35841" name="Drop Down 1" descr="Local authority selection drop down box" hidden="1">
              <a:extLst>
                <a:ext uri="{63B3BB69-23CF-44E3-9099-C40C66FF867C}">
                  <a14:compatExt spid="_x0000_s35841"/>
                </a:ext>
                <a:ext uri="{FF2B5EF4-FFF2-40B4-BE49-F238E27FC236}">
                  <a16:creationId xmlns:a16="http://schemas.microsoft.com/office/drawing/2014/main" id="{00000000-0008-0000-0000-0000018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279400</xdr:colOff>
          <xdr:row>3</xdr:row>
          <xdr:rowOff>31750</xdr:rowOff>
        </xdr:from>
        <xdr:to>
          <xdr:col>5</xdr:col>
          <xdr:colOff>1409700</xdr:colOff>
          <xdr:row>5</xdr:row>
          <xdr:rowOff>19050</xdr:rowOff>
        </xdr:to>
        <xdr:sp macro="" textlink="">
          <xdr:nvSpPr>
            <xdr:cNvPr id="35842" name="Drop Down 2" descr="English and Welsh language selection drop down box" hidden="1">
              <a:extLst>
                <a:ext uri="{63B3BB69-23CF-44E3-9099-C40C66FF867C}">
                  <a14:compatExt spid="_x0000_s35842"/>
                </a:ext>
                <a:ext uri="{FF2B5EF4-FFF2-40B4-BE49-F238E27FC236}">
                  <a16:creationId xmlns:a16="http://schemas.microsoft.com/office/drawing/2014/main" id="{00000000-0008-0000-0000-0000028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4</xdr:col>
      <xdr:colOff>1297516</xdr:colOff>
      <xdr:row>5</xdr:row>
      <xdr:rowOff>51858</xdr:rowOff>
    </xdr:from>
    <xdr:to>
      <xdr:col>5</xdr:col>
      <xdr:colOff>50799</xdr:colOff>
      <xdr:row>10</xdr:row>
      <xdr:rowOff>78316</xdr:rowOff>
    </xdr:to>
    <xdr:grpSp>
      <xdr:nvGrpSpPr>
        <xdr:cNvPr id="6" name="Group 5" descr="Validation key description">
          <a:extLst>
            <a:ext uri="{FF2B5EF4-FFF2-40B4-BE49-F238E27FC236}">
              <a16:creationId xmlns:a16="http://schemas.microsoft.com/office/drawing/2014/main" id="{00000000-0008-0000-0200-000006000000}"/>
            </a:ext>
          </a:extLst>
        </xdr:cNvPr>
        <xdr:cNvGrpSpPr/>
      </xdr:nvGrpSpPr>
      <xdr:grpSpPr>
        <a:xfrm>
          <a:off x="7612238" y="778580"/>
          <a:ext cx="714728" cy="1303514"/>
          <a:chOff x="7429500" y="1743075"/>
          <a:chExt cx="800100" cy="1304925"/>
        </a:xfrm>
      </xdr:grpSpPr>
      <xdr:sp macro="" textlink="ValData!AP54">
        <xdr:nvSpPr>
          <xdr:cNvPr id="2" name="TextBox 1">
            <a:extLst>
              <a:ext uri="{FF2B5EF4-FFF2-40B4-BE49-F238E27FC236}">
                <a16:creationId xmlns:a16="http://schemas.microsoft.com/office/drawing/2014/main" id="{00000000-0008-0000-0200-000002000000}"/>
              </a:ext>
            </a:extLst>
          </xdr:cNvPr>
          <xdr:cNvSpPr txBox="1"/>
        </xdr:nvSpPr>
        <xdr:spPr bwMode="auto">
          <a:xfrm>
            <a:off x="7429500" y="1743075"/>
            <a:ext cx="8001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rtl="0">
              <a:defRPr sz="1000"/>
            </a:pPr>
            <a:fld id="{DFD2B958-E6D3-4CB7-AC42-DBCECCB41497}" type="TxLink">
              <a:rPr lang="en-US" sz="900" b="1" i="0" u="none" strike="noStrike" baseline="0">
                <a:solidFill>
                  <a:srgbClr val="000000"/>
                </a:solidFill>
                <a:latin typeface="Arial"/>
                <a:cs typeface="Arial"/>
              </a:rPr>
              <a:pPr algn="ctr" rtl="0">
                <a:defRPr sz="1000"/>
              </a:pPr>
              <a:t>Validation Key</a:t>
            </a:fld>
            <a:endParaRPr lang="en-GB" sz="900" b="1" i="0" u="none" strike="noStrike" baseline="0">
              <a:solidFill>
                <a:srgbClr val="010000"/>
              </a:solidFill>
              <a:latin typeface="Arial"/>
              <a:cs typeface="Arial"/>
            </a:endParaRPr>
          </a:p>
        </xdr:txBody>
      </xdr:sp>
      <xdr:sp macro="" textlink="ValData!AP78">
        <xdr:nvSpPr>
          <xdr:cNvPr id="45" name="TextBox 44">
            <a:extLst>
              <a:ext uri="{FF2B5EF4-FFF2-40B4-BE49-F238E27FC236}">
                <a16:creationId xmlns:a16="http://schemas.microsoft.com/office/drawing/2014/main" id="{00000000-0008-0000-0200-00002D000000}"/>
              </a:ext>
            </a:extLst>
          </xdr:cNvPr>
          <xdr:cNvSpPr txBox="1"/>
        </xdr:nvSpPr>
        <xdr:spPr bwMode="auto">
          <a:xfrm>
            <a:off x="7429500" y="2038350"/>
            <a:ext cx="790575" cy="485775"/>
          </a:xfrm>
          <a:prstGeom prst="rect">
            <a:avLst/>
          </a:prstGeom>
          <a:solidFill>
            <a:schemeClr val="accent2">
              <a:lumMod val="40000"/>
              <a:lumOff val="60000"/>
            </a:schemeClr>
          </a:solidFill>
          <a:ln w="9525" cmpd="sng">
            <a:noFill/>
          </a:ln>
          <a:effectLst/>
        </xdr:spPr>
        <xdr:txBody>
          <a:bodyPr vertOverflow="clip" horzOverflow="clip" wrap="square" lIns="0" tIns="0" rIns="0" bIns="0" rtlCol="0" anchor="ctr"/>
          <a:lstStyle/>
          <a:p>
            <a:pPr algn="ctr" rtl="0">
              <a:defRPr sz="1000"/>
            </a:pPr>
            <a:fld id="{3159EEC5-04D7-4367-B9CB-BA747A78D601}" type="TxLink">
              <a:rPr lang="en-US" sz="800" b="1" i="0" u="none" strike="noStrike" baseline="0">
                <a:solidFill>
                  <a:srgbClr val="000000"/>
                </a:solidFill>
                <a:latin typeface="Arial"/>
                <a:cs typeface="Arial"/>
              </a:rPr>
              <a:pPr algn="ctr" rtl="0">
                <a:defRPr sz="1000"/>
              </a:pPr>
              <a:t>Is a negative total cost correct</a:t>
            </a:fld>
            <a:endParaRPr lang="en-GB" sz="800" b="1" i="0" u="none" strike="noStrike" baseline="0">
              <a:solidFill>
                <a:srgbClr val="010000"/>
              </a:solidFill>
              <a:latin typeface="Arial"/>
              <a:cs typeface="Arial"/>
            </a:endParaRPr>
          </a:p>
        </xdr:txBody>
      </xdr:sp>
      <xdr:sp macro="" textlink="ValData!AP79">
        <xdr:nvSpPr>
          <xdr:cNvPr id="46" name="TextBox 45">
            <a:extLst>
              <a:ext uri="{FF2B5EF4-FFF2-40B4-BE49-F238E27FC236}">
                <a16:creationId xmlns:a16="http://schemas.microsoft.com/office/drawing/2014/main" id="{00000000-0008-0000-0200-00002E000000}"/>
              </a:ext>
            </a:extLst>
          </xdr:cNvPr>
          <xdr:cNvSpPr txBox="1"/>
        </xdr:nvSpPr>
        <xdr:spPr bwMode="auto">
          <a:xfrm>
            <a:off x="7429500" y="2562225"/>
            <a:ext cx="790575" cy="485775"/>
          </a:xfrm>
          <a:prstGeom prst="rect">
            <a:avLst/>
          </a:prstGeom>
          <a:solidFill>
            <a:schemeClr val="accent3">
              <a:lumMod val="40000"/>
              <a:lumOff val="60000"/>
            </a:schemeClr>
          </a:solidFill>
          <a:ln w="9525" cmpd="sng">
            <a:noFill/>
          </a:ln>
          <a:effectLst/>
        </xdr:spPr>
        <xdr:txBody>
          <a:bodyPr vertOverflow="clip" horzOverflow="clip" wrap="square" lIns="0" tIns="0" rIns="0" bIns="0" rtlCol="0" anchor="ctr"/>
          <a:lstStyle/>
          <a:p>
            <a:pPr algn="ctr" rtl="0">
              <a:defRPr sz="1000"/>
            </a:pPr>
            <a:fld id="{D1979444-A7F5-44FA-9455-F44E8006B0AD}" type="TxLink">
              <a:rPr lang="en-US" sz="800" b="1" i="0" u="none" strike="noStrike" baseline="0">
                <a:solidFill>
                  <a:srgbClr val="000000"/>
                </a:solidFill>
                <a:latin typeface="Arial"/>
                <a:cs typeface="Arial"/>
              </a:rPr>
              <a:pPr algn="ctr" rtl="0">
                <a:defRPr sz="1000"/>
              </a:pPr>
              <a:t>Grant is greater than expenditure</a:t>
            </a:fld>
            <a:endParaRPr lang="en-GB" sz="800" b="1" i="0" u="none" strike="noStrike" baseline="0">
              <a:solidFill>
                <a:srgbClr val="010000"/>
              </a:solidFill>
              <a:latin typeface="Arial"/>
              <a:cs typeface="Arial"/>
            </a:endParaRPr>
          </a:p>
        </xdr:txBody>
      </xdr:sp>
    </xdr:grpSp>
    <xdr:clientData fPrintsWithSheet="0"/>
  </xdr:twoCellAnchor>
  <xdr:twoCellAnchor>
    <xdr:from>
      <xdr:col>3</xdr:col>
      <xdr:colOff>196881</xdr:colOff>
      <xdr:row>6</xdr:row>
      <xdr:rowOff>82458</xdr:rowOff>
    </xdr:from>
    <xdr:to>
      <xdr:col>4</xdr:col>
      <xdr:colOff>828194</xdr:colOff>
      <xdr:row>8</xdr:row>
      <xdr:rowOff>256209</xdr:rowOff>
    </xdr:to>
    <xdr:grpSp>
      <xdr:nvGrpSpPr>
        <xdr:cNvPr id="7" name="Group 6" descr="Colour coding description for local authorities">
          <a:extLst>
            <a:ext uri="{FF2B5EF4-FFF2-40B4-BE49-F238E27FC236}">
              <a16:creationId xmlns:a16="http://schemas.microsoft.com/office/drawing/2014/main" id="{00000000-0008-0000-0200-000007000000}"/>
            </a:ext>
          </a:extLst>
        </xdr:cNvPr>
        <xdr:cNvGrpSpPr/>
      </xdr:nvGrpSpPr>
      <xdr:grpSpPr>
        <a:xfrm>
          <a:off x="5460325" y="1006736"/>
          <a:ext cx="1682591" cy="786879"/>
          <a:chOff x="5448300" y="876300"/>
          <a:chExt cx="1657350" cy="800100"/>
        </a:xfrm>
      </xdr:grpSpPr>
      <xdr:sp macro="" textlink="ValData!AP69">
        <xdr:nvSpPr>
          <xdr:cNvPr id="39" name="TextBox 38">
            <a:extLst>
              <a:ext uri="{FF2B5EF4-FFF2-40B4-BE49-F238E27FC236}">
                <a16:creationId xmlns:a16="http://schemas.microsoft.com/office/drawing/2014/main" id="{00000000-0008-0000-0200-000027000000}"/>
              </a:ext>
            </a:extLst>
          </xdr:cNvPr>
          <xdr:cNvSpPr txBox="1"/>
        </xdr:nvSpPr>
        <xdr:spPr bwMode="auto">
          <a:xfrm>
            <a:off x="5448300" y="876300"/>
            <a:ext cx="1657350" cy="123825"/>
          </a:xfrm>
          <a:prstGeom prst="rect">
            <a:avLst/>
          </a:prstGeom>
          <a:solidFill>
            <a:sysClr val="window" lastClr="FFFFFF">
              <a:alpha val="0"/>
            </a:sysClr>
          </a:solidFill>
          <a:ln w="25400" cmpd="sng">
            <a:solidFill>
              <a:srgbClr val="7030A0"/>
            </a:solidFill>
          </a:ln>
          <a:effectLst/>
        </xdr:spPr>
        <xdr:txBody>
          <a:bodyPr vertOverflow="clip" horzOverflow="clip" wrap="square" lIns="0" tIns="0" rIns="0" bIns="0" rtlCol="0" anchor="ctr"/>
          <a:lstStyle/>
          <a:p>
            <a:pPr algn="ctr" rtl="0">
              <a:defRPr sz="1000"/>
            </a:pPr>
            <a:fld id="{77C2EDCE-6F5C-474E-9D5B-D41A2FD695D8}" type="TxLink">
              <a:rPr lang="en-US" sz="900" b="1" i="0" u="none" strike="noStrike" baseline="0">
                <a:solidFill>
                  <a:sysClr val="windowText" lastClr="000000"/>
                </a:solidFill>
                <a:latin typeface="Arial"/>
                <a:cs typeface="Arial"/>
              </a:rPr>
              <a:pPr algn="ctr" rtl="0">
                <a:defRPr sz="1000"/>
              </a:pPr>
              <a:t>Unitaries</a:t>
            </a:fld>
            <a:endParaRPr lang="en-GB" sz="900" b="1" i="0" u="none" strike="noStrike" baseline="0">
              <a:solidFill>
                <a:sysClr val="windowText" lastClr="000000"/>
              </a:solidFill>
              <a:latin typeface="Arial"/>
              <a:cs typeface="Arial"/>
            </a:endParaRPr>
          </a:p>
        </xdr:txBody>
      </xdr:sp>
      <xdr:sp macro="" textlink="ValData!AP70">
        <xdr:nvSpPr>
          <xdr:cNvPr id="49" name="TextBox 48">
            <a:extLst>
              <a:ext uri="{FF2B5EF4-FFF2-40B4-BE49-F238E27FC236}">
                <a16:creationId xmlns:a16="http://schemas.microsoft.com/office/drawing/2014/main" id="{00000000-0008-0000-0200-000031000000}"/>
              </a:ext>
            </a:extLst>
          </xdr:cNvPr>
          <xdr:cNvSpPr txBox="1"/>
        </xdr:nvSpPr>
        <xdr:spPr bwMode="auto">
          <a:xfrm>
            <a:off x="5457825" y="1038225"/>
            <a:ext cx="1647824" cy="133350"/>
          </a:xfrm>
          <a:prstGeom prst="rect">
            <a:avLst/>
          </a:prstGeom>
          <a:solidFill>
            <a:sysClr val="window" lastClr="FFFFFF">
              <a:alpha val="0"/>
            </a:sysClr>
          </a:solidFill>
          <a:ln w="25400" cmpd="sng">
            <a:solidFill>
              <a:srgbClr val="00B0F0"/>
            </a:solidFill>
          </a:ln>
          <a:effectLst/>
        </xdr:spPr>
        <xdr:txBody>
          <a:bodyPr vertOverflow="clip" horzOverflow="clip" wrap="square" lIns="0" tIns="0" rIns="0" bIns="0" rtlCol="0" anchor="ctr"/>
          <a:lstStyle/>
          <a:p>
            <a:pPr algn="ctr" rtl="0">
              <a:defRPr sz="1000"/>
            </a:pPr>
            <a:fld id="{9C140722-3DAA-4271-A159-70F0959B0589}" type="TxLink">
              <a:rPr lang="en-US" sz="900" b="1" i="0" u="none" strike="noStrike" baseline="0">
                <a:solidFill>
                  <a:sysClr val="windowText" lastClr="000000"/>
                </a:solidFill>
                <a:latin typeface="Arial"/>
                <a:cs typeface="Arial"/>
              </a:rPr>
              <a:pPr algn="ctr" rtl="0">
                <a:defRPr sz="1000"/>
              </a:pPr>
              <a:t>Police (OPCC)</a:t>
            </a:fld>
            <a:endParaRPr lang="en-GB" sz="900" b="1" i="0" u="none" strike="noStrike" baseline="0">
              <a:solidFill>
                <a:sysClr val="windowText" lastClr="000000"/>
              </a:solidFill>
              <a:latin typeface="Arial"/>
              <a:cs typeface="Arial"/>
            </a:endParaRPr>
          </a:p>
        </xdr:txBody>
      </xdr:sp>
      <xdr:sp macro="" textlink="ValData!AP71">
        <xdr:nvSpPr>
          <xdr:cNvPr id="50" name="TextBox 49">
            <a:extLst>
              <a:ext uri="{FF2B5EF4-FFF2-40B4-BE49-F238E27FC236}">
                <a16:creationId xmlns:a16="http://schemas.microsoft.com/office/drawing/2014/main" id="{00000000-0008-0000-0200-000032000000}"/>
              </a:ext>
            </a:extLst>
          </xdr:cNvPr>
          <xdr:cNvSpPr txBox="1"/>
        </xdr:nvSpPr>
        <xdr:spPr bwMode="auto">
          <a:xfrm>
            <a:off x="5457825" y="1200150"/>
            <a:ext cx="1647824" cy="123825"/>
          </a:xfrm>
          <a:prstGeom prst="rect">
            <a:avLst/>
          </a:prstGeom>
          <a:solidFill>
            <a:sysClr val="window" lastClr="FFFFFF">
              <a:alpha val="0"/>
            </a:sysClr>
          </a:solidFill>
          <a:ln w="25400" cmpd="sng">
            <a:solidFill>
              <a:srgbClr val="FF0000"/>
            </a:solidFill>
          </a:ln>
          <a:effectLst/>
        </xdr:spPr>
        <xdr:txBody>
          <a:bodyPr vertOverflow="clip" horzOverflow="clip" wrap="square" lIns="0" tIns="0" rIns="0" bIns="0" rtlCol="0" anchor="ctr"/>
          <a:lstStyle/>
          <a:p>
            <a:pPr algn="ctr" rtl="0">
              <a:defRPr sz="1000"/>
            </a:pPr>
            <a:fld id="{93B31664-1F8F-4F3A-B892-593501BFA5A8}" type="TxLink">
              <a:rPr lang="en-US" sz="900" b="1" i="0" u="none" strike="noStrike" baseline="0">
                <a:solidFill>
                  <a:sysClr val="windowText" lastClr="000000"/>
                </a:solidFill>
                <a:latin typeface="Arial"/>
                <a:cs typeface="Arial"/>
              </a:rPr>
              <a:pPr algn="ctr" rtl="0">
                <a:defRPr sz="1000"/>
              </a:pPr>
              <a:t>Fire Authorities</a:t>
            </a:fld>
            <a:endParaRPr lang="en-GB" sz="800" b="1" i="0" u="none" strike="noStrike" baseline="0">
              <a:solidFill>
                <a:sysClr val="windowText" lastClr="000000"/>
              </a:solidFill>
              <a:latin typeface="Arial"/>
              <a:cs typeface="Arial"/>
            </a:endParaRPr>
          </a:p>
        </xdr:txBody>
      </xdr:sp>
      <xdr:sp macro="" textlink="ValData!AP72">
        <xdr:nvSpPr>
          <xdr:cNvPr id="51" name="TextBox 50">
            <a:extLst>
              <a:ext uri="{FF2B5EF4-FFF2-40B4-BE49-F238E27FC236}">
                <a16:creationId xmlns:a16="http://schemas.microsoft.com/office/drawing/2014/main" id="{00000000-0008-0000-0200-000033000000}"/>
              </a:ext>
            </a:extLst>
          </xdr:cNvPr>
          <xdr:cNvSpPr txBox="1"/>
        </xdr:nvSpPr>
        <xdr:spPr bwMode="auto">
          <a:xfrm>
            <a:off x="5457825" y="1371600"/>
            <a:ext cx="1647824" cy="133350"/>
          </a:xfrm>
          <a:prstGeom prst="rect">
            <a:avLst/>
          </a:prstGeom>
          <a:solidFill>
            <a:sysClr val="window" lastClr="FFFFFF">
              <a:alpha val="0"/>
            </a:sysClr>
          </a:solidFill>
          <a:ln w="25400" cmpd="sng">
            <a:solidFill>
              <a:srgbClr val="00B050"/>
            </a:solidFill>
          </a:ln>
          <a:effectLst/>
        </xdr:spPr>
        <xdr:txBody>
          <a:bodyPr vertOverflow="clip" horzOverflow="clip" wrap="square" lIns="0" tIns="0" rIns="0" bIns="0" rtlCol="0" anchor="ctr"/>
          <a:lstStyle/>
          <a:p>
            <a:pPr algn="ctr" rtl="0">
              <a:defRPr sz="1000"/>
            </a:pPr>
            <a:fld id="{C0DDCBC2-5515-40E2-BE22-57DF00A61045}" type="TxLink">
              <a:rPr lang="en-US" sz="900" b="1" i="0" u="none" strike="noStrike" baseline="0">
                <a:solidFill>
                  <a:sysClr val="windowText" lastClr="000000"/>
                </a:solidFill>
                <a:latin typeface="Arial"/>
                <a:cs typeface="Arial"/>
              </a:rPr>
              <a:pPr algn="ctr" rtl="0">
                <a:defRPr sz="1000"/>
              </a:pPr>
              <a:t>National Parks</a:t>
            </a:fld>
            <a:endParaRPr lang="en-GB" sz="800" b="1" i="0" u="none" strike="noStrike" baseline="0">
              <a:solidFill>
                <a:sysClr val="windowText" lastClr="000000"/>
              </a:solidFill>
              <a:latin typeface="Arial"/>
              <a:cs typeface="Arial"/>
            </a:endParaRPr>
          </a:p>
        </xdr:txBody>
      </xdr:sp>
      <xdr:sp macro="" textlink="ValData!AP73">
        <xdr:nvSpPr>
          <xdr:cNvPr id="52" name="TextBox 51">
            <a:extLst>
              <a:ext uri="{FF2B5EF4-FFF2-40B4-BE49-F238E27FC236}">
                <a16:creationId xmlns:a16="http://schemas.microsoft.com/office/drawing/2014/main" id="{00000000-0008-0000-0200-000034000000}"/>
              </a:ext>
            </a:extLst>
          </xdr:cNvPr>
          <xdr:cNvSpPr txBox="1"/>
        </xdr:nvSpPr>
        <xdr:spPr bwMode="auto">
          <a:xfrm>
            <a:off x="5457825" y="1543050"/>
            <a:ext cx="1647824" cy="133350"/>
          </a:xfrm>
          <a:prstGeom prst="rect">
            <a:avLst/>
          </a:prstGeom>
          <a:solidFill>
            <a:sysClr val="window" lastClr="FFFFFF">
              <a:alpha val="0"/>
            </a:sysClr>
          </a:solidFill>
          <a:ln w="25400" cmpd="sng">
            <a:solidFill>
              <a:schemeClr val="tx1"/>
            </a:solidFill>
          </a:ln>
          <a:effectLst/>
        </xdr:spPr>
        <xdr:txBody>
          <a:bodyPr vertOverflow="clip" horzOverflow="clip" wrap="square" lIns="0" tIns="0" rIns="0" bIns="0" rtlCol="0" anchor="ctr"/>
          <a:lstStyle/>
          <a:p>
            <a:pPr algn="ctr" rtl="0">
              <a:defRPr sz="1000"/>
            </a:pPr>
            <a:fld id="{E0117893-EAA3-47F9-BA23-252CAC202C66}" type="TxLink">
              <a:rPr lang="en-US" sz="900" b="1" i="0" u="none" strike="noStrike" baseline="0">
                <a:solidFill>
                  <a:sysClr val="windowText" lastClr="000000"/>
                </a:solidFill>
                <a:latin typeface="Arial"/>
                <a:cs typeface="Arial"/>
              </a:rPr>
              <a:pPr algn="ctr" rtl="0">
                <a:defRPr sz="1000"/>
              </a:pPr>
              <a:t>All Authorities</a:t>
            </a:fld>
            <a:endParaRPr lang="en-GB" sz="800" b="1" i="0" u="none" strike="noStrike" baseline="0">
              <a:solidFill>
                <a:sysClr val="windowText" lastClr="000000"/>
              </a:solidFill>
              <a:latin typeface="Arial"/>
              <a:cs typeface="Arial"/>
            </a:endParaRPr>
          </a:p>
        </xdr:txBody>
      </xdr:sp>
    </xdr:grpSp>
    <xdr:clientData fPrintsWithSheet="0"/>
  </xdr:twoCellAnchor>
  <xdr:twoCellAnchor>
    <xdr:from>
      <xdr:col>1</xdr:col>
      <xdr:colOff>148166</xdr:colOff>
      <xdr:row>2</xdr:row>
      <xdr:rowOff>31750</xdr:rowOff>
    </xdr:from>
    <xdr:to>
      <xdr:col>2</xdr:col>
      <xdr:colOff>4667250</xdr:colOff>
      <xdr:row>4</xdr:row>
      <xdr:rowOff>77260</xdr:rowOff>
    </xdr:to>
    <xdr:sp macro="" textlink="ValData!AP64">
      <xdr:nvSpPr>
        <xdr:cNvPr id="5" name="TextBox 4">
          <a:extLst>
            <a:ext uri="{FF2B5EF4-FFF2-40B4-BE49-F238E27FC236}">
              <a16:creationId xmlns:a16="http://schemas.microsoft.com/office/drawing/2014/main" id="{00000000-0008-0000-0200-000005000000}"/>
            </a:ext>
          </a:extLst>
        </xdr:cNvPr>
        <xdr:cNvSpPr txBox="1"/>
      </xdr:nvSpPr>
      <xdr:spPr>
        <a:xfrm>
          <a:off x="253999" y="201083"/>
          <a:ext cx="5016501" cy="4265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36000" tIns="0" rIns="36000" bIns="0" rtlCol="0" anchor="ctr">
          <a:noAutofit/>
        </a:bodyPr>
        <a:lstStyle/>
        <a:p>
          <a:pPr algn="ctr"/>
          <a:fld id="{9A90DBBB-B231-40A0-92A8-2640254BE674}" type="TxLink">
            <a:rPr lang="en-US" sz="1100" b="1" i="0" u="none" strike="noStrike" baseline="0">
              <a:solidFill>
                <a:sysClr val="windowText" lastClr="000000"/>
              </a:solidFill>
              <a:latin typeface="Arial"/>
              <a:cs typeface="Arial"/>
            </a:rPr>
            <a:pPr algn="ctr"/>
            <a:t>After completing columns 4 and 7 please follow Validation instructions</a:t>
          </a:fld>
          <a:endParaRPr lang="en-GB" sz="1100" b="1">
            <a:solidFill>
              <a:sysClr val="windowText" lastClr="000000"/>
            </a:solidFill>
          </a:endParaRP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17</xdr:col>
      <xdr:colOff>76200</xdr:colOff>
      <xdr:row>1</xdr:row>
      <xdr:rowOff>47625</xdr:rowOff>
    </xdr:from>
    <xdr:to>
      <xdr:col>20</xdr:col>
      <xdr:colOff>390525</xdr:colOff>
      <xdr:row>5</xdr:row>
      <xdr:rowOff>19050</xdr:rowOff>
    </xdr:to>
    <xdr:grpSp>
      <xdr:nvGrpSpPr>
        <xdr:cNvPr id="78332" name="Group 27" descr="Status field key description">
          <a:extLst>
            <a:ext uri="{FF2B5EF4-FFF2-40B4-BE49-F238E27FC236}">
              <a16:creationId xmlns:a16="http://schemas.microsoft.com/office/drawing/2014/main" id="{00000000-0008-0000-0400-0000FC310100}"/>
            </a:ext>
          </a:extLst>
        </xdr:cNvPr>
        <xdr:cNvGrpSpPr>
          <a:grpSpLocks/>
        </xdr:cNvGrpSpPr>
      </xdr:nvGrpSpPr>
      <xdr:grpSpPr bwMode="auto">
        <a:xfrm>
          <a:off x="6038850" y="396875"/>
          <a:ext cx="2752725" cy="758825"/>
          <a:chOff x="19935825" y="190500"/>
          <a:chExt cx="2029295" cy="1066003"/>
        </a:xfrm>
      </xdr:grpSpPr>
      <xdr:sp macro="" textlink="">
        <xdr:nvSpPr>
          <xdr:cNvPr id="78340" name="TextBox 16">
            <a:extLst>
              <a:ext uri="{FF2B5EF4-FFF2-40B4-BE49-F238E27FC236}">
                <a16:creationId xmlns:a16="http://schemas.microsoft.com/office/drawing/2014/main" id="{00000000-0008-0000-0400-000004320100}"/>
              </a:ext>
            </a:extLst>
          </xdr:cNvPr>
          <xdr:cNvSpPr txBox="1">
            <a:spLocks noChangeArrowheads="1"/>
          </xdr:cNvSpPr>
        </xdr:nvSpPr>
        <xdr:spPr bwMode="auto">
          <a:xfrm>
            <a:off x="19964679" y="190500"/>
            <a:ext cx="2000441" cy="1047100"/>
          </a:xfrm>
          <a:prstGeom prst="rect">
            <a:avLst/>
          </a:prstGeom>
          <a:solidFill>
            <a:srgbClr val="FCD5B5"/>
          </a:solidFill>
          <a:ln w="31750">
            <a:noFill/>
            <a:miter lim="800000"/>
            <a:headEnd/>
            <a:tailEnd/>
          </a:ln>
        </xdr:spPr>
      </xdr:sp>
      <xdr:sp macro="" textlink="ValData!AP17">
        <xdr:nvSpPr>
          <xdr:cNvPr id="32" name="TextBox 31">
            <a:extLst>
              <a:ext uri="{FF2B5EF4-FFF2-40B4-BE49-F238E27FC236}">
                <a16:creationId xmlns:a16="http://schemas.microsoft.com/office/drawing/2014/main" id="{00000000-0008-0000-0400-000020000000}"/>
              </a:ext>
            </a:extLst>
          </xdr:cNvPr>
          <xdr:cNvSpPr txBox="1"/>
        </xdr:nvSpPr>
        <xdr:spPr>
          <a:xfrm>
            <a:off x="19935825" y="216821"/>
            <a:ext cx="1735581" cy="184247"/>
          </a:xfrm>
          <a:prstGeom prst="rect">
            <a:avLst/>
          </a:prstGeom>
          <a:solidFill>
            <a:sysClr val="window" lastClr="FFFFFF">
              <a:alpha val="0"/>
            </a:sysClr>
          </a:solidFill>
          <a:ln w="9525" cmpd="sng">
            <a:noFill/>
          </a:ln>
          <a:effectLst/>
        </xdr:spPr>
        <xdr:txBody>
          <a:bodyPr vertOverflow="clip" horzOverflow="clip" wrap="square" tIns="0" bIns="36000" rtlCol="0" anchor="ctr"/>
          <a:lstStyle/>
          <a:p>
            <a:pPr algn="l" rtl="0">
              <a:defRPr sz="1000"/>
            </a:pPr>
            <a:fld id="{921C8007-962C-4BDC-811A-39D0977536AB}" type="TxLink">
              <a:rPr lang="en-GB" sz="900" b="0" i="0" u="none" strike="noStrike" baseline="0">
                <a:solidFill>
                  <a:srgbClr val="010000"/>
                </a:solidFill>
                <a:latin typeface="Arial"/>
                <a:cs typeface="Arial"/>
              </a:rPr>
              <a:pPr algn="l" rtl="0">
                <a:defRPr sz="1000"/>
              </a:pPr>
              <a:t>STATUS FIELD KEY</a:t>
            </a:fld>
            <a:endParaRPr lang="en-GB" sz="900" b="0" i="0" u="none" strike="noStrike" baseline="0">
              <a:solidFill>
                <a:srgbClr val="010000"/>
              </a:solidFill>
              <a:latin typeface="Arial"/>
              <a:cs typeface="Arial"/>
            </a:endParaRPr>
          </a:p>
        </xdr:txBody>
      </xdr:sp>
      <xdr:sp macro="" textlink="ValData!AP18">
        <xdr:nvSpPr>
          <xdr:cNvPr id="33" name="TextBox 32">
            <a:extLst>
              <a:ext uri="{FF2B5EF4-FFF2-40B4-BE49-F238E27FC236}">
                <a16:creationId xmlns:a16="http://schemas.microsoft.com/office/drawing/2014/main" id="{00000000-0008-0000-0400-000021000000}"/>
              </a:ext>
            </a:extLst>
          </xdr:cNvPr>
          <xdr:cNvSpPr txBox="1"/>
        </xdr:nvSpPr>
        <xdr:spPr>
          <a:xfrm>
            <a:off x="19944725" y="348426"/>
            <a:ext cx="1922490" cy="171087"/>
          </a:xfrm>
          <a:prstGeom prst="rect">
            <a:avLst/>
          </a:prstGeom>
          <a:solidFill>
            <a:sysClr val="window" lastClr="FFFFFF">
              <a:alpha val="0"/>
            </a:sysClr>
          </a:solidFill>
          <a:ln w="9525" cmpd="sng">
            <a:noFill/>
          </a:ln>
          <a:effectLst/>
        </xdr:spPr>
        <xdr:txBody>
          <a:bodyPr vertOverflow="clip" horzOverflow="clip" wrap="square" rtlCol="0" anchor="ctr"/>
          <a:lstStyle/>
          <a:p>
            <a:pPr algn="l" rtl="0">
              <a:defRPr sz="1000"/>
            </a:pPr>
            <a:fld id="{11F168B1-773D-4CB6-A7C8-19CF94CA6D3C}" type="TxLink">
              <a:rPr lang="en-GB" sz="900" b="0" i="0" u="none" strike="noStrike" baseline="0">
                <a:solidFill>
                  <a:srgbClr val="010000"/>
                </a:solidFill>
                <a:latin typeface="Arial"/>
                <a:cs typeface="Arial"/>
              </a:rPr>
              <a:pPr algn="l" rtl="0">
                <a:defRPr sz="1000"/>
              </a:pPr>
              <a:t>A - to be actioned by WG</a:t>
            </a:fld>
            <a:endParaRPr lang="en-GB" sz="900" b="0" i="0" u="none" strike="noStrike" baseline="0">
              <a:solidFill>
                <a:srgbClr val="010000"/>
              </a:solidFill>
              <a:latin typeface="Arial"/>
              <a:cs typeface="Arial"/>
            </a:endParaRPr>
          </a:p>
        </xdr:txBody>
      </xdr:sp>
      <xdr:sp macro="" textlink="ValData!AP19">
        <xdr:nvSpPr>
          <xdr:cNvPr id="34" name="TextBox 33">
            <a:extLst>
              <a:ext uri="{FF2B5EF4-FFF2-40B4-BE49-F238E27FC236}">
                <a16:creationId xmlns:a16="http://schemas.microsoft.com/office/drawing/2014/main" id="{00000000-0008-0000-0400-000022000000}"/>
              </a:ext>
            </a:extLst>
          </xdr:cNvPr>
          <xdr:cNvSpPr txBox="1"/>
        </xdr:nvSpPr>
        <xdr:spPr>
          <a:xfrm>
            <a:off x="19953626" y="493192"/>
            <a:ext cx="1744482" cy="184247"/>
          </a:xfrm>
          <a:prstGeom prst="rect">
            <a:avLst/>
          </a:prstGeom>
          <a:solidFill>
            <a:sysClr val="window" lastClr="FFFFFF">
              <a:alpha val="0"/>
            </a:sysClr>
          </a:solidFill>
          <a:ln w="9525" cmpd="sng">
            <a:noFill/>
          </a:ln>
          <a:effectLst/>
        </xdr:spPr>
        <xdr:txBody>
          <a:bodyPr vertOverflow="clip" horzOverflow="clip" wrap="square" lIns="90000" tIns="0" bIns="0" rtlCol="0" anchor="ctr"/>
          <a:lstStyle/>
          <a:p>
            <a:pPr algn="l" rtl="0">
              <a:defRPr sz="1000"/>
            </a:pPr>
            <a:fld id="{ED4C577C-AEB7-47E1-A90E-AD2FF1AC7807}" type="TxLink">
              <a:rPr lang="en-GB" sz="900" b="0" i="0" u="none" strike="noStrike" baseline="0">
                <a:solidFill>
                  <a:srgbClr val="010000"/>
                </a:solidFill>
                <a:latin typeface="Arial"/>
                <a:cs typeface="Arial"/>
              </a:rPr>
              <a:pPr algn="l" rtl="0">
                <a:defRPr sz="1000"/>
              </a:pPr>
              <a:t>C - Cleared</a:t>
            </a:fld>
            <a:endParaRPr lang="en-GB" sz="900" b="0" i="0" u="none" strike="noStrike" baseline="0">
              <a:solidFill>
                <a:srgbClr val="010000"/>
              </a:solidFill>
              <a:latin typeface="Arial"/>
              <a:cs typeface="Arial"/>
            </a:endParaRPr>
          </a:p>
        </xdr:txBody>
      </xdr:sp>
      <xdr:sp macro="" textlink="ValData!AP20">
        <xdr:nvSpPr>
          <xdr:cNvPr id="35" name="TextBox 34">
            <a:extLst>
              <a:ext uri="{FF2B5EF4-FFF2-40B4-BE49-F238E27FC236}">
                <a16:creationId xmlns:a16="http://schemas.microsoft.com/office/drawing/2014/main" id="{00000000-0008-0000-0400-000023000000}"/>
              </a:ext>
            </a:extLst>
          </xdr:cNvPr>
          <xdr:cNvSpPr txBox="1"/>
        </xdr:nvSpPr>
        <xdr:spPr>
          <a:xfrm>
            <a:off x="19944725" y="651119"/>
            <a:ext cx="1744482" cy="171087"/>
          </a:xfrm>
          <a:prstGeom prst="rect">
            <a:avLst/>
          </a:prstGeom>
          <a:solidFill>
            <a:sysClr val="window" lastClr="FFFFFF">
              <a:alpha val="0"/>
            </a:sysClr>
          </a:solidFill>
          <a:ln w="9525" cmpd="sng">
            <a:noFill/>
          </a:ln>
          <a:effectLst/>
        </xdr:spPr>
        <xdr:txBody>
          <a:bodyPr vertOverflow="clip" horzOverflow="clip" wrap="square" tIns="0" bIns="0" rtlCol="0" anchor="ctr"/>
          <a:lstStyle/>
          <a:p>
            <a:pPr algn="l" rtl="0">
              <a:defRPr sz="1000"/>
            </a:pPr>
            <a:fld id="{FA24F07A-0203-4A73-A2EC-B0468AC68913}" type="TxLink">
              <a:rPr lang="en-GB" sz="900" b="0" i="0" u="none" strike="noStrike" baseline="0">
                <a:solidFill>
                  <a:srgbClr val="010000"/>
                </a:solidFill>
                <a:latin typeface="Arial"/>
                <a:cs typeface="Arial"/>
              </a:rPr>
              <a:pPr algn="l" rtl="0">
                <a:defRPr sz="1000"/>
              </a:pPr>
              <a:t>NB - Important</a:t>
            </a:fld>
            <a:endParaRPr lang="en-GB" sz="900" b="0" i="0" u="none" strike="noStrike" baseline="0">
              <a:solidFill>
                <a:srgbClr val="010000"/>
              </a:solidFill>
              <a:latin typeface="Arial"/>
              <a:cs typeface="Arial"/>
            </a:endParaRPr>
          </a:p>
        </xdr:txBody>
      </xdr:sp>
      <xdr:sp macro="" textlink="ValData!AP21">
        <xdr:nvSpPr>
          <xdr:cNvPr id="36" name="TextBox 35">
            <a:extLst>
              <a:ext uri="{FF2B5EF4-FFF2-40B4-BE49-F238E27FC236}">
                <a16:creationId xmlns:a16="http://schemas.microsoft.com/office/drawing/2014/main" id="{00000000-0008-0000-0400-000024000000}"/>
              </a:ext>
            </a:extLst>
          </xdr:cNvPr>
          <xdr:cNvSpPr txBox="1"/>
        </xdr:nvSpPr>
        <xdr:spPr>
          <a:xfrm>
            <a:off x="19944725" y="795884"/>
            <a:ext cx="1744482" cy="171087"/>
          </a:xfrm>
          <a:prstGeom prst="rect">
            <a:avLst/>
          </a:prstGeom>
          <a:solidFill>
            <a:sysClr val="window" lastClr="FFFFFF">
              <a:alpha val="0"/>
            </a:sysClr>
          </a:solidFill>
          <a:ln w="9525" cmpd="sng">
            <a:noFill/>
          </a:ln>
          <a:effectLst/>
        </xdr:spPr>
        <xdr:txBody>
          <a:bodyPr vertOverflow="clip" horzOverflow="clip" wrap="square" tIns="0" bIns="0" rtlCol="0" anchor="ctr"/>
          <a:lstStyle/>
          <a:p>
            <a:pPr algn="l" rtl="0">
              <a:defRPr sz="1000"/>
            </a:pPr>
            <a:fld id="{DA23BFF9-9E9B-459E-93B9-AC9AEA907D13}" type="TxLink">
              <a:rPr lang="en-GB" sz="900" b="0" i="0" u="none" strike="noStrike" baseline="0">
                <a:solidFill>
                  <a:srgbClr val="010000"/>
                </a:solidFill>
                <a:latin typeface="Arial"/>
                <a:cs typeface="Arial"/>
              </a:rPr>
              <a:pPr algn="l" rtl="0">
                <a:defRPr sz="1000"/>
              </a:pPr>
              <a:t>U - Unresolved</a:t>
            </a:fld>
            <a:endParaRPr lang="en-GB" sz="900" b="0" i="0" u="none" strike="noStrike" baseline="0">
              <a:solidFill>
                <a:srgbClr val="010000"/>
              </a:solidFill>
              <a:latin typeface="Arial"/>
              <a:cs typeface="Arial"/>
            </a:endParaRPr>
          </a:p>
        </xdr:txBody>
      </xdr:sp>
      <xdr:sp macro="" textlink="ValData!AP22">
        <xdr:nvSpPr>
          <xdr:cNvPr id="37" name="TextBox 36">
            <a:extLst>
              <a:ext uri="{FF2B5EF4-FFF2-40B4-BE49-F238E27FC236}">
                <a16:creationId xmlns:a16="http://schemas.microsoft.com/office/drawing/2014/main" id="{00000000-0008-0000-0400-000025000000}"/>
              </a:ext>
            </a:extLst>
          </xdr:cNvPr>
          <xdr:cNvSpPr txBox="1"/>
        </xdr:nvSpPr>
        <xdr:spPr>
          <a:xfrm>
            <a:off x="19935825" y="953811"/>
            <a:ext cx="1869088" cy="302692"/>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algn="l" rtl="0">
              <a:defRPr sz="1000"/>
            </a:pPr>
            <a:fld id="{37BD925D-55D6-4F9B-9F7E-6DF3492C3C99}" type="TxLink">
              <a:rPr lang="en-GB" sz="900" b="0" i="0" u="none" strike="noStrike" baseline="0">
                <a:solidFill>
                  <a:srgbClr val="010000"/>
                </a:solidFill>
                <a:latin typeface="Arial"/>
                <a:cs typeface="Arial"/>
              </a:rPr>
              <a:pPr algn="l" rtl="0">
                <a:defRPr sz="1000"/>
              </a:pPr>
              <a:t>W - Waiting for action from LA</a:t>
            </a:fld>
            <a:endParaRPr lang="en-GB" sz="900" b="0" i="0" u="none" strike="noStrike" baseline="0">
              <a:solidFill>
                <a:srgbClr val="010000"/>
              </a:solidFill>
              <a:latin typeface="Arial"/>
              <a:cs typeface="Arial"/>
            </a:endParaRPr>
          </a:p>
        </xdr:txBody>
      </xdr:sp>
    </xdr:grpSp>
    <xdr:clientData fPrintsWithSheet="0"/>
  </xdr:twoCellAnchor>
  <xdr:twoCellAnchor>
    <xdr:from>
      <xdr:col>20</xdr:col>
      <xdr:colOff>575013</xdr:colOff>
      <xdr:row>0</xdr:row>
      <xdr:rowOff>128379</xdr:rowOff>
    </xdr:from>
    <xdr:to>
      <xdr:col>26</xdr:col>
      <xdr:colOff>215166</xdr:colOff>
      <xdr:row>5</xdr:row>
      <xdr:rowOff>71644</xdr:rowOff>
    </xdr:to>
    <xdr:grpSp>
      <xdr:nvGrpSpPr>
        <xdr:cNvPr id="24" name="Group 23" descr="Colour codes for local authorities">
          <a:extLst>
            <a:ext uri="{FF2B5EF4-FFF2-40B4-BE49-F238E27FC236}">
              <a16:creationId xmlns:a16="http://schemas.microsoft.com/office/drawing/2014/main" id="{00000000-0008-0000-0400-000018000000}"/>
            </a:ext>
          </a:extLst>
        </xdr:cNvPr>
        <xdr:cNvGrpSpPr/>
      </xdr:nvGrpSpPr>
      <xdr:grpSpPr>
        <a:xfrm>
          <a:off x="8976063" y="128379"/>
          <a:ext cx="1284803" cy="1079915"/>
          <a:chOff x="5448300" y="876300"/>
          <a:chExt cx="1657350" cy="800100"/>
        </a:xfrm>
      </xdr:grpSpPr>
      <xdr:sp macro="" textlink="ValData!AP69">
        <xdr:nvSpPr>
          <xdr:cNvPr id="30" name="TextBox 29">
            <a:extLst>
              <a:ext uri="{FF2B5EF4-FFF2-40B4-BE49-F238E27FC236}">
                <a16:creationId xmlns:a16="http://schemas.microsoft.com/office/drawing/2014/main" id="{00000000-0008-0000-0400-00001E000000}"/>
              </a:ext>
            </a:extLst>
          </xdr:cNvPr>
          <xdr:cNvSpPr txBox="1"/>
        </xdr:nvSpPr>
        <xdr:spPr bwMode="auto">
          <a:xfrm>
            <a:off x="5448300" y="876300"/>
            <a:ext cx="1657350" cy="123825"/>
          </a:xfrm>
          <a:prstGeom prst="rect">
            <a:avLst/>
          </a:prstGeom>
          <a:solidFill>
            <a:sysClr val="window" lastClr="FFFFFF">
              <a:alpha val="0"/>
            </a:sysClr>
          </a:solidFill>
          <a:ln w="25400" cmpd="sng">
            <a:solidFill>
              <a:srgbClr val="7030A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77C2EDCE-6F5C-474E-9D5B-D41A2FD695D8}"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Unitaries</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0">
        <xdr:nvSpPr>
          <xdr:cNvPr id="31" name="TextBox 30">
            <a:extLst>
              <a:ext uri="{FF2B5EF4-FFF2-40B4-BE49-F238E27FC236}">
                <a16:creationId xmlns:a16="http://schemas.microsoft.com/office/drawing/2014/main" id="{00000000-0008-0000-0400-00001F000000}"/>
              </a:ext>
            </a:extLst>
          </xdr:cNvPr>
          <xdr:cNvSpPr txBox="1"/>
        </xdr:nvSpPr>
        <xdr:spPr bwMode="auto">
          <a:xfrm>
            <a:off x="5457825" y="1038225"/>
            <a:ext cx="1647824" cy="133350"/>
          </a:xfrm>
          <a:prstGeom prst="rect">
            <a:avLst/>
          </a:prstGeom>
          <a:solidFill>
            <a:sysClr val="window" lastClr="FFFFFF">
              <a:alpha val="0"/>
            </a:sysClr>
          </a:solidFill>
          <a:ln w="25400" cmpd="sng">
            <a:solidFill>
              <a:srgbClr val="00B0F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9C140722-3DAA-4271-A159-70F0959B0589}"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Police (OPCC)</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1">
        <xdr:nvSpPr>
          <xdr:cNvPr id="38" name="TextBox 37">
            <a:extLst>
              <a:ext uri="{FF2B5EF4-FFF2-40B4-BE49-F238E27FC236}">
                <a16:creationId xmlns:a16="http://schemas.microsoft.com/office/drawing/2014/main" id="{00000000-0008-0000-0400-000026000000}"/>
              </a:ext>
            </a:extLst>
          </xdr:cNvPr>
          <xdr:cNvSpPr txBox="1"/>
        </xdr:nvSpPr>
        <xdr:spPr bwMode="auto">
          <a:xfrm>
            <a:off x="5457825" y="1200150"/>
            <a:ext cx="1647824" cy="123825"/>
          </a:xfrm>
          <a:prstGeom prst="rect">
            <a:avLst/>
          </a:prstGeom>
          <a:solidFill>
            <a:sysClr val="window" lastClr="FFFFFF">
              <a:alpha val="0"/>
            </a:sysClr>
          </a:solidFill>
          <a:ln w="25400" cmpd="sng">
            <a:solidFill>
              <a:srgbClr val="FF000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93B31664-1F8F-4F3A-B892-593501BFA5A8}"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Fire Authorities</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2">
        <xdr:nvSpPr>
          <xdr:cNvPr id="39" name="TextBox 38">
            <a:extLst>
              <a:ext uri="{FF2B5EF4-FFF2-40B4-BE49-F238E27FC236}">
                <a16:creationId xmlns:a16="http://schemas.microsoft.com/office/drawing/2014/main" id="{00000000-0008-0000-0400-000027000000}"/>
              </a:ext>
            </a:extLst>
          </xdr:cNvPr>
          <xdr:cNvSpPr txBox="1"/>
        </xdr:nvSpPr>
        <xdr:spPr bwMode="auto">
          <a:xfrm>
            <a:off x="5457825" y="1371600"/>
            <a:ext cx="1647824" cy="133350"/>
          </a:xfrm>
          <a:prstGeom prst="rect">
            <a:avLst/>
          </a:prstGeom>
          <a:solidFill>
            <a:sysClr val="window" lastClr="FFFFFF">
              <a:alpha val="0"/>
            </a:sysClr>
          </a:solidFill>
          <a:ln w="25400" cmpd="sng">
            <a:solidFill>
              <a:srgbClr val="00B05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C0DDCBC2-5515-40E2-BE22-57DF00A61045}"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National Parks</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3">
        <xdr:nvSpPr>
          <xdr:cNvPr id="40" name="TextBox 39">
            <a:extLst>
              <a:ext uri="{FF2B5EF4-FFF2-40B4-BE49-F238E27FC236}">
                <a16:creationId xmlns:a16="http://schemas.microsoft.com/office/drawing/2014/main" id="{00000000-0008-0000-0400-000028000000}"/>
              </a:ext>
            </a:extLst>
          </xdr:cNvPr>
          <xdr:cNvSpPr txBox="1"/>
        </xdr:nvSpPr>
        <xdr:spPr bwMode="auto">
          <a:xfrm>
            <a:off x="5457825" y="1543050"/>
            <a:ext cx="1647824" cy="133350"/>
          </a:xfrm>
          <a:prstGeom prst="rect">
            <a:avLst/>
          </a:prstGeom>
          <a:solidFill>
            <a:sysClr val="window" lastClr="FFFFFF">
              <a:alpha val="0"/>
            </a:sysClr>
          </a:solidFill>
          <a:ln w="25400" cmpd="sng">
            <a:solidFill>
              <a:sysClr val="windowText" lastClr="00000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E0117893-EAA3-47F9-BA23-252CAC202C66}"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All Authorities</a:t>
            </a:fld>
            <a:endParaRPr kumimoji="0" lang="en-GB" sz="800" b="1" i="0" u="none" strike="noStrike" kern="0" cap="none" spc="0" normalizeH="0" baseline="0" noProof="0">
              <a:ln>
                <a:noFill/>
              </a:ln>
              <a:solidFill>
                <a:srgbClr val="010000"/>
              </a:solidFill>
              <a:effectLst/>
              <a:uLnTx/>
              <a:uFillTx/>
              <a:latin typeface="Arial"/>
              <a:cs typeface="Arial"/>
            </a:endParaRPr>
          </a:p>
        </xdr:txBody>
      </xdr:sp>
    </xdr:grpSp>
    <xdr:clientData fPrintsWithSheet="0"/>
  </xdr:twoCellAnchor>
  <xdr:twoCellAnchor>
    <xdr:from>
      <xdr:col>1</xdr:col>
      <xdr:colOff>12700</xdr:colOff>
      <xdr:row>0</xdr:row>
      <xdr:rowOff>63500</xdr:rowOff>
    </xdr:from>
    <xdr:to>
      <xdr:col>16</xdr:col>
      <xdr:colOff>355600</xdr:colOff>
      <xdr:row>6</xdr:row>
      <xdr:rowOff>76200</xdr:rowOff>
    </xdr:to>
    <xdr:sp macro="" textlink="">
      <xdr:nvSpPr>
        <xdr:cNvPr id="19" name="TextBox 18" descr="Validation instructions">
          <a:extLst>
            <a:ext uri="{FF2B5EF4-FFF2-40B4-BE49-F238E27FC236}">
              <a16:creationId xmlns:a16="http://schemas.microsoft.com/office/drawing/2014/main" id="{00000000-0008-0000-0400-000013000000}"/>
            </a:ext>
          </a:extLst>
        </xdr:cNvPr>
        <xdr:cNvSpPr txBox="1"/>
      </xdr:nvSpPr>
      <xdr:spPr>
        <a:xfrm>
          <a:off x="98425" y="63500"/>
          <a:ext cx="5772150" cy="1365250"/>
        </a:xfrm>
        <a:prstGeom prst="rect">
          <a:avLst/>
        </a:prstGeom>
        <a:solidFill>
          <a:srgbClr val="9BBB59">
            <a:lumMod val="20000"/>
            <a:lumOff val="80000"/>
          </a:srgbClr>
        </a:solidFill>
        <a:ln w="25400" cmpd="sng">
          <a:noFill/>
        </a:ln>
        <a:effectLst>
          <a:reflection endPos="0" dir="5400000" sy="-100000" algn="bl" rotWithShape="0"/>
        </a:effectLst>
        <a:scene3d>
          <a:camera prst="orthographicFront"/>
          <a:lightRig rig="threePt" dir="t"/>
        </a:scene3d>
        <a:sp3d prstMaterial="softEdge"/>
      </xdr:spPr>
      <xdr:txBody>
        <a:bodyPr vertOverflow="clip" horzOverflow="clip" wrap="square" lIns="36000" tIns="36000" rIns="36000" bIns="36000" rtlCol="0" anchor="t">
          <a:noAutofit/>
        </a:bodyPr>
        <a:lstStyle/>
        <a:p>
          <a:pPr marL="0" marR="0" lvl="0" indent="0" algn="ctr" defTabSz="914400" rtl="0" eaLnBrk="1" fontAlgn="auto" latinLnBrk="0" hangingPunct="1">
            <a:lnSpc>
              <a:spcPct val="100000"/>
            </a:lnSpc>
            <a:spcBef>
              <a:spcPts val="0"/>
            </a:spcBef>
            <a:spcAft>
              <a:spcPts val="0"/>
            </a:spcAft>
            <a:buClrTx/>
            <a:buSzTx/>
            <a:buFontTx/>
            <a:buNone/>
            <a:tabLst/>
            <a:defRPr sz="1000"/>
          </a:pPr>
          <a:endParaRPr kumimoji="0" lang="en-GB" sz="1000" b="1" i="0" u="none" strike="noStrike" kern="0" cap="none" spc="0" normalizeH="0" baseline="0" noProof="0">
            <a:ln>
              <a:noFill/>
            </a:ln>
            <a:solidFill>
              <a:srgbClr val="010000"/>
            </a:solidFill>
            <a:effectLst/>
            <a:uLnTx/>
            <a:uFillTx/>
            <a:latin typeface="Arial"/>
            <a:cs typeface="Arial"/>
          </a:endParaRPr>
        </a:p>
      </xdr:txBody>
    </xdr:sp>
    <xdr:clientData fPrintsWithSheet="0"/>
  </xdr:twoCellAnchor>
  <xdr:twoCellAnchor>
    <xdr:from>
      <xdr:col>1</xdr:col>
      <xdr:colOff>68067</xdr:colOff>
      <xdr:row>0</xdr:row>
      <xdr:rowOff>320721</xdr:rowOff>
    </xdr:from>
    <xdr:to>
      <xdr:col>16</xdr:col>
      <xdr:colOff>300233</xdr:colOff>
      <xdr:row>2</xdr:row>
      <xdr:rowOff>35384</xdr:rowOff>
    </xdr:to>
    <xdr:sp macro="" textlink="ValData!AP59">
      <xdr:nvSpPr>
        <xdr:cNvPr id="20" name="TextBox 19">
          <a:extLst>
            <a:ext uri="{FF2B5EF4-FFF2-40B4-BE49-F238E27FC236}">
              <a16:creationId xmlns:a16="http://schemas.microsoft.com/office/drawing/2014/main" id="{00000000-0008-0000-0400-000014000000}"/>
            </a:ext>
          </a:extLst>
        </xdr:cNvPr>
        <xdr:cNvSpPr txBox="1"/>
      </xdr:nvSpPr>
      <xdr:spPr>
        <a:xfrm>
          <a:off x="153792" y="320721"/>
          <a:ext cx="5661416" cy="267113"/>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defTabSz="914400" eaLnBrk="1" fontAlgn="auto" latinLnBrk="0" hangingPunct="1">
            <a:lnSpc>
              <a:spcPct val="100000"/>
            </a:lnSpc>
            <a:spcBef>
              <a:spcPts val="0"/>
            </a:spcBef>
            <a:spcAft>
              <a:spcPts val="0"/>
            </a:spcAft>
            <a:buClrTx/>
            <a:buSzTx/>
            <a:buFontTx/>
            <a:buNone/>
            <a:tabLst/>
            <a:defRPr/>
          </a:pPr>
          <a:fld id="{B521DE06-65F0-4B4D-BE4B-E4D5C77A5B99}" type="TxLink">
            <a:rPr kumimoji="0" lang="en-US" sz="800" b="0" i="0" u="none" strike="noStrike" kern="0" cap="none" spc="0" normalizeH="0" baseline="0" noProof="0">
              <a:ln>
                <a:noFill/>
              </a:ln>
              <a:solidFill>
                <a:srgbClr val="000000"/>
              </a:solidFill>
              <a:effectLst/>
              <a:uLnTx/>
              <a:uFillTx/>
              <a:latin typeface="Arial"/>
              <a:ea typeface="+mn-ea"/>
              <a:cs typeface="Arial"/>
            </a:rPr>
            <a:pPr marL="0" marR="0" lvl="0" indent="0" defTabSz="914400" eaLnBrk="1" fontAlgn="auto" latinLnBrk="0" hangingPunct="1">
              <a:lnSpc>
                <a:spcPct val="100000"/>
              </a:lnSpc>
              <a:spcBef>
                <a:spcPts val="0"/>
              </a:spcBef>
              <a:spcAft>
                <a:spcPts val="0"/>
              </a:spcAft>
              <a:buClrTx/>
              <a:buSzTx/>
              <a:buFontTx/>
              <a:buNone/>
              <a:tabLst/>
              <a:defRPr/>
            </a:pPr>
            <a:t>1. Please check any red, highlighted, flagged figures : outside tolerance; or equal to zero (marked '1' in the 'Auto Column).</a:t>
          </a:fld>
          <a:endParaRPr kumimoji="0" lang="en-GB" sz="8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twoCellAnchor>
    <xdr:from>
      <xdr:col>1</xdr:col>
      <xdr:colOff>68068</xdr:colOff>
      <xdr:row>2</xdr:row>
      <xdr:rowOff>163994</xdr:rowOff>
    </xdr:from>
    <xdr:to>
      <xdr:col>16</xdr:col>
      <xdr:colOff>300234</xdr:colOff>
      <xdr:row>4</xdr:row>
      <xdr:rowOff>159670</xdr:rowOff>
    </xdr:to>
    <xdr:sp macro="" textlink="ValData!AP61">
      <xdr:nvSpPr>
        <xdr:cNvPr id="22" name="TextBox 21">
          <a:extLst>
            <a:ext uri="{FF2B5EF4-FFF2-40B4-BE49-F238E27FC236}">
              <a16:creationId xmlns:a16="http://schemas.microsoft.com/office/drawing/2014/main" id="{00000000-0008-0000-0400-000016000000}"/>
            </a:ext>
          </a:extLst>
        </xdr:cNvPr>
        <xdr:cNvSpPr txBox="1"/>
      </xdr:nvSpPr>
      <xdr:spPr>
        <a:xfrm>
          <a:off x="153793" y="716444"/>
          <a:ext cx="5661416" cy="395726"/>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defTabSz="914400" eaLnBrk="1" fontAlgn="auto" latinLnBrk="0" hangingPunct="1">
            <a:lnSpc>
              <a:spcPct val="100000"/>
            </a:lnSpc>
            <a:spcBef>
              <a:spcPts val="0"/>
            </a:spcBef>
            <a:spcAft>
              <a:spcPts val="0"/>
            </a:spcAft>
            <a:buClrTx/>
            <a:buSzTx/>
            <a:buFontTx/>
            <a:buNone/>
            <a:tabLst/>
            <a:defRPr/>
          </a:pPr>
          <a:fld id="{D8078E8D-60C9-45B7-AC5F-B0E42C1BF287}" type="TxLink">
            <a:rPr kumimoji="0" lang="en-US" sz="800" b="0" i="0" u="none" strike="noStrike" kern="0" cap="none" spc="0" normalizeH="0" baseline="0" noProof="0" smtClean="0">
              <a:ln>
                <a:noFill/>
              </a:ln>
              <a:solidFill>
                <a:srgbClr val="000000"/>
              </a:solidFill>
              <a:effectLst/>
              <a:uLnTx/>
              <a:uFillTx/>
              <a:latin typeface="Arial"/>
              <a:ea typeface="+mn-ea"/>
              <a:cs typeface="Arial"/>
            </a:rPr>
            <a:pPr marL="0" marR="0" lvl="0" indent="0" defTabSz="914400" eaLnBrk="1" fontAlgn="auto" latinLnBrk="0" hangingPunct="1">
              <a:lnSpc>
                <a:spcPct val="100000"/>
              </a:lnSpc>
              <a:spcBef>
                <a:spcPts val="0"/>
              </a:spcBef>
              <a:spcAft>
                <a:spcPts val="0"/>
              </a:spcAft>
              <a:buClrTx/>
              <a:buSzTx/>
              <a:buFontTx/>
              <a:buNone/>
              <a:tabLst/>
              <a:defRPr/>
            </a:pPr>
            <a:t>3. We will then flag any O/s issues using the 'Check' column (We may ask you for further information using the 'Our Comments' column).</a:t>
          </a:fld>
          <a:endParaRPr kumimoji="0" lang="en-GB" sz="8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twoCellAnchor>
    <xdr:from>
      <xdr:col>1</xdr:col>
      <xdr:colOff>68068</xdr:colOff>
      <xdr:row>4</xdr:row>
      <xdr:rowOff>89784</xdr:rowOff>
    </xdr:from>
    <xdr:to>
      <xdr:col>16</xdr:col>
      <xdr:colOff>300234</xdr:colOff>
      <xdr:row>5</xdr:row>
      <xdr:rowOff>166766</xdr:rowOff>
    </xdr:to>
    <xdr:sp macro="" textlink="ValData!AP62">
      <xdr:nvSpPr>
        <xdr:cNvPr id="26" name="TextBox 25">
          <a:extLst>
            <a:ext uri="{FF2B5EF4-FFF2-40B4-BE49-F238E27FC236}">
              <a16:creationId xmlns:a16="http://schemas.microsoft.com/office/drawing/2014/main" id="{00000000-0008-0000-0400-00001A000000}"/>
            </a:ext>
          </a:extLst>
        </xdr:cNvPr>
        <xdr:cNvSpPr txBox="1"/>
      </xdr:nvSpPr>
      <xdr:spPr>
        <a:xfrm>
          <a:off x="153793" y="1042284"/>
          <a:ext cx="5661416" cy="27700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defTabSz="914400" eaLnBrk="1" fontAlgn="auto" latinLnBrk="0" hangingPunct="1">
            <a:lnSpc>
              <a:spcPct val="100000"/>
            </a:lnSpc>
            <a:spcBef>
              <a:spcPts val="0"/>
            </a:spcBef>
            <a:spcAft>
              <a:spcPts val="0"/>
            </a:spcAft>
            <a:buClrTx/>
            <a:buSzTx/>
            <a:buFontTx/>
            <a:buNone/>
            <a:tabLst/>
            <a:defRPr/>
          </a:pPr>
          <a:fld id="{359F2D51-503F-4D35-A0E4-0BB4F8B7B1F3}" type="TxLink">
            <a:rPr kumimoji="0" lang="en-US" sz="800" b="0" i="0" u="none" strike="noStrike" kern="0" cap="none" spc="0" normalizeH="0" baseline="0" noProof="0" smtClean="0">
              <a:ln>
                <a:noFill/>
              </a:ln>
              <a:solidFill>
                <a:srgbClr val="000000"/>
              </a:solidFill>
              <a:effectLst/>
              <a:uLnTx/>
              <a:uFillTx/>
              <a:latin typeface="Arial"/>
              <a:ea typeface="+mn-ea"/>
              <a:cs typeface="Arial"/>
            </a:rPr>
            <a:pPr marL="0" marR="0" lvl="0" indent="0" defTabSz="914400" eaLnBrk="1" fontAlgn="auto" latinLnBrk="0" hangingPunct="1">
              <a:lnSpc>
                <a:spcPct val="100000"/>
              </a:lnSpc>
              <a:spcBef>
                <a:spcPts val="0"/>
              </a:spcBef>
              <a:spcAft>
                <a:spcPts val="0"/>
              </a:spcAft>
              <a:buClrTx/>
              <a:buSzTx/>
              <a:buFontTx/>
              <a:buNone/>
              <a:tabLst/>
              <a:defRPr/>
            </a:pPr>
            <a:t>4. Any cleared items will be marked with a 'C' in the 'Status' column and signed off.</a:t>
          </a:fld>
          <a:endParaRPr kumimoji="0" lang="en-GB" sz="8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twoCellAnchor>
    <xdr:from>
      <xdr:col>1</xdr:col>
      <xdr:colOff>68068</xdr:colOff>
      <xdr:row>0</xdr:row>
      <xdr:rowOff>112965</xdr:rowOff>
    </xdr:from>
    <xdr:to>
      <xdr:col>16</xdr:col>
      <xdr:colOff>300234</xdr:colOff>
      <xdr:row>0</xdr:row>
      <xdr:rowOff>320720</xdr:rowOff>
    </xdr:to>
    <xdr:sp macro="" textlink="ValData!AP75">
      <xdr:nvSpPr>
        <xdr:cNvPr id="27" name="TextBox 26">
          <a:extLst>
            <a:ext uri="{FF2B5EF4-FFF2-40B4-BE49-F238E27FC236}">
              <a16:creationId xmlns:a16="http://schemas.microsoft.com/office/drawing/2014/main" id="{00000000-0008-0000-0400-00001B000000}"/>
            </a:ext>
          </a:extLst>
        </xdr:cNvPr>
        <xdr:cNvSpPr txBox="1"/>
      </xdr:nvSpPr>
      <xdr:spPr>
        <a:xfrm>
          <a:off x="153793" y="112965"/>
          <a:ext cx="5661416" cy="207755"/>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fld id="{86B09F06-C15E-4F4E-BC58-FDD076DBB9DD}" type="TxLink">
            <a:rPr kumimoji="0" lang="en-US" sz="1100" b="1" i="0" u="none" strike="noStrike" kern="0" cap="none" spc="0" normalizeH="0" baseline="0" noProof="0" smtClean="0">
              <a:ln>
                <a:noFill/>
              </a:ln>
              <a:solidFill>
                <a:sysClr val="windowText" lastClr="000000"/>
              </a:solidFill>
              <a:effectLst/>
              <a:uLnTx/>
              <a:uFillTx/>
              <a:latin typeface="Arial"/>
              <a:ea typeface="+mn-ea"/>
              <a:cs typeface="Arial"/>
            </a:rPr>
            <a:pPr marL="0" marR="0" lvl="0" indent="0" algn="ctr" defTabSz="914400" eaLnBrk="1" fontAlgn="auto" latinLnBrk="0" hangingPunct="1">
              <a:lnSpc>
                <a:spcPct val="100000"/>
              </a:lnSpc>
              <a:spcBef>
                <a:spcPts val="0"/>
              </a:spcBef>
              <a:spcAft>
                <a:spcPts val="0"/>
              </a:spcAft>
              <a:buClrTx/>
              <a:buSzTx/>
              <a:buFontTx/>
              <a:buNone/>
              <a:tabLst/>
              <a:defRPr/>
            </a:pPr>
            <a:t>Validation Instructions:</a:t>
          </a:fld>
          <a:endParaRPr kumimoji="0" lang="en-GB" sz="11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2</xdr:col>
      <xdr:colOff>28575</xdr:colOff>
      <xdr:row>3</xdr:row>
      <xdr:rowOff>38100</xdr:rowOff>
    </xdr:from>
    <xdr:to>
      <xdr:col>9</xdr:col>
      <xdr:colOff>600075</xdr:colOff>
      <xdr:row>3</xdr:row>
      <xdr:rowOff>590550</xdr:rowOff>
    </xdr:to>
    <xdr:sp macro="" textlink="Text!G439">
      <xdr:nvSpPr>
        <xdr:cNvPr id="4" name="Text Box 5">
          <a:extLst>
            <a:ext uri="{FF2B5EF4-FFF2-40B4-BE49-F238E27FC236}">
              <a16:creationId xmlns:a16="http://schemas.microsoft.com/office/drawing/2014/main" id="{00000000-0008-0000-0600-000004000000}"/>
            </a:ext>
          </a:extLst>
        </xdr:cNvPr>
        <xdr:cNvSpPr txBox="1">
          <a:spLocks noChangeAspect="1" noChangeArrowheads="1"/>
        </xdr:cNvSpPr>
      </xdr:nvSpPr>
      <xdr:spPr bwMode="auto">
        <a:xfrm>
          <a:off x="466725" y="704850"/>
          <a:ext cx="59055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A0D51568-6628-4739-92A6-006C06A0B9EF}"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79.574836458334" createdVersion="4" refreshedVersion="8" recordCount="419" xr:uid="{00000000-000A-0000-FFFF-FFFF02000000}">
  <cacheSource type="worksheet">
    <worksheetSource name="_tab1"/>
  </cacheSource>
  <cacheFields count="6">
    <cacheField name="Yearcode" numFmtId="0">
      <sharedItems count="1">
        <s v="202627"/>
      </sharedItems>
    </cacheField>
    <cacheField name="FormRef" numFmtId="0">
      <sharedItems count="4">
        <s v="RA"/>
        <s v="RAG"/>
        <s v="RAS52"/>
        <s v="RAM" u="1"/>
      </sharedItems>
    </cacheField>
    <cacheField name="RowRef" numFmtId="0">
      <sharedItems containsSemiMixedTypes="0" containsString="0" containsNumber="1" minValue="1" maxValue="999" count="269">
        <n v="24"/>
        <n v="25"/>
        <n v="26"/>
        <n v="27"/>
        <n v="28"/>
        <n v="29.1"/>
        <n v="29.2"/>
        <n v="30"/>
        <n v="32"/>
        <n v="36.1"/>
        <n v="37"/>
        <n v="38.6"/>
        <n v="39.200000000000003"/>
        <n v="39.299999999999997"/>
        <n v="39.4"/>
        <n v="39.44"/>
        <n v="39.450000000000003"/>
        <n v="39.47"/>
        <n v="39.5"/>
        <n v="39.799999999999997"/>
        <n v="40"/>
        <n v="41"/>
        <n v="42"/>
        <n v="43"/>
        <n v="46"/>
        <n v="47"/>
        <n v="48"/>
        <n v="49"/>
        <n v="50"/>
        <n v="51"/>
        <n v="52"/>
        <n v="53"/>
        <n v="54"/>
        <n v="58"/>
        <n v="59.2"/>
        <n v="59.3"/>
        <n v="59.4"/>
        <n v="60"/>
        <n v="61"/>
        <n v="62"/>
        <n v="63.1"/>
        <n v="63.2"/>
        <n v="63.3"/>
        <n v="63.4"/>
        <n v="63.5"/>
        <n v="63.6"/>
        <n v="65"/>
        <n v="66"/>
        <n v="67"/>
        <n v="68"/>
        <n v="69"/>
        <n v="69.099999999999994"/>
        <n v="69.2"/>
        <n v="70"/>
        <n v="72"/>
        <n v="73"/>
        <n v="74"/>
        <n v="75"/>
        <n v="75.099999999999994"/>
        <n v="75.2"/>
        <n v="75.3"/>
        <n v="76"/>
        <n v="77"/>
        <n v="78"/>
        <n v="79"/>
        <n v="80"/>
        <n v="81"/>
        <n v="82"/>
        <n v="83"/>
        <n v="85"/>
        <n v="89"/>
        <n v="89.1"/>
        <n v="90"/>
        <n v="91"/>
        <n v="92.1"/>
        <n v="92.2"/>
        <n v="92.3"/>
        <n v="102.11"/>
        <n v="106.11"/>
        <n v="107.1"/>
        <n v="107.2"/>
        <n v="107.3"/>
        <n v="107.4"/>
        <n v="107.5"/>
        <n v="107.6"/>
        <n v="107.7"/>
        <n v="107.8"/>
        <n v="114"/>
        <n v="115"/>
        <n v="116"/>
        <n v="117"/>
        <n v="117.1"/>
        <n v="118"/>
        <n v="119"/>
        <n v="120"/>
        <n v="121"/>
        <n v="122"/>
        <n v="123"/>
        <n v="124"/>
        <n v="125"/>
        <n v="127"/>
        <n v="128"/>
        <n v="129"/>
        <n v="130"/>
        <n v="131"/>
        <n v="132"/>
        <n v="133"/>
        <n v="134"/>
        <n v="135"/>
        <n v="136"/>
        <n v="137"/>
        <n v="139"/>
        <n v="140"/>
        <n v="141"/>
        <n v="142"/>
        <n v="144"/>
        <n v="145"/>
        <n v="145.1"/>
        <n v="145.19999999999999"/>
        <n v="146"/>
        <n v="147"/>
        <n v="150"/>
        <n v="151"/>
        <n v="152"/>
        <n v="153"/>
        <n v="154"/>
        <n v="155"/>
        <n v="156"/>
        <n v="157"/>
        <n v="159"/>
        <n v="160"/>
        <n v="161"/>
        <n v="162"/>
        <n v="163"/>
        <n v="132.1"/>
        <n v="132.19999999999999"/>
        <n v="132.30000000000001"/>
        <n v="132.4"/>
        <n v="168"/>
        <n v="173"/>
        <n v="174"/>
        <n v="175"/>
        <n v="198"/>
        <n v="199"/>
        <n v="203"/>
        <n v="208"/>
        <n v="210"/>
        <n v="212"/>
        <n v="213"/>
        <n v="298"/>
        <n v="299"/>
        <n v="311"/>
        <n v="313"/>
        <n v="315"/>
        <n v="316"/>
        <n v="318"/>
        <n v="319"/>
        <n v="331"/>
        <n v="337"/>
        <n v="338"/>
        <n v="398"/>
        <n v="399"/>
        <n v="401"/>
        <n v="402"/>
        <n v="406"/>
        <n v="407"/>
        <n v="414"/>
        <n v="498"/>
        <n v="499"/>
        <n v="512"/>
        <n v="513"/>
        <n v="516"/>
        <n v="517"/>
        <n v="598"/>
        <n v="599"/>
        <n v="601"/>
        <n v="709"/>
        <n v="710"/>
        <n v="711"/>
        <n v="713"/>
        <n v="726"/>
        <n v="739"/>
        <n v="743"/>
        <n v="744"/>
        <n v="750"/>
        <n v="752"/>
        <n v="798"/>
        <n v="799"/>
        <n v="999"/>
        <n v="1"/>
        <n v="4"/>
        <n v="4.0999999999999996"/>
        <n v="5"/>
        <n v="6"/>
        <n v="6.1"/>
        <n v="7"/>
        <n v="23"/>
        <n v="8"/>
        <n v="9"/>
        <n v="10.1"/>
        <n v="10.199999999999999"/>
        <n v="11"/>
        <n v="12"/>
        <n v="13.1"/>
        <n v="13.2"/>
        <n v="14.1"/>
        <n v="14.2"/>
        <n v="15.1"/>
        <n v="15.2"/>
        <n v="16"/>
        <n v="164" u="1"/>
        <n v="167" u="1"/>
        <n v="170" u="1"/>
        <n v="171" u="1"/>
        <n v="172" u="1"/>
        <n v="209" u="1"/>
        <n v="211" u="1"/>
        <n v="312" u="1"/>
        <n v="332" u="1"/>
        <n v="333" u="1"/>
        <n v="336" u="1"/>
        <n v="415" u="1"/>
        <n v="719" u="1"/>
        <n v="3" u="1"/>
        <n v="143" u="1"/>
        <n v="403" u="1"/>
        <n v="720" u="1"/>
        <n v="169" u="1"/>
        <n v="166" u="1"/>
        <n v="702" u="1"/>
        <n v="102.8" u="1"/>
        <n v="106" u="1"/>
        <n v="102.3" u="1"/>
        <n v="335" u="1"/>
        <n v="334" u="1"/>
        <n v="741" u="1"/>
        <n v="737" u="1"/>
        <n v="735" u="1"/>
        <n v="104" u="1"/>
        <n v="330" u="1"/>
        <n v="7.5" u="1"/>
        <n v="733" u="1"/>
        <n v="2" u="1"/>
        <n v="731" u="1"/>
        <n v="328" u="1"/>
        <n v="103" u="1"/>
        <n v="102.5" u="1"/>
        <n v="321" u="1"/>
        <n v="320" u="1"/>
        <n v="10" u="1"/>
        <n v="317" u="1"/>
        <n v="102.9" u="1"/>
        <n v="102.4" u="1"/>
        <n v="102.15" u="1"/>
        <n v="102.7" u="1"/>
        <n v="310" u="1"/>
        <n v="309" u="1"/>
        <n v="102.2" u="1"/>
        <n v="742" u="1"/>
        <n v="740" u="1"/>
        <n v="738" u="1"/>
        <n v="736" u="1"/>
        <n v="304" u="1"/>
        <n v="734" u="1"/>
        <n v="732" u="1"/>
        <n v="730" u="1"/>
        <n v="102.6" u="1"/>
        <n v="102.1" u="1"/>
        <n v="724" u="1"/>
      </sharedItems>
    </cacheField>
    <cacheField name="ColumnRef" numFmtId="0">
      <sharedItems count="12">
        <s v="4.00"/>
        <s v="7.00"/>
        <s v="1.00"/>
        <s v="2.00"/>
        <s v="0.10"/>
        <s v="3.00"/>
        <s v="3.50"/>
        <s v="6.10"/>
        <s v="6.20"/>
        <s v="6.30"/>
        <s v="6.40"/>
        <s v="6.50"/>
      </sharedItems>
    </cacheField>
    <cacheField name="AuthCode" numFmtId="3">
      <sharedItems containsSemiMixedTypes="0" containsString="0" containsNumber="1" containsInteger="1" minValue="514" maxValue="514"/>
    </cacheField>
    <cacheField name="Data" numFmtId="0">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79.574838425928" createdVersion="6" refreshedVersion="8" recordCount="0" xr:uid="{00000000-000A-0000-FFFF-FFFF01000000}">
  <cacheSource type="external" connectionId="2"/>
  <cacheFields count="6">
    <cacheField name="AuthCode" numFmtId="0" sqlType="4">
      <sharedItems containsSemiMixedTypes="0" containsString="0" containsNumber="1" containsInteger="1" minValue="512" maxValue="600" count="8">
        <n v="512" u="1"/>
        <n v="596" u="1"/>
        <n v="600" u="1"/>
        <n v="520" u="1"/>
        <n v="518" u="1"/>
        <n v="582" u="1"/>
        <n v="572" u="1"/>
        <n v="562" u="1"/>
      </sharedItems>
    </cacheField>
    <cacheField name="FormRef" numFmtId="0" sqlType="12">
      <sharedItems count="4">
        <s v="RA" u="1"/>
        <s v="RAG" u="1"/>
        <s v="RAS52" u="1"/>
        <s v="RAM" u="1"/>
      </sharedItems>
    </cacheField>
    <cacheField name="ColumnRef" numFmtId="0" sqlType="3">
      <sharedItems containsSemiMixedTypes="0" containsString="0" containsNumber="1" minValue="0.1" maxValue="7" count="12">
        <n v="4" u="1"/>
        <n v="7" u="1"/>
        <n v="1" u="1"/>
        <n v="2" u="1"/>
        <n v="0.1" u="1"/>
        <n v="3" u="1"/>
        <n v="3.5" u="1"/>
        <n v="6.1" u="1"/>
        <n v="6.2" u="1"/>
        <n v="6.3" u="1"/>
        <n v="6.4" u="1"/>
        <n v="6.5" u="1"/>
      </sharedItems>
    </cacheField>
    <cacheField name="RowRef" numFmtId="0" sqlType="3">
      <sharedItems containsSemiMixedTypes="0" containsString="0" containsNumber="1" minValue="1" maxValue="999" count="259">
        <n v="24" u="1"/>
        <n v="25" u="1"/>
        <n v="26" u="1"/>
        <n v="27" u="1"/>
        <n v="28" u="1"/>
        <n v="29.1" u="1"/>
        <n v="29.2" u="1"/>
        <n v="30" u="1"/>
        <n v="32" u="1"/>
        <n v="36.1" u="1"/>
        <n v="37" u="1"/>
        <n v="38.6" u="1"/>
        <n v="39.200000000000003" u="1"/>
        <n v="39.299999999999997" u="1"/>
        <n v="39.4" u="1"/>
        <n v="39.44" u="1"/>
        <n v="39.450000000000003" u="1"/>
        <n v="39.47" u="1"/>
        <n v="39.5" u="1"/>
        <n v="39.799999999999997" u="1"/>
        <n v="40" u="1"/>
        <n v="41" u="1"/>
        <n v="42" u="1"/>
        <n v="43" u="1"/>
        <n v="46" u="1"/>
        <n v="47" u="1"/>
        <n v="48" u="1"/>
        <n v="49" u="1"/>
        <n v="50" u="1"/>
        <n v="51" u="1"/>
        <n v="52" u="1"/>
        <n v="53" u="1"/>
        <n v="54" u="1"/>
        <n v="58" u="1"/>
        <n v="59.2" u="1"/>
        <n v="59.3" u="1"/>
        <n v="59.4" u="1"/>
        <n v="60" u="1"/>
        <n v="61" u="1"/>
        <n v="62" u="1"/>
        <n v="63.1" u="1"/>
        <n v="63.2" u="1"/>
        <n v="63.3" u="1"/>
        <n v="63.4" u="1"/>
        <n v="63.5" u="1"/>
        <n v="63.6" u="1"/>
        <n v="65" u="1"/>
        <n v="66" u="1"/>
        <n v="67" u="1"/>
        <n v="68" u="1"/>
        <n v="69" u="1"/>
        <n v="69.099999999999994" u="1"/>
        <n v="69.2" u="1"/>
        <n v="70" u="1"/>
        <n v="72" u="1"/>
        <n v="73" u="1"/>
        <n v="74" u="1"/>
        <n v="75" u="1"/>
        <n v="75.099999999999994" u="1"/>
        <n v="75.2" u="1"/>
        <n v="75.3" u="1"/>
        <n v="76" u="1"/>
        <n v="77" u="1"/>
        <n v="78" u="1"/>
        <n v="79" u="1"/>
        <n v="80" u="1"/>
        <n v="81" u="1"/>
        <n v="82" u="1"/>
        <n v="83" u="1"/>
        <n v="85" u="1"/>
        <n v="89" u="1"/>
        <n v="89.1" u="1"/>
        <n v="90" u="1"/>
        <n v="91" u="1"/>
        <n v="92.1" u="1"/>
        <n v="92.2" u="1"/>
        <n v="92.3" u="1"/>
        <n v="102.11" u="1"/>
        <n v="106.11" u="1"/>
        <n v="107.1" u="1"/>
        <n v="107.2" u="1"/>
        <n v="107.3" u="1"/>
        <n v="107.4" u="1"/>
        <n v="107.5" u="1"/>
        <n v="107.6" u="1"/>
        <n v="107.7" u="1"/>
        <n v="107.8" u="1"/>
        <n v="114" u="1"/>
        <n v="115" u="1"/>
        <n v="116" u="1"/>
        <n v="117" u="1"/>
        <n v="117.1" u="1"/>
        <n v="118" u="1"/>
        <n v="119" u="1"/>
        <n v="120" u="1"/>
        <n v="121" u="1"/>
        <n v="122" u="1"/>
        <n v="123" u="1"/>
        <n v="124" u="1"/>
        <n v="125" u="1"/>
        <n v="127" u="1"/>
        <n v="128" u="1"/>
        <n v="129" u="1"/>
        <n v="130" u="1"/>
        <n v="131" u="1"/>
        <n v="132" u="1"/>
        <n v="133" u="1"/>
        <n v="134" u="1"/>
        <n v="135" u="1"/>
        <n v="136" u="1"/>
        <n v="137" u="1"/>
        <n v="139" u="1"/>
        <n v="140" u="1"/>
        <n v="141" u="1"/>
        <n v="142" u="1"/>
        <n v="144" u="1"/>
        <n v="145" u="1"/>
        <n v="145.1" u="1"/>
        <n v="145.19999999999999" u="1"/>
        <n v="146" u="1"/>
        <n v="147" u="1"/>
        <n v="150" u="1"/>
        <n v="151" u="1"/>
        <n v="152" u="1"/>
        <n v="153" u="1"/>
        <n v="154" u="1"/>
        <n v="155" u="1"/>
        <n v="156" u="1"/>
        <n v="157" u="1"/>
        <n v="159" u="1"/>
        <n v="160" u="1"/>
        <n v="161" u="1"/>
        <n v="162" u="1"/>
        <n v="163" u="1"/>
        <n v="132.1" u="1"/>
        <n v="132.19999999999999" u="1"/>
        <n v="132.30000000000001" u="1"/>
        <n v="132.4" u="1"/>
        <n v="168" u="1"/>
        <n v="173" u="1"/>
        <n v="174" u="1"/>
        <n v="198" u="1"/>
        <n v="199" u="1"/>
        <n v="203" u="1"/>
        <n v="208" u="1"/>
        <n v="210" u="1"/>
        <n v="212" u="1"/>
        <n v="213" u="1"/>
        <n v="298" u="1"/>
        <n v="299" u="1"/>
        <n v="311" u="1"/>
        <n v="313" u="1"/>
        <n v="315" u="1"/>
        <n v="316" u="1"/>
        <n v="318" u="1"/>
        <n v="319" u="1"/>
        <n v="331" u="1"/>
        <n v="337" u="1"/>
        <n v="338" u="1"/>
        <n v="398" u="1"/>
        <n v="399" u="1"/>
        <n v="401" u="1"/>
        <n v="402" u="1"/>
        <n v="406" u="1"/>
        <n v="407" u="1"/>
        <n v="414" u="1"/>
        <n v="498" u="1"/>
        <n v="499" u="1"/>
        <n v="512" u="1"/>
        <n v="513" u="1"/>
        <n v="516" u="1"/>
        <n v="517" u="1"/>
        <n v="598" u="1"/>
        <n v="599" u="1"/>
        <n v="601" u="1"/>
        <n v="709" u="1"/>
        <n v="710" u="1"/>
        <n v="711" u="1"/>
        <n v="713" u="1"/>
        <n v="719" u="1"/>
        <n v="726" u="1"/>
        <n v="739" u="1"/>
        <n v="743" u="1"/>
        <n v="744" u="1"/>
        <n v="750" u="1"/>
        <n v="752" u="1"/>
        <n v="798" u="1"/>
        <n v="799" u="1"/>
        <n v="999" u="1"/>
        <n v="1" u="1"/>
        <n v="4" u="1"/>
        <n v="4.0999999999999996" u="1"/>
        <n v="5" u="1"/>
        <n v="6" u="1"/>
        <n v="6.1" u="1"/>
        <n v="7" u="1"/>
        <n v="8" u="1"/>
        <n v="9" u="1"/>
        <n v="10.1" u="1"/>
        <n v="10.199999999999999" u="1"/>
        <n v="11" u="1"/>
        <n v="12" u="1"/>
        <n v="13.1" u="1"/>
        <n v="13.2" u="1"/>
        <n v="14.1" u="1"/>
        <n v="14.2" u="1"/>
        <n v="15.1" u="1"/>
        <n v="15.2" u="1"/>
        <n v="16" u="1"/>
        <n v="23" u="1"/>
        <n v="164" u="1"/>
        <n v="167" u="1"/>
        <n v="170" u="1"/>
        <n v="171" u="1"/>
        <n v="172" u="1"/>
        <n v="209" u="1"/>
        <n v="211" u="1"/>
        <n v="312" u="1"/>
        <n v="332" u="1"/>
        <n v="333" u="1"/>
        <n v="336" u="1"/>
        <n v="415" u="1"/>
        <n v="3" u="1"/>
        <n v="143" u="1"/>
        <n v="403" u="1"/>
        <n v="720" u="1"/>
        <n v="166" u="1"/>
        <n v="702" u="1"/>
        <n v="102.8" u="1"/>
        <n v="106" u="1"/>
        <n v="102.3" u="1"/>
        <n v="335" u="1"/>
        <n v="334" u="1"/>
        <n v="735" u="1"/>
        <n v="104" u="1"/>
        <n v="330" u="1"/>
        <n v="7.5" u="1"/>
        <n v="733" u="1"/>
        <n v="2" u="1"/>
        <n v="328" u="1"/>
        <n v="103" u="1"/>
        <n v="102.5" u="1"/>
        <n v="321" u="1"/>
        <n v="320" u="1"/>
        <n v="10" u="1"/>
        <n v="317" u="1"/>
        <n v="102.9" u="1"/>
        <n v="102.4" u="1"/>
        <n v="102.15" u="1"/>
        <n v="102.7" u="1"/>
        <n v="310" u="1"/>
        <n v="309" u="1"/>
        <n v="102.2" u="1"/>
        <n v="304" u="1"/>
        <n v="734" u="1"/>
        <n v="730" u="1"/>
        <n v="102.6" u="1"/>
        <n v="102.1" u="1"/>
        <n v="724" u="1"/>
      </sharedItems>
    </cacheField>
    <cacheField name="YearCode" numFmtId="0" sqlType="4">
      <sharedItems containsSemiMixedTypes="0" containsString="0"/>
    </cacheField>
    <cacheField name="Data2" numFmtId="0" sqlType="6">
      <sharedItems containsSemiMixedTypes="0" containsString="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19">
  <r>
    <x v="0"/>
    <x v="0"/>
    <x v="0"/>
    <x v="0"/>
    <n v="514"/>
    <n v="0"/>
  </r>
  <r>
    <x v="0"/>
    <x v="0"/>
    <x v="0"/>
    <x v="1"/>
    <n v="514"/>
    <n v="0"/>
  </r>
  <r>
    <x v="0"/>
    <x v="0"/>
    <x v="1"/>
    <x v="0"/>
    <n v="514"/>
    <n v="0"/>
  </r>
  <r>
    <x v="0"/>
    <x v="0"/>
    <x v="1"/>
    <x v="1"/>
    <n v="514"/>
    <n v="0"/>
  </r>
  <r>
    <x v="0"/>
    <x v="0"/>
    <x v="2"/>
    <x v="0"/>
    <n v="514"/>
    <n v="0"/>
  </r>
  <r>
    <x v="0"/>
    <x v="0"/>
    <x v="2"/>
    <x v="1"/>
    <n v="514"/>
    <n v="0"/>
  </r>
  <r>
    <x v="0"/>
    <x v="0"/>
    <x v="3"/>
    <x v="0"/>
    <n v="514"/>
    <n v="0"/>
  </r>
  <r>
    <x v="0"/>
    <x v="0"/>
    <x v="3"/>
    <x v="1"/>
    <n v="514"/>
    <n v="0"/>
  </r>
  <r>
    <x v="0"/>
    <x v="0"/>
    <x v="4"/>
    <x v="0"/>
    <n v="514"/>
    <n v="0"/>
  </r>
  <r>
    <x v="0"/>
    <x v="0"/>
    <x v="4"/>
    <x v="1"/>
    <n v="514"/>
    <n v="0"/>
  </r>
  <r>
    <x v="0"/>
    <x v="0"/>
    <x v="5"/>
    <x v="0"/>
    <n v="514"/>
    <n v="0"/>
  </r>
  <r>
    <x v="0"/>
    <x v="0"/>
    <x v="5"/>
    <x v="1"/>
    <n v="514"/>
    <n v="0"/>
  </r>
  <r>
    <x v="0"/>
    <x v="0"/>
    <x v="6"/>
    <x v="0"/>
    <n v="514"/>
    <n v="0"/>
  </r>
  <r>
    <x v="0"/>
    <x v="0"/>
    <x v="6"/>
    <x v="1"/>
    <n v="514"/>
    <n v="0"/>
  </r>
  <r>
    <x v="0"/>
    <x v="0"/>
    <x v="7"/>
    <x v="0"/>
    <n v="514"/>
    <n v="0"/>
  </r>
  <r>
    <x v="0"/>
    <x v="0"/>
    <x v="7"/>
    <x v="1"/>
    <n v="514"/>
    <n v="0"/>
  </r>
  <r>
    <x v="0"/>
    <x v="0"/>
    <x v="8"/>
    <x v="0"/>
    <n v="514"/>
    <n v="0"/>
  </r>
  <r>
    <x v="0"/>
    <x v="0"/>
    <x v="8"/>
    <x v="1"/>
    <n v="514"/>
    <n v="0"/>
  </r>
  <r>
    <x v="0"/>
    <x v="0"/>
    <x v="9"/>
    <x v="0"/>
    <n v="514"/>
    <n v="0"/>
  </r>
  <r>
    <x v="0"/>
    <x v="0"/>
    <x v="9"/>
    <x v="1"/>
    <n v="514"/>
    <n v="0"/>
  </r>
  <r>
    <x v="0"/>
    <x v="0"/>
    <x v="10"/>
    <x v="0"/>
    <n v="514"/>
    <n v="0"/>
  </r>
  <r>
    <x v="0"/>
    <x v="0"/>
    <x v="10"/>
    <x v="1"/>
    <n v="514"/>
    <n v="0"/>
  </r>
  <r>
    <x v="0"/>
    <x v="0"/>
    <x v="11"/>
    <x v="0"/>
    <n v="514"/>
    <n v="0"/>
  </r>
  <r>
    <x v="0"/>
    <x v="0"/>
    <x v="11"/>
    <x v="1"/>
    <n v="514"/>
    <n v="0"/>
  </r>
  <r>
    <x v="0"/>
    <x v="0"/>
    <x v="12"/>
    <x v="0"/>
    <n v="514"/>
    <n v="0"/>
  </r>
  <r>
    <x v="0"/>
    <x v="0"/>
    <x v="12"/>
    <x v="1"/>
    <n v="514"/>
    <n v="0"/>
  </r>
  <r>
    <x v="0"/>
    <x v="0"/>
    <x v="13"/>
    <x v="0"/>
    <n v="514"/>
    <n v="0"/>
  </r>
  <r>
    <x v="0"/>
    <x v="0"/>
    <x v="13"/>
    <x v="1"/>
    <n v="514"/>
    <n v="0"/>
  </r>
  <r>
    <x v="0"/>
    <x v="0"/>
    <x v="14"/>
    <x v="0"/>
    <n v="514"/>
    <n v="0"/>
  </r>
  <r>
    <x v="0"/>
    <x v="0"/>
    <x v="14"/>
    <x v="1"/>
    <n v="514"/>
    <n v="0"/>
  </r>
  <r>
    <x v="0"/>
    <x v="0"/>
    <x v="15"/>
    <x v="0"/>
    <n v="514"/>
    <n v="0"/>
  </r>
  <r>
    <x v="0"/>
    <x v="0"/>
    <x v="15"/>
    <x v="1"/>
    <n v="514"/>
    <n v="0"/>
  </r>
  <r>
    <x v="0"/>
    <x v="0"/>
    <x v="16"/>
    <x v="0"/>
    <n v="514"/>
    <n v="0"/>
  </r>
  <r>
    <x v="0"/>
    <x v="0"/>
    <x v="16"/>
    <x v="1"/>
    <n v="514"/>
    <n v="0"/>
  </r>
  <r>
    <x v="0"/>
    <x v="0"/>
    <x v="17"/>
    <x v="0"/>
    <n v="514"/>
    <n v="0"/>
  </r>
  <r>
    <x v="0"/>
    <x v="0"/>
    <x v="17"/>
    <x v="1"/>
    <n v="514"/>
    <n v="0"/>
  </r>
  <r>
    <x v="0"/>
    <x v="0"/>
    <x v="18"/>
    <x v="0"/>
    <n v="514"/>
    <n v="0"/>
  </r>
  <r>
    <x v="0"/>
    <x v="0"/>
    <x v="18"/>
    <x v="1"/>
    <n v="514"/>
    <n v="0"/>
  </r>
  <r>
    <x v="0"/>
    <x v="0"/>
    <x v="19"/>
    <x v="0"/>
    <n v="514"/>
    <n v="0"/>
  </r>
  <r>
    <x v="0"/>
    <x v="0"/>
    <x v="19"/>
    <x v="1"/>
    <n v="514"/>
    <n v="0"/>
  </r>
  <r>
    <x v="0"/>
    <x v="0"/>
    <x v="20"/>
    <x v="0"/>
    <n v="514"/>
    <n v="0"/>
  </r>
  <r>
    <x v="0"/>
    <x v="0"/>
    <x v="20"/>
    <x v="1"/>
    <n v="514"/>
    <n v="0"/>
  </r>
  <r>
    <x v="0"/>
    <x v="0"/>
    <x v="21"/>
    <x v="0"/>
    <n v="514"/>
    <n v="0"/>
  </r>
  <r>
    <x v="0"/>
    <x v="0"/>
    <x v="21"/>
    <x v="1"/>
    <n v="514"/>
    <n v="0"/>
  </r>
  <r>
    <x v="0"/>
    <x v="0"/>
    <x v="22"/>
    <x v="0"/>
    <n v="514"/>
    <n v="0"/>
  </r>
  <r>
    <x v="0"/>
    <x v="0"/>
    <x v="22"/>
    <x v="1"/>
    <n v="514"/>
    <n v="0"/>
  </r>
  <r>
    <x v="0"/>
    <x v="0"/>
    <x v="23"/>
    <x v="0"/>
    <n v="514"/>
    <n v="0"/>
  </r>
  <r>
    <x v="0"/>
    <x v="0"/>
    <x v="23"/>
    <x v="1"/>
    <n v="514"/>
    <n v="0"/>
  </r>
  <r>
    <x v="0"/>
    <x v="0"/>
    <x v="24"/>
    <x v="0"/>
    <n v="514"/>
    <n v="0"/>
  </r>
  <r>
    <x v="0"/>
    <x v="0"/>
    <x v="24"/>
    <x v="1"/>
    <n v="514"/>
    <n v="0"/>
  </r>
  <r>
    <x v="0"/>
    <x v="0"/>
    <x v="25"/>
    <x v="0"/>
    <n v="514"/>
    <n v="0"/>
  </r>
  <r>
    <x v="0"/>
    <x v="0"/>
    <x v="25"/>
    <x v="1"/>
    <n v="514"/>
    <n v="0"/>
  </r>
  <r>
    <x v="0"/>
    <x v="0"/>
    <x v="26"/>
    <x v="0"/>
    <n v="514"/>
    <n v="0"/>
  </r>
  <r>
    <x v="0"/>
    <x v="0"/>
    <x v="26"/>
    <x v="1"/>
    <n v="514"/>
    <n v="0"/>
  </r>
  <r>
    <x v="0"/>
    <x v="0"/>
    <x v="27"/>
    <x v="0"/>
    <n v="514"/>
    <n v="0"/>
  </r>
  <r>
    <x v="0"/>
    <x v="0"/>
    <x v="27"/>
    <x v="1"/>
    <n v="514"/>
    <n v="0"/>
  </r>
  <r>
    <x v="0"/>
    <x v="0"/>
    <x v="28"/>
    <x v="0"/>
    <n v="514"/>
    <n v="0"/>
  </r>
  <r>
    <x v="0"/>
    <x v="0"/>
    <x v="28"/>
    <x v="1"/>
    <n v="514"/>
    <n v="0"/>
  </r>
  <r>
    <x v="0"/>
    <x v="0"/>
    <x v="29"/>
    <x v="0"/>
    <n v="514"/>
    <n v="0"/>
  </r>
  <r>
    <x v="0"/>
    <x v="0"/>
    <x v="29"/>
    <x v="1"/>
    <n v="514"/>
    <n v="0"/>
  </r>
  <r>
    <x v="0"/>
    <x v="0"/>
    <x v="30"/>
    <x v="0"/>
    <n v="514"/>
    <n v="0"/>
  </r>
  <r>
    <x v="0"/>
    <x v="0"/>
    <x v="30"/>
    <x v="1"/>
    <n v="514"/>
    <n v="0"/>
  </r>
  <r>
    <x v="0"/>
    <x v="0"/>
    <x v="31"/>
    <x v="0"/>
    <n v="514"/>
    <n v="0"/>
  </r>
  <r>
    <x v="0"/>
    <x v="0"/>
    <x v="31"/>
    <x v="1"/>
    <n v="514"/>
    <n v="0"/>
  </r>
  <r>
    <x v="0"/>
    <x v="0"/>
    <x v="32"/>
    <x v="0"/>
    <n v="514"/>
    <n v="0"/>
  </r>
  <r>
    <x v="0"/>
    <x v="0"/>
    <x v="32"/>
    <x v="1"/>
    <n v="514"/>
    <n v="0"/>
  </r>
  <r>
    <x v="0"/>
    <x v="0"/>
    <x v="33"/>
    <x v="0"/>
    <n v="514"/>
    <n v="0"/>
  </r>
  <r>
    <x v="0"/>
    <x v="0"/>
    <x v="33"/>
    <x v="1"/>
    <n v="514"/>
    <n v="0"/>
  </r>
  <r>
    <x v="0"/>
    <x v="0"/>
    <x v="34"/>
    <x v="0"/>
    <n v="514"/>
    <n v="0"/>
  </r>
  <r>
    <x v="0"/>
    <x v="0"/>
    <x v="34"/>
    <x v="1"/>
    <n v="514"/>
    <n v="0"/>
  </r>
  <r>
    <x v="0"/>
    <x v="0"/>
    <x v="35"/>
    <x v="0"/>
    <n v="514"/>
    <n v="0"/>
  </r>
  <r>
    <x v="0"/>
    <x v="0"/>
    <x v="35"/>
    <x v="1"/>
    <n v="514"/>
    <n v="0"/>
  </r>
  <r>
    <x v="0"/>
    <x v="0"/>
    <x v="36"/>
    <x v="0"/>
    <n v="514"/>
    <n v="0"/>
  </r>
  <r>
    <x v="0"/>
    <x v="0"/>
    <x v="36"/>
    <x v="1"/>
    <n v="514"/>
    <n v="0"/>
  </r>
  <r>
    <x v="0"/>
    <x v="0"/>
    <x v="37"/>
    <x v="0"/>
    <n v="514"/>
    <n v="0"/>
  </r>
  <r>
    <x v="0"/>
    <x v="0"/>
    <x v="37"/>
    <x v="1"/>
    <n v="514"/>
    <n v="0"/>
  </r>
  <r>
    <x v="0"/>
    <x v="0"/>
    <x v="38"/>
    <x v="0"/>
    <n v="514"/>
    <n v="0"/>
  </r>
  <r>
    <x v="0"/>
    <x v="0"/>
    <x v="38"/>
    <x v="1"/>
    <n v="514"/>
    <n v="0"/>
  </r>
  <r>
    <x v="0"/>
    <x v="0"/>
    <x v="39"/>
    <x v="0"/>
    <n v="514"/>
    <n v="0"/>
  </r>
  <r>
    <x v="0"/>
    <x v="0"/>
    <x v="39"/>
    <x v="1"/>
    <n v="514"/>
    <n v="0"/>
  </r>
  <r>
    <x v="0"/>
    <x v="0"/>
    <x v="40"/>
    <x v="0"/>
    <n v="514"/>
    <n v="0"/>
  </r>
  <r>
    <x v="0"/>
    <x v="0"/>
    <x v="40"/>
    <x v="1"/>
    <n v="514"/>
    <n v="0"/>
  </r>
  <r>
    <x v="0"/>
    <x v="0"/>
    <x v="41"/>
    <x v="0"/>
    <n v="514"/>
    <n v="0"/>
  </r>
  <r>
    <x v="0"/>
    <x v="0"/>
    <x v="41"/>
    <x v="1"/>
    <n v="514"/>
    <n v="0"/>
  </r>
  <r>
    <x v="0"/>
    <x v="0"/>
    <x v="42"/>
    <x v="0"/>
    <n v="514"/>
    <n v="0"/>
  </r>
  <r>
    <x v="0"/>
    <x v="0"/>
    <x v="42"/>
    <x v="1"/>
    <n v="514"/>
    <n v="0"/>
  </r>
  <r>
    <x v="0"/>
    <x v="0"/>
    <x v="43"/>
    <x v="0"/>
    <n v="514"/>
    <n v="0"/>
  </r>
  <r>
    <x v="0"/>
    <x v="0"/>
    <x v="43"/>
    <x v="1"/>
    <n v="514"/>
    <n v="0"/>
  </r>
  <r>
    <x v="0"/>
    <x v="0"/>
    <x v="44"/>
    <x v="0"/>
    <n v="514"/>
    <n v="0"/>
  </r>
  <r>
    <x v="0"/>
    <x v="0"/>
    <x v="44"/>
    <x v="1"/>
    <n v="514"/>
    <n v="0"/>
  </r>
  <r>
    <x v="0"/>
    <x v="0"/>
    <x v="45"/>
    <x v="0"/>
    <n v="514"/>
    <n v="0"/>
  </r>
  <r>
    <x v="0"/>
    <x v="0"/>
    <x v="45"/>
    <x v="1"/>
    <n v="514"/>
    <n v="0"/>
  </r>
  <r>
    <x v="0"/>
    <x v="0"/>
    <x v="46"/>
    <x v="0"/>
    <n v="514"/>
    <n v="0"/>
  </r>
  <r>
    <x v="0"/>
    <x v="0"/>
    <x v="46"/>
    <x v="1"/>
    <n v="514"/>
    <n v="0"/>
  </r>
  <r>
    <x v="0"/>
    <x v="0"/>
    <x v="47"/>
    <x v="0"/>
    <n v="514"/>
    <n v="0"/>
  </r>
  <r>
    <x v="0"/>
    <x v="0"/>
    <x v="47"/>
    <x v="1"/>
    <n v="514"/>
    <n v="0"/>
  </r>
  <r>
    <x v="0"/>
    <x v="0"/>
    <x v="48"/>
    <x v="0"/>
    <n v="514"/>
    <n v="0"/>
  </r>
  <r>
    <x v="0"/>
    <x v="0"/>
    <x v="48"/>
    <x v="1"/>
    <n v="514"/>
    <n v="0"/>
  </r>
  <r>
    <x v="0"/>
    <x v="0"/>
    <x v="49"/>
    <x v="0"/>
    <n v="514"/>
    <n v="0"/>
  </r>
  <r>
    <x v="0"/>
    <x v="0"/>
    <x v="49"/>
    <x v="1"/>
    <n v="514"/>
    <n v="0"/>
  </r>
  <r>
    <x v="0"/>
    <x v="0"/>
    <x v="50"/>
    <x v="0"/>
    <n v="514"/>
    <n v="0"/>
  </r>
  <r>
    <x v="0"/>
    <x v="0"/>
    <x v="50"/>
    <x v="1"/>
    <n v="514"/>
    <n v="0"/>
  </r>
  <r>
    <x v="0"/>
    <x v="0"/>
    <x v="51"/>
    <x v="0"/>
    <n v="514"/>
    <n v="0"/>
  </r>
  <r>
    <x v="0"/>
    <x v="0"/>
    <x v="51"/>
    <x v="1"/>
    <n v="514"/>
    <n v="0"/>
  </r>
  <r>
    <x v="0"/>
    <x v="0"/>
    <x v="52"/>
    <x v="0"/>
    <n v="514"/>
    <n v="0"/>
  </r>
  <r>
    <x v="0"/>
    <x v="0"/>
    <x v="52"/>
    <x v="1"/>
    <n v="514"/>
    <n v="0"/>
  </r>
  <r>
    <x v="0"/>
    <x v="0"/>
    <x v="53"/>
    <x v="0"/>
    <n v="514"/>
    <n v="0"/>
  </r>
  <r>
    <x v="0"/>
    <x v="0"/>
    <x v="53"/>
    <x v="1"/>
    <n v="514"/>
    <n v="0"/>
  </r>
  <r>
    <x v="0"/>
    <x v="0"/>
    <x v="54"/>
    <x v="0"/>
    <n v="514"/>
    <n v="0"/>
  </r>
  <r>
    <x v="0"/>
    <x v="0"/>
    <x v="54"/>
    <x v="1"/>
    <n v="514"/>
    <n v="0"/>
  </r>
  <r>
    <x v="0"/>
    <x v="0"/>
    <x v="55"/>
    <x v="0"/>
    <n v="514"/>
    <n v="0"/>
  </r>
  <r>
    <x v="0"/>
    <x v="0"/>
    <x v="55"/>
    <x v="1"/>
    <n v="514"/>
    <n v="0"/>
  </r>
  <r>
    <x v="0"/>
    <x v="0"/>
    <x v="56"/>
    <x v="0"/>
    <n v="514"/>
    <n v="0"/>
  </r>
  <r>
    <x v="0"/>
    <x v="0"/>
    <x v="56"/>
    <x v="1"/>
    <n v="514"/>
    <n v="0"/>
  </r>
  <r>
    <x v="0"/>
    <x v="0"/>
    <x v="57"/>
    <x v="0"/>
    <n v="514"/>
    <n v="0"/>
  </r>
  <r>
    <x v="0"/>
    <x v="0"/>
    <x v="57"/>
    <x v="1"/>
    <n v="514"/>
    <n v="0"/>
  </r>
  <r>
    <x v="0"/>
    <x v="0"/>
    <x v="58"/>
    <x v="0"/>
    <n v="514"/>
    <n v="0"/>
  </r>
  <r>
    <x v="0"/>
    <x v="0"/>
    <x v="58"/>
    <x v="1"/>
    <n v="514"/>
    <n v="0"/>
  </r>
  <r>
    <x v="0"/>
    <x v="0"/>
    <x v="59"/>
    <x v="0"/>
    <n v="514"/>
    <n v="0"/>
  </r>
  <r>
    <x v="0"/>
    <x v="0"/>
    <x v="59"/>
    <x v="1"/>
    <n v="514"/>
    <n v="0"/>
  </r>
  <r>
    <x v="0"/>
    <x v="0"/>
    <x v="60"/>
    <x v="0"/>
    <n v="514"/>
    <n v="0"/>
  </r>
  <r>
    <x v="0"/>
    <x v="0"/>
    <x v="60"/>
    <x v="1"/>
    <n v="514"/>
    <n v="0"/>
  </r>
  <r>
    <x v="0"/>
    <x v="0"/>
    <x v="61"/>
    <x v="0"/>
    <n v="514"/>
    <n v="0"/>
  </r>
  <r>
    <x v="0"/>
    <x v="0"/>
    <x v="61"/>
    <x v="1"/>
    <n v="514"/>
    <n v="0"/>
  </r>
  <r>
    <x v="0"/>
    <x v="0"/>
    <x v="62"/>
    <x v="0"/>
    <n v="514"/>
    <n v="0"/>
  </r>
  <r>
    <x v="0"/>
    <x v="0"/>
    <x v="62"/>
    <x v="1"/>
    <n v="514"/>
    <n v="0"/>
  </r>
  <r>
    <x v="0"/>
    <x v="0"/>
    <x v="63"/>
    <x v="0"/>
    <n v="514"/>
    <n v="0"/>
  </r>
  <r>
    <x v="0"/>
    <x v="0"/>
    <x v="63"/>
    <x v="1"/>
    <n v="514"/>
    <n v="0"/>
  </r>
  <r>
    <x v="0"/>
    <x v="0"/>
    <x v="64"/>
    <x v="0"/>
    <n v="514"/>
    <n v="0"/>
  </r>
  <r>
    <x v="0"/>
    <x v="0"/>
    <x v="64"/>
    <x v="1"/>
    <n v="514"/>
    <n v="0"/>
  </r>
  <r>
    <x v="0"/>
    <x v="0"/>
    <x v="65"/>
    <x v="0"/>
    <n v="514"/>
    <n v="0"/>
  </r>
  <r>
    <x v="0"/>
    <x v="0"/>
    <x v="65"/>
    <x v="1"/>
    <n v="514"/>
    <n v="0"/>
  </r>
  <r>
    <x v="0"/>
    <x v="0"/>
    <x v="66"/>
    <x v="0"/>
    <n v="514"/>
    <n v="0"/>
  </r>
  <r>
    <x v="0"/>
    <x v="0"/>
    <x v="66"/>
    <x v="1"/>
    <n v="514"/>
    <n v="0"/>
  </r>
  <r>
    <x v="0"/>
    <x v="0"/>
    <x v="67"/>
    <x v="0"/>
    <n v="514"/>
    <n v="0"/>
  </r>
  <r>
    <x v="0"/>
    <x v="0"/>
    <x v="67"/>
    <x v="1"/>
    <n v="514"/>
    <n v="0"/>
  </r>
  <r>
    <x v="0"/>
    <x v="0"/>
    <x v="68"/>
    <x v="0"/>
    <n v="514"/>
    <n v="0"/>
  </r>
  <r>
    <x v="0"/>
    <x v="0"/>
    <x v="68"/>
    <x v="1"/>
    <n v="514"/>
    <n v="0"/>
  </r>
  <r>
    <x v="0"/>
    <x v="0"/>
    <x v="69"/>
    <x v="0"/>
    <n v="514"/>
    <n v="0"/>
  </r>
  <r>
    <x v="0"/>
    <x v="0"/>
    <x v="69"/>
    <x v="1"/>
    <n v="514"/>
    <n v="0"/>
  </r>
  <r>
    <x v="0"/>
    <x v="0"/>
    <x v="70"/>
    <x v="0"/>
    <n v="514"/>
    <n v="0"/>
  </r>
  <r>
    <x v="0"/>
    <x v="0"/>
    <x v="70"/>
    <x v="1"/>
    <n v="514"/>
    <n v="0"/>
  </r>
  <r>
    <x v="0"/>
    <x v="0"/>
    <x v="71"/>
    <x v="0"/>
    <n v="514"/>
    <n v="0"/>
  </r>
  <r>
    <x v="0"/>
    <x v="0"/>
    <x v="71"/>
    <x v="1"/>
    <n v="514"/>
    <n v="0"/>
  </r>
  <r>
    <x v="0"/>
    <x v="0"/>
    <x v="72"/>
    <x v="0"/>
    <n v="514"/>
    <n v="0"/>
  </r>
  <r>
    <x v="0"/>
    <x v="0"/>
    <x v="72"/>
    <x v="1"/>
    <n v="514"/>
    <n v="0"/>
  </r>
  <r>
    <x v="0"/>
    <x v="0"/>
    <x v="73"/>
    <x v="0"/>
    <n v="514"/>
    <n v="0"/>
  </r>
  <r>
    <x v="0"/>
    <x v="0"/>
    <x v="73"/>
    <x v="1"/>
    <n v="514"/>
    <n v="0"/>
  </r>
  <r>
    <x v="0"/>
    <x v="0"/>
    <x v="74"/>
    <x v="0"/>
    <n v="514"/>
    <n v="0"/>
  </r>
  <r>
    <x v="0"/>
    <x v="0"/>
    <x v="74"/>
    <x v="1"/>
    <n v="514"/>
    <n v="0"/>
  </r>
  <r>
    <x v="0"/>
    <x v="0"/>
    <x v="75"/>
    <x v="0"/>
    <n v="514"/>
    <n v="0"/>
  </r>
  <r>
    <x v="0"/>
    <x v="0"/>
    <x v="75"/>
    <x v="1"/>
    <n v="514"/>
    <n v="0"/>
  </r>
  <r>
    <x v="0"/>
    <x v="0"/>
    <x v="76"/>
    <x v="0"/>
    <n v="514"/>
    <n v="0"/>
  </r>
  <r>
    <x v="0"/>
    <x v="0"/>
    <x v="76"/>
    <x v="1"/>
    <n v="514"/>
    <n v="0"/>
  </r>
  <r>
    <x v="0"/>
    <x v="0"/>
    <x v="77"/>
    <x v="0"/>
    <n v="514"/>
    <n v="0"/>
  </r>
  <r>
    <x v="0"/>
    <x v="0"/>
    <x v="77"/>
    <x v="1"/>
    <n v="514"/>
    <n v="0"/>
  </r>
  <r>
    <x v="0"/>
    <x v="0"/>
    <x v="78"/>
    <x v="0"/>
    <n v="514"/>
    <n v="0"/>
  </r>
  <r>
    <x v="0"/>
    <x v="0"/>
    <x v="78"/>
    <x v="1"/>
    <n v="514"/>
    <n v="0"/>
  </r>
  <r>
    <x v="0"/>
    <x v="0"/>
    <x v="79"/>
    <x v="0"/>
    <n v="514"/>
    <n v="0"/>
  </r>
  <r>
    <x v="0"/>
    <x v="0"/>
    <x v="79"/>
    <x v="1"/>
    <n v="514"/>
    <n v="0"/>
  </r>
  <r>
    <x v="0"/>
    <x v="0"/>
    <x v="80"/>
    <x v="0"/>
    <n v="514"/>
    <n v="0"/>
  </r>
  <r>
    <x v="0"/>
    <x v="0"/>
    <x v="80"/>
    <x v="1"/>
    <n v="514"/>
    <n v="0"/>
  </r>
  <r>
    <x v="0"/>
    <x v="0"/>
    <x v="81"/>
    <x v="0"/>
    <n v="514"/>
    <n v="0"/>
  </r>
  <r>
    <x v="0"/>
    <x v="0"/>
    <x v="81"/>
    <x v="1"/>
    <n v="514"/>
    <n v="0"/>
  </r>
  <r>
    <x v="0"/>
    <x v="0"/>
    <x v="82"/>
    <x v="0"/>
    <n v="514"/>
    <n v="0"/>
  </r>
  <r>
    <x v="0"/>
    <x v="0"/>
    <x v="82"/>
    <x v="1"/>
    <n v="514"/>
    <n v="0"/>
  </r>
  <r>
    <x v="0"/>
    <x v="0"/>
    <x v="83"/>
    <x v="0"/>
    <n v="514"/>
    <n v="0"/>
  </r>
  <r>
    <x v="0"/>
    <x v="0"/>
    <x v="83"/>
    <x v="1"/>
    <n v="514"/>
    <n v="0"/>
  </r>
  <r>
    <x v="0"/>
    <x v="0"/>
    <x v="84"/>
    <x v="0"/>
    <n v="514"/>
    <n v="0"/>
  </r>
  <r>
    <x v="0"/>
    <x v="0"/>
    <x v="84"/>
    <x v="1"/>
    <n v="514"/>
    <n v="0"/>
  </r>
  <r>
    <x v="0"/>
    <x v="0"/>
    <x v="85"/>
    <x v="0"/>
    <n v="514"/>
    <n v="0"/>
  </r>
  <r>
    <x v="0"/>
    <x v="0"/>
    <x v="85"/>
    <x v="1"/>
    <n v="514"/>
    <n v="0"/>
  </r>
  <r>
    <x v="0"/>
    <x v="0"/>
    <x v="86"/>
    <x v="0"/>
    <n v="514"/>
    <n v="0"/>
  </r>
  <r>
    <x v="0"/>
    <x v="0"/>
    <x v="86"/>
    <x v="1"/>
    <n v="514"/>
    <n v="0"/>
  </r>
  <r>
    <x v="0"/>
    <x v="0"/>
    <x v="87"/>
    <x v="0"/>
    <n v="514"/>
    <n v="0"/>
  </r>
  <r>
    <x v="0"/>
    <x v="0"/>
    <x v="87"/>
    <x v="1"/>
    <n v="514"/>
    <n v="0"/>
  </r>
  <r>
    <x v="0"/>
    <x v="0"/>
    <x v="88"/>
    <x v="0"/>
    <n v="514"/>
    <n v="0"/>
  </r>
  <r>
    <x v="0"/>
    <x v="0"/>
    <x v="88"/>
    <x v="1"/>
    <n v="514"/>
    <n v="0"/>
  </r>
  <r>
    <x v="0"/>
    <x v="0"/>
    <x v="89"/>
    <x v="0"/>
    <n v="514"/>
    <n v="0"/>
  </r>
  <r>
    <x v="0"/>
    <x v="0"/>
    <x v="89"/>
    <x v="1"/>
    <n v="514"/>
    <n v="0"/>
  </r>
  <r>
    <x v="0"/>
    <x v="0"/>
    <x v="90"/>
    <x v="0"/>
    <n v="514"/>
    <n v="0"/>
  </r>
  <r>
    <x v="0"/>
    <x v="0"/>
    <x v="90"/>
    <x v="1"/>
    <n v="514"/>
    <n v="0"/>
  </r>
  <r>
    <x v="0"/>
    <x v="0"/>
    <x v="91"/>
    <x v="0"/>
    <n v="514"/>
    <n v="0"/>
  </r>
  <r>
    <x v="0"/>
    <x v="0"/>
    <x v="91"/>
    <x v="1"/>
    <n v="514"/>
    <n v="0"/>
  </r>
  <r>
    <x v="0"/>
    <x v="0"/>
    <x v="92"/>
    <x v="0"/>
    <n v="514"/>
    <n v="0"/>
  </r>
  <r>
    <x v="0"/>
    <x v="0"/>
    <x v="92"/>
    <x v="1"/>
    <n v="514"/>
    <n v="0"/>
  </r>
  <r>
    <x v="0"/>
    <x v="0"/>
    <x v="93"/>
    <x v="0"/>
    <n v="514"/>
    <n v="0"/>
  </r>
  <r>
    <x v="0"/>
    <x v="0"/>
    <x v="93"/>
    <x v="1"/>
    <n v="514"/>
    <n v="0"/>
  </r>
  <r>
    <x v="0"/>
    <x v="0"/>
    <x v="94"/>
    <x v="0"/>
    <n v="514"/>
    <n v="0"/>
  </r>
  <r>
    <x v="0"/>
    <x v="0"/>
    <x v="95"/>
    <x v="0"/>
    <n v="514"/>
    <n v="0"/>
  </r>
  <r>
    <x v="0"/>
    <x v="0"/>
    <x v="96"/>
    <x v="0"/>
    <n v="514"/>
    <n v="0"/>
  </r>
  <r>
    <x v="0"/>
    <x v="0"/>
    <x v="97"/>
    <x v="0"/>
    <n v="514"/>
    <n v="0"/>
  </r>
  <r>
    <x v="0"/>
    <x v="0"/>
    <x v="98"/>
    <x v="0"/>
    <n v="514"/>
    <n v="0"/>
  </r>
  <r>
    <x v="0"/>
    <x v="0"/>
    <x v="99"/>
    <x v="0"/>
    <n v="514"/>
    <n v="0"/>
  </r>
  <r>
    <x v="0"/>
    <x v="0"/>
    <x v="100"/>
    <x v="0"/>
    <n v="514"/>
    <n v="0"/>
  </r>
  <r>
    <x v="0"/>
    <x v="0"/>
    <x v="101"/>
    <x v="0"/>
    <n v="514"/>
    <n v="0"/>
  </r>
  <r>
    <x v="0"/>
    <x v="0"/>
    <x v="102"/>
    <x v="0"/>
    <n v="514"/>
    <n v="0"/>
  </r>
  <r>
    <x v="0"/>
    <x v="0"/>
    <x v="103"/>
    <x v="0"/>
    <n v="514"/>
    <n v="0"/>
  </r>
  <r>
    <x v="0"/>
    <x v="0"/>
    <x v="104"/>
    <x v="0"/>
    <n v="514"/>
    <n v="0"/>
  </r>
  <r>
    <x v="0"/>
    <x v="0"/>
    <x v="105"/>
    <x v="0"/>
    <n v="514"/>
    <n v="0"/>
  </r>
  <r>
    <x v="0"/>
    <x v="0"/>
    <x v="106"/>
    <x v="0"/>
    <n v="514"/>
    <n v="0"/>
  </r>
  <r>
    <x v="0"/>
    <x v="0"/>
    <x v="107"/>
    <x v="0"/>
    <n v="514"/>
    <n v="0"/>
  </r>
  <r>
    <x v="0"/>
    <x v="0"/>
    <x v="108"/>
    <x v="0"/>
    <n v="514"/>
    <n v="0"/>
  </r>
  <r>
    <x v="0"/>
    <x v="0"/>
    <x v="109"/>
    <x v="0"/>
    <n v="514"/>
    <n v="0"/>
  </r>
  <r>
    <x v="0"/>
    <x v="0"/>
    <x v="110"/>
    <x v="0"/>
    <n v="514"/>
    <n v="0"/>
  </r>
  <r>
    <x v="0"/>
    <x v="0"/>
    <x v="111"/>
    <x v="0"/>
    <n v="514"/>
    <n v="0"/>
  </r>
  <r>
    <x v="0"/>
    <x v="0"/>
    <x v="112"/>
    <x v="0"/>
    <n v="514"/>
    <n v="0"/>
  </r>
  <r>
    <x v="0"/>
    <x v="0"/>
    <x v="113"/>
    <x v="0"/>
    <n v="514"/>
    <n v="0"/>
  </r>
  <r>
    <x v="0"/>
    <x v="0"/>
    <x v="114"/>
    <x v="0"/>
    <n v="514"/>
    <n v="0"/>
  </r>
  <r>
    <x v="0"/>
    <x v="0"/>
    <x v="115"/>
    <x v="0"/>
    <n v="514"/>
    <n v="0"/>
  </r>
  <r>
    <x v="0"/>
    <x v="0"/>
    <x v="116"/>
    <x v="0"/>
    <n v="514"/>
    <n v="0"/>
  </r>
  <r>
    <x v="0"/>
    <x v="0"/>
    <x v="117"/>
    <x v="0"/>
    <n v="514"/>
    <n v="0"/>
  </r>
  <r>
    <x v="0"/>
    <x v="0"/>
    <x v="118"/>
    <x v="0"/>
    <n v="514"/>
    <n v="0"/>
  </r>
  <r>
    <x v="0"/>
    <x v="0"/>
    <x v="119"/>
    <x v="0"/>
    <n v="514"/>
    <n v="0"/>
  </r>
  <r>
    <x v="0"/>
    <x v="0"/>
    <x v="120"/>
    <x v="0"/>
    <n v="514"/>
    <n v="0"/>
  </r>
  <r>
    <x v="0"/>
    <x v="0"/>
    <x v="121"/>
    <x v="0"/>
    <n v="514"/>
    <n v="0"/>
  </r>
  <r>
    <x v="0"/>
    <x v="0"/>
    <x v="122"/>
    <x v="0"/>
    <n v="514"/>
    <n v="0"/>
  </r>
  <r>
    <x v="0"/>
    <x v="0"/>
    <x v="123"/>
    <x v="0"/>
    <n v="514"/>
    <n v="0"/>
  </r>
  <r>
    <x v="0"/>
    <x v="0"/>
    <x v="124"/>
    <x v="0"/>
    <n v="514"/>
    <n v="0"/>
  </r>
  <r>
    <x v="0"/>
    <x v="0"/>
    <x v="125"/>
    <x v="0"/>
    <n v="514"/>
    <n v="0"/>
  </r>
  <r>
    <x v="0"/>
    <x v="0"/>
    <x v="126"/>
    <x v="0"/>
    <n v="514"/>
    <n v="0"/>
  </r>
  <r>
    <x v="0"/>
    <x v="0"/>
    <x v="127"/>
    <x v="0"/>
    <n v="514"/>
    <n v="0"/>
  </r>
  <r>
    <x v="0"/>
    <x v="0"/>
    <x v="128"/>
    <x v="0"/>
    <n v="514"/>
    <n v="0"/>
  </r>
  <r>
    <x v="0"/>
    <x v="0"/>
    <x v="129"/>
    <x v="0"/>
    <n v="514"/>
    <n v="0"/>
  </r>
  <r>
    <x v="0"/>
    <x v="0"/>
    <x v="130"/>
    <x v="0"/>
    <n v="514"/>
    <n v="0"/>
  </r>
  <r>
    <x v="0"/>
    <x v="0"/>
    <x v="131"/>
    <x v="0"/>
    <n v="514"/>
    <n v="0"/>
  </r>
  <r>
    <x v="0"/>
    <x v="0"/>
    <x v="132"/>
    <x v="0"/>
    <n v="514"/>
    <n v="0"/>
  </r>
  <r>
    <x v="0"/>
    <x v="0"/>
    <x v="133"/>
    <x v="0"/>
    <n v="514"/>
    <n v="0"/>
  </r>
  <r>
    <x v="0"/>
    <x v="1"/>
    <x v="134"/>
    <x v="2"/>
    <n v="514"/>
    <n v="0"/>
  </r>
  <r>
    <x v="0"/>
    <x v="1"/>
    <x v="135"/>
    <x v="2"/>
    <n v="514"/>
    <n v="0"/>
  </r>
  <r>
    <x v="0"/>
    <x v="1"/>
    <x v="136"/>
    <x v="2"/>
    <n v="514"/>
    <n v="0"/>
  </r>
  <r>
    <x v="0"/>
    <x v="1"/>
    <x v="137"/>
    <x v="2"/>
    <n v="514"/>
    <n v="0"/>
  </r>
  <r>
    <x v="0"/>
    <x v="1"/>
    <x v="125"/>
    <x v="2"/>
    <n v="514"/>
    <n v="0"/>
  </r>
  <r>
    <x v="0"/>
    <x v="1"/>
    <x v="138"/>
    <x v="2"/>
    <n v="514"/>
    <n v="0"/>
  </r>
  <r>
    <x v="0"/>
    <x v="1"/>
    <x v="139"/>
    <x v="2"/>
    <n v="514"/>
    <n v="0"/>
  </r>
  <r>
    <x v="0"/>
    <x v="1"/>
    <x v="140"/>
    <x v="2"/>
    <n v="514"/>
    <n v="0"/>
  </r>
  <r>
    <x v="0"/>
    <x v="1"/>
    <x v="141"/>
    <x v="2"/>
    <n v="514"/>
    <n v="0"/>
  </r>
  <r>
    <x v="0"/>
    <x v="1"/>
    <x v="142"/>
    <x v="2"/>
    <n v="514"/>
    <n v="0"/>
  </r>
  <r>
    <x v="0"/>
    <x v="1"/>
    <x v="143"/>
    <x v="2"/>
    <n v="514"/>
    <n v="0"/>
  </r>
  <r>
    <x v="0"/>
    <x v="1"/>
    <x v="144"/>
    <x v="2"/>
    <n v="514"/>
    <n v="0"/>
  </r>
  <r>
    <x v="0"/>
    <x v="1"/>
    <x v="145"/>
    <x v="2"/>
    <n v="514"/>
    <n v="0"/>
  </r>
  <r>
    <x v="0"/>
    <x v="1"/>
    <x v="146"/>
    <x v="2"/>
    <n v="514"/>
    <n v="0"/>
  </r>
  <r>
    <x v="0"/>
    <x v="1"/>
    <x v="147"/>
    <x v="2"/>
    <n v="514"/>
    <n v="0"/>
  </r>
  <r>
    <x v="0"/>
    <x v="1"/>
    <x v="148"/>
    <x v="2"/>
    <n v="514"/>
    <n v="0"/>
  </r>
  <r>
    <x v="0"/>
    <x v="1"/>
    <x v="149"/>
    <x v="2"/>
    <n v="514"/>
    <n v="0"/>
  </r>
  <r>
    <x v="0"/>
    <x v="1"/>
    <x v="150"/>
    <x v="2"/>
    <n v="514"/>
    <n v="0"/>
  </r>
  <r>
    <x v="0"/>
    <x v="1"/>
    <x v="151"/>
    <x v="2"/>
    <n v="514"/>
    <n v="0"/>
  </r>
  <r>
    <x v="0"/>
    <x v="1"/>
    <x v="152"/>
    <x v="2"/>
    <n v="514"/>
    <n v="0"/>
  </r>
  <r>
    <x v="0"/>
    <x v="1"/>
    <x v="153"/>
    <x v="2"/>
    <n v="514"/>
    <n v="0"/>
  </r>
  <r>
    <x v="0"/>
    <x v="1"/>
    <x v="154"/>
    <x v="2"/>
    <n v="514"/>
    <n v="0"/>
  </r>
  <r>
    <x v="0"/>
    <x v="1"/>
    <x v="155"/>
    <x v="2"/>
    <n v="514"/>
    <n v="0"/>
  </r>
  <r>
    <x v="0"/>
    <x v="1"/>
    <x v="156"/>
    <x v="2"/>
    <n v="514"/>
    <n v="0"/>
  </r>
  <r>
    <x v="0"/>
    <x v="1"/>
    <x v="157"/>
    <x v="2"/>
    <n v="514"/>
    <n v="0"/>
  </r>
  <r>
    <x v="0"/>
    <x v="1"/>
    <x v="158"/>
    <x v="2"/>
    <n v="514"/>
    <n v="0"/>
  </r>
  <r>
    <x v="0"/>
    <x v="1"/>
    <x v="159"/>
    <x v="2"/>
    <n v="514"/>
    <n v="0"/>
  </r>
  <r>
    <x v="0"/>
    <x v="1"/>
    <x v="160"/>
    <x v="2"/>
    <n v="514"/>
    <n v="0"/>
  </r>
  <r>
    <x v="0"/>
    <x v="1"/>
    <x v="161"/>
    <x v="2"/>
    <n v="514"/>
    <n v="0"/>
  </r>
  <r>
    <x v="0"/>
    <x v="1"/>
    <x v="162"/>
    <x v="2"/>
    <n v="514"/>
    <n v="0"/>
  </r>
  <r>
    <x v="0"/>
    <x v="1"/>
    <x v="163"/>
    <x v="2"/>
    <n v="514"/>
    <n v="0"/>
  </r>
  <r>
    <x v="0"/>
    <x v="1"/>
    <x v="164"/>
    <x v="2"/>
    <n v="514"/>
    <n v="0"/>
  </r>
  <r>
    <x v="0"/>
    <x v="1"/>
    <x v="165"/>
    <x v="2"/>
    <n v="514"/>
    <n v="0"/>
  </r>
  <r>
    <x v="0"/>
    <x v="1"/>
    <x v="166"/>
    <x v="2"/>
    <n v="514"/>
    <n v="0"/>
  </r>
  <r>
    <x v="0"/>
    <x v="1"/>
    <x v="167"/>
    <x v="2"/>
    <n v="514"/>
    <n v="0"/>
  </r>
  <r>
    <x v="0"/>
    <x v="1"/>
    <x v="168"/>
    <x v="2"/>
    <n v="514"/>
    <n v="0"/>
  </r>
  <r>
    <x v="0"/>
    <x v="1"/>
    <x v="169"/>
    <x v="2"/>
    <n v="514"/>
    <n v="0"/>
  </r>
  <r>
    <x v="0"/>
    <x v="1"/>
    <x v="170"/>
    <x v="2"/>
    <n v="514"/>
    <n v="0"/>
  </r>
  <r>
    <x v="0"/>
    <x v="1"/>
    <x v="171"/>
    <x v="2"/>
    <n v="514"/>
    <n v="0"/>
  </r>
  <r>
    <x v="0"/>
    <x v="1"/>
    <x v="172"/>
    <x v="2"/>
    <n v="514"/>
    <n v="0"/>
  </r>
  <r>
    <x v="0"/>
    <x v="1"/>
    <x v="173"/>
    <x v="2"/>
    <n v="514"/>
    <n v="0"/>
  </r>
  <r>
    <x v="0"/>
    <x v="1"/>
    <x v="174"/>
    <x v="2"/>
    <n v="514"/>
    <n v="0"/>
  </r>
  <r>
    <x v="0"/>
    <x v="1"/>
    <x v="175"/>
    <x v="2"/>
    <n v="514"/>
    <n v="0"/>
  </r>
  <r>
    <x v="0"/>
    <x v="1"/>
    <x v="176"/>
    <x v="2"/>
    <n v="514"/>
    <n v="0"/>
  </r>
  <r>
    <x v="0"/>
    <x v="1"/>
    <x v="177"/>
    <x v="2"/>
    <n v="514"/>
    <n v="0"/>
  </r>
  <r>
    <x v="0"/>
    <x v="1"/>
    <x v="178"/>
    <x v="2"/>
    <n v="514"/>
    <n v="0"/>
  </r>
  <r>
    <x v="0"/>
    <x v="1"/>
    <x v="179"/>
    <x v="2"/>
    <n v="514"/>
    <n v="0"/>
  </r>
  <r>
    <x v="0"/>
    <x v="1"/>
    <x v="180"/>
    <x v="2"/>
    <n v="514"/>
    <n v="0"/>
  </r>
  <r>
    <x v="0"/>
    <x v="1"/>
    <x v="181"/>
    <x v="2"/>
    <n v="514"/>
    <n v="0"/>
  </r>
  <r>
    <x v="0"/>
    <x v="1"/>
    <x v="182"/>
    <x v="2"/>
    <n v="514"/>
    <n v="0"/>
  </r>
  <r>
    <x v="0"/>
    <x v="1"/>
    <x v="183"/>
    <x v="2"/>
    <n v="514"/>
    <n v="0"/>
  </r>
  <r>
    <x v="0"/>
    <x v="1"/>
    <x v="184"/>
    <x v="2"/>
    <n v="514"/>
    <n v="0"/>
  </r>
  <r>
    <x v="0"/>
    <x v="1"/>
    <x v="185"/>
    <x v="2"/>
    <n v="514"/>
    <n v="0"/>
  </r>
  <r>
    <x v="0"/>
    <x v="1"/>
    <x v="186"/>
    <x v="2"/>
    <n v="514"/>
    <n v="0"/>
  </r>
  <r>
    <x v="0"/>
    <x v="1"/>
    <x v="187"/>
    <x v="2"/>
    <n v="514"/>
    <n v="0"/>
  </r>
  <r>
    <x v="0"/>
    <x v="1"/>
    <x v="188"/>
    <x v="2"/>
    <n v="514"/>
    <n v="0"/>
  </r>
  <r>
    <x v="0"/>
    <x v="1"/>
    <x v="142"/>
    <x v="3"/>
    <n v="514"/>
    <n v="0"/>
  </r>
  <r>
    <x v="0"/>
    <x v="1"/>
    <x v="143"/>
    <x v="3"/>
    <n v="514"/>
    <n v="0"/>
  </r>
  <r>
    <x v="0"/>
    <x v="1"/>
    <x v="149"/>
    <x v="3"/>
    <n v="514"/>
    <n v="0"/>
  </r>
  <r>
    <x v="0"/>
    <x v="1"/>
    <x v="150"/>
    <x v="3"/>
    <n v="514"/>
    <n v="0"/>
  </r>
  <r>
    <x v="0"/>
    <x v="1"/>
    <x v="160"/>
    <x v="3"/>
    <n v="514"/>
    <n v="0"/>
  </r>
  <r>
    <x v="0"/>
    <x v="1"/>
    <x v="161"/>
    <x v="3"/>
    <n v="514"/>
    <n v="0"/>
  </r>
  <r>
    <x v="0"/>
    <x v="1"/>
    <x v="167"/>
    <x v="3"/>
    <n v="514"/>
    <n v="0"/>
  </r>
  <r>
    <x v="0"/>
    <x v="1"/>
    <x v="168"/>
    <x v="3"/>
    <n v="514"/>
    <n v="0"/>
  </r>
  <r>
    <x v="0"/>
    <x v="1"/>
    <x v="173"/>
    <x v="3"/>
    <n v="514"/>
    <n v="0"/>
  </r>
  <r>
    <x v="0"/>
    <x v="1"/>
    <x v="174"/>
    <x v="3"/>
    <n v="514"/>
    <n v="0"/>
  </r>
  <r>
    <x v="0"/>
    <x v="1"/>
    <x v="186"/>
    <x v="3"/>
    <n v="514"/>
    <n v="0"/>
  </r>
  <r>
    <x v="0"/>
    <x v="1"/>
    <x v="187"/>
    <x v="3"/>
    <n v="514"/>
    <n v="0"/>
  </r>
  <r>
    <x v="0"/>
    <x v="1"/>
    <x v="188"/>
    <x v="3"/>
    <n v="514"/>
    <n v="0"/>
  </r>
  <r>
    <x v="0"/>
    <x v="2"/>
    <x v="189"/>
    <x v="4"/>
    <n v="514"/>
    <n v="0"/>
  </r>
  <r>
    <x v="0"/>
    <x v="2"/>
    <x v="190"/>
    <x v="4"/>
    <n v="514"/>
    <n v="0"/>
  </r>
  <r>
    <x v="0"/>
    <x v="2"/>
    <x v="191"/>
    <x v="4"/>
    <n v="514"/>
    <n v="0"/>
  </r>
  <r>
    <x v="0"/>
    <x v="2"/>
    <x v="192"/>
    <x v="4"/>
    <n v="514"/>
    <n v="0"/>
  </r>
  <r>
    <x v="0"/>
    <x v="2"/>
    <x v="193"/>
    <x v="4"/>
    <n v="514"/>
    <n v="0"/>
  </r>
  <r>
    <x v="0"/>
    <x v="2"/>
    <x v="194"/>
    <x v="4"/>
    <n v="514"/>
    <n v="0"/>
  </r>
  <r>
    <x v="0"/>
    <x v="2"/>
    <x v="195"/>
    <x v="4"/>
    <n v="514"/>
    <n v="0"/>
  </r>
  <r>
    <x v="0"/>
    <x v="2"/>
    <x v="196"/>
    <x v="4"/>
    <n v="514"/>
    <n v="0"/>
  </r>
  <r>
    <x v="0"/>
    <x v="2"/>
    <x v="189"/>
    <x v="2"/>
    <n v="514"/>
    <n v="0"/>
  </r>
  <r>
    <x v="0"/>
    <x v="2"/>
    <x v="190"/>
    <x v="2"/>
    <n v="514"/>
    <n v="0"/>
  </r>
  <r>
    <x v="0"/>
    <x v="2"/>
    <x v="191"/>
    <x v="2"/>
    <n v="514"/>
    <n v="0"/>
  </r>
  <r>
    <x v="0"/>
    <x v="2"/>
    <x v="192"/>
    <x v="2"/>
    <n v="514"/>
    <n v="0"/>
  </r>
  <r>
    <x v="0"/>
    <x v="2"/>
    <x v="193"/>
    <x v="2"/>
    <n v="514"/>
    <n v="0"/>
  </r>
  <r>
    <x v="0"/>
    <x v="2"/>
    <x v="194"/>
    <x v="2"/>
    <n v="514"/>
    <n v="0"/>
  </r>
  <r>
    <x v="0"/>
    <x v="2"/>
    <x v="195"/>
    <x v="2"/>
    <n v="514"/>
    <n v="0"/>
  </r>
  <r>
    <x v="0"/>
    <x v="2"/>
    <x v="196"/>
    <x v="2"/>
    <n v="514"/>
    <n v="0"/>
  </r>
  <r>
    <x v="0"/>
    <x v="2"/>
    <x v="189"/>
    <x v="3"/>
    <n v="514"/>
    <n v="0"/>
  </r>
  <r>
    <x v="0"/>
    <x v="2"/>
    <x v="190"/>
    <x v="3"/>
    <n v="514"/>
    <n v="0"/>
  </r>
  <r>
    <x v="0"/>
    <x v="2"/>
    <x v="191"/>
    <x v="3"/>
    <n v="514"/>
    <n v="0"/>
  </r>
  <r>
    <x v="0"/>
    <x v="2"/>
    <x v="192"/>
    <x v="3"/>
    <n v="514"/>
    <n v="0"/>
  </r>
  <r>
    <x v="0"/>
    <x v="2"/>
    <x v="193"/>
    <x v="3"/>
    <n v="514"/>
    <n v="0"/>
  </r>
  <r>
    <x v="0"/>
    <x v="2"/>
    <x v="194"/>
    <x v="3"/>
    <n v="514"/>
    <n v="0"/>
  </r>
  <r>
    <x v="0"/>
    <x v="2"/>
    <x v="195"/>
    <x v="3"/>
    <n v="514"/>
    <n v="0"/>
  </r>
  <r>
    <x v="0"/>
    <x v="2"/>
    <x v="196"/>
    <x v="3"/>
    <n v="514"/>
    <n v="0"/>
  </r>
  <r>
    <x v="0"/>
    <x v="2"/>
    <x v="189"/>
    <x v="5"/>
    <n v="514"/>
    <n v="0"/>
  </r>
  <r>
    <x v="0"/>
    <x v="2"/>
    <x v="190"/>
    <x v="5"/>
    <n v="514"/>
    <n v="0"/>
  </r>
  <r>
    <x v="0"/>
    <x v="2"/>
    <x v="191"/>
    <x v="5"/>
    <n v="514"/>
    <n v="0"/>
  </r>
  <r>
    <x v="0"/>
    <x v="2"/>
    <x v="192"/>
    <x v="5"/>
    <n v="514"/>
    <n v="0"/>
  </r>
  <r>
    <x v="0"/>
    <x v="2"/>
    <x v="193"/>
    <x v="5"/>
    <n v="514"/>
    <n v="0"/>
  </r>
  <r>
    <x v="0"/>
    <x v="2"/>
    <x v="194"/>
    <x v="5"/>
    <n v="514"/>
    <n v="0"/>
  </r>
  <r>
    <x v="0"/>
    <x v="2"/>
    <x v="195"/>
    <x v="5"/>
    <n v="514"/>
    <n v="0"/>
  </r>
  <r>
    <x v="0"/>
    <x v="2"/>
    <x v="196"/>
    <x v="5"/>
    <n v="514"/>
    <n v="0"/>
  </r>
  <r>
    <x v="0"/>
    <x v="2"/>
    <x v="189"/>
    <x v="6"/>
    <n v="514"/>
    <n v="0"/>
  </r>
  <r>
    <x v="0"/>
    <x v="2"/>
    <x v="190"/>
    <x v="6"/>
    <n v="514"/>
    <n v="0"/>
  </r>
  <r>
    <x v="0"/>
    <x v="2"/>
    <x v="191"/>
    <x v="6"/>
    <n v="514"/>
    <n v="0"/>
  </r>
  <r>
    <x v="0"/>
    <x v="2"/>
    <x v="192"/>
    <x v="6"/>
    <n v="514"/>
    <n v="0"/>
  </r>
  <r>
    <x v="0"/>
    <x v="2"/>
    <x v="193"/>
    <x v="6"/>
    <n v="514"/>
    <n v="0"/>
  </r>
  <r>
    <x v="0"/>
    <x v="2"/>
    <x v="194"/>
    <x v="6"/>
    <n v="514"/>
    <n v="0"/>
  </r>
  <r>
    <x v="0"/>
    <x v="2"/>
    <x v="195"/>
    <x v="6"/>
    <n v="514"/>
    <n v="0"/>
  </r>
  <r>
    <x v="0"/>
    <x v="2"/>
    <x v="196"/>
    <x v="6"/>
    <n v="514"/>
    <n v="0"/>
  </r>
  <r>
    <x v="0"/>
    <x v="2"/>
    <x v="189"/>
    <x v="0"/>
    <n v="514"/>
    <n v="0"/>
  </r>
  <r>
    <x v="0"/>
    <x v="2"/>
    <x v="190"/>
    <x v="0"/>
    <n v="514"/>
    <n v="0"/>
  </r>
  <r>
    <x v="0"/>
    <x v="2"/>
    <x v="191"/>
    <x v="0"/>
    <n v="514"/>
    <n v="0"/>
  </r>
  <r>
    <x v="0"/>
    <x v="2"/>
    <x v="192"/>
    <x v="0"/>
    <n v="514"/>
    <n v="0"/>
  </r>
  <r>
    <x v="0"/>
    <x v="2"/>
    <x v="193"/>
    <x v="0"/>
    <n v="514"/>
    <n v="0"/>
  </r>
  <r>
    <x v="0"/>
    <x v="2"/>
    <x v="194"/>
    <x v="0"/>
    <n v="514"/>
    <n v="0"/>
  </r>
  <r>
    <x v="0"/>
    <x v="2"/>
    <x v="195"/>
    <x v="0"/>
    <n v="514"/>
    <n v="0"/>
  </r>
  <r>
    <x v="0"/>
    <x v="2"/>
    <x v="197"/>
    <x v="0"/>
    <n v="514"/>
    <n v="0"/>
  </r>
  <r>
    <x v="0"/>
    <x v="2"/>
    <x v="198"/>
    <x v="0"/>
    <n v="514"/>
    <n v="0"/>
  </r>
  <r>
    <x v="0"/>
    <x v="2"/>
    <x v="199"/>
    <x v="0"/>
    <n v="514"/>
    <n v="0"/>
  </r>
  <r>
    <x v="0"/>
    <x v="2"/>
    <x v="200"/>
    <x v="0"/>
    <n v="514"/>
    <n v="0"/>
  </r>
  <r>
    <x v="0"/>
    <x v="2"/>
    <x v="201"/>
    <x v="0"/>
    <n v="514"/>
    <n v="0"/>
  </r>
  <r>
    <x v="0"/>
    <x v="2"/>
    <x v="202"/>
    <x v="0"/>
    <n v="514"/>
    <n v="0"/>
  </r>
  <r>
    <x v="0"/>
    <x v="2"/>
    <x v="203"/>
    <x v="0"/>
    <n v="514"/>
    <n v="0"/>
  </r>
  <r>
    <x v="0"/>
    <x v="2"/>
    <x v="204"/>
    <x v="0"/>
    <n v="514"/>
    <n v="0"/>
  </r>
  <r>
    <x v="0"/>
    <x v="2"/>
    <x v="205"/>
    <x v="0"/>
    <n v="514"/>
    <n v="0"/>
  </r>
  <r>
    <x v="0"/>
    <x v="2"/>
    <x v="206"/>
    <x v="0"/>
    <n v="514"/>
    <n v="0"/>
  </r>
  <r>
    <x v="0"/>
    <x v="2"/>
    <x v="207"/>
    <x v="0"/>
    <n v="514"/>
    <n v="0"/>
  </r>
  <r>
    <x v="0"/>
    <x v="2"/>
    <x v="208"/>
    <x v="0"/>
    <n v="514"/>
    <n v="0"/>
  </r>
  <r>
    <x v="0"/>
    <x v="2"/>
    <x v="209"/>
    <x v="0"/>
    <n v="514"/>
    <n v="0"/>
  </r>
  <r>
    <x v="0"/>
    <x v="2"/>
    <x v="196"/>
    <x v="0"/>
    <n v="514"/>
    <n v="0"/>
  </r>
  <r>
    <x v="0"/>
    <x v="2"/>
    <x v="189"/>
    <x v="7"/>
    <n v="514"/>
    <n v="0"/>
  </r>
  <r>
    <x v="0"/>
    <x v="2"/>
    <x v="190"/>
    <x v="7"/>
    <n v="514"/>
    <n v="0"/>
  </r>
  <r>
    <x v="0"/>
    <x v="2"/>
    <x v="191"/>
    <x v="7"/>
    <n v="514"/>
    <n v="0"/>
  </r>
  <r>
    <x v="0"/>
    <x v="2"/>
    <x v="192"/>
    <x v="7"/>
    <n v="514"/>
    <n v="0"/>
  </r>
  <r>
    <x v="0"/>
    <x v="2"/>
    <x v="193"/>
    <x v="7"/>
    <n v="514"/>
    <n v="0"/>
  </r>
  <r>
    <x v="0"/>
    <x v="2"/>
    <x v="194"/>
    <x v="7"/>
    <n v="514"/>
    <n v="0"/>
  </r>
  <r>
    <x v="0"/>
    <x v="2"/>
    <x v="195"/>
    <x v="7"/>
    <n v="514"/>
    <n v="0"/>
  </r>
  <r>
    <x v="0"/>
    <x v="2"/>
    <x v="196"/>
    <x v="7"/>
    <n v="514"/>
    <n v="0"/>
  </r>
  <r>
    <x v="0"/>
    <x v="2"/>
    <x v="189"/>
    <x v="8"/>
    <n v="514"/>
    <n v="0"/>
  </r>
  <r>
    <x v="0"/>
    <x v="2"/>
    <x v="190"/>
    <x v="8"/>
    <n v="514"/>
    <n v="0"/>
  </r>
  <r>
    <x v="0"/>
    <x v="2"/>
    <x v="191"/>
    <x v="8"/>
    <n v="514"/>
    <n v="0"/>
  </r>
  <r>
    <x v="0"/>
    <x v="2"/>
    <x v="192"/>
    <x v="8"/>
    <n v="514"/>
    <n v="0"/>
  </r>
  <r>
    <x v="0"/>
    <x v="2"/>
    <x v="193"/>
    <x v="8"/>
    <n v="514"/>
    <n v="0"/>
  </r>
  <r>
    <x v="0"/>
    <x v="2"/>
    <x v="194"/>
    <x v="8"/>
    <n v="514"/>
    <n v="0"/>
  </r>
  <r>
    <x v="0"/>
    <x v="2"/>
    <x v="195"/>
    <x v="8"/>
    <n v="514"/>
    <n v="0"/>
  </r>
  <r>
    <x v="0"/>
    <x v="2"/>
    <x v="196"/>
    <x v="8"/>
    <n v="514"/>
    <n v="0"/>
  </r>
  <r>
    <x v="0"/>
    <x v="2"/>
    <x v="189"/>
    <x v="9"/>
    <n v="514"/>
    <n v="0"/>
  </r>
  <r>
    <x v="0"/>
    <x v="2"/>
    <x v="190"/>
    <x v="9"/>
    <n v="514"/>
    <n v="0"/>
  </r>
  <r>
    <x v="0"/>
    <x v="2"/>
    <x v="191"/>
    <x v="9"/>
    <n v="514"/>
    <n v="0"/>
  </r>
  <r>
    <x v="0"/>
    <x v="2"/>
    <x v="192"/>
    <x v="9"/>
    <n v="514"/>
    <n v="0"/>
  </r>
  <r>
    <x v="0"/>
    <x v="2"/>
    <x v="193"/>
    <x v="9"/>
    <n v="514"/>
    <n v="0"/>
  </r>
  <r>
    <x v="0"/>
    <x v="2"/>
    <x v="194"/>
    <x v="9"/>
    <n v="514"/>
    <n v="0"/>
  </r>
  <r>
    <x v="0"/>
    <x v="2"/>
    <x v="195"/>
    <x v="9"/>
    <n v="514"/>
    <n v="0"/>
  </r>
  <r>
    <x v="0"/>
    <x v="2"/>
    <x v="196"/>
    <x v="9"/>
    <n v="514"/>
    <n v="0"/>
  </r>
  <r>
    <x v="0"/>
    <x v="2"/>
    <x v="189"/>
    <x v="10"/>
    <n v="514"/>
    <n v="0"/>
  </r>
  <r>
    <x v="0"/>
    <x v="2"/>
    <x v="190"/>
    <x v="10"/>
    <n v="514"/>
    <n v="0"/>
  </r>
  <r>
    <x v="0"/>
    <x v="2"/>
    <x v="191"/>
    <x v="10"/>
    <n v="514"/>
    <n v="0"/>
  </r>
  <r>
    <x v="0"/>
    <x v="2"/>
    <x v="192"/>
    <x v="10"/>
    <n v="514"/>
    <n v="0"/>
  </r>
  <r>
    <x v="0"/>
    <x v="2"/>
    <x v="193"/>
    <x v="10"/>
    <n v="514"/>
    <n v="0"/>
  </r>
  <r>
    <x v="0"/>
    <x v="2"/>
    <x v="194"/>
    <x v="10"/>
    <n v="514"/>
    <n v="0"/>
  </r>
  <r>
    <x v="0"/>
    <x v="2"/>
    <x v="195"/>
    <x v="10"/>
    <n v="514"/>
    <n v="0"/>
  </r>
  <r>
    <x v="0"/>
    <x v="2"/>
    <x v="196"/>
    <x v="10"/>
    <n v="514"/>
    <n v="0"/>
  </r>
  <r>
    <x v="0"/>
    <x v="2"/>
    <x v="189"/>
    <x v="11"/>
    <n v="514"/>
    <n v="0"/>
  </r>
  <r>
    <x v="0"/>
    <x v="2"/>
    <x v="190"/>
    <x v="11"/>
    <n v="514"/>
    <n v="0"/>
  </r>
  <r>
    <x v="0"/>
    <x v="2"/>
    <x v="191"/>
    <x v="11"/>
    <n v="514"/>
    <n v="0"/>
  </r>
  <r>
    <x v="0"/>
    <x v="2"/>
    <x v="192"/>
    <x v="11"/>
    <n v="514"/>
    <n v="0"/>
  </r>
  <r>
    <x v="0"/>
    <x v="2"/>
    <x v="193"/>
    <x v="11"/>
    <n v="514"/>
    <n v="0"/>
  </r>
  <r>
    <x v="0"/>
    <x v="2"/>
    <x v="194"/>
    <x v="11"/>
    <n v="514"/>
    <n v="0"/>
  </r>
  <r>
    <x v="0"/>
    <x v="2"/>
    <x v="195"/>
    <x v="11"/>
    <n v="514"/>
    <n v="0"/>
  </r>
  <r>
    <x v="0"/>
    <x v="2"/>
    <x v="196"/>
    <x v="11"/>
    <n v="514"/>
    <n v="0"/>
  </r>
  <r>
    <x v="0"/>
    <x v="2"/>
    <x v="189"/>
    <x v="1"/>
    <n v="514"/>
    <n v="0"/>
  </r>
  <r>
    <x v="0"/>
    <x v="2"/>
    <x v="190"/>
    <x v="1"/>
    <n v="514"/>
    <n v="0"/>
  </r>
  <r>
    <x v="0"/>
    <x v="2"/>
    <x v="191"/>
    <x v="1"/>
    <n v="514"/>
    <n v="0"/>
  </r>
  <r>
    <x v="0"/>
    <x v="2"/>
    <x v="192"/>
    <x v="1"/>
    <n v="514"/>
    <n v="0"/>
  </r>
  <r>
    <x v="0"/>
    <x v="2"/>
    <x v="193"/>
    <x v="1"/>
    <n v="514"/>
    <n v="0"/>
  </r>
  <r>
    <x v="0"/>
    <x v="2"/>
    <x v="194"/>
    <x v="1"/>
    <n v="514"/>
    <n v="0"/>
  </r>
  <r>
    <x v="0"/>
    <x v="2"/>
    <x v="195"/>
    <x v="1"/>
    <n v="514"/>
    <n v="0"/>
  </r>
  <r>
    <x v="0"/>
    <x v="2"/>
    <x v="197"/>
    <x v="1"/>
    <n v="514"/>
    <n v="0"/>
  </r>
  <r>
    <x v="0"/>
    <x v="2"/>
    <x v="198"/>
    <x v="1"/>
    <n v="514"/>
    <n v="0"/>
  </r>
  <r>
    <x v="0"/>
    <x v="2"/>
    <x v="199"/>
    <x v="1"/>
    <n v="514"/>
    <n v="0"/>
  </r>
  <r>
    <x v="0"/>
    <x v="2"/>
    <x v="200"/>
    <x v="1"/>
    <n v="514"/>
    <n v="0"/>
  </r>
  <r>
    <x v="0"/>
    <x v="2"/>
    <x v="201"/>
    <x v="1"/>
    <n v="514"/>
    <n v="0"/>
  </r>
  <r>
    <x v="0"/>
    <x v="2"/>
    <x v="202"/>
    <x v="1"/>
    <n v="514"/>
    <n v="0"/>
  </r>
  <r>
    <x v="0"/>
    <x v="2"/>
    <x v="203"/>
    <x v="1"/>
    <n v="514"/>
    <n v="0"/>
  </r>
  <r>
    <x v="0"/>
    <x v="2"/>
    <x v="204"/>
    <x v="1"/>
    <n v="514"/>
    <n v="0"/>
  </r>
  <r>
    <x v="0"/>
    <x v="2"/>
    <x v="205"/>
    <x v="1"/>
    <n v="514"/>
    <n v="0"/>
  </r>
  <r>
    <x v="0"/>
    <x v="2"/>
    <x v="206"/>
    <x v="1"/>
    <n v="514"/>
    <n v="0"/>
  </r>
  <r>
    <x v="0"/>
    <x v="2"/>
    <x v="207"/>
    <x v="1"/>
    <n v="514"/>
    <n v="0"/>
  </r>
  <r>
    <x v="0"/>
    <x v="2"/>
    <x v="208"/>
    <x v="1"/>
    <n v="514"/>
    <n v="0"/>
  </r>
  <r>
    <x v="0"/>
    <x v="2"/>
    <x v="209"/>
    <x v="1"/>
    <n v="514"/>
    <n v="0"/>
  </r>
  <r>
    <x v="0"/>
    <x v="2"/>
    <x v="196"/>
    <x v="1"/>
    <n v="514"/>
    <n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0"/>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1000000}" name="PivotTable2"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6" indent="0" showHeaders="0" compact="0" compactData="0" gridDropZones="1" fieldListSortAscending="1">
  <location ref="AI3:AK6" firstHeaderRow="1" firstDataRow="3" firstDataCol="1" rowPageCount="1" colPageCount="1"/>
  <pivotFields count="6">
    <pivotField axis="axisPage" compact="0" outline="0" subtotalTop="0" showAll="0" includeNewItemsInFilter="1">
      <items count="9">
        <item m="1" x="4"/>
        <item h="1" m="1" x="7"/>
        <item h="1" m="1" x="6"/>
        <item h="1" m="1" x="5"/>
        <item m="1" x="3"/>
        <item m="1" x="1"/>
        <item m="1" x="2"/>
        <item m="1" x="0"/>
        <item t="default"/>
      </items>
    </pivotField>
    <pivotField axis="axisCol" compact="0" outline="0" subtotalTop="0" showAll="0" includeNewItemsInFilter="1" defaultSubtotal="0">
      <items count="4">
        <item m="1" x="0"/>
        <item m="1" x="1"/>
        <item m="1" x="3"/>
        <item m="1" x="2"/>
      </items>
    </pivotField>
    <pivotField axis="axisCol" compact="0" outline="0" subtotalTop="0" showAll="0" includeNewItemsInFilter="1" defaultSubtotal="0">
      <items count="12">
        <item m="1" x="4"/>
        <item m="1" x="2"/>
        <item m="1" x="3"/>
        <item m="1" x="5"/>
        <item m="1" x="6"/>
        <item m="1" x="0"/>
        <item m="1" x="7"/>
        <item m="1" x="8"/>
        <item m="1" x="9"/>
        <item m="1" x="10"/>
        <item m="1" x="11"/>
        <item m="1" x="1"/>
      </items>
    </pivotField>
    <pivotField axis="axisRow" compact="0" outline="0" subtotalTop="0" showAll="0" includeNewItemsInFilter="1" defaultSubtotal="0">
      <items count="259">
        <item m="1" x="189"/>
        <item m="1" x="238"/>
        <item m="1" x="222"/>
        <item m="1" x="190"/>
        <item m="1" x="191"/>
        <item m="1" x="192"/>
        <item m="1" x="193"/>
        <item m="1" x="194"/>
        <item m="1" x="195"/>
        <item m="1" x="236"/>
        <item m="1" x="196"/>
        <item m="1" x="197"/>
        <item m="1" x="244"/>
        <item m="1" x="198"/>
        <item m="1" x="199"/>
        <item m="1" x="200"/>
        <item m="1" x="201"/>
        <item m="1" x="202"/>
        <item m="1" x="203"/>
        <item m="1" x="204"/>
        <item m="1" x="205"/>
        <item m="1" x="206"/>
        <item m="1" x="207"/>
        <item m="1" x="208"/>
        <item m="1" x="209"/>
        <item m="1" x="0"/>
        <item m="1" x="1"/>
        <item m="1" x="2"/>
        <item m="1" x="3"/>
        <item m="1" x="4"/>
        <item m="1" x="5"/>
        <item m="1" x="6"/>
        <item m="1" x="7"/>
        <item m="1" x="8"/>
        <item m="1" x="9"/>
        <item m="1" x="10"/>
        <item m="1" x="11"/>
        <item m="1" x="12"/>
        <item m="1" x="13"/>
        <item m="1" x="14"/>
        <item m="1" x="15"/>
        <item m="1" x="16"/>
        <item m="1" x="17"/>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m="1" x="42"/>
        <item m="1" x="43"/>
        <item m="1" x="44"/>
        <item m="1" x="45"/>
        <item m="1" x="46"/>
        <item m="1" x="47"/>
        <item m="1" x="48"/>
        <item m="1" x="49"/>
        <item m="1" x="50"/>
        <item m="1" x="51"/>
        <item m="1" x="52"/>
        <item m="1" x="53"/>
        <item m="1" x="54"/>
        <item m="1" x="55"/>
        <item m="1" x="56"/>
        <item m="1" x="57"/>
        <item m="1" x="58"/>
        <item m="1" x="59"/>
        <item m="1" x="60"/>
        <item m="1" x="61"/>
        <item m="1" x="62"/>
        <item m="1" x="63"/>
        <item m="1" x="64"/>
        <item m="1" x="65"/>
        <item m="1" x="66"/>
        <item m="1" x="67"/>
        <item m="1" x="68"/>
        <item m="1" x="69"/>
        <item m="1" x="70"/>
        <item m="1" x="71"/>
        <item m="1" x="72"/>
        <item m="1" x="73"/>
        <item m="1" x="74"/>
        <item m="1" x="75"/>
        <item m="1" x="76"/>
        <item m="1" x="257"/>
        <item m="1" x="248"/>
        <item m="1" x="252"/>
        <item m="1" x="230"/>
        <item m="1" x="247"/>
        <item m="1" x="241"/>
        <item m="1" x="256"/>
        <item m="1" x="249"/>
        <item m="1" x="228"/>
        <item m="1" x="246"/>
        <item m="1" x="240"/>
        <item m="1" x="234"/>
        <item m="1" x="229"/>
        <item m="1" x="79"/>
        <item m="1" x="80"/>
        <item m="1" x="81"/>
        <item m="1" x="82"/>
        <item m="1" x="83"/>
        <item m="1" x="84"/>
        <item m="1" x="85"/>
        <item m="1" x="86"/>
        <item m="1" x="87"/>
        <item m="1" x="88"/>
        <item m="1" x="89"/>
        <item m="1" x="90"/>
        <item m="1" x="91"/>
        <item m="1" x="92"/>
        <item m="1" x="93"/>
        <item m="1" x="94"/>
        <item m="1" x="95"/>
        <item m="1" x="96"/>
        <item m="1" x="97"/>
        <item m="1" x="98"/>
        <item m="1" x="99"/>
        <item m="1" x="100"/>
        <item m="1" x="101"/>
        <item m="1" x="102"/>
        <item m="1" x="103"/>
        <item m="1" x="104"/>
        <item m="1" x="105"/>
        <item m="1" x="106"/>
        <item m="1" x="107"/>
        <item m="1" x="108"/>
        <item m="1" x="109"/>
        <item m="1" x="110"/>
        <item m="1" x="111"/>
        <item m="1" x="112"/>
        <item m="1" x="113"/>
        <item m="1" x="114"/>
        <item m="1" x="223"/>
        <item m="1" x="115"/>
        <item m="1" x="116"/>
        <item m="1" x="117"/>
        <item m="1" x="118"/>
        <item m="1" x="119"/>
        <item m="1" x="120"/>
        <item m="1" x="121"/>
        <item m="1" x="122"/>
        <item m="1" x="123"/>
        <item m="1" x="124"/>
        <item m="1" x="125"/>
        <item m="1" x="126"/>
        <item m="1" x="127"/>
        <item m="1" x="128"/>
        <item m="1" x="129"/>
        <item m="1" x="130"/>
        <item m="1" x="131"/>
        <item m="1" x="132"/>
        <item m="1" x="133"/>
        <item m="1" x="210"/>
        <item m="1" x="226"/>
        <item m="1" x="211"/>
        <item m="1" x="141"/>
        <item m="1" x="142"/>
        <item m="1" x="143"/>
        <item m="1" x="144"/>
        <item m="1" x="215"/>
        <item m="1" x="145"/>
        <item m="1" x="216"/>
        <item m="1" x="146"/>
        <item m="1" x="148"/>
        <item m="1" x="149"/>
        <item m="1" x="253"/>
        <item m="1" x="251"/>
        <item m="1" x="250"/>
        <item m="1" x="150"/>
        <item m="1" x="217"/>
        <item m="1" x="245"/>
        <item m="1" x="243"/>
        <item m="1" x="242"/>
        <item m="1" x="239"/>
        <item m="1" x="235"/>
        <item m="1" x="156"/>
        <item m="1" x="218"/>
        <item m="1" x="219"/>
        <item m="1" x="232"/>
        <item m="1" x="231"/>
        <item m="1" x="159"/>
        <item m="1" x="160"/>
        <item m="1" x="161"/>
        <item m="1" x="162"/>
        <item m="1" x="224"/>
        <item m="1" x="163"/>
        <item m="1" x="164"/>
        <item m="1" x="166"/>
        <item m="1" x="167"/>
        <item m="1" x="168"/>
        <item m="1" x="169"/>
        <item m="1" x="170"/>
        <item m="1" x="171"/>
        <item m="1" x="172"/>
        <item m="1" x="173"/>
        <item m="1" x="174"/>
        <item m="1" x="227"/>
        <item m="1" x="175"/>
        <item m="1" x="176"/>
        <item m="1" x="177"/>
        <item m="1" x="178"/>
        <item m="1" x="179"/>
        <item m="1" x="225"/>
        <item m="1" x="258"/>
        <item m="1" x="180"/>
        <item m="1" x="255"/>
        <item m="1" x="237"/>
        <item m="1" x="254"/>
        <item m="1" x="233"/>
        <item m="1" x="186"/>
        <item m="1" x="187"/>
        <item m="1" x="188"/>
        <item m="1" x="77"/>
        <item m="1" x="78"/>
        <item m="1" x="138"/>
        <item m="1" x="212"/>
        <item m="1" x="213"/>
        <item m="1" x="214"/>
        <item m="1" x="139"/>
        <item m="1" x="140"/>
        <item m="1" x="151"/>
        <item m="1" x="152"/>
        <item m="1" x="153"/>
        <item m="1" x="154"/>
        <item m="1" x="155"/>
        <item m="1" x="220"/>
        <item m="1" x="157"/>
        <item m="1" x="165"/>
        <item m="1" x="221"/>
        <item m="1" x="181"/>
        <item m="1" x="182"/>
        <item m="1" x="183"/>
        <item m="1" x="184"/>
        <item m="1" x="134"/>
        <item m="1" x="135"/>
        <item m="1" x="136"/>
        <item m="1" x="137"/>
        <item m="1" x="147"/>
        <item m="1" x="158"/>
        <item m="1" x="185"/>
      </items>
    </pivotField>
    <pivotField compact="0" outline="0" subtotalTop="0" showAll="0" includeNewItemsInFilter="1"/>
    <pivotField dataField="1" compact="0" outline="0" subtotalTop="0" showAll="0" includeNewItemsInFilter="1"/>
  </pivotFields>
  <rowFields count="1">
    <field x="3"/>
  </rowFields>
  <colFields count="2">
    <field x="1"/>
    <field x="2"/>
  </colFields>
  <pageFields count="1">
    <pageField fld="0" hier="0"/>
  </pageFields>
  <dataFields count="1">
    <dataField name="Sum of Data2" fld="5" baseField="0" baseItem="0"/>
  </dataFields>
  <formats count="2">
    <format dxfId="101">
      <pivotArea type="all" dataOnly="0" outline="0" fieldPosition="0"/>
    </format>
    <format dxfId="100">
      <pivotArea type="origin" dataOnly="0" labelOnly="1"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PivotTable1" cacheId="0"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location ref="N3:AD215" firstHeaderRow="1" firstDataRow="3" firstDataCol="1" rowPageCount="1" colPageCount="1"/>
  <pivotFields count="6">
    <pivotField axis="axisPage" compact="0" outline="0" subtotalTop="0" showAll="0" includeNewItemsInFilter="1">
      <items count="2">
        <item x="0"/>
        <item t="default"/>
      </items>
    </pivotField>
    <pivotField axis="axisCol" compact="0" outline="0" subtotalTop="0" showAll="0" includeNewItemsInFilter="1" defaultSubtotal="0">
      <items count="4">
        <item x="0"/>
        <item x="1"/>
        <item m="1" x="3"/>
        <item x="2"/>
      </items>
    </pivotField>
    <pivotField axis="axisRow" compact="0" outline="0" subtotalTop="0" showAll="0" includeNewItemsInFilter="1">
      <items count="270">
        <item x="189"/>
        <item m="1" x="242"/>
        <item m="1" x="223"/>
        <item x="190"/>
        <item x="191"/>
        <item x="192"/>
        <item x="193"/>
        <item x="194"/>
        <item x="195"/>
        <item m="1" x="240"/>
        <item x="197"/>
        <item x="198"/>
        <item m="1" x="249"/>
        <item x="199"/>
        <item x="200"/>
        <item x="201"/>
        <item x="202"/>
        <item x="203"/>
        <item x="204"/>
        <item x="205"/>
        <item x="206"/>
        <item x="207"/>
        <item x="208"/>
        <item x="209"/>
        <item x="19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m="1" x="267"/>
        <item m="1" x="253"/>
        <item m="1" x="257"/>
        <item m="1" x="232"/>
        <item m="1" x="252"/>
        <item m="1" x="246"/>
        <item m="1" x="266"/>
        <item m="1" x="254"/>
        <item m="1" x="230"/>
        <item m="1" x="251"/>
        <item m="1" x="245"/>
        <item m="1" x="238"/>
        <item m="1" x="231"/>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m="1" x="224"/>
        <item x="115"/>
        <item x="116"/>
        <item x="117"/>
        <item x="118"/>
        <item x="119"/>
        <item x="120"/>
        <item x="121"/>
        <item x="122"/>
        <item x="123"/>
        <item x="124"/>
        <item x="125"/>
        <item x="126"/>
        <item x="127"/>
        <item x="128"/>
        <item x="129"/>
        <item x="130"/>
        <item x="131"/>
        <item x="132"/>
        <item x="133"/>
        <item m="1" x="210"/>
        <item m="1" x="228"/>
        <item m="1" x="211"/>
        <item x="142"/>
        <item x="143"/>
        <item x="144"/>
        <item x="145"/>
        <item m="1" x="215"/>
        <item x="146"/>
        <item m="1" x="216"/>
        <item x="147"/>
        <item x="149"/>
        <item x="150"/>
        <item m="1" x="262"/>
        <item m="1" x="256"/>
        <item m="1" x="255"/>
        <item x="151"/>
        <item m="1" x="217"/>
        <item m="1" x="250"/>
        <item m="1" x="248"/>
        <item m="1" x="247"/>
        <item m="1" x="244"/>
        <item m="1" x="239"/>
        <item x="157"/>
        <item m="1" x="218"/>
        <item m="1" x="219"/>
        <item m="1" x="234"/>
        <item m="1" x="233"/>
        <item x="160"/>
        <item x="161"/>
        <item x="162"/>
        <item x="163"/>
        <item m="1" x="225"/>
        <item x="164"/>
        <item x="165"/>
        <item x="167"/>
        <item x="168"/>
        <item x="169"/>
        <item x="170"/>
        <item x="171"/>
        <item x="172"/>
        <item x="173"/>
        <item x="174"/>
        <item x="175"/>
        <item m="1" x="229"/>
        <item x="176"/>
        <item x="177"/>
        <item x="178"/>
        <item x="179"/>
        <item m="1" x="222"/>
        <item m="1" x="226"/>
        <item m="1" x="268"/>
        <item x="180"/>
        <item m="1" x="265"/>
        <item m="1" x="243"/>
        <item m="1" x="264"/>
        <item m="1" x="241"/>
        <item m="1" x="263"/>
        <item m="1" x="237"/>
        <item x="186"/>
        <item x="187"/>
        <item x="188"/>
        <item x="77"/>
        <item x="78"/>
        <item x="138"/>
        <item m="1" x="220"/>
        <item x="158"/>
        <item x="166"/>
        <item m="1" x="261"/>
        <item m="1" x="236"/>
        <item m="1" x="260"/>
        <item x="181"/>
        <item m="1" x="259"/>
        <item m="1" x="227"/>
        <item m="1" x="221"/>
        <item m="1" x="235"/>
        <item m="1" x="258"/>
        <item m="1" x="212"/>
        <item m="1" x="213"/>
        <item m="1" x="214"/>
        <item x="139"/>
        <item x="140"/>
        <item x="152"/>
        <item x="153"/>
        <item x="154"/>
        <item x="155"/>
        <item x="156"/>
        <item x="182"/>
        <item x="183"/>
        <item x="184"/>
        <item x="134"/>
        <item x="135"/>
        <item x="136"/>
        <item x="137"/>
        <item x="148"/>
        <item x="159"/>
        <item x="185"/>
        <item x="141"/>
        <item t="default"/>
      </items>
    </pivotField>
    <pivotField axis="axisCol" compact="0" outline="0" subtotalTop="0" showAll="0" includeNewItemsInFilter="1">
      <items count="13">
        <item x="4"/>
        <item x="2"/>
        <item x="3"/>
        <item x="5"/>
        <item x="6"/>
        <item x="0"/>
        <item x="7"/>
        <item x="8"/>
        <item x="9"/>
        <item x="10"/>
        <item x="11"/>
        <item x="1"/>
        <item t="default"/>
      </items>
    </pivotField>
    <pivotField compact="0" outline="0" subtotalTop="0" showAll="0" includeNewItemsInFilter="1"/>
    <pivotField name="Data2" dataField="1" compact="0" outline="0" showAll="0" defaultSubtotal="0"/>
  </pivotFields>
  <rowFields count="1">
    <field x="2"/>
  </rowFields>
  <rowItems count="210">
    <i>
      <x/>
    </i>
    <i>
      <x v="3"/>
    </i>
    <i>
      <x v="4"/>
    </i>
    <i>
      <x v="5"/>
    </i>
    <i>
      <x v="6"/>
    </i>
    <i>
      <x v="7"/>
    </i>
    <i>
      <x v="8"/>
    </i>
    <i>
      <x v="10"/>
    </i>
    <i>
      <x v="11"/>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2"/>
    </i>
    <i>
      <x v="153"/>
    </i>
    <i>
      <x v="154"/>
    </i>
    <i>
      <x v="155"/>
    </i>
    <i>
      <x v="156"/>
    </i>
    <i>
      <x v="157"/>
    </i>
    <i>
      <x v="158"/>
    </i>
    <i>
      <x v="159"/>
    </i>
    <i>
      <x v="160"/>
    </i>
    <i>
      <x v="161"/>
    </i>
    <i>
      <x v="162"/>
    </i>
    <i>
      <x v="163"/>
    </i>
    <i>
      <x v="164"/>
    </i>
    <i>
      <x v="165"/>
    </i>
    <i>
      <x v="166"/>
    </i>
    <i>
      <x v="167"/>
    </i>
    <i>
      <x v="168"/>
    </i>
    <i>
      <x v="169"/>
    </i>
    <i>
      <x v="170"/>
    </i>
    <i>
      <x v="174"/>
    </i>
    <i>
      <x v="175"/>
    </i>
    <i>
      <x v="176"/>
    </i>
    <i>
      <x v="177"/>
    </i>
    <i>
      <x v="179"/>
    </i>
    <i>
      <x v="181"/>
    </i>
    <i>
      <x v="182"/>
    </i>
    <i>
      <x v="183"/>
    </i>
    <i>
      <x v="187"/>
    </i>
    <i>
      <x v="194"/>
    </i>
    <i>
      <x v="199"/>
    </i>
    <i>
      <x v="200"/>
    </i>
    <i>
      <x v="201"/>
    </i>
    <i>
      <x v="202"/>
    </i>
    <i>
      <x v="204"/>
    </i>
    <i>
      <x v="205"/>
    </i>
    <i>
      <x v="206"/>
    </i>
    <i>
      <x v="207"/>
    </i>
    <i>
      <x v="208"/>
    </i>
    <i>
      <x v="209"/>
    </i>
    <i>
      <x v="210"/>
    </i>
    <i>
      <x v="211"/>
    </i>
    <i>
      <x v="212"/>
    </i>
    <i>
      <x v="213"/>
    </i>
    <i>
      <x v="214"/>
    </i>
    <i>
      <x v="216"/>
    </i>
    <i>
      <x v="217"/>
    </i>
    <i>
      <x v="218"/>
    </i>
    <i>
      <x v="219"/>
    </i>
    <i>
      <x v="223"/>
    </i>
    <i>
      <x v="230"/>
    </i>
    <i>
      <x v="231"/>
    </i>
    <i>
      <x v="232"/>
    </i>
    <i>
      <x v="233"/>
    </i>
    <i>
      <x v="234"/>
    </i>
    <i>
      <x v="235"/>
    </i>
    <i>
      <x v="237"/>
    </i>
    <i>
      <x v="238"/>
    </i>
    <i>
      <x v="242"/>
    </i>
    <i>
      <x v="251"/>
    </i>
    <i>
      <x v="252"/>
    </i>
    <i>
      <x v="253"/>
    </i>
    <i>
      <x v="254"/>
    </i>
    <i>
      <x v="255"/>
    </i>
    <i>
      <x v="256"/>
    </i>
    <i>
      <x v="257"/>
    </i>
    <i>
      <x v="258"/>
    </i>
    <i>
      <x v="259"/>
    </i>
    <i>
      <x v="260"/>
    </i>
    <i>
      <x v="261"/>
    </i>
    <i>
      <x v="262"/>
    </i>
    <i>
      <x v="263"/>
    </i>
    <i>
      <x v="264"/>
    </i>
    <i>
      <x v="265"/>
    </i>
    <i>
      <x v="266"/>
    </i>
    <i>
      <x v="267"/>
    </i>
    <i>
      <x v="268"/>
    </i>
  </rowItems>
  <colFields count="2">
    <field x="1"/>
    <field x="3"/>
  </colFields>
  <colItems count="16">
    <i>
      <x/>
      <x v="5"/>
    </i>
    <i r="1">
      <x v="11"/>
    </i>
    <i>
      <x v="1"/>
      <x v="1"/>
    </i>
    <i r="1">
      <x v="2"/>
    </i>
    <i>
      <x v="3"/>
      <x/>
    </i>
    <i r="1">
      <x v="1"/>
    </i>
    <i r="1">
      <x v="2"/>
    </i>
    <i r="1">
      <x v="3"/>
    </i>
    <i r="1">
      <x v="4"/>
    </i>
    <i r="1">
      <x v="5"/>
    </i>
    <i r="1">
      <x v="6"/>
    </i>
    <i r="1">
      <x v="7"/>
    </i>
    <i r="1">
      <x v="8"/>
    </i>
    <i r="1">
      <x v="9"/>
    </i>
    <i r="1">
      <x v="10"/>
    </i>
    <i r="1">
      <x v="11"/>
    </i>
  </colItems>
  <pageFields count="1">
    <pageField fld="0" item="0" hier="-1"/>
  </pageFields>
  <dataFields count="1">
    <dataField name="Sum of Data2" fld="5" baseField="0" baseItem="0"/>
  </dataFields>
  <formats count="16">
    <format dxfId="117">
      <pivotArea type="all" dataOnly="0" outline="0" fieldPosition="0"/>
    </format>
    <format dxfId="116">
      <pivotArea outline="0" collapsedLevelsAreSubtotals="1" fieldPosition="0"/>
    </format>
    <format dxfId="115">
      <pivotArea type="origin" dataOnly="0" labelOnly="1" outline="0" fieldPosition="0"/>
    </format>
    <format dxfId="114">
      <pivotArea field="1" type="button" dataOnly="0" labelOnly="1" outline="0" axis="axisCol" fieldPosition="0"/>
    </format>
    <format dxfId="113">
      <pivotArea field="3" type="button" dataOnly="0" labelOnly="1" outline="0" axis="axisCol" fieldPosition="1"/>
    </format>
    <format dxfId="112">
      <pivotArea type="topRight" dataOnly="0" labelOnly="1" outline="0" fieldPosition="0"/>
    </format>
    <format dxfId="111">
      <pivotArea field="2" type="button" dataOnly="0" labelOnly="1" outline="0" axis="axisRow" fieldPosition="0"/>
    </format>
    <format dxfId="110">
      <pivotArea dataOnly="0" labelOnly="1" outline="0" fieldPosition="0">
        <references count="1">
          <reference field="2" count="50">
            <x v="0"/>
            <x v="3"/>
            <x v="4"/>
            <x v="5"/>
            <x v="6"/>
            <x v="7"/>
            <x v="8"/>
            <x v="10"/>
            <x v="11"/>
            <x v="13"/>
            <x v="14"/>
            <x v="15"/>
            <x v="16"/>
            <x v="17"/>
            <x v="18"/>
            <x v="19"/>
            <x v="20"/>
            <x v="21"/>
            <x v="22"/>
            <x v="23"/>
            <x v="24"/>
            <x v="25"/>
            <x v="26"/>
            <x v="27"/>
            <x v="28"/>
            <x v="29"/>
            <x v="30"/>
            <x v="31"/>
            <x v="32"/>
            <x v="33"/>
            <x v="34"/>
            <x v="35"/>
            <x v="36"/>
            <x v="37"/>
            <x v="38"/>
            <x v="39"/>
            <x v="40"/>
            <x v="41"/>
            <x v="42"/>
            <x v="43"/>
            <x v="44"/>
            <x v="45"/>
            <x v="46"/>
            <x v="47"/>
            <x v="48"/>
            <x v="49"/>
            <x v="50"/>
            <x v="51"/>
            <x v="52"/>
            <x v="53"/>
          </reference>
        </references>
      </pivotArea>
    </format>
    <format dxfId="109">
      <pivotArea dataOnly="0" labelOnly="1" outline="0" fieldPosition="0">
        <references count="1">
          <reference field="2" count="50">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15"/>
            <x v="116"/>
          </reference>
        </references>
      </pivotArea>
    </format>
    <format dxfId="108">
      <pivotArea dataOnly="0" labelOnly="1" outline="0" fieldPosition="0">
        <references count="1">
          <reference field="2" count="50">
            <x v="117"/>
            <x v="118"/>
            <x v="119"/>
            <x v="120"/>
            <x v="121"/>
            <x v="122"/>
            <x v="123"/>
            <x v="124"/>
            <x v="125"/>
            <x v="126"/>
            <x v="127"/>
            <x v="128"/>
            <x v="129"/>
            <x v="130"/>
            <x v="131"/>
            <x v="132"/>
            <x v="133"/>
            <x v="134"/>
            <x v="135"/>
            <x v="136"/>
            <x v="137"/>
            <x v="138"/>
            <x v="139"/>
            <x v="140"/>
            <x v="141"/>
            <x v="142"/>
            <x v="143"/>
            <x v="144"/>
            <x v="145"/>
            <x v="146"/>
            <x v="147"/>
            <x v="148"/>
            <x v="149"/>
            <x v="150"/>
            <x v="152"/>
            <x v="153"/>
            <x v="154"/>
            <x v="155"/>
            <x v="156"/>
            <x v="157"/>
            <x v="158"/>
            <x v="159"/>
            <x v="160"/>
            <x v="161"/>
            <x v="162"/>
            <x v="163"/>
            <x v="164"/>
            <x v="165"/>
            <x v="166"/>
            <x v="167"/>
          </reference>
        </references>
      </pivotArea>
    </format>
    <format dxfId="107">
      <pivotArea dataOnly="0" labelOnly="1" outline="0" fieldPosition="0">
        <references count="1">
          <reference field="2" count="50">
            <x v="168"/>
            <x v="169"/>
            <x v="170"/>
            <x v="174"/>
            <x v="175"/>
            <x v="176"/>
            <x v="177"/>
            <x v="179"/>
            <x v="181"/>
            <x v="182"/>
            <x v="183"/>
            <x v="187"/>
            <x v="194"/>
            <x v="199"/>
            <x v="200"/>
            <x v="201"/>
            <x v="202"/>
            <x v="204"/>
            <x v="205"/>
            <x v="206"/>
            <x v="207"/>
            <x v="208"/>
            <x v="209"/>
            <x v="210"/>
            <x v="211"/>
            <x v="212"/>
            <x v="213"/>
            <x v="214"/>
            <x v="216"/>
            <x v="217"/>
            <x v="218"/>
            <x v="219"/>
            <x v="223"/>
            <x v="230"/>
            <x v="231"/>
            <x v="232"/>
            <x v="233"/>
            <x v="234"/>
            <x v="235"/>
            <x v="237"/>
            <x v="238"/>
            <x v="242"/>
            <x v="251"/>
            <x v="252"/>
            <x v="253"/>
            <x v="254"/>
            <x v="255"/>
            <x v="256"/>
            <x v="257"/>
            <x v="258"/>
          </reference>
        </references>
      </pivotArea>
    </format>
    <format dxfId="106">
      <pivotArea dataOnly="0" labelOnly="1" outline="0" fieldPosition="0">
        <references count="1">
          <reference field="2" count="10">
            <x v="259"/>
            <x v="260"/>
            <x v="261"/>
            <x v="262"/>
            <x v="263"/>
            <x v="264"/>
            <x v="265"/>
            <x v="266"/>
            <x v="267"/>
            <x v="268"/>
          </reference>
        </references>
      </pivotArea>
    </format>
    <format dxfId="105">
      <pivotArea dataOnly="0" labelOnly="1" outline="0" fieldPosition="0">
        <references count="1">
          <reference field="1" count="0"/>
        </references>
      </pivotArea>
    </format>
    <format dxfId="104">
      <pivotArea dataOnly="0" labelOnly="1" outline="0" fieldPosition="0">
        <references count="2">
          <reference field="1" count="1" selected="0">
            <x v="0"/>
          </reference>
          <reference field="3" count="2">
            <x v="5"/>
            <x v="11"/>
          </reference>
        </references>
      </pivotArea>
    </format>
    <format dxfId="103">
      <pivotArea dataOnly="0" labelOnly="1" outline="0" fieldPosition="0">
        <references count="2">
          <reference field="1" count="1" selected="0">
            <x v="1"/>
          </reference>
          <reference field="3" count="2">
            <x v="1"/>
            <x v="2"/>
          </reference>
        </references>
      </pivotArea>
    </format>
    <format dxfId="102">
      <pivotArea dataOnly="0" labelOnly="1" outline="0" fieldPosition="0">
        <references count="2">
          <reference field="1" count="1" selected="0">
            <x v="3"/>
          </reference>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MS Access Database" adjustColumnWidth="0" connectionId="1" xr16:uid="{00000000-0016-0000-0B00-000003000000}" autoFormatId="16" applyNumberFormats="0" applyBorderFormats="0" applyFontFormats="0" applyPatternFormats="0" applyAlignmentFormats="0" applyWidthHeightFormats="0">
  <queryTableRefresh nextId="9" unboundColumnsLeft="1">
    <queryTableFields count="8">
      <queryTableField id="8" dataBound="0" tableColumnId="8"/>
      <queryTableField id="1" name="YearCode" tableColumnId="1"/>
      <queryTableField id="2" name="FormRef" tableColumnId="2"/>
      <queryTableField id="3" name="AuthCode" tableColumnId="3"/>
      <queryTableField id="4" name="RowRef" tableColumnId="4"/>
      <queryTableField id="5" name="StandDesc" tableColumnId="5"/>
      <queryTableField id="6" name="ColumnRef" tableColumnId="6"/>
      <queryTableField id="7" name="Data" tableColumnId="7"/>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3" xr16:uid="{00000000-0016-0000-0B00-000004000000}" autoFormatId="16" applyNumberFormats="0" applyBorderFormats="0" applyFontFormats="0" applyPatternFormats="0" applyAlignmentFormats="0" applyWidthHeightFormats="0">
  <queryTableRefresh nextId="7" unboundColumnsLeft="1" unboundColumnsRight="2">
    <queryTableFields count="6">
      <queryTableField id="4" dataBound="0" tableColumnId="4"/>
      <queryTableField id="1" name="FormRef" tableColumnId="1"/>
      <queryTableField id="2" name="RowRef" tableColumnId="2"/>
      <queryTableField id="3" name="StandDesc" tableColumnId="3"/>
      <queryTableField id="5" dataBound="0" tableColumnId="5"/>
      <queryTableField id="6" dataBound="0" tableColumnId="6"/>
    </queryTableFields>
  </queryTableRefresh>
</queryTable>
</file>

<file path=xl/tables/_rels/table5.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5" xr:uid="{00000000-000C-0000-FFFF-FFFF00000000}" name="CompOut" displayName="CompOut" ref="AC15:AQ29" totalsRowShown="0" headerRowDxfId="159" dataDxfId="158">
  <tableColumns count="15">
    <tableColumn id="1" xr3:uid="{00000000-0010-0000-0000-000001000000}" name="YearCode" dataDxfId="157" totalsRowDxfId="156">
      <calculatedColumnFormula>ValData!B4</calculatedColumnFormula>
    </tableColumn>
    <tableColumn id="2" xr3:uid="{00000000-0010-0000-0000-000002000000}" name="FormRef" dataDxfId="155" totalsRowDxfId="154"/>
    <tableColumn id="3" xr3:uid="{00000000-0010-0000-0000-000003000000}" name="AuthCode" dataDxfId="153" totalsRowDxfId="152">
      <calculatedColumnFormula>UANumber</calculatedColumnFormula>
    </tableColumn>
    <tableColumn id="4" xr3:uid="{00000000-0010-0000-0000-000004000000}" name="Table No" dataDxfId="151" totalsRowDxfId="150"/>
    <tableColumn id="5" xr3:uid="{00000000-0010-0000-0000-000005000000}" name="Val No" dataDxfId="149" totalsRowDxfId="148"/>
    <tableColumn id="6" xr3:uid="{00000000-0010-0000-0000-000006000000}" name="Form1Fig" dataDxfId="147" totalsRowDxfId="146">
      <calculatedColumnFormula>F17</calculatedColumnFormula>
    </tableColumn>
    <tableColumn id="7" xr3:uid="{00000000-0010-0000-0000-000007000000}" name="Form2Fig" dataDxfId="145" totalsRowDxfId="144">
      <calculatedColumnFormula>G17</calculatedColumnFormula>
    </tableColumn>
    <tableColumn id="8" xr3:uid="{00000000-0010-0000-0000-000008000000}" name="Auto" dataDxfId="143" totalsRowDxfId="142">
      <calculatedColumnFormula>I17</calculatedColumnFormula>
    </tableColumn>
    <tableColumn id="9" xr3:uid="{00000000-0010-0000-0000-000009000000}" name="Mark" dataDxfId="141" totalsRowDxfId="140">
      <calculatedColumnFormula>IF(ISERROR(#REF!),"",#REF!)</calculatedColumnFormula>
    </tableColumn>
    <tableColumn id="10" xr3:uid="{00000000-0010-0000-0000-00000A000000}" name="Check" dataDxfId="139" totalsRowDxfId="138">
      <calculatedColumnFormula>IF(ISERROR(#REF!),"",#REF!)</calculatedColumnFormula>
    </tableColumn>
    <tableColumn id="11" xr3:uid="{00000000-0010-0000-0000-00000B000000}" name="Status" dataDxfId="137" totalsRowDxfId="136">
      <calculatedColumnFormula>IF(ISERROR(#REF!),"",#REF!)</calculatedColumnFormula>
    </tableColumn>
    <tableColumn id="12" xr3:uid="{00000000-0010-0000-0000-00000C000000}" name="Your Comments" dataDxfId="135" totalsRowDxfId="134">
      <calculatedColumnFormula>F18</calculatedColumnFormula>
    </tableColumn>
    <tableColumn id="13" xr3:uid="{00000000-0010-0000-0000-00000D000000}" name="Our Comments" dataDxfId="133" totalsRowDxfId="132">
      <calculatedColumnFormula>F21</calculatedColumnFormula>
    </tableColumn>
    <tableColumn id="14" xr3:uid="{00000000-0010-0000-0000-00000E000000}" name="Initials" dataDxfId="131" totalsRowDxfId="130">
      <calculatedColumnFormula>K22</calculatedColumnFormula>
    </tableColumn>
    <tableColumn id="15" xr3:uid="{00000000-0010-0000-0000-00000F000000}" name="Date" dataDxfId="129" totalsRowDxfId="128">
      <calculatedColumnFormula>K19</calculatedColumnFormula>
    </tableColumn>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1000000}" name="CompIn" displayName="CompIn" ref="AT15:BA32" totalsRowShown="0" headerRowDxfId="127" dataDxfId="126">
  <autoFilter ref="AT15:BA32" xr:uid="{00000000-0009-0000-0100-000006000000}"/>
  <tableColumns count="8">
    <tableColumn id="7" xr3:uid="{00000000-0010-0000-0100-000007000000}" name="Index" dataDxfId="125">
      <calculatedColumnFormula>AU16&amp;"_"&amp;AV16</calculatedColumnFormula>
    </tableColumn>
    <tableColumn id="1" xr3:uid="{00000000-0010-0000-0100-000001000000}" name="Table" dataDxfId="124"/>
    <tableColumn id="2" xr3:uid="{00000000-0010-0000-0100-000002000000}" name="Val" dataDxfId="123"/>
    <tableColumn id="3" xr3:uid="{00000000-0010-0000-0100-000003000000}" name="Mark" dataDxfId="122"/>
    <tableColumn id="6" xr3:uid="{00000000-0010-0000-0100-000006000000}" name="Status" dataDxfId="121"/>
    <tableColumn id="4" xr3:uid="{00000000-0010-0000-0100-000004000000}" name="Our Comments" dataDxfId="120"/>
    <tableColumn id="5" xr3:uid="{00000000-0010-0000-0100-000005000000}" name="Init" dataDxfId="119"/>
    <tableColumn id="8" xr3:uid="{00000000-0010-0000-0100-000008000000}" name="date" dataDxfId="118"/>
  </tableColumns>
  <tableStyleInfo name="TableStyleMedium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8000000}" name="tblTranslate" displayName="tblTranslate" ref="A2:E1767" totalsRowShown="0" headerRowDxfId="99" dataDxfId="98">
  <autoFilter ref="A2:E1767" xr:uid="{00000000-0009-0000-0100-000001000000}"/>
  <sortState xmlns:xlrd2="http://schemas.microsoft.com/office/spreadsheetml/2017/richdata2" ref="A3:E1636">
    <sortCondition ref="A2:A1636"/>
  </sortState>
  <tableColumns count="5">
    <tableColumn id="5" xr3:uid="{00000000-0010-0000-0800-000005000000}" name="Select" dataDxfId="97"/>
    <tableColumn id="1" xr3:uid="{00000000-0010-0000-0800-000001000000}" name="English" dataDxfId="96"/>
    <tableColumn id="3" xr3:uid="{00000000-0010-0000-0800-000003000000}" name="Line Info E" dataDxfId="95"/>
    <tableColumn id="2" xr3:uid="{00000000-0010-0000-0800-000002000000}" name="Welsh" dataDxfId="94"/>
    <tableColumn id="4" xr3:uid="{00000000-0010-0000-0800-000004000000}" name="Line Info W" dataDxfId="93"/>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9000000}" name="tblLines" displayName="tblLines" ref="H2:I169" totalsRowShown="0" headerRowDxfId="92" dataDxfId="91">
  <autoFilter ref="H2:I169" xr:uid="{00000000-0009-0000-0100-000002000000}"/>
  <tableColumns count="2">
    <tableColumn id="1" xr3:uid="{00000000-0010-0000-0900-000001000000}" name="Line Info E" dataDxfId="90"/>
    <tableColumn id="2" xr3:uid="{00000000-0010-0000-0900-000002000000}" name="Line Info W" dataDxfId="89"/>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0C000000}" name="DataIn" displayName="DataIn" ref="AE3:AL13475" tableType="queryTable" totalsRowShown="0" headerRowDxfId="88" dataDxfId="87">
  <autoFilter ref="AE3:AL13475" xr:uid="{00000000-0009-0000-0100-000090000000}"/>
  <tableColumns count="8">
    <tableColumn id="8" xr3:uid="{00000000-0010-0000-0C00-000008000000}" uniqueName="8" name="Index" queryTableFieldId="8" dataDxfId="86">
      <calculatedColumnFormula>AG4&amp;"_"&amp;AH4&amp;"_"&amp;AI4&amp;"_"&amp;AK4&amp;"_"&amp;AF4</calculatedColumnFormula>
    </tableColumn>
    <tableColumn id="1" xr3:uid="{00000000-0010-0000-0C00-000001000000}" uniqueName="1" name="YearCode" queryTableFieldId="1" dataDxfId="85"/>
    <tableColumn id="2" xr3:uid="{00000000-0010-0000-0C00-000002000000}" uniqueName="2" name="FormRef" queryTableFieldId="2" dataDxfId="84"/>
    <tableColumn id="3" xr3:uid="{00000000-0010-0000-0C00-000003000000}" uniqueName="3" name="AuthCode" queryTableFieldId="3" dataDxfId="83"/>
    <tableColumn id="4" xr3:uid="{00000000-0010-0000-0C00-000004000000}" uniqueName="4" name="RowRef" queryTableFieldId="4" dataDxfId="82"/>
    <tableColumn id="5" xr3:uid="{00000000-0010-0000-0C00-000005000000}" uniqueName="5" name="StandDesc" queryTableFieldId="5" dataDxfId="81"/>
    <tableColumn id="6" xr3:uid="{00000000-0010-0000-0C00-000006000000}" uniqueName="6" name="ColumnRef" queryTableFieldId="6" dataDxfId="80"/>
    <tableColumn id="7" xr3:uid="{00000000-0010-0000-0C00-000007000000}" uniqueName="7" name="Data" queryTableFieldId="7" dataDxfId="79"/>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0D000000}" name="GTols" displayName="GTols" ref="AS3:AV253" totalsRowShown="0" headerRowDxfId="78" dataDxfId="77">
  <autoFilter ref="AS3:AV253" xr:uid="{00000000-0009-0000-0100-000091000000}"/>
  <tableColumns count="4">
    <tableColumn id="1" xr3:uid="{00000000-0010-0000-0D00-000001000000}" name="Row" dataDxfId="76"/>
    <tableColumn id="2" xr3:uid="{00000000-0010-0000-0D00-000002000000}" name="Description" dataDxfId="75"/>
    <tableColumn id="3" xr3:uid="{00000000-0010-0000-0D00-000003000000}" name="Value" dataDxfId="74"/>
    <tableColumn id="4" xr3:uid="{00000000-0010-0000-0D00-000004000000}" name="%" dataDxfId="73"/>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E000000}" name="RARows" displayName="RARows" ref="AZ3:BE214" tableType="queryTable" totalsRowShown="0" headerRowDxfId="72" dataDxfId="71">
  <autoFilter ref="AZ3:BE214" xr:uid="{00000000-0009-0000-0100-000092000000}"/>
  <tableColumns count="6">
    <tableColumn id="4" xr3:uid="{00000000-0010-0000-0E00-000004000000}" uniqueName="4" name="Index" queryTableFieldId="4" dataDxfId="70">
      <calculatedColumnFormula>BA4&amp;"_"&amp;BB4</calculatedColumnFormula>
    </tableColumn>
    <tableColumn id="1" xr3:uid="{00000000-0010-0000-0E00-000001000000}" uniqueName="1" name="FormRef" queryTableFieldId="1" dataDxfId="69"/>
    <tableColumn id="2" xr3:uid="{00000000-0010-0000-0E00-000002000000}" uniqueName="2" name="RowRef" queryTableFieldId="2" dataDxfId="68"/>
    <tableColumn id="3" xr3:uid="{00000000-0010-0000-0E00-000003000000}" uniqueName="3" name="StandDesc" queryTableFieldId="3" dataDxfId="67"/>
    <tableColumn id="5" xr3:uid="{00000000-0010-0000-0E00-000005000000}" uniqueName="5" name="T/E" queryTableFieldId="5" dataDxfId="66"/>
    <tableColumn id="6" xr3:uid="{00000000-0010-0000-0E00-000006000000}" uniqueName="6" name="Types" queryTableFieldId="6" dataDxfId="65"/>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F000000}" name="LAType" displayName="LAType" ref="BH3:BJ35" totalsRowShown="0" headerRowDxfId="64" dataDxfId="63">
  <autoFilter ref="BH3:BJ35" xr:uid="{00000000-0009-0000-0100-000003000000}"/>
  <tableColumns count="3">
    <tableColumn id="1" xr3:uid="{00000000-0010-0000-0F00-000001000000}" name="Code" dataDxfId="62"/>
    <tableColumn id="2" xr3:uid="{00000000-0010-0000-0F00-000002000000}" name="Name" dataDxfId="61"/>
    <tableColumn id="3" xr3:uid="{00000000-0010-0000-0F00-000003000000}" name="Type" dataDxfId="60"/>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0000000}" name="Comments" displayName="Comments" ref="T27:X32" totalsRowShown="0" headerRowDxfId="59" dataDxfId="58">
  <autoFilter ref="T27:X32" xr:uid="{00000000-0009-0000-0100-000007000000}"/>
  <tableColumns count="5">
    <tableColumn id="1" xr3:uid="{00000000-0010-0000-1000-000001000000}" name="year" dataDxfId="57">
      <calculatedColumnFormula>Year</calculatedColumnFormula>
    </tableColumn>
    <tableColumn id="2" xr3:uid="{00000000-0010-0000-1000-000002000000}" name="Auth" dataDxfId="56">
      <calculatedColumnFormula>UANumber</calculatedColumnFormula>
    </tableColumn>
    <tableColumn id="3" xr3:uid="{00000000-0010-0000-1000-000003000000}" name="ID" dataDxfId="55"/>
    <tableColumn id="4" xr3:uid="{00000000-0010-0000-1000-000004000000}" name="Description" dataDxfId="54"/>
    <tableColumn id="5" xr3:uid="{00000000-0010-0000-1000-000005000000}" name="Comments" dataDxfId="53"/>
  </tableColumns>
  <tableStyleInfo name="TableStyleMedium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00000000-000C-0000-FFFF-FFFF0A000000}" name="GListOut" displayName="GListOut" ref="B224:H322" totalsRowShown="0" headerRowDxfId="52" dataDxfId="51">
  <autoFilter ref="B224:H322" xr:uid="{00000000-0009-0000-0100-00008D000000}"/>
  <tableColumns count="7">
    <tableColumn id="1" xr3:uid="{00000000-0010-0000-0A00-000001000000}" name="Year" dataDxfId="50"/>
    <tableColumn id="2" xr3:uid="{00000000-0010-0000-0A00-000002000000}" name="Auth" dataDxfId="49">
      <calculatedColumnFormula>UANumber</calculatedColumnFormula>
    </tableColumn>
    <tableColumn id="3" xr3:uid="{00000000-0010-0000-0A00-000003000000}" name="Row" dataDxfId="48"/>
    <tableColumn id="4" xr3:uid="{00000000-0010-0000-0A00-000004000000}" name="Gcode" dataDxfId="47">
      <calculatedColumnFormula>VLOOKUP($D225,GList,2,FALSE)</calculatedColumnFormula>
    </tableColumn>
    <tableColumn id="5" xr3:uid="{00000000-0010-0000-0A00-000005000000}" name="Description" dataDxfId="46">
      <calculatedColumnFormula>VLOOKUP($D225,GList,3,FALSE)</calculatedColumnFormula>
    </tableColumn>
    <tableColumn id="6" xr3:uid="{00000000-0010-0000-0A00-000006000000}" name="RG" dataDxfId="45">
      <calculatedColumnFormula>VLOOKUP($D225,GList,4,FALSE)</calculatedColumnFormula>
    </tableColumn>
    <tableColumn id="7" xr3:uid="{00000000-0010-0000-0A00-000007000000}" name="PFI" dataDxfId="44">
      <calculatedColumnFormula>VLOOKUP($D225,GList,5,FALSE)</calculatedColumnFormula>
    </tableColumn>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0B000000}" name="YOYOut" displayName="YOYOut" ref="B3:Q218" totalsRowShown="0" headerRowDxfId="43" dataDxfId="42">
  <autoFilter ref="B3:Q218" xr:uid="{00000000-0009-0000-0100-00008E000000}"/>
  <tableColumns count="16">
    <tableColumn id="1" xr3:uid="{00000000-0010-0000-0B00-000001000000}" name="YearCode" dataDxfId="41">
      <calculatedColumnFormula>B3</calculatedColumnFormula>
    </tableColumn>
    <tableColumn id="2" xr3:uid="{00000000-0010-0000-0B00-000002000000}" name="FormRef" dataDxfId="40"/>
    <tableColumn id="3" xr3:uid="{00000000-0010-0000-0B00-000003000000}" name="RowRef" dataDxfId="39"/>
    <tableColumn id="4" xr3:uid="{00000000-0010-0000-0B00-000004000000}" name="ColumnRef" dataDxfId="38"/>
    <tableColumn id="5" xr3:uid="{00000000-0010-0000-0B00-000005000000}" name="AuthCode" dataDxfId="37">
      <calculatedColumnFormula>UANumber</calculatedColumnFormula>
    </tableColumn>
    <tableColumn id="6" xr3:uid="{00000000-0010-0000-0B00-000006000000}" name="DataY1" dataDxfId="36">
      <calculatedColumnFormula>IF(VLOOKUP($D4,INDIRECT("Val"&amp;$C4),7,FALSE)="",0,VLOOKUP($D4,INDIRECT("Val"&amp;$C4),7,FALSE))</calculatedColumnFormula>
    </tableColumn>
    <tableColumn id="7" xr3:uid="{00000000-0010-0000-0B00-000007000000}" name="DataY2" dataDxfId="35">
      <calculatedColumnFormula>IF(VLOOKUP($D4,INDIRECT("Val"&amp;$C4),8,FALSE)="",0,VLOOKUP($D4,INDIRECT("Val"&amp;$C4),8,FALSE))</calculatedColumnFormula>
    </tableColumn>
    <tableColumn id="8" xr3:uid="{00000000-0010-0000-0B00-000008000000}" name="DataY3" dataDxfId="34">
      <calculatedColumnFormula>IF(VLOOKUP($D4,INDIRECT("Val"&amp;$C4),9,FALSE)="",0,VLOOKUP($D4,INDIRECT("Val"&amp;$C4),9,FALSE))</calculatedColumnFormula>
    </tableColumn>
    <tableColumn id="9" xr3:uid="{00000000-0010-0000-0B00-000009000000}" name="Auto" dataDxfId="33">
      <calculatedColumnFormula>IF(VLOOKUP($D4,INDIRECT("Val"&amp;$C4),17,FALSE)="","",VLOOKUP($D4,INDIRECT("Val"&amp;$C4),17,FALSE))</calculatedColumnFormula>
    </tableColumn>
    <tableColumn id="10" xr3:uid="{00000000-0010-0000-0B00-00000A000000}" name="Mark" dataDxfId="32">
      <calculatedColumnFormula>IF(VLOOKUP($D4,INDIRECT("Val"&amp;$C4),18,FALSE)="","",VLOOKUP($D4,INDIRECT("Val"&amp;$C4),18,FALSE))</calculatedColumnFormula>
    </tableColumn>
    <tableColumn id="11" xr3:uid="{00000000-0010-0000-0B00-00000B000000}" name="Check" dataDxfId="31">
      <calculatedColumnFormula>IF(VLOOKUP($D4,INDIRECT("Val"&amp;$C4),19,FALSE)="","",VLOOKUP($D4,INDIRECT("Val"&amp;$C4),19,FALSE))</calculatedColumnFormula>
    </tableColumn>
    <tableColumn id="12" xr3:uid="{00000000-0010-0000-0B00-00000C000000}" name="Status" dataDxfId="30">
      <calculatedColumnFormula>IF(VLOOKUP($D4,INDIRECT("Val"&amp;$C4),20,FALSE)=0,"",VLOOKUP($D4,INDIRECT("Val"&amp;$C4),20,FALSE))</calculatedColumnFormula>
    </tableColumn>
    <tableColumn id="13" xr3:uid="{00000000-0010-0000-0B00-00000D000000}" name="Column1" dataDxfId="29"/>
    <tableColumn id="14" xr3:uid="{00000000-0010-0000-0B00-00000E000000}" name="Column2" dataDxfId="28"/>
    <tableColumn id="15" xr3:uid="{00000000-0010-0000-0B00-00000F000000}" name="Column3" dataDxfId="27"/>
    <tableColumn id="16" xr3:uid="{00000000-0010-0000-0B00-000010000000}" name="Column4" dataDxfId="26"/>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5" Type="http://schemas.openxmlformats.org/officeDocument/2006/relationships/table" Target="../tables/table2.xml"/><Relationship Id="rId4"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8" Type="http://schemas.openxmlformats.org/officeDocument/2006/relationships/table" Target="../tables/table11.xml"/><Relationship Id="rId3" Type="http://schemas.openxmlformats.org/officeDocument/2006/relationships/table" Target="../tables/table6.xml"/><Relationship Id="rId7" Type="http://schemas.openxmlformats.org/officeDocument/2006/relationships/table" Target="../tables/table10.xml"/><Relationship Id="rId2" Type="http://schemas.openxmlformats.org/officeDocument/2006/relationships/table" Target="../tables/table5.xml"/><Relationship Id="rId1" Type="http://schemas.openxmlformats.org/officeDocument/2006/relationships/printerSettings" Target="../printerSettings/printerSettings17.bin"/><Relationship Id="rId6" Type="http://schemas.openxmlformats.org/officeDocument/2006/relationships/table" Target="../tables/table9.xml"/><Relationship Id="rId5" Type="http://schemas.openxmlformats.org/officeDocument/2006/relationships/table" Target="../tables/table8.xml"/><Relationship Id="rId4"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Q55"/>
  <sheetViews>
    <sheetView showGridLines="0" tabSelected="1" workbookViewId="0"/>
  </sheetViews>
  <sheetFormatPr defaultColWidth="0" defaultRowHeight="15" customHeight="1" zeroHeight="1" x14ac:dyDescent="0.35"/>
  <cols>
    <col min="1" max="1" width="1.765625" style="62" customWidth="1"/>
    <col min="2" max="2" width="1.69140625" style="62" customWidth="1"/>
    <col min="3" max="3" width="2.23046875" style="62" customWidth="1"/>
    <col min="4" max="4" width="3.3046875" style="62" customWidth="1"/>
    <col min="5" max="5" width="3.53515625" style="62" customWidth="1"/>
    <col min="6" max="6" width="22" style="62" customWidth="1"/>
    <col min="7" max="7" width="8.3046875" style="62" customWidth="1"/>
    <col min="8" max="8" width="6.765625" style="62" customWidth="1"/>
    <col min="9" max="9" width="2.765625" style="62" customWidth="1"/>
    <col min="10" max="10" width="6.4609375" style="62" customWidth="1"/>
    <col min="11" max="12" width="8.765625" style="62" customWidth="1"/>
    <col min="13" max="13" width="7.07421875" style="62" customWidth="1"/>
    <col min="14" max="14" width="2.23046875" style="62" customWidth="1"/>
    <col min="15" max="15" width="1.69140625" style="62" customWidth="1"/>
    <col min="16" max="16" width="2.07421875" style="62" customWidth="1"/>
    <col min="17" max="16384" width="0" style="62" hidden="1"/>
  </cols>
  <sheetData>
    <row r="1" spans="1:17" ht="15" customHeight="1" x14ac:dyDescent="0.35">
      <c r="A1" s="61"/>
      <c r="B1" s="539"/>
      <c r="C1" s="61"/>
      <c r="D1" s="61"/>
      <c r="E1" s="61"/>
      <c r="F1" s="61"/>
      <c r="G1" s="61"/>
      <c r="H1" s="539"/>
      <c r="I1" s="539"/>
      <c r="J1" s="539"/>
      <c r="K1" s="539"/>
      <c r="L1" s="539"/>
      <c r="M1" s="61"/>
      <c r="N1" s="61"/>
      <c r="O1" s="61"/>
      <c r="P1" s="61"/>
    </row>
    <row r="2" spans="1:17" ht="24" customHeight="1" x14ac:dyDescent="0.35">
      <c r="A2" s="61"/>
      <c r="B2" s="538"/>
      <c r="C2" s="817" t="str">
        <f>Text!G4&amp;", "&amp;Details!H1</f>
        <v>Revenue Account Return, 2026-27</v>
      </c>
      <c r="D2" s="817"/>
      <c r="E2" s="817"/>
      <c r="F2" s="817"/>
      <c r="G2" s="817"/>
      <c r="H2" s="540" t="s">
        <v>3235</v>
      </c>
      <c r="I2" s="540"/>
      <c r="J2" s="540"/>
      <c r="K2" s="540"/>
      <c r="L2" s="540"/>
      <c r="M2" s="541" t="s">
        <v>193</v>
      </c>
      <c r="N2" s="993">
        <v>1</v>
      </c>
      <c r="O2" s="994"/>
      <c r="P2" s="61"/>
    </row>
    <row r="3" spans="1:17" ht="16.5" customHeight="1" x14ac:dyDescent="0.35">
      <c r="A3" s="61"/>
      <c r="B3" s="89"/>
      <c r="C3" s="63"/>
      <c r="D3" s="63"/>
      <c r="E3" s="63"/>
      <c r="F3" s="63"/>
      <c r="G3" s="63"/>
      <c r="H3" s="63"/>
      <c r="I3" s="63"/>
      <c r="J3" s="63"/>
      <c r="K3" s="63"/>
      <c r="L3" s="63"/>
      <c r="M3" s="63"/>
      <c r="N3" s="63"/>
      <c r="O3" s="115"/>
      <c r="P3" s="61"/>
    </row>
    <row r="4" spans="1:17" ht="9.75" customHeight="1" x14ac:dyDescent="0.35">
      <c r="A4" s="61"/>
      <c r="B4" s="89"/>
      <c r="C4" s="63"/>
      <c r="D4" s="63"/>
      <c r="E4" s="64"/>
      <c r="F4" s="63"/>
      <c r="G4" s="64"/>
      <c r="H4" s="63"/>
      <c r="I4" s="63"/>
      <c r="J4" s="63"/>
      <c r="K4" s="65"/>
      <c r="L4" s="66"/>
      <c r="M4" s="65"/>
      <c r="N4" s="67"/>
      <c r="O4" s="116"/>
      <c r="P4" s="61"/>
    </row>
    <row r="5" spans="1:17" ht="15" customHeight="1" x14ac:dyDescent="0.35">
      <c r="A5" s="61"/>
      <c r="B5" s="89"/>
      <c r="C5" s="63"/>
      <c r="D5" s="63"/>
      <c r="E5" s="68">
        <v>2</v>
      </c>
      <c r="F5" s="63"/>
      <c r="G5" s="63"/>
      <c r="H5" s="63"/>
      <c r="I5" s="63"/>
      <c r="J5" s="63"/>
      <c r="K5" s="63"/>
      <c r="L5" s="121"/>
      <c r="M5" s="63"/>
      <c r="N5" s="63"/>
      <c r="O5" s="115"/>
      <c r="P5" s="61"/>
      <c r="Q5" s="69"/>
    </row>
    <row r="6" spans="1:17" ht="15" customHeight="1" x14ac:dyDescent="0.35">
      <c r="A6" s="61"/>
      <c r="B6" s="542"/>
      <c r="C6" s="63"/>
      <c r="D6" s="63"/>
      <c r="E6" s="68"/>
      <c r="F6" s="63"/>
      <c r="G6" s="63"/>
      <c r="H6" s="63"/>
      <c r="I6" s="63"/>
      <c r="J6" s="63"/>
      <c r="K6" s="63"/>
      <c r="L6" s="121"/>
      <c r="M6" s="63"/>
      <c r="N6" s="63"/>
      <c r="O6" s="115"/>
      <c r="P6" s="61"/>
      <c r="Q6" s="69"/>
    </row>
    <row r="7" spans="1:17" ht="15" customHeight="1" x14ac:dyDescent="0.35">
      <c r="A7" s="61"/>
      <c r="B7" s="542"/>
      <c r="C7" s="63"/>
      <c r="D7" s="74" t="str">
        <f>Text!G5</f>
        <v>Please select your authority and if necessary, amend any incorrect details</v>
      </c>
      <c r="E7" s="68"/>
      <c r="F7" s="63"/>
      <c r="G7" s="63"/>
      <c r="H7" s="63"/>
      <c r="I7" s="63"/>
      <c r="J7" s="63"/>
      <c r="K7" s="63"/>
      <c r="L7" s="121"/>
      <c r="M7" s="63"/>
      <c r="N7" s="63"/>
      <c r="O7" s="115"/>
      <c r="P7" s="61"/>
      <c r="Q7" s="69"/>
    </row>
    <row r="8" spans="1:17" ht="14.25" customHeight="1" x14ac:dyDescent="0.35">
      <c r="A8" s="61"/>
      <c r="B8" s="89"/>
      <c r="C8" s="63"/>
      <c r="D8" s="63"/>
      <c r="E8" s="63"/>
      <c r="F8" s="63"/>
      <c r="G8" s="63"/>
      <c r="H8" s="63"/>
      <c r="I8" s="63"/>
      <c r="J8" s="63"/>
      <c r="K8" s="63"/>
      <c r="L8" s="63"/>
      <c r="M8" s="63"/>
      <c r="N8" s="63"/>
      <c r="O8" s="115"/>
      <c r="P8" s="61"/>
      <c r="Q8" s="69"/>
    </row>
    <row r="9" spans="1:17" ht="18" customHeight="1" x14ac:dyDescent="0.35">
      <c r="A9" s="61"/>
      <c r="B9" s="89"/>
      <c r="C9" s="63"/>
      <c r="D9" s="63"/>
      <c r="E9" s="63"/>
      <c r="F9" s="70">
        <v>1</v>
      </c>
      <c r="G9" s="68"/>
      <c r="H9" s="63"/>
      <c r="I9" s="63"/>
      <c r="J9" s="63"/>
      <c r="K9" s="63"/>
      <c r="L9" s="63"/>
      <c r="M9" s="63"/>
      <c r="N9" s="63"/>
      <c r="O9" s="115"/>
      <c r="P9" s="61"/>
      <c r="Q9" s="69"/>
    </row>
    <row r="10" spans="1:17" ht="13.5" customHeight="1" x14ac:dyDescent="0.35">
      <c r="A10" s="61"/>
      <c r="B10" s="89"/>
      <c r="C10" s="63"/>
      <c r="D10" s="63"/>
      <c r="E10" s="63"/>
      <c r="F10" s="63"/>
      <c r="G10" s="63"/>
      <c r="H10" s="63"/>
      <c r="I10" s="63"/>
      <c r="J10" s="63"/>
      <c r="K10" s="63"/>
      <c r="L10" s="63"/>
      <c r="M10" s="63"/>
      <c r="N10" s="63"/>
      <c r="O10" s="115"/>
      <c r="P10" s="61"/>
      <c r="Q10" s="69"/>
    </row>
    <row r="11" spans="1:17" ht="18.75" customHeight="1" x14ac:dyDescent="0.35">
      <c r="A11" s="61"/>
      <c r="B11" s="89"/>
      <c r="C11" s="63"/>
      <c r="D11" s="63"/>
      <c r="E11" s="544"/>
      <c r="F11" s="879" t="str">
        <f>IF(UANumber=0,"",VLOOKUP(UANumber,address,3,FALSE))</f>
        <v/>
      </c>
      <c r="G11" s="545"/>
      <c r="H11" s="71"/>
      <c r="I11" s="71"/>
      <c r="J11" s="71"/>
      <c r="K11" s="71"/>
      <c r="L11" s="63"/>
      <c r="M11" s="63"/>
      <c r="N11" s="63"/>
      <c r="O11" s="115"/>
      <c r="P11" s="61"/>
      <c r="Q11" s="69"/>
    </row>
    <row r="12" spans="1:17" ht="15" customHeight="1" x14ac:dyDescent="0.35">
      <c r="A12" s="61"/>
      <c r="B12" s="89"/>
      <c r="C12" s="63"/>
      <c r="D12" s="63"/>
      <c r="E12" s="546"/>
      <c r="F12" s="758" t="str">
        <f>IF(UANumber=0,"",VLOOKUP(UANumber,address,4,FALSE))</f>
        <v/>
      </c>
      <c r="G12" s="547"/>
      <c r="H12" s="71"/>
      <c r="I12" s="71"/>
      <c r="J12" s="71"/>
      <c r="K12" s="71"/>
      <c r="L12" s="63"/>
      <c r="M12" s="63"/>
      <c r="N12" s="63"/>
      <c r="O12" s="115"/>
      <c r="P12" s="61"/>
      <c r="Q12" s="69"/>
    </row>
    <row r="13" spans="1:17" ht="15" customHeight="1" x14ac:dyDescent="0.35">
      <c r="A13" s="61"/>
      <c r="B13" s="89"/>
      <c r="C13" s="63"/>
      <c r="D13" s="63"/>
      <c r="E13" s="546"/>
      <c r="F13" s="758" t="str">
        <f>IF(UANumber=0,"",VLOOKUP(UANumber,address,5,FALSE))</f>
        <v/>
      </c>
      <c r="G13" s="547"/>
      <c r="H13" s="71"/>
      <c r="I13" s="71"/>
      <c r="J13" s="71"/>
      <c r="K13" s="71"/>
      <c r="L13" s="63"/>
      <c r="M13" s="63"/>
      <c r="N13" s="63"/>
      <c r="O13" s="115"/>
      <c r="P13" s="61"/>
      <c r="Q13" s="69"/>
    </row>
    <row r="14" spans="1:17" ht="15" customHeight="1" x14ac:dyDescent="0.35">
      <c r="A14" s="61"/>
      <c r="B14" s="89"/>
      <c r="C14" s="63"/>
      <c r="D14" s="63"/>
      <c r="E14" s="546"/>
      <c r="F14" s="758" t="str">
        <f>IF(UANumber=0,"",VLOOKUP(UANumber,address,6,FALSE))</f>
        <v/>
      </c>
      <c r="G14" s="547"/>
      <c r="H14" s="71"/>
      <c r="I14" s="71"/>
      <c r="J14" s="71"/>
      <c r="K14" s="71"/>
      <c r="L14" s="63"/>
      <c r="M14" s="63"/>
      <c r="N14" s="63"/>
      <c r="O14" s="115"/>
      <c r="P14" s="73"/>
      <c r="Q14" s="69"/>
    </row>
    <row r="15" spans="1:17" ht="15" customHeight="1" x14ac:dyDescent="0.35">
      <c r="A15" s="61"/>
      <c r="B15" s="89"/>
      <c r="C15" s="63"/>
      <c r="D15" s="63"/>
      <c r="E15" s="546"/>
      <c r="F15" s="758" t="str">
        <f>IF(UANumber=0,"",VLOOKUP(UANumber,address,7,FALSE))</f>
        <v/>
      </c>
      <c r="G15" s="547"/>
      <c r="H15" s="71"/>
      <c r="I15" s="71"/>
      <c r="J15" s="71"/>
      <c r="K15" s="71"/>
      <c r="L15" s="63"/>
      <c r="M15" s="63"/>
      <c r="N15" s="63"/>
      <c r="O15" s="115"/>
      <c r="P15" s="73"/>
      <c r="Q15" s="69"/>
    </row>
    <row r="16" spans="1:17" ht="15" customHeight="1" x14ac:dyDescent="0.35">
      <c r="A16" s="61"/>
      <c r="B16" s="89"/>
      <c r="C16" s="63"/>
      <c r="D16" s="63"/>
      <c r="E16" s="546"/>
      <c r="F16" s="758" t="str">
        <f>IF(UANumber=0,"",VLOOKUP(UANumber,address,8,FALSE))</f>
        <v/>
      </c>
      <c r="G16" s="547"/>
      <c r="H16" s="71"/>
      <c r="I16" s="71"/>
      <c r="J16" s="71"/>
      <c r="K16" s="71"/>
      <c r="L16" s="63"/>
      <c r="M16" s="63"/>
      <c r="N16" s="63"/>
      <c r="O16" s="115"/>
      <c r="P16" s="73"/>
      <c r="Q16" s="69"/>
    </row>
    <row r="17" spans="1:17" ht="6" customHeight="1" x14ac:dyDescent="0.35">
      <c r="A17" s="61"/>
      <c r="B17" s="89"/>
      <c r="C17" s="63"/>
      <c r="D17" s="63"/>
      <c r="E17" s="548"/>
      <c r="F17" s="549"/>
      <c r="G17" s="550"/>
      <c r="H17" s="71"/>
      <c r="I17" s="71"/>
      <c r="J17" s="71"/>
      <c r="K17" s="71"/>
      <c r="L17" s="63"/>
      <c r="M17" s="63"/>
      <c r="N17" s="63"/>
      <c r="O17" s="115"/>
      <c r="P17" s="73"/>
      <c r="Q17" s="69"/>
    </row>
    <row r="18" spans="1:17" ht="15" customHeight="1" x14ac:dyDescent="0.35">
      <c r="A18" s="61"/>
      <c r="B18" s="89"/>
      <c r="C18" s="63"/>
      <c r="D18" s="63"/>
      <c r="E18" s="71"/>
      <c r="F18" s="71"/>
      <c r="G18" s="71"/>
      <c r="H18" s="71"/>
      <c r="I18" s="71"/>
      <c r="J18" s="71"/>
      <c r="K18" s="71"/>
      <c r="L18" s="63"/>
      <c r="M18" s="63"/>
      <c r="N18" s="63"/>
      <c r="O18" s="115"/>
      <c r="P18" s="73"/>
      <c r="Q18" s="69"/>
    </row>
    <row r="19" spans="1:17" ht="20.25" customHeight="1" x14ac:dyDescent="0.35">
      <c r="A19" s="61"/>
      <c r="B19" s="89"/>
      <c r="C19" s="63"/>
      <c r="D19" s="63"/>
      <c r="E19" s="71"/>
      <c r="F19" s="75" t="str">
        <f>Text!G6&amp;" "</f>
        <v xml:space="preserve">Name: </v>
      </c>
      <c r="G19" s="822"/>
      <c r="H19" s="823"/>
      <c r="I19" s="823"/>
      <c r="J19" s="823"/>
      <c r="K19" s="823"/>
      <c r="L19" s="823"/>
      <c r="M19" s="823"/>
      <c r="N19" s="824"/>
      <c r="O19" s="115"/>
      <c r="P19" s="73"/>
      <c r="Q19" s="69"/>
    </row>
    <row r="20" spans="1:17" ht="7.5" customHeight="1" x14ac:dyDescent="0.35">
      <c r="A20" s="61"/>
      <c r="B20" s="89"/>
      <c r="C20" s="63"/>
      <c r="D20" s="63"/>
      <c r="E20" s="71"/>
      <c r="F20" s="71"/>
      <c r="G20" s="76"/>
      <c r="H20" s="76"/>
      <c r="I20" s="76"/>
      <c r="J20" s="76"/>
      <c r="K20" s="76"/>
      <c r="L20" s="63"/>
      <c r="M20" s="63"/>
      <c r="N20" s="63"/>
      <c r="O20" s="115"/>
      <c r="P20" s="73"/>
      <c r="Q20" s="69"/>
    </row>
    <row r="21" spans="1:17" ht="20.25" customHeight="1" x14ac:dyDescent="0.35">
      <c r="A21" s="61"/>
      <c r="B21" s="89"/>
      <c r="C21" s="63"/>
      <c r="D21" s="63"/>
      <c r="E21" s="71"/>
      <c r="F21" s="75" t="str">
        <f>Text!G7&amp;" "</f>
        <v xml:space="preserve">E-mail (please enter N/A if unavailable): </v>
      </c>
      <c r="G21" s="822"/>
      <c r="H21" s="825"/>
      <c r="I21" s="825"/>
      <c r="J21" s="825"/>
      <c r="K21" s="825"/>
      <c r="L21" s="825"/>
      <c r="M21" s="825"/>
      <c r="N21" s="826"/>
      <c r="O21" s="115"/>
      <c r="P21" s="73"/>
      <c r="Q21" s="69"/>
    </row>
    <row r="22" spans="1:17" ht="7.5" customHeight="1" x14ac:dyDescent="0.35">
      <c r="A22" s="61"/>
      <c r="B22" s="89"/>
      <c r="C22" s="63"/>
      <c r="D22" s="63"/>
      <c r="E22" s="71"/>
      <c r="F22" s="71"/>
      <c r="G22" s="76"/>
      <c r="H22" s="76"/>
      <c r="I22" s="76"/>
      <c r="J22" s="76"/>
      <c r="K22" s="76"/>
      <c r="L22" s="63"/>
      <c r="M22" s="63"/>
      <c r="N22" s="63"/>
      <c r="O22" s="115"/>
      <c r="P22" s="73"/>
      <c r="Q22" s="69"/>
    </row>
    <row r="23" spans="1:17" ht="20.25" customHeight="1" x14ac:dyDescent="0.35">
      <c r="A23" s="61"/>
      <c r="B23" s="89"/>
      <c r="C23" s="63"/>
      <c r="D23" s="63"/>
      <c r="E23" s="71"/>
      <c r="F23" s="75" t="str">
        <f>Text!G8&amp;" "</f>
        <v xml:space="preserve">Telephone: </v>
      </c>
      <c r="G23" s="827"/>
      <c r="H23" s="828"/>
      <c r="I23" s="828"/>
      <c r="J23" s="828"/>
      <c r="K23" s="828"/>
      <c r="L23" s="828"/>
      <c r="M23" s="828"/>
      <c r="N23" s="829"/>
      <c r="O23" s="115"/>
      <c r="P23" s="61"/>
      <c r="Q23" s="69"/>
    </row>
    <row r="24" spans="1:17" ht="15" customHeight="1" x14ac:dyDescent="0.35">
      <c r="A24" s="61"/>
      <c r="B24" s="542"/>
      <c r="C24" s="63"/>
      <c r="D24" s="63"/>
      <c r="E24" s="63"/>
      <c r="F24" s="63"/>
      <c r="G24" s="63"/>
      <c r="H24" s="63"/>
      <c r="I24" s="63"/>
      <c r="J24" s="63"/>
      <c r="K24" s="63"/>
      <c r="L24" s="63"/>
      <c r="M24" s="63"/>
      <c r="N24" s="63"/>
      <c r="O24" s="115"/>
      <c r="P24" s="842"/>
      <c r="Q24" s="69"/>
    </row>
    <row r="25" spans="1:17" ht="7.5" customHeight="1" x14ac:dyDescent="0.35">
      <c r="A25" s="61"/>
      <c r="B25" s="841"/>
      <c r="C25" s="995"/>
      <c r="D25" s="996"/>
      <c r="E25" s="996"/>
      <c r="F25" s="996"/>
      <c r="G25" s="996"/>
      <c r="H25" s="996"/>
      <c r="I25" s="996"/>
      <c r="J25" s="996"/>
      <c r="K25" s="996"/>
      <c r="L25" s="996"/>
      <c r="M25" s="996"/>
      <c r="N25" s="996"/>
      <c r="O25" s="568"/>
      <c r="P25" s="842"/>
      <c r="Q25" s="69"/>
    </row>
    <row r="26" spans="1:17" ht="32.25" customHeight="1" x14ac:dyDescent="0.35">
      <c r="A26" s="61"/>
      <c r="B26" s="843"/>
      <c r="C26" s="844" t="str">
        <f>Text!G25</f>
        <v>Information specified on this return must be submitted under section 139A of the 1988 Local Government Finance Act (as inserted by paragraph 68 of schedule 5 to the Local Government and Housing Act 1989)</v>
      </c>
      <c r="D26" s="844"/>
      <c r="E26" s="844"/>
      <c r="F26" s="844"/>
      <c r="G26" s="844"/>
      <c r="H26" s="844"/>
      <c r="I26" s="844"/>
      <c r="J26" s="844"/>
      <c r="K26" s="844"/>
      <c r="L26" s="844"/>
      <c r="M26" s="844"/>
      <c r="N26" s="844"/>
      <c r="O26" s="568"/>
      <c r="P26" s="842"/>
      <c r="Q26" s="69"/>
    </row>
    <row r="27" spans="1:17" ht="7.5" customHeight="1" x14ac:dyDescent="0.35">
      <c r="A27" s="61"/>
      <c r="B27" s="567"/>
      <c r="C27" s="569"/>
      <c r="D27" s="569"/>
      <c r="E27" s="569"/>
      <c r="F27" s="569"/>
      <c r="G27" s="569"/>
      <c r="H27" s="569"/>
      <c r="I27" s="569"/>
      <c r="J27" s="569"/>
      <c r="K27" s="569"/>
      <c r="L27" s="569"/>
      <c r="M27" s="569"/>
      <c r="N27" s="569"/>
      <c r="O27" s="568"/>
      <c r="P27" s="61"/>
      <c r="Q27" s="69"/>
    </row>
    <row r="28" spans="1:17" ht="28.5" customHeight="1" x14ac:dyDescent="0.35">
      <c r="A28" s="61"/>
      <c r="B28" s="567"/>
      <c r="C28" s="840" t="str">
        <f>Text!G10&amp;" "&amp;Details!B42</f>
        <v>The latest date for return is 3 April 2026</v>
      </c>
      <c r="D28" s="838"/>
      <c r="E28" s="838"/>
      <c r="F28" s="838"/>
      <c r="G28" s="838"/>
      <c r="H28" s="838"/>
      <c r="I28" s="838"/>
      <c r="J28" s="838"/>
      <c r="K28" s="838"/>
      <c r="L28" s="838"/>
      <c r="M28" s="838"/>
      <c r="N28" s="839"/>
      <c r="O28" s="568"/>
      <c r="P28" s="77"/>
      <c r="Q28" s="78"/>
    </row>
    <row r="29" spans="1:17" ht="8.25" customHeight="1" x14ac:dyDescent="0.35">
      <c r="A29" s="61"/>
      <c r="B29" s="567"/>
      <c r="C29" s="570"/>
      <c r="D29" s="571"/>
      <c r="E29" s="571"/>
      <c r="F29" s="571"/>
      <c r="G29" s="571"/>
      <c r="H29" s="571"/>
      <c r="I29" s="571"/>
      <c r="J29" s="571"/>
      <c r="K29" s="571"/>
      <c r="L29" s="571"/>
      <c r="M29" s="571"/>
      <c r="N29" s="571"/>
      <c r="O29" s="568"/>
      <c r="P29" s="77"/>
      <c r="Q29" s="78"/>
    </row>
    <row r="30" spans="1:17" ht="15" customHeight="1" x14ac:dyDescent="0.35">
      <c r="A30" s="61"/>
      <c r="B30" s="89"/>
      <c r="C30" s="63"/>
      <c r="D30" s="71"/>
      <c r="E30" s="80"/>
      <c r="F30" s="81"/>
      <c r="G30" s="82"/>
      <c r="H30" s="80"/>
      <c r="I30" s="71"/>
      <c r="J30" s="997"/>
      <c r="K30" s="998"/>
      <c r="L30" s="998"/>
      <c r="M30" s="71"/>
      <c r="N30" s="83"/>
      <c r="O30" s="115"/>
      <c r="P30" s="77"/>
      <c r="Q30" s="78"/>
    </row>
    <row r="31" spans="1:17" s="88" customFormat="1" ht="32.25" customHeight="1" x14ac:dyDescent="0.35">
      <c r="A31" s="84"/>
      <c r="B31" s="85"/>
      <c r="C31" s="64"/>
      <c r="D31" s="830" t="str">
        <f>Text!G12</f>
        <v>It is a Welsh Government audit requirement that all cells are completed.  Please ensure that all blank cells are populated with zeros, those that are not will be assumed to be zero.</v>
      </c>
      <c r="E31" s="832"/>
      <c r="F31" s="832"/>
      <c r="G31" s="832"/>
      <c r="H31" s="832"/>
      <c r="I31" s="832"/>
      <c r="J31" s="832"/>
      <c r="K31" s="832"/>
      <c r="L31" s="832"/>
      <c r="M31" s="832"/>
      <c r="N31" s="463"/>
      <c r="O31" s="117"/>
      <c r="P31" s="86"/>
      <c r="Q31" s="87"/>
    </row>
    <row r="32" spans="1:17" ht="32.25" customHeight="1" x14ac:dyDescent="0.35">
      <c r="A32" s="61"/>
      <c r="B32" s="89"/>
      <c r="C32" s="63"/>
      <c r="D32" s="831" t="str">
        <f>Text!G11</f>
        <v>Any queries on completion of the form or spreadsheet should be directed in the first instance, via telephone or e-mail, as directed below:</v>
      </c>
      <c r="E32" s="833"/>
      <c r="F32" s="833"/>
      <c r="G32" s="833"/>
      <c r="H32" s="833"/>
      <c r="I32" s="833"/>
      <c r="J32" s="833"/>
      <c r="K32" s="833"/>
      <c r="L32" s="833"/>
      <c r="M32" s="833"/>
      <c r="N32" s="83"/>
      <c r="O32" s="115"/>
      <c r="P32" s="77"/>
      <c r="Q32" s="78"/>
    </row>
    <row r="33" spans="1:17" ht="8.25" customHeight="1" x14ac:dyDescent="0.35">
      <c r="A33" s="61"/>
      <c r="B33" s="89"/>
      <c r="C33" s="63"/>
      <c r="D33" s="83"/>
      <c r="E33" s="83"/>
      <c r="F33" s="83"/>
      <c r="G33" s="83"/>
      <c r="H33" s="83"/>
      <c r="I33" s="83"/>
      <c r="J33" s="83"/>
      <c r="K33" s="83"/>
      <c r="L33" s="83"/>
      <c r="M33" s="83"/>
      <c r="N33" s="83"/>
      <c r="O33" s="115"/>
      <c r="P33" s="77"/>
      <c r="Q33" s="78"/>
    </row>
    <row r="34" spans="1:17" ht="9" customHeight="1" x14ac:dyDescent="0.35">
      <c r="A34" s="61"/>
      <c r="B34" s="89"/>
      <c r="C34" s="63"/>
      <c r="D34" s="91"/>
      <c r="E34" s="83"/>
      <c r="F34" s="83"/>
      <c r="G34" s="83"/>
      <c r="H34" s="83"/>
      <c r="I34" s="83"/>
      <c r="J34" s="92"/>
      <c r="K34" s="92"/>
      <c r="L34" s="79"/>
      <c r="M34" s="79"/>
      <c r="N34" s="79"/>
      <c r="O34" s="115"/>
      <c r="P34" s="77"/>
      <c r="Q34" s="78"/>
    </row>
    <row r="35" spans="1:17" ht="15" customHeight="1" x14ac:dyDescent="0.35">
      <c r="A35" s="61"/>
      <c r="B35" s="89"/>
      <c r="C35" s="63"/>
      <c r="D35" s="72" t="str">
        <f>Text!G13</f>
        <v>Local Government Financial Statistics Unit,</v>
      </c>
      <c r="E35" s="93"/>
      <c r="F35" s="93"/>
      <c r="G35" s="93"/>
      <c r="H35" s="83"/>
      <c r="I35" s="83"/>
      <c r="J35" s="79"/>
      <c r="K35" s="79"/>
      <c r="L35" s="79"/>
      <c r="M35" s="79"/>
      <c r="N35" s="79"/>
      <c r="O35" s="115"/>
      <c r="P35" s="77"/>
      <c r="Q35" s="78"/>
    </row>
    <row r="36" spans="1:17" ht="15" customHeight="1" x14ac:dyDescent="0.35">
      <c r="A36" s="61"/>
      <c r="B36" s="89"/>
      <c r="C36" s="63"/>
      <c r="D36" s="72" t="str">
        <f>Text!G14</f>
        <v>Welsh Government,</v>
      </c>
      <c r="E36" s="93"/>
      <c r="F36" s="93"/>
      <c r="G36" s="93"/>
      <c r="H36" s="83"/>
      <c r="I36" s="83"/>
      <c r="J36" s="79"/>
      <c r="K36" s="79"/>
      <c r="L36" s="79"/>
      <c r="M36" s="79"/>
      <c r="N36" s="79"/>
      <c r="O36" s="115"/>
      <c r="P36" s="77"/>
      <c r="Q36" s="78"/>
    </row>
    <row r="37" spans="1:17" ht="15" customHeight="1" x14ac:dyDescent="0.35">
      <c r="A37" s="61"/>
      <c r="B37" s="89"/>
      <c r="C37" s="63"/>
      <c r="D37" s="72" t="str">
        <f>Text!G15</f>
        <v>CP2,</v>
      </c>
      <c r="E37" s="93"/>
      <c r="F37" s="93"/>
      <c r="G37" s="93"/>
      <c r="H37" s="83"/>
      <c r="I37" s="83"/>
      <c r="J37" s="79"/>
      <c r="K37" s="79"/>
      <c r="L37" s="79"/>
      <c r="M37" s="79"/>
      <c r="N37" s="79"/>
      <c r="O37" s="115"/>
      <c r="P37" s="77"/>
      <c r="Q37" s="78"/>
    </row>
    <row r="38" spans="1:17" ht="15" customHeight="1" x14ac:dyDescent="0.35">
      <c r="A38" s="61"/>
      <c r="B38" s="89"/>
      <c r="C38" s="63"/>
      <c r="D38" s="72" t="str">
        <f>Text!G16</f>
        <v>Cathays Park,</v>
      </c>
      <c r="E38" s="93"/>
      <c r="F38" s="93"/>
      <c r="G38" s="93"/>
      <c r="H38" s="83"/>
      <c r="I38" s="83"/>
      <c r="J38" s="83"/>
      <c r="K38" s="79"/>
      <c r="L38" s="79"/>
      <c r="M38" s="79"/>
      <c r="N38" s="79"/>
      <c r="O38" s="115"/>
      <c r="P38" s="77"/>
      <c r="Q38" s="78"/>
    </row>
    <row r="39" spans="1:17" ht="15" customHeight="1" x14ac:dyDescent="0.35">
      <c r="A39" s="61"/>
      <c r="B39" s="89"/>
      <c r="C39" s="63"/>
      <c r="D39" s="72" t="str">
        <f>Text!G17</f>
        <v>CARDIFF,</v>
      </c>
      <c r="E39" s="93"/>
      <c r="F39" s="93"/>
      <c r="G39" s="93"/>
      <c r="H39" s="83"/>
      <c r="I39" s="83"/>
      <c r="J39" s="79"/>
      <c r="K39" s="79"/>
      <c r="L39" s="79"/>
      <c r="M39" s="79"/>
      <c r="N39" s="79"/>
      <c r="O39" s="115"/>
      <c r="P39" s="77"/>
      <c r="Q39" s="78"/>
    </row>
    <row r="40" spans="1:17" ht="15" customHeight="1" x14ac:dyDescent="0.35">
      <c r="A40" s="61"/>
      <c r="B40" s="89"/>
      <c r="C40" s="63"/>
      <c r="D40" s="72" t="str">
        <f>Text!G18</f>
        <v>CF10 3NQ.</v>
      </c>
      <c r="E40" s="93"/>
      <c r="F40" s="93"/>
      <c r="G40" s="93"/>
      <c r="H40" s="83"/>
      <c r="I40" s="83"/>
      <c r="J40" s="79"/>
      <c r="K40" s="79"/>
      <c r="L40" s="79"/>
      <c r="M40" s="79"/>
      <c r="N40" s="79"/>
      <c r="O40" s="115"/>
      <c r="P40" s="77"/>
      <c r="Q40" s="78"/>
    </row>
    <row r="41" spans="1:17" ht="15" customHeight="1" x14ac:dyDescent="0.35">
      <c r="A41" s="61"/>
      <c r="B41" s="89"/>
      <c r="C41" s="543" t="str">
        <f>Text!G19</f>
        <v>E-mail:</v>
      </c>
      <c r="D41" s="345"/>
      <c r="E41" s="83"/>
      <c r="F41" s="991" t="str">
        <f>Text!G20</f>
        <v>lgfs.transfer@gov.wales</v>
      </c>
      <c r="G41" s="992"/>
      <c r="H41" s="83"/>
      <c r="I41" s="83"/>
      <c r="J41" s="79"/>
      <c r="K41" s="79"/>
      <c r="L41" s="79"/>
      <c r="M41" s="79"/>
      <c r="N41" s="79"/>
      <c r="O41" s="115"/>
      <c r="P41" s="77"/>
      <c r="Q41" s="78"/>
    </row>
    <row r="42" spans="1:17" ht="15" customHeight="1" x14ac:dyDescent="0.35">
      <c r="A42" s="61"/>
      <c r="B42" s="89"/>
      <c r="C42" s="543" t="str">
        <f>Text!G21</f>
        <v>Telephone:</v>
      </c>
      <c r="D42" s="345"/>
      <c r="E42" s="83"/>
      <c r="F42" s="790" t="s">
        <v>4093</v>
      </c>
      <c r="G42" s="790"/>
      <c r="H42" s="790"/>
      <c r="I42" s="790"/>
      <c r="J42" s="790"/>
      <c r="K42" s="94"/>
      <c r="L42" s="94"/>
      <c r="M42" s="94"/>
      <c r="N42" s="94"/>
      <c r="O42" s="115"/>
      <c r="P42" s="77"/>
      <c r="Q42" s="78"/>
    </row>
    <row r="43" spans="1:17" ht="15" customHeight="1" x14ac:dyDescent="0.35">
      <c r="A43" s="61"/>
      <c r="B43" s="90"/>
      <c r="C43" s="118"/>
      <c r="D43" s="118"/>
      <c r="E43" s="118"/>
      <c r="F43" s="118"/>
      <c r="G43" s="118"/>
      <c r="H43" s="118"/>
      <c r="I43" s="118"/>
      <c r="J43" s="118"/>
      <c r="K43" s="118"/>
      <c r="L43" s="118"/>
      <c r="M43" s="118"/>
      <c r="N43" s="118"/>
      <c r="O43" s="119"/>
      <c r="P43" s="77"/>
      <c r="Q43" s="78"/>
    </row>
    <row r="44" spans="1:17" ht="15" customHeight="1" x14ac:dyDescent="0.35">
      <c r="A44" s="61"/>
      <c r="B44" s="61"/>
      <c r="C44" s="61"/>
      <c r="D44" s="95"/>
      <c r="E44" s="96"/>
      <c r="F44" s="95"/>
      <c r="G44" s="95"/>
      <c r="H44" s="95"/>
      <c r="I44" s="61"/>
      <c r="J44" s="61"/>
      <c r="K44" s="61"/>
      <c r="L44" s="61"/>
      <c r="M44" s="61"/>
      <c r="N44" s="61"/>
      <c r="O44" s="61"/>
      <c r="P44" s="61"/>
    </row>
    <row r="45" spans="1:17" ht="15" hidden="1" customHeight="1" x14ac:dyDescent="0.35">
      <c r="A45"/>
      <c r="B45"/>
      <c r="C45"/>
      <c r="D45"/>
      <c r="E45"/>
      <c r="F45"/>
      <c r="G45"/>
      <c r="H45"/>
      <c r="I45"/>
      <c r="J45"/>
      <c r="K45"/>
      <c r="L45"/>
      <c r="M45"/>
      <c r="N45"/>
      <c r="O45"/>
      <c r="P45"/>
    </row>
    <row r="46" spans="1:17" ht="15" hidden="1" customHeight="1" x14ac:dyDescent="0.35">
      <c r="A46"/>
      <c r="B46"/>
      <c r="C46"/>
      <c r="D46"/>
      <c r="E46"/>
      <c r="F46"/>
      <c r="G46"/>
      <c r="H46"/>
      <c r="I46"/>
      <c r="J46"/>
      <c r="K46"/>
      <c r="L46"/>
      <c r="M46"/>
      <c r="N46"/>
      <c r="O46"/>
      <c r="P46"/>
    </row>
    <row r="47" spans="1:17" ht="15" hidden="1" customHeight="1" x14ac:dyDescent="0.35">
      <c r="A47"/>
      <c r="B47"/>
      <c r="C47"/>
      <c r="D47"/>
      <c r="E47"/>
      <c r="F47"/>
      <c r="G47"/>
      <c r="H47"/>
      <c r="I47"/>
      <c r="J47"/>
      <c r="K47"/>
      <c r="L47"/>
      <c r="M47"/>
      <c r="N47"/>
      <c r="O47"/>
      <c r="P47"/>
    </row>
    <row r="48" spans="1:17" ht="15" hidden="1" customHeight="1" x14ac:dyDescent="0.35">
      <c r="A48"/>
      <c r="B48"/>
      <c r="C48"/>
      <c r="D48"/>
      <c r="E48"/>
      <c r="F48"/>
      <c r="G48"/>
      <c r="H48"/>
      <c r="I48"/>
      <c r="J48"/>
      <c r="K48"/>
      <c r="L48"/>
      <c r="M48"/>
      <c r="N48"/>
      <c r="O48"/>
      <c r="P48"/>
    </row>
    <row r="49" spans="1:16" ht="15" hidden="1" customHeight="1" x14ac:dyDescent="0.35">
      <c r="A49"/>
      <c r="B49"/>
      <c r="C49"/>
      <c r="D49"/>
      <c r="E49"/>
      <c r="F49"/>
      <c r="G49"/>
      <c r="H49"/>
      <c r="I49"/>
      <c r="J49"/>
      <c r="K49"/>
      <c r="L49"/>
      <c r="M49"/>
      <c r="N49"/>
      <c r="O49"/>
      <c r="P49"/>
    </row>
    <row r="50" spans="1:16" ht="15" hidden="1" customHeight="1" x14ac:dyDescent="0.35">
      <c r="A50"/>
      <c r="B50"/>
      <c r="C50"/>
      <c r="D50"/>
      <c r="E50"/>
      <c r="F50"/>
      <c r="G50"/>
      <c r="H50"/>
      <c r="I50"/>
      <c r="J50"/>
      <c r="K50"/>
      <c r="L50"/>
      <c r="M50"/>
      <c r="N50"/>
      <c r="O50"/>
      <c r="P50"/>
    </row>
    <row r="51" spans="1:16" ht="15" hidden="1" customHeight="1" x14ac:dyDescent="0.35">
      <c r="A51"/>
      <c r="B51"/>
      <c r="C51"/>
      <c r="D51"/>
      <c r="E51"/>
      <c r="F51"/>
      <c r="G51"/>
      <c r="H51"/>
      <c r="I51"/>
      <c r="J51"/>
      <c r="K51"/>
      <c r="L51"/>
      <c r="M51"/>
      <c r="N51"/>
      <c r="O51"/>
      <c r="P51"/>
    </row>
    <row r="52" spans="1:16" ht="15" hidden="1" customHeight="1" x14ac:dyDescent="0.35">
      <c r="A52"/>
      <c r="B52"/>
      <c r="C52"/>
      <c r="D52"/>
      <c r="E52"/>
      <c r="F52"/>
      <c r="G52"/>
      <c r="H52"/>
      <c r="I52"/>
      <c r="J52"/>
      <c r="K52"/>
      <c r="L52"/>
      <c r="M52"/>
      <c r="N52"/>
      <c r="O52"/>
      <c r="P52"/>
    </row>
    <row r="53" spans="1:16" ht="15" hidden="1" customHeight="1" x14ac:dyDescent="0.35">
      <c r="A53"/>
      <c r="B53"/>
      <c r="C53"/>
      <c r="D53"/>
      <c r="E53"/>
      <c r="F53"/>
      <c r="G53"/>
      <c r="H53"/>
      <c r="I53"/>
      <c r="J53"/>
      <c r="K53"/>
      <c r="L53"/>
      <c r="M53"/>
      <c r="N53"/>
      <c r="O53"/>
      <c r="P53"/>
    </row>
    <row r="54" spans="1:16" ht="15" hidden="1" customHeight="1" x14ac:dyDescent="0.35">
      <c r="A54"/>
      <c r="B54"/>
      <c r="C54"/>
      <c r="D54"/>
      <c r="E54"/>
      <c r="F54"/>
      <c r="G54"/>
      <c r="H54"/>
      <c r="I54"/>
      <c r="J54"/>
      <c r="K54"/>
      <c r="L54"/>
      <c r="M54"/>
      <c r="N54"/>
      <c r="O54"/>
      <c r="P54"/>
    </row>
    <row r="55" spans="1:16" ht="15" hidden="1" customHeight="1" x14ac:dyDescent="0.35">
      <c r="A55"/>
      <c r="B55"/>
      <c r="C55"/>
      <c r="D55"/>
      <c r="E55"/>
      <c r="F55"/>
      <c r="G55"/>
      <c r="H55"/>
      <c r="I55"/>
      <c r="J55"/>
      <c r="K55"/>
      <c r="L55"/>
      <c r="M55"/>
      <c r="N55"/>
      <c r="O55"/>
      <c r="P55"/>
    </row>
  </sheetData>
  <sheetProtection sheet="1" objects="1" scenarios="1"/>
  <mergeCells count="4">
    <mergeCell ref="F41:G41"/>
    <mergeCell ref="N2:O2"/>
    <mergeCell ref="C25:N25"/>
    <mergeCell ref="J30:L30"/>
  </mergeCells>
  <pageMargins left="0.25" right="0.25" top="0.75" bottom="0.75" header="0.3" footer="0.3"/>
  <pageSetup paperSize="9" scale="92"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5841" r:id="rId4" name="Drop Down 1">
              <controlPr defaultSize="0" autoLine="0" autoPict="0" altText="Local authority selection drop down box">
                <anchor moveWithCells="1">
                  <from>
                    <xdr:col>3</xdr:col>
                    <xdr:colOff>279400</xdr:colOff>
                    <xdr:row>7</xdr:row>
                    <xdr:rowOff>95250</xdr:rowOff>
                  </from>
                  <to>
                    <xdr:col>8</xdr:col>
                    <xdr:colOff>50800</xdr:colOff>
                    <xdr:row>9</xdr:row>
                    <xdr:rowOff>31750</xdr:rowOff>
                  </to>
                </anchor>
              </controlPr>
            </control>
          </mc:Choice>
        </mc:AlternateContent>
        <mc:AlternateContent xmlns:mc="http://schemas.openxmlformats.org/markup-compatibility/2006">
          <mc:Choice Requires="x14">
            <control shapeId="35842" r:id="rId5" name="Drop Down 2">
              <controlPr defaultSize="0" autoLine="0" autoPict="0" altText="English and Welsh language selection drop down box">
                <anchor moveWithCells="1">
                  <from>
                    <xdr:col>3</xdr:col>
                    <xdr:colOff>279400</xdr:colOff>
                    <xdr:row>3</xdr:row>
                    <xdr:rowOff>31750</xdr:rowOff>
                  </from>
                  <to>
                    <xdr:col>5</xdr:col>
                    <xdr:colOff>1409700</xdr:colOff>
                    <xdr:row>5</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IT50"/>
  <sheetViews>
    <sheetView showGridLines="0" zoomScale="90" zoomScaleNormal="90" zoomScaleSheetLayoutView="50" workbookViewId="0">
      <pane xSplit="3" ySplit="17" topLeftCell="D18" activePane="bottomRight" state="frozen"/>
      <selection activeCell="H32" sqref="H32"/>
      <selection pane="topRight" activeCell="H32" sqref="H32"/>
      <selection pane="bottomLeft" activeCell="H32" sqref="H32"/>
      <selection pane="bottomRight"/>
    </sheetView>
  </sheetViews>
  <sheetFormatPr defaultColWidth="0" defaultRowHeight="0" customHeight="1" zeroHeight="1" x14ac:dyDescent="0.35"/>
  <cols>
    <col min="1" max="1" width="1.3046875" style="574" customWidth="1"/>
    <col min="2" max="2" width="4" style="605" customWidth="1"/>
    <col min="3" max="3" width="42.765625" style="574" customWidth="1"/>
    <col min="4" max="8" width="8.84375" style="574" customWidth="1"/>
    <col min="9" max="9" width="11.07421875" style="574" customWidth="1"/>
    <col min="10" max="10" width="8.84375" style="574" customWidth="1"/>
    <col min="11" max="11" width="10.07421875" style="574" customWidth="1"/>
    <col min="12" max="14" width="8.84375" style="574" customWidth="1"/>
    <col min="15" max="15" width="10.3046875" style="574" customWidth="1"/>
    <col min="16" max="16" width="0.765625" style="574" customWidth="1"/>
    <col min="17" max="17" width="12.765625" style="574" hidden="1" customWidth="1"/>
    <col min="18" max="20" width="0.84375" style="574" hidden="1" customWidth="1"/>
    <col min="21" max="22" width="0.84375" style="574" customWidth="1"/>
    <col min="23" max="23" width="9.69140625" style="574" customWidth="1"/>
    <col min="24" max="24" width="9.84375" style="574" customWidth="1"/>
    <col min="25" max="25" width="10.53515625" style="574" customWidth="1"/>
    <col min="26" max="26" width="4.69140625" style="574" customWidth="1"/>
    <col min="27" max="27" width="3.765625" style="574" customWidth="1"/>
    <col min="28" max="28" width="7.53515625" style="574" customWidth="1"/>
    <col min="29" max="29" width="5.69140625" style="574" customWidth="1"/>
    <col min="30" max="30" width="1.69140625" style="574" hidden="1" customWidth="1"/>
    <col min="31" max="31" width="2" style="574" hidden="1" customWidth="1"/>
    <col min="32" max="32" width="1.84375" style="572" customWidth="1"/>
    <col min="33" max="33" width="2.53515625" style="572" customWidth="1"/>
    <col min="34" max="34" width="3.4609375" style="572" hidden="1" customWidth="1"/>
    <col min="35" max="35" width="2.23046875" style="572" hidden="1" customWidth="1"/>
    <col min="36" max="36" width="2.69140625" style="572" hidden="1" customWidth="1"/>
    <col min="37" max="37" width="64.69140625" style="1" customWidth="1"/>
    <col min="38" max="38" width="8.3046875" style="574" customWidth="1"/>
    <col min="39" max="39" width="7.4609375" style="574" hidden="1" customWidth="1"/>
    <col min="40" max="40" width="7.53515625" style="574" hidden="1" customWidth="1"/>
    <col min="41" max="41" width="9.3046875" style="574" hidden="1" customWidth="1"/>
    <col min="42" max="42" width="7.53515625" style="574" hidden="1" customWidth="1"/>
    <col min="43" max="44" width="7.69140625" style="574" hidden="1" customWidth="1"/>
    <col min="45" max="45" width="4.07421875" style="574" hidden="1" customWidth="1"/>
    <col min="46" max="16384" width="12.765625" style="574" hidden="1"/>
  </cols>
  <sheetData>
    <row r="1" spans="1:45" s="1" customFormat="1" ht="8.25" customHeight="1" x14ac:dyDescent="0.35">
      <c r="A1"/>
      <c r="B1" s="528"/>
      <c r="C1"/>
      <c r="D1"/>
      <c r="E1"/>
      <c r="F1"/>
      <c r="G1"/>
      <c r="H1"/>
      <c r="I1"/>
      <c r="J1"/>
      <c r="K1"/>
      <c r="L1"/>
      <c r="M1"/>
      <c r="N1"/>
      <c r="O1"/>
      <c r="P1" s="574"/>
      <c r="Q1" s="574"/>
      <c r="R1" s="574"/>
      <c r="S1" s="574"/>
      <c r="T1" s="574"/>
      <c r="U1" s="574"/>
      <c r="V1" s="574"/>
      <c r="W1" s="574"/>
      <c r="X1" s="574"/>
      <c r="Y1" s="574"/>
      <c r="Z1" s="574"/>
      <c r="AA1" s="574"/>
      <c r="AB1" s="574"/>
      <c r="AC1" s="574"/>
      <c r="AD1" s="574"/>
      <c r="AE1" s="574"/>
      <c r="AF1" s="572"/>
      <c r="AG1" s="572"/>
      <c r="AH1" s="409"/>
      <c r="AI1" s="409"/>
      <c r="AJ1" s="409"/>
      <c r="AK1"/>
      <c r="AL1"/>
    </row>
    <row r="2" spans="1:45" s="1" customFormat="1" ht="15" customHeight="1" x14ac:dyDescent="0.35">
      <c r="A2" s="538"/>
      <c r="B2" s="812" t="str">
        <f>"RA (S52)  "&amp;FrontPage!C2</f>
        <v>RA (S52)  Revenue Account Return, 2026-27</v>
      </c>
      <c r="C2" s="48"/>
      <c r="D2" s="48"/>
      <c r="E2" s="48"/>
      <c r="F2" s="48"/>
      <c r="G2" s="48"/>
      <c r="H2" s="48"/>
      <c r="I2" s="174"/>
      <c r="J2" s="48"/>
      <c r="K2" s="48"/>
      <c r="L2" s="48"/>
      <c r="M2" s="48"/>
      <c r="N2" s="48"/>
      <c r="O2" s="175"/>
      <c r="P2" s="574"/>
      <c r="Q2" s="574"/>
      <c r="R2" s="574"/>
      <c r="S2" s="574"/>
      <c r="T2" s="574"/>
      <c r="U2" s="574"/>
      <c r="V2" s="574"/>
      <c r="W2" s="574"/>
      <c r="X2" s="574"/>
      <c r="Y2" s="574"/>
      <c r="Z2" s="574"/>
      <c r="AA2" s="574"/>
      <c r="AB2" s="574"/>
      <c r="AC2" s="574"/>
      <c r="AD2" s="574"/>
      <c r="AE2" s="574"/>
      <c r="AF2" s="572"/>
      <c r="AG2" s="572"/>
      <c r="AH2" s="409"/>
      <c r="AI2" s="409"/>
      <c r="AJ2" s="409"/>
      <c r="AK2"/>
      <c r="AL2"/>
    </row>
    <row r="3" spans="1:45" s="1" customFormat="1" ht="5.25" customHeight="1" x14ac:dyDescent="0.35">
      <c r="B3" s="46"/>
      <c r="P3" s="574"/>
      <c r="Q3" s="574"/>
      <c r="R3" s="574"/>
      <c r="S3" s="574"/>
      <c r="T3" s="574"/>
      <c r="U3" s="574"/>
      <c r="V3" s="574"/>
      <c r="W3" s="574"/>
      <c r="X3" s="574"/>
      <c r="Y3" s="574"/>
      <c r="Z3" s="574"/>
      <c r="AA3" s="574"/>
      <c r="AB3" s="574"/>
      <c r="AC3" s="574"/>
      <c r="AD3" s="574"/>
      <c r="AE3" s="574"/>
      <c r="AF3" s="572"/>
      <c r="AG3" s="572"/>
      <c r="AH3" s="409"/>
      <c r="AI3" s="409"/>
      <c r="AJ3" s="409"/>
      <c r="AK3"/>
      <c r="AL3"/>
    </row>
    <row r="4" spans="1:45" s="1" customFormat="1" ht="10.5" customHeight="1" x14ac:dyDescent="0.35">
      <c r="A4" s="34" t="str">
        <f>Text!G27</f>
        <v>Authority</v>
      </c>
      <c r="B4" s="177"/>
      <c r="C4" s="6"/>
      <c r="P4" s="574"/>
      <c r="Q4" s="574"/>
      <c r="R4" s="574"/>
      <c r="S4" s="574"/>
      <c r="T4" s="574"/>
      <c r="U4" s="574"/>
      <c r="V4" s="574"/>
      <c r="W4" s="574"/>
      <c r="X4" s="574"/>
      <c r="Y4" s="574"/>
      <c r="Z4" s="574"/>
      <c r="AA4" s="574"/>
      <c r="AB4" s="574"/>
      <c r="AC4" s="574"/>
      <c r="AD4" s="574"/>
      <c r="AE4" s="574"/>
      <c r="AF4" s="572"/>
      <c r="AG4" s="572"/>
      <c r="AH4" s="409"/>
      <c r="AI4" s="409"/>
      <c r="AJ4" s="409"/>
      <c r="AK4"/>
      <c r="AL4"/>
    </row>
    <row r="5" spans="1:45" s="1" customFormat="1" ht="62.5" x14ac:dyDescent="0.35">
      <c r="A5" s="927" t="str">
        <f>Details!D1</f>
        <v>Please select your authority</v>
      </c>
      <c r="B5" s="928"/>
      <c r="C5" s="929"/>
      <c r="D5" s="942" t="str">
        <f>Text!G25</f>
        <v>Information specified on this return must be submitted under section 139A of the 1988 Local Government Finance Act (as inserted by paragraph 68 of schedule 5 to the Local Government and Housing Act 1989)</v>
      </c>
      <c r="E5" s="943"/>
      <c r="F5" s="943"/>
      <c r="G5" s="944"/>
      <c r="H5" s="942" t="str">
        <f>Text!G26</f>
        <v>Information recorded in respect of education services should include that budgeted to be funded by specific and special government grants but exclude that budgeted to be funded by other non-grant income.  The grants themselves should be recorded in column 6.1 to 7</v>
      </c>
      <c r="I5" s="945"/>
      <c r="J5" s="945"/>
      <c r="K5" s="945"/>
      <c r="L5" s="945"/>
      <c r="M5" s="945"/>
      <c r="N5" s="945"/>
      <c r="O5" s="946"/>
      <c r="P5" s="574"/>
      <c r="Q5" s="574"/>
      <c r="R5" s="574"/>
      <c r="S5" s="574"/>
      <c r="T5" s="574"/>
      <c r="U5" s="574"/>
      <c r="V5" s="574"/>
      <c r="W5" s="574"/>
      <c r="X5" s="574"/>
      <c r="Y5" s="574"/>
      <c r="Z5" s="574"/>
      <c r="AA5" s="574"/>
      <c r="AB5" s="574"/>
      <c r="AC5" s="574"/>
      <c r="AD5" s="574"/>
      <c r="AE5" s="574"/>
      <c r="AF5" s="572"/>
      <c r="AG5" s="572"/>
      <c r="AH5" s="409"/>
      <c r="AI5" s="409"/>
      <c r="AJ5" s="409"/>
      <c r="AK5"/>
      <c r="AL5"/>
      <c r="AM5" s="362"/>
    </row>
    <row r="6" spans="1:45" s="1" customFormat="1" ht="3" customHeight="1" x14ac:dyDescent="0.35">
      <c r="A6" s="330"/>
      <c r="B6" s="330"/>
      <c r="C6" s="330"/>
      <c r="D6" s="930"/>
      <c r="E6" s="931"/>
      <c r="F6" s="931"/>
      <c r="G6" s="932"/>
      <c r="H6" s="936"/>
      <c r="I6" s="28"/>
      <c r="J6" s="28"/>
      <c r="K6" s="28"/>
      <c r="L6" s="28"/>
      <c r="M6" s="28"/>
      <c r="N6" s="28"/>
      <c r="O6" s="937"/>
      <c r="P6" s="574"/>
      <c r="Q6" s="574"/>
      <c r="R6" s="574"/>
      <c r="S6" s="574"/>
      <c r="T6" s="574"/>
      <c r="U6" s="574"/>
      <c r="V6" s="574"/>
      <c r="W6" s="574"/>
      <c r="X6" s="574"/>
      <c r="Y6" s="574"/>
      <c r="Z6" s="574"/>
      <c r="AA6" s="574"/>
      <c r="AB6" s="574"/>
      <c r="AC6" s="574"/>
      <c r="AD6" s="574"/>
      <c r="AE6" s="574"/>
      <c r="AF6" s="572"/>
      <c r="AG6" s="572"/>
      <c r="AH6" s="409"/>
      <c r="AI6" s="409"/>
      <c r="AJ6" s="409"/>
      <c r="AK6"/>
      <c r="AL6"/>
    </row>
    <row r="7" spans="1:45" s="1" customFormat="1" ht="15.5" hidden="1" x14ac:dyDescent="0.35">
      <c r="D7" s="933"/>
      <c r="E7" s="934"/>
      <c r="F7" s="934"/>
      <c r="G7" s="935"/>
      <c r="H7" s="938"/>
      <c r="I7" s="939"/>
      <c r="J7" s="939"/>
      <c r="K7" s="939"/>
      <c r="L7" s="939"/>
      <c r="M7" s="939"/>
      <c r="N7" s="939"/>
      <c r="O7" s="940"/>
      <c r="P7" s="574"/>
      <c r="Q7" s="574"/>
      <c r="R7" s="574"/>
      <c r="S7" s="574"/>
      <c r="T7" s="574"/>
      <c r="U7" s="574"/>
      <c r="V7" s="574"/>
      <c r="W7" s="574"/>
      <c r="X7" s="574"/>
      <c r="Y7" s="574"/>
      <c r="Z7" s="574"/>
      <c r="AA7"/>
      <c r="AB7"/>
      <c r="AC7"/>
      <c r="AD7" s="408"/>
      <c r="AE7" s="408"/>
      <c r="AF7" s="572"/>
      <c r="AG7" s="572"/>
      <c r="AH7" s="409"/>
      <c r="AI7" s="409"/>
      <c r="AJ7" s="409"/>
      <c r="AK7"/>
      <c r="AL7"/>
      <c r="AM7" s="362"/>
    </row>
    <row r="8" spans="1:45" s="1" customFormat="1" ht="4.5" customHeight="1" x14ac:dyDescent="0.35">
      <c r="A8" s="362"/>
      <c r="B8" s="362"/>
      <c r="D8" s="468"/>
      <c r="E8" s="309"/>
      <c r="F8" s="309"/>
      <c r="G8" s="309"/>
      <c r="H8" s="309"/>
      <c r="I8" s="309"/>
      <c r="J8" s="309"/>
      <c r="K8" s="309"/>
      <c r="L8" s="309"/>
      <c r="M8" s="309"/>
      <c r="N8" s="309"/>
      <c r="O8" s="309"/>
      <c r="P8" s="574"/>
      <c r="Q8" s="574"/>
      <c r="R8" s="574"/>
      <c r="S8" s="574"/>
      <c r="T8" s="574"/>
      <c r="U8" s="574"/>
      <c r="V8" s="574"/>
      <c r="W8" s="574"/>
      <c r="X8" s="574"/>
      <c r="Y8" s="574"/>
      <c r="Z8" s="574"/>
      <c r="AA8"/>
      <c r="AB8"/>
      <c r="AC8"/>
      <c r="AD8" s="408"/>
      <c r="AE8" s="408"/>
      <c r="AF8" s="572"/>
      <c r="AG8" s="572"/>
      <c r="AH8" s="409"/>
      <c r="AI8" s="409"/>
      <c r="AJ8" s="409"/>
      <c r="AK8"/>
      <c r="AL8"/>
    </row>
    <row r="9" spans="1:45" s="1" customFormat="1" ht="15" customHeight="1" x14ac:dyDescent="0.35">
      <c r="A9" s="534"/>
      <c r="B9" s="791"/>
      <c r="D9" s="467"/>
      <c r="J9" s="39"/>
      <c r="K9" s="39"/>
      <c r="L9" s="39"/>
      <c r="M9" s="39"/>
      <c r="N9" s="39"/>
      <c r="O9" s="39"/>
      <c r="P9" s="575"/>
      <c r="Q9" s="574"/>
      <c r="R9" s="574"/>
      <c r="S9" s="574"/>
      <c r="T9" s="574"/>
      <c r="U9" s="574"/>
      <c r="V9" s="574"/>
      <c r="W9" s="576" t="str">
        <f>ValData!AP67</f>
        <v>Default Tolerance Levels</v>
      </c>
      <c r="X9" s="577"/>
      <c r="Y9" s="574"/>
      <c r="Z9" s="574"/>
      <c r="AA9"/>
      <c r="AB9"/>
      <c r="AC9"/>
      <c r="AD9" s="408"/>
      <c r="AE9" s="408"/>
      <c r="AF9" s="572"/>
      <c r="AG9" s="572"/>
      <c r="AH9" s="409"/>
      <c r="AI9" s="409"/>
      <c r="AJ9" s="409"/>
      <c r="AK9"/>
      <c r="AL9"/>
      <c r="AS9" s="362"/>
    </row>
    <row r="10" spans="1:45" s="3" customFormat="1" ht="12" customHeight="1" x14ac:dyDescent="0.35">
      <c r="B10" s="97"/>
      <c r="C10" s="1"/>
      <c r="D10" s="469"/>
      <c r="P10" s="575"/>
      <c r="Q10" s="577"/>
      <c r="R10" s="577"/>
      <c r="S10" s="577"/>
      <c r="T10" s="577"/>
      <c r="U10" s="577"/>
      <c r="V10" s="577"/>
      <c r="W10" s="576" t="str">
        <f>ValData!AP53</f>
        <v>Value</v>
      </c>
      <c r="X10" s="884">
        <v>50</v>
      </c>
      <c r="Y10" s="577"/>
      <c r="Z10" s="577"/>
      <c r="AA10"/>
      <c r="AB10"/>
      <c r="AC10"/>
      <c r="AD10" s="411"/>
      <c r="AE10" s="411"/>
      <c r="AF10" s="573"/>
      <c r="AG10" s="573"/>
      <c r="AH10" s="412"/>
      <c r="AI10" s="412"/>
      <c r="AJ10" s="412"/>
      <c r="AK10"/>
      <c r="AL10"/>
    </row>
    <row r="11" spans="1:45" s="3" customFormat="1" ht="11.25" customHeight="1" x14ac:dyDescent="0.35">
      <c r="A11" s="792">
        <f>UANumber</f>
        <v>0</v>
      </c>
      <c r="B11" s="97"/>
      <c r="C11" s="1"/>
      <c r="D11" s="469"/>
      <c r="P11" s="575"/>
      <c r="Q11" s="577"/>
      <c r="R11" s="577"/>
      <c r="S11" s="577"/>
      <c r="T11" s="577"/>
      <c r="U11" s="577"/>
      <c r="V11" s="577"/>
      <c r="W11" s="587" t="str">
        <f>"% "&amp;ValData!AP42</f>
        <v>% tolerance:</v>
      </c>
      <c r="X11" s="590">
        <v>0</v>
      </c>
      <c r="Y11" s="577"/>
      <c r="Z11" s="577"/>
      <c r="AA11"/>
      <c r="AB11"/>
      <c r="AC11"/>
      <c r="AD11" s="411"/>
      <c r="AE11" s="411"/>
      <c r="AF11" s="573"/>
      <c r="AG11" s="573"/>
      <c r="AH11" s="412"/>
      <c r="AI11" s="412"/>
      <c r="AJ11" s="412"/>
      <c r="AK11"/>
      <c r="AL11"/>
    </row>
    <row r="12" spans="1:45" s="3" customFormat="1" ht="6" customHeight="1" x14ac:dyDescent="0.35">
      <c r="A12" s="792"/>
      <c r="B12" s="792"/>
      <c r="C12" s="1"/>
      <c r="D12" s="469"/>
      <c r="P12" s="575"/>
      <c r="Q12" s="577"/>
      <c r="R12" s="577"/>
      <c r="S12" s="577"/>
      <c r="T12" s="577"/>
      <c r="U12" s="577"/>
      <c r="V12" s="577"/>
      <c r="W12" s="588"/>
      <c r="X12" s="589"/>
      <c r="Y12" s="577"/>
      <c r="Z12" s="577"/>
      <c r="AA12"/>
      <c r="AB12"/>
      <c r="AC12"/>
      <c r="AD12" s="411"/>
      <c r="AE12" s="411"/>
      <c r="AF12" s="573"/>
      <c r="AG12" s="573"/>
      <c r="AH12" s="412"/>
      <c r="AI12" s="412"/>
      <c r="AJ12" s="412"/>
      <c r="AK12"/>
      <c r="AL12"/>
    </row>
    <row r="13" spans="1:45" s="3" customFormat="1" ht="15.75" customHeight="1" thickBot="1" x14ac:dyDescent="0.4">
      <c r="B13" s="5"/>
      <c r="C13" s="1"/>
      <c r="D13" s="469"/>
      <c r="O13" s="176"/>
      <c r="P13" s="575"/>
      <c r="Q13" s="577"/>
      <c r="R13" s="577"/>
      <c r="S13" s="577"/>
      <c r="T13" s="577"/>
      <c r="U13" s="577"/>
      <c r="V13" s="577"/>
      <c r="W13" s="577"/>
      <c r="X13" s="577"/>
      <c r="Y13" s="577"/>
      <c r="Z13" s="577"/>
      <c r="AA13" s="577"/>
      <c r="AB13" s="577"/>
      <c r="AC13" s="577"/>
      <c r="AD13" s="411"/>
      <c r="AE13" s="411"/>
      <c r="AF13" s="573"/>
      <c r="AG13" s="573"/>
      <c r="AH13" s="412"/>
      <c r="AI13" s="412"/>
      <c r="AJ13" s="412"/>
      <c r="AK13"/>
      <c r="AL13"/>
    </row>
    <row r="14" spans="1:45" s="3" customFormat="1" ht="15.75" customHeight="1" thickBot="1" x14ac:dyDescent="0.4">
      <c r="B14" s="34" t="str">
        <f>Text!G31</f>
        <v>Non-FRS17</v>
      </c>
      <c r="C14" s="97"/>
      <c r="D14" s="469"/>
      <c r="I14" s="4"/>
      <c r="J14" s="744" t="str">
        <f>Text!G29</f>
        <v>GRANTS (record as negative)</v>
      </c>
      <c r="K14" s="178"/>
      <c r="L14" s="178"/>
      <c r="M14" s="178"/>
      <c r="N14" s="178"/>
      <c r="O14" s="743" t="str">
        <f>Text!G30</f>
        <v>£ thousand</v>
      </c>
      <c r="P14" s="575"/>
      <c r="Q14" s="577"/>
      <c r="R14" s="577"/>
      <c r="S14" s="577"/>
      <c r="T14" s="577"/>
      <c r="U14" s="577"/>
      <c r="V14" s="577"/>
      <c r="W14" s="577"/>
      <c r="X14" s="577"/>
      <c r="Y14" s="577"/>
      <c r="Z14" s="577"/>
      <c r="AA14" s="577"/>
      <c r="AB14" s="592"/>
      <c r="AC14" s="592"/>
      <c r="AD14" s="916">
        <f>X16</f>
        <v>202526</v>
      </c>
      <c r="AE14" s="916" t="str">
        <f>Y16</f>
        <v>202627</v>
      </c>
      <c r="AF14" s="591"/>
      <c r="AG14" s="886" t="e">
        <f>SUM(AG17:AG40)</f>
        <v>#N/A</v>
      </c>
      <c r="AH14" s="507">
        <f>SUM(AH17:AH40)</f>
        <v>0</v>
      </c>
      <c r="AI14" s="325">
        <f>SUM(AI17:AI40)</f>
        <v>0</v>
      </c>
      <c r="AJ14" s="413"/>
      <c r="AK14"/>
      <c r="AL14"/>
    </row>
    <row r="15" spans="1:45" s="3" customFormat="1" ht="61.5" customHeight="1" x14ac:dyDescent="0.35">
      <c r="B15" s="179" t="s">
        <v>193</v>
      </c>
      <c r="C15" s="464"/>
      <c r="D15" s="470" t="str">
        <f>Text!G34</f>
        <v>Nursery schools</v>
      </c>
      <c r="E15" s="181" t="str">
        <f>Text!G35</f>
        <v>Primary schools</v>
      </c>
      <c r="F15" s="181" t="str">
        <f>Text!G36</f>
        <v>Secondary schools</v>
      </c>
      <c r="G15" s="181" t="str">
        <f>Text!G37</f>
        <v>Special schools</v>
      </c>
      <c r="H15" s="181" t="str">
        <f>Text!G38</f>
        <v>Middle schools</v>
      </c>
      <c r="I15" s="181" t="str">
        <f>Text!G39</f>
        <v>Budget Estimates (at outturn prices)</v>
      </c>
      <c r="J15" s="180" t="str">
        <f>Text!G40</f>
        <v>Grants Nursery schools</v>
      </c>
      <c r="K15" s="181" t="str">
        <f>Text!G41</f>
        <v>Grants Primary schools</v>
      </c>
      <c r="L15" s="181" t="str">
        <f>Text!G42</f>
        <v>Grants Secondary schools</v>
      </c>
      <c r="M15" s="181" t="str">
        <f>Text!G43</f>
        <v>Grants Special schools</v>
      </c>
      <c r="N15" s="181" t="str">
        <f>Text!G44</f>
        <v>Grants Middle schools</v>
      </c>
      <c r="O15" s="181" t="str">
        <f>Text!G45</f>
        <v>Total Grants</v>
      </c>
      <c r="P15" s="575"/>
      <c r="Q15" s="577"/>
      <c r="R15" s="577"/>
      <c r="S15" s="577"/>
      <c r="T15" s="577"/>
      <c r="U15" s="577"/>
      <c r="V15" s="577"/>
      <c r="W15" s="955" t="str">
        <f>ValData!AP47</f>
        <v>YOY Figures</v>
      </c>
      <c r="X15" s="955"/>
      <c r="Y15" s="955"/>
      <c r="Z15" s="956" t="str">
        <f>ValData!AP52</f>
        <v>Tolerance Levels</v>
      </c>
      <c r="AA15" s="956"/>
      <c r="AB15" s="955" t="str">
        <f>ValData!AP41</f>
        <v>difference</v>
      </c>
      <c r="AC15" s="957"/>
      <c r="AD15" s="917"/>
      <c r="AE15" s="917"/>
      <c r="AF15" s="999" t="str">
        <f>ValData!AP32</f>
        <v>type</v>
      </c>
      <c r="AG15" s="1001" t="str">
        <f>ValData!AP33</f>
        <v>auto</v>
      </c>
      <c r="AH15" s="1003" t="str">
        <f>ValData!AP34</f>
        <v>mark</v>
      </c>
      <c r="AI15" s="1005" t="str">
        <f>ValData!AP35</f>
        <v>check</v>
      </c>
      <c r="AJ15" s="1007" t="str">
        <f>ValData!AP36</f>
        <v>status</v>
      </c>
      <c r="AK15"/>
      <c r="AL15"/>
    </row>
    <row r="16" spans="1:45" s="472" customFormat="1" ht="22.5" customHeight="1" thickBot="1" x14ac:dyDescent="0.4">
      <c r="A16" s="3"/>
      <c r="B16" s="741" t="str">
        <f>Text!G32</f>
        <v>Line</v>
      </c>
      <c r="C16" s="742" t="str">
        <f>Text!G33</f>
        <v>Description</v>
      </c>
      <c r="D16" s="713" t="s">
        <v>48</v>
      </c>
      <c r="E16" s="713" t="s">
        <v>45</v>
      </c>
      <c r="F16" s="713" t="s">
        <v>46</v>
      </c>
      <c r="G16" s="713" t="s">
        <v>47</v>
      </c>
      <c r="H16" s="713" t="s">
        <v>456</v>
      </c>
      <c r="I16" s="713" t="s">
        <v>43</v>
      </c>
      <c r="J16" s="713" t="s">
        <v>349</v>
      </c>
      <c r="K16" s="713" t="s">
        <v>350</v>
      </c>
      <c r="L16" s="713" t="s">
        <v>351</v>
      </c>
      <c r="M16" s="713" t="s">
        <v>352</v>
      </c>
      <c r="N16" s="713" t="s">
        <v>458</v>
      </c>
      <c r="O16" s="713" t="s">
        <v>44</v>
      </c>
      <c r="P16" s="578"/>
      <c r="Q16" s="579"/>
      <c r="R16" s="579"/>
      <c r="S16" s="579"/>
      <c r="T16" s="579"/>
      <c r="U16" s="579"/>
      <c r="V16" s="580"/>
      <c r="W16" s="882">
        <f>X16-101</f>
        <v>202425</v>
      </c>
      <c r="X16" s="885">
        <f>Y16-101</f>
        <v>202526</v>
      </c>
      <c r="Y16" s="885" t="str">
        <f>Year</f>
        <v>202627</v>
      </c>
      <c r="Z16" s="728" t="str">
        <f>AB16</f>
        <v>value</v>
      </c>
      <c r="AA16" s="729" t="s">
        <v>3796</v>
      </c>
      <c r="AB16" s="728" t="str">
        <f>ValData!AP31</f>
        <v>value</v>
      </c>
      <c r="AC16" s="730" t="s">
        <v>3796</v>
      </c>
      <c r="AD16" s="917"/>
      <c r="AE16" s="917"/>
      <c r="AF16" s="1000"/>
      <c r="AG16" s="1002"/>
      <c r="AH16" s="1004"/>
      <c r="AI16" s="1006"/>
      <c r="AJ16" s="1008"/>
      <c r="AK16" s="890" t="str">
        <f>ValData!AP37</f>
        <v>Your comments</v>
      </c>
      <c r="AL16"/>
    </row>
    <row r="17" spans="2:254" s="3" customFormat="1" ht="5.25" customHeight="1" x14ac:dyDescent="0.35">
      <c r="B17" s="473"/>
      <c r="C17" s="406"/>
      <c r="D17" s="474"/>
      <c r="E17" s="475"/>
      <c r="F17" s="475"/>
      <c r="G17" s="475"/>
      <c r="H17" s="475"/>
      <c r="I17" s="475"/>
      <c r="J17" s="475"/>
      <c r="K17" s="475"/>
      <c r="L17" s="475"/>
      <c r="M17" s="475"/>
      <c r="N17" s="475"/>
      <c r="O17" s="476"/>
      <c r="P17" s="575"/>
      <c r="Q17" s="577"/>
      <c r="R17" s="581"/>
      <c r="S17" s="577"/>
      <c r="T17" s="577"/>
      <c r="U17" s="577"/>
      <c r="V17" s="577"/>
      <c r="AF17" s="56"/>
      <c r="AG17" s="56"/>
      <c r="AH17" s="56"/>
      <c r="AI17" s="56"/>
      <c r="AJ17" s="56"/>
      <c r="AL17"/>
    </row>
    <row r="18" spans="2:254" s="3" customFormat="1" ht="30" customHeight="1" x14ac:dyDescent="0.35">
      <c r="B18" s="53">
        <v>1</v>
      </c>
      <c r="C18" s="465" t="str">
        <f>Text!G46</f>
        <v>Individual School's budget and other funding devolved to schools</v>
      </c>
      <c r="D18" s="735">
        <v>0</v>
      </c>
      <c r="E18" s="735">
        <v>0</v>
      </c>
      <c r="F18" s="735">
        <v>0</v>
      </c>
      <c r="G18" s="735">
        <v>0</v>
      </c>
      <c r="H18" s="735">
        <v>0</v>
      </c>
      <c r="I18" s="708">
        <f>SUM(D18:H18)</f>
        <v>0</v>
      </c>
      <c r="J18" s="735">
        <v>0</v>
      </c>
      <c r="K18" s="735">
        <v>0</v>
      </c>
      <c r="L18" s="735">
        <v>0</v>
      </c>
      <c r="M18" s="735">
        <v>0</v>
      </c>
      <c r="N18" s="735">
        <v>0</v>
      </c>
      <c r="O18" s="708">
        <f>SUM(J18:N18)</f>
        <v>0</v>
      </c>
      <c r="P18" s="575"/>
      <c r="Q18" s="577">
        <f>B18</f>
        <v>1</v>
      </c>
      <c r="R18" s="582"/>
      <c r="S18" s="583"/>
      <c r="T18" s="583"/>
      <c r="U18" s="583"/>
      <c r="V18" s="583"/>
      <c r="W18" s="361" t="e">
        <f>VLOOKUP("RAS52"&amp;"_"&amp;UANumber&amp;"_"&amp;$B18&amp;"_"&amp;4&amp;"_"&amp;W$16,ValData!$AE$4:$AL$13475,8,FALSE)</f>
        <v>#N/A</v>
      </c>
      <c r="X18" s="361" t="e">
        <f>VLOOKUP("RAS52"&amp;"_"&amp;UANumber&amp;"_"&amp;$B18&amp;"_"&amp;4&amp;"_"&amp;X$16,ValData!$AE$4:$AL$13475,8,FALSE)</f>
        <v>#N/A</v>
      </c>
      <c r="Y18" s="361">
        <f>I18</f>
        <v>0</v>
      </c>
      <c r="Z18" s="342">
        <f>IF(VLOOKUP("RAS52"&amp;"_"&amp;$B18,ValData!$AS$4:$AV$253,3,FALSE)&lt;&gt;"",VLOOKUP("RAS52"&amp;"_"&amp;$B18,ValData!$AS$4:$AV$253,3,FALSE),$X$10)</f>
        <v>50</v>
      </c>
      <c r="AA18" s="342">
        <f>IF(VLOOKUP("RAS52"&amp;"_"&amp;$B18,ValData!$AS$4:$AV$253,4,FALSE)&lt;&gt;"",VLOOKUP("RAS52"&amp;"_"&amp;$B18,ValData!$AS$4:$AV$253,4,FALSE),$X$11)</f>
        <v>0</v>
      </c>
      <c r="AB18" s="342" t="e">
        <f>Y18-X18</f>
        <v>#N/A</v>
      </c>
      <c r="AC18" s="343" t="e">
        <f>IF(OR(X18=0,Y18=0),0,AB18/X18*100)</f>
        <v>#N/A</v>
      </c>
      <c r="AD18" s="223" t="e">
        <f>IF(X18=0,1,"")</f>
        <v>#N/A</v>
      </c>
      <c r="AE18" s="223">
        <f>IF(Y18=0,1,"")</f>
        <v>1</v>
      </c>
      <c r="AF18" s="53" t="e">
        <f>IF(SUM(AD18:AE18)=2,"",IF(AND(SUM(AD18:AE18)=1,ABS(ROUND(AB18,2))&gt;Z18),9,IF(AND(ABS(ROUND(AB18,2))&gt;Z18,ABS(ROUND(AC18,2))&gt;AA18),3,IF(ABS(ROUND(AC18,2))&gt;AA18,2,IF(ABS(ROUND(AB18,2))&gt;Z18,1,"")))))</f>
        <v>#N/A</v>
      </c>
      <c r="AG18" s="128" t="e">
        <f>IF(OR(AF18=3,AF18=9),1,"")</f>
        <v>#N/A</v>
      </c>
      <c r="AH18" s="437"/>
      <c r="AI18" s="53" t="str">
        <f>IF(AJ18="C","",IF(AH18=1,1,""))</f>
        <v/>
      </c>
      <c r="AJ18" s="437"/>
      <c r="AK18" s="893"/>
      <c r="AL18"/>
    </row>
    <row r="19" spans="2:254" s="3" customFormat="1" ht="15" customHeight="1" x14ac:dyDescent="0.35">
      <c r="B19" s="705">
        <v>4</v>
      </c>
      <c r="C19" s="736" t="str">
        <f>Text!G47</f>
        <v>Additional learning needs</v>
      </c>
      <c r="D19" s="733">
        <v>0</v>
      </c>
      <c r="E19" s="733">
        <v>0</v>
      </c>
      <c r="F19" s="733">
        <v>0</v>
      </c>
      <c r="G19" s="733">
        <v>0</v>
      </c>
      <c r="H19" s="733">
        <v>0</v>
      </c>
      <c r="I19" s="732">
        <f t="shared" ref="I19:I24" si="0">SUM(D19:H19)</f>
        <v>0</v>
      </c>
      <c r="J19" s="733">
        <v>0</v>
      </c>
      <c r="K19" s="733">
        <v>0</v>
      </c>
      <c r="L19" s="733">
        <v>0</v>
      </c>
      <c r="M19" s="733">
        <v>0</v>
      </c>
      <c r="N19" s="733">
        <v>0</v>
      </c>
      <c r="O19" s="732">
        <f t="shared" ref="O19:O24" si="1">SUM(J19:N19)</f>
        <v>0</v>
      </c>
      <c r="P19" s="575"/>
      <c r="Q19" s="577">
        <f t="shared" ref="Q19:Q39" si="2">B19</f>
        <v>4</v>
      </c>
      <c r="R19" s="581"/>
      <c r="S19" s="577"/>
      <c r="T19" s="577"/>
      <c r="U19" s="577"/>
      <c r="V19" s="577"/>
      <c r="W19" s="361" t="e">
        <f>VLOOKUP("RAS52"&amp;"_"&amp;UANumber&amp;"_"&amp;$B19&amp;"_"&amp;4&amp;"_"&amp;W$16,ValData!$AE$4:$AL$13475,8,FALSE)</f>
        <v>#N/A</v>
      </c>
      <c r="X19" s="361" t="e">
        <f>VLOOKUP("RAS52"&amp;"_"&amp;UANumber&amp;"_"&amp;$B19&amp;"_"&amp;4&amp;"_"&amp;X$16,ValData!$AE$4:$AL$13475,8,FALSE)</f>
        <v>#N/A</v>
      </c>
      <c r="Y19" s="361">
        <f t="shared" ref="Y19:Y37" si="3">I19</f>
        <v>0</v>
      </c>
      <c r="Z19" s="342">
        <f>IF(VLOOKUP("RAS52"&amp;"_"&amp;$B19,ValData!$AS$4:$AV$253,3,FALSE)&lt;&gt;"",VLOOKUP("RAS52"&amp;"_"&amp;$B19,ValData!$AS$4:$AV$253,3,FALSE),$X$10)</f>
        <v>700</v>
      </c>
      <c r="AA19" s="342">
        <f>IF(VLOOKUP("RAS52"&amp;"_"&amp;$B19,ValData!$AS$4:$AV$253,4,FALSE)&lt;&gt;"",VLOOKUP("RAS52"&amp;"_"&amp;$B19,ValData!$AS$4:$AV$253,4,FALSE),$X$11)</f>
        <v>0</v>
      </c>
      <c r="AB19" s="342" t="e">
        <f t="shared" ref="AB19:AB37" si="4">Y19-X19</f>
        <v>#N/A</v>
      </c>
      <c r="AC19" s="343" t="e">
        <f t="shared" ref="AC19:AC37" si="5">IF(OR(X19=0,Y19=0),0,AB19/X19*100)</f>
        <v>#N/A</v>
      </c>
      <c r="AD19" s="223" t="e">
        <f t="shared" ref="AD19:AD37" si="6">IF(X19=0,1,"")</f>
        <v>#N/A</v>
      </c>
      <c r="AE19" s="223">
        <f t="shared" ref="AE19:AE37" si="7">IF(Y19=0,1,"")</f>
        <v>1</v>
      </c>
      <c r="AF19" s="53" t="e">
        <f t="shared" ref="AF19:AF37" si="8">IF(SUM(AD19:AE19)=2,"",IF(AND(SUM(AD19:AE19)=1,ABS(ROUND(AB19,2))&gt;Z19),9,IF(AND(ABS(ROUND(AB19,2))&gt;Z19,ABS(ROUND(AC19,2))&gt;AA19),3,IF(ABS(ROUND(AC19,2))&gt;AA19,2,IF(ABS(ROUND(AB19,2))&gt;Z19,1,"")))))</f>
        <v>#N/A</v>
      </c>
      <c r="AG19" s="128" t="e">
        <f t="shared" ref="AG19:AG37" si="9">IF(OR(AF19=3,AF19=9),1,"")</f>
        <v>#N/A</v>
      </c>
      <c r="AH19" s="437"/>
      <c r="AI19" s="53" t="str">
        <f t="shared" ref="AI19:AI37" si="10">IF(AJ19="C","",IF(AH19=1,1,""))</f>
        <v/>
      </c>
      <c r="AJ19" s="437"/>
      <c r="AK19" s="891"/>
      <c r="AL19"/>
    </row>
    <row r="20" spans="2:254" s="3" customFormat="1" ht="15" customHeight="1" x14ac:dyDescent="0.35">
      <c r="B20" s="737">
        <v>4.0999999999999996</v>
      </c>
      <c r="C20" s="736" t="str">
        <f>Text!G48</f>
        <v>Inter authority recoupment</v>
      </c>
      <c r="D20" s="733">
        <v>0</v>
      </c>
      <c r="E20" s="733">
        <v>0</v>
      </c>
      <c r="F20" s="733">
        <v>0</v>
      </c>
      <c r="G20" s="733">
        <v>0</v>
      </c>
      <c r="H20" s="733">
        <v>0</v>
      </c>
      <c r="I20" s="732">
        <f t="shared" si="0"/>
        <v>0</v>
      </c>
      <c r="J20" s="733">
        <v>0</v>
      </c>
      <c r="K20" s="733">
        <v>0</v>
      </c>
      <c r="L20" s="733">
        <v>0</v>
      </c>
      <c r="M20" s="733">
        <v>0</v>
      </c>
      <c r="N20" s="733">
        <v>0</v>
      </c>
      <c r="O20" s="732">
        <f t="shared" si="1"/>
        <v>0</v>
      </c>
      <c r="P20" s="575"/>
      <c r="Q20" s="577">
        <f t="shared" si="2"/>
        <v>4.0999999999999996</v>
      </c>
      <c r="R20" s="581"/>
      <c r="S20" s="577"/>
      <c r="T20" s="577"/>
      <c r="U20" s="577"/>
      <c r="V20" s="577"/>
      <c r="W20" s="361" t="e">
        <f>VLOOKUP("RAS52"&amp;"_"&amp;UANumber&amp;"_"&amp;$B20&amp;"_"&amp;4&amp;"_"&amp;W$16,ValData!$AE$4:$AL$13475,8,FALSE)</f>
        <v>#N/A</v>
      </c>
      <c r="X20" s="361" t="e">
        <f>VLOOKUP("RAS52"&amp;"_"&amp;UANumber&amp;"_"&amp;$B20&amp;"_"&amp;4&amp;"_"&amp;X$16,ValData!$AE$4:$AL$13475,8,FALSE)</f>
        <v>#N/A</v>
      </c>
      <c r="Y20" s="361">
        <f t="shared" si="3"/>
        <v>0</v>
      </c>
      <c r="Z20" s="342">
        <f>IF(VLOOKUP("RAS52"&amp;"_"&amp;$B20,ValData!$AS$4:$AV$253,3,FALSE)&lt;&gt;"",VLOOKUP("RAS52"&amp;"_"&amp;$B20,ValData!$AS$4:$AV$253,3,FALSE),$X$10)</f>
        <v>900</v>
      </c>
      <c r="AA20" s="342">
        <f>IF(VLOOKUP("RAS52"&amp;"_"&amp;$B20,ValData!$AS$4:$AV$253,4,FALSE)&lt;&gt;"",VLOOKUP("RAS52"&amp;"_"&amp;$B20,ValData!$AS$4:$AV$253,4,FALSE),$X$11)</f>
        <v>0</v>
      </c>
      <c r="AB20" s="342" t="e">
        <f t="shared" si="4"/>
        <v>#N/A</v>
      </c>
      <c r="AC20" s="343" t="e">
        <f t="shared" si="5"/>
        <v>#N/A</v>
      </c>
      <c r="AD20" s="223" t="e">
        <f t="shared" si="6"/>
        <v>#N/A</v>
      </c>
      <c r="AE20" s="223">
        <f t="shared" si="7"/>
        <v>1</v>
      </c>
      <c r="AF20" s="53" t="e">
        <f t="shared" si="8"/>
        <v>#N/A</v>
      </c>
      <c r="AG20" s="128" t="e">
        <f t="shared" si="9"/>
        <v>#N/A</v>
      </c>
      <c r="AH20" s="437"/>
      <c r="AI20" s="53" t="str">
        <f t="shared" si="10"/>
        <v/>
      </c>
      <c r="AJ20" s="437"/>
      <c r="AK20" s="891"/>
      <c r="AL20"/>
    </row>
    <row r="21" spans="2:254" s="3" customFormat="1" ht="15" customHeight="1" x14ac:dyDescent="0.35">
      <c r="B21" s="705">
        <v>5</v>
      </c>
      <c r="C21" s="736" t="str">
        <f>Text!G49</f>
        <v>Staff</v>
      </c>
      <c r="D21" s="733">
        <v>0</v>
      </c>
      <c r="E21" s="733">
        <v>0</v>
      </c>
      <c r="F21" s="733">
        <v>0</v>
      </c>
      <c r="G21" s="733">
        <v>0</v>
      </c>
      <c r="H21" s="733">
        <v>0</v>
      </c>
      <c r="I21" s="732">
        <f t="shared" si="0"/>
        <v>0</v>
      </c>
      <c r="J21" s="733">
        <v>0</v>
      </c>
      <c r="K21" s="733">
        <v>0</v>
      </c>
      <c r="L21" s="733">
        <v>0</v>
      </c>
      <c r="M21" s="733">
        <v>0</v>
      </c>
      <c r="N21" s="733">
        <v>0</v>
      </c>
      <c r="O21" s="732">
        <f t="shared" si="1"/>
        <v>0</v>
      </c>
      <c r="P21" s="575"/>
      <c r="Q21" s="577">
        <f t="shared" si="2"/>
        <v>5</v>
      </c>
      <c r="R21" s="581"/>
      <c r="S21" s="577"/>
      <c r="T21" s="577"/>
      <c r="U21" s="577"/>
      <c r="V21" s="577"/>
      <c r="W21" s="361" t="e">
        <f>VLOOKUP("RAS52"&amp;"_"&amp;UANumber&amp;"_"&amp;$B21&amp;"_"&amp;4&amp;"_"&amp;W$16,ValData!$AE$4:$AL$13475,8,FALSE)</f>
        <v>#N/A</v>
      </c>
      <c r="X21" s="361" t="e">
        <f>VLOOKUP("RAS52"&amp;"_"&amp;UANumber&amp;"_"&amp;$B21&amp;"_"&amp;4&amp;"_"&amp;X$16,ValData!$AE$4:$AL$13475,8,FALSE)</f>
        <v>#N/A</v>
      </c>
      <c r="Y21" s="361">
        <f t="shared" si="3"/>
        <v>0</v>
      </c>
      <c r="Z21" s="342">
        <f>IF(VLOOKUP("RAS52"&amp;"_"&amp;$B21,ValData!$AS$4:$AV$253,3,FALSE)&lt;&gt;"",VLOOKUP("RAS52"&amp;"_"&amp;$B21,ValData!$AS$4:$AV$253,3,FALSE),$X$10)</f>
        <v>50</v>
      </c>
      <c r="AA21" s="342">
        <f>IF(VLOOKUP("RAS52"&amp;"_"&amp;$B21,ValData!$AS$4:$AV$253,4,FALSE)&lt;&gt;"",VLOOKUP("RAS52"&amp;"_"&amp;$B21,ValData!$AS$4:$AV$253,4,FALSE),$X$11)</f>
        <v>0</v>
      </c>
      <c r="AB21" s="342" t="e">
        <f t="shared" si="4"/>
        <v>#N/A</v>
      </c>
      <c r="AC21" s="343" t="e">
        <f t="shared" si="5"/>
        <v>#N/A</v>
      </c>
      <c r="AD21" s="223" t="e">
        <f t="shared" si="6"/>
        <v>#N/A</v>
      </c>
      <c r="AE21" s="223">
        <f t="shared" si="7"/>
        <v>1</v>
      </c>
      <c r="AF21" s="53" t="e">
        <f t="shared" si="8"/>
        <v>#N/A</v>
      </c>
      <c r="AG21" s="128" t="e">
        <f t="shared" si="9"/>
        <v>#N/A</v>
      </c>
      <c r="AH21" s="437"/>
      <c r="AI21" s="53" t="str">
        <f t="shared" si="10"/>
        <v/>
      </c>
      <c r="AJ21" s="437"/>
      <c r="AK21" s="891"/>
      <c r="AL21"/>
    </row>
    <row r="22" spans="2:254" s="3" customFormat="1" ht="15" customHeight="1" x14ac:dyDescent="0.35">
      <c r="B22" s="705">
        <v>6</v>
      </c>
      <c r="C22" s="736" t="str">
        <f>Text!G50</f>
        <v>Other Schools budget</v>
      </c>
      <c r="D22" s="733">
        <v>0</v>
      </c>
      <c r="E22" s="733">
        <v>0</v>
      </c>
      <c r="F22" s="733">
        <v>0</v>
      </c>
      <c r="G22" s="733">
        <v>0</v>
      </c>
      <c r="H22" s="733">
        <v>0</v>
      </c>
      <c r="I22" s="732">
        <f>SUM(D22:H22)</f>
        <v>0</v>
      </c>
      <c r="J22" s="733">
        <v>0</v>
      </c>
      <c r="K22" s="733">
        <v>0</v>
      </c>
      <c r="L22" s="733">
        <v>0</v>
      </c>
      <c r="M22" s="733">
        <v>0</v>
      </c>
      <c r="N22" s="733">
        <v>0</v>
      </c>
      <c r="O22" s="732">
        <f t="shared" si="1"/>
        <v>0</v>
      </c>
      <c r="P22" s="575"/>
      <c r="Q22" s="577">
        <f t="shared" si="2"/>
        <v>6</v>
      </c>
      <c r="R22" s="581"/>
      <c r="S22" s="577"/>
      <c r="T22" s="577"/>
      <c r="U22" s="577"/>
      <c r="V22" s="577"/>
      <c r="W22" s="361" t="e">
        <f>VLOOKUP("RAS52"&amp;"_"&amp;UANumber&amp;"_"&amp;$B22&amp;"_"&amp;4&amp;"_"&amp;W$16,ValData!$AE$4:$AL$13475,8,FALSE)</f>
        <v>#N/A</v>
      </c>
      <c r="X22" s="361" t="e">
        <f>VLOOKUP("RAS52"&amp;"_"&amp;UANumber&amp;"_"&amp;$B22&amp;"_"&amp;4&amp;"_"&amp;X$16,ValData!$AE$4:$AL$13475,8,FALSE)</f>
        <v>#N/A</v>
      </c>
      <c r="Y22" s="361">
        <f t="shared" si="3"/>
        <v>0</v>
      </c>
      <c r="Z22" s="342">
        <f>IF(VLOOKUP("RAS52"&amp;"_"&amp;$B22,ValData!$AS$4:$AV$253,3,FALSE)&lt;&gt;"",VLOOKUP("RAS52"&amp;"_"&amp;$B22,ValData!$AS$4:$AV$253,3,FALSE),$X$10)</f>
        <v>50</v>
      </c>
      <c r="AA22" s="342">
        <f>IF(VLOOKUP("RAS52"&amp;"_"&amp;$B22,ValData!$AS$4:$AV$253,4,FALSE)&lt;&gt;"",VLOOKUP("RAS52"&amp;"_"&amp;$B22,ValData!$AS$4:$AV$253,4,FALSE),$X$11)</f>
        <v>0</v>
      </c>
      <c r="AB22" s="342" t="e">
        <f t="shared" si="4"/>
        <v>#N/A</v>
      </c>
      <c r="AC22" s="343" t="e">
        <f t="shared" si="5"/>
        <v>#N/A</v>
      </c>
      <c r="AD22" s="223" t="e">
        <f t="shared" si="6"/>
        <v>#N/A</v>
      </c>
      <c r="AE22" s="223">
        <f t="shared" si="7"/>
        <v>1</v>
      </c>
      <c r="AF22" s="53" t="e">
        <f t="shared" si="8"/>
        <v>#N/A</v>
      </c>
      <c r="AG22" s="128" t="e">
        <f t="shared" si="9"/>
        <v>#N/A</v>
      </c>
      <c r="AH22" s="437"/>
      <c r="AI22" s="53" t="str">
        <f t="shared" si="10"/>
        <v/>
      </c>
      <c r="AJ22" s="437"/>
      <c r="AK22" s="891"/>
      <c r="AL22"/>
    </row>
    <row r="23" spans="2:254" s="3" customFormat="1" ht="15" customHeight="1" x14ac:dyDescent="0.35">
      <c r="B23" s="737">
        <v>6.1</v>
      </c>
      <c r="C23" s="736" t="str">
        <f>Text!G51</f>
        <v>Capital expenditure charged to revenue account</v>
      </c>
      <c r="D23" s="733">
        <v>0</v>
      </c>
      <c r="E23" s="733">
        <v>0</v>
      </c>
      <c r="F23" s="733">
        <v>0</v>
      </c>
      <c r="G23" s="733">
        <v>0</v>
      </c>
      <c r="H23" s="733">
        <v>0</v>
      </c>
      <c r="I23" s="732">
        <f t="shared" si="0"/>
        <v>0</v>
      </c>
      <c r="J23" s="733">
        <v>0</v>
      </c>
      <c r="K23" s="733">
        <v>0</v>
      </c>
      <c r="L23" s="733">
        <v>0</v>
      </c>
      <c r="M23" s="733">
        <v>0</v>
      </c>
      <c r="N23" s="733">
        <v>0</v>
      </c>
      <c r="O23" s="732">
        <f t="shared" si="1"/>
        <v>0</v>
      </c>
      <c r="P23" s="575"/>
      <c r="Q23" s="577">
        <f t="shared" si="2"/>
        <v>6.1</v>
      </c>
      <c r="R23" s="581"/>
      <c r="S23" s="577"/>
      <c r="T23" s="577"/>
      <c r="U23" s="577"/>
      <c r="V23" s="577"/>
      <c r="W23" s="361" t="e">
        <f>VLOOKUP("RAS52"&amp;"_"&amp;UANumber&amp;"_"&amp;$B23&amp;"_"&amp;4&amp;"_"&amp;W$16,ValData!$AE$4:$AL$13475,8,FALSE)</f>
        <v>#N/A</v>
      </c>
      <c r="X23" s="361" t="e">
        <f>VLOOKUP("RAS52"&amp;"_"&amp;UANumber&amp;"_"&amp;$B23&amp;"_"&amp;4&amp;"_"&amp;X$16,ValData!$AE$4:$AL$13475,8,FALSE)</f>
        <v>#N/A</v>
      </c>
      <c r="Y23" s="361">
        <f t="shared" si="3"/>
        <v>0</v>
      </c>
      <c r="Z23" s="342">
        <f>IF(VLOOKUP("RAS52"&amp;"_"&amp;$B23,ValData!$AS$4:$AV$253,3,FALSE)&lt;&gt;"",VLOOKUP("RAS52"&amp;"_"&amp;$B23,ValData!$AS$4:$AV$253,3,FALSE),$X$10)</f>
        <v>50</v>
      </c>
      <c r="AA23" s="342">
        <f>IF(VLOOKUP("RAS52"&amp;"_"&amp;$B23,ValData!$AS$4:$AV$253,4,FALSE)&lt;&gt;"",VLOOKUP("RAS52"&amp;"_"&amp;$B23,ValData!$AS$4:$AV$253,4,FALSE),$X$11)</f>
        <v>0</v>
      </c>
      <c r="AB23" s="342" t="e">
        <f t="shared" si="4"/>
        <v>#N/A</v>
      </c>
      <c r="AC23" s="343" t="e">
        <f t="shared" si="5"/>
        <v>#N/A</v>
      </c>
      <c r="AD23" s="223" t="e">
        <f t="shared" si="6"/>
        <v>#N/A</v>
      </c>
      <c r="AE23" s="223">
        <f t="shared" si="7"/>
        <v>1</v>
      </c>
      <c r="AF23" s="53" t="e">
        <f t="shared" si="8"/>
        <v>#N/A</v>
      </c>
      <c r="AG23" s="128" t="e">
        <f t="shared" si="9"/>
        <v>#N/A</v>
      </c>
      <c r="AH23" s="437"/>
      <c r="AI23" s="53" t="str">
        <f t="shared" si="10"/>
        <v/>
      </c>
      <c r="AJ23" s="437"/>
      <c r="AK23" s="891"/>
      <c r="AL23"/>
    </row>
    <row r="24" spans="2:254" s="20" customFormat="1" ht="15" customHeight="1" x14ac:dyDescent="0.35">
      <c r="B24" s="711">
        <v>7</v>
      </c>
      <c r="C24" s="738" t="str">
        <f>Text!G52</f>
        <v>Schools budget (lines 1 to 6.1)</v>
      </c>
      <c r="D24" s="734">
        <f>SUM(D18:D23)</f>
        <v>0</v>
      </c>
      <c r="E24" s="734">
        <f>SUM(E18:E23)</f>
        <v>0</v>
      </c>
      <c r="F24" s="734">
        <f>SUM(F18:F23)</f>
        <v>0</v>
      </c>
      <c r="G24" s="734">
        <f>SUM(G18:G23)</f>
        <v>0</v>
      </c>
      <c r="H24" s="734">
        <f>SUM(H18:H23)</f>
        <v>0</v>
      </c>
      <c r="I24" s="732">
        <f t="shared" si="0"/>
        <v>0</v>
      </c>
      <c r="J24" s="734">
        <f>SUM(J18:J23)</f>
        <v>0</v>
      </c>
      <c r="K24" s="734">
        <f>SUM(K18:K23)</f>
        <v>0</v>
      </c>
      <c r="L24" s="734">
        <f>SUM(L18:L23)</f>
        <v>0</v>
      </c>
      <c r="M24" s="734">
        <f>SUM(M18:M23)</f>
        <v>0</v>
      </c>
      <c r="N24" s="734">
        <f>SUM(N18:N23)</f>
        <v>0</v>
      </c>
      <c r="O24" s="732">
        <f t="shared" si="1"/>
        <v>0</v>
      </c>
      <c r="P24" s="575"/>
      <c r="Q24" s="577">
        <f t="shared" si="2"/>
        <v>7</v>
      </c>
      <c r="R24" s="582"/>
      <c r="S24" s="583"/>
      <c r="T24" s="583"/>
      <c r="U24" s="583"/>
      <c r="V24" s="583"/>
      <c r="W24" s="361" t="e">
        <f>VLOOKUP("RAS52"&amp;"_"&amp;UANumber&amp;"_"&amp;$B24&amp;"_"&amp;4&amp;"_"&amp;W$16,ValData!$AE$4:$AL$13475,8,FALSE)</f>
        <v>#N/A</v>
      </c>
      <c r="X24" s="361" t="e">
        <f>VLOOKUP("RAS52"&amp;"_"&amp;UANumber&amp;"_"&amp;$B24&amp;"_"&amp;4&amp;"_"&amp;X$16,ValData!$AE$4:$AL$13475,8,FALSE)</f>
        <v>#N/A</v>
      </c>
      <c r="Y24" s="361">
        <f t="shared" si="3"/>
        <v>0</v>
      </c>
      <c r="Z24" s="342">
        <f>IF(VLOOKUP("RAS52"&amp;"_"&amp;$B24,ValData!$AS$4:$AV$253,3,FALSE)&lt;&gt;"",VLOOKUP("RAS52"&amp;"_"&amp;$B24,ValData!$AS$4:$AV$253,3,FALSE),$X$10)</f>
        <v>50</v>
      </c>
      <c r="AA24" s="342">
        <f>IF(VLOOKUP("RAS52"&amp;"_"&amp;$B24,ValData!$AS$4:$AV$253,4,FALSE)&lt;&gt;"",VLOOKUP("RAS52"&amp;"_"&amp;$B24,ValData!$AS$4:$AV$253,4,FALSE),$X$11)</f>
        <v>0</v>
      </c>
      <c r="AB24" s="342" t="e">
        <f t="shared" si="4"/>
        <v>#N/A</v>
      </c>
      <c r="AC24" s="343" t="e">
        <f t="shared" si="5"/>
        <v>#N/A</v>
      </c>
      <c r="AD24" s="223" t="e">
        <f t="shared" si="6"/>
        <v>#N/A</v>
      </c>
      <c r="AE24" s="223">
        <f t="shared" si="7"/>
        <v>1</v>
      </c>
      <c r="AF24" s="53" t="e">
        <f t="shared" si="8"/>
        <v>#N/A</v>
      </c>
      <c r="AG24" s="128" t="e">
        <f t="shared" si="9"/>
        <v>#N/A</v>
      </c>
      <c r="AH24" s="437"/>
      <c r="AI24" s="53" t="str">
        <f t="shared" si="10"/>
        <v/>
      </c>
      <c r="AJ24" s="437"/>
      <c r="AK24" s="891"/>
      <c r="AL24"/>
    </row>
    <row r="25" spans="2:254" s="3" customFormat="1" ht="15" customHeight="1" x14ac:dyDescent="0.35">
      <c r="B25" s="705">
        <v>8</v>
      </c>
      <c r="C25" s="736" t="str">
        <f>Text!G53</f>
        <v>Additional learning needs</v>
      </c>
      <c r="D25" s="887"/>
      <c r="E25" s="887"/>
      <c r="F25" s="887"/>
      <c r="G25" s="887"/>
      <c r="H25" s="887"/>
      <c r="I25" s="733">
        <v>0</v>
      </c>
      <c r="J25" s="888"/>
      <c r="K25" s="888"/>
      <c r="L25" s="888"/>
      <c r="M25" s="888"/>
      <c r="N25" s="888"/>
      <c r="O25" s="733">
        <v>0</v>
      </c>
      <c r="P25" s="575"/>
      <c r="Q25" s="577">
        <f t="shared" si="2"/>
        <v>8</v>
      </c>
      <c r="R25" s="581"/>
      <c r="S25" s="577"/>
      <c r="T25" s="577"/>
      <c r="U25" s="577"/>
      <c r="V25" s="577"/>
      <c r="W25" s="361" t="e">
        <f>VLOOKUP("RAS52"&amp;"_"&amp;UANumber&amp;"_"&amp;$B25&amp;"_"&amp;4&amp;"_"&amp;W$16,ValData!$AE$4:$AL$13475,8,FALSE)</f>
        <v>#N/A</v>
      </c>
      <c r="X25" s="361" t="e">
        <f>VLOOKUP("RAS52"&amp;"_"&amp;UANumber&amp;"_"&amp;$B25&amp;"_"&amp;4&amp;"_"&amp;X$16,ValData!$AE$4:$AL$13475,8,FALSE)</f>
        <v>#N/A</v>
      </c>
      <c r="Y25" s="361">
        <f t="shared" si="3"/>
        <v>0</v>
      </c>
      <c r="Z25" s="342">
        <f>IF(VLOOKUP("RAS52"&amp;"_"&amp;$B25,ValData!$AS$4:$AV$253,3,FALSE)&lt;&gt;"",VLOOKUP("RAS52"&amp;"_"&amp;$B25,ValData!$AS$4:$AV$253,3,FALSE),$X$10)</f>
        <v>50</v>
      </c>
      <c r="AA25" s="342">
        <f>IF(VLOOKUP("RAS52"&amp;"_"&amp;$B25,ValData!$AS$4:$AV$253,4,FALSE)&lt;&gt;"",VLOOKUP("RAS52"&amp;"_"&amp;$B25,ValData!$AS$4:$AV$253,4,FALSE),$X$11)</f>
        <v>0</v>
      </c>
      <c r="AB25" s="342" t="e">
        <f t="shared" si="4"/>
        <v>#N/A</v>
      </c>
      <c r="AC25" s="343" t="e">
        <f t="shared" si="5"/>
        <v>#N/A</v>
      </c>
      <c r="AD25" s="223" t="e">
        <f t="shared" si="6"/>
        <v>#N/A</v>
      </c>
      <c r="AE25" s="223">
        <f t="shared" si="7"/>
        <v>1</v>
      </c>
      <c r="AF25" s="53" t="e">
        <f t="shared" si="8"/>
        <v>#N/A</v>
      </c>
      <c r="AG25" s="128" t="e">
        <f t="shared" si="9"/>
        <v>#N/A</v>
      </c>
      <c r="AH25" s="437"/>
      <c r="AI25" s="53" t="str">
        <f t="shared" si="10"/>
        <v/>
      </c>
      <c r="AJ25" s="437"/>
      <c r="AK25" s="891"/>
      <c r="AL25"/>
    </row>
    <row r="26" spans="2:254" s="3" customFormat="1" ht="15" customHeight="1" x14ac:dyDescent="0.35">
      <c r="B26" s="705">
        <v>9</v>
      </c>
      <c r="C26" s="736" t="str">
        <f>Text!G54</f>
        <v>School improvement</v>
      </c>
      <c r="D26" s="887"/>
      <c r="E26" s="887"/>
      <c r="F26" s="887"/>
      <c r="G26" s="887"/>
      <c r="H26" s="887"/>
      <c r="I26" s="733">
        <v>0</v>
      </c>
      <c r="J26" s="888"/>
      <c r="K26" s="888"/>
      <c r="L26" s="888"/>
      <c r="M26" s="888"/>
      <c r="N26" s="888"/>
      <c r="O26" s="733">
        <v>0</v>
      </c>
      <c r="P26" s="575"/>
      <c r="Q26" s="577">
        <f t="shared" si="2"/>
        <v>9</v>
      </c>
      <c r="R26" s="584"/>
      <c r="S26" s="575"/>
      <c r="T26" s="575"/>
      <c r="U26" s="575"/>
      <c r="V26" s="575"/>
      <c r="W26" s="361" t="e">
        <f>VLOOKUP("RAS52"&amp;"_"&amp;UANumber&amp;"_"&amp;$B26&amp;"_"&amp;4&amp;"_"&amp;W$16,ValData!$AE$4:$AL$13475,8,FALSE)</f>
        <v>#N/A</v>
      </c>
      <c r="X26" s="361" t="e">
        <f>VLOOKUP("RAS52"&amp;"_"&amp;UANumber&amp;"_"&amp;$B26&amp;"_"&amp;4&amp;"_"&amp;X$16,ValData!$AE$4:$AL$13475,8,FALSE)</f>
        <v>#N/A</v>
      </c>
      <c r="Y26" s="361">
        <f t="shared" si="3"/>
        <v>0</v>
      </c>
      <c r="Z26" s="342">
        <f>IF(VLOOKUP("RAS52"&amp;"_"&amp;$B26,ValData!$AS$4:$AV$253,3,FALSE)&lt;&gt;"",VLOOKUP("RAS52"&amp;"_"&amp;$B26,ValData!$AS$4:$AV$253,3,FALSE),$X$10)</f>
        <v>500</v>
      </c>
      <c r="AA26" s="342">
        <f>IF(VLOOKUP("RAS52"&amp;"_"&amp;$B26,ValData!$AS$4:$AV$253,4,FALSE)&lt;&gt;"",VLOOKUP("RAS52"&amp;"_"&amp;$B26,ValData!$AS$4:$AV$253,4,FALSE),$X$11)</f>
        <v>0</v>
      </c>
      <c r="AB26" s="342" t="e">
        <f t="shared" si="4"/>
        <v>#N/A</v>
      </c>
      <c r="AC26" s="343" t="e">
        <f t="shared" si="5"/>
        <v>#N/A</v>
      </c>
      <c r="AD26" s="223" t="e">
        <f t="shared" si="6"/>
        <v>#N/A</v>
      </c>
      <c r="AE26" s="223">
        <f t="shared" si="7"/>
        <v>1</v>
      </c>
      <c r="AF26" s="53" t="e">
        <f t="shared" si="8"/>
        <v>#N/A</v>
      </c>
      <c r="AG26" s="128" t="e">
        <f t="shared" si="9"/>
        <v>#N/A</v>
      </c>
      <c r="AH26" s="437"/>
      <c r="AI26" s="53" t="str">
        <f t="shared" si="10"/>
        <v/>
      </c>
      <c r="AJ26" s="437"/>
      <c r="AK26" s="891"/>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row>
    <row r="27" spans="2:254" s="3" customFormat="1" ht="15" customHeight="1" x14ac:dyDescent="0.35">
      <c r="B27" s="739">
        <v>10.1</v>
      </c>
      <c r="C27" s="736" t="str">
        <f>Text!G55</f>
        <v>Access to education (excluding transport) - schools</v>
      </c>
      <c r="D27" s="887"/>
      <c r="E27" s="887"/>
      <c r="F27" s="887"/>
      <c r="G27" s="887"/>
      <c r="H27" s="887"/>
      <c r="I27" s="733">
        <v>0</v>
      </c>
      <c r="J27" s="888"/>
      <c r="K27" s="888"/>
      <c r="L27" s="888"/>
      <c r="M27" s="888"/>
      <c r="N27" s="888"/>
      <c r="O27" s="733">
        <v>0</v>
      </c>
      <c r="P27" s="575"/>
      <c r="Q27" s="577">
        <f t="shared" si="2"/>
        <v>10.1</v>
      </c>
      <c r="R27" s="584"/>
      <c r="S27" s="575"/>
      <c r="T27" s="575"/>
      <c r="U27" s="575"/>
      <c r="V27" s="575"/>
      <c r="W27" s="361" t="e">
        <f>VLOOKUP("RAS52"&amp;"_"&amp;UANumber&amp;"_"&amp;$B27&amp;"_"&amp;4&amp;"_"&amp;W$16,ValData!$AE$4:$AL$13475,8,FALSE)</f>
        <v>#N/A</v>
      </c>
      <c r="X27" s="361" t="e">
        <f>VLOOKUP("RAS52"&amp;"_"&amp;UANumber&amp;"_"&amp;$B27&amp;"_"&amp;4&amp;"_"&amp;X$16,ValData!$AE$4:$AL$13475,8,FALSE)</f>
        <v>#N/A</v>
      </c>
      <c r="Y27" s="361">
        <f t="shared" si="3"/>
        <v>0</v>
      </c>
      <c r="Z27" s="342">
        <f>IF(VLOOKUP("RAS52"&amp;"_"&amp;$B27,ValData!$AS$4:$AV$253,3,FALSE)&lt;&gt;"",VLOOKUP("RAS52"&amp;"_"&amp;$B27,ValData!$AS$4:$AV$253,3,FALSE),$X$10)</f>
        <v>400</v>
      </c>
      <c r="AA27" s="342">
        <f>IF(VLOOKUP("RAS52"&amp;"_"&amp;$B27,ValData!$AS$4:$AV$253,4,FALSE)&lt;&gt;"",VLOOKUP("RAS52"&amp;"_"&amp;$B27,ValData!$AS$4:$AV$253,4,FALSE),$X$11)</f>
        <v>0</v>
      </c>
      <c r="AB27" s="342" t="e">
        <f t="shared" si="4"/>
        <v>#N/A</v>
      </c>
      <c r="AC27" s="343" t="e">
        <f t="shared" si="5"/>
        <v>#N/A</v>
      </c>
      <c r="AD27" s="223" t="e">
        <f t="shared" si="6"/>
        <v>#N/A</v>
      </c>
      <c r="AE27" s="223">
        <f t="shared" si="7"/>
        <v>1</v>
      </c>
      <c r="AF27" s="53" t="e">
        <f t="shared" si="8"/>
        <v>#N/A</v>
      </c>
      <c r="AG27" s="128" t="e">
        <f t="shared" si="9"/>
        <v>#N/A</v>
      </c>
      <c r="AH27" s="437"/>
      <c r="AI27" s="53" t="str">
        <f t="shared" si="10"/>
        <v/>
      </c>
      <c r="AJ27" s="437"/>
      <c r="AK27" s="891"/>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row>
    <row r="28" spans="2:254" s="3" customFormat="1" ht="22.5" customHeight="1" x14ac:dyDescent="0.35">
      <c r="B28" s="347">
        <v>10.199999999999999</v>
      </c>
      <c r="C28" s="465" t="str">
        <f>Text!G56</f>
        <v>Access to education (excluding transport) - non-school</v>
      </c>
      <c r="D28" s="887"/>
      <c r="E28" s="887"/>
      <c r="F28" s="887"/>
      <c r="G28" s="887"/>
      <c r="H28" s="887"/>
      <c r="I28" s="733">
        <v>0</v>
      </c>
      <c r="J28" s="888"/>
      <c r="K28" s="888"/>
      <c r="L28" s="888"/>
      <c r="M28" s="888"/>
      <c r="N28" s="888"/>
      <c r="O28" s="733">
        <v>0</v>
      </c>
      <c r="P28" s="575"/>
      <c r="Q28" s="577">
        <f t="shared" si="2"/>
        <v>10.199999999999999</v>
      </c>
      <c r="R28" s="584"/>
      <c r="S28" s="575"/>
      <c r="T28" s="575"/>
      <c r="U28" s="575"/>
      <c r="V28" s="575"/>
      <c r="W28" s="361" t="e">
        <f>VLOOKUP("RAS52"&amp;"_"&amp;UANumber&amp;"_"&amp;$B28&amp;"_"&amp;4&amp;"_"&amp;W$16,ValData!$AE$4:$AL$13475,8,FALSE)</f>
        <v>#N/A</v>
      </c>
      <c r="X28" s="361" t="e">
        <f>VLOOKUP("RAS52"&amp;"_"&amp;UANumber&amp;"_"&amp;$B28&amp;"_"&amp;4&amp;"_"&amp;X$16,ValData!$AE$4:$AL$13475,8,FALSE)</f>
        <v>#N/A</v>
      </c>
      <c r="Y28" s="361">
        <f t="shared" si="3"/>
        <v>0</v>
      </c>
      <c r="Z28" s="342">
        <f>IF(VLOOKUP("RAS52"&amp;"_"&amp;$B28,ValData!$AS$4:$AV$253,3,FALSE)&lt;&gt;"",VLOOKUP("RAS52"&amp;"_"&amp;$B28,ValData!$AS$4:$AV$253,3,FALSE),$X$10)</f>
        <v>400</v>
      </c>
      <c r="AA28" s="342">
        <f>IF(VLOOKUP("RAS52"&amp;"_"&amp;$B28,ValData!$AS$4:$AV$253,4,FALSE)&lt;&gt;"",VLOOKUP("RAS52"&amp;"_"&amp;$B28,ValData!$AS$4:$AV$253,4,FALSE),$X$11)</f>
        <v>0</v>
      </c>
      <c r="AB28" s="342" t="e">
        <f t="shared" si="4"/>
        <v>#N/A</v>
      </c>
      <c r="AC28" s="343" t="e">
        <f t="shared" si="5"/>
        <v>#N/A</v>
      </c>
      <c r="AD28" s="223" t="e">
        <f t="shared" si="6"/>
        <v>#N/A</v>
      </c>
      <c r="AE28" s="223">
        <f t="shared" si="7"/>
        <v>1</v>
      </c>
      <c r="AF28" s="53" t="e">
        <f t="shared" si="8"/>
        <v>#N/A</v>
      </c>
      <c r="AG28" s="128" t="e">
        <f t="shared" si="9"/>
        <v>#N/A</v>
      </c>
      <c r="AH28" s="437"/>
      <c r="AI28" s="53" t="str">
        <f t="shared" si="10"/>
        <v/>
      </c>
      <c r="AJ28" s="437"/>
      <c r="AK28" s="891"/>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row>
    <row r="29" spans="2:254" s="3" customFormat="1" ht="15" customHeight="1" x14ac:dyDescent="0.35">
      <c r="B29" s="740">
        <v>11</v>
      </c>
      <c r="C29" s="736" t="str">
        <f>Text!G57</f>
        <v>Home to school transport</v>
      </c>
      <c r="D29" s="887"/>
      <c r="E29" s="887"/>
      <c r="F29" s="887"/>
      <c r="G29" s="887"/>
      <c r="H29" s="887"/>
      <c r="I29" s="733">
        <v>0</v>
      </c>
      <c r="J29" s="888"/>
      <c r="K29" s="888"/>
      <c r="L29" s="888"/>
      <c r="M29" s="888"/>
      <c r="N29" s="888"/>
      <c r="O29" s="733">
        <v>0</v>
      </c>
      <c r="P29" s="575"/>
      <c r="Q29" s="577">
        <f t="shared" si="2"/>
        <v>11</v>
      </c>
      <c r="R29" s="584"/>
      <c r="S29" s="575"/>
      <c r="T29" s="575"/>
      <c r="U29" s="575"/>
      <c r="V29" s="575"/>
      <c r="W29" s="361" t="e">
        <f>VLOOKUP("RAS52"&amp;"_"&amp;UANumber&amp;"_"&amp;$B29&amp;"_"&amp;4&amp;"_"&amp;W$16,ValData!$AE$4:$AL$13475,8,FALSE)</f>
        <v>#N/A</v>
      </c>
      <c r="X29" s="361" t="e">
        <f>VLOOKUP("RAS52"&amp;"_"&amp;UANumber&amp;"_"&amp;$B29&amp;"_"&amp;4&amp;"_"&amp;X$16,ValData!$AE$4:$AL$13475,8,FALSE)</f>
        <v>#N/A</v>
      </c>
      <c r="Y29" s="361">
        <f t="shared" si="3"/>
        <v>0</v>
      </c>
      <c r="Z29" s="342">
        <f>IF(VLOOKUP("RAS52"&amp;"_"&amp;$B29,ValData!$AS$4:$AV$253,3,FALSE)&lt;&gt;"",VLOOKUP("RAS52"&amp;"_"&amp;$B29,ValData!$AS$4:$AV$253,3,FALSE),$X$10)</f>
        <v>300</v>
      </c>
      <c r="AA29" s="342">
        <f>IF(VLOOKUP("RAS52"&amp;"_"&amp;$B29,ValData!$AS$4:$AV$253,4,FALSE)&lt;&gt;"",VLOOKUP("RAS52"&amp;"_"&amp;$B29,ValData!$AS$4:$AV$253,4,FALSE),$X$11)</f>
        <v>0</v>
      </c>
      <c r="AB29" s="342" t="e">
        <f t="shared" si="4"/>
        <v>#N/A</v>
      </c>
      <c r="AC29" s="343" t="e">
        <f t="shared" si="5"/>
        <v>#N/A</v>
      </c>
      <c r="AD29" s="223" t="e">
        <f t="shared" si="6"/>
        <v>#N/A</v>
      </c>
      <c r="AE29" s="223">
        <f t="shared" si="7"/>
        <v>1</v>
      </c>
      <c r="AF29" s="53" t="e">
        <f t="shared" si="8"/>
        <v>#N/A</v>
      </c>
      <c r="AG29" s="128" t="e">
        <f t="shared" si="9"/>
        <v>#N/A</v>
      </c>
      <c r="AH29" s="437"/>
      <c r="AI29" s="53" t="str">
        <f t="shared" si="10"/>
        <v/>
      </c>
      <c r="AJ29" s="437"/>
      <c r="AK29" s="891"/>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row>
    <row r="30" spans="2:254" s="3" customFormat="1" ht="15" customHeight="1" x14ac:dyDescent="0.35">
      <c r="B30" s="740">
        <v>12</v>
      </c>
      <c r="C30" s="736" t="str">
        <f>Text!G58</f>
        <v>Home to college transport</v>
      </c>
      <c r="D30" s="887"/>
      <c r="E30" s="887"/>
      <c r="F30" s="887"/>
      <c r="G30" s="887"/>
      <c r="H30" s="887"/>
      <c r="I30" s="733">
        <v>0</v>
      </c>
      <c r="J30" s="888"/>
      <c r="K30" s="888"/>
      <c r="L30" s="888"/>
      <c r="M30" s="888"/>
      <c r="N30" s="888"/>
      <c r="O30" s="733">
        <v>0</v>
      </c>
      <c r="P30" s="575"/>
      <c r="Q30" s="577">
        <f t="shared" si="2"/>
        <v>12</v>
      </c>
      <c r="R30" s="584"/>
      <c r="S30" s="575"/>
      <c r="T30" s="575"/>
      <c r="U30" s="575"/>
      <c r="V30" s="575"/>
      <c r="W30" s="361" t="e">
        <f>VLOOKUP("RAS52"&amp;"_"&amp;UANumber&amp;"_"&amp;$B30&amp;"_"&amp;4&amp;"_"&amp;W$16,ValData!$AE$4:$AL$13475,8,FALSE)</f>
        <v>#N/A</v>
      </c>
      <c r="X30" s="361" t="e">
        <f>VLOOKUP("RAS52"&amp;"_"&amp;UANumber&amp;"_"&amp;$B30&amp;"_"&amp;4&amp;"_"&amp;X$16,ValData!$AE$4:$AL$13475,8,FALSE)</f>
        <v>#N/A</v>
      </c>
      <c r="Y30" s="361">
        <f t="shared" si="3"/>
        <v>0</v>
      </c>
      <c r="Z30" s="342">
        <f>IF(VLOOKUP("RAS52"&amp;"_"&amp;$B30,ValData!$AS$4:$AV$253,3,FALSE)&lt;&gt;"",VLOOKUP("RAS52"&amp;"_"&amp;$B30,ValData!$AS$4:$AV$253,3,FALSE),$X$10)</f>
        <v>150</v>
      </c>
      <c r="AA30" s="342">
        <f>IF(VLOOKUP("RAS52"&amp;"_"&amp;$B30,ValData!$AS$4:$AV$253,4,FALSE)&lt;&gt;"",VLOOKUP("RAS52"&amp;"_"&amp;$B30,ValData!$AS$4:$AV$253,4,FALSE),$X$11)</f>
        <v>0</v>
      </c>
      <c r="AB30" s="342" t="e">
        <f t="shared" si="4"/>
        <v>#N/A</v>
      </c>
      <c r="AC30" s="343" t="e">
        <f t="shared" si="5"/>
        <v>#N/A</v>
      </c>
      <c r="AD30" s="223" t="e">
        <f t="shared" si="6"/>
        <v>#N/A</v>
      </c>
      <c r="AE30" s="223">
        <f t="shared" si="7"/>
        <v>1</v>
      </c>
      <c r="AF30" s="53" t="e">
        <f t="shared" si="8"/>
        <v>#N/A</v>
      </c>
      <c r="AG30" s="128" t="e">
        <f t="shared" si="9"/>
        <v>#N/A</v>
      </c>
      <c r="AH30" s="437"/>
      <c r="AI30" s="53" t="str">
        <f t="shared" si="10"/>
        <v/>
      </c>
      <c r="AJ30" s="437"/>
      <c r="AK30" s="891"/>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row>
    <row r="31" spans="2:254" s="3" customFormat="1" ht="25.5" customHeight="1" x14ac:dyDescent="0.35">
      <c r="B31" s="347">
        <v>13.1</v>
      </c>
      <c r="C31" s="465" t="str">
        <f>Text!G59</f>
        <v>Further education and training for young persons and adults (excluding Youth Service)</v>
      </c>
      <c r="D31" s="887"/>
      <c r="E31" s="887"/>
      <c r="F31" s="887"/>
      <c r="G31" s="887"/>
      <c r="H31" s="887"/>
      <c r="I31" s="733">
        <v>0</v>
      </c>
      <c r="J31" s="888"/>
      <c r="K31" s="888"/>
      <c r="L31" s="888"/>
      <c r="M31" s="888"/>
      <c r="N31" s="888"/>
      <c r="O31" s="733">
        <v>0</v>
      </c>
      <c r="P31" s="575"/>
      <c r="Q31" s="577">
        <f t="shared" si="2"/>
        <v>13.1</v>
      </c>
      <c r="R31" s="584"/>
      <c r="S31" s="575"/>
      <c r="T31" s="575"/>
      <c r="U31" s="575"/>
      <c r="V31" s="575"/>
      <c r="W31" s="361" t="e">
        <f>VLOOKUP("RAS52"&amp;"_"&amp;UANumber&amp;"_"&amp;$B31&amp;"_"&amp;4&amp;"_"&amp;W$16,ValData!$AE$4:$AL$13475,8,FALSE)</f>
        <v>#N/A</v>
      </c>
      <c r="X31" s="361" t="e">
        <f>VLOOKUP("RAS52"&amp;"_"&amp;UANumber&amp;"_"&amp;$B31&amp;"_"&amp;4&amp;"_"&amp;X$16,ValData!$AE$4:$AL$13475,8,FALSE)</f>
        <v>#N/A</v>
      </c>
      <c r="Y31" s="361">
        <f t="shared" si="3"/>
        <v>0</v>
      </c>
      <c r="Z31" s="342">
        <f>IF(VLOOKUP("RAS52"&amp;"_"&amp;$B31,ValData!$AS$4:$AV$253,3,FALSE)&lt;&gt;"",VLOOKUP("RAS52"&amp;"_"&amp;$B31,ValData!$AS$4:$AV$253,3,FALSE),$X$10)</f>
        <v>500</v>
      </c>
      <c r="AA31" s="342">
        <f>IF(VLOOKUP("RAS52"&amp;"_"&amp;$B31,ValData!$AS$4:$AV$253,4,FALSE)&lt;&gt;"",VLOOKUP("RAS52"&amp;"_"&amp;$B31,ValData!$AS$4:$AV$253,4,FALSE),$X$11)</f>
        <v>0</v>
      </c>
      <c r="AB31" s="342" t="e">
        <f t="shared" si="4"/>
        <v>#N/A</v>
      </c>
      <c r="AC31" s="343" t="e">
        <f t="shared" si="5"/>
        <v>#N/A</v>
      </c>
      <c r="AD31" s="223" t="e">
        <f t="shared" si="6"/>
        <v>#N/A</v>
      </c>
      <c r="AE31" s="223">
        <f t="shared" si="7"/>
        <v>1</v>
      </c>
      <c r="AF31" s="53" t="e">
        <f t="shared" si="8"/>
        <v>#N/A</v>
      </c>
      <c r="AG31" s="128" t="e">
        <f t="shared" si="9"/>
        <v>#N/A</v>
      </c>
      <c r="AH31" s="437"/>
      <c r="AI31" s="53" t="str">
        <f t="shared" si="10"/>
        <v/>
      </c>
      <c r="AJ31" s="437"/>
      <c r="AK31" s="89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row>
    <row r="32" spans="2:254" s="3" customFormat="1" ht="15" customHeight="1" x14ac:dyDescent="0.35">
      <c r="B32" s="739">
        <v>13.2</v>
      </c>
      <c r="C32" s="736" t="str">
        <f>Text!G60</f>
        <v>Youth service</v>
      </c>
      <c r="D32" s="887"/>
      <c r="E32" s="887"/>
      <c r="F32" s="887"/>
      <c r="G32" s="887"/>
      <c r="H32" s="887"/>
      <c r="I32" s="733">
        <v>0</v>
      </c>
      <c r="J32" s="888"/>
      <c r="K32" s="888"/>
      <c r="L32" s="888"/>
      <c r="M32" s="888"/>
      <c r="N32" s="888"/>
      <c r="O32" s="733">
        <v>0</v>
      </c>
      <c r="P32" s="575"/>
      <c r="Q32" s="577">
        <f t="shared" si="2"/>
        <v>13.2</v>
      </c>
      <c r="R32" s="584"/>
      <c r="S32" s="575"/>
      <c r="T32" s="575"/>
      <c r="U32" s="575"/>
      <c r="V32" s="575"/>
      <c r="W32" s="361" t="e">
        <f>VLOOKUP("RAS52"&amp;"_"&amp;UANumber&amp;"_"&amp;$B32&amp;"_"&amp;4&amp;"_"&amp;W$16,ValData!$AE$4:$AL$13475,8,FALSE)</f>
        <v>#N/A</v>
      </c>
      <c r="X32" s="361" t="e">
        <f>VLOOKUP("RAS52"&amp;"_"&amp;UANumber&amp;"_"&amp;$B32&amp;"_"&amp;4&amp;"_"&amp;X$16,ValData!$AE$4:$AL$13475,8,FALSE)</f>
        <v>#N/A</v>
      </c>
      <c r="Y32" s="361">
        <f t="shared" si="3"/>
        <v>0</v>
      </c>
      <c r="Z32" s="342">
        <f>IF(VLOOKUP("RAS52"&amp;"_"&amp;$B32,ValData!$AS$4:$AV$253,3,FALSE)&lt;&gt;"",VLOOKUP("RAS52"&amp;"_"&amp;$B32,ValData!$AS$4:$AV$253,3,FALSE),$X$10)</f>
        <v>500</v>
      </c>
      <c r="AA32" s="342">
        <f>IF(VLOOKUP("RAS52"&amp;"_"&amp;$B32,ValData!$AS$4:$AV$253,4,FALSE)&lt;&gt;"",VLOOKUP("RAS52"&amp;"_"&amp;$B32,ValData!$AS$4:$AV$253,4,FALSE),$X$11)</f>
        <v>0</v>
      </c>
      <c r="AB32" s="342" t="e">
        <f t="shared" si="4"/>
        <v>#N/A</v>
      </c>
      <c r="AC32" s="343" t="e">
        <f t="shared" si="5"/>
        <v>#N/A</v>
      </c>
      <c r="AD32" s="223" t="e">
        <f t="shared" si="6"/>
        <v>#N/A</v>
      </c>
      <c r="AE32" s="223">
        <f t="shared" si="7"/>
        <v>1</v>
      </c>
      <c r="AF32" s="53" t="e">
        <f t="shared" si="8"/>
        <v>#N/A</v>
      </c>
      <c r="AG32" s="128" t="e">
        <f t="shared" si="9"/>
        <v>#N/A</v>
      </c>
      <c r="AH32" s="437"/>
      <c r="AI32" s="53" t="str">
        <f t="shared" si="10"/>
        <v/>
      </c>
      <c r="AJ32" s="437"/>
      <c r="AK32" s="891"/>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row>
    <row r="33" spans="1:254" s="3" customFormat="1" ht="15" customHeight="1" x14ac:dyDescent="0.35">
      <c r="B33" s="739">
        <v>14.1</v>
      </c>
      <c r="C33" s="736" t="str">
        <f>Text!G61</f>
        <v>Strategic management - schools</v>
      </c>
      <c r="D33" s="887"/>
      <c r="E33" s="887"/>
      <c r="F33" s="887"/>
      <c r="G33" s="887"/>
      <c r="H33" s="887"/>
      <c r="I33" s="733">
        <v>0</v>
      </c>
      <c r="J33" s="888"/>
      <c r="K33" s="888"/>
      <c r="L33" s="888"/>
      <c r="M33" s="888"/>
      <c r="N33" s="888"/>
      <c r="O33" s="733">
        <v>0</v>
      </c>
      <c r="P33" s="575"/>
      <c r="Q33" s="577">
        <f t="shared" si="2"/>
        <v>14.1</v>
      </c>
      <c r="R33" s="584"/>
      <c r="S33" s="575"/>
      <c r="T33" s="575"/>
      <c r="U33" s="575"/>
      <c r="V33" s="575"/>
      <c r="W33" s="361" t="e">
        <f>VLOOKUP("RAS52"&amp;"_"&amp;UANumber&amp;"_"&amp;$B33&amp;"_"&amp;4&amp;"_"&amp;W$16,ValData!$AE$4:$AL$13475,8,FALSE)</f>
        <v>#N/A</v>
      </c>
      <c r="X33" s="361" t="e">
        <f>VLOOKUP("RAS52"&amp;"_"&amp;UANumber&amp;"_"&amp;$B33&amp;"_"&amp;4&amp;"_"&amp;X$16,ValData!$AE$4:$AL$13475,8,FALSE)</f>
        <v>#N/A</v>
      </c>
      <c r="Y33" s="361">
        <f t="shared" si="3"/>
        <v>0</v>
      </c>
      <c r="Z33" s="342">
        <f>IF(VLOOKUP("RAS52"&amp;"_"&amp;$B33,ValData!$AS$4:$AV$253,3,FALSE)&lt;&gt;"",VLOOKUP("RAS52"&amp;"_"&amp;$B33,ValData!$AS$4:$AV$253,3,FALSE),$X$10)</f>
        <v>500</v>
      </c>
      <c r="AA33" s="342">
        <f>IF(VLOOKUP("RAS52"&amp;"_"&amp;$B33,ValData!$AS$4:$AV$253,4,FALSE)&lt;&gt;"",VLOOKUP("RAS52"&amp;"_"&amp;$B33,ValData!$AS$4:$AV$253,4,FALSE),$X$11)</f>
        <v>0</v>
      </c>
      <c r="AB33" s="342" t="e">
        <f t="shared" si="4"/>
        <v>#N/A</v>
      </c>
      <c r="AC33" s="343" t="e">
        <f t="shared" si="5"/>
        <v>#N/A</v>
      </c>
      <c r="AD33" s="223" t="e">
        <f t="shared" si="6"/>
        <v>#N/A</v>
      </c>
      <c r="AE33" s="223">
        <f t="shared" si="7"/>
        <v>1</v>
      </c>
      <c r="AF33" s="53" t="e">
        <f t="shared" si="8"/>
        <v>#N/A</v>
      </c>
      <c r="AG33" s="128" t="e">
        <f t="shared" si="9"/>
        <v>#N/A</v>
      </c>
      <c r="AH33" s="437"/>
      <c r="AI33" s="53" t="str">
        <f t="shared" si="10"/>
        <v/>
      </c>
      <c r="AJ33" s="437"/>
      <c r="AK33" s="891"/>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row>
    <row r="34" spans="1:254" s="3" customFormat="1" ht="15" customHeight="1" x14ac:dyDescent="0.35">
      <c r="B34" s="739">
        <v>14.2</v>
      </c>
      <c r="C34" s="736" t="str">
        <f>Text!G62</f>
        <v>Strategic management - non-school</v>
      </c>
      <c r="D34" s="887"/>
      <c r="E34" s="887"/>
      <c r="F34" s="887"/>
      <c r="G34" s="887"/>
      <c r="H34" s="887"/>
      <c r="I34" s="733">
        <v>0</v>
      </c>
      <c r="J34" s="888"/>
      <c r="K34" s="888"/>
      <c r="L34" s="888"/>
      <c r="M34" s="888"/>
      <c r="N34" s="888"/>
      <c r="O34" s="733">
        <v>0</v>
      </c>
      <c r="P34" s="575"/>
      <c r="Q34" s="577">
        <f t="shared" si="2"/>
        <v>14.2</v>
      </c>
      <c r="R34" s="584"/>
      <c r="S34" s="575"/>
      <c r="T34" s="575"/>
      <c r="U34" s="575"/>
      <c r="V34" s="575"/>
      <c r="W34" s="361" t="e">
        <f>VLOOKUP("RAS52"&amp;"_"&amp;UANumber&amp;"_"&amp;$B34&amp;"_"&amp;4&amp;"_"&amp;W$16,ValData!$AE$4:$AL$13475,8,FALSE)</f>
        <v>#N/A</v>
      </c>
      <c r="X34" s="361" t="e">
        <f>VLOOKUP("RAS52"&amp;"_"&amp;UANumber&amp;"_"&amp;$B34&amp;"_"&amp;4&amp;"_"&amp;X$16,ValData!$AE$4:$AL$13475,8,FALSE)</f>
        <v>#N/A</v>
      </c>
      <c r="Y34" s="361">
        <f t="shared" si="3"/>
        <v>0</v>
      </c>
      <c r="Z34" s="342">
        <f>IF(VLOOKUP("RAS52"&amp;"_"&amp;$B34,ValData!$AS$4:$AV$253,3,FALSE)&lt;&gt;"",VLOOKUP("RAS52"&amp;"_"&amp;$B34,ValData!$AS$4:$AV$253,3,FALSE),$X$10)</f>
        <v>300</v>
      </c>
      <c r="AA34" s="342">
        <f>IF(VLOOKUP("RAS52"&amp;"_"&amp;$B34,ValData!$AS$4:$AV$253,4,FALSE)&lt;&gt;"",VLOOKUP("RAS52"&amp;"_"&amp;$B34,ValData!$AS$4:$AV$253,4,FALSE),$X$11)</f>
        <v>0</v>
      </c>
      <c r="AB34" s="342" t="e">
        <f t="shared" si="4"/>
        <v>#N/A</v>
      </c>
      <c r="AC34" s="343" t="e">
        <f t="shared" si="5"/>
        <v>#N/A</v>
      </c>
      <c r="AD34" s="223" t="e">
        <f t="shared" si="6"/>
        <v>#N/A</v>
      </c>
      <c r="AE34" s="223">
        <f t="shared" si="7"/>
        <v>1</v>
      </c>
      <c r="AF34" s="53" t="e">
        <f t="shared" si="8"/>
        <v>#N/A</v>
      </c>
      <c r="AG34" s="128" t="e">
        <f t="shared" si="9"/>
        <v>#N/A</v>
      </c>
      <c r="AH34" s="437"/>
      <c r="AI34" s="53" t="str">
        <f t="shared" si="10"/>
        <v/>
      </c>
      <c r="AJ34" s="437"/>
      <c r="AK34" s="891"/>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row>
    <row r="35" spans="1:254" s="3" customFormat="1" ht="15" customHeight="1" x14ac:dyDescent="0.35">
      <c r="B35" s="739">
        <v>15.1</v>
      </c>
      <c r="C35" s="736" t="str">
        <f>Text!G63</f>
        <v>Other LEA budget - schools</v>
      </c>
      <c r="D35" s="887"/>
      <c r="E35" s="887"/>
      <c r="F35" s="887"/>
      <c r="G35" s="887"/>
      <c r="H35" s="887"/>
      <c r="I35" s="733">
        <v>0</v>
      </c>
      <c r="J35" s="887"/>
      <c r="K35" s="887"/>
      <c r="L35" s="887"/>
      <c r="M35" s="887"/>
      <c r="N35" s="887"/>
      <c r="O35" s="733">
        <v>0</v>
      </c>
      <c r="P35" s="575"/>
      <c r="Q35" s="577">
        <f t="shared" si="2"/>
        <v>15.1</v>
      </c>
      <c r="R35" s="584"/>
      <c r="S35" s="575"/>
      <c r="T35" s="575"/>
      <c r="U35" s="575"/>
      <c r="V35" s="575"/>
      <c r="W35" s="361" t="e">
        <f>VLOOKUP("RAS52"&amp;"_"&amp;UANumber&amp;"_"&amp;$B35&amp;"_"&amp;4&amp;"_"&amp;W$16,ValData!$AE$4:$AL$13475,8,FALSE)</f>
        <v>#N/A</v>
      </c>
      <c r="X35" s="361" t="e">
        <f>VLOOKUP("RAS52"&amp;"_"&amp;UANumber&amp;"_"&amp;$B35&amp;"_"&amp;4&amp;"_"&amp;X$16,ValData!$AE$4:$AL$13475,8,FALSE)</f>
        <v>#N/A</v>
      </c>
      <c r="Y35" s="361">
        <f t="shared" si="3"/>
        <v>0</v>
      </c>
      <c r="Z35" s="342">
        <f>IF(VLOOKUP("RAS52"&amp;"_"&amp;$B35,ValData!$AS$4:$AV$253,3,FALSE)&lt;&gt;"",VLOOKUP("RAS52"&amp;"_"&amp;$B35,ValData!$AS$4:$AV$253,3,FALSE),$X$10)</f>
        <v>500</v>
      </c>
      <c r="AA35" s="342">
        <f>IF(VLOOKUP("RAS52"&amp;"_"&amp;$B35,ValData!$AS$4:$AV$253,4,FALSE)&lt;&gt;"",VLOOKUP("RAS52"&amp;"_"&amp;$B35,ValData!$AS$4:$AV$253,4,FALSE),$X$11)</f>
        <v>0</v>
      </c>
      <c r="AB35" s="342" t="e">
        <f t="shared" si="4"/>
        <v>#N/A</v>
      </c>
      <c r="AC35" s="343" t="e">
        <f t="shared" si="5"/>
        <v>#N/A</v>
      </c>
      <c r="AD35" s="223" t="e">
        <f t="shared" si="6"/>
        <v>#N/A</v>
      </c>
      <c r="AE35" s="223">
        <f t="shared" si="7"/>
        <v>1</v>
      </c>
      <c r="AF35" s="53" t="e">
        <f t="shared" si="8"/>
        <v>#N/A</v>
      </c>
      <c r="AG35" s="128" t="e">
        <f t="shared" si="9"/>
        <v>#N/A</v>
      </c>
      <c r="AH35" s="437"/>
      <c r="AI35" s="53" t="str">
        <f t="shared" si="10"/>
        <v/>
      </c>
      <c r="AJ35" s="437"/>
      <c r="AK35" s="891"/>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row>
    <row r="36" spans="1:254" s="3" customFormat="1" ht="15" customHeight="1" x14ac:dyDescent="0.35">
      <c r="B36" s="739">
        <v>15.2</v>
      </c>
      <c r="C36" s="736" t="str">
        <f>Text!G64</f>
        <v>Other LEA budget - non-schools</v>
      </c>
      <c r="D36" s="887"/>
      <c r="E36" s="887"/>
      <c r="F36" s="887"/>
      <c r="G36" s="887"/>
      <c r="H36" s="887"/>
      <c r="I36" s="733">
        <v>0</v>
      </c>
      <c r="J36" s="887"/>
      <c r="K36" s="887"/>
      <c r="L36" s="887"/>
      <c r="M36" s="887"/>
      <c r="N36" s="887"/>
      <c r="O36" s="733">
        <v>0</v>
      </c>
      <c r="P36" s="575"/>
      <c r="Q36" s="577">
        <f t="shared" si="2"/>
        <v>15.2</v>
      </c>
      <c r="R36" s="584"/>
      <c r="S36" s="575"/>
      <c r="T36" s="575"/>
      <c r="U36" s="575"/>
      <c r="V36" s="575"/>
      <c r="W36" s="361" t="e">
        <f>VLOOKUP("RAS52"&amp;"_"&amp;UANumber&amp;"_"&amp;$B36&amp;"_"&amp;4&amp;"_"&amp;W$16,ValData!$AE$4:$AL$13475,8,FALSE)</f>
        <v>#N/A</v>
      </c>
      <c r="X36" s="361" t="e">
        <f>VLOOKUP("RAS52"&amp;"_"&amp;UANumber&amp;"_"&amp;$B36&amp;"_"&amp;4&amp;"_"&amp;X$16,ValData!$AE$4:$AL$13475,8,FALSE)</f>
        <v>#N/A</v>
      </c>
      <c r="Y36" s="361">
        <f t="shared" si="3"/>
        <v>0</v>
      </c>
      <c r="Z36" s="342">
        <f>IF(VLOOKUP("RAS52"&amp;"_"&amp;$B36,ValData!$AS$4:$AV$253,3,FALSE)&lt;&gt;"",VLOOKUP("RAS52"&amp;"_"&amp;$B36,ValData!$AS$4:$AV$253,3,FALSE),$X$10)</f>
        <v>500</v>
      </c>
      <c r="AA36" s="342">
        <f>IF(VLOOKUP("RAS52"&amp;"_"&amp;$B36,ValData!$AS$4:$AV$253,4,FALSE)&lt;&gt;"",VLOOKUP("RAS52"&amp;"_"&amp;$B36,ValData!$AS$4:$AV$253,4,FALSE),$X$11)</f>
        <v>0</v>
      </c>
      <c r="AB36" s="342" t="e">
        <f t="shared" si="4"/>
        <v>#N/A</v>
      </c>
      <c r="AC36" s="343" t="e">
        <f t="shared" si="5"/>
        <v>#N/A</v>
      </c>
      <c r="AD36" s="223" t="e">
        <f t="shared" si="6"/>
        <v>#N/A</v>
      </c>
      <c r="AE36" s="223">
        <f t="shared" si="7"/>
        <v>1</v>
      </c>
      <c r="AF36" s="53" t="e">
        <f t="shared" si="8"/>
        <v>#N/A</v>
      </c>
      <c r="AG36" s="128" t="e">
        <f t="shared" si="9"/>
        <v>#N/A</v>
      </c>
      <c r="AH36" s="437"/>
      <c r="AI36" s="53" t="str">
        <f t="shared" si="10"/>
        <v/>
      </c>
      <c r="AJ36" s="437"/>
      <c r="AK36" s="891"/>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row>
    <row r="37" spans="1:254" s="3" customFormat="1" ht="15" customHeight="1" x14ac:dyDescent="0.35">
      <c r="B37" s="711">
        <v>16</v>
      </c>
      <c r="C37" s="738" t="str">
        <f>Text!G65</f>
        <v>LEA budget (lines 8 to 15)</v>
      </c>
      <c r="D37" s="887"/>
      <c r="E37" s="887"/>
      <c r="F37" s="887"/>
      <c r="G37" s="887"/>
      <c r="H37" s="887"/>
      <c r="I37" s="734">
        <f>SUM(I25:I36)</f>
        <v>0</v>
      </c>
      <c r="J37" s="887"/>
      <c r="K37" s="887"/>
      <c r="L37" s="887"/>
      <c r="M37" s="887"/>
      <c r="N37" s="887"/>
      <c r="O37" s="708">
        <f>SUM(O25:O36)</f>
        <v>0</v>
      </c>
      <c r="P37" s="575"/>
      <c r="Q37" s="577">
        <f t="shared" si="2"/>
        <v>16</v>
      </c>
      <c r="R37" s="584"/>
      <c r="S37" s="575"/>
      <c r="T37" s="575"/>
      <c r="U37" s="575"/>
      <c r="V37" s="575"/>
      <c r="W37" s="361" t="e">
        <f>VLOOKUP("RAS52"&amp;"_"&amp;UANumber&amp;"_"&amp;$B37&amp;"_"&amp;4&amp;"_"&amp;W$16,ValData!$AE$4:$AL$13475,8,FALSE)</f>
        <v>#N/A</v>
      </c>
      <c r="X37" s="361" t="e">
        <f>VLOOKUP("RAS52"&amp;"_"&amp;UANumber&amp;"_"&amp;$B37&amp;"_"&amp;4&amp;"_"&amp;X$16,ValData!$AE$4:$AL$13475,8,FALSE)</f>
        <v>#N/A</v>
      </c>
      <c r="Y37" s="361">
        <f t="shared" si="3"/>
        <v>0</v>
      </c>
      <c r="Z37" s="342">
        <f>IF(VLOOKUP("RAS52"&amp;"_"&amp;$B37,ValData!$AS$4:$AV$253,3,FALSE)&lt;&gt;"",VLOOKUP("RAS52"&amp;"_"&amp;$B37,ValData!$AS$4:$AV$253,3,FALSE),$X$10)</f>
        <v>50</v>
      </c>
      <c r="AA37" s="342">
        <f>IF(VLOOKUP("RAS52"&amp;"_"&amp;$B37,ValData!$AS$4:$AV$253,4,FALSE)&lt;&gt;"",VLOOKUP("RAS52"&amp;"_"&amp;$B37,ValData!$AS$4:$AV$253,4,FALSE),$X$11)</f>
        <v>0</v>
      </c>
      <c r="AB37" s="342" t="e">
        <f t="shared" si="4"/>
        <v>#N/A</v>
      </c>
      <c r="AC37" s="343" t="e">
        <f t="shared" si="5"/>
        <v>#N/A</v>
      </c>
      <c r="AD37" s="223" t="e">
        <f t="shared" si="6"/>
        <v>#N/A</v>
      </c>
      <c r="AE37" s="223">
        <f t="shared" si="7"/>
        <v>1</v>
      </c>
      <c r="AF37" s="53" t="e">
        <f t="shared" si="8"/>
        <v>#N/A</v>
      </c>
      <c r="AG37" s="128" t="e">
        <f t="shared" si="9"/>
        <v>#N/A</v>
      </c>
      <c r="AH37" s="437"/>
      <c r="AI37" s="53" t="str">
        <f t="shared" si="10"/>
        <v/>
      </c>
      <c r="AJ37" s="437"/>
      <c r="AK37" s="891"/>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row>
    <row r="38" spans="1:254" s="577" customFormat="1" ht="6" customHeight="1" x14ac:dyDescent="0.35">
      <c r="B38" s="212"/>
      <c r="C38" s="593"/>
      <c r="D38" s="594"/>
      <c r="E38" s="595"/>
      <c r="F38" s="595"/>
      <c r="G38" s="595"/>
      <c r="H38" s="595"/>
      <c r="I38" s="595"/>
      <c r="J38" s="595"/>
      <c r="K38" s="595"/>
      <c r="L38" s="595"/>
      <c r="M38" s="595"/>
      <c r="N38" s="595"/>
      <c r="O38" s="595"/>
      <c r="P38" s="575"/>
      <c r="R38" s="584"/>
      <c r="S38" s="575"/>
      <c r="T38" s="575"/>
      <c r="U38" s="575"/>
      <c r="V38" s="575"/>
      <c r="W38" s="596"/>
      <c r="X38" s="596"/>
      <c r="Y38" s="596"/>
      <c r="Z38" s="597"/>
      <c r="AA38" s="598"/>
      <c r="AB38" s="597"/>
      <c r="AC38" s="598"/>
      <c r="AD38" s="592"/>
      <c r="AE38" s="592"/>
      <c r="AF38" s="591"/>
      <c r="AG38" s="599"/>
      <c r="AH38" s="600"/>
      <c r="AI38" s="591"/>
      <c r="AJ38" s="600"/>
      <c r="AK38" s="894"/>
      <c r="AL38" s="575"/>
      <c r="AM38" s="575"/>
      <c r="AN38" s="575"/>
      <c r="AO38" s="575"/>
      <c r="AP38" s="575"/>
      <c r="AQ38" s="575"/>
      <c r="AR38" s="575"/>
      <c r="AS38" s="575"/>
      <c r="AT38" s="575"/>
      <c r="AU38" s="575"/>
      <c r="AV38" s="575"/>
      <c r="AW38" s="575"/>
      <c r="AX38" s="575"/>
      <c r="AY38" s="575"/>
      <c r="AZ38" s="575"/>
      <c r="BA38" s="575"/>
      <c r="BB38" s="575"/>
      <c r="BC38" s="575"/>
      <c r="BD38" s="575"/>
      <c r="BE38" s="575"/>
      <c r="BF38" s="575"/>
      <c r="BG38" s="575"/>
      <c r="BH38" s="575"/>
      <c r="BI38" s="575"/>
      <c r="BJ38" s="575"/>
      <c r="BK38" s="575"/>
      <c r="BL38" s="575"/>
      <c r="BM38" s="575"/>
      <c r="BN38" s="575"/>
      <c r="BO38" s="575"/>
      <c r="BP38" s="575"/>
      <c r="BQ38" s="575"/>
      <c r="BR38" s="575"/>
      <c r="BS38" s="575"/>
      <c r="BT38" s="575"/>
      <c r="BU38" s="575"/>
      <c r="BV38" s="575"/>
      <c r="BW38" s="575"/>
      <c r="BX38" s="575"/>
      <c r="BY38" s="575"/>
      <c r="BZ38" s="575"/>
      <c r="CA38" s="575"/>
      <c r="CB38" s="575"/>
      <c r="CC38" s="575"/>
      <c r="CD38" s="575"/>
      <c r="CE38" s="575"/>
      <c r="CF38" s="575"/>
      <c r="CG38" s="575"/>
      <c r="CH38" s="575"/>
      <c r="CI38" s="575"/>
      <c r="CJ38" s="575"/>
      <c r="CK38" s="575"/>
      <c r="CL38" s="575"/>
      <c r="CM38" s="575"/>
      <c r="CN38" s="575"/>
      <c r="CO38" s="575"/>
      <c r="CP38" s="575"/>
      <c r="CQ38" s="575"/>
      <c r="CR38" s="575"/>
      <c r="CS38" s="575"/>
      <c r="CT38" s="575"/>
      <c r="CU38" s="575"/>
      <c r="CV38" s="575"/>
      <c r="CW38" s="575"/>
      <c r="CX38" s="575"/>
      <c r="CY38" s="575"/>
      <c r="CZ38" s="575"/>
      <c r="DA38" s="575"/>
      <c r="DB38" s="575"/>
      <c r="DC38" s="575"/>
      <c r="DD38" s="575"/>
      <c r="DE38" s="575"/>
      <c r="DF38" s="575"/>
      <c r="DG38" s="575"/>
      <c r="DH38" s="575"/>
      <c r="DI38" s="575"/>
      <c r="DJ38" s="575"/>
      <c r="DK38" s="575"/>
      <c r="DL38" s="575"/>
      <c r="DM38" s="575"/>
      <c r="DN38" s="575"/>
      <c r="DO38" s="575"/>
      <c r="DP38" s="575"/>
      <c r="DQ38" s="575"/>
      <c r="DR38" s="575"/>
      <c r="DS38" s="575"/>
      <c r="DT38" s="575"/>
      <c r="DU38" s="575"/>
      <c r="DV38" s="575"/>
      <c r="DW38" s="575"/>
      <c r="DX38" s="575"/>
      <c r="DY38" s="575"/>
      <c r="DZ38" s="575"/>
      <c r="EA38" s="575"/>
      <c r="EB38" s="575"/>
      <c r="EC38" s="575"/>
      <c r="ED38" s="575"/>
      <c r="EE38" s="575"/>
      <c r="EF38" s="575"/>
      <c r="EG38" s="575"/>
      <c r="EH38" s="575"/>
      <c r="EI38" s="575"/>
      <c r="EJ38" s="575"/>
      <c r="EK38" s="575"/>
      <c r="EL38" s="575"/>
      <c r="EM38" s="575"/>
      <c r="EN38" s="575"/>
      <c r="EO38" s="575"/>
      <c r="EP38" s="575"/>
      <c r="EQ38" s="575"/>
      <c r="ER38" s="575"/>
      <c r="ES38" s="575"/>
      <c r="ET38" s="575"/>
      <c r="EU38" s="575"/>
      <c r="EV38" s="575"/>
      <c r="EW38" s="575"/>
      <c r="EX38" s="575"/>
      <c r="EY38" s="575"/>
      <c r="EZ38" s="575"/>
      <c r="FA38" s="575"/>
      <c r="FB38" s="575"/>
      <c r="FC38" s="575"/>
      <c r="FD38" s="575"/>
      <c r="FE38" s="575"/>
      <c r="FF38" s="575"/>
      <c r="FG38" s="575"/>
      <c r="FH38" s="575"/>
      <c r="FI38" s="575"/>
      <c r="FJ38" s="575"/>
      <c r="FK38" s="575"/>
      <c r="FL38" s="575"/>
      <c r="FM38" s="575"/>
      <c r="FN38" s="575"/>
      <c r="FO38" s="575"/>
      <c r="FP38" s="575"/>
      <c r="FQ38" s="575"/>
      <c r="FR38" s="575"/>
      <c r="FS38" s="575"/>
      <c r="FT38" s="575"/>
      <c r="FU38" s="575"/>
      <c r="FV38" s="575"/>
      <c r="FW38" s="575"/>
      <c r="FX38" s="575"/>
      <c r="FY38" s="575"/>
      <c r="FZ38" s="575"/>
      <c r="GA38" s="575"/>
      <c r="GB38" s="575"/>
      <c r="GC38" s="575"/>
      <c r="GD38" s="575"/>
      <c r="GE38" s="575"/>
      <c r="GF38" s="575"/>
      <c r="GG38" s="575"/>
      <c r="GH38" s="575"/>
      <c r="GI38" s="575"/>
      <c r="GJ38" s="575"/>
      <c r="GK38" s="575"/>
      <c r="GL38" s="575"/>
      <c r="GM38" s="575"/>
      <c r="GN38" s="575"/>
      <c r="GO38" s="575"/>
      <c r="GP38" s="575"/>
      <c r="GQ38" s="575"/>
      <c r="GR38" s="575"/>
      <c r="GS38" s="575"/>
      <c r="GT38" s="575"/>
      <c r="GU38" s="575"/>
      <c r="GV38" s="575"/>
      <c r="GW38" s="575"/>
      <c r="GX38" s="575"/>
      <c r="GY38" s="575"/>
      <c r="GZ38" s="575"/>
      <c r="HA38" s="575"/>
      <c r="HB38" s="575"/>
      <c r="HC38" s="575"/>
      <c r="HD38" s="575"/>
      <c r="HE38" s="575"/>
      <c r="HF38" s="575"/>
      <c r="HG38" s="575"/>
      <c r="HH38" s="575"/>
      <c r="HI38" s="575"/>
      <c r="HJ38" s="575"/>
      <c r="HK38" s="575"/>
      <c r="HL38" s="575"/>
      <c r="HM38" s="575"/>
      <c r="HN38" s="575"/>
      <c r="HO38" s="575"/>
      <c r="HP38" s="575"/>
      <c r="HQ38" s="575"/>
      <c r="HR38" s="575"/>
      <c r="HS38" s="575"/>
      <c r="HT38" s="575"/>
      <c r="HU38" s="575"/>
      <c r="HV38" s="575"/>
      <c r="HW38" s="575"/>
      <c r="HX38" s="575"/>
      <c r="HY38" s="575"/>
      <c r="HZ38" s="575"/>
      <c r="IA38" s="575"/>
      <c r="IB38" s="575"/>
      <c r="IC38" s="575"/>
      <c r="ID38" s="575"/>
      <c r="IE38" s="575"/>
      <c r="IF38" s="575"/>
      <c r="IG38" s="575"/>
      <c r="IH38" s="575"/>
      <c r="II38" s="575"/>
      <c r="IJ38" s="575"/>
      <c r="IK38" s="575"/>
      <c r="IL38" s="575"/>
      <c r="IM38" s="575"/>
      <c r="IN38" s="575"/>
      <c r="IO38" s="575"/>
      <c r="IP38" s="575"/>
      <c r="IQ38" s="575"/>
      <c r="IR38" s="575"/>
      <c r="IS38" s="575"/>
      <c r="IT38" s="575"/>
    </row>
    <row r="39" spans="1:254" s="1" customFormat="1" ht="25.5" customHeight="1" x14ac:dyDescent="0.35">
      <c r="B39" s="327">
        <v>23</v>
      </c>
      <c r="C39" s="466" t="str">
        <f>Text!G66</f>
        <v>Total Education Revenue Expenditure(line 7 plus line 16)</v>
      </c>
      <c r="D39" s="731">
        <f>D24</f>
        <v>0</v>
      </c>
      <c r="E39" s="731">
        <f>E24</f>
        <v>0</v>
      </c>
      <c r="F39" s="731">
        <f>F24</f>
        <v>0</v>
      </c>
      <c r="G39" s="731">
        <f>G24</f>
        <v>0</v>
      </c>
      <c r="H39" s="731">
        <f>H24</f>
        <v>0</v>
      </c>
      <c r="I39" s="731">
        <f>I37+I24</f>
        <v>0</v>
      </c>
      <c r="J39" s="731">
        <f>J24</f>
        <v>0</v>
      </c>
      <c r="K39" s="731">
        <f>K24</f>
        <v>0</v>
      </c>
      <c r="L39" s="731">
        <f>L24</f>
        <v>0</v>
      </c>
      <c r="M39" s="731">
        <f>M24</f>
        <v>0</v>
      </c>
      <c r="N39" s="731">
        <f>N24</f>
        <v>0</v>
      </c>
      <c r="O39" s="731">
        <f>O37+O24</f>
        <v>0</v>
      </c>
      <c r="P39" s="575"/>
      <c r="Q39" s="577">
        <f t="shared" si="2"/>
        <v>23</v>
      </c>
      <c r="R39" s="584"/>
      <c r="S39" s="575"/>
      <c r="T39" s="575"/>
      <c r="U39" s="575"/>
      <c r="V39" s="575"/>
      <c r="W39" s="361" t="e">
        <f>VLOOKUP("RAS52"&amp;"_"&amp;UANumber&amp;"_"&amp;$B39&amp;"_"&amp;4&amp;"_"&amp;W$16,ValData!$AE$4:$AL$13475,8,FALSE)</f>
        <v>#N/A</v>
      </c>
      <c r="X39" s="361" t="e">
        <f>VLOOKUP("RAS52"&amp;"_"&amp;UANumber&amp;"_"&amp;$B39&amp;"_"&amp;4&amp;"_"&amp;X$16,ValData!$AE$4:$AL$13475,8,FALSE)</f>
        <v>#N/A</v>
      </c>
      <c r="Y39" s="361">
        <f>I39</f>
        <v>0</v>
      </c>
      <c r="Z39" s="342">
        <f>IF(VLOOKUP("RAS52"&amp;"_"&amp;$B39,ValData!$AS$4:$AV$253,3,FALSE)&lt;&gt;"",VLOOKUP("RAS52"&amp;"_"&amp;$B39,ValData!$AS$4:$AV$253,3,FALSE),$X$10)</f>
        <v>50</v>
      </c>
      <c r="AA39" s="342">
        <f>IF(VLOOKUP("RAS52"&amp;"_"&amp;$B39,ValData!$AS$4:$AV$253,4,FALSE)&lt;&gt;"",VLOOKUP("RAS52"&amp;"_"&amp;$B39,ValData!$AS$4:$AV$253,4,FALSE),$X$11)</f>
        <v>3</v>
      </c>
      <c r="AB39" s="342" t="e">
        <f>Y39-X39</f>
        <v>#N/A</v>
      </c>
      <c r="AC39" s="343" t="e">
        <f>IF(OR(X39=0,Y39=0),0,AB39/X39*100)</f>
        <v>#N/A</v>
      </c>
      <c r="AD39" s="223" t="e">
        <f>IF(X39=0,1,"")</f>
        <v>#N/A</v>
      </c>
      <c r="AE39" s="223">
        <f>IF(Y39=0,1,"")</f>
        <v>1</v>
      </c>
      <c r="AF39" s="705" t="e">
        <f>IF(SUM(AD39:AE39)=2,"",IF(SUM(AD39:AE39)=1,9,IF(AND(ABS(ROUND(AB39,2))&gt;Z39,ABS(ROUND(AC39,2))&gt;AA39),3,IF(ABS(ROUND(AC39,2))&gt;AA39,2,IF(ABS(ROUND(AB39,2))&gt;Z39,1,"")))))</f>
        <v>#N/A</v>
      </c>
      <c r="AG39" s="711" t="e">
        <f>IF(OR(AF39=3,AF39=9),1,"")</f>
        <v>#N/A</v>
      </c>
      <c r="AH39" s="437"/>
      <c r="AI39" s="53" t="str">
        <f>IF(AJ39="C","",IF(AH39=1,1,""))</f>
        <v/>
      </c>
      <c r="AJ39" s="437"/>
      <c r="AK39" s="891"/>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row>
    <row r="40" spans="1:254" ht="6.75" customHeight="1" thickBot="1" x14ac:dyDescent="0.4">
      <c r="A40" s="601"/>
      <c r="B40" s="601"/>
      <c r="C40" s="601"/>
      <c r="D40" s="602"/>
      <c r="E40" s="601"/>
      <c r="F40" s="601"/>
      <c r="G40" s="601"/>
      <c r="H40" s="601"/>
      <c r="I40" s="601"/>
      <c r="J40" s="601"/>
      <c r="K40" s="601"/>
      <c r="L40" s="601"/>
      <c r="M40" s="601"/>
      <c r="N40" s="601"/>
      <c r="O40" s="601"/>
      <c r="P40" s="575"/>
      <c r="R40" s="585"/>
      <c r="S40" s="586"/>
      <c r="T40" s="586"/>
      <c r="W40" s="603"/>
      <c r="X40" s="603"/>
      <c r="Y40" s="603"/>
      <c r="Z40" s="603"/>
      <c r="AA40" s="603"/>
      <c r="AB40" s="603"/>
      <c r="AC40" s="603"/>
      <c r="AD40" s="603"/>
      <c r="AE40" s="603"/>
      <c r="AF40" s="604"/>
      <c r="AG40" s="604"/>
      <c r="AH40" s="604"/>
      <c r="AI40" s="604"/>
      <c r="AJ40" s="604"/>
      <c r="AK40" s="895"/>
    </row>
    <row r="41" spans="1:254" ht="15" customHeight="1" thickTop="1" x14ac:dyDescent="0.35"/>
    <row r="42" spans="1:254" ht="15" customHeight="1" x14ac:dyDescent="0.35"/>
    <row r="43" spans="1:254" ht="15" customHeight="1" x14ac:dyDescent="0.35"/>
    <row r="44" spans="1:254" ht="15" customHeight="1" x14ac:dyDescent="0.35"/>
    <row r="45" spans="1:254" ht="15" customHeight="1" x14ac:dyDescent="0.35"/>
    <row r="46" spans="1:254" ht="15" customHeight="1" x14ac:dyDescent="0.35"/>
    <row r="47" spans="1:254" ht="15" customHeight="1" x14ac:dyDescent="0.35"/>
    <row r="48" spans="1:254" ht="15" customHeight="1" x14ac:dyDescent="0.35"/>
    <row r="49" ht="15" customHeight="1" x14ac:dyDescent="0.35"/>
    <row r="50" ht="15" customHeight="1" x14ac:dyDescent="0.35"/>
  </sheetData>
  <sheetProtection sheet="1" formatColumns="0"/>
  <customSheetViews>
    <customSheetView guid="{AE1B20F2-FD27-4469-9104-32C48968A54A}" scale="50" showPageBreaks="1" showGridLines="0" fitToPage="1" printArea="1" showRuler="0" topLeftCell="A5">
      <selection activeCell="J27" sqref="J27"/>
      <pageMargins left="0" right="0" top="0" bottom="0" header="0" footer="0"/>
      <pageSetup paperSize="9" scale="40" orientation="portrait" r:id="rId1"/>
      <headerFooter alignWithMargins="0"/>
    </customSheetView>
  </customSheetViews>
  <mergeCells count="5">
    <mergeCell ref="AF15:AF16"/>
    <mergeCell ref="AG15:AG16"/>
    <mergeCell ref="AH15:AH16"/>
    <mergeCell ref="AI15:AI16"/>
    <mergeCell ref="AJ15:AJ16"/>
  </mergeCells>
  <phoneticPr fontId="0" type="noConversion"/>
  <conditionalFormatting sqref="AG18:AG39">
    <cfRule type="cellIs" dxfId="25" priority="4" stopIfTrue="1" operator="equal">
      <formula>1</formula>
    </cfRule>
  </conditionalFormatting>
  <dataValidations count="1">
    <dataValidation type="decimal" operator="lessThanOrEqual" allowBlank="1" showInputMessage="1" showErrorMessage="1" errorTitle="incorrect data entry" error="Rhaid ffigur fod yn negyddol._x000a__x000a_Figure must be negative." sqref="O25:O36" xr:uid="{00000000-0002-0000-0100-000000000000}">
      <formula1>0</formula1>
    </dataValidation>
  </dataValidations>
  <pageMargins left="0.05" right="0.06" top="0.19685039370078741" bottom="0.19685039370078741" header="0" footer="0"/>
  <pageSetup paperSize="9" scale="77" fitToHeight="0" orientation="landscape" r:id="rId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ValData!$AP$107:$AP$112</xm:f>
          </x14:formula1>
          <xm:sqref>AJ18:AJ37 AJ39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1">
    <pageSetUpPr fitToPage="1"/>
  </sheetPr>
  <dimension ref="A1:AO178"/>
  <sheetViews>
    <sheetView showGridLines="0" zoomScale="90" zoomScaleNormal="90" zoomScaleSheetLayoutView="100" workbookViewId="0">
      <pane xSplit="3" ySplit="15" topLeftCell="D16" activePane="bottomRight" state="frozen"/>
      <selection activeCell="H32" sqref="H32"/>
      <selection pane="topRight" activeCell="H32" sqref="H32"/>
      <selection pane="bottomLeft" activeCell="H32" sqref="H32"/>
      <selection pane="bottomRight"/>
    </sheetView>
  </sheetViews>
  <sheetFormatPr defaultColWidth="0" defaultRowHeight="0" customHeight="1" zeroHeight="1" x14ac:dyDescent="0.35"/>
  <cols>
    <col min="1" max="1" width="1.23046875" style="3" customWidth="1"/>
    <col min="2" max="2" width="5.765625" style="3" customWidth="1"/>
    <col min="3" max="3" width="56.765625" style="6" customWidth="1"/>
    <col min="4" max="4" width="12.765625" style="3" customWidth="1"/>
    <col min="5" max="5" width="23.765625" style="3" customWidth="1"/>
    <col min="6" max="6" width="1" style="469" customWidth="1"/>
    <col min="7" max="7" width="0.765625" style="3" customWidth="1"/>
    <col min="8" max="8" width="18.07421875" style="5" customWidth="1"/>
    <col min="9" max="9" width="0.765625" style="19" customWidth="1"/>
    <col min="10" max="10" width="4.4609375" style="19" hidden="1" customWidth="1"/>
    <col min="11" max="11" width="7.07421875" style="120" hidden="1" customWidth="1"/>
    <col min="12" max="12" width="3.69140625" style="336" hidden="1" customWidth="1"/>
    <col min="13" max="13" width="8.23046875" style="132" hidden="1" customWidth="1"/>
    <col min="14" max="14" width="1.765625" customWidth="1"/>
    <col min="15" max="15" width="0.765625" style="133" customWidth="1"/>
    <col min="16" max="18" width="10.765625" style="3" customWidth="1"/>
    <col min="19" max="20" width="5" style="3" customWidth="1"/>
    <col min="21" max="21" width="8.07421875" style="3" customWidth="1"/>
    <col min="22" max="22" width="6.07421875" style="3" customWidth="1"/>
    <col min="23" max="23" width="1.69140625" style="3" hidden="1" customWidth="1"/>
    <col min="24" max="24" width="2" style="3" hidden="1" customWidth="1"/>
    <col min="25" max="25" width="2.07421875" style="56" customWidth="1"/>
    <col min="26" max="26" width="2.3046875" style="56" customWidth="1"/>
    <col min="27" max="27" width="2.3046875" style="3" hidden="1" customWidth="1"/>
    <col min="28" max="28" width="2" style="3" hidden="1" customWidth="1"/>
    <col min="29" max="29" width="2.23046875" style="3" hidden="1" customWidth="1"/>
    <col min="30" max="30" width="82.4609375" style="3" customWidth="1"/>
    <col min="31" max="31" width="12.765625" style="3" customWidth="1"/>
    <col min="32" max="36" width="12.765625" style="3" hidden="1" customWidth="1"/>
    <col min="37" max="41" width="0" style="3" hidden="1" customWidth="1"/>
    <col min="42" max="16384" width="12.765625" style="3" hidden="1"/>
  </cols>
  <sheetData>
    <row r="1" spans="1:31" ht="9" customHeight="1" x14ac:dyDescent="0.35">
      <c r="A1" s="19"/>
      <c r="F1" s="612"/>
      <c r="G1" s="577"/>
      <c r="H1" s="607"/>
      <c r="I1" s="614"/>
      <c r="J1" s="614"/>
      <c r="K1" s="615"/>
      <c r="L1" s="616"/>
      <c r="M1" s="617"/>
      <c r="O1" s="618"/>
      <c r="P1" s="577"/>
      <c r="Q1" s="577"/>
      <c r="R1" s="577"/>
      <c r="S1" s="577"/>
      <c r="T1" s="577"/>
      <c r="U1" s="577"/>
      <c r="V1" s="577"/>
      <c r="W1" s="577"/>
      <c r="X1" s="577"/>
      <c r="Y1" s="573"/>
      <c r="Z1" s="573"/>
      <c r="AA1" s="577"/>
      <c r="AB1" s="577"/>
      <c r="AC1" s="577"/>
      <c r="AD1" s="577"/>
      <c r="AE1" s="577"/>
    </row>
    <row r="2" spans="1:31" ht="5.15" customHeight="1" x14ac:dyDescent="0.35">
      <c r="G2" s="1009" t="str">
        <f>ValData!AP77</f>
        <v>Grant/Budget checks</v>
      </c>
      <c r="H2" s="1010"/>
      <c r="I2" s="1011"/>
      <c r="J2" s="414"/>
      <c r="K2" s="415"/>
      <c r="L2" s="416"/>
      <c r="M2" s="417"/>
      <c r="O2" s="618"/>
      <c r="P2" s="577"/>
      <c r="Q2" s="577"/>
      <c r="R2" s="577"/>
      <c r="S2" s="577"/>
      <c r="T2" s="577"/>
      <c r="U2" s="583"/>
      <c r="V2" s="577"/>
      <c r="W2" s="577"/>
      <c r="X2" s="577"/>
      <c r="Y2" s="573"/>
      <c r="Z2" s="573"/>
      <c r="AA2" s="577"/>
      <c r="AB2" s="577"/>
      <c r="AC2" s="577"/>
      <c r="AD2" s="577"/>
      <c r="AE2" s="577"/>
    </row>
    <row r="3" spans="1:31" ht="18" customHeight="1" x14ac:dyDescent="0.35">
      <c r="G3" s="1012"/>
      <c r="H3" s="1013"/>
      <c r="I3" s="1014"/>
      <c r="J3" s="414"/>
      <c r="K3" s="418" t="s">
        <v>369</v>
      </c>
      <c r="L3" s="419">
        <f>IF(AND(UANumber&gt;=512,UANumber&lt;=552),-(10^20),0)</f>
        <v>0</v>
      </c>
      <c r="M3" s="420">
        <f>IF(AND(UANumber&gt;=512,UANumber&lt;=552),(10^20),0)</f>
        <v>0</v>
      </c>
      <c r="O3" s="618"/>
      <c r="P3" s="577"/>
      <c r="Q3" s="639"/>
      <c r="R3" s="577"/>
      <c r="S3" s="577"/>
      <c r="T3" s="577"/>
      <c r="U3" s="577"/>
      <c r="V3" s="577"/>
      <c r="W3" s="577"/>
      <c r="X3" s="577"/>
      <c r="Y3" s="573"/>
      <c r="Z3" s="573"/>
      <c r="AA3" s="411"/>
      <c r="AB3" s="411"/>
      <c r="AC3" s="411"/>
      <c r="AD3" s="577"/>
      <c r="AE3" s="577"/>
    </row>
    <row r="4" spans="1:31" ht="12" customHeight="1" x14ac:dyDescent="0.35">
      <c r="A4" s="50"/>
      <c r="B4" s="311"/>
      <c r="D4" s="40"/>
      <c r="E4" s="40"/>
      <c r="F4" s="486"/>
      <c r="G4" s="1012"/>
      <c r="H4" s="1013"/>
      <c r="I4" s="1014"/>
      <c r="J4" s="214"/>
      <c r="K4" s="421" t="s">
        <v>370</v>
      </c>
      <c r="L4" s="412">
        <f>IF(AND(UANumber&gt;=562,UANumber&lt;=568),-(10^20),0)</f>
        <v>0</v>
      </c>
      <c r="M4" s="422">
        <f>IF(AND(UANumber&gt;=562,UANumber&lt;=568),(10^20),0)</f>
        <v>0</v>
      </c>
      <c r="O4" s="577"/>
      <c r="P4" s="577"/>
      <c r="Q4" s="577"/>
      <c r="R4" s="577"/>
      <c r="S4" s="577"/>
      <c r="T4" s="577"/>
      <c r="U4" s="577"/>
      <c r="V4" s="577"/>
      <c r="W4" s="577"/>
      <c r="X4" s="577"/>
      <c r="Y4" s="573"/>
      <c r="Z4" s="573"/>
      <c r="AA4" s="411"/>
      <c r="AB4" s="411"/>
      <c r="AC4" s="411"/>
      <c r="AD4" s="577"/>
      <c r="AE4" s="577"/>
    </row>
    <row r="5" spans="1:31" ht="13.5" customHeight="1" x14ac:dyDescent="0.35">
      <c r="A5" s="50"/>
      <c r="E5" s="184"/>
      <c r="F5" s="487"/>
      <c r="G5" s="606"/>
      <c r="H5" s="607"/>
      <c r="I5" s="608"/>
      <c r="J5" s="414"/>
      <c r="K5" s="421" t="s">
        <v>371</v>
      </c>
      <c r="L5" s="412">
        <f>IF(AND(UANumber&gt;=572,UANumber&lt;=576),-(10^20),0)</f>
        <v>0</v>
      </c>
      <c r="M5" s="422">
        <f>IF(AND(UANumber&gt;=572,UANumber&lt;=576),(10^20),0)</f>
        <v>0</v>
      </c>
      <c r="O5" s="577"/>
      <c r="P5" s="577"/>
      <c r="Q5" s="577"/>
      <c r="R5" s="577"/>
      <c r="S5" s="577"/>
      <c r="T5" s="577"/>
      <c r="U5" s="577"/>
      <c r="V5" s="577"/>
      <c r="W5" s="577"/>
      <c r="X5" s="577"/>
      <c r="Y5" s="573"/>
      <c r="Z5" s="573"/>
      <c r="AA5" s="411"/>
      <c r="AB5" s="411"/>
      <c r="AC5" s="411"/>
      <c r="AD5" s="577"/>
      <c r="AE5" s="577"/>
    </row>
    <row r="6" spans="1:31" ht="15.5" x14ac:dyDescent="0.35">
      <c r="A6" s="50"/>
      <c r="B6" s="812" t="s">
        <v>193</v>
      </c>
      <c r="C6" s="812" t="str">
        <f>FrontPage!C2</f>
        <v>Revenue Account Return, 2026-27</v>
      </c>
      <c r="E6" s="184"/>
      <c r="F6" s="487"/>
      <c r="G6" s="900"/>
      <c r="H6" s="609"/>
      <c r="I6" s="610"/>
      <c r="J6" s="414"/>
      <c r="K6" s="421" t="s">
        <v>372</v>
      </c>
      <c r="L6" s="412">
        <f>IF(AND(UANumber&gt;=582,UANumber&lt;=586),-(10^20),0)</f>
        <v>0</v>
      </c>
      <c r="M6" s="422">
        <f>IF(AND(UANumber&gt;=582,UANumber&lt;=586),(10^20),0)</f>
        <v>0</v>
      </c>
      <c r="O6" s="577"/>
      <c r="P6" s="577"/>
      <c r="Q6" s="583"/>
      <c r="R6" s="577"/>
      <c r="S6" s="577"/>
      <c r="T6" s="577"/>
      <c r="U6" s="577"/>
      <c r="V6" s="577"/>
      <c r="W6" s="577"/>
      <c r="X6" s="577"/>
      <c r="Y6" s="573"/>
      <c r="Z6" s="573"/>
      <c r="AA6" s="411"/>
      <c r="AB6" s="411"/>
      <c r="AC6" s="411"/>
      <c r="AD6" s="577"/>
      <c r="AE6" s="577"/>
    </row>
    <row r="7" spans="1:31" ht="37.5" x14ac:dyDescent="0.35">
      <c r="A7" s="50"/>
      <c r="B7" s="941" t="str">
        <f>Text!G25</f>
        <v>Information specified on this return must be submitted under section 139A of the 1988 Local Government Finance Act (as inserted by paragraph 68 of schedule 5 to the Local Government and Housing Act 1989)</v>
      </c>
      <c r="C7" s="947"/>
      <c r="D7" s="309"/>
      <c r="E7" s="477"/>
      <c r="F7" s="488"/>
      <c r="G7" s="606"/>
      <c r="H7" s="577"/>
      <c r="I7" s="611"/>
      <c r="J7" s="423"/>
      <c r="K7" s="421" t="s">
        <v>397</v>
      </c>
      <c r="L7" s="412">
        <f>IF(AND(UANumber&gt;=582,UANumber&lt;=586),-(10^20),0)</f>
        <v>0</v>
      </c>
      <c r="M7" s="422">
        <f>IF(AND(UANumber&gt;=582,UANumber&lt;=586),(10^20),0)</f>
        <v>0</v>
      </c>
      <c r="O7" s="577"/>
      <c r="P7" s="577"/>
      <c r="Q7" s="642"/>
      <c r="R7" s="577"/>
      <c r="S7" s="577"/>
      <c r="T7" s="577"/>
      <c r="U7" s="577"/>
      <c r="V7" s="577"/>
      <c r="W7" s="411"/>
      <c r="X7" s="411"/>
      <c r="Y7" s="573"/>
      <c r="Z7" s="573"/>
      <c r="AA7" s="577"/>
      <c r="AB7" s="577"/>
      <c r="AC7" s="411"/>
      <c r="AD7" s="577"/>
      <c r="AE7" s="577"/>
    </row>
    <row r="8" spans="1:31" ht="15" customHeight="1" x14ac:dyDescent="0.35">
      <c r="A8" s="50"/>
      <c r="B8" s="918"/>
      <c r="C8" s="919"/>
      <c r="D8" s="309"/>
      <c r="E8" s="4"/>
      <c r="F8" s="489"/>
      <c r="G8" s="606"/>
      <c r="H8" s="899"/>
      <c r="I8" s="611"/>
      <c r="J8" s="423"/>
      <c r="K8" s="421" t="s">
        <v>136</v>
      </c>
      <c r="L8" s="412">
        <f>IF(AND(UANumber&gt;=512,UANumber&lt;=552),-(10^20),IF(AND(UANumber&gt;=562,UANumber&lt;=568),-(10^20),0))</f>
        <v>0</v>
      </c>
      <c r="M8" s="422">
        <f>IF(AND(UANumber&gt;=512,UANumber&lt;=552),(10^20),IF(AND(UANumber&gt;=562,UANumber&lt;=568),(10^20),0))</f>
        <v>0</v>
      </c>
      <c r="O8" s="577"/>
      <c r="P8" s="577"/>
      <c r="Q8" s="577"/>
      <c r="R8" s="577"/>
      <c r="S8" s="577"/>
      <c r="T8" s="577"/>
      <c r="U8" s="577"/>
      <c r="V8" s="577"/>
      <c r="W8" s="411"/>
      <c r="X8" s="411"/>
      <c r="Y8" s="573"/>
      <c r="Z8" s="573"/>
      <c r="AA8" s="577"/>
      <c r="AB8" s="577"/>
      <c r="AC8" s="411"/>
      <c r="AD8" s="577"/>
      <c r="AE8" s="577"/>
    </row>
    <row r="9" spans="1:31" ht="15.5" x14ac:dyDescent="0.35">
      <c r="A9" s="50"/>
      <c r="B9" s="920"/>
      <c r="C9" s="921"/>
      <c r="D9" s="309"/>
      <c r="E9" s="4"/>
      <c r="F9" s="489"/>
      <c r="G9" s="606"/>
      <c r="H9" s="1019"/>
      <c r="I9" s="611"/>
      <c r="J9" s="423"/>
      <c r="K9" s="421"/>
      <c r="L9" s="412"/>
      <c r="M9" s="422"/>
      <c r="O9" s="577"/>
      <c r="P9" s="583" t="str">
        <f>ValData!AP67</f>
        <v>Default Tolerance Levels</v>
      </c>
      <c r="Q9" s="577"/>
      <c r="R9" s="577"/>
      <c r="S9" s="577"/>
      <c r="T9" s="577"/>
      <c r="U9" s="577"/>
      <c r="V9" s="577"/>
      <c r="W9" s="411"/>
      <c r="X9" s="411"/>
      <c r="Y9" s="573"/>
      <c r="Z9" s="573"/>
      <c r="AA9" s="577"/>
      <c r="AB9" s="577"/>
      <c r="AC9" s="411"/>
      <c r="AD9" s="577"/>
      <c r="AE9" s="577"/>
    </row>
    <row r="10" spans="1:31" ht="16.5" customHeight="1" x14ac:dyDescent="0.35">
      <c r="A10" s="50"/>
      <c r="B10" s="34" t="str">
        <f>Text!G23</f>
        <v>Authority</v>
      </c>
      <c r="C10" s="49"/>
      <c r="D10" s="6"/>
      <c r="E10" s="4"/>
      <c r="F10" s="489"/>
      <c r="G10" s="606"/>
      <c r="H10" s="1020"/>
      <c r="I10" s="611"/>
      <c r="J10" s="423"/>
      <c r="K10" s="421" t="s">
        <v>373</v>
      </c>
      <c r="L10" s="412">
        <f>IF(AND(UANumber&gt;=512,UANumber&lt;=552),0,IF(AND(UANumber&gt;=572,UANumber&lt;=576),-(10^20),0))</f>
        <v>0</v>
      </c>
      <c r="M10" s="422">
        <f>IF(AND(UANumber&gt;=512,UANumber&lt;=552),(10^20),IF(AND(UANumber&gt;=572,UANumber&lt;=576),0,0))</f>
        <v>0</v>
      </c>
      <c r="O10" s="577"/>
      <c r="P10" s="643" t="str">
        <f>U14</f>
        <v>value</v>
      </c>
      <c r="Q10" s="884">
        <v>500</v>
      </c>
      <c r="R10" s="577"/>
      <c r="S10" s="577"/>
      <c r="T10" s="577"/>
      <c r="U10" s="577"/>
      <c r="V10" s="577"/>
      <c r="W10" s="411"/>
      <c r="X10" s="411"/>
      <c r="Y10" s="573"/>
      <c r="Z10" s="573"/>
      <c r="AA10" s="577"/>
      <c r="AB10" s="577"/>
      <c r="AC10" s="411"/>
      <c r="AD10" s="577"/>
      <c r="AE10" s="577"/>
    </row>
    <row r="11" spans="1:31" ht="42" x14ac:dyDescent="0.35">
      <c r="A11" s="50"/>
      <c r="B11" s="958" t="str">
        <f>Details!D1</f>
        <v>Please select your authority</v>
      </c>
      <c r="C11" s="959"/>
      <c r="D11" s="50"/>
      <c r="E11" s="4"/>
      <c r="F11" s="489"/>
      <c r="G11" s="606"/>
      <c r="H11" s="987" t="str">
        <f>ValData!AP66</f>
        <v>Check any red or green highlighted lines &amp; add comments to 'Your Comments' column if needed</v>
      </c>
      <c r="I11" s="611"/>
      <c r="J11" s="423"/>
      <c r="K11" s="424" t="s">
        <v>374</v>
      </c>
      <c r="L11" s="425">
        <f>IF(AND(UANumber&gt;=512,UANumber&lt;=552),0,IF(AND(UANumber&gt;=582,UANumber&lt;=586),-(10^20),0))</f>
        <v>0</v>
      </c>
      <c r="M11" s="426">
        <f>IF(AND(UANumber&gt;=512,UANumber&lt;=552),(10^20),IF(AND(UANumber&gt;=582,UANumber&lt;=586),0,0))</f>
        <v>0</v>
      </c>
      <c r="O11" s="577"/>
      <c r="P11" s="588" t="str">
        <f>"% "&amp;ValData!AP42</f>
        <v>% tolerance:</v>
      </c>
      <c r="Q11" s="590">
        <v>10</v>
      </c>
      <c r="R11" s="641"/>
      <c r="S11" s="641"/>
      <c r="T11" s="641"/>
      <c r="U11" s="575"/>
      <c r="V11" s="640"/>
      <c r="W11" s="1025" t="str">
        <f>ValData!AP43</f>
        <v>zero?</v>
      </c>
      <c r="X11" s="1025"/>
      <c r="Y11" s="599"/>
      <c r="Z11" s="881" t="str">
        <f>ValData!AP44</f>
        <v>Totals</v>
      </c>
      <c r="AA11" s="880"/>
      <c r="AB11" s="679"/>
      <c r="AC11" s="410"/>
      <c r="AD11" s="575"/>
      <c r="AE11" s="577"/>
    </row>
    <row r="12" spans="1:31" ht="23.25" customHeight="1" thickBot="1" x14ac:dyDescent="0.45">
      <c r="A12" s="50"/>
      <c r="D12" s="1017" t="str">
        <f>Text!G30</f>
        <v>£ thousand</v>
      </c>
      <c r="E12" s="1018"/>
      <c r="F12" s="210"/>
      <c r="G12" s="612"/>
      <c r="H12" s="988"/>
      <c r="I12" s="611"/>
      <c r="J12" s="414"/>
      <c r="K12" s="427" t="s">
        <v>3703</v>
      </c>
      <c r="L12" s="428"/>
      <c r="M12" s="429"/>
      <c r="O12" s="577"/>
      <c r="P12" s="577"/>
      <c r="Q12" s="577"/>
      <c r="R12" s="577"/>
      <c r="S12" s="641"/>
      <c r="T12" s="641"/>
      <c r="U12" s="641"/>
      <c r="V12" s="641"/>
      <c r="W12" s="925">
        <f>Q14</f>
        <v>202526</v>
      </c>
      <c r="X12" s="925" t="str">
        <f>R14</f>
        <v>202627</v>
      </c>
      <c r="Y12" s="599"/>
      <c r="Z12" s="883">
        <f>SUM(Z15:Z170)</f>
        <v>0</v>
      </c>
      <c r="AA12" s="506">
        <f>SUM(AA15:AA38)</f>
        <v>0</v>
      </c>
      <c r="AB12" s="506">
        <f>SUM(AB15:AB170)</f>
        <v>0</v>
      </c>
      <c r="AC12" s="410"/>
      <c r="AD12" s="575"/>
      <c r="AE12" s="577"/>
    </row>
    <row r="13" spans="1:31" ht="39.5" x14ac:dyDescent="0.35">
      <c r="A13" s="50"/>
      <c r="B13" s="51" t="s">
        <v>193</v>
      </c>
      <c r="C13" s="52"/>
      <c r="D13" s="699" t="str">
        <f>Text!G69</f>
        <v>BUDGET ESTIMATES (at outturn prices)</v>
      </c>
      <c r="E13" s="700" t="str">
        <f>Text!G70</f>
        <v>GRANTS (record as negative)</v>
      </c>
      <c r="F13" s="490"/>
      <c r="G13" s="612"/>
      <c r="H13" s="988"/>
      <c r="I13" s="611"/>
      <c r="J13" s="423"/>
      <c r="K13" s="415"/>
      <c r="L13" s="416"/>
      <c r="M13" s="417"/>
      <c r="O13" s="3"/>
      <c r="P13" s="1023" t="str">
        <f>ValData!AP47</f>
        <v>YOY Figures</v>
      </c>
      <c r="Q13" s="1023"/>
      <c r="R13" s="1023"/>
      <c r="S13" s="1031" t="str">
        <f>ValData!AP52</f>
        <v>Tolerance Levels</v>
      </c>
      <c r="T13" s="1031"/>
      <c r="U13" s="1023" t="str">
        <f>ValData!AP41</f>
        <v>difference</v>
      </c>
      <c r="V13" s="1024"/>
      <c r="W13" s="926"/>
      <c r="X13" s="926"/>
      <c r="Y13" s="1026" t="str">
        <f>ValData!AP32</f>
        <v>type</v>
      </c>
      <c r="Z13" s="1015" t="str">
        <f>ValData!AP33</f>
        <v>auto</v>
      </c>
      <c r="AA13" s="1015" t="str">
        <f>ValData!AP34</f>
        <v>mark</v>
      </c>
      <c r="AB13" s="1032" t="str">
        <f>ValData!AP35</f>
        <v>check</v>
      </c>
      <c r="AC13" s="1021" t="str">
        <f>ValData!AP36</f>
        <v>status</v>
      </c>
      <c r="AD13" s="592"/>
      <c r="AE13" s="577"/>
    </row>
    <row r="14" spans="1:31" customFormat="1" ht="18" thickBot="1" x14ac:dyDescent="0.4">
      <c r="A14" s="50"/>
      <c r="B14" s="701" t="str">
        <f>Text!G32</f>
        <v>Line</v>
      </c>
      <c r="C14" s="702" t="str">
        <f>Text!G33</f>
        <v>Description</v>
      </c>
      <c r="D14" s="703" t="s">
        <v>43</v>
      </c>
      <c r="E14" s="704" t="s">
        <v>44</v>
      </c>
      <c r="F14" s="471"/>
      <c r="G14" s="578"/>
      <c r="H14" s="989"/>
      <c r="I14" s="613"/>
      <c r="J14" s="134"/>
      <c r="K14" s="502" t="e">
        <f>VLOOKUP(UANumber,LAType[],3,FALSE)</f>
        <v>#N/A</v>
      </c>
      <c r="L14" s="336"/>
      <c r="M14" s="132"/>
      <c r="N14" s="528"/>
      <c r="O14" s="3"/>
      <c r="P14" s="882">
        <f>Q14-101</f>
        <v>202425</v>
      </c>
      <c r="Q14" s="882">
        <f>R14-101</f>
        <v>202526</v>
      </c>
      <c r="R14" s="882" t="str">
        <f>Year</f>
        <v>202627</v>
      </c>
      <c r="S14" s="705" t="str">
        <f>U14</f>
        <v>value</v>
      </c>
      <c r="T14" s="706" t="s">
        <v>3796</v>
      </c>
      <c r="U14" s="705" t="str">
        <f>ValData!AP31</f>
        <v>value</v>
      </c>
      <c r="V14" s="707" t="s">
        <v>3796</v>
      </c>
      <c r="W14" s="926"/>
      <c r="X14" s="926"/>
      <c r="Y14" s="1027"/>
      <c r="Z14" s="1002"/>
      <c r="AA14" s="1016"/>
      <c r="AB14" s="1016"/>
      <c r="AC14" s="1022"/>
      <c r="AD14" s="890" t="str">
        <f>ValData!AP37</f>
        <v>Your comments</v>
      </c>
    </row>
    <row r="15" spans="1:31" customFormat="1" ht="7.5" customHeight="1" thickBot="1" x14ac:dyDescent="0.4">
      <c r="A15" s="503"/>
      <c r="B15" s="128"/>
      <c r="C15" s="406"/>
      <c r="D15" s="504"/>
      <c r="E15" s="474"/>
      <c r="F15" s="673"/>
      <c r="G15" s="612"/>
      <c r="H15" s="674"/>
      <c r="I15" s="608"/>
      <c r="J15" s="623"/>
      <c r="K15" s="624"/>
      <c r="L15" s="625"/>
      <c r="M15" s="619"/>
      <c r="O15" s="619"/>
      <c r="P15" s="712"/>
      <c r="Q15" s="712"/>
      <c r="R15" s="712"/>
      <c r="S15" s="712"/>
      <c r="T15" s="712"/>
      <c r="U15" s="712"/>
      <c r="V15" s="712"/>
      <c r="W15" s="3"/>
      <c r="X15" s="3"/>
      <c r="Y15" s="56"/>
      <c r="Z15" s="56"/>
      <c r="AA15" s="3"/>
      <c r="AB15" s="3"/>
      <c r="AC15" s="712"/>
      <c r="AD15" s="712"/>
    </row>
    <row r="16" spans="1:31" s="20" customFormat="1" ht="15.75" customHeight="1" thickTop="1" x14ac:dyDescent="0.35">
      <c r="A16" s="50"/>
      <c r="B16" s="349">
        <v>24</v>
      </c>
      <c r="C16" s="54" t="str">
        <f>Text!G97</f>
        <v>Education (totals carried forward from RA(S52))</v>
      </c>
      <c r="D16" s="199">
        <f>+Education!I39</f>
        <v>0</v>
      </c>
      <c r="E16" s="478">
        <f>+Education!O39</f>
        <v>0</v>
      </c>
      <c r="F16" s="675"/>
      <c r="G16" s="676"/>
      <c r="H16" s="677" t="str">
        <f>IF(D16&lt;0,1,IF(-E16&gt;D16,2,""))</f>
        <v/>
      </c>
      <c r="I16" s="626"/>
      <c r="J16" s="627"/>
      <c r="K16" s="622">
        <f>B16</f>
        <v>24</v>
      </c>
      <c r="L16" s="616" t="str">
        <f>VLOOKUP("RA"&amp;"_"&amp;K16,RARows[],5,FALSE)</f>
        <v>T</v>
      </c>
      <c r="M16" s="617" t="str">
        <f>IF(ISNUMBER(SEARCH($K$14,VLOOKUP("RA"&amp;"_"&amp;K16,RARows[],6,FALSE))),1,"")</f>
        <v/>
      </c>
      <c r="N16"/>
      <c r="O16" s="583"/>
      <c r="P16" s="695" t="e">
        <f>VLOOKUP("RA"&amp;"_"&amp;UANumber&amp;"_"&amp;$B16&amp;"_"&amp;4&amp;"_"&amp;P$14,ValData!$AE$4:$AL$13475,8,FALSE)</f>
        <v>#N/A</v>
      </c>
      <c r="Q16" s="695" t="e">
        <f>ROUND(VLOOKUP("RA"&amp;"_"&amp;UANumber&amp;"_"&amp;$B16&amp;"_"&amp;4&amp;"_"&amp;Q$14,ValData!$AE$4:$AL$13475,8,FALSE),3)</f>
        <v>#N/A</v>
      </c>
      <c r="R16" s="695">
        <f>D16</f>
        <v>0</v>
      </c>
      <c r="S16" s="696">
        <f>IF(VLOOKUP("RA"&amp;"_"&amp;$B16,ValData!$AS$4:$AV$253,3,FALSE)&lt;&gt;"",VLOOKUP("RA"&amp;"_"&amp;$B16,ValData!$AS$4:$AV$253,3,FALSE),$Q$10)</f>
        <v>500</v>
      </c>
      <c r="T16" s="697">
        <f>IF(VLOOKUP("RA"&amp;"_"&amp;$B16,ValData!$AS$4:$AV$253,4,FALSE)&lt;&gt;"",VLOOKUP("RA"&amp;"_"&amp;$B16,ValData!$AS$4:$AV$253,4,FALSE),$Q$11)</f>
        <v>10</v>
      </c>
      <c r="U16" s="696" t="e">
        <f>R16-Q16</f>
        <v>#N/A</v>
      </c>
      <c r="V16" s="697" t="e">
        <f>IF(OR(Q16=0,R16=0),0,U16/Q16*100)</f>
        <v>#N/A</v>
      </c>
      <c r="W16" s="698" t="e">
        <f>IF(Q16=0,1,"")</f>
        <v>#N/A</v>
      </c>
      <c r="X16" s="698">
        <f>IF(R16=0,1,"")</f>
        <v>1</v>
      </c>
      <c r="Y16" s="694" t="e">
        <f>IF(SUM(W16:X16)=2,"",IF(AND(SUM(W16:X16)=1,ABS(ROUND(U16,2))&gt;S16),9,IF(AND(ABS(ROUND(U16,2))&gt;S16,ABS(ROUND(V16,2))&gt;T16),3,IF(ABS(ROUND(V16,2))&gt;T16,2,IF(ABS(ROUND(U16,2))&gt;S16,1,"")))))</f>
        <v>#N/A</v>
      </c>
      <c r="Z16" s="694" t="str">
        <f>IF(M16="","",IF(AND(OR(Y16=3,Y16=9),L16&lt;&gt;"T"),1,""))</f>
        <v/>
      </c>
      <c r="AA16" s="431"/>
      <c r="AB16" s="222" t="str">
        <f>IF(AC16="C","",IF(AA16=1,1,""))</f>
        <v/>
      </c>
      <c r="AC16" s="431"/>
      <c r="AD16" s="891"/>
      <c r="AE16" s="583"/>
    </row>
    <row r="17" spans="1:31" s="20" customFormat="1" ht="15.75" customHeight="1" x14ac:dyDescent="0.35">
      <c r="A17" s="50"/>
      <c r="B17" s="350" t="str">
        <f>Text!G98</f>
        <v>Highways and Transport Services</v>
      </c>
      <c r="C17" s="125"/>
      <c r="D17" s="126"/>
      <c r="E17" s="479"/>
      <c r="F17" s="663"/>
      <c r="G17" s="676"/>
      <c r="H17" s="678" t="str">
        <f>ValData!AP69</f>
        <v>Unitaries</v>
      </c>
      <c r="I17" s="628"/>
      <c r="J17" s="629"/>
      <c r="K17" s="622"/>
      <c r="L17" s="616"/>
      <c r="M17" s="617" t="str">
        <f>IF(ISNUMBER(SEARCH($K$14,VLOOKUP("RA"&amp;"_"&amp;K17,RARows[],6,FALSE))),1,"")</f>
        <v/>
      </c>
      <c r="N17"/>
      <c r="O17" s="618"/>
      <c r="P17" s="321"/>
      <c r="Q17" s="322"/>
      <c r="R17" s="322"/>
      <c r="S17" s="329"/>
      <c r="T17" s="326"/>
      <c r="U17" s="329"/>
      <c r="V17" s="326"/>
      <c r="W17" s="3"/>
      <c r="X17" s="3"/>
      <c r="Y17" s="56"/>
      <c r="Z17" s="56"/>
      <c r="AA17" s="19"/>
      <c r="AB17" s="3"/>
      <c r="AC17" s="19"/>
      <c r="AD17" s="3"/>
      <c r="AE17" s="583"/>
    </row>
    <row r="18" spans="1:31" ht="15.75" customHeight="1" x14ac:dyDescent="0.35">
      <c r="A18" s="50"/>
      <c r="B18" s="349">
        <v>25</v>
      </c>
      <c r="C18" s="55" t="str">
        <f>Text!G99</f>
        <v>Transport planning, policy and strategy</v>
      </c>
      <c r="D18" s="680">
        <v>0</v>
      </c>
      <c r="E18" s="681">
        <v>0</v>
      </c>
      <c r="F18" s="662"/>
      <c r="G18" s="660"/>
      <c r="H18" s="665" t="str">
        <f>IF(D18&lt;0,1,IF(-E18&gt;D18,2,""))</f>
        <v/>
      </c>
      <c r="I18" s="630"/>
      <c r="J18" s="622"/>
      <c r="K18" s="622">
        <f t="shared" ref="K18:K80" si="0">B18</f>
        <v>25</v>
      </c>
      <c r="L18" s="616">
        <f>VLOOKUP("RA"&amp;"_"&amp;K18,RARows[],5,FALSE)</f>
        <v>0</v>
      </c>
      <c r="M18" s="617" t="str">
        <f>IF(ISNUMBER(SEARCH($K$14,VLOOKUP("RA"&amp;"_"&amp;K18,RARows[],6,FALSE))),1,"")</f>
        <v/>
      </c>
      <c r="O18" s="618"/>
      <c r="P18" s="695" t="e">
        <f>VLOOKUP("RA"&amp;"_"&amp;UANumber&amp;"_"&amp;$B18&amp;"_"&amp;4&amp;"_"&amp;P$14,ValData!$AE$4:$AL$13475,8,FALSE)</f>
        <v>#N/A</v>
      </c>
      <c r="Q18" s="695" t="e">
        <f>ROUND(VLOOKUP("RA"&amp;"_"&amp;UANumber&amp;"_"&amp;$B18&amp;"_"&amp;4&amp;"_"&amp;Q$14,ValData!$AE$4:$AL$13475,8,FALSE),3)</f>
        <v>#N/A</v>
      </c>
      <c r="R18" s="695">
        <f t="shared" ref="R18:R27" si="1">D18</f>
        <v>0</v>
      </c>
      <c r="S18" s="696">
        <f>IF(VLOOKUP("RA"&amp;"_"&amp;$B18,ValData!$AS$4:$AV$253,3,FALSE)&lt;&gt;"",VLOOKUP("RA"&amp;"_"&amp;$B18,ValData!$AS$4:$AV$253,3,FALSE),$Q$10)</f>
        <v>500</v>
      </c>
      <c r="T18" s="697">
        <f>IF(VLOOKUP("RA"&amp;"_"&amp;$B18,ValData!$AS$4:$AV$253,4,FALSE)&lt;&gt;"",VLOOKUP("RA"&amp;"_"&amp;$B18,ValData!$AS$4:$AV$253,4,FALSE),$Q$11)</f>
        <v>10</v>
      </c>
      <c r="U18" s="696" t="e">
        <f t="shared" ref="U18:U27" si="2">R18-Q18</f>
        <v>#N/A</v>
      </c>
      <c r="V18" s="697" t="e">
        <f t="shared" ref="V18:V27" si="3">IF(OR(Q18=0,R18=0),0,U18/Q18*100)</f>
        <v>#N/A</v>
      </c>
      <c r="W18" s="698" t="e">
        <f t="shared" ref="W18:W27" si="4">IF(Q18=0,1,"")</f>
        <v>#N/A</v>
      </c>
      <c r="X18" s="698">
        <f t="shared" ref="X18:X27" si="5">IF(R18=0,1,"")</f>
        <v>1</v>
      </c>
      <c r="Y18" s="694" t="e">
        <f t="shared" ref="Y18:Y27" si="6">IF(SUM(W18:X18)=2,"",IF(AND(SUM(W18:X18)=1,ABS(ROUND(U18,2))&gt;S18),9,IF(AND(ABS(ROUND(U18,2))&gt;S18,ABS(ROUND(V18,2))&gt;T18),3,IF(ABS(ROUND(V18,2))&gt;T18,2,IF(ABS(ROUND(U18,2))&gt;S18,1,"")))))</f>
        <v>#N/A</v>
      </c>
      <c r="Z18" s="694" t="str">
        <f t="shared" ref="Z18:Z49" si="7">IF(M18="","",IF(AND(OR(Y18=3,Y18=9),L18&lt;&gt;"T"),1,""))</f>
        <v/>
      </c>
      <c r="AA18" s="431"/>
      <c r="AB18" s="222" t="str">
        <f t="shared" ref="AB18:AB27" si="8">IF(AC18="C","",IF(AA18=1,1,""))</f>
        <v/>
      </c>
      <c r="AC18" s="431"/>
      <c r="AD18" s="891"/>
      <c r="AE18" s="577"/>
    </row>
    <row r="19" spans="1:31" ht="15.75" customHeight="1" x14ac:dyDescent="0.35">
      <c r="A19" s="50"/>
      <c r="B19" s="349">
        <v>26</v>
      </c>
      <c r="C19" s="55" t="str">
        <f>Text!G100</f>
        <v>Structural maintenance</v>
      </c>
      <c r="D19" s="680">
        <v>0</v>
      </c>
      <c r="E19" s="681">
        <v>0</v>
      </c>
      <c r="F19" s="662"/>
      <c r="G19" s="660"/>
      <c r="H19" s="666" t="str">
        <f t="shared" ref="H19:H27" si="9">IF(D19&lt;0,1,IF(-E19&gt;D19,2,""))</f>
        <v/>
      </c>
      <c r="I19" s="630"/>
      <c r="J19" s="622"/>
      <c r="K19" s="622">
        <f t="shared" si="0"/>
        <v>26</v>
      </c>
      <c r="L19" s="616">
        <f>VLOOKUP("RA"&amp;"_"&amp;K19,RARows[],5,FALSE)</f>
        <v>0</v>
      </c>
      <c r="M19" s="617" t="str">
        <f>IF(ISNUMBER(SEARCH($K$14,VLOOKUP("RA"&amp;"_"&amp;K19,RARows[],6,FALSE))),1,"")</f>
        <v/>
      </c>
      <c r="O19" s="618"/>
      <c r="P19" s="695" t="e">
        <f>VLOOKUP("RA"&amp;"_"&amp;UANumber&amp;"_"&amp;$B19&amp;"_"&amp;4&amp;"_"&amp;P$14,ValData!$AE$4:$AL$13475,8,FALSE)</f>
        <v>#N/A</v>
      </c>
      <c r="Q19" s="695" t="e">
        <f>ROUND(VLOOKUP("RA"&amp;"_"&amp;UANumber&amp;"_"&amp;$B19&amp;"_"&amp;4&amp;"_"&amp;Q$14,ValData!$AE$4:$AL$13475,8,FALSE),3)</f>
        <v>#N/A</v>
      </c>
      <c r="R19" s="695">
        <f t="shared" si="1"/>
        <v>0</v>
      </c>
      <c r="S19" s="696">
        <f>IF(VLOOKUP("RA"&amp;"_"&amp;$B19,ValData!$AS$4:$AV$253,3,FALSE)&lt;&gt;"",VLOOKUP("RA"&amp;"_"&amp;$B19,ValData!$AS$4:$AV$253,3,FALSE),$Q$10)</f>
        <v>500</v>
      </c>
      <c r="T19" s="697">
        <f>IF(VLOOKUP("RA"&amp;"_"&amp;$B19,ValData!$AS$4:$AV$253,4,FALSE)&lt;&gt;"",VLOOKUP("RA"&amp;"_"&amp;$B19,ValData!$AS$4:$AV$253,4,FALSE),$Q$11)</f>
        <v>10</v>
      </c>
      <c r="U19" s="696" t="e">
        <f t="shared" si="2"/>
        <v>#N/A</v>
      </c>
      <c r="V19" s="697" t="e">
        <f t="shared" si="3"/>
        <v>#N/A</v>
      </c>
      <c r="W19" s="698" t="e">
        <f t="shared" si="4"/>
        <v>#N/A</v>
      </c>
      <c r="X19" s="698">
        <f t="shared" si="5"/>
        <v>1</v>
      </c>
      <c r="Y19" s="694" t="e">
        <f t="shared" si="6"/>
        <v>#N/A</v>
      </c>
      <c r="Z19" s="694" t="str">
        <f t="shared" si="7"/>
        <v/>
      </c>
      <c r="AA19" s="431"/>
      <c r="AB19" s="222" t="str">
        <f t="shared" si="8"/>
        <v/>
      </c>
      <c r="AC19" s="431"/>
      <c r="AD19" s="891"/>
      <c r="AE19" s="577"/>
    </row>
    <row r="20" spans="1:31" ht="15.75" customHeight="1" x14ac:dyDescent="0.35">
      <c r="A20" s="50"/>
      <c r="B20" s="349">
        <v>27</v>
      </c>
      <c r="C20" s="55" t="str">
        <f>Text!G101</f>
        <v>Capital charges relating to construction projects</v>
      </c>
      <c r="D20" s="680">
        <v>0</v>
      </c>
      <c r="E20" s="681">
        <v>0</v>
      </c>
      <c r="F20" s="662"/>
      <c r="G20" s="660"/>
      <c r="H20" s="666" t="str">
        <f t="shared" si="9"/>
        <v/>
      </c>
      <c r="I20" s="630"/>
      <c r="J20" s="622"/>
      <c r="K20" s="622">
        <f t="shared" si="0"/>
        <v>27</v>
      </c>
      <c r="L20" s="616">
        <f>VLOOKUP("RA"&amp;"_"&amp;K20,RARows[],5,FALSE)</f>
        <v>0</v>
      </c>
      <c r="M20" s="617" t="str">
        <f>IF(ISNUMBER(SEARCH($K$14,VLOOKUP("RA"&amp;"_"&amp;K20,RARows[],6,FALSE))),1,"")</f>
        <v/>
      </c>
      <c r="O20" s="618"/>
      <c r="P20" s="695" t="e">
        <f>VLOOKUP("RA"&amp;"_"&amp;UANumber&amp;"_"&amp;$B20&amp;"_"&amp;4&amp;"_"&amp;P$14,ValData!$AE$4:$AL$13475,8,FALSE)</f>
        <v>#N/A</v>
      </c>
      <c r="Q20" s="695" t="e">
        <f>ROUND(VLOOKUP("RA"&amp;"_"&amp;UANumber&amp;"_"&amp;$B20&amp;"_"&amp;4&amp;"_"&amp;Q$14,ValData!$AE$4:$AL$13475,8,FALSE),3)</f>
        <v>#N/A</v>
      </c>
      <c r="R20" s="695">
        <f t="shared" si="1"/>
        <v>0</v>
      </c>
      <c r="S20" s="696">
        <f>IF(VLOOKUP("RA"&amp;"_"&amp;$B20,ValData!$AS$4:$AV$253,3,FALSE)&lt;&gt;"",VLOOKUP("RA"&amp;"_"&amp;$B20,ValData!$AS$4:$AV$253,3,FALSE),$Q$10)</f>
        <v>500</v>
      </c>
      <c r="T20" s="697">
        <f>IF(VLOOKUP("RA"&amp;"_"&amp;$B20,ValData!$AS$4:$AV$253,4,FALSE)&lt;&gt;"",VLOOKUP("RA"&amp;"_"&amp;$B20,ValData!$AS$4:$AV$253,4,FALSE),$Q$11)</f>
        <v>10</v>
      </c>
      <c r="U20" s="696" t="e">
        <f t="shared" si="2"/>
        <v>#N/A</v>
      </c>
      <c r="V20" s="697" t="e">
        <f t="shared" si="3"/>
        <v>#N/A</v>
      </c>
      <c r="W20" s="698" t="e">
        <f t="shared" si="4"/>
        <v>#N/A</v>
      </c>
      <c r="X20" s="698">
        <f t="shared" si="5"/>
        <v>1</v>
      </c>
      <c r="Y20" s="694" t="e">
        <f t="shared" si="6"/>
        <v>#N/A</v>
      </c>
      <c r="Z20" s="694" t="str">
        <f t="shared" si="7"/>
        <v/>
      </c>
      <c r="AA20" s="431"/>
      <c r="AB20" s="222" t="str">
        <f t="shared" si="8"/>
        <v/>
      </c>
      <c r="AC20" s="431"/>
      <c r="AD20" s="891"/>
      <c r="AE20" s="577"/>
    </row>
    <row r="21" spans="1:31" ht="15.75" customHeight="1" x14ac:dyDescent="0.35">
      <c r="A21" s="50"/>
      <c r="B21" s="349">
        <v>28</v>
      </c>
      <c r="C21" s="55" t="str">
        <f>Text!G102</f>
        <v>Environment, safety and routine maintenance</v>
      </c>
      <c r="D21" s="680">
        <v>0</v>
      </c>
      <c r="E21" s="681">
        <v>0</v>
      </c>
      <c r="F21" s="662"/>
      <c r="G21" s="660"/>
      <c r="H21" s="666" t="str">
        <f t="shared" si="9"/>
        <v/>
      </c>
      <c r="I21" s="630"/>
      <c r="J21" s="622"/>
      <c r="K21" s="622">
        <f t="shared" si="0"/>
        <v>28</v>
      </c>
      <c r="L21" s="616">
        <f>VLOOKUP("RA"&amp;"_"&amp;K21,RARows[],5,FALSE)</f>
        <v>0</v>
      </c>
      <c r="M21" s="617" t="str">
        <f>IF(ISNUMBER(SEARCH($K$14,VLOOKUP("RA"&amp;"_"&amp;K21,RARows[],6,FALSE))),1,"")</f>
        <v/>
      </c>
      <c r="O21" s="618"/>
      <c r="P21" s="695" t="e">
        <f>VLOOKUP("RA"&amp;"_"&amp;UANumber&amp;"_"&amp;$B21&amp;"_"&amp;4&amp;"_"&amp;P$14,ValData!$AE$4:$AL$13475,8,FALSE)</f>
        <v>#N/A</v>
      </c>
      <c r="Q21" s="695" t="e">
        <f>ROUND(VLOOKUP("RA"&amp;"_"&amp;UANumber&amp;"_"&amp;$B21&amp;"_"&amp;4&amp;"_"&amp;Q$14,ValData!$AE$4:$AL$13475,8,FALSE),3)</f>
        <v>#N/A</v>
      </c>
      <c r="R21" s="695">
        <f t="shared" si="1"/>
        <v>0</v>
      </c>
      <c r="S21" s="696">
        <f>IF(VLOOKUP("RA"&amp;"_"&amp;$B21,ValData!$AS$4:$AV$253,3,FALSE)&lt;&gt;"",VLOOKUP("RA"&amp;"_"&amp;$B21,ValData!$AS$4:$AV$253,3,FALSE),$Q$10)</f>
        <v>500</v>
      </c>
      <c r="T21" s="697">
        <f>IF(VLOOKUP("RA"&amp;"_"&amp;$B21,ValData!$AS$4:$AV$253,4,FALSE)&lt;&gt;"",VLOOKUP("RA"&amp;"_"&amp;$B21,ValData!$AS$4:$AV$253,4,FALSE),$Q$11)</f>
        <v>10</v>
      </c>
      <c r="U21" s="696" t="e">
        <f t="shared" si="2"/>
        <v>#N/A</v>
      </c>
      <c r="V21" s="697" t="e">
        <f t="shared" si="3"/>
        <v>#N/A</v>
      </c>
      <c r="W21" s="698" t="e">
        <f t="shared" si="4"/>
        <v>#N/A</v>
      </c>
      <c r="X21" s="698">
        <f t="shared" si="5"/>
        <v>1</v>
      </c>
      <c r="Y21" s="694" t="e">
        <f t="shared" si="6"/>
        <v>#N/A</v>
      </c>
      <c r="Z21" s="694" t="str">
        <f t="shared" si="7"/>
        <v/>
      </c>
      <c r="AA21" s="431"/>
      <c r="AB21" s="222" t="str">
        <f t="shared" si="8"/>
        <v/>
      </c>
      <c r="AC21" s="431"/>
      <c r="AD21" s="891"/>
      <c r="AE21" s="577"/>
    </row>
    <row r="22" spans="1:31" ht="15.75" customHeight="1" x14ac:dyDescent="0.35">
      <c r="A22" s="50"/>
      <c r="B22" s="347">
        <v>29.1</v>
      </c>
      <c r="C22" s="55" t="str">
        <f>Text!G103</f>
        <v>Street lighting (including energy costs)</v>
      </c>
      <c r="D22" s="680">
        <v>0</v>
      </c>
      <c r="E22" s="681">
        <v>0</v>
      </c>
      <c r="F22" s="662"/>
      <c r="G22" s="660"/>
      <c r="H22" s="666" t="str">
        <f t="shared" si="9"/>
        <v/>
      </c>
      <c r="I22" s="630"/>
      <c r="J22" s="622"/>
      <c r="K22" s="622">
        <f t="shared" si="0"/>
        <v>29.1</v>
      </c>
      <c r="L22" s="616">
        <f>VLOOKUP("RA"&amp;"_"&amp;K22,RARows[],5,FALSE)</f>
        <v>0</v>
      </c>
      <c r="M22" s="617" t="str">
        <f>IF(ISNUMBER(SEARCH($K$14,VLOOKUP("RA"&amp;"_"&amp;K22,RARows[],6,FALSE))),1,"")</f>
        <v/>
      </c>
      <c r="O22" s="577"/>
      <c r="P22" s="695" t="e">
        <f>VLOOKUP("RA"&amp;"_"&amp;UANumber&amp;"_"&amp;$B22&amp;"_"&amp;4&amp;"_"&amp;P$14,ValData!$AE$4:$AL$13475,8,FALSE)</f>
        <v>#N/A</v>
      </c>
      <c r="Q22" s="695" t="e">
        <f>ROUND(VLOOKUP("RA"&amp;"_"&amp;UANumber&amp;"_"&amp;$B22&amp;"_"&amp;4&amp;"_"&amp;Q$14,ValData!$AE$4:$AL$13475,8,FALSE),3)</f>
        <v>#N/A</v>
      </c>
      <c r="R22" s="695">
        <f t="shared" si="1"/>
        <v>0</v>
      </c>
      <c r="S22" s="696">
        <f>IF(VLOOKUP("RA"&amp;"_"&amp;$B22,ValData!$AS$4:$AV$253,3,FALSE)&lt;&gt;"",VLOOKUP("RA"&amp;"_"&amp;$B22,ValData!$AS$4:$AV$253,3,FALSE),$Q$10)</f>
        <v>500</v>
      </c>
      <c r="T22" s="697">
        <f>IF(VLOOKUP("RA"&amp;"_"&amp;$B22,ValData!$AS$4:$AV$253,4,FALSE)&lt;&gt;"",VLOOKUP("RA"&amp;"_"&amp;$B22,ValData!$AS$4:$AV$253,4,FALSE),$Q$11)</f>
        <v>10</v>
      </c>
      <c r="U22" s="696" t="e">
        <f t="shared" si="2"/>
        <v>#N/A</v>
      </c>
      <c r="V22" s="697" t="e">
        <f t="shared" si="3"/>
        <v>#N/A</v>
      </c>
      <c r="W22" s="698" t="e">
        <f t="shared" si="4"/>
        <v>#N/A</v>
      </c>
      <c r="X22" s="698">
        <f t="shared" si="5"/>
        <v>1</v>
      </c>
      <c r="Y22" s="694" t="e">
        <f t="shared" si="6"/>
        <v>#N/A</v>
      </c>
      <c r="Z22" s="694" t="str">
        <f t="shared" si="7"/>
        <v/>
      </c>
      <c r="AA22" s="431"/>
      <c r="AB22" s="222" t="str">
        <f t="shared" si="8"/>
        <v/>
      </c>
      <c r="AC22" s="431"/>
      <c r="AD22" s="891"/>
      <c r="AE22" s="577"/>
    </row>
    <row r="23" spans="1:31" ht="15.75" customHeight="1" x14ac:dyDescent="0.35">
      <c r="A23" s="50"/>
      <c r="B23" s="347">
        <v>29.2</v>
      </c>
      <c r="C23" s="55" t="str">
        <f>Text!G104</f>
        <v>Winter service</v>
      </c>
      <c r="D23" s="680">
        <v>0</v>
      </c>
      <c r="E23" s="681">
        <v>0</v>
      </c>
      <c r="F23" s="662"/>
      <c r="G23" s="660"/>
      <c r="H23" s="666" t="str">
        <f t="shared" si="9"/>
        <v/>
      </c>
      <c r="I23" s="630"/>
      <c r="J23" s="622"/>
      <c r="K23" s="622">
        <f t="shared" si="0"/>
        <v>29.2</v>
      </c>
      <c r="L23" s="616">
        <f>VLOOKUP("RA"&amp;"_"&amp;K23,RARows[],5,FALSE)</f>
        <v>0</v>
      </c>
      <c r="M23" s="617" t="str">
        <f>IF(ISNUMBER(SEARCH($K$14,VLOOKUP("RA"&amp;"_"&amp;K23,RARows[],6,FALSE))),1,"")</f>
        <v/>
      </c>
      <c r="O23" s="577"/>
      <c r="P23" s="695" t="e">
        <f>VLOOKUP("RA"&amp;"_"&amp;UANumber&amp;"_"&amp;$B23&amp;"_"&amp;4&amp;"_"&amp;P$14,ValData!$AE$4:$AL$13475,8,FALSE)</f>
        <v>#N/A</v>
      </c>
      <c r="Q23" s="695" t="e">
        <f>ROUND(VLOOKUP("RA"&amp;"_"&amp;UANumber&amp;"_"&amp;$B23&amp;"_"&amp;4&amp;"_"&amp;Q$14,ValData!$AE$4:$AL$13475,8,FALSE),3)</f>
        <v>#N/A</v>
      </c>
      <c r="R23" s="695">
        <f t="shared" si="1"/>
        <v>0</v>
      </c>
      <c r="S23" s="696">
        <f>IF(VLOOKUP("RA"&amp;"_"&amp;$B23,ValData!$AS$4:$AV$253,3,FALSE)&lt;&gt;"",VLOOKUP("RA"&amp;"_"&amp;$B23,ValData!$AS$4:$AV$253,3,FALSE),$Q$10)</f>
        <v>500</v>
      </c>
      <c r="T23" s="697">
        <f>IF(VLOOKUP("RA"&amp;"_"&amp;$B23,ValData!$AS$4:$AV$253,4,FALSE)&lt;&gt;"",VLOOKUP("RA"&amp;"_"&amp;$B23,ValData!$AS$4:$AV$253,4,FALSE),$Q$11)</f>
        <v>10</v>
      </c>
      <c r="U23" s="696" t="e">
        <f t="shared" si="2"/>
        <v>#N/A</v>
      </c>
      <c r="V23" s="697" t="e">
        <f t="shared" si="3"/>
        <v>#N/A</v>
      </c>
      <c r="W23" s="698" t="e">
        <f t="shared" si="4"/>
        <v>#N/A</v>
      </c>
      <c r="X23" s="698">
        <f t="shared" si="5"/>
        <v>1</v>
      </c>
      <c r="Y23" s="694" t="e">
        <f t="shared" si="6"/>
        <v>#N/A</v>
      </c>
      <c r="Z23" s="694" t="str">
        <f t="shared" si="7"/>
        <v/>
      </c>
      <c r="AA23" s="431"/>
      <c r="AB23" s="222" t="str">
        <f t="shared" si="8"/>
        <v/>
      </c>
      <c r="AC23" s="431"/>
      <c r="AD23" s="891"/>
      <c r="AE23" s="577"/>
    </row>
    <row r="24" spans="1:31" ht="15.75" customHeight="1" x14ac:dyDescent="0.35">
      <c r="A24" s="50"/>
      <c r="B24" s="349">
        <v>30</v>
      </c>
      <c r="C24" s="55" t="str">
        <f>Text!G105</f>
        <v>Traffic management and road safety</v>
      </c>
      <c r="D24" s="680">
        <v>0</v>
      </c>
      <c r="E24" s="681">
        <v>0</v>
      </c>
      <c r="F24" s="662"/>
      <c r="G24" s="660"/>
      <c r="H24" s="666" t="str">
        <f t="shared" si="9"/>
        <v/>
      </c>
      <c r="I24" s="630"/>
      <c r="J24" s="622"/>
      <c r="K24" s="622">
        <f t="shared" si="0"/>
        <v>30</v>
      </c>
      <c r="L24" s="616">
        <f>VLOOKUP("RA"&amp;"_"&amp;K24,RARows[],5,FALSE)</f>
        <v>0</v>
      </c>
      <c r="M24" s="617" t="str">
        <f>IF(ISNUMBER(SEARCH($K$14,VLOOKUP("RA"&amp;"_"&amp;K24,RARows[],6,FALSE))),1,"")</f>
        <v/>
      </c>
      <c r="O24" s="631"/>
      <c r="P24" s="695" t="e">
        <f>VLOOKUP("RA"&amp;"_"&amp;UANumber&amp;"_"&amp;$B24&amp;"_"&amp;4&amp;"_"&amp;P$14,ValData!$AE$4:$AL$13475,8,FALSE)</f>
        <v>#N/A</v>
      </c>
      <c r="Q24" s="695" t="e">
        <f>ROUND(VLOOKUP("RA"&amp;"_"&amp;UANumber&amp;"_"&amp;$B24&amp;"_"&amp;4&amp;"_"&amp;Q$14,ValData!$AE$4:$AL$13475,8,FALSE),3)</f>
        <v>#N/A</v>
      </c>
      <c r="R24" s="695">
        <f t="shared" si="1"/>
        <v>0</v>
      </c>
      <c r="S24" s="696">
        <f>IF(VLOOKUP("RA"&amp;"_"&amp;$B24,ValData!$AS$4:$AV$253,3,FALSE)&lt;&gt;"",VLOOKUP("RA"&amp;"_"&amp;$B24,ValData!$AS$4:$AV$253,3,FALSE),$Q$10)</f>
        <v>500</v>
      </c>
      <c r="T24" s="697">
        <f>IF(VLOOKUP("RA"&amp;"_"&amp;$B24,ValData!$AS$4:$AV$253,4,FALSE)&lt;&gt;"",VLOOKUP("RA"&amp;"_"&amp;$B24,ValData!$AS$4:$AV$253,4,FALSE),$Q$11)</f>
        <v>10</v>
      </c>
      <c r="U24" s="696" t="e">
        <f t="shared" si="2"/>
        <v>#N/A</v>
      </c>
      <c r="V24" s="697" t="e">
        <f t="shared" si="3"/>
        <v>#N/A</v>
      </c>
      <c r="W24" s="698" t="e">
        <f t="shared" si="4"/>
        <v>#N/A</v>
      </c>
      <c r="X24" s="698">
        <f t="shared" si="5"/>
        <v>1</v>
      </c>
      <c r="Y24" s="694" t="e">
        <f t="shared" si="6"/>
        <v>#N/A</v>
      </c>
      <c r="Z24" s="694" t="str">
        <f t="shared" si="7"/>
        <v/>
      </c>
      <c r="AA24" s="431"/>
      <c r="AB24" s="222" t="str">
        <f t="shared" si="8"/>
        <v/>
      </c>
      <c r="AC24" s="431"/>
      <c r="AD24" s="891"/>
      <c r="AE24" s="577"/>
    </row>
    <row r="25" spans="1:31" ht="15.75" customHeight="1" x14ac:dyDescent="0.35">
      <c r="A25" s="50"/>
      <c r="B25" s="349">
        <v>32</v>
      </c>
      <c r="C25" s="55" t="str">
        <f>Text!G106</f>
        <v>Parking services</v>
      </c>
      <c r="D25" s="680">
        <v>0</v>
      </c>
      <c r="E25" s="681">
        <v>0</v>
      </c>
      <c r="F25" s="662"/>
      <c r="G25" s="660"/>
      <c r="H25" s="666" t="str">
        <f t="shared" si="9"/>
        <v/>
      </c>
      <c r="I25" s="608"/>
      <c r="J25" s="622"/>
      <c r="K25" s="622">
        <f t="shared" si="0"/>
        <v>32</v>
      </c>
      <c r="L25" s="616">
        <f>VLOOKUP("RA"&amp;"_"&amp;K25,RARows[],5,FALSE)</f>
        <v>0</v>
      </c>
      <c r="M25" s="617" t="str">
        <f>IF(ISNUMBER(SEARCH($K$14,VLOOKUP("RA"&amp;"_"&amp;K25,RARows[],6,FALSE))),1,"")</f>
        <v/>
      </c>
      <c r="O25" s="631"/>
      <c r="P25" s="695" t="e">
        <f>VLOOKUP("RA"&amp;"_"&amp;UANumber&amp;"_"&amp;$B25&amp;"_"&amp;4&amp;"_"&amp;P$14,ValData!$AE$4:$AL$13475,8,FALSE)</f>
        <v>#N/A</v>
      </c>
      <c r="Q25" s="695" t="e">
        <f>ROUND(VLOOKUP("RA"&amp;"_"&amp;UANumber&amp;"_"&amp;$B25&amp;"_"&amp;4&amp;"_"&amp;Q$14,ValData!$AE$4:$AL$13475,8,FALSE),3)</f>
        <v>#N/A</v>
      </c>
      <c r="R25" s="695">
        <f t="shared" si="1"/>
        <v>0</v>
      </c>
      <c r="S25" s="696">
        <f>IF(VLOOKUP("RA"&amp;"_"&amp;$B25,ValData!$AS$4:$AV$253,3,FALSE)&lt;&gt;"",VLOOKUP("RA"&amp;"_"&amp;$B25,ValData!$AS$4:$AV$253,3,FALSE),$Q$10)</f>
        <v>500</v>
      </c>
      <c r="T25" s="697">
        <f>IF(VLOOKUP("RA"&amp;"_"&amp;$B25,ValData!$AS$4:$AV$253,4,FALSE)&lt;&gt;"",VLOOKUP("RA"&amp;"_"&amp;$B25,ValData!$AS$4:$AV$253,4,FALSE),$Q$11)</f>
        <v>10</v>
      </c>
      <c r="U25" s="696" t="e">
        <f t="shared" si="2"/>
        <v>#N/A</v>
      </c>
      <c r="V25" s="697" t="e">
        <f t="shared" si="3"/>
        <v>#N/A</v>
      </c>
      <c r="W25" s="698" t="e">
        <f t="shared" si="4"/>
        <v>#N/A</v>
      </c>
      <c r="X25" s="698">
        <f t="shared" si="5"/>
        <v>1</v>
      </c>
      <c r="Y25" s="694" t="e">
        <f t="shared" si="6"/>
        <v>#N/A</v>
      </c>
      <c r="Z25" s="694" t="str">
        <f t="shared" si="7"/>
        <v/>
      </c>
      <c r="AA25" s="431"/>
      <c r="AB25" s="222" t="str">
        <f t="shared" si="8"/>
        <v/>
      </c>
      <c r="AC25" s="431"/>
      <c r="AD25" s="891"/>
      <c r="AE25" s="577"/>
    </row>
    <row r="26" spans="1:31" ht="15.75" customHeight="1" x14ac:dyDescent="0.35">
      <c r="A26" s="50"/>
      <c r="B26" s="349">
        <v>36.1</v>
      </c>
      <c r="C26" s="55" t="str">
        <f>Text!G107</f>
        <v>Public transport</v>
      </c>
      <c r="D26" s="680">
        <v>0</v>
      </c>
      <c r="E26" s="681">
        <v>0</v>
      </c>
      <c r="F26" s="662"/>
      <c r="G26" s="660"/>
      <c r="H26" s="666" t="str">
        <f t="shared" si="9"/>
        <v/>
      </c>
      <c r="I26" s="630"/>
      <c r="J26" s="622"/>
      <c r="K26" s="622">
        <f t="shared" si="0"/>
        <v>36.1</v>
      </c>
      <c r="L26" s="616">
        <f>VLOOKUP("RA"&amp;"_"&amp;K26,RARows[],5,FALSE)</f>
        <v>0</v>
      </c>
      <c r="M26" s="617" t="str">
        <f>IF(ISNUMBER(SEARCH($K$14,VLOOKUP("RA"&amp;"_"&amp;K26,RARows[],6,FALSE))),1,"")</f>
        <v/>
      </c>
      <c r="O26" s="631"/>
      <c r="P26" s="695" t="e">
        <f>VLOOKUP("RA"&amp;"_"&amp;UANumber&amp;"_"&amp;$B26&amp;"_"&amp;4&amp;"_"&amp;P$14,ValData!$AE$4:$AL$13475,8,FALSE)</f>
        <v>#N/A</v>
      </c>
      <c r="Q26" s="695" t="e">
        <f>ROUND(VLOOKUP("RA"&amp;"_"&amp;UANumber&amp;"_"&amp;$B26&amp;"_"&amp;4&amp;"_"&amp;Q$14,ValData!$AE$4:$AL$13475,8,FALSE),3)</f>
        <v>#N/A</v>
      </c>
      <c r="R26" s="695">
        <f t="shared" si="1"/>
        <v>0</v>
      </c>
      <c r="S26" s="696">
        <f>IF(VLOOKUP("RA"&amp;"_"&amp;$B26,ValData!$AS$4:$AV$253,3,FALSE)&lt;&gt;"",VLOOKUP("RA"&amp;"_"&amp;$B26,ValData!$AS$4:$AV$253,3,FALSE),$Q$10)</f>
        <v>500</v>
      </c>
      <c r="T26" s="697">
        <f>IF(VLOOKUP("RA"&amp;"_"&amp;$B26,ValData!$AS$4:$AV$253,4,FALSE)&lt;&gt;"",VLOOKUP("RA"&amp;"_"&amp;$B26,ValData!$AS$4:$AV$253,4,FALSE),$Q$11)</f>
        <v>10</v>
      </c>
      <c r="U26" s="696" t="e">
        <f t="shared" si="2"/>
        <v>#N/A</v>
      </c>
      <c r="V26" s="697" t="e">
        <f t="shared" si="3"/>
        <v>#N/A</v>
      </c>
      <c r="W26" s="698" t="e">
        <f t="shared" si="4"/>
        <v>#N/A</v>
      </c>
      <c r="X26" s="698">
        <f t="shared" si="5"/>
        <v>1</v>
      </c>
      <c r="Y26" s="694" t="e">
        <f t="shared" si="6"/>
        <v>#N/A</v>
      </c>
      <c r="Z26" s="694" t="str">
        <f t="shared" si="7"/>
        <v/>
      </c>
      <c r="AA26" s="431"/>
      <c r="AB26" s="222" t="str">
        <f t="shared" si="8"/>
        <v/>
      </c>
      <c r="AC26" s="431"/>
      <c r="AD26" s="891"/>
      <c r="AE26" s="577"/>
    </row>
    <row r="27" spans="1:31" ht="15.75" customHeight="1" x14ac:dyDescent="0.35">
      <c r="A27" s="50"/>
      <c r="B27" s="351">
        <v>37</v>
      </c>
      <c r="C27" s="122" t="str">
        <f>Text!G108</f>
        <v>Airports, harbours and toll facilities</v>
      </c>
      <c r="D27" s="680">
        <v>0</v>
      </c>
      <c r="E27" s="681">
        <v>0</v>
      </c>
      <c r="F27" s="662"/>
      <c r="G27" s="660"/>
      <c r="H27" s="667" t="str">
        <f t="shared" si="9"/>
        <v/>
      </c>
      <c r="I27" s="630"/>
      <c r="J27" s="622"/>
      <c r="K27" s="622">
        <f t="shared" si="0"/>
        <v>37</v>
      </c>
      <c r="L27" s="616">
        <f>VLOOKUP("RA"&amp;"_"&amp;K27,RARows[],5,FALSE)</f>
        <v>0</v>
      </c>
      <c r="M27" s="617" t="str">
        <f>IF(ISNUMBER(SEARCH($K$14,VLOOKUP("RA"&amp;"_"&amp;K27,RARows[],6,FALSE))),1,"")</f>
        <v/>
      </c>
      <c r="O27" s="631"/>
      <c r="P27" s="695" t="e">
        <f>VLOOKUP("RA"&amp;"_"&amp;UANumber&amp;"_"&amp;$B27&amp;"_"&amp;4&amp;"_"&amp;P$14,ValData!$AE$4:$AL$13475,8,FALSE)</f>
        <v>#N/A</v>
      </c>
      <c r="Q27" s="695" t="e">
        <f>ROUND(VLOOKUP("RA"&amp;"_"&amp;UANumber&amp;"_"&amp;$B27&amp;"_"&amp;4&amp;"_"&amp;Q$14,ValData!$AE$4:$AL$13475,8,FALSE),3)</f>
        <v>#N/A</v>
      </c>
      <c r="R27" s="695">
        <f t="shared" si="1"/>
        <v>0</v>
      </c>
      <c r="S27" s="696">
        <f>IF(VLOOKUP("RA"&amp;"_"&amp;$B27,ValData!$AS$4:$AV$253,3,FALSE)&lt;&gt;"",VLOOKUP("RA"&amp;"_"&amp;$B27,ValData!$AS$4:$AV$253,3,FALSE),$Q$10)</f>
        <v>500</v>
      </c>
      <c r="T27" s="697">
        <f>IF(VLOOKUP("RA"&amp;"_"&amp;$B27,ValData!$AS$4:$AV$253,4,FALSE)&lt;&gt;"",VLOOKUP("RA"&amp;"_"&amp;$B27,ValData!$AS$4:$AV$253,4,FALSE),$Q$11)</f>
        <v>10</v>
      </c>
      <c r="U27" s="696" t="e">
        <f t="shared" si="2"/>
        <v>#N/A</v>
      </c>
      <c r="V27" s="697" t="e">
        <f t="shared" si="3"/>
        <v>#N/A</v>
      </c>
      <c r="W27" s="698" t="e">
        <f t="shared" si="4"/>
        <v>#N/A</v>
      </c>
      <c r="X27" s="698">
        <f t="shared" si="5"/>
        <v>1</v>
      </c>
      <c r="Y27" s="694" t="e">
        <f t="shared" si="6"/>
        <v>#N/A</v>
      </c>
      <c r="Z27" s="694" t="str">
        <f t="shared" si="7"/>
        <v/>
      </c>
      <c r="AA27" s="431"/>
      <c r="AB27" s="222" t="str">
        <f t="shared" si="8"/>
        <v/>
      </c>
      <c r="AC27" s="431"/>
      <c r="AD27" s="891"/>
      <c r="AE27" s="577"/>
    </row>
    <row r="28" spans="1:31" ht="15.75" customHeight="1" x14ac:dyDescent="0.35">
      <c r="A28" s="50"/>
      <c r="B28" s="350" t="str">
        <f>Text!G109</f>
        <v>Children's Social Care</v>
      </c>
      <c r="C28" s="125"/>
      <c r="D28" s="126"/>
      <c r="E28" s="479"/>
      <c r="F28" s="663"/>
      <c r="G28" s="660"/>
      <c r="H28" s="664" t="str">
        <f>ValData!AP69</f>
        <v>Unitaries</v>
      </c>
      <c r="I28" s="608"/>
      <c r="J28" s="614"/>
      <c r="K28" s="622"/>
      <c r="L28" s="616"/>
      <c r="M28" s="617" t="str">
        <f>IF(ISNUMBER(SEARCH($K$14,VLOOKUP("RA"&amp;"_"&amp;K28,RARows[],6,FALSE))),1,"")</f>
        <v/>
      </c>
      <c r="O28" s="618"/>
      <c r="P28" s="321"/>
      <c r="Q28" s="322"/>
      <c r="R28" s="322"/>
      <c r="S28" s="329"/>
      <c r="T28" s="326"/>
      <c r="U28" s="329"/>
      <c r="V28" s="326"/>
      <c r="Z28" s="56" t="str">
        <f t="shared" si="7"/>
        <v/>
      </c>
      <c r="AA28" s="19"/>
      <c r="AC28" s="19"/>
      <c r="AE28" s="577"/>
    </row>
    <row r="29" spans="1:31" ht="15.75" customHeight="1" x14ac:dyDescent="0.35">
      <c r="A29" s="50"/>
      <c r="B29" s="348">
        <v>38.6</v>
      </c>
      <c r="C29" s="123" t="str">
        <f>Text!G110</f>
        <v>Children's Centres/Flying Start and Early Years</v>
      </c>
      <c r="D29" s="680">
        <v>0</v>
      </c>
      <c r="E29" s="681">
        <v>0</v>
      </c>
      <c r="F29" s="662"/>
      <c r="G29" s="660"/>
      <c r="H29" s="665" t="str">
        <f t="shared" ref="H29:H36" si="10">IF(D29&lt;0,1,IF(-E29&gt;D29,2,""))</f>
        <v/>
      </c>
      <c r="I29" s="630"/>
      <c r="J29" s="622"/>
      <c r="K29" s="622">
        <f t="shared" si="0"/>
        <v>38.6</v>
      </c>
      <c r="L29" s="616">
        <f>VLOOKUP("RA"&amp;"_"&amp;K29,RARows[],5,FALSE)</f>
        <v>0</v>
      </c>
      <c r="M29" s="617" t="str">
        <f>IF(ISNUMBER(SEARCH($K$14,VLOOKUP("RA"&amp;"_"&amp;K29,RARows[],6,FALSE))),1,"")</f>
        <v/>
      </c>
      <c r="O29" s="618"/>
      <c r="P29" s="695" t="e">
        <f>VLOOKUP("RA"&amp;"_"&amp;UANumber&amp;"_"&amp;$B29&amp;"_"&amp;4&amp;"_"&amp;P$14,ValData!$AE$4:$AL$13475,8,FALSE)</f>
        <v>#N/A</v>
      </c>
      <c r="Q29" s="695" t="e">
        <f>ROUND(VLOOKUP("RA"&amp;"_"&amp;UANumber&amp;"_"&amp;$B29&amp;"_"&amp;4&amp;"_"&amp;Q$14,ValData!$AE$4:$AL$13475,8,FALSE),3)</f>
        <v>#N/A</v>
      </c>
      <c r="R29" s="695">
        <f t="shared" ref="R29:R36" si="11">D29</f>
        <v>0</v>
      </c>
      <c r="S29" s="696">
        <f>IF(VLOOKUP("RA"&amp;"_"&amp;$B29,ValData!$AS$4:$AV$253,3,FALSE)&lt;&gt;"",VLOOKUP("RA"&amp;"_"&amp;$B29,ValData!$AS$4:$AV$253,3,FALSE),$Q$10)</f>
        <v>500</v>
      </c>
      <c r="T29" s="697">
        <f>IF(VLOOKUP("RA"&amp;"_"&amp;$B29,ValData!$AS$4:$AV$253,4,FALSE)&lt;&gt;"",VLOOKUP("RA"&amp;"_"&amp;$B29,ValData!$AS$4:$AV$253,4,FALSE),$Q$11)</f>
        <v>10</v>
      </c>
      <c r="U29" s="696" t="e">
        <f t="shared" ref="U29:U36" si="12">R29-Q29</f>
        <v>#N/A</v>
      </c>
      <c r="V29" s="697" t="e">
        <f t="shared" ref="V29:V36" si="13">IF(OR(Q29=0,R29=0),0,U29/Q29*100)</f>
        <v>#N/A</v>
      </c>
      <c r="W29" s="698" t="e">
        <f t="shared" ref="W29:W36" si="14">IF(Q29=0,1,"")</f>
        <v>#N/A</v>
      </c>
      <c r="X29" s="698">
        <f t="shared" ref="X29:X36" si="15">IF(R29=0,1,"")</f>
        <v>1</v>
      </c>
      <c r="Y29" s="694" t="e">
        <f t="shared" ref="Y29:Y36" si="16">IF(SUM(W29:X29)=2,"",IF(AND(SUM(W29:X29)=1,ABS(ROUND(U29,2))&gt;S29),9,IF(AND(ABS(ROUND(U29,2))&gt;S29,ABS(ROUND(V29,2))&gt;T29),3,IF(ABS(ROUND(V29,2))&gt;T29,2,IF(ABS(ROUND(U29,2))&gt;S29,1,"")))))</f>
        <v>#N/A</v>
      </c>
      <c r="Z29" s="694" t="str">
        <f t="shared" si="7"/>
        <v/>
      </c>
      <c r="AA29" s="431"/>
      <c r="AB29" s="222" t="str">
        <f t="shared" ref="AB29:AB36" si="17">IF(AC29="C","",IF(AA29=1,1,""))</f>
        <v/>
      </c>
      <c r="AC29" s="431"/>
      <c r="AD29" s="891"/>
      <c r="AE29" s="577"/>
    </row>
    <row r="30" spans="1:31" ht="15.75" customHeight="1" x14ac:dyDescent="0.35">
      <c r="A30" s="50"/>
      <c r="B30" s="347">
        <v>39.200000000000003</v>
      </c>
      <c r="C30" s="55" t="str">
        <f>Text!G111</f>
        <v>Children looked after</v>
      </c>
      <c r="D30" s="680">
        <v>0</v>
      </c>
      <c r="E30" s="681">
        <v>0</v>
      </c>
      <c r="F30" s="662"/>
      <c r="G30" s="660"/>
      <c r="H30" s="666" t="str">
        <f t="shared" si="10"/>
        <v/>
      </c>
      <c r="I30" s="630"/>
      <c r="J30" s="622"/>
      <c r="K30" s="622">
        <f t="shared" si="0"/>
        <v>39.200000000000003</v>
      </c>
      <c r="L30" s="616">
        <f>VLOOKUP("RA"&amp;"_"&amp;K30,RARows[],5,FALSE)</f>
        <v>0</v>
      </c>
      <c r="M30" s="617" t="str">
        <f>IF(ISNUMBER(SEARCH($K$14,VLOOKUP("RA"&amp;"_"&amp;K30,RARows[],6,FALSE))),1,"")</f>
        <v/>
      </c>
      <c r="O30" s="618"/>
      <c r="P30" s="695" t="e">
        <f>VLOOKUP("RA"&amp;"_"&amp;UANumber&amp;"_"&amp;$B30&amp;"_"&amp;4&amp;"_"&amp;P$14,ValData!$AE$4:$AL$13475,8,FALSE)</f>
        <v>#N/A</v>
      </c>
      <c r="Q30" s="695" t="e">
        <f>ROUND(VLOOKUP("RA"&amp;"_"&amp;UANumber&amp;"_"&amp;$B30&amp;"_"&amp;4&amp;"_"&amp;Q$14,ValData!$AE$4:$AL$13475,8,FALSE),3)</f>
        <v>#N/A</v>
      </c>
      <c r="R30" s="695">
        <f t="shared" si="11"/>
        <v>0</v>
      </c>
      <c r="S30" s="696">
        <f>IF(VLOOKUP("RA"&amp;"_"&amp;$B30,ValData!$AS$4:$AV$253,3,FALSE)&lt;&gt;"",VLOOKUP("RA"&amp;"_"&amp;$B30,ValData!$AS$4:$AV$253,3,FALSE),$Q$10)</f>
        <v>500</v>
      </c>
      <c r="T30" s="697">
        <f>IF(VLOOKUP("RA"&amp;"_"&amp;$B30,ValData!$AS$4:$AV$253,4,FALSE)&lt;&gt;"",VLOOKUP("RA"&amp;"_"&amp;$B30,ValData!$AS$4:$AV$253,4,FALSE),$Q$11)</f>
        <v>10</v>
      </c>
      <c r="U30" s="696" t="e">
        <f t="shared" si="12"/>
        <v>#N/A</v>
      </c>
      <c r="V30" s="697" t="e">
        <f t="shared" si="13"/>
        <v>#N/A</v>
      </c>
      <c r="W30" s="698" t="e">
        <f t="shared" si="14"/>
        <v>#N/A</v>
      </c>
      <c r="X30" s="698">
        <f t="shared" si="15"/>
        <v>1</v>
      </c>
      <c r="Y30" s="694" t="e">
        <f t="shared" si="16"/>
        <v>#N/A</v>
      </c>
      <c r="Z30" s="694" t="str">
        <f t="shared" si="7"/>
        <v/>
      </c>
      <c r="AA30" s="431"/>
      <c r="AB30" s="222" t="str">
        <f t="shared" si="17"/>
        <v/>
      </c>
      <c r="AC30" s="431"/>
      <c r="AD30" s="891"/>
      <c r="AE30" s="577"/>
    </row>
    <row r="31" spans="1:31" ht="15.75" customHeight="1" x14ac:dyDescent="0.35">
      <c r="A31" s="50"/>
      <c r="B31" s="347">
        <v>39.299999999999997</v>
      </c>
      <c r="C31" s="55" t="str">
        <f>Text!G112</f>
        <v>Family support services</v>
      </c>
      <c r="D31" s="680">
        <v>0</v>
      </c>
      <c r="E31" s="681">
        <v>0</v>
      </c>
      <c r="F31" s="662"/>
      <c r="G31" s="660"/>
      <c r="H31" s="666" t="str">
        <f t="shared" si="10"/>
        <v/>
      </c>
      <c r="I31" s="630"/>
      <c r="J31" s="622"/>
      <c r="K31" s="622">
        <f t="shared" si="0"/>
        <v>39.299999999999997</v>
      </c>
      <c r="L31" s="616">
        <f>VLOOKUP("RA"&amp;"_"&amp;K31,RARows[],5,FALSE)</f>
        <v>0</v>
      </c>
      <c r="M31" s="617" t="str">
        <f>IF(ISNUMBER(SEARCH($K$14,VLOOKUP("RA"&amp;"_"&amp;K31,RARows[],6,FALSE))),1,"")</f>
        <v/>
      </c>
      <c r="O31" s="618"/>
      <c r="P31" s="695" t="e">
        <f>VLOOKUP("RA"&amp;"_"&amp;UANumber&amp;"_"&amp;$B31&amp;"_"&amp;4&amp;"_"&amp;P$14,ValData!$AE$4:$AL$13475,8,FALSE)</f>
        <v>#N/A</v>
      </c>
      <c r="Q31" s="695" t="e">
        <f>ROUND(VLOOKUP("RA"&amp;"_"&amp;UANumber&amp;"_"&amp;$B31&amp;"_"&amp;4&amp;"_"&amp;Q$14,ValData!$AE$4:$AL$13475,8,FALSE),3)</f>
        <v>#N/A</v>
      </c>
      <c r="R31" s="695">
        <f t="shared" si="11"/>
        <v>0</v>
      </c>
      <c r="S31" s="696">
        <f>IF(VLOOKUP("RA"&amp;"_"&amp;$B31,ValData!$AS$4:$AV$253,3,FALSE)&lt;&gt;"",VLOOKUP("RA"&amp;"_"&amp;$B31,ValData!$AS$4:$AV$253,3,FALSE),$Q$10)</f>
        <v>500</v>
      </c>
      <c r="T31" s="697">
        <f>IF(VLOOKUP("RA"&amp;"_"&amp;$B31,ValData!$AS$4:$AV$253,4,FALSE)&lt;&gt;"",VLOOKUP("RA"&amp;"_"&amp;$B31,ValData!$AS$4:$AV$253,4,FALSE),$Q$11)</f>
        <v>10</v>
      </c>
      <c r="U31" s="696" t="e">
        <f t="shared" si="12"/>
        <v>#N/A</v>
      </c>
      <c r="V31" s="697" t="e">
        <f t="shared" si="13"/>
        <v>#N/A</v>
      </c>
      <c r="W31" s="698" t="e">
        <f t="shared" si="14"/>
        <v>#N/A</v>
      </c>
      <c r="X31" s="698">
        <f t="shared" si="15"/>
        <v>1</v>
      </c>
      <c r="Y31" s="694" t="e">
        <f t="shared" si="16"/>
        <v>#N/A</v>
      </c>
      <c r="Z31" s="694" t="str">
        <f t="shared" si="7"/>
        <v/>
      </c>
      <c r="AA31" s="431"/>
      <c r="AB31" s="222" t="str">
        <f t="shared" si="17"/>
        <v/>
      </c>
      <c r="AC31" s="431"/>
      <c r="AD31" s="891"/>
      <c r="AE31" s="577"/>
    </row>
    <row r="32" spans="1:31" ht="15.75" customHeight="1" x14ac:dyDescent="0.35">
      <c r="A32" s="50"/>
      <c r="B32" s="347">
        <v>39.4</v>
      </c>
      <c r="C32" s="55" t="str">
        <f>Text!G113</f>
        <v>Youth justice</v>
      </c>
      <c r="D32" s="680">
        <v>0</v>
      </c>
      <c r="E32" s="681">
        <v>0</v>
      </c>
      <c r="F32" s="662"/>
      <c r="G32" s="660"/>
      <c r="H32" s="666" t="str">
        <f t="shared" si="10"/>
        <v/>
      </c>
      <c r="I32" s="630"/>
      <c r="J32" s="622"/>
      <c r="K32" s="622">
        <f t="shared" si="0"/>
        <v>39.4</v>
      </c>
      <c r="L32" s="616">
        <f>VLOOKUP("RA"&amp;"_"&amp;K32,RARows[],5,FALSE)</f>
        <v>0</v>
      </c>
      <c r="M32" s="617" t="str">
        <f>IF(ISNUMBER(SEARCH($K$14,VLOOKUP("RA"&amp;"_"&amp;K32,RARows[],6,FALSE))),1,"")</f>
        <v/>
      </c>
      <c r="O32" s="618"/>
      <c r="P32" s="695" t="e">
        <f>VLOOKUP("RA"&amp;"_"&amp;UANumber&amp;"_"&amp;$B32&amp;"_"&amp;4&amp;"_"&amp;P$14,ValData!$AE$4:$AL$13475,8,FALSE)</f>
        <v>#N/A</v>
      </c>
      <c r="Q32" s="695" t="e">
        <f>ROUND(VLOOKUP("RA"&amp;"_"&amp;UANumber&amp;"_"&amp;$B32&amp;"_"&amp;4&amp;"_"&amp;Q$14,ValData!$AE$4:$AL$13475,8,FALSE),3)</f>
        <v>#N/A</v>
      </c>
      <c r="R32" s="695">
        <f t="shared" si="11"/>
        <v>0</v>
      </c>
      <c r="S32" s="696">
        <f>IF(VLOOKUP("RA"&amp;"_"&amp;$B32,ValData!$AS$4:$AV$253,3,FALSE)&lt;&gt;"",VLOOKUP("RA"&amp;"_"&amp;$B32,ValData!$AS$4:$AV$253,3,FALSE),$Q$10)</f>
        <v>500</v>
      </c>
      <c r="T32" s="697">
        <f>IF(VLOOKUP("RA"&amp;"_"&amp;$B32,ValData!$AS$4:$AV$253,4,FALSE)&lt;&gt;"",VLOOKUP("RA"&amp;"_"&amp;$B32,ValData!$AS$4:$AV$253,4,FALSE),$Q$11)</f>
        <v>10</v>
      </c>
      <c r="U32" s="696" t="e">
        <f t="shared" si="12"/>
        <v>#N/A</v>
      </c>
      <c r="V32" s="697" t="e">
        <f t="shared" si="13"/>
        <v>#N/A</v>
      </c>
      <c r="W32" s="698" t="e">
        <f t="shared" si="14"/>
        <v>#N/A</v>
      </c>
      <c r="X32" s="698">
        <f t="shared" si="15"/>
        <v>1</v>
      </c>
      <c r="Y32" s="694" t="e">
        <f t="shared" si="16"/>
        <v>#N/A</v>
      </c>
      <c r="Z32" s="694" t="str">
        <f t="shared" si="7"/>
        <v/>
      </c>
      <c r="AA32" s="431"/>
      <c r="AB32" s="222" t="str">
        <f t="shared" si="17"/>
        <v/>
      </c>
      <c r="AC32" s="431"/>
      <c r="AD32" s="891"/>
      <c r="AE32" s="577"/>
    </row>
    <row r="33" spans="1:31" ht="15.75" customHeight="1" x14ac:dyDescent="0.35">
      <c r="A33" s="50"/>
      <c r="B33" s="347">
        <v>39.44</v>
      </c>
      <c r="C33" s="55" t="str">
        <f>Text!G114</f>
        <v>Safeguarding children and young peoples services</v>
      </c>
      <c r="D33" s="680">
        <v>0</v>
      </c>
      <c r="E33" s="681">
        <v>0</v>
      </c>
      <c r="F33" s="662"/>
      <c r="G33" s="660"/>
      <c r="H33" s="666" t="str">
        <f t="shared" si="10"/>
        <v/>
      </c>
      <c r="I33" s="630"/>
      <c r="J33" s="622"/>
      <c r="K33" s="622">
        <f t="shared" si="0"/>
        <v>39.44</v>
      </c>
      <c r="L33" s="616">
        <f>VLOOKUP("RA"&amp;"_"&amp;K33,RARows[],5,FALSE)</f>
        <v>0</v>
      </c>
      <c r="M33" s="617" t="str">
        <f>IF(ISNUMBER(SEARCH($K$14,VLOOKUP("RA"&amp;"_"&amp;K33,RARows[],6,FALSE))),1,"")</f>
        <v/>
      </c>
      <c r="O33" s="618"/>
      <c r="P33" s="695" t="e">
        <f>VLOOKUP("RA"&amp;"_"&amp;UANumber&amp;"_"&amp;$B33&amp;"_"&amp;4&amp;"_"&amp;P$14,ValData!$AE$4:$AL$13475,8,FALSE)</f>
        <v>#N/A</v>
      </c>
      <c r="Q33" s="695" t="e">
        <f>ROUND(VLOOKUP("RA"&amp;"_"&amp;UANumber&amp;"_"&amp;$B33&amp;"_"&amp;4&amp;"_"&amp;Q$14,ValData!$AE$4:$AL$13475,8,FALSE),3)</f>
        <v>#N/A</v>
      </c>
      <c r="R33" s="695">
        <f t="shared" si="11"/>
        <v>0</v>
      </c>
      <c r="S33" s="696">
        <f>IF(VLOOKUP("RA"&amp;"_"&amp;$B33,ValData!$AS$4:$AV$253,3,FALSE)&lt;&gt;"",VLOOKUP("RA"&amp;"_"&amp;$B33,ValData!$AS$4:$AV$253,3,FALSE),$Q$10)</f>
        <v>500</v>
      </c>
      <c r="T33" s="697">
        <f>IF(VLOOKUP("RA"&amp;"_"&amp;$B33,ValData!$AS$4:$AV$253,4,FALSE)&lt;&gt;"",VLOOKUP("RA"&amp;"_"&amp;$B33,ValData!$AS$4:$AV$253,4,FALSE),$Q$11)</f>
        <v>10</v>
      </c>
      <c r="U33" s="696" t="e">
        <f t="shared" si="12"/>
        <v>#N/A</v>
      </c>
      <c r="V33" s="697" t="e">
        <f t="shared" si="13"/>
        <v>#N/A</v>
      </c>
      <c r="W33" s="698" t="e">
        <f t="shared" si="14"/>
        <v>#N/A</v>
      </c>
      <c r="X33" s="698">
        <f t="shared" si="15"/>
        <v>1</v>
      </c>
      <c r="Y33" s="694" t="e">
        <f t="shared" si="16"/>
        <v>#N/A</v>
      </c>
      <c r="Z33" s="694" t="str">
        <f t="shared" si="7"/>
        <v/>
      </c>
      <c r="AA33" s="431"/>
      <c r="AB33" s="222" t="str">
        <f t="shared" si="17"/>
        <v/>
      </c>
      <c r="AC33" s="431"/>
      <c r="AD33" s="891"/>
      <c r="AE33" s="577"/>
    </row>
    <row r="34" spans="1:31" ht="15.75" customHeight="1" x14ac:dyDescent="0.35">
      <c r="A34" s="50"/>
      <c r="B34" s="347">
        <v>39.450000000000003</v>
      </c>
      <c r="C34" s="55" t="str">
        <f>Text!G115</f>
        <v>Asylum seekers</v>
      </c>
      <c r="D34" s="680">
        <v>0</v>
      </c>
      <c r="E34" s="681">
        <v>0</v>
      </c>
      <c r="F34" s="662"/>
      <c r="G34" s="660"/>
      <c r="H34" s="666" t="str">
        <f t="shared" si="10"/>
        <v/>
      </c>
      <c r="I34" s="630"/>
      <c r="J34" s="622"/>
      <c r="K34" s="622">
        <f t="shared" si="0"/>
        <v>39.450000000000003</v>
      </c>
      <c r="L34" s="616">
        <f>VLOOKUP("RA"&amp;"_"&amp;K34,RARows[],5,FALSE)</f>
        <v>0</v>
      </c>
      <c r="M34" s="617" t="str">
        <f>IF(ISNUMBER(SEARCH($K$14,VLOOKUP("RA"&amp;"_"&amp;K34,RARows[],6,FALSE))),1,"")</f>
        <v/>
      </c>
      <c r="O34" s="618"/>
      <c r="P34" s="695" t="e">
        <f>VLOOKUP("RA"&amp;"_"&amp;UANumber&amp;"_"&amp;$B34&amp;"_"&amp;4&amp;"_"&amp;P$14,ValData!$AE$4:$AL$13475,8,FALSE)</f>
        <v>#N/A</v>
      </c>
      <c r="Q34" s="695" t="e">
        <f>ROUND(VLOOKUP("RA"&amp;"_"&amp;UANumber&amp;"_"&amp;$B34&amp;"_"&amp;4&amp;"_"&amp;Q$14,ValData!$AE$4:$AL$13475,8,FALSE),3)</f>
        <v>#N/A</v>
      </c>
      <c r="R34" s="695">
        <f t="shared" si="11"/>
        <v>0</v>
      </c>
      <c r="S34" s="696">
        <f>IF(VLOOKUP("RA"&amp;"_"&amp;$B34,ValData!$AS$4:$AV$253,3,FALSE)&lt;&gt;"",VLOOKUP("RA"&amp;"_"&amp;$B34,ValData!$AS$4:$AV$253,3,FALSE),$Q$10)</f>
        <v>500</v>
      </c>
      <c r="T34" s="697">
        <f>IF(VLOOKUP("RA"&amp;"_"&amp;$B34,ValData!$AS$4:$AV$253,4,FALSE)&lt;&gt;"",VLOOKUP("RA"&amp;"_"&amp;$B34,ValData!$AS$4:$AV$253,4,FALSE),$Q$11)</f>
        <v>10</v>
      </c>
      <c r="U34" s="696" t="e">
        <f t="shared" si="12"/>
        <v>#N/A</v>
      </c>
      <c r="V34" s="697" t="e">
        <f t="shared" si="13"/>
        <v>#N/A</v>
      </c>
      <c r="W34" s="698" t="e">
        <f t="shared" si="14"/>
        <v>#N/A</v>
      </c>
      <c r="X34" s="698">
        <f t="shared" si="15"/>
        <v>1</v>
      </c>
      <c r="Y34" s="694" t="e">
        <f t="shared" si="16"/>
        <v>#N/A</v>
      </c>
      <c r="Z34" s="694" t="str">
        <f t="shared" si="7"/>
        <v/>
      </c>
      <c r="AA34" s="431"/>
      <c r="AB34" s="222" t="str">
        <f t="shared" si="17"/>
        <v/>
      </c>
      <c r="AC34" s="431"/>
      <c r="AD34" s="891"/>
      <c r="AE34" s="577"/>
    </row>
    <row r="35" spans="1:31" ht="15.75" customHeight="1" x14ac:dyDescent="0.35">
      <c r="A35" s="50"/>
      <c r="B35" s="347">
        <v>39.47</v>
      </c>
      <c r="C35" s="55" t="str">
        <f>Text!G116</f>
        <v>Services for young people</v>
      </c>
      <c r="D35" s="680">
        <v>0</v>
      </c>
      <c r="E35" s="681">
        <v>0</v>
      </c>
      <c r="F35" s="662"/>
      <c r="G35" s="660"/>
      <c r="H35" s="666" t="str">
        <f t="shared" si="10"/>
        <v/>
      </c>
      <c r="I35" s="630"/>
      <c r="J35" s="622"/>
      <c r="K35" s="622">
        <f t="shared" si="0"/>
        <v>39.47</v>
      </c>
      <c r="L35" s="616">
        <f>VLOOKUP("RA"&amp;"_"&amp;K35,RARows[],5,FALSE)</f>
        <v>0</v>
      </c>
      <c r="M35" s="617" t="str">
        <f>IF(ISNUMBER(SEARCH($K$14,VLOOKUP("RA"&amp;"_"&amp;K35,RARows[],6,FALSE))),1,"")</f>
        <v/>
      </c>
      <c r="O35" s="618"/>
      <c r="P35" s="695" t="e">
        <f>VLOOKUP("RA"&amp;"_"&amp;UANumber&amp;"_"&amp;$B35&amp;"_"&amp;4&amp;"_"&amp;P$14,ValData!$AE$4:$AL$13475,8,FALSE)</f>
        <v>#N/A</v>
      </c>
      <c r="Q35" s="695" t="e">
        <f>ROUND(VLOOKUP("RA"&amp;"_"&amp;UANumber&amp;"_"&amp;$B35&amp;"_"&amp;4&amp;"_"&amp;Q$14,ValData!$AE$4:$AL$13475,8,FALSE),3)</f>
        <v>#N/A</v>
      </c>
      <c r="R35" s="695">
        <f t="shared" si="11"/>
        <v>0</v>
      </c>
      <c r="S35" s="696">
        <f>IF(VLOOKUP("RA"&amp;"_"&amp;$B35,ValData!$AS$4:$AV$253,3,FALSE)&lt;&gt;"",VLOOKUP("RA"&amp;"_"&amp;$B35,ValData!$AS$4:$AV$253,3,FALSE),$Q$10)</f>
        <v>500</v>
      </c>
      <c r="T35" s="697">
        <f>IF(VLOOKUP("RA"&amp;"_"&amp;$B35,ValData!$AS$4:$AV$253,4,FALSE)&lt;&gt;"",VLOOKUP("RA"&amp;"_"&amp;$B35,ValData!$AS$4:$AV$253,4,FALSE),$Q$11)</f>
        <v>10</v>
      </c>
      <c r="U35" s="696" t="e">
        <f t="shared" si="12"/>
        <v>#N/A</v>
      </c>
      <c r="V35" s="697" t="e">
        <f t="shared" si="13"/>
        <v>#N/A</v>
      </c>
      <c r="W35" s="698" t="e">
        <f t="shared" si="14"/>
        <v>#N/A</v>
      </c>
      <c r="X35" s="698">
        <f t="shared" si="15"/>
        <v>1</v>
      </c>
      <c r="Y35" s="694" t="e">
        <f t="shared" si="16"/>
        <v>#N/A</v>
      </c>
      <c r="Z35" s="694" t="str">
        <f t="shared" si="7"/>
        <v/>
      </c>
      <c r="AA35" s="431"/>
      <c r="AB35" s="222" t="str">
        <f t="shared" si="17"/>
        <v/>
      </c>
      <c r="AC35" s="431"/>
      <c r="AD35" s="891"/>
      <c r="AE35" s="577"/>
    </row>
    <row r="36" spans="1:31" ht="15.75" customHeight="1" x14ac:dyDescent="0.35">
      <c r="A36" s="50"/>
      <c r="B36" s="347">
        <v>39.5</v>
      </c>
      <c r="C36" s="55" t="str">
        <f>Text!G117</f>
        <v>Other children's and families' services</v>
      </c>
      <c r="D36" s="680">
        <v>0</v>
      </c>
      <c r="E36" s="681">
        <v>0</v>
      </c>
      <c r="F36" s="662"/>
      <c r="G36" s="660"/>
      <c r="H36" s="667" t="str">
        <f t="shared" si="10"/>
        <v/>
      </c>
      <c r="I36" s="630"/>
      <c r="J36" s="622"/>
      <c r="K36" s="622">
        <f t="shared" si="0"/>
        <v>39.5</v>
      </c>
      <c r="L36" s="616">
        <f>VLOOKUP("RA"&amp;"_"&amp;K36,RARows[],5,FALSE)</f>
        <v>0</v>
      </c>
      <c r="M36" s="617" t="str">
        <f>IF(ISNUMBER(SEARCH($K$14,VLOOKUP("RA"&amp;"_"&amp;K36,RARows[],6,FALSE))),1,"")</f>
        <v/>
      </c>
      <c r="O36" s="618"/>
      <c r="P36" s="695" t="e">
        <f>VLOOKUP("RA"&amp;"_"&amp;UANumber&amp;"_"&amp;$B36&amp;"_"&amp;4&amp;"_"&amp;P$14,ValData!$AE$4:$AL$13475,8,FALSE)</f>
        <v>#N/A</v>
      </c>
      <c r="Q36" s="695" t="e">
        <f>ROUND(VLOOKUP("RA"&amp;"_"&amp;UANumber&amp;"_"&amp;$B36&amp;"_"&amp;4&amp;"_"&amp;Q$14,ValData!$AE$4:$AL$13475,8,FALSE),3)</f>
        <v>#N/A</v>
      </c>
      <c r="R36" s="695">
        <f t="shared" si="11"/>
        <v>0</v>
      </c>
      <c r="S36" s="696">
        <f>IF(VLOOKUP("RA"&amp;"_"&amp;$B36,ValData!$AS$4:$AV$253,3,FALSE)&lt;&gt;"",VLOOKUP("RA"&amp;"_"&amp;$B36,ValData!$AS$4:$AV$253,3,FALSE),$Q$10)</f>
        <v>500</v>
      </c>
      <c r="T36" s="697">
        <f>IF(VLOOKUP("RA"&amp;"_"&amp;$B36,ValData!$AS$4:$AV$253,4,FALSE)&lt;&gt;"",VLOOKUP("RA"&amp;"_"&amp;$B36,ValData!$AS$4:$AV$253,4,FALSE),$Q$11)</f>
        <v>10</v>
      </c>
      <c r="U36" s="696" t="e">
        <f t="shared" si="12"/>
        <v>#N/A</v>
      </c>
      <c r="V36" s="697" t="e">
        <f t="shared" si="13"/>
        <v>#N/A</v>
      </c>
      <c r="W36" s="698" t="e">
        <f t="shared" si="14"/>
        <v>#N/A</v>
      </c>
      <c r="X36" s="698">
        <f t="shared" si="15"/>
        <v>1</v>
      </c>
      <c r="Y36" s="694" t="e">
        <f t="shared" si="16"/>
        <v>#N/A</v>
      </c>
      <c r="Z36" s="694" t="str">
        <f t="shared" si="7"/>
        <v/>
      </c>
      <c r="AA36" s="431"/>
      <c r="AB36" s="222" t="str">
        <f t="shared" si="17"/>
        <v/>
      </c>
      <c r="AC36" s="431"/>
      <c r="AD36" s="891"/>
      <c r="AE36" s="577"/>
    </row>
    <row r="37" spans="1:31" ht="15.75" customHeight="1" x14ac:dyDescent="0.35">
      <c r="A37" s="50"/>
      <c r="B37" s="350" t="str">
        <f>Text!G118</f>
        <v>Adult Social Care</v>
      </c>
      <c r="C37" s="125"/>
      <c r="D37" s="126"/>
      <c r="E37" s="479"/>
      <c r="F37" s="663"/>
      <c r="G37" s="660"/>
      <c r="H37" s="664" t="str">
        <f>ValData!AP69</f>
        <v>Unitaries</v>
      </c>
      <c r="I37" s="608"/>
      <c r="J37" s="614"/>
      <c r="K37" s="622"/>
      <c r="L37" s="616"/>
      <c r="M37" s="617" t="str">
        <f>IF(ISNUMBER(SEARCH($K$14,VLOOKUP("RA"&amp;"_"&amp;K37,RARows[],6,FALSE))),1,"")</f>
        <v/>
      </c>
      <c r="O37" s="618"/>
      <c r="P37" s="321"/>
      <c r="Q37" s="322"/>
      <c r="R37" s="322"/>
      <c r="S37" s="329"/>
      <c r="T37" s="326"/>
      <c r="U37" s="329"/>
      <c r="V37" s="326"/>
      <c r="Z37" s="56" t="str">
        <f t="shared" si="7"/>
        <v/>
      </c>
      <c r="AA37" s="19"/>
      <c r="AC37" s="19"/>
      <c r="AE37" s="577"/>
    </row>
    <row r="38" spans="1:31" ht="15.75" customHeight="1" x14ac:dyDescent="0.35">
      <c r="A38" s="50"/>
      <c r="B38" s="347">
        <v>39.799999999999997</v>
      </c>
      <c r="C38" s="55" t="str">
        <f>Text!G119</f>
        <v>Service strategy - adults social care</v>
      </c>
      <c r="D38" s="680">
        <v>0</v>
      </c>
      <c r="E38" s="681">
        <v>0</v>
      </c>
      <c r="F38" s="662"/>
      <c r="G38" s="660"/>
      <c r="H38" s="665" t="str">
        <f t="shared" ref="H38:H43" si="18">IF(D38&lt;0,1,IF(-E38&gt;D38,2,""))</f>
        <v/>
      </c>
      <c r="I38" s="630"/>
      <c r="J38" s="622"/>
      <c r="K38" s="622">
        <f t="shared" si="0"/>
        <v>39.799999999999997</v>
      </c>
      <c r="L38" s="616">
        <f>VLOOKUP("RA"&amp;"_"&amp;K38,RARows[],5,FALSE)</f>
        <v>0</v>
      </c>
      <c r="M38" s="617" t="str">
        <f>IF(ISNUMBER(SEARCH($K$14,VLOOKUP("RA"&amp;"_"&amp;K38,RARows[],6,FALSE))),1,"")</f>
        <v/>
      </c>
      <c r="O38" s="618"/>
      <c r="P38" s="695" t="e">
        <f>VLOOKUP("RA"&amp;"_"&amp;UANumber&amp;"_"&amp;$B38&amp;"_"&amp;4&amp;"_"&amp;P$14,ValData!$AE$4:$AL$13475,8,FALSE)</f>
        <v>#N/A</v>
      </c>
      <c r="Q38" s="695" t="e">
        <f>ROUND(VLOOKUP("RA"&amp;"_"&amp;UANumber&amp;"_"&amp;$B38&amp;"_"&amp;4&amp;"_"&amp;Q$14,ValData!$AE$4:$AL$13475,8,FALSE),3)</f>
        <v>#N/A</v>
      </c>
      <c r="R38" s="695">
        <f t="shared" ref="R38:R43" si="19">D38</f>
        <v>0</v>
      </c>
      <c r="S38" s="696">
        <f>IF(VLOOKUP("RA"&amp;"_"&amp;$B38,ValData!$AS$4:$AV$253,3,FALSE)&lt;&gt;"",VLOOKUP("RA"&amp;"_"&amp;$B38,ValData!$AS$4:$AV$253,3,FALSE),$Q$10)</f>
        <v>500</v>
      </c>
      <c r="T38" s="697">
        <f>IF(VLOOKUP("RA"&amp;"_"&amp;$B38,ValData!$AS$4:$AV$253,4,FALSE)&lt;&gt;"",VLOOKUP("RA"&amp;"_"&amp;$B38,ValData!$AS$4:$AV$253,4,FALSE),$Q$11)</f>
        <v>10</v>
      </c>
      <c r="U38" s="696" t="e">
        <f t="shared" ref="U38:U43" si="20">R38-Q38</f>
        <v>#N/A</v>
      </c>
      <c r="V38" s="697" t="e">
        <f t="shared" ref="V38:V43" si="21">IF(OR(Q38=0,R38=0),0,U38/Q38*100)</f>
        <v>#N/A</v>
      </c>
      <c r="W38" s="698" t="e">
        <f t="shared" ref="W38:W43" si="22">IF(Q38=0,1,"")</f>
        <v>#N/A</v>
      </c>
      <c r="X38" s="698">
        <f t="shared" ref="X38:X43" si="23">IF(R38=0,1,"")</f>
        <v>1</v>
      </c>
      <c r="Y38" s="694" t="e">
        <f t="shared" ref="Y38:Y43" si="24">IF(SUM(W38:X38)=2,"",IF(AND(SUM(W38:X38)=1,ABS(ROUND(U38,2))&gt;S38),9,IF(AND(ABS(ROUND(U38,2))&gt;S38,ABS(ROUND(V38,2))&gt;T38),3,IF(ABS(ROUND(V38,2))&gt;T38,2,IF(ABS(ROUND(U38,2))&gt;S38,1,"")))))</f>
        <v>#N/A</v>
      </c>
      <c r="Z38" s="694" t="str">
        <f t="shared" si="7"/>
        <v/>
      </c>
      <c r="AA38" s="431"/>
      <c r="AB38" s="222" t="str">
        <f t="shared" ref="AB38:AB43" si="25">IF(AC38="C","",IF(AA38=1,1,""))</f>
        <v/>
      </c>
      <c r="AC38" s="431"/>
      <c r="AD38" s="891"/>
      <c r="AE38" s="577"/>
    </row>
    <row r="39" spans="1:31" ht="15.75" customHeight="1" x14ac:dyDescent="0.35">
      <c r="A39" s="50"/>
      <c r="B39" s="349">
        <v>40</v>
      </c>
      <c r="C39" s="55" t="str">
        <f>Text!G120</f>
        <v>Older people (aged 65 or over) including older mentally ill</v>
      </c>
      <c r="D39" s="680">
        <v>0</v>
      </c>
      <c r="E39" s="681">
        <v>0</v>
      </c>
      <c r="F39" s="662"/>
      <c r="G39" s="660"/>
      <c r="H39" s="666" t="str">
        <f t="shared" si="18"/>
        <v/>
      </c>
      <c r="I39" s="630"/>
      <c r="J39" s="622"/>
      <c r="K39" s="622">
        <f t="shared" si="0"/>
        <v>40</v>
      </c>
      <c r="L39" s="616">
        <f>VLOOKUP("RA"&amp;"_"&amp;K39,RARows[],5,FALSE)</f>
        <v>0</v>
      </c>
      <c r="M39" s="617" t="str">
        <f>IF(ISNUMBER(SEARCH($K$14,VLOOKUP("RA"&amp;"_"&amp;K39,RARows[],6,FALSE))),1,"")</f>
        <v/>
      </c>
      <c r="O39" s="618"/>
      <c r="P39" s="695" t="e">
        <f>VLOOKUP("RA"&amp;"_"&amp;UANumber&amp;"_"&amp;$B39&amp;"_"&amp;4&amp;"_"&amp;P$14,ValData!$AE$4:$AL$13475,8,FALSE)</f>
        <v>#N/A</v>
      </c>
      <c r="Q39" s="695" t="e">
        <f>ROUND(VLOOKUP("RA"&amp;"_"&amp;UANumber&amp;"_"&amp;$B39&amp;"_"&amp;4&amp;"_"&amp;Q$14,ValData!$AE$4:$AL$13475,8,FALSE),3)</f>
        <v>#N/A</v>
      </c>
      <c r="R39" s="695">
        <f t="shared" si="19"/>
        <v>0</v>
      </c>
      <c r="S39" s="696">
        <f>IF(VLOOKUP("RA"&amp;"_"&amp;$B39,ValData!$AS$4:$AV$253,3,FALSE)&lt;&gt;"",VLOOKUP("RA"&amp;"_"&amp;$B39,ValData!$AS$4:$AV$253,3,FALSE),$Q$10)</f>
        <v>500</v>
      </c>
      <c r="T39" s="697">
        <f>IF(VLOOKUP("RA"&amp;"_"&amp;$B39,ValData!$AS$4:$AV$253,4,FALSE)&lt;&gt;"",VLOOKUP("RA"&amp;"_"&amp;$B39,ValData!$AS$4:$AV$253,4,FALSE),$Q$11)</f>
        <v>10</v>
      </c>
      <c r="U39" s="696" t="e">
        <f t="shared" si="20"/>
        <v>#N/A</v>
      </c>
      <c r="V39" s="697" t="e">
        <f t="shared" si="21"/>
        <v>#N/A</v>
      </c>
      <c r="W39" s="698" t="e">
        <f t="shared" si="22"/>
        <v>#N/A</v>
      </c>
      <c r="X39" s="698">
        <f t="shared" si="23"/>
        <v>1</v>
      </c>
      <c r="Y39" s="694" t="e">
        <f t="shared" si="24"/>
        <v>#N/A</v>
      </c>
      <c r="Z39" s="694" t="str">
        <f t="shared" si="7"/>
        <v/>
      </c>
      <c r="AA39" s="431"/>
      <c r="AB39" s="222" t="str">
        <f t="shared" si="25"/>
        <v/>
      </c>
      <c r="AC39" s="431"/>
      <c r="AD39" s="891"/>
      <c r="AE39" s="577"/>
    </row>
    <row r="40" spans="1:31" ht="15.75" customHeight="1" x14ac:dyDescent="0.35">
      <c r="A40" s="50"/>
      <c r="B40" s="349">
        <v>41</v>
      </c>
      <c r="C40" s="55" t="str">
        <f>Text!G121</f>
        <v>Adults aged under 65 with a physical disability or sensory impairment</v>
      </c>
      <c r="D40" s="680">
        <v>0</v>
      </c>
      <c r="E40" s="681">
        <v>0</v>
      </c>
      <c r="F40" s="662"/>
      <c r="G40" s="660"/>
      <c r="H40" s="666" t="str">
        <f t="shared" si="18"/>
        <v/>
      </c>
      <c r="I40" s="630"/>
      <c r="J40" s="622"/>
      <c r="K40" s="622">
        <f t="shared" si="0"/>
        <v>41</v>
      </c>
      <c r="L40" s="616">
        <f>VLOOKUP("RA"&amp;"_"&amp;K40,RARows[],5,FALSE)</f>
        <v>0</v>
      </c>
      <c r="M40" s="617" t="str">
        <f>IF(ISNUMBER(SEARCH($K$14,VLOOKUP("RA"&amp;"_"&amp;K40,RARows[],6,FALSE))),1,"")</f>
        <v/>
      </c>
      <c r="O40" s="618"/>
      <c r="P40" s="695" t="e">
        <f>VLOOKUP("RA"&amp;"_"&amp;UANumber&amp;"_"&amp;$B40&amp;"_"&amp;4&amp;"_"&amp;P$14,ValData!$AE$4:$AL$13475,8,FALSE)</f>
        <v>#N/A</v>
      </c>
      <c r="Q40" s="695" t="e">
        <f>ROUND(VLOOKUP("RA"&amp;"_"&amp;UANumber&amp;"_"&amp;$B40&amp;"_"&amp;4&amp;"_"&amp;Q$14,ValData!$AE$4:$AL$13475,8,FALSE),3)</f>
        <v>#N/A</v>
      </c>
      <c r="R40" s="695">
        <f t="shared" si="19"/>
        <v>0</v>
      </c>
      <c r="S40" s="696">
        <f>IF(VLOOKUP("RA"&amp;"_"&amp;$B40,ValData!$AS$4:$AV$253,3,FALSE)&lt;&gt;"",VLOOKUP("RA"&amp;"_"&amp;$B40,ValData!$AS$4:$AV$253,3,FALSE),$Q$10)</f>
        <v>500</v>
      </c>
      <c r="T40" s="697">
        <f>IF(VLOOKUP("RA"&amp;"_"&amp;$B40,ValData!$AS$4:$AV$253,4,FALSE)&lt;&gt;"",VLOOKUP("RA"&amp;"_"&amp;$B40,ValData!$AS$4:$AV$253,4,FALSE),$Q$11)</f>
        <v>10</v>
      </c>
      <c r="U40" s="696" t="e">
        <f t="shared" si="20"/>
        <v>#N/A</v>
      </c>
      <c r="V40" s="697" t="e">
        <f t="shared" si="21"/>
        <v>#N/A</v>
      </c>
      <c r="W40" s="698" t="e">
        <f t="shared" si="22"/>
        <v>#N/A</v>
      </c>
      <c r="X40" s="698">
        <f t="shared" si="23"/>
        <v>1</v>
      </c>
      <c r="Y40" s="694" t="e">
        <f t="shared" si="24"/>
        <v>#N/A</v>
      </c>
      <c r="Z40" s="694" t="str">
        <f t="shared" si="7"/>
        <v/>
      </c>
      <c r="AA40" s="431"/>
      <c r="AB40" s="222" t="str">
        <f t="shared" si="25"/>
        <v/>
      </c>
      <c r="AC40" s="431"/>
      <c r="AD40" s="891"/>
      <c r="AE40" s="577"/>
    </row>
    <row r="41" spans="1:31" ht="15.75" customHeight="1" x14ac:dyDescent="0.35">
      <c r="A41" s="50"/>
      <c r="B41" s="349">
        <v>42</v>
      </c>
      <c r="C41" s="55" t="str">
        <f>Text!G122</f>
        <v>Adults aged under 65 with learning disabilities</v>
      </c>
      <c r="D41" s="680">
        <v>0</v>
      </c>
      <c r="E41" s="681">
        <v>0</v>
      </c>
      <c r="F41" s="662"/>
      <c r="G41" s="660"/>
      <c r="H41" s="666" t="str">
        <f t="shared" si="18"/>
        <v/>
      </c>
      <c r="I41" s="630"/>
      <c r="J41" s="622"/>
      <c r="K41" s="622">
        <f t="shared" si="0"/>
        <v>42</v>
      </c>
      <c r="L41" s="616">
        <f>VLOOKUP("RA"&amp;"_"&amp;K41,RARows[],5,FALSE)</f>
        <v>0</v>
      </c>
      <c r="M41" s="617" t="str">
        <f>IF(ISNUMBER(SEARCH($K$14,VLOOKUP("RA"&amp;"_"&amp;K41,RARows[],6,FALSE))),1,"")</f>
        <v/>
      </c>
      <c r="O41" s="618"/>
      <c r="P41" s="695" t="e">
        <f>VLOOKUP("RA"&amp;"_"&amp;UANumber&amp;"_"&amp;$B41&amp;"_"&amp;4&amp;"_"&amp;P$14,ValData!$AE$4:$AL$13475,8,FALSE)</f>
        <v>#N/A</v>
      </c>
      <c r="Q41" s="695" t="e">
        <f>ROUND(VLOOKUP("RA"&amp;"_"&amp;UANumber&amp;"_"&amp;$B41&amp;"_"&amp;4&amp;"_"&amp;Q$14,ValData!$AE$4:$AL$13475,8,FALSE),3)</f>
        <v>#N/A</v>
      </c>
      <c r="R41" s="695">
        <f t="shared" si="19"/>
        <v>0</v>
      </c>
      <c r="S41" s="696">
        <f>IF(VLOOKUP("RA"&amp;"_"&amp;$B41,ValData!$AS$4:$AV$253,3,FALSE)&lt;&gt;"",VLOOKUP("RA"&amp;"_"&amp;$B41,ValData!$AS$4:$AV$253,3,FALSE),$Q$10)</f>
        <v>500</v>
      </c>
      <c r="T41" s="697">
        <f>IF(VLOOKUP("RA"&amp;"_"&amp;$B41,ValData!$AS$4:$AV$253,4,FALSE)&lt;&gt;"",VLOOKUP("RA"&amp;"_"&amp;$B41,ValData!$AS$4:$AV$253,4,FALSE),$Q$11)</f>
        <v>10</v>
      </c>
      <c r="U41" s="696" t="e">
        <f t="shared" si="20"/>
        <v>#N/A</v>
      </c>
      <c r="V41" s="697" t="e">
        <f t="shared" si="21"/>
        <v>#N/A</v>
      </c>
      <c r="W41" s="698" t="e">
        <f t="shared" si="22"/>
        <v>#N/A</v>
      </c>
      <c r="X41" s="698">
        <f t="shared" si="23"/>
        <v>1</v>
      </c>
      <c r="Y41" s="694" t="e">
        <f t="shared" si="24"/>
        <v>#N/A</v>
      </c>
      <c r="Z41" s="694" t="str">
        <f t="shared" si="7"/>
        <v/>
      </c>
      <c r="AA41" s="431"/>
      <c r="AB41" s="222" t="str">
        <f t="shared" si="25"/>
        <v/>
      </c>
      <c r="AC41" s="431"/>
      <c r="AD41" s="891"/>
      <c r="AE41" s="577"/>
    </row>
    <row r="42" spans="1:31" ht="15.75" customHeight="1" x14ac:dyDescent="0.35">
      <c r="A42" s="50"/>
      <c r="B42" s="349">
        <v>43</v>
      </c>
      <c r="C42" s="55" t="str">
        <f>Text!G123</f>
        <v>Adults aged under 65  with mental health needs</v>
      </c>
      <c r="D42" s="680">
        <v>0</v>
      </c>
      <c r="E42" s="681">
        <v>0</v>
      </c>
      <c r="F42" s="662"/>
      <c r="G42" s="660"/>
      <c r="H42" s="666" t="str">
        <f t="shared" si="18"/>
        <v/>
      </c>
      <c r="I42" s="630"/>
      <c r="J42" s="622"/>
      <c r="K42" s="622">
        <f t="shared" si="0"/>
        <v>43</v>
      </c>
      <c r="L42" s="616">
        <f>VLOOKUP("RA"&amp;"_"&amp;K42,RARows[],5,FALSE)</f>
        <v>0</v>
      </c>
      <c r="M42" s="617" t="str">
        <f>IF(ISNUMBER(SEARCH($K$14,VLOOKUP("RA"&amp;"_"&amp;K42,RARows[],6,FALSE))),1,"")</f>
        <v/>
      </c>
      <c r="O42" s="618"/>
      <c r="P42" s="695" t="e">
        <f>VLOOKUP("RA"&amp;"_"&amp;UANumber&amp;"_"&amp;$B42&amp;"_"&amp;4&amp;"_"&amp;P$14,ValData!$AE$4:$AL$13475,8,FALSE)</f>
        <v>#N/A</v>
      </c>
      <c r="Q42" s="695" t="e">
        <f>ROUND(VLOOKUP("RA"&amp;"_"&amp;UANumber&amp;"_"&amp;$B42&amp;"_"&amp;4&amp;"_"&amp;Q$14,ValData!$AE$4:$AL$13475,8,FALSE),3)</f>
        <v>#N/A</v>
      </c>
      <c r="R42" s="695">
        <f t="shared" si="19"/>
        <v>0</v>
      </c>
      <c r="S42" s="696">
        <f>IF(VLOOKUP("RA"&amp;"_"&amp;$B42,ValData!$AS$4:$AV$253,3,FALSE)&lt;&gt;"",VLOOKUP("RA"&amp;"_"&amp;$B42,ValData!$AS$4:$AV$253,3,FALSE),$Q$10)</f>
        <v>500</v>
      </c>
      <c r="T42" s="697">
        <f>IF(VLOOKUP("RA"&amp;"_"&amp;$B42,ValData!$AS$4:$AV$253,4,FALSE)&lt;&gt;"",VLOOKUP("RA"&amp;"_"&amp;$B42,ValData!$AS$4:$AV$253,4,FALSE),$Q$11)</f>
        <v>10</v>
      </c>
      <c r="U42" s="696" t="e">
        <f t="shared" si="20"/>
        <v>#N/A</v>
      </c>
      <c r="V42" s="697" t="e">
        <f t="shared" si="21"/>
        <v>#N/A</v>
      </c>
      <c r="W42" s="698" t="e">
        <f t="shared" si="22"/>
        <v>#N/A</v>
      </c>
      <c r="X42" s="698">
        <f t="shared" si="23"/>
        <v>1</v>
      </c>
      <c r="Y42" s="694" t="e">
        <f t="shared" si="24"/>
        <v>#N/A</v>
      </c>
      <c r="Z42" s="694" t="str">
        <f t="shared" si="7"/>
        <v/>
      </c>
      <c r="AA42" s="431"/>
      <c r="AB42" s="222" t="str">
        <f t="shared" si="25"/>
        <v/>
      </c>
      <c r="AC42" s="431"/>
      <c r="AD42" s="891"/>
      <c r="AE42" s="577"/>
    </row>
    <row r="43" spans="1:31" ht="15.75" customHeight="1" x14ac:dyDescent="0.35">
      <c r="A43" s="50"/>
      <c r="B43" s="349">
        <v>46</v>
      </c>
      <c r="C43" s="55" t="str">
        <f>Text!G124</f>
        <v>Other adult social services</v>
      </c>
      <c r="D43" s="680">
        <v>0</v>
      </c>
      <c r="E43" s="681">
        <v>0</v>
      </c>
      <c r="F43" s="662"/>
      <c r="G43" s="660"/>
      <c r="H43" s="667" t="str">
        <f t="shared" si="18"/>
        <v/>
      </c>
      <c r="I43" s="630"/>
      <c r="J43" s="622"/>
      <c r="K43" s="622">
        <f t="shared" si="0"/>
        <v>46</v>
      </c>
      <c r="L43" s="616">
        <f>VLOOKUP("RA"&amp;"_"&amp;K43,RARows[],5,FALSE)</f>
        <v>0</v>
      </c>
      <c r="M43" s="617" t="str">
        <f>IF(ISNUMBER(SEARCH($K$14,VLOOKUP("RA"&amp;"_"&amp;K43,RARows[],6,FALSE))),1,"")</f>
        <v/>
      </c>
      <c r="O43" s="618"/>
      <c r="P43" s="695" t="e">
        <f>VLOOKUP("RA"&amp;"_"&amp;UANumber&amp;"_"&amp;$B43&amp;"_"&amp;4&amp;"_"&amp;P$14,ValData!$AE$4:$AL$13475,8,FALSE)</f>
        <v>#N/A</v>
      </c>
      <c r="Q43" s="695" t="e">
        <f>ROUND(VLOOKUP("RA"&amp;"_"&amp;UANumber&amp;"_"&amp;$B43&amp;"_"&amp;4&amp;"_"&amp;Q$14,ValData!$AE$4:$AL$13475,8,FALSE),3)</f>
        <v>#N/A</v>
      </c>
      <c r="R43" s="695">
        <f t="shared" si="19"/>
        <v>0</v>
      </c>
      <c r="S43" s="696">
        <f>IF(VLOOKUP("RA"&amp;"_"&amp;$B43,ValData!$AS$4:$AV$253,3,FALSE)&lt;&gt;"",VLOOKUP("RA"&amp;"_"&amp;$B43,ValData!$AS$4:$AV$253,3,FALSE),$Q$10)</f>
        <v>500</v>
      </c>
      <c r="T43" s="697">
        <f>IF(VLOOKUP("RA"&amp;"_"&amp;$B43,ValData!$AS$4:$AV$253,4,FALSE)&lt;&gt;"",VLOOKUP("RA"&amp;"_"&amp;$B43,ValData!$AS$4:$AV$253,4,FALSE),$Q$11)</f>
        <v>10</v>
      </c>
      <c r="U43" s="696" t="e">
        <f t="shared" si="20"/>
        <v>#N/A</v>
      </c>
      <c r="V43" s="697" t="e">
        <f t="shared" si="21"/>
        <v>#N/A</v>
      </c>
      <c r="W43" s="698" t="e">
        <f t="shared" si="22"/>
        <v>#N/A</v>
      </c>
      <c r="X43" s="698">
        <f t="shared" si="23"/>
        <v>1</v>
      </c>
      <c r="Y43" s="694" t="e">
        <f t="shared" si="24"/>
        <v>#N/A</v>
      </c>
      <c r="Z43" s="694" t="str">
        <f t="shared" si="7"/>
        <v/>
      </c>
      <c r="AA43" s="431"/>
      <c r="AB43" s="222" t="str">
        <f t="shared" si="25"/>
        <v/>
      </c>
      <c r="AC43" s="431"/>
      <c r="AD43" s="891"/>
      <c r="AE43" s="577"/>
    </row>
    <row r="44" spans="1:31" ht="15.75" customHeight="1" x14ac:dyDescent="0.35">
      <c r="A44" s="50"/>
      <c r="B44" s="350" t="str">
        <f>Text!G125</f>
        <v>Cultural Services</v>
      </c>
      <c r="C44" s="125"/>
      <c r="D44" s="126"/>
      <c r="E44" s="479"/>
      <c r="F44" s="663"/>
      <c r="G44" s="660"/>
      <c r="H44" s="664" t="str">
        <f>ValData!AP69</f>
        <v>Unitaries</v>
      </c>
      <c r="I44" s="608"/>
      <c r="J44" s="614"/>
      <c r="K44" s="622"/>
      <c r="L44" s="616"/>
      <c r="M44" s="617" t="str">
        <f>IF(ISNUMBER(SEARCH($K$14,VLOOKUP("RA"&amp;"_"&amp;K44,RARows[],6,FALSE))),1,"")</f>
        <v/>
      </c>
      <c r="O44" s="618"/>
      <c r="P44" s="321"/>
      <c r="Q44" s="322"/>
      <c r="R44" s="322"/>
      <c r="S44" s="329"/>
      <c r="T44" s="326"/>
      <c r="U44" s="329"/>
      <c r="V44" s="326"/>
      <c r="Z44" s="56" t="str">
        <f t="shared" si="7"/>
        <v/>
      </c>
      <c r="AA44" s="19"/>
      <c r="AC44" s="19"/>
      <c r="AE44" s="577"/>
    </row>
    <row r="45" spans="1:31" ht="15.75" customHeight="1" x14ac:dyDescent="0.35">
      <c r="A45" s="50"/>
      <c r="B45" s="349">
        <v>47</v>
      </c>
      <c r="C45" s="55" t="str">
        <f>Text!G126</f>
        <v>Culture and heritage</v>
      </c>
      <c r="D45" s="680">
        <v>0</v>
      </c>
      <c r="E45" s="681">
        <v>0</v>
      </c>
      <c r="F45" s="662"/>
      <c r="G45" s="660"/>
      <c r="H45" s="665" t="str">
        <f>IF(D45&lt;0,1,IF(-E45&gt;D45,2,""))</f>
        <v/>
      </c>
      <c r="I45" s="630"/>
      <c r="J45" s="622"/>
      <c r="K45" s="622">
        <f t="shared" si="0"/>
        <v>47</v>
      </c>
      <c r="L45" s="616">
        <f>VLOOKUP("RA"&amp;"_"&amp;K45,RARows[],5,FALSE)</f>
        <v>0</v>
      </c>
      <c r="M45" s="617" t="str">
        <f>IF(ISNUMBER(SEARCH($K$14,VLOOKUP("RA"&amp;"_"&amp;K45,RARows[],6,FALSE))),1,"")</f>
        <v/>
      </c>
      <c r="O45" s="618"/>
      <c r="P45" s="695" t="e">
        <f>VLOOKUP("RA"&amp;"_"&amp;UANumber&amp;"_"&amp;$B45&amp;"_"&amp;4&amp;"_"&amp;P$14,ValData!$AE$4:$AL$13475,8,FALSE)</f>
        <v>#N/A</v>
      </c>
      <c r="Q45" s="695" t="e">
        <f>ROUND(VLOOKUP("RA"&amp;"_"&amp;UANumber&amp;"_"&amp;$B45&amp;"_"&amp;4&amp;"_"&amp;Q$14,ValData!$AE$4:$AL$13475,8,FALSE),3)</f>
        <v>#N/A</v>
      </c>
      <c r="R45" s="695">
        <f>D45</f>
        <v>0</v>
      </c>
      <c r="S45" s="696">
        <f>IF(VLOOKUP("RA"&amp;"_"&amp;$B45,ValData!$AS$4:$AV$253,3,FALSE)&lt;&gt;"",VLOOKUP("RA"&amp;"_"&amp;$B45,ValData!$AS$4:$AV$253,3,FALSE),$Q$10)</f>
        <v>500</v>
      </c>
      <c r="T45" s="697">
        <f>IF(VLOOKUP("RA"&amp;"_"&amp;$B45,ValData!$AS$4:$AV$253,4,FALSE)&lt;&gt;"",VLOOKUP("RA"&amp;"_"&amp;$B45,ValData!$AS$4:$AV$253,4,FALSE),$Q$11)</f>
        <v>10</v>
      </c>
      <c r="U45" s="696" t="e">
        <f>R45-Q45</f>
        <v>#N/A</v>
      </c>
      <c r="V45" s="697" t="e">
        <f>IF(OR(Q45=0,R45=0),0,U45/Q45*100)</f>
        <v>#N/A</v>
      </c>
      <c r="W45" s="698" t="e">
        <f t="shared" ref="W45:X49" si="26">IF(Q45=0,1,"")</f>
        <v>#N/A</v>
      </c>
      <c r="X45" s="698">
        <f t="shared" si="26"/>
        <v>1</v>
      </c>
      <c r="Y45" s="694" t="e">
        <f t="shared" ref="Y45:Y49" si="27">IF(SUM(W45:X45)=2,"",IF(AND(SUM(W45:X45)=1,ABS(ROUND(U45,2))&gt;S45),9,IF(AND(ABS(ROUND(U45,2))&gt;S45,ABS(ROUND(V45,2))&gt;T45),3,IF(ABS(ROUND(V45,2))&gt;T45,2,IF(ABS(ROUND(U45,2))&gt;S45,1,"")))))</f>
        <v>#N/A</v>
      </c>
      <c r="Z45" s="694" t="str">
        <f t="shared" si="7"/>
        <v/>
      </c>
      <c r="AA45" s="431"/>
      <c r="AB45" s="222" t="str">
        <f>IF(AC45="C","",IF(AA45=1,1,""))</f>
        <v/>
      </c>
      <c r="AC45" s="431"/>
      <c r="AD45" s="891"/>
      <c r="AE45" s="577"/>
    </row>
    <row r="46" spans="1:31" ht="15.75" customHeight="1" x14ac:dyDescent="0.35">
      <c r="A46" s="50"/>
      <c r="B46" s="349">
        <v>48</v>
      </c>
      <c r="C46" s="55" t="str">
        <f>Text!G127</f>
        <v>Library service</v>
      </c>
      <c r="D46" s="680">
        <v>0</v>
      </c>
      <c r="E46" s="681">
        <v>0</v>
      </c>
      <c r="F46" s="662"/>
      <c r="G46" s="660"/>
      <c r="H46" s="666" t="str">
        <f>IF(D46&lt;0,1,IF(-E46&gt;D46,2,""))</f>
        <v/>
      </c>
      <c r="I46" s="630"/>
      <c r="J46" s="622"/>
      <c r="K46" s="622">
        <f t="shared" si="0"/>
        <v>48</v>
      </c>
      <c r="L46" s="616">
        <f>VLOOKUP("RA"&amp;"_"&amp;K46,RARows[],5,FALSE)</f>
        <v>0</v>
      </c>
      <c r="M46" s="617" t="str">
        <f>IF(ISNUMBER(SEARCH($K$14,VLOOKUP("RA"&amp;"_"&amp;K46,RARows[],6,FALSE))),1,"")</f>
        <v/>
      </c>
      <c r="O46" s="618"/>
      <c r="P46" s="695" t="e">
        <f>VLOOKUP("RA"&amp;"_"&amp;UANumber&amp;"_"&amp;$B46&amp;"_"&amp;4&amp;"_"&amp;P$14,ValData!$AE$4:$AL$13475,8,FALSE)</f>
        <v>#N/A</v>
      </c>
      <c r="Q46" s="695" t="e">
        <f>ROUND(VLOOKUP("RA"&amp;"_"&amp;UANumber&amp;"_"&amp;$B46&amp;"_"&amp;4&amp;"_"&amp;Q$14,ValData!$AE$4:$AL$13475,8,FALSE),3)</f>
        <v>#N/A</v>
      </c>
      <c r="R46" s="695">
        <f>D46</f>
        <v>0</v>
      </c>
      <c r="S46" s="696">
        <f>IF(VLOOKUP("RA"&amp;"_"&amp;$B46,ValData!$AS$4:$AV$253,3,FALSE)&lt;&gt;"",VLOOKUP("RA"&amp;"_"&amp;$B46,ValData!$AS$4:$AV$253,3,FALSE),$Q$10)</f>
        <v>500</v>
      </c>
      <c r="T46" s="697">
        <f>IF(VLOOKUP("RA"&amp;"_"&amp;$B46,ValData!$AS$4:$AV$253,4,FALSE)&lt;&gt;"",VLOOKUP("RA"&amp;"_"&amp;$B46,ValData!$AS$4:$AV$253,4,FALSE),$Q$11)</f>
        <v>10</v>
      </c>
      <c r="U46" s="696" t="e">
        <f>R46-Q46</f>
        <v>#N/A</v>
      </c>
      <c r="V46" s="697" t="e">
        <f>IF(OR(Q46=0,R46=0),0,U46/Q46*100)</f>
        <v>#N/A</v>
      </c>
      <c r="W46" s="698" t="e">
        <f t="shared" si="26"/>
        <v>#N/A</v>
      </c>
      <c r="X46" s="698">
        <f t="shared" si="26"/>
        <v>1</v>
      </c>
      <c r="Y46" s="694" t="e">
        <f t="shared" si="27"/>
        <v>#N/A</v>
      </c>
      <c r="Z46" s="694" t="str">
        <f t="shared" si="7"/>
        <v/>
      </c>
      <c r="AA46" s="431"/>
      <c r="AB46" s="222" t="str">
        <f>IF(AC46="C","",IF(AA46=1,1,""))</f>
        <v/>
      </c>
      <c r="AC46" s="431"/>
      <c r="AD46" s="891"/>
      <c r="AE46" s="577"/>
    </row>
    <row r="47" spans="1:31" ht="15.75" customHeight="1" x14ac:dyDescent="0.35">
      <c r="A47" s="50"/>
      <c r="B47" s="349">
        <v>49</v>
      </c>
      <c r="C47" s="55" t="str">
        <f>Text!G128</f>
        <v>Recreation and sport</v>
      </c>
      <c r="D47" s="680">
        <v>0</v>
      </c>
      <c r="E47" s="681">
        <v>0</v>
      </c>
      <c r="F47" s="662"/>
      <c r="G47" s="660"/>
      <c r="H47" s="666" t="str">
        <f>IF(D47&lt;0,1,IF(-E47&gt;D47,2,""))</f>
        <v/>
      </c>
      <c r="I47" s="630"/>
      <c r="J47" s="622"/>
      <c r="K47" s="622">
        <f t="shared" si="0"/>
        <v>49</v>
      </c>
      <c r="L47" s="616">
        <f>VLOOKUP("RA"&amp;"_"&amp;K47,RARows[],5,FALSE)</f>
        <v>0</v>
      </c>
      <c r="M47" s="617" t="str">
        <f>IF(ISNUMBER(SEARCH($K$14,VLOOKUP("RA"&amp;"_"&amp;K47,RARows[],6,FALSE))),1,"")</f>
        <v/>
      </c>
      <c r="O47" s="618"/>
      <c r="P47" s="695" t="e">
        <f>VLOOKUP("RA"&amp;"_"&amp;UANumber&amp;"_"&amp;$B47&amp;"_"&amp;4&amp;"_"&amp;P$14,ValData!$AE$4:$AL$13475,8,FALSE)</f>
        <v>#N/A</v>
      </c>
      <c r="Q47" s="695" t="e">
        <f>ROUND(VLOOKUP("RA"&amp;"_"&amp;UANumber&amp;"_"&amp;$B47&amp;"_"&amp;4&amp;"_"&amp;Q$14,ValData!$AE$4:$AL$13475,8,FALSE),3)</f>
        <v>#N/A</v>
      </c>
      <c r="R47" s="695">
        <f>D47</f>
        <v>0</v>
      </c>
      <c r="S47" s="696">
        <f>IF(VLOOKUP("RA"&amp;"_"&amp;$B47,ValData!$AS$4:$AV$253,3,FALSE)&lt;&gt;"",VLOOKUP("RA"&amp;"_"&amp;$B47,ValData!$AS$4:$AV$253,3,FALSE),$Q$10)</f>
        <v>500</v>
      </c>
      <c r="T47" s="697">
        <f>IF(VLOOKUP("RA"&amp;"_"&amp;$B47,ValData!$AS$4:$AV$253,4,FALSE)&lt;&gt;"",VLOOKUP("RA"&amp;"_"&amp;$B47,ValData!$AS$4:$AV$253,4,FALSE),$Q$11)</f>
        <v>10</v>
      </c>
      <c r="U47" s="696" t="e">
        <f>R47-Q47</f>
        <v>#N/A</v>
      </c>
      <c r="V47" s="697" t="e">
        <f>IF(OR(Q47=0,R47=0),0,U47/Q47*100)</f>
        <v>#N/A</v>
      </c>
      <c r="W47" s="698" t="e">
        <f t="shared" si="26"/>
        <v>#N/A</v>
      </c>
      <c r="X47" s="698">
        <f t="shared" si="26"/>
        <v>1</v>
      </c>
      <c r="Y47" s="694" t="e">
        <f t="shared" si="27"/>
        <v>#N/A</v>
      </c>
      <c r="Z47" s="694" t="str">
        <f t="shared" si="7"/>
        <v/>
      </c>
      <c r="AA47" s="431"/>
      <c r="AB47" s="222" t="str">
        <f>IF(AC47="C","",IF(AA47=1,1,""))</f>
        <v/>
      </c>
      <c r="AC47" s="431"/>
      <c r="AD47" s="891"/>
      <c r="AE47" s="577"/>
    </row>
    <row r="48" spans="1:31" ht="15.75" customHeight="1" x14ac:dyDescent="0.35">
      <c r="A48" s="50"/>
      <c r="B48" s="349">
        <v>50</v>
      </c>
      <c r="C48" s="55" t="str">
        <f>Text!G129</f>
        <v>Open spaces</v>
      </c>
      <c r="D48" s="680">
        <v>0</v>
      </c>
      <c r="E48" s="681">
        <v>0</v>
      </c>
      <c r="F48" s="662"/>
      <c r="G48" s="660"/>
      <c r="H48" s="666" t="str">
        <f>IF(D48&lt;0,1,IF(-E48&gt;D48,2,""))</f>
        <v/>
      </c>
      <c r="I48" s="630"/>
      <c r="J48" s="622"/>
      <c r="K48" s="622">
        <f t="shared" si="0"/>
        <v>50</v>
      </c>
      <c r="L48" s="616">
        <f>VLOOKUP("RA"&amp;"_"&amp;K48,RARows[],5,FALSE)</f>
        <v>0</v>
      </c>
      <c r="M48" s="617" t="str">
        <f>IF(ISNUMBER(SEARCH($K$14,VLOOKUP("RA"&amp;"_"&amp;K48,RARows[],6,FALSE))),1,"")</f>
        <v/>
      </c>
      <c r="O48" s="618"/>
      <c r="P48" s="695" t="e">
        <f>VLOOKUP("RA"&amp;"_"&amp;UANumber&amp;"_"&amp;$B48&amp;"_"&amp;4&amp;"_"&amp;P$14,ValData!$AE$4:$AL$13475,8,FALSE)</f>
        <v>#N/A</v>
      </c>
      <c r="Q48" s="695" t="e">
        <f>ROUND(VLOOKUP("RA"&amp;"_"&amp;UANumber&amp;"_"&amp;$B48&amp;"_"&amp;4&amp;"_"&amp;Q$14,ValData!$AE$4:$AL$13475,8,FALSE),3)</f>
        <v>#N/A</v>
      </c>
      <c r="R48" s="695">
        <f>D48</f>
        <v>0</v>
      </c>
      <c r="S48" s="696">
        <f>IF(VLOOKUP("RA"&amp;"_"&amp;$B48,ValData!$AS$4:$AV$253,3,FALSE)&lt;&gt;"",VLOOKUP("RA"&amp;"_"&amp;$B48,ValData!$AS$4:$AV$253,3,FALSE),$Q$10)</f>
        <v>500</v>
      </c>
      <c r="T48" s="697">
        <f>IF(VLOOKUP("RA"&amp;"_"&amp;$B48,ValData!$AS$4:$AV$253,4,FALSE)&lt;&gt;"",VLOOKUP("RA"&amp;"_"&amp;$B48,ValData!$AS$4:$AV$253,4,FALSE),$Q$11)</f>
        <v>10</v>
      </c>
      <c r="U48" s="696" t="e">
        <f>R48-Q48</f>
        <v>#N/A</v>
      </c>
      <c r="V48" s="697" t="e">
        <f>IF(OR(Q48=0,R48=0),0,U48/Q48*100)</f>
        <v>#N/A</v>
      </c>
      <c r="W48" s="698" t="e">
        <f t="shared" si="26"/>
        <v>#N/A</v>
      </c>
      <c r="X48" s="698">
        <f t="shared" si="26"/>
        <v>1</v>
      </c>
      <c r="Y48" s="694" t="e">
        <f t="shared" si="27"/>
        <v>#N/A</v>
      </c>
      <c r="Z48" s="694" t="str">
        <f t="shared" si="7"/>
        <v/>
      </c>
      <c r="AA48" s="431"/>
      <c r="AB48" s="222" t="str">
        <f>IF(AC48="C","",IF(AA48=1,1,""))</f>
        <v/>
      </c>
      <c r="AC48" s="431"/>
      <c r="AD48" s="891"/>
      <c r="AE48" s="577"/>
    </row>
    <row r="49" spans="1:31" ht="15.75" customHeight="1" x14ac:dyDescent="0.35">
      <c r="A49" s="50"/>
      <c r="B49" s="349">
        <v>51</v>
      </c>
      <c r="C49" s="55" t="str">
        <f>Text!G130</f>
        <v>Tourism</v>
      </c>
      <c r="D49" s="680">
        <v>0</v>
      </c>
      <c r="E49" s="681">
        <v>0</v>
      </c>
      <c r="F49" s="662"/>
      <c r="G49" s="660"/>
      <c r="H49" s="667" t="str">
        <f>IF(D49&lt;0,1,IF(-E49&gt;D49,2,""))</f>
        <v/>
      </c>
      <c r="I49" s="630"/>
      <c r="J49" s="622"/>
      <c r="K49" s="622">
        <f t="shared" si="0"/>
        <v>51</v>
      </c>
      <c r="L49" s="616">
        <f>VLOOKUP("RA"&amp;"_"&amp;K49,RARows[],5,FALSE)</f>
        <v>0</v>
      </c>
      <c r="M49" s="617" t="str">
        <f>IF(ISNUMBER(SEARCH($K$14,VLOOKUP("RA"&amp;"_"&amp;K49,RARows[],6,FALSE))),1,"")</f>
        <v/>
      </c>
      <c r="O49" s="618"/>
      <c r="P49" s="695" t="e">
        <f>VLOOKUP("RA"&amp;"_"&amp;UANumber&amp;"_"&amp;$B49&amp;"_"&amp;4&amp;"_"&amp;P$14,ValData!$AE$4:$AL$13475,8,FALSE)</f>
        <v>#N/A</v>
      </c>
      <c r="Q49" s="695" t="e">
        <f>ROUND(VLOOKUP("RA"&amp;"_"&amp;UANumber&amp;"_"&amp;$B49&amp;"_"&amp;4&amp;"_"&amp;Q$14,ValData!$AE$4:$AL$13475,8,FALSE),3)</f>
        <v>#N/A</v>
      </c>
      <c r="R49" s="695">
        <f>D49</f>
        <v>0</v>
      </c>
      <c r="S49" s="696">
        <f>IF(VLOOKUP("RA"&amp;"_"&amp;$B49,ValData!$AS$4:$AV$253,3,FALSE)&lt;&gt;"",VLOOKUP("RA"&amp;"_"&amp;$B49,ValData!$AS$4:$AV$253,3,FALSE),$Q$10)</f>
        <v>500</v>
      </c>
      <c r="T49" s="697">
        <f>IF(VLOOKUP("RA"&amp;"_"&amp;$B49,ValData!$AS$4:$AV$253,4,FALSE)&lt;&gt;"",VLOOKUP("RA"&amp;"_"&amp;$B49,ValData!$AS$4:$AV$253,4,FALSE),$Q$11)</f>
        <v>10</v>
      </c>
      <c r="U49" s="696" t="e">
        <f>R49-Q49</f>
        <v>#N/A</v>
      </c>
      <c r="V49" s="697" t="e">
        <f>IF(OR(Q49=0,R49=0),0,U49/Q49*100)</f>
        <v>#N/A</v>
      </c>
      <c r="W49" s="698" t="e">
        <f t="shared" si="26"/>
        <v>#N/A</v>
      </c>
      <c r="X49" s="698">
        <f t="shared" si="26"/>
        <v>1</v>
      </c>
      <c r="Y49" s="694" t="e">
        <f t="shared" si="27"/>
        <v>#N/A</v>
      </c>
      <c r="Z49" s="694" t="str">
        <f t="shared" si="7"/>
        <v/>
      </c>
      <c r="AA49" s="431"/>
      <c r="AB49" s="222" t="str">
        <f>IF(AC49="C","",IF(AA49=1,1,""))</f>
        <v/>
      </c>
      <c r="AC49" s="431"/>
      <c r="AD49" s="891"/>
      <c r="AE49" s="577"/>
    </row>
    <row r="50" spans="1:31" ht="15.75" customHeight="1" x14ac:dyDescent="0.35">
      <c r="A50" s="50"/>
      <c r="B50" s="350" t="str">
        <f>Text!G131</f>
        <v>Environmental Services</v>
      </c>
      <c r="C50" s="125"/>
      <c r="D50" s="126"/>
      <c r="E50" s="479"/>
      <c r="F50" s="663"/>
      <c r="G50" s="660"/>
      <c r="H50" s="664" t="str">
        <f>ValData!AP69</f>
        <v>Unitaries</v>
      </c>
      <c r="I50" s="608"/>
      <c r="J50" s="614"/>
      <c r="K50" s="622"/>
      <c r="L50" s="616"/>
      <c r="M50" s="617" t="str">
        <f>IF(ISNUMBER(SEARCH($K$14,VLOOKUP("RA"&amp;"_"&amp;K50,RARows[],6,FALSE))),1,"")</f>
        <v/>
      </c>
      <c r="O50" s="618"/>
      <c r="P50" s="321"/>
      <c r="Q50" s="322"/>
      <c r="R50" s="322"/>
      <c r="S50" s="329"/>
      <c r="T50" s="326"/>
      <c r="U50" s="329"/>
      <c r="V50" s="326"/>
      <c r="Z50" s="56" t="str">
        <f t="shared" ref="Z50:Z81" si="28">IF(M50="","",IF(AND(OR(Y50=3,Y50=9),L50&lt;&gt;"T"),1,""))</f>
        <v/>
      </c>
      <c r="AA50" s="19"/>
      <c r="AC50" s="19"/>
      <c r="AE50" s="577"/>
    </row>
    <row r="51" spans="1:31" ht="15.75" customHeight="1" x14ac:dyDescent="0.35">
      <c r="A51" s="50"/>
      <c r="B51" s="349">
        <v>52</v>
      </c>
      <c r="C51" s="55" t="str">
        <f>Text!G132</f>
        <v>Cemetery, cremation and mortuary services</v>
      </c>
      <c r="D51" s="680">
        <v>0</v>
      </c>
      <c r="E51" s="681">
        <v>0</v>
      </c>
      <c r="F51" s="662"/>
      <c r="G51" s="660"/>
      <c r="H51" s="665" t="str">
        <f t="shared" ref="H51:H66" si="29">IF(D51&lt;0,1,IF(-E51&gt;D51,2,""))</f>
        <v/>
      </c>
      <c r="I51" s="630"/>
      <c r="J51" s="622"/>
      <c r="K51" s="622">
        <f t="shared" si="0"/>
        <v>52</v>
      </c>
      <c r="L51" s="616">
        <f>VLOOKUP("RA"&amp;"_"&amp;K51,RARows[],5,FALSE)</f>
        <v>0</v>
      </c>
      <c r="M51" s="617" t="str">
        <f>IF(ISNUMBER(SEARCH($K$14,VLOOKUP("RA"&amp;"_"&amp;K51,RARows[],6,FALSE))),1,"")</f>
        <v/>
      </c>
      <c r="O51" s="618"/>
      <c r="P51" s="695" t="e">
        <f>VLOOKUP("RA"&amp;"_"&amp;UANumber&amp;"_"&amp;$B51&amp;"_"&amp;4&amp;"_"&amp;P$14,ValData!$AE$4:$AL$13475,8,FALSE)</f>
        <v>#N/A</v>
      </c>
      <c r="Q51" s="695" t="e">
        <f>ROUND(VLOOKUP("RA"&amp;"_"&amp;UANumber&amp;"_"&amp;$B51&amp;"_"&amp;4&amp;"_"&amp;Q$14,ValData!$AE$4:$AL$13475,8,FALSE),3)</f>
        <v>#N/A</v>
      </c>
      <c r="R51" s="695">
        <f t="shared" ref="R51:R66" si="30">D51</f>
        <v>0</v>
      </c>
      <c r="S51" s="696">
        <f>IF(VLOOKUP("RA"&amp;"_"&amp;$B51,ValData!$AS$4:$AV$253,3,FALSE)&lt;&gt;"",VLOOKUP("RA"&amp;"_"&amp;$B51,ValData!$AS$4:$AV$253,3,FALSE),$Q$10)</f>
        <v>500</v>
      </c>
      <c r="T51" s="697">
        <f>IF(VLOOKUP("RA"&amp;"_"&amp;$B51,ValData!$AS$4:$AV$253,4,FALSE)&lt;&gt;"",VLOOKUP("RA"&amp;"_"&amp;$B51,ValData!$AS$4:$AV$253,4,FALSE),$Q$11)</f>
        <v>10</v>
      </c>
      <c r="U51" s="696" t="e">
        <f t="shared" ref="U51:U66" si="31">R51-Q51</f>
        <v>#N/A</v>
      </c>
      <c r="V51" s="697" t="e">
        <f t="shared" ref="V51:V66" si="32">IF(OR(Q51=0,R51=0),0,U51/Q51*100)</f>
        <v>#N/A</v>
      </c>
      <c r="W51" s="698" t="e">
        <f t="shared" ref="W51:W66" si="33">IF(Q51=0,1,"")</f>
        <v>#N/A</v>
      </c>
      <c r="X51" s="698">
        <f t="shared" ref="X51:X66" si="34">IF(R51=0,1,"")</f>
        <v>1</v>
      </c>
      <c r="Y51" s="694" t="e">
        <f t="shared" ref="Y51:Y66" si="35">IF(SUM(W51:X51)=2,"",IF(AND(SUM(W51:X51)=1,ABS(ROUND(U51,2))&gt;S51),9,IF(AND(ABS(ROUND(U51,2))&gt;S51,ABS(ROUND(V51,2))&gt;T51),3,IF(ABS(ROUND(V51,2))&gt;T51,2,IF(ABS(ROUND(U51,2))&gt;S51,1,"")))))</f>
        <v>#N/A</v>
      </c>
      <c r="Z51" s="694" t="str">
        <f t="shared" si="28"/>
        <v/>
      </c>
      <c r="AA51" s="431"/>
      <c r="AB51" s="222" t="str">
        <f t="shared" ref="AB51:AB66" si="36">IF(AC51="C","",IF(AA51=1,1,""))</f>
        <v/>
      </c>
      <c r="AC51" s="431"/>
      <c r="AD51" s="891"/>
      <c r="AE51" s="577"/>
    </row>
    <row r="52" spans="1:31" ht="15.75" customHeight="1" x14ac:dyDescent="0.35">
      <c r="A52" s="50"/>
      <c r="B52" s="349">
        <v>53</v>
      </c>
      <c r="C52" s="55" t="str">
        <f>Text!G133</f>
        <v>Coast protection</v>
      </c>
      <c r="D52" s="680">
        <v>0</v>
      </c>
      <c r="E52" s="681">
        <v>0</v>
      </c>
      <c r="F52" s="662"/>
      <c r="G52" s="660"/>
      <c r="H52" s="666" t="str">
        <f t="shared" si="29"/>
        <v/>
      </c>
      <c r="I52" s="630"/>
      <c r="J52" s="622"/>
      <c r="K52" s="622">
        <f t="shared" si="0"/>
        <v>53</v>
      </c>
      <c r="L52" s="616">
        <f>VLOOKUP("RA"&amp;"_"&amp;K52,RARows[],5,FALSE)</f>
        <v>0</v>
      </c>
      <c r="M52" s="617" t="str">
        <f>IF(ISNUMBER(SEARCH($K$14,VLOOKUP("RA"&amp;"_"&amp;K52,RARows[],6,FALSE))),1,"")</f>
        <v/>
      </c>
      <c r="O52" s="618"/>
      <c r="P52" s="695" t="e">
        <f>VLOOKUP("RA"&amp;"_"&amp;UANumber&amp;"_"&amp;$B52&amp;"_"&amp;4&amp;"_"&amp;P$14,ValData!$AE$4:$AL$13475,8,FALSE)</f>
        <v>#N/A</v>
      </c>
      <c r="Q52" s="695" t="e">
        <f>ROUND(VLOOKUP("RA"&amp;"_"&amp;UANumber&amp;"_"&amp;$B52&amp;"_"&amp;4&amp;"_"&amp;Q$14,ValData!$AE$4:$AL$13475,8,FALSE),3)</f>
        <v>#N/A</v>
      </c>
      <c r="R52" s="695">
        <f t="shared" si="30"/>
        <v>0</v>
      </c>
      <c r="S52" s="696">
        <f>IF(VLOOKUP("RA"&amp;"_"&amp;$B52,ValData!$AS$4:$AV$253,3,FALSE)&lt;&gt;"",VLOOKUP("RA"&amp;"_"&amp;$B52,ValData!$AS$4:$AV$253,3,FALSE),$Q$10)</f>
        <v>500</v>
      </c>
      <c r="T52" s="697">
        <f>IF(VLOOKUP("RA"&amp;"_"&amp;$B52,ValData!$AS$4:$AV$253,4,FALSE)&lt;&gt;"",VLOOKUP("RA"&amp;"_"&amp;$B52,ValData!$AS$4:$AV$253,4,FALSE),$Q$11)</f>
        <v>10</v>
      </c>
      <c r="U52" s="696" t="e">
        <f t="shared" si="31"/>
        <v>#N/A</v>
      </c>
      <c r="V52" s="697" t="e">
        <f t="shared" si="32"/>
        <v>#N/A</v>
      </c>
      <c r="W52" s="698" t="e">
        <f t="shared" si="33"/>
        <v>#N/A</v>
      </c>
      <c r="X52" s="698">
        <f t="shared" si="34"/>
        <v>1</v>
      </c>
      <c r="Y52" s="694" t="e">
        <f t="shared" si="35"/>
        <v>#N/A</v>
      </c>
      <c r="Z52" s="694" t="str">
        <f t="shared" si="28"/>
        <v/>
      </c>
      <c r="AA52" s="431"/>
      <c r="AB52" s="222" t="str">
        <f t="shared" si="36"/>
        <v/>
      </c>
      <c r="AC52" s="431"/>
      <c r="AD52" s="891"/>
      <c r="AE52" s="577"/>
    </row>
    <row r="53" spans="1:31" ht="26" x14ac:dyDescent="0.35">
      <c r="A53" s="50"/>
      <c r="B53" s="349">
        <v>54</v>
      </c>
      <c r="C53" s="684" t="str">
        <f>Text!G134</f>
        <v>Regulatory services - Environmental Health (including food safety and housing standards)</v>
      </c>
      <c r="D53" s="682">
        <v>0</v>
      </c>
      <c r="E53" s="683">
        <v>0</v>
      </c>
      <c r="F53" s="662"/>
      <c r="G53" s="660"/>
      <c r="H53" s="666" t="str">
        <f t="shared" si="29"/>
        <v/>
      </c>
      <c r="I53" s="630"/>
      <c r="J53" s="622"/>
      <c r="K53" s="622">
        <f t="shared" si="0"/>
        <v>54</v>
      </c>
      <c r="L53" s="616">
        <f>VLOOKUP("RA"&amp;"_"&amp;K53,RARows[],5,FALSE)</f>
        <v>0</v>
      </c>
      <c r="M53" s="617" t="str">
        <f>IF(ISNUMBER(SEARCH($K$14,VLOOKUP("RA"&amp;"_"&amp;K53,RARows[],6,FALSE))),1,"")</f>
        <v/>
      </c>
      <c r="O53" s="618"/>
      <c r="P53" s="695" t="e">
        <f>VLOOKUP("RA"&amp;"_"&amp;UANumber&amp;"_"&amp;$B53&amp;"_"&amp;4&amp;"_"&amp;P$14,ValData!$AE$4:$AL$13475,8,FALSE)</f>
        <v>#N/A</v>
      </c>
      <c r="Q53" s="695" t="e">
        <f>ROUND(VLOOKUP("RA"&amp;"_"&amp;UANumber&amp;"_"&amp;$B53&amp;"_"&amp;4&amp;"_"&amp;Q$14,ValData!$AE$4:$AL$13475,8,FALSE),3)</f>
        <v>#N/A</v>
      </c>
      <c r="R53" s="695">
        <f t="shared" si="30"/>
        <v>0</v>
      </c>
      <c r="S53" s="696">
        <f>IF(VLOOKUP("RA"&amp;"_"&amp;$B53,ValData!$AS$4:$AV$253,3,FALSE)&lt;&gt;"",VLOOKUP("RA"&amp;"_"&amp;$B53,ValData!$AS$4:$AV$253,3,FALSE),$Q$10)</f>
        <v>500</v>
      </c>
      <c r="T53" s="697">
        <f>IF(VLOOKUP("RA"&amp;"_"&amp;$B53,ValData!$AS$4:$AV$253,4,FALSE)&lt;&gt;"",VLOOKUP("RA"&amp;"_"&amp;$B53,ValData!$AS$4:$AV$253,4,FALSE),$Q$11)</f>
        <v>10</v>
      </c>
      <c r="U53" s="696" t="e">
        <f t="shared" si="31"/>
        <v>#N/A</v>
      </c>
      <c r="V53" s="697" t="e">
        <f t="shared" si="32"/>
        <v>#N/A</v>
      </c>
      <c r="W53" s="698" t="e">
        <f t="shared" si="33"/>
        <v>#N/A</v>
      </c>
      <c r="X53" s="698">
        <f t="shared" si="34"/>
        <v>1</v>
      </c>
      <c r="Y53" s="694" t="e">
        <f t="shared" si="35"/>
        <v>#N/A</v>
      </c>
      <c r="Z53" s="694" t="str">
        <f t="shared" si="28"/>
        <v/>
      </c>
      <c r="AA53" s="431"/>
      <c r="AB53" s="222" t="str">
        <f t="shared" si="36"/>
        <v/>
      </c>
      <c r="AC53" s="431"/>
      <c r="AD53" s="891"/>
      <c r="AE53" s="577"/>
    </row>
    <row r="54" spans="1:31" ht="15.75" customHeight="1" x14ac:dyDescent="0.35">
      <c r="A54" s="50"/>
      <c r="B54" s="349">
        <v>58</v>
      </c>
      <c r="C54" s="55" t="str">
        <f>Text!G135</f>
        <v>Street cleansing (not chargeable to highways)</v>
      </c>
      <c r="D54" s="680">
        <v>0</v>
      </c>
      <c r="E54" s="681">
        <v>0</v>
      </c>
      <c r="F54" s="662"/>
      <c r="G54" s="660"/>
      <c r="H54" s="666" t="str">
        <f t="shared" si="29"/>
        <v/>
      </c>
      <c r="I54" s="630"/>
      <c r="J54" s="622"/>
      <c r="K54" s="622">
        <f t="shared" si="0"/>
        <v>58</v>
      </c>
      <c r="L54" s="616">
        <f>VLOOKUP("RA"&amp;"_"&amp;K54,RARows[],5,FALSE)</f>
        <v>0</v>
      </c>
      <c r="M54" s="617" t="str">
        <f>IF(ISNUMBER(SEARCH($K$14,VLOOKUP("RA"&amp;"_"&amp;K54,RARows[],6,FALSE))),1,"")</f>
        <v/>
      </c>
      <c r="O54" s="618"/>
      <c r="P54" s="695" t="e">
        <f>VLOOKUP("RA"&amp;"_"&amp;UANumber&amp;"_"&amp;$B54&amp;"_"&amp;4&amp;"_"&amp;P$14,ValData!$AE$4:$AL$13475,8,FALSE)</f>
        <v>#N/A</v>
      </c>
      <c r="Q54" s="695" t="e">
        <f>ROUND(VLOOKUP("RA"&amp;"_"&amp;UANumber&amp;"_"&amp;$B54&amp;"_"&amp;4&amp;"_"&amp;Q$14,ValData!$AE$4:$AL$13475,8,FALSE),3)</f>
        <v>#N/A</v>
      </c>
      <c r="R54" s="695">
        <f t="shared" si="30"/>
        <v>0</v>
      </c>
      <c r="S54" s="696">
        <f>IF(VLOOKUP("RA"&amp;"_"&amp;$B54,ValData!$AS$4:$AV$253,3,FALSE)&lt;&gt;"",VLOOKUP("RA"&amp;"_"&amp;$B54,ValData!$AS$4:$AV$253,3,FALSE),$Q$10)</f>
        <v>500</v>
      </c>
      <c r="T54" s="697">
        <f>IF(VLOOKUP("RA"&amp;"_"&amp;$B54,ValData!$AS$4:$AV$253,4,FALSE)&lt;&gt;"",VLOOKUP("RA"&amp;"_"&amp;$B54,ValData!$AS$4:$AV$253,4,FALSE),$Q$11)</f>
        <v>10</v>
      </c>
      <c r="U54" s="696" t="e">
        <f t="shared" si="31"/>
        <v>#N/A</v>
      </c>
      <c r="V54" s="697" t="e">
        <f t="shared" si="32"/>
        <v>#N/A</v>
      </c>
      <c r="W54" s="698" t="e">
        <f t="shared" si="33"/>
        <v>#N/A</v>
      </c>
      <c r="X54" s="698">
        <f t="shared" si="34"/>
        <v>1</v>
      </c>
      <c r="Y54" s="694" t="e">
        <f t="shared" si="35"/>
        <v>#N/A</v>
      </c>
      <c r="Z54" s="694" t="str">
        <f t="shared" si="28"/>
        <v/>
      </c>
      <c r="AA54" s="431"/>
      <c r="AB54" s="222" t="str">
        <f t="shared" si="36"/>
        <v/>
      </c>
      <c r="AC54" s="431"/>
      <c r="AD54" s="891"/>
      <c r="AE54" s="577"/>
    </row>
    <row r="55" spans="1:31" ht="15.75" customHeight="1" x14ac:dyDescent="0.35">
      <c r="A55" s="50"/>
      <c r="B55" s="347">
        <v>59.2</v>
      </c>
      <c r="C55" s="55" t="str">
        <f>Text!G136</f>
        <v>Community safety (safety services)</v>
      </c>
      <c r="D55" s="680">
        <v>0</v>
      </c>
      <c r="E55" s="681">
        <v>0</v>
      </c>
      <c r="F55" s="662"/>
      <c r="G55" s="660"/>
      <c r="H55" s="666" t="str">
        <f t="shared" si="29"/>
        <v/>
      </c>
      <c r="I55" s="630"/>
      <c r="J55" s="622"/>
      <c r="K55" s="622">
        <f t="shared" si="0"/>
        <v>59.2</v>
      </c>
      <c r="L55" s="616">
        <f>VLOOKUP("RA"&amp;"_"&amp;K55,RARows[],5,FALSE)</f>
        <v>0</v>
      </c>
      <c r="M55" s="617" t="str">
        <f>IF(ISNUMBER(SEARCH($K$14,VLOOKUP("RA"&amp;"_"&amp;K55,RARows[],6,FALSE))),1,"")</f>
        <v/>
      </c>
      <c r="O55" s="618"/>
      <c r="P55" s="695" t="e">
        <f>VLOOKUP("RA"&amp;"_"&amp;UANumber&amp;"_"&amp;$B55&amp;"_"&amp;4&amp;"_"&amp;P$14,ValData!$AE$4:$AL$13475,8,FALSE)</f>
        <v>#N/A</v>
      </c>
      <c r="Q55" s="695" t="e">
        <f>ROUND(VLOOKUP("RA"&amp;"_"&amp;UANumber&amp;"_"&amp;$B55&amp;"_"&amp;4&amp;"_"&amp;Q$14,ValData!$AE$4:$AL$13475,8,FALSE),3)</f>
        <v>#N/A</v>
      </c>
      <c r="R55" s="695">
        <f t="shared" si="30"/>
        <v>0</v>
      </c>
      <c r="S55" s="696">
        <f>IF(VLOOKUP("RA"&amp;"_"&amp;$B55,ValData!$AS$4:$AV$253,3,FALSE)&lt;&gt;"",VLOOKUP("RA"&amp;"_"&amp;$B55,ValData!$AS$4:$AV$253,3,FALSE),$Q$10)</f>
        <v>500</v>
      </c>
      <c r="T55" s="697">
        <f>IF(VLOOKUP("RA"&amp;"_"&amp;$B55,ValData!$AS$4:$AV$253,4,FALSE)&lt;&gt;"",VLOOKUP("RA"&amp;"_"&amp;$B55,ValData!$AS$4:$AV$253,4,FALSE),$Q$11)</f>
        <v>10</v>
      </c>
      <c r="U55" s="696" t="e">
        <f t="shared" si="31"/>
        <v>#N/A</v>
      </c>
      <c r="V55" s="697" t="e">
        <f t="shared" si="32"/>
        <v>#N/A</v>
      </c>
      <c r="W55" s="698" t="e">
        <f t="shared" si="33"/>
        <v>#N/A</v>
      </c>
      <c r="X55" s="698">
        <f t="shared" si="34"/>
        <v>1</v>
      </c>
      <c r="Y55" s="694" t="e">
        <f t="shared" si="35"/>
        <v>#N/A</v>
      </c>
      <c r="Z55" s="694" t="str">
        <f t="shared" si="28"/>
        <v/>
      </c>
      <c r="AA55" s="431"/>
      <c r="AB55" s="222" t="str">
        <f t="shared" si="36"/>
        <v/>
      </c>
      <c r="AC55" s="431"/>
      <c r="AD55" s="891"/>
      <c r="AE55" s="577"/>
    </row>
    <row r="56" spans="1:31" ht="15.75" customHeight="1" x14ac:dyDescent="0.35">
      <c r="A56" s="50"/>
      <c r="B56" s="347">
        <v>59.3</v>
      </c>
      <c r="C56" s="55" t="str">
        <f>Text!G137</f>
        <v>Community safety (CCTV)</v>
      </c>
      <c r="D56" s="680">
        <v>0</v>
      </c>
      <c r="E56" s="681">
        <v>0</v>
      </c>
      <c r="F56" s="662"/>
      <c r="G56" s="660"/>
      <c r="H56" s="666" t="str">
        <f t="shared" si="29"/>
        <v/>
      </c>
      <c r="I56" s="630"/>
      <c r="J56" s="622"/>
      <c r="K56" s="622">
        <f t="shared" si="0"/>
        <v>59.3</v>
      </c>
      <c r="L56" s="616">
        <f>VLOOKUP("RA"&amp;"_"&amp;K56,RARows[],5,FALSE)</f>
        <v>0</v>
      </c>
      <c r="M56" s="617" t="str">
        <f>IF(ISNUMBER(SEARCH($K$14,VLOOKUP("RA"&amp;"_"&amp;K56,RARows[],6,FALSE))),1,"")</f>
        <v/>
      </c>
      <c r="O56" s="618"/>
      <c r="P56" s="695" t="e">
        <f>VLOOKUP("RA"&amp;"_"&amp;UANumber&amp;"_"&amp;$B56&amp;"_"&amp;4&amp;"_"&amp;P$14,ValData!$AE$4:$AL$13475,8,FALSE)</f>
        <v>#N/A</v>
      </c>
      <c r="Q56" s="695" t="e">
        <f>ROUND(VLOOKUP("RA"&amp;"_"&amp;UANumber&amp;"_"&amp;$B56&amp;"_"&amp;4&amp;"_"&amp;Q$14,ValData!$AE$4:$AL$13475,8,FALSE),3)</f>
        <v>#N/A</v>
      </c>
      <c r="R56" s="695">
        <f t="shared" si="30"/>
        <v>0</v>
      </c>
      <c r="S56" s="696">
        <f>IF(VLOOKUP("RA"&amp;"_"&amp;$B56,ValData!$AS$4:$AV$253,3,FALSE)&lt;&gt;"",VLOOKUP("RA"&amp;"_"&amp;$B56,ValData!$AS$4:$AV$253,3,FALSE),$Q$10)</f>
        <v>500</v>
      </c>
      <c r="T56" s="697">
        <f>IF(VLOOKUP("RA"&amp;"_"&amp;$B56,ValData!$AS$4:$AV$253,4,FALSE)&lt;&gt;"",VLOOKUP("RA"&amp;"_"&amp;$B56,ValData!$AS$4:$AV$253,4,FALSE),$Q$11)</f>
        <v>10</v>
      </c>
      <c r="U56" s="696" t="e">
        <f t="shared" si="31"/>
        <v>#N/A</v>
      </c>
      <c r="V56" s="697" t="e">
        <f t="shared" si="32"/>
        <v>#N/A</v>
      </c>
      <c r="W56" s="698" t="e">
        <f t="shared" si="33"/>
        <v>#N/A</v>
      </c>
      <c r="X56" s="698">
        <f t="shared" si="34"/>
        <v>1</v>
      </c>
      <c r="Y56" s="694" t="e">
        <f t="shared" si="35"/>
        <v>#N/A</v>
      </c>
      <c r="Z56" s="694" t="str">
        <f t="shared" si="28"/>
        <v/>
      </c>
      <c r="AA56" s="431"/>
      <c r="AB56" s="222" t="str">
        <f t="shared" si="36"/>
        <v/>
      </c>
      <c r="AC56" s="431"/>
      <c r="AD56" s="891"/>
      <c r="AE56" s="577"/>
    </row>
    <row r="57" spans="1:31" ht="15.75" customHeight="1" x14ac:dyDescent="0.35">
      <c r="A57" s="50"/>
      <c r="B57" s="347">
        <v>59.4</v>
      </c>
      <c r="C57" s="55" t="str">
        <f>Text!G138</f>
        <v>Community safety (crime reduction excluding CCTV)</v>
      </c>
      <c r="D57" s="680">
        <v>0</v>
      </c>
      <c r="E57" s="681">
        <v>0</v>
      </c>
      <c r="F57" s="662"/>
      <c r="G57" s="660"/>
      <c r="H57" s="666" t="str">
        <f t="shared" si="29"/>
        <v/>
      </c>
      <c r="I57" s="630"/>
      <c r="J57" s="622"/>
      <c r="K57" s="622">
        <f t="shared" si="0"/>
        <v>59.4</v>
      </c>
      <c r="L57" s="616">
        <f>VLOOKUP("RA"&amp;"_"&amp;K57,RARows[],5,FALSE)</f>
        <v>0</v>
      </c>
      <c r="M57" s="617" t="str">
        <f>IF(ISNUMBER(SEARCH($K$14,VLOOKUP("RA"&amp;"_"&amp;K57,RARows[],6,FALSE))),1,"")</f>
        <v/>
      </c>
      <c r="O57" s="618"/>
      <c r="P57" s="695" t="e">
        <f>VLOOKUP("RA"&amp;"_"&amp;UANumber&amp;"_"&amp;$B57&amp;"_"&amp;4&amp;"_"&amp;P$14,ValData!$AE$4:$AL$13475,8,FALSE)</f>
        <v>#N/A</v>
      </c>
      <c r="Q57" s="695" t="e">
        <f>ROUND(VLOOKUP("RA"&amp;"_"&amp;UANumber&amp;"_"&amp;$B57&amp;"_"&amp;4&amp;"_"&amp;Q$14,ValData!$AE$4:$AL$13475,8,FALSE),3)</f>
        <v>#N/A</v>
      </c>
      <c r="R57" s="695">
        <f t="shared" si="30"/>
        <v>0</v>
      </c>
      <c r="S57" s="696">
        <f>IF(VLOOKUP("RA"&amp;"_"&amp;$B57,ValData!$AS$4:$AV$253,3,FALSE)&lt;&gt;"",VLOOKUP("RA"&amp;"_"&amp;$B57,ValData!$AS$4:$AV$253,3,FALSE),$Q$10)</f>
        <v>500</v>
      </c>
      <c r="T57" s="697">
        <f>IF(VLOOKUP("RA"&amp;"_"&amp;$B57,ValData!$AS$4:$AV$253,4,FALSE)&lt;&gt;"",VLOOKUP("RA"&amp;"_"&amp;$B57,ValData!$AS$4:$AV$253,4,FALSE),$Q$11)</f>
        <v>10</v>
      </c>
      <c r="U57" s="696" t="e">
        <f t="shared" si="31"/>
        <v>#N/A</v>
      </c>
      <c r="V57" s="697" t="e">
        <f t="shared" si="32"/>
        <v>#N/A</v>
      </c>
      <c r="W57" s="698" t="e">
        <f t="shared" si="33"/>
        <v>#N/A</v>
      </c>
      <c r="X57" s="698">
        <f t="shared" si="34"/>
        <v>1</v>
      </c>
      <c r="Y57" s="694" t="e">
        <f t="shared" si="35"/>
        <v>#N/A</v>
      </c>
      <c r="Z57" s="694" t="str">
        <f t="shared" si="28"/>
        <v/>
      </c>
      <c r="AA57" s="431"/>
      <c r="AB57" s="222" t="str">
        <f t="shared" si="36"/>
        <v/>
      </c>
      <c r="AC57" s="431"/>
      <c r="AD57" s="891"/>
      <c r="AE57" s="577"/>
    </row>
    <row r="58" spans="1:31" ht="15.75" customHeight="1" x14ac:dyDescent="0.35">
      <c r="A58" s="50"/>
      <c r="B58" s="349">
        <v>60</v>
      </c>
      <c r="C58" s="55" t="str">
        <f>Text!G139</f>
        <v>Flood defence and land drainage</v>
      </c>
      <c r="D58" s="680">
        <v>0</v>
      </c>
      <c r="E58" s="681">
        <v>0</v>
      </c>
      <c r="F58" s="662"/>
      <c r="G58" s="660"/>
      <c r="H58" s="666" t="str">
        <f t="shared" si="29"/>
        <v/>
      </c>
      <c r="I58" s="630"/>
      <c r="J58" s="622"/>
      <c r="K58" s="622">
        <f t="shared" si="0"/>
        <v>60</v>
      </c>
      <c r="L58" s="616">
        <f>VLOOKUP("RA"&amp;"_"&amp;K58,RARows[],5,FALSE)</f>
        <v>0</v>
      </c>
      <c r="M58" s="617" t="str">
        <f>IF(ISNUMBER(SEARCH($K$14,VLOOKUP("RA"&amp;"_"&amp;K58,RARows[],6,FALSE))),1,"")</f>
        <v/>
      </c>
      <c r="O58" s="618"/>
      <c r="P58" s="695" t="e">
        <f>VLOOKUP("RA"&amp;"_"&amp;UANumber&amp;"_"&amp;$B58&amp;"_"&amp;4&amp;"_"&amp;P$14,ValData!$AE$4:$AL$13475,8,FALSE)</f>
        <v>#N/A</v>
      </c>
      <c r="Q58" s="695" t="e">
        <f>ROUND(VLOOKUP("RA"&amp;"_"&amp;UANumber&amp;"_"&amp;$B58&amp;"_"&amp;4&amp;"_"&amp;Q$14,ValData!$AE$4:$AL$13475,8,FALSE),3)</f>
        <v>#N/A</v>
      </c>
      <c r="R58" s="695">
        <f t="shared" si="30"/>
        <v>0</v>
      </c>
      <c r="S58" s="696">
        <f>IF(VLOOKUP("RA"&amp;"_"&amp;$B58,ValData!$AS$4:$AV$253,3,FALSE)&lt;&gt;"",VLOOKUP("RA"&amp;"_"&amp;$B58,ValData!$AS$4:$AV$253,3,FALSE),$Q$10)</f>
        <v>500</v>
      </c>
      <c r="T58" s="697">
        <f>IF(VLOOKUP("RA"&amp;"_"&amp;$B58,ValData!$AS$4:$AV$253,4,FALSE)&lt;&gt;"",VLOOKUP("RA"&amp;"_"&amp;$B58,ValData!$AS$4:$AV$253,4,FALSE),$Q$11)</f>
        <v>10</v>
      </c>
      <c r="U58" s="696" t="e">
        <f t="shared" si="31"/>
        <v>#N/A</v>
      </c>
      <c r="V58" s="697" t="e">
        <f t="shared" si="32"/>
        <v>#N/A</v>
      </c>
      <c r="W58" s="698" t="e">
        <f t="shared" si="33"/>
        <v>#N/A</v>
      </c>
      <c r="X58" s="698">
        <f t="shared" si="34"/>
        <v>1</v>
      </c>
      <c r="Y58" s="694" t="e">
        <f t="shared" si="35"/>
        <v>#N/A</v>
      </c>
      <c r="Z58" s="694" t="str">
        <f t="shared" si="28"/>
        <v/>
      </c>
      <c r="AA58" s="431"/>
      <c r="AB58" s="222" t="str">
        <f t="shared" si="36"/>
        <v/>
      </c>
      <c r="AC58" s="431"/>
      <c r="AD58" s="891"/>
      <c r="AE58" s="577"/>
    </row>
    <row r="59" spans="1:31" ht="15.75" customHeight="1" x14ac:dyDescent="0.35">
      <c r="A59" s="50"/>
      <c r="B59" s="349">
        <v>61</v>
      </c>
      <c r="C59" s="55" t="str">
        <f>Text!G140</f>
        <v>Agriculture and fisheries services</v>
      </c>
      <c r="D59" s="680">
        <v>0</v>
      </c>
      <c r="E59" s="681">
        <v>0</v>
      </c>
      <c r="F59" s="662"/>
      <c r="G59" s="660"/>
      <c r="H59" s="666" t="str">
        <f t="shared" si="29"/>
        <v/>
      </c>
      <c r="I59" s="630"/>
      <c r="J59" s="622"/>
      <c r="K59" s="622">
        <f t="shared" si="0"/>
        <v>61</v>
      </c>
      <c r="L59" s="616">
        <f>VLOOKUP("RA"&amp;"_"&amp;K59,RARows[],5,FALSE)</f>
        <v>0</v>
      </c>
      <c r="M59" s="617" t="str">
        <f>IF(ISNUMBER(SEARCH($K$14,VLOOKUP("RA"&amp;"_"&amp;K59,RARows[],6,FALSE))),1,"")</f>
        <v/>
      </c>
      <c r="O59" s="618"/>
      <c r="P59" s="695" t="e">
        <f>VLOOKUP("RA"&amp;"_"&amp;UANumber&amp;"_"&amp;$B59&amp;"_"&amp;4&amp;"_"&amp;P$14,ValData!$AE$4:$AL$13475,8,FALSE)</f>
        <v>#N/A</v>
      </c>
      <c r="Q59" s="695" t="e">
        <f>ROUND(VLOOKUP("RA"&amp;"_"&amp;UANumber&amp;"_"&amp;$B59&amp;"_"&amp;4&amp;"_"&amp;Q$14,ValData!$AE$4:$AL$13475,8,FALSE),3)</f>
        <v>#N/A</v>
      </c>
      <c r="R59" s="695">
        <f t="shared" si="30"/>
        <v>0</v>
      </c>
      <c r="S59" s="696">
        <f>IF(VLOOKUP("RA"&amp;"_"&amp;$B59,ValData!$AS$4:$AV$253,3,FALSE)&lt;&gt;"",VLOOKUP("RA"&amp;"_"&amp;$B59,ValData!$AS$4:$AV$253,3,FALSE),$Q$10)</f>
        <v>500</v>
      </c>
      <c r="T59" s="697">
        <f>IF(VLOOKUP("RA"&amp;"_"&amp;$B59,ValData!$AS$4:$AV$253,4,FALSE)&lt;&gt;"",VLOOKUP("RA"&amp;"_"&amp;$B59,ValData!$AS$4:$AV$253,4,FALSE),$Q$11)</f>
        <v>10</v>
      </c>
      <c r="U59" s="696" t="e">
        <f t="shared" si="31"/>
        <v>#N/A</v>
      </c>
      <c r="V59" s="697" t="e">
        <f t="shared" si="32"/>
        <v>#N/A</v>
      </c>
      <c r="W59" s="698" t="e">
        <f t="shared" si="33"/>
        <v>#N/A</v>
      </c>
      <c r="X59" s="698">
        <f t="shared" si="34"/>
        <v>1</v>
      </c>
      <c r="Y59" s="694" t="e">
        <f t="shared" si="35"/>
        <v>#N/A</v>
      </c>
      <c r="Z59" s="694" t="str">
        <f t="shared" si="28"/>
        <v/>
      </c>
      <c r="AA59" s="431"/>
      <c r="AB59" s="222" t="str">
        <f t="shared" si="36"/>
        <v/>
      </c>
      <c r="AC59" s="431"/>
      <c r="AD59" s="891"/>
      <c r="AE59" s="577"/>
    </row>
    <row r="60" spans="1:31" ht="15.75" customHeight="1" x14ac:dyDescent="0.35">
      <c r="A60" s="50"/>
      <c r="B60" s="349">
        <v>62</v>
      </c>
      <c r="C60" s="55" t="str">
        <f>Text!G141</f>
        <v>Regulatory services - trading standards</v>
      </c>
      <c r="D60" s="680">
        <v>0</v>
      </c>
      <c r="E60" s="681">
        <v>0</v>
      </c>
      <c r="F60" s="662"/>
      <c r="G60" s="660"/>
      <c r="H60" s="666" t="str">
        <f t="shared" si="29"/>
        <v/>
      </c>
      <c r="I60" s="630"/>
      <c r="J60" s="622"/>
      <c r="K60" s="622">
        <f t="shared" si="0"/>
        <v>62</v>
      </c>
      <c r="L60" s="616">
        <f>VLOOKUP("RA"&amp;"_"&amp;K60,RARows[],5,FALSE)</f>
        <v>0</v>
      </c>
      <c r="M60" s="617" t="str">
        <f>IF(ISNUMBER(SEARCH($K$14,VLOOKUP("RA"&amp;"_"&amp;K60,RARows[],6,FALSE))),1,"")</f>
        <v/>
      </c>
      <c r="O60" s="618"/>
      <c r="P60" s="695" t="e">
        <f>VLOOKUP("RA"&amp;"_"&amp;UANumber&amp;"_"&amp;$B60&amp;"_"&amp;4&amp;"_"&amp;P$14,ValData!$AE$4:$AL$13475,8,FALSE)</f>
        <v>#N/A</v>
      </c>
      <c r="Q60" s="695" t="e">
        <f>ROUND(VLOOKUP("RA"&amp;"_"&amp;UANumber&amp;"_"&amp;$B60&amp;"_"&amp;4&amp;"_"&amp;Q$14,ValData!$AE$4:$AL$13475,8,FALSE),3)</f>
        <v>#N/A</v>
      </c>
      <c r="R60" s="695">
        <f t="shared" si="30"/>
        <v>0</v>
      </c>
      <c r="S60" s="696">
        <f>IF(VLOOKUP("RA"&amp;"_"&amp;$B60,ValData!$AS$4:$AV$253,3,FALSE)&lt;&gt;"",VLOOKUP("RA"&amp;"_"&amp;$B60,ValData!$AS$4:$AV$253,3,FALSE),$Q$10)</f>
        <v>500</v>
      </c>
      <c r="T60" s="697">
        <f>IF(VLOOKUP("RA"&amp;"_"&amp;$B60,ValData!$AS$4:$AV$253,4,FALSE)&lt;&gt;"",VLOOKUP("RA"&amp;"_"&amp;$B60,ValData!$AS$4:$AV$253,4,FALSE),$Q$11)</f>
        <v>10</v>
      </c>
      <c r="U60" s="696" t="e">
        <f t="shared" si="31"/>
        <v>#N/A</v>
      </c>
      <c r="V60" s="697" t="e">
        <f t="shared" si="32"/>
        <v>#N/A</v>
      </c>
      <c r="W60" s="698" t="e">
        <f t="shared" si="33"/>
        <v>#N/A</v>
      </c>
      <c r="X60" s="698">
        <f t="shared" si="34"/>
        <v>1</v>
      </c>
      <c r="Y60" s="694" t="e">
        <f t="shared" si="35"/>
        <v>#N/A</v>
      </c>
      <c r="Z60" s="694" t="str">
        <f t="shared" si="28"/>
        <v/>
      </c>
      <c r="AA60" s="431"/>
      <c r="AB60" s="222" t="str">
        <f t="shared" si="36"/>
        <v/>
      </c>
      <c r="AC60" s="431"/>
      <c r="AD60" s="891"/>
      <c r="AE60" s="577"/>
    </row>
    <row r="61" spans="1:31" ht="15.75" customHeight="1" x14ac:dyDescent="0.35">
      <c r="A61" s="50"/>
      <c r="B61" s="347">
        <v>63.1</v>
      </c>
      <c r="C61" s="55" t="str">
        <f>Text!G142</f>
        <v>Waste collection</v>
      </c>
      <c r="D61" s="680">
        <v>0</v>
      </c>
      <c r="E61" s="681">
        <v>0</v>
      </c>
      <c r="F61" s="662"/>
      <c r="G61" s="660"/>
      <c r="H61" s="666" t="str">
        <f t="shared" si="29"/>
        <v/>
      </c>
      <c r="I61" s="630"/>
      <c r="J61" s="622"/>
      <c r="K61" s="622">
        <f t="shared" si="0"/>
        <v>63.1</v>
      </c>
      <c r="L61" s="616">
        <f>VLOOKUP("RA"&amp;"_"&amp;K61,RARows[],5,FALSE)</f>
        <v>0</v>
      </c>
      <c r="M61" s="617" t="str">
        <f>IF(ISNUMBER(SEARCH($K$14,VLOOKUP("RA"&amp;"_"&amp;K61,RARows[],6,FALSE))),1,"")</f>
        <v/>
      </c>
      <c r="O61" s="618"/>
      <c r="P61" s="695" t="e">
        <f>VLOOKUP("RA"&amp;"_"&amp;UANumber&amp;"_"&amp;$B61&amp;"_"&amp;4&amp;"_"&amp;P$14,ValData!$AE$4:$AL$13475,8,FALSE)</f>
        <v>#N/A</v>
      </c>
      <c r="Q61" s="695" t="e">
        <f>ROUND(VLOOKUP("RA"&amp;"_"&amp;UANumber&amp;"_"&amp;$B61&amp;"_"&amp;4&amp;"_"&amp;Q$14,ValData!$AE$4:$AL$13475,8,FALSE),3)</f>
        <v>#N/A</v>
      </c>
      <c r="R61" s="695">
        <f t="shared" si="30"/>
        <v>0</v>
      </c>
      <c r="S61" s="696">
        <f>IF(VLOOKUP("RA"&amp;"_"&amp;$B61,ValData!$AS$4:$AV$253,3,FALSE)&lt;&gt;"",VLOOKUP("RA"&amp;"_"&amp;$B61,ValData!$AS$4:$AV$253,3,FALSE),$Q$10)</f>
        <v>500</v>
      </c>
      <c r="T61" s="697">
        <f>IF(VLOOKUP("RA"&amp;"_"&amp;$B61,ValData!$AS$4:$AV$253,4,FALSE)&lt;&gt;"",VLOOKUP("RA"&amp;"_"&amp;$B61,ValData!$AS$4:$AV$253,4,FALSE),$Q$11)</f>
        <v>10</v>
      </c>
      <c r="U61" s="696" t="e">
        <f t="shared" si="31"/>
        <v>#N/A</v>
      </c>
      <c r="V61" s="697" t="e">
        <f t="shared" si="32"/>
        <v>#N/A</v>
      </c>
      <c r="W61" s="698" t="e">
        <f t="shared" si="33"/>
        <v>#N/A</v>
      </c>
      <c r="X61" s="698">
        <f t="shared" si="34"/>
        <v>1</v>
      </c>
      <c r="Y61" s="694" t="e">
        <f t="shared" si="35"/>
        <v>#N/A</v>
      </c>
      <c r="Z61" s="694" t="str">
        <f t="shared" si="28"/>
        <v/>
      </c>
      <c r="AA61" s="431"/>
      <c r="AB61" s="222" t="str">
        <f t="shared" si="36"/>
        <v/>
      </c>
      <c r="AC61" s="431"/>
      <c r="AD61" s="891"/>
      <c r="AE61" s="577"/>
    </row>
    <row r="62" spans="1:31" ht="15.75" customHeight="1" x14ac:dyDescent="0.35">
      <c r="A62" s="50"/>
      <c r="B62" s="347">
        <v>63.2</v>
      </c>
      <c r="C62" s="55" t="str">
        <f>Text!G143</f>
        <v>Waste disposal</v>
      </c>
      <c r="D62" s="680">
        <v>0</v>
      </c>
      <c r="E62" s="681">
        <v>0</v>
      </c>
      <c r="F62" s="662"/>
      <c r="G62" s="660"/>
      <c r="H62" s="666" t="str">
        <f t="shared" si="29"/>
        <v/>
      </c>
      <c r="I62" s="630"/>
      <c r="J62" s="622"/>
      <c r="K62" s="622">
        <f t="shared" si="0"/>
        <v>63.2</v>
      </c>
      <c r="L62" s="616">
        <f>VLOOKUP("RA"&amp;"_"&amp;K62,RARows[],5,FALSE)</f>
        <v>0</v>
      </c>
      <c r="M62" s="617" t="str">
        <f>IF(ISNUMBER(SEARCH($K$14,VLOOKUP("RA"&amp;"_"&amp;K62,RARows[],6,FALSE))),1,"")</f>
        <v/>
      </c>
      <c r="O62" s="618"/>
      <c r="P62" s="695" t="e">
        <f>VLOOKUP("RA"&amp;"_"&amp;UANumber&amp;"_"&amp;$B62&amp;"_"&amp;4&amp;"_"&amp;P$14,ValData!$AE$4:$AL$13475,8,FALSE)</f>
        <v>#N/A</v>
      </c>
      <c r="Q62" s="695" t="e">
        <f>ROUND(VLOOKUP("RA"&amp;"_"&amp;UANumber&amp;"_"&amp;$B62&amp;"_"&amp;4&amp;"_"&amp;Q$14,ValData!$AE$4:$AL$13475,8,FALSE),3)</f>
        <v>#N/A</v>
      </c>
      <c r="R62" s="695">
        <f t="shared" si="30"/>
        <v>0</v>
      </c>
      <c r="S62" s="696">
        <f>IF(VLOOKUP("RA"&amp;"_"&amp;$B62,ValData!$AS$4:$AV$253,3,FALSE)&lt;&gt;"",VLOOKUP("RA"&amp;"_"&amp;$B62,ValData!$AS$4:$AV$253,3,FALSE),$Q$10)</f>
        <v>500</v>
      </c>
      <c r="T62" s="697">
        <f>IF(VLOOKUP("RA"&amp;"_"&amp;$B62,ValData!$AS$4:$AV$253,4,FALSE)&lt;&gt;"",VLOOKUP("RA"&amp;"_"&amp;$B62,ValData!$AS$4:$AV$253,4,FALSE),$Q$11)</f>
        <v>10</v>
      </c>
      <c r="U62" s="696" t="e">
        <f t="shared" si="31"/>
        <v>#N/A</v>
      </c>
      <c r="V62" s="697" t="e">
        <f t="shared" si="32"/>
        <v>#N/A</v>
      </c>
      <c r="W62" s="698" t="e">
        <f t="shared" si="33"/>
        <v>#N/A</v>
      </c>
      <c r="X62" s="698">
        <f t="shared" si="34"/>
        <v>1</v>
      </c>
      <c r="Y62" s="694" t="e">
        <f t="shared" si="35"/>
        <v>#N/A</v>
      </c>
      <c r="Z62" s="694" t="str">
        <f t="shared" si="28"/>
        <v/>
      </c>
      <c r="AA62" s="431"/>
      <c r="AB62" s="222" t="str">
        <f t="shared" si="36"/>
        <v/>
      </c>
      <c r="AC62" s="431"/>
      <c r="AD62" s="891"/>
      <c r="AE62" s="577"/>
    </row>
    <row r="63" spans="1:31" ht="15.75" customHeight="1" x14ac:dyDescent="0.35">
      <c r="A63" s="50"/>
      <c r="B63" s="347">
        <v>63.3</v>
      </c>
      <c r="C63" s="55" t="str">
        <f>Text!G144</f>
        <v>Trade waste</v>
      </c>
      <c r="D63" s="680">
        <v>0</v>
      </c>
      <c r="E63" s="681">
        <v>0</v>
      </c>
      <c r="F63" s="662"/>
      <c r="G63" s="660"/>
      <c r="H63" s="666" t="str">
        <f t="shared" si="29"/>
        <v/>
      </c>
      <c r="I63" s="630"/>
      <c r="J63" s="622"/>
      <c r="K63" s="622">
        <f t="shared" si="0"/>
        <v>63.3</v>
      </c>
      <c r="L63" s="616">
        <f>VLOOKUP("RA"&amp;"_"&amp;K63,RARows[],5,FALSE)</f>
        <v>0</v>
      </c>
      <c r="M63" s="617" t="str">
        <f>IF(ISNUMBER(SEARCH($K$14,VLOOKUP("RA"&amp;"_"&amp;K63,RARows[],6,FALSE))),1,"")</f>
        <v/>
      </c>
      <c r="O63" s="618"/>
      <c r="P63" s="695" t="e">
        <f>VLOOKUP("RA"&amp;"_"&amp;UANumber&amp;"_"&amp;$B63&amp;"_"&amp;4&amp;"_"&amp;P$14,ValData!$AE$4:$AL$13475,8,FALSE)</f>
        <v>#N/A</v>
      </c>
      <c r="Q63" s="695" t="e">
        <f>ROUND(VLOOKUP("RA"&amp;"_"&amp;UANumber&amp;"_"&amp;$B63&amp;"_"&amp;4&amp;"_"&amp;Q$14,ValData!$AE$4:$AL$13475,8,FALSE),3)</f>
        <v>#N/A</v>
      </c>
      <c r="R63" s="695">
        <f t="shared" si="30"/>
        <v>0</v>
      </c>
      <c r="S63" s="696">
        <f>IF(VLOOKUP("RA"&amp;"_"&amp;$B63,ValData!$AS$4:$AV$253,3,FALSE)&lt;&gt;"",VLOOKUP("RA"&amp;"_"&amp;$B63,ValData!$AS$4:$AV$253,3,FALSE),$Q$10)</f>
        <v>500</v>
      </c>
      <c r="T63" s="697">
        <f>IF(VLOOKUP("RA"&amp;"_"&amp;$B63,ValData!$AS$4:$AV$253,4,FALSE)&lt;&gt;"",VLOOKUP("RA"&amp;"_"&amp;$B63,ValData!$AS$4:$AV$253,4,FALSE),$Q$11)</f>
        <v>10</v>
      </c>
      <c r="U63" s="696" t="e">
        <f t="shared" si="31"/>
        <v>#N/A</v>
      </c>
      <c r="V63" s="697" t="e">
        <f t="shared" si="32"/>
        <v>#N/A</v>
      </c>
      <c r="W63" s="698" t="e">
        <f t="shared" si="33"/>
        <v>#N/A</v>
      </c>
      <c r="X63" s="698">
        <f t="shared" si="34"/>
        <v>1</v>
      </c>
      <c r="Y63" s="694" t="e">
        <f t="shared" si="35"/>
        <v>#N/A</v>
      </c>
      <c r="Z63" s="694" t="str">
        <f t="shared" si="28"/>
        <v/>
      </c>
      <c r="AA63" s="431"/>
      <c r="AB63" s="222" t="str">
        <f t="shared" si="36"/>
        <v/>
      </c>
      <c r="AC63" s="431"/>
      <c r="AD63" s="891"/>
      <c r="AE63" s="577"/>
    </row>
    <row r="64" spans="1:31" ht="15.75" customHeight="1" x14ac:dyDescent="0.35">
      <c r="A64" s="50"/>
      <c r="B64" s="347">
        <v>63.4</v>
      </c>
      <c r="C64" s="55" t="str">
        <f>Text!G145</f>
        <v>Recycling</v>
      </c>
      <c r="D64" s="680">
        <v>0</v>
      </c>
      <c r="E64" s="681">
        <v>0</v>
      </c>
      <c r="F64" s="662"/>
      <c r="G64" s="660"/>
      <c r="H64" s="666" t="str">
        <f t="shared" si="29"/>
        <v/>
      </c>
      <c r="I64" s="630"/>
      <c r="J64" s="622"/>
      <c r="K64" s="622">
        <f t="shared" si="0"/>
        <v>63.4</v>
      </c>
      <c r="L64" s="616">
        <f>VLOOKUP("RA"&amp;"_"&amp;K64,RARows[],5,FALSE)</f>
        <v>0</v>
      </c>
      <c r="M64" s="617" t="str">
        <f>IF(ISNUMBER(SEARCH($K$14,VLOOKUP("RA"&amp;"_"&amp;K64,RARows[],6,FALSE))),1,"")</f>
        <v/>
      </c>
      <c r="O64" s="618"/>
      <c r="P64" s="695" t="e">
        <f>VLOOKUP("RA"&amp;"_"&amp;UANumber&amp;"_"&amp;$B64&amp;"_"&amp;4&amp;"_"&amp;P$14,ValData!$AE$4:$AL$13475,8,FALSE)</f>
        <v>#N/A</v>
      </c>
      <c r="Q64" s="695" t="e">
        <f>ROUND(VLOOKUP("RA"&amp;"_"&amp;UANumber&amp;"_"&amp;$B64&amp;"_"&amp;4&amp;"_"&amp;Q$14,ValData!$AE$4:$AL$13475,8,FALSE),3)</f>
        <v>#N/A</v>
      </c>
      <c r="R64" s="695">
        <f t="shared" si="30"/>
        <v>0</v>
      </c>
      <c r="S64" s="696">
        <f>IF(VLOOKUP("RA"&amp;"_"&amp;$B64,ValData!$AS$4:$AV$253,3,FALSE)&lt;&gt;"",VLOOKUP("RA"&amp;"_"&amp;$B64,ValData!$AS$4:$AV$253,3,FALSE),$Q$10)</f>
        <v>500</v>
      </c>
      <c r="T64" s="697">
        <f>IF(VLOOKUP("RA"&amp;"_"&amp;$B64,ValData!$AS$4:$AV$253,4,FALSE)&lt;&gt;"",VLOOKUP("RA"&amp;"_"&amp;$B64,ValData!$AS$4:$AV$253,4,FALSE),$Q$11)</f>
        <v>10</v>
      </c>
      <c r="U64" s="696" t="e">
        <f t="shared" si="31"/>
        <v>#N/A</v>
      </c>
      <c r="V64" s="697" t="e">
        <f t="shared" si="32"/>
        <v>#N/A</v>
      </c>
      <c r="W64" s="698" t="e">
        <f t="shared" si="33"/>
        <v>#N/A</v>
      </c>
      <c r="X64" s="698">
        <f t="shared" si="34"/>
        <v>1</v>
      </c>
      <c r="Y64" s="694" t="e">
        <f t="shared" si="35"/>
        <v>#N/A</v>
      </c>
      <c r="Z64" s="694" t="str">
        <f t="shared" si="28"/>
        <v/>
      </c>
      <c r="AA64" s="431"/>
      <c r="AB64" s="222" t="str">
        <f t="shared" si="36"/>
        <v/>
      </c>
      <c r="AC64" s="431"/>
      <c r="AD64" s="891"/>
      <c r="AE64" s="577"/>
    </row>
    <row r="65" spans="1:31" ht="15.75" customHeight="1" x14ac:dyDescent="0.35">
      <c r="A65" s="50"/>
      <c r="B65" s="349">
        <v>63.5</v>
      </c>
      <c r="C65" s="55" t="str">
        <f>Text!G146</f>
        <v>Waste minimisation</v>
      </c>
      <c r="D65" s="680">
        <v>0</v>
      </c>
      <c r="E65" s="681">
        <v>0</v>
      </c>
      <c r="F65" s="662"/>
      <c r="G65" s="660"/>
      <c r="H65" s="666" t="str">
        <f t="shared" si="29"/>
        <v/>
      </c>
      <c r="I65" s="630"/>
      <c r="J65" s="622"/>
      <c r="K65" s="622">
        <f t="shared" si="0"/>
        <v>63.5</v>
      </c>
      <c r="L65" s="616">
        <f>VLOOKUP("RA"&amp;"_"&amp;K65,RARows[],5,FALSE)</f>
        <v>0</v>
      </c>
      <c r="M65" s="617" t="str">
        <f>IF(ISNUMBER(SEARCH($K$14,VLOOKUP("RA"&amp;"_"&amp;K65,RARows[],6,FALSE))),1,"")</f>
        <v/>
      </c>
      <c r="O65" s="618"/>
      <c r="P65" s="695" t="e">
        <f>VLOOKUP("RA"&amp;"_"&amp;UANumber&amp;"_"&amp;$B65&amp;"_"&amp;4&amp;"_"&amp;P$14,ValData!$AE$4:$AL$13475,8,FALSE)</f>
        <v>#N/A</v>
      </c>
      <c r="Q65" s="695" t="e">
        <f>ROUND(VLOOKUP("RA"&amp;"_"&amp;UANumber&amp;"_"&amp;$B65&amp;"_"&amp;4&amp;"_"&amp;Q$14,ValData!$AE$4:$AL$13475,8,FALSE),3)</f>
        <v>#N/A</v>
      </c>
      <c r="R65" s="695">
        <f t="shared" si="30"/>
        <v>0</v>
      </c>
      <c r="S65" s="696">
        <f>IF(VLOOKUP("RA"&amp;"_"&amp;$B65,ValData!$AS$4:$AV$253,3,FALSE)&lt;&gt;"",VLOOKUP("RA"&amp;"_"&amp;$B65,ValData!$AS$4:$AV$253,3,FALSE),$Q$10)</f>
        <v>500</v>
      </c>
      <c r="T65" s="697">
        <f>IF(VLOOKUP("RA"&amp;"_"&amp;$B65,ValData!$AS$4:$AV$253,4,FALSE)&lt;&gt;"",VLOOKUP("RA"&amp;"_"&amp;$B65,ValData!$AS$4:$AV$253,4,FALSE),$Q$11)</f>
        <v>10</v>
      </c>
      <c r="U65" s="696" t="e">
        <f t="shared" si="31"/>
        <v>#N/A</v>
      </c>
      <c r="V65" s="697" t="e">
        <f t="shared" si="32"/>
        <v>#N/A</v>
      </c>
      <c r="W65" s="698" t="e">
        <f t="shared" si="33"/>
        <v>#N/A</v>
      </c>
      <c r="X65" s="698">
        <f t="shared" si="34"/>
        <v>1</v>
      </c>
      <c r="Y65" s="694" t="e">
        <f t="shared" si="35"/>
        <v>#N/A</v>
      </c>
      <c r="Z65" s="694" t="str">
        <f t="shared" si="28"/>
        <v/>
      </c>
      <c r="AA65" s="431"/>
      <c r="AB65" s="222" t="str">
        <f t="shared" si="36"/>
        <v/>
      </c>
      <c r="AC65" s="431"/>
      <c r="AD65" s="891"/>
      <c r="AE65" s="577"/>
    </row>
    <row r="66" spans="1:31" ht="15.75" customHeight="1" x14ac:dyDescent="0.35">
      <c r="A66" s="50"/>
      <c r="B66" s="349">
        <v>63.6</v>
      </c>
      <c r="C66" s="55" t="str">
        <f>Text!G147</f>
        <v>Climate change costs</v>
      </c>
      <c r="D66" s="680">
        <v>0</v>
      </c>
      <c r="E66" s="681">
        <v>0</v>
      </c>
      <c r="F66" s="662"/>
      <c r="G66" s="660"/>
      <c r="H66" s="667" t="str">
        <f t="shared" si="29"/>
        <v/>
      </c>
      <c r="I66" s="630"/>
      <c r="J66" s="622"/>
      <c r="K66" s="622">
        <f t="shared" si="0"/>
        <v>63.6</v>
      </c>
      <c r="L66" s="616">
        <f>VLOOKUP("RA"&amp;"_"&amp;K66,RARows[],5,FALSE)</f>
        <v>0</v>
      </c>
      <c r="M66" s="617" t="str">
        <f>IF(ISNUMBER(SEARCH($K$14,VLOOKUP("RA"&amp;"_"&amp;K66,RARows[],6,FALSE))),1,"")</f>
        <v/>
      </c>
      <c r="O66" s="618"/>
      <c r="P66" s="695" t="e">
        <f>VLOOKUP("RA"&amp;"_"&amp;UANumber&amp;"_"&amp;$B66&amp;"_"&amp;4&amp;"_"&amp;P$14,ValData!$AE$4:$AL$13475,8,FALSE)</f>
        <v>#N/A</v>
      </c>
      <c r="Q66" s="695" t="e">
        <f>ROUND(VLOOKUP("RA"&amp;"_"&amp;UANumber&amp;"_"&amp;$B66&amp;"_"&amp;4&amp;"_"&amp;Q$14,ValData!$AE$4:$AL$13475,8,FALSE),3)</f>
        <v>#N/A</v>
      </c>
      <c r="R66" s="695">
        <f t="shared" si="30"/>
        <v>0</v>
      </c>
      <c r="S66" s="696">
        <f>IF(VLOOKUP("RA"&amp;"_"&amp;$B66,ValData!$AS$4:$AV$253,3,FALSE)&lt;&gt;"",VLOOKUP("RA"&amp;"_"&amp;$B66,ValData!$AS$4:$AV$253,3,FALSE),$Q$10)</f>
        <v>500</v>
      </c>
      <c r="T66" s="697">
        <f>IF(VLOOKUP("RA"&amp;"_"&amp;$B66,ValData!$AS$4:$AV$253,4,FALSE)&lt;&gt;"",VLOOKUP("RA"&amp;"_"&amp;$B66,ValData!$AS$4:$AV$253,4,FALSE),$Q$11)</f>
        <v>10</v>
      </c>
      <c r="U66" s="696" t="e">
        <f t="shared" si="31"/>
        <v>#N/A</v>
      </c>
      <c r="V66" s="697" t="e">
        <f t="shared" si="32"/>
        <v>#N/A</v>
      </c>
      <c r="W66" s="698" t="e">
        <f t="shared" si="33"/>
        <v>#N/A</v>
      </c>
      <c r="X66" s="698">
        <f t="shared" si="34"/>
        <v>1</v>
      </c>
      <c r="Y66" s="694" t="e">
        <f t="shared" si="35"/>
        <v>#N/A</v>
      </c>
      <c r="Z66" s="694" t="str">
        <f t="shared" si="28"/>
        <v/>
      </c>
      <c r="AA66" s="431"/>
      <c r="AB66" s="222" t="str">
        <f t="shared" si="36"/>
        <v/>
      </c>
      <c r="AC66" s="431"/>
      <c r="AD66" s="891"/>
      <c r="AE66" s="577"/>
    </row>
    <row r="67" spans="1:31" ht="15.75" customHeight="1" x14ac:dyDescent="0.35">
      <c r="A67" s="50"/>
      <c r="B67" s="350" t="str">
        <f>Text!G148</f>
        <v>Planning and Development</v>
      </c>
      <c r="C67" s="125"/>
      <c r="D67" s="126"/>
      <c r="E67" s="479"/>
      <c r="F67" s="663"/>
      <c r="G67" s="660"/>
      <c r="H67" s="664" t="str">
        <f>ValData!AP69</f>
        <v>Unitaries</v>
      </c>
      <c r="I67" s="608"/>
      <c r="J67" s="614"/>
      <c r="K67" s="622"/>
      <c r="L67" s="616"/>
      <c r="M67" s="617" t="str">
        <f>IF(ISNUMBER(SEARCH($K$14,VLOOKUP("RA"&amp;"_"&amp;K67,RARows[],6,FALSE))),1,"")</f>
        <v/>
      </c>
      <c r="O67" s="618"/>
      <c r="P67" s="321"/>
      <c r="Q67" s="322"/>
      <c r="R67" s="322"/>
      <c r="S67" s="329"/>
      <c r="T67" s="326"/>
      <c r="U67" s="329"/>
      <c r="V67" s="326"/>
      <c r="Z67" s="56" t="str">
        <f t="shared" si="28"/>
        <v/>
      </c>
      <c r="AA67" s="19"/>
      <c r="AC67" s="19"/>
      <c r="AE67" s="577"/>
    </row>
    <row r="68" spans="1:31" ht="15.75" customHeight="1" x14ac:dyDescent="0.35">
      <c r="A68" s="50"/>
      <c r="B68" s="349">
        <v>65</v>
      </c>
      <c r="C68" s="55" t="str">
        <f>Text!G149</f>
        <v>Building control</v>
      </c>
      <c r="D68" s="680">
        <v>0</v>
      </c>
      <c r="E68" s="681">
        <v>0</v>
      </c>
      <c r="F68" s="662"/>
      <c r="G68" s="660"/>
      <c r="H68" s="665" t="str">
        <f t="shared" ref="H68:H75" si="37">IF(D68&lt;0,1,IF(-E68&gt;D68,2,""))</f>
        <v/>
      </c>
      <c r="I68" s="630"/>
      <c r="J68" s="622"/>
      <c r="K68" s="622">
        <f t="shared" si="0"/>
        <v>65</v>
      </c>
      <c r="L68" s="616">
        <f>VLOOKUP("RA"&amp;"_"&amp;K68,RARows[],5,FALSE)</f>
        <v>0</v>
      </c>
      <c r="M68" s="617" t="str">
        <f>IF(ISNUMBER(SEARCH($K$14,VLOOKUP("RA"&amp;"_"&amp;K68,RARows[],6,FALSE))),1,"")</f>
        <v/>
      </c>
      <c r="O68" s="618"/>
      <c r="P68" s="695" t="e">
        <f>VLOOKUP("RA"&amp;"_"&amp;UANumber&amp;"_"&amp;$B68&amp;"_"&amp;4&amp;"_"&amp;P$14,ValData!$AE$4:$AL$13475,8,FALSE)</f>
        <v>#N/A</v>
      </c>
      <c r="Q68" s="695" t="e">
        <f>ROUND(VLOOKUP("RA"&amp;"_"&amp;UANumber&amp;"_"&amp;$B68&amp;"_"&amp;4&amp;"_"&amp;Q$14,ValData!$AE$4:$AL$13475,8,FALSE),3)</f>
        <v>#N/A</v>
      </c>
      <c r="R68" s="695">
        <f t="shared" ref="R68:R75" si="38">D68</f>
        <v>0</v>
      </c>
      <c r="S68" s="696">
        <f>IF(VLOOKUP("RA"&amp;"_"&amp;$B68,ValData!$AS$4:$AV$253,3,FALSE)&lt;&gt;"",VLOOKUP("RA"&amp;"_"&amp;$B68,ValData!$AS$4:$AV$253,3,FALSE),$Q$10)</f>
        <v>500</v>
      </c>
      <c r="T68" s="697">
        <f>IF(VLOOKUP("RA"&amp;"_"&amp;$B68,ValData!$AS$4:$AV$253,4,FALSE)&lt;&gt;"",VLOOKUP("RA"&amp;"_"&amp;$B68,ValData!$AS$4:$AV$253,4,FALSE),$Q$11)</f>
        <v>10</v>
      </c>
      <c r="U68" s="696" t="e">
        <f t="shared" ref="U68:U75" si="39">R68-Q68</f>
        <v>#N/A</v>
      </c>
      <c r="V68" s="697" t="e">
        <f t="shared" ref="V68:V75" si="40">IF(OR(Q68=0,R68=0),0,U68/Q68*100)</f>
        <v>#N/A</v>
      </c>
      <c r="W68" s="698" t="e">
        <f t="shared" ref="W68:W75" si="41">IF(Q68=0,1,"")</f>
        <v>#N/A</v>
      </c>
      <c r="X68" s="698">
        <f t="shared" ref="X68:X75" si="42">IF(R68=0,1,"")</f>
        <v>1</v>
      </c>
      <c r="Y68" s="716" t="e">
        <f t="shared" ref="Y68:Y75" si="43">IF(SUM(W68:X68)=2,"",IF(AND(SUM(W68:X68)=1,ABS(ROUND(U68,2))&gt;S68),9,IF(AND(ABS(ROUND(U68,2))&gt;S68,ABS(ROUND(V68,2))&gt;T68),3,IF(ABS(ROUND(V68,2))&gt;T68,2,IF(ABS(ROUND(U68,2))&gt;S68,1,"")))))</f>
        <v>#N/A</v>
      </c>
      <c r="Z68" s="716" t="str">
        <f t="shared" si="28"/>
        <v/>
      </c>
      <c r="AA68" s="431"/>
      <c r="AB68" s="222" t="str">
        <f t="shared" ref="AB68:AB75" si="44">IF(AC68="C","",IF(AA68=1,1,""))</f>
        <v/>
      </c>
      <c r="AC68" s="431"/>
      <c r="AD68" s="891"/>
      <c r="AE68" s="577"/>
    </row>
    <row r="69" spans="1:31" ht="15.75" customHeight="1" x14ac:dyDescent="0.35">
      <c r="A69" s="50"/>
      <c r="B69" s="349">
        <v>66</v>
      </c>
      <c r="C69" s="55" t="str">
        <f>Text!G150</f>
        <v>Development control</v>
      </c>
      <c r="D69" s="680">
        <v>0</v>
      </c>
      <c r="E69" s="681">
        <v>0</v>
      </c>
      <c r="F69" s="662"/>
      <c r="G69" s="660"/>
      <c r="H69" s="666" t="str">
        <f t="shared" si="37"/>
        <v/>
      </c>
      <c r="I69" s="630"/>
      <c r="J69" s="622"/>
      <c r="K69" s="622">
        <f t="shared" si="0"/>
        <v>66</v>
      </c>
      <c r="L69" s="616">
        <f>VLOOKUP("RA"&amp;"_"&amp;K69,RARows[],5,FALSE)</f>
        <v>0</v>
      </c>
      <c r="M69" s="617" t="str">
        <f>IF(ISNUMBER(SEARCH($K$14,VLOOKUP("RA"&amp;"_"&amp;K69,RARows[],6,FALSE))),1,"")</f>
        <v/>
      </c>
      <c r="O69" s="618"/>
      <c r="P69" s="695" t="e">
        <f>VLOOKUP("RA"&amp;"_"&amp;UANumber&amp;"_"&amp;$B69&amp;"_"&amp;4&amp;"_"&amp;P$14,ValData!$AE$4:$AL$13475,8,FALSE)</f>
        <v>#N/A</v>
      </c>
      <c r="Q69" s="695" t="e">
        <f>ROUND(VLOOKUP("RA"&amp;"_"&amp;UANumber&amp;"_"&amp;$B69&amp;"_"&amp;4&amp;"_"&amp;Q$14,ValData!$AE$4:$AL$13475,8,FALSE),3)</f>
        <v>#N/A</v>
      </c>
      <c r="R69" s="695">
        <f t="shared" si="38"/>
        <v>0</v>
      </c>
      <c r="S69" s="696">
        <f>IF(VLOOKUP("RA"&amp;"_"&amp;$B69,ValData!$AS$4:$AV$253,3,FALSE)&lt;&gt;"",VLOOKUP("RA"&amp;"_"&amp;$B69,ValData!$AS$4:$AV$253,3,FALSE),$Q$10)</f>
        <v>500</v>
      </c>
      <c r="T69" s="697">
        <f>IF(VLOOKUP("RA"&amp;"_"&amp;$B69,ValData!$AS$4:$AV$253,4,FALSE)&lt;&gt;"",VLOOKUP("RA"&amp;"_"&amp;$B69,ValData!$AS$4:$AV$253,4,FALSE),$Q$11)</f>
        <v>10</v>
      </c>
      <c r="U69" s="696" t="e">
        <f t="shared" si="39"/>
        <v>#N/A</v>
      </c>
      <c r="V69" s="697" t="e">
        <f t="shared" si="40"/>
        <v>#N/A</v>
      </c>
      <c r="W69" s="698" t="e">
        <f t="shared" si="41"/>
        <v>#N/A</v>
      </c>
      <c r="X69" s="698">
        <f t="shared" si="42"/>
        <v>1</v>
      </c>
      <c r="Y69" s="716" t="e">
        <f t="shared" si="43"/>
        <v>#N/A</v>
      </c>
      <c r="Z69" s="716" t="str">
        <f t="shared" si="28"/>
        <v/>
      </c>
      <c r="AA69" s="431"/>
      <c r="AB69" s="222" t="str">
        <f t="shared" si="44"/>
        <v/>
      </c>
      <c r="AC69" s="431"/>
      <c r="AD69" s="891"/>
      <c r="AE69" s="577"/>
    </row>
    <row r="70" spans="1:31" ht="15.75" customHeight="1" x14ac:dyDescent="0.35">
      <c r="A70" s="50"/>
      <c r="B70" s="349">
        <v>67</v>
      </c>
      <c r="C70" s="55" t="str">
        <f>Text!G151</f>
        <v>Planning policy</v>
      </c>
      <c r="D70" s="680">
        <v>0</v>
      </c>
      <c r="E70" s="681">
        <v>0</v>
      </c>
      <c r="F70" s="662"/>
      <c r="G70" s="660"/>
      <c r="H70" s="666" t="str">
        <f t="shared" si="37"/>
        <v/>
      </c>
      <c r="I70" s="630"/>
      <c r="J70" s="622"/>
      <c r="K70" s="622">
        <f t="shared" si="0"/>
        <v>67</v>
      </c>
      <c r="L70" s="616">
        <f>VLOOKUP("RA"&amp;"_"&amp;K70,RARows[],5,FALSE)</f>
        <v>0</v>
      </c>
      <c r="M70" s="617" t="str">
        <f>IF(ISNUMBER(SEARCH($K$14,VLOOKUP("RA"&amp;"_"&amp;K70,RARows[],6,FALSE))),1,"")</f>
        <v/>
      </c>
      <c r="O70" s="618"/>
      <c r="P70" s="695" t="e">
        <f>VLOOKUP("RA"&amp;"_"&amp;UANumber&amp;"_"&amp;$B70&amp;"_"&amp;4&amp;"_"&amp;P$14,ValData!$AE$4:$AL$13475,8,FALSE)</f>
        <v>#N/A</v>
      </c>
      <c r="Q70" s="695" t="e">
        <f>ROUND(VLOOKUP("RA"&amp;"_"&amp;UANumber&amp;"_"&amp;$B70&amp;"_"&amp;4&amp;"_"&amp;Q$14,ValData!$AE$4:$AL$13475,8,FALSE),3)</f>
        <v>#N/A</v>
      </c>
      <c r="R70" s="695">
        <f t="shared" si="38"/>
        <v>0</v>
      </c>
      <c r="S70" s="696">
        <f>IF(VLOOKUP("RA"&amp;"_"&amp;$B70,ValData!$AS$4:$AV$253,3,FALSE)&lt;&gt;"",VLOOKUP("RA"&amp;"_"&amp;$B70,ValData!$AS$4:$AV$253,3,FALSE),$Q$10)</f>
        <v>500</v>
      </c>
      <c r="T70" s="697">
        <f>IF(VLOOKUP("RA"&amp;"_"&amp;$B70,ValData!$AS$4:$AV$253,4,FALSE)&lt;&gt;"",VLOOKUP("RA"&amp;"_"&amp;$B70,ValData!$AS$4:$AV$253,4,FALSE),$Q$11)</f>
        <v>10</v>
      </c>
      <c r="U70" s="696" t="e">
        <f t="shared" si="39"/>
        <v>#N/A</v>
      </c>
      <c r="V70" s="697" t="e">
        <f t="shared" si="40"/>
        <v>#N/A</v>
      </c>
      <c r="W70" s="698" t="e">
        <f t="shared" si="41"/>
        <v>#N/A</v>
      </c>
      <c r="X70" s="698">
        <f t="shared" si="42"/>
        <v>1</v>
      </c>
      <c r="Y70" s="716" t="e">
        <f t="shared" si="43"/>
        <v>#N/A</v>
      </c>
      <c r="Z70" s="716" t="str">
        <f t="shared" si="28"/>
        <v/>
      </c>
      <c r="AA70" s="431"/>
      <c r="AB70" s="222" t="str">
        <f t="shared" si="44"/>
        <v/>
      </c>
      <c r="AC70" s="431"/>
      <c r="AD70" s="891"/>
      <c r="AE70" s="577"/>
    </row>
    <row r="71" spans="1:31" ht="15.75" customHeight="1" x14ac:dyDescent="0.35">
      <c r="A71" s="50"/>
      <c r="B71" s="349">
        <v>68</v>
      </c>
      <c r="C71" s="55" t="str">
        <f>Text!G152</f>
        <v>Environmental initiatives</v>
      </c>
      <c r="D71" s="680">
        <v>0</v>
      </c>
      <c r="E71" s="681">
        <v>0</v>
      </c>
      <c r="F71" s="662"/>
      <c r="G71" s="660"/>
      <c r="H71" s="666" t="str">
        <f t="shared" si="37"/>
        <v/>
      </c>
      <c r="I71" s="630"/>
      <c r="J71" s="622"/>
      <c r="K71" s="622">
        <f t="shared" si="0"/>
        <v>68</v>
      </c>
      <c r="L71" s="616">
        <f>VLOOKUP("RA"&amp;"_"&amp;K71,RARows[],5,FALSE)</f>
        <v>0</v>
      </c>
      <c r="M71" s="617" t="str">
        <f>IF(ISNUMBER(SEARCH($K$14,VLOOKUP("RA"&amp;"_"&amp;K71,RARows[],6,FALSE))),1,"")</f>
        <v/>
      </c>
      <c r="O71" s="618"/>
      <c r="P71" s="695" t="e">
        <f>VLOOKUP("RA"&amp;"_"&amp;UANumber&amp;"_"&amp;$B71&amp;"_"&amp;4&amp;"_"&amp;P$14,ValData!$AE$4:$AL$13475,8,FALSE)</f>
        <v>#N/A</v>
      </c>
      <c r="Q71" s="695" t="e">
        <f>ROUND(VLOOKUP("RA"&amp;"_"&amp;UANumber&amp;"_"&amp;$B71&amp;"_"&amp;4&amp;"_"&amp;Q$14,ValData!$AE$4:$AL$13475,8,FALSE),3)</f>
        <v>#N/A</v>
      </c>
      <c r="R71" s="695">
        <f t="shared" si="38"/>
        <v>0</v>
      </c>
      <c r="S71" s="696">
        <f>IF(VLOOKUP("RA"&amp;"_"&amp;$B71,ValData!$AS$4:$AV$253,3,FALSE)&lt;&gt;"",VLOOKUP("RA"&amp;"_"&amp;$B71,ValData!$AS$4:$AV$253,3,FALSE),$Q$10)</f>
        <v>500</v>
      </c>
      <c r="T71" s="697">
        <f>IF(VLOOKUP("RA"&amp;"_"&amp;$B71,ValData!$AS$4:$AV$253,4,FALSE)&lt;&gt;"",VLOOKUP("RA"&amp;"_"&amp;$B71,ValData!$AS$4:$AV$253,4,FALSE),$Q$11)</f>
        <v>10</v>
      </c>
      <c r="U71" s="696" t="e">
        <f t="shared" si="39"/>
        <v>#N/A</v>
      </c>
      <c r="V71" s="697" t="e">
        <f t="shared" si="40"/>
        <v>#N/A</v>
      </c>
      <c r="W71" s="698" t="e">
        <f t="shared" si="41"/>
        <v>#N/A</v>
      </c>
      <c r="X71" s="698">
        <f t="shared" si="42"/>
        <v>1</v>
      </c>
      <c r="Y71" s="716" t="e">
        <f t="shared" si="43"/>
        <v>#N/A</v>
      </c>
      <c r="Z71" s="716" t="str">
        <f t="shared" si="28"/>
        <v/>
      </c>
      <c r="AA71" s="431"/>
      <c r="AB71" s="222" t="str">
        <f t="shared" si="44"/>
        <v/>
      </c>
      <c r="AC71" s="431"/>
      <c r="AD71" s="891"/>
      <c r="AE71" s="577"/>
    </row>
    <row r="72" spans="1:31" ht="15.75" customHeight="1" x14ac:dyDescent="0.35">
      <c r="A72" s="50"/>
      <c r="B72" s="349">
        <v>69</v>
      </c>
      <c r="C72" s="55" t="str">
        <f>Text!G153</f>
        <v>Economic development</v>
      </c>
      <c r="D72" s="680">
        <v>0</v>
      </c>
      <c r="E72" s="681">
        <v>0</v>
      </c>
      <c r="F72" s="662"/>
      <c r="G72" s="660"/>
      <c r="H72" s="666" t="str">
        <f t="shared" si="37"/>
        <v/>
      </c>
      <c r="I72" s="630"/>
      <c r="J72" s="622"/>
      <c r="K72" s="622">
        <f t="shared" si="0"/>
        <v>69</v>
      </c>
      <c r="L72" s="616">
        <f>VLOOKUP("RA"&amp;"_"&amp;K72,RARows[],5,FALSE)</f>
        <v>0</v>
      </c>
      <c r="M72" s="617" t="str">
        <f>IF(ISNUMBER(SEARCH($K$14,VLOOKUP("RA"&amp;"_"&amp;K72,RARows[],6,FALSE))),1,"")</f>
        <v/>
      </c>
      <c r="O72" s="618"/>
      <c r="P72" s="695" t="e">
        <f>VLOOKUP("RA"&amp;"_"&amp;UANumber&amp;"_"&amp;$B72&amp;"_"&amp;4&amp;"_"&amp;P$14,ValData!$AE$4:$AL$13475,8,FALSE)</f>
        <v>#N/A</v>
      </c>
      <c r="Q72" s="695" t="e">
        <f>ROUND(VLOOKUP("RA"&amp;"_"&amp;UANumber&amp;"_"&amp;$B72&amp;"_"&amp;4&amp;"_"&amp;Q$14,ValData!$AE$4:$AL$13475,8,FALSE),3)</f>
        <v>#N/A</v>
      </c>
      <c r="R72" s="695">
        <f t="shared" si="38"/>
        <v>0</v>
      </c>
      <c r="S72" s="696">
        <f>IF(VLOOKUP("RA"&amp;"_"&amp;$B72,ValData!$AS$4:$AV$253,3,FALSE)&lt;&gt;"",VLOOKUP("RA"&amp;"_"&amp;$B72,ValData!$AS$4:$AV$253,3,FALSE),$Q$10)</f>
        <v>500</v>
      </c>
      <c r="T72" s="697">
        <f>IF(VLOOKUP("RA"&amp;"_"&amp;$B72,ValData!$AS$4:$AV$253,4,FALSE)&lt;&gt;"",VLOOKUP("RA"&amp;"_"&amp;$B72,ValData!$AS$4:$AV$253,4,FALSE),$Q$11)</f>
        <v>10</v>
      </c>
      <c r="U72" s="696" t="e">
        <f t="shared" si="39"/>
        <v>#N/A</v>
      </c>
      <c r="V72" s="697" t="e">
        <f t="shared" si="40"/>
        <v>#N/A</v>
      </c>
      <c r="W72" s="698" t="e">
        <f t="shared" si="41"/>
        <v>#N/A</v>
      </c>
      <c r="X72" s="698">
        <f t="shared" si="42"/>
        <v>1</v>
      </c>
      <c r="Y72" s="716" t="e">
        <f t="shared" si="43"/>
        <v>#N/A</v>
      </c>
      <c r="Z72" s="716" t="str">
        <f t="shared" si="28"/>
        <v/>
      </c>
      <c r="AA72" s="431"/>
      <c r="AB72" s="222" t="str">
        <f t="shared" si="44"/>
        <v/>
      </c>
      <c r="AC72" s="431"/>
      <c r="AD72" s="891"/>
      <c r="AE72" s="577"/>
    </row>
    <row r="73" spans="1:31" ht="15.75" customHeight="1" x14ac:dyDescent="0.35">
      <c r="A73" s="50"/>
      <c r="B73" s="347">
        <v>69.099999999999994</v>
      </c>
      <c r="C73" s="55" t="str">
        <f>Text!G154</f>
        <v>Economic research</v>
      </c>
      <c r="D73" s="680">
        <v>0</v>
      </c>
      <c r="E73" s="681">
        <v>0</v>
      </c>
      <c r="F73" s="662"/>
      <c r="G73" s="660"/>
      <c r="H73" s="666" t="str">
        <f t="shared" si="37"/>
        <v/>
      </c>
      <c r="I73" s="630"/>
      <c r="J73" s="622"/>
      <c r="K73" s="622">
        <f t="shared" si="0"/>
        <v>69.099999999999994</v>
      </c>
      <c r="L73" s="616">
        <f>VLOOKUP("RA"&amp;"_"&amp;K73,RARows[],5,FALSE)</f>
        <v>0</v>
      </c>
      <c r="M73" s="617" t="str">
        <f>IF(ISNUMBER(SEARCH($K$14,VLOOKUP("RA"&amp;"_"&amp;K73,RARows[],6,FALSE))),1,"")</f>
        <v/>
      </c>
      <c r="O73" s="618"/>
      <c r="P73" s="695" t="e">
        <f>VLOOKUP("RA"&amp;"_"&amp;UANumber&amp;"_"&amp;$B73&amp;"_"&amp;4&amp;"_"&amp;P$14,ValData!$AE$4:$AL$13475,8,FALSE)</f>
        <v>#N/A</v>
      </c>
      <c r="Q73" s="695" t="e">
        <f>ROUND(VLOOKUP("RA"&amp;"_"&amp;UANumber&amp;"_"&amp;$B73&amp;"_"&amp;4&amp;"_"&amp;Q$14,ValData!$AE$4:$AL$13475,8,FALSE),3)</f>
        <v>#N/A</v>
      </c>
      <c r="R73" s="695">
        <f t="shared" si="38"/>
        <v>0</v>
      </c>
      <c r="S73" s="696">
        <f>IF(VLOOKUP("RA"&amp;"_"&amp;$B73,ValData!$AS$4:$AV$253,3,FALSE)&lt;&gt;"",VLOOKUP("RA"&amp;"_"&amp;$B73,ValData!$AS$4:$AV$253,3,FALSE),$Q$10)</f>
        <v>500</v>
      </c>
      <c r="T73" s="697">
        <f>IF(VLOOKUP("RA"&amp;"_"&amp;$B73,ValData!$AS$4:$AV$253,4,FALSE)&lt;&gt;"",VLOOKUP("RA"&amp;"_"&amp;$B73,ValData!$AS$4:$AV$253,4,FALSE),$Q$11)</f>
        <v>10</v>
      </c>
      <c r="U73" s="696" t="e">
        <f t="shared" si="39"/>
        <v>#N/A</v>
      </c>
      <c r="V73" s="697" t="e">
        <f t="shared" si="40"/>
        <v>#N/A</v>
      </c>
      <c r="W73" s="698" t="e">
        <f t="shared" si="41"/>
        <v>#N/A</v>
      </c>
      <c r="X73" s="698">
        <f t="shared" si="42"/>
        <v>1</v>
      </c>
      <c r="Y73" s="716" t="e">
        <f t="shared" si="43"/>
        <v>#N/A</v>
      </c>
      <c r="Z73" s="716" t="str">
        <f t="shared" si="28"/>
        <v/>
      </c>
      <c r="AA73" s="431"/>
      <c r="AB73" s="222" t="str">
        <f t="shared" si="44"/>
        <v/>
      </c>
      <c r="AC73" s="431"/>
      <c r="AD73" s="891"/>
      <c r="AE73" s="577"/>
    </row>
    <row r="74" spans="1:31" ht="15.75" customHeight="1" x14ac:dyDescent="0.35">
      <c r="A74" s="50"/>
      <c r="B74" s="347">
        <v>69.2</v>
      </c>
      <c r="C74" s="55" t="str">
        <f>Text!G155</f>
        <v>Business support</v>
      </c>
      <c r="D74" s="680">
        <v>0</v>
      </c>
      <c r="E74" s="681">
        <v>0</v>
      </c>
      <c r="F74" s="662"/>
      <c r="G74" s="660"/>
      <c r="H74" s="666" t="str">
        <f t="shared" si="37"/>
        <v/>
      </c>
      <c r="I74" s="630"/>
      <c r="J74" s="622"/>
      <c r="K74" s="622">
        <f t="shared" si="0"/>
        <v>69.2</v>
      </c>
      <c r="L74" s="616">
        <f>VLOOKUP("RA"&amp;"_"&amp;K74,RARows[],5,FALSE)</f>
        <v>0</v>
      </c>
      <c r="M74" s="617" t="str">
        <f>IF(ISNUMBER(SEARCH($K$14,VLOOKUP("RA"&amp;"_"&amp;K74,RARows[],6,FALSE))),1,"")</f>
        <v/>
      </c>
      <c r="O74" s="618"/>
      <c r="P74" s="695" t="e">
        <f>VLOOKUP("RA"&amp;"_"&amp;UANumber&amp;"_"&amp;$B74&amp;"_"&amp;4&amp;"_"&amp;P$14,ValData!$AE$4:$AL$13475,8,FALSE)</f>
        <v>#N/A</v>
      </c>
      <c r="Q74" s="695" t="e">
        <f>ROUND(VLOOKUP("RA"&amp;"_"&amp;UANumber&amp;"_"&amp;$B74&amp;"_"&amp;4&amp;"_"&amp;Q$14,ValData!$AE$4:$AL$13475,8,FALSE),3)</f>
        <v>#N/A</v>
      </c>
      <c r="R74" s="695">
        <f t="shared" si="38"/>
        <v>0</v>
      </c>
      <c r="S74" s="696">
        <f>IF(VLOOKUP("RA"&amp;"_"&amp;$B74,ValData!$AS$4:$AV$253,3,FALSE)&lt;&gt;"",VLOOKUP("RA"&amp;"_"&amp;$B74,ValData!$AS$4:$AV$253,3,FALSE),$Q$10)</f>
        <v>500</v>
      </c>
      <c r="T74" s="697">
        <f>IF(VLOOKUP("RA"&amp;"_"&amp;$B74,ValData!$AS$4:$AV$253,4,FALSE)&lt;&gt;"",VLOOKUP("RA"&amp;"_"&amp;$B74,ValData!$AS$4:$AV$253,4,FALSE),$Q$11)</f>
        <v>10</v>
      </c>
      <c r="U74" s="696" t="e">
        <f t="shared" si="39"/>
        <v>#N/A</v>
      </c>
      <c r="V74" s="697" t="e">
        <f t="shared" si="40"/>
        <v>#N/A</v>
      </c>
      <c r="W74" s="698" t="e">
        <f t="shared" si="41"/>
        <v>#N/A</v>
      </c>
      <c r="X74" s="698">
        <f t="shared" si="42"/>
        <v>1</v>
      </c>
      <c r="Y74" s="716" t="e">
        <f t="shared" si="43"/>
        <v>#N/A</v>
      </c>
      <c r="Z74" s="716" t="str">
        <f t="shared" si="28"/>
        <v/>
      </c>
      <c r="AA74" s="431"/>
      <c r="AB74" s="222" t="str">
        <f t="shared" si="44"/>
        <v/>
      </c>
      <c r="AC74" s="431"/>
      <c r="AD74" s="891"/>
      <c r="AE74" s="577"/>
    </row>
    <row r="75" spans="1:31" ht="15.75" customHeight="1" x14ac:dyDescent="0.35">
      <c r="A75" s="50"/>
      <c r="B75" s="349">
        <v>70</v>
      </c>
      <c r="C75" s="55" t="str">
        <f>Text!G156</f>
        <v>Community development</v>
      </c>
      <c r="D75" s="680">
        <v>0</v>
      </c>
      <c r="E75" s="681">
        <v>0</v>
      </c>
      <c r="F75" s="662"/>
      <c r="G75" s="660"/>
      <c r="H75" s="667" t="str">
        <f t="shared" si="37"/>
        <v/>
      </c>
      <c r="I75" s="630"/>
      <c r="J75" s="622"/>
      <c r="K75" s="622">
        <f t="shared" si="0"/>
        <v>70</v>
      </c>
      <c r="L75" s="616">
        <f>VLOOKUP("RA"&amp;"_"&amp;K75,RARows[],5,FALSE)</f>
        <v>0</v>
      </c>
      <c r="M75" s="617" t="str">
        <f>IF(ISNUMBER(SEARCH($K$14,VLOOKUP("RA"&amp;"_"&amp;K75,RARows[],6,FALSE))),1,"")</f>
        <v/>
      </c>
      <c r="O75" s="618"/>
      <c r="P75" s="695" t="e">
        <f>VLOOKUP("RA"&amp;"_"&amp;UANumber&amp;"_"&amp;$B75&amp;"_"&amp;4&amp;"_"&amp;P$14,ValData!$AE$4:$AL$13475,8,FALSE)</f>
        <v>#N/A</v>
      </c>
      <c r="Q75" s="695" t="e">
        <f>ROUND(VLOOKUP("RA"&amp;"_"&amp;UANumber&amp;"_"&amp;$B75&amp;"_"&amp;4&amp;"_"&amp;Q$14,ValData!$AE$4:$AL$13475,8,FALSE),3)</f>
        <v>#N/A</v>
      </c>
      <c r="R75" s="695">
        <f t="shared" si="38"/>
        <v>0</v>
      </c>
      <c r="S75" s="696">
        <f>IF(VLOOKUP("RA"&amp;"_"&amp;$B75,ValData!$AS$4:$AV$253,3,FALSE)&lt;&gt;"",VLOOKUP("RA"&amp;"_"&amp;$B75,ValData!$AS$4:$AV$253,3,FALSE),$Q$10)</f>
        <v>500</v>
      </c>
      <c r="T75" s="697">
        <f>IF(VLOOKUP("RA"&amp;"_"&amp;$B75,ValData!$AS$4:$AV$253,4,FALSE)&lt;&gt;"",VLOOKUP("RA"&amp;"_"&amp;$B75,ValData!$AS$4:$AV$253,4,FALSE),$Q$11)</f>
        <v>10</v>
      </c>
      <c r="U75" s="696" t="e">
        <f t="shared" si="39"/>
        <v>#N/A</v>
      </c>
      <c r="V75" s="697" t="e">
        <f t="shared" si="40"/>
        <v>#N/A</v>
      </c>
      <c r="W75" s="698" t="e">
        <f t="shared" si="41"/>
        <v>#N/A</v>
      </c>
      <c r="X75" s="698">
        <f t="shared" si="42"/>
        <v>1</v>
      </c>
      <c r="Y75" s="716" t="e">
        <f t="shared" si="43"/>
        <v>#N/A</v>
      </c>
      <c r="Z75" s="716" t="str">
        <f t="shared" si="28"/>
        <v/>
      </c>
      <c r="AA75" s="431"/>
      <c r="AB75" s="222" t="str">
        <f t="shared" si="44"/>
        <v/>
      </c>
      <c r="AC75" s="431"/>
      <c r="AD75" s="891"/>
      <c r="AE75" s="577"/>
    </row>
    <row r="76" spans="1:31" ht="15.75" customHeight="1" x14ac:dyDescent="0.35">
      <c r="A76" s="50"/>
      <c r="B76" s="350" t="str">
        <f>Text!G157</f>
        <v>Court Services</v>
      </c>
      <c r="C76" s="125"/>
      <c r="D76" s="126"/>
      <c r="E76" s="479"/>
      <c r="F76" s="663"/>
      <c r="G76" s="660"/>
      <c r="H76" s="664" t="str">
        <f>ValData!AP69</f>
        <v>Unitaries</v>
      </c>
      <c r="I76" s="608"/>
      <c r="J76" s="614"/>
      <c r="K76" s="622"/>
      <c r="L76" s="616"/>
      <c r="M76" s="617" t="str">
        <f>IF(ISNUMBER(SEARCH($K$14,VLOOKUP("RA"&amp;"_"&amp;K76,RARows[],6,FALSE))),1,"")</f>
        <v/>
      </c>
      <c r="O76" s="618"/>
      <c r="P76" s="321"/>
      <c r="Q76" s="322"/>
      <c r="R76" s="322"/>
      <c r="S76" s="329"/>
      <c r="T76" s="326"/>
      <c r="U76" s="329"/>
      <c r="V76" s="326"/>
      <c r="Z76" s="56" t="str">
        <f t="shared" si="28"/>
        <v/>
      </c>
      <c r="AA76" s="19"/>
      <c r="AC76" s="19"/>
      <c r="AE76" s="577"/>
    </row>
    <row r="77" spans="1:31" ht="15.75" customHeight="1" x14ac:dyDescent="0.35">
      <c r="A77" s="50"/>
      <c r="B77" s="349">
        <v>72</v>
      </c>
      <c r="C77" s="55" t="str">
        <f>Text!G158</f>
        <v>Coroners' court services</v>
      </c>
      <c r="D77" s="680">
        <v>0</v>
      </c>
      <c r="E77" s="681">
        <v>0</v>
      </c>
      <c r="F77" s="662"/>
      <c r="G77" s="660"/>
      <c r="H77" s="665" t="str">
        <f>IF(D77&lt;0,1,IF(-E77&gt;D77,2,""))</f>
        <v/>
      </c>
      <c r="I77" s="630"/>
      <c r="J77" s="622"/>
      <c r="K77" s="622">
        <f t="shared" si="0"/>
        <v>72</v>
      </c>
      <c r="L77" s="616">
        <f>VLOOKUP("RA"&amp;"_"&amp;K77,RARows[],5,FALSE)</f>
        <v>0</v>
      </c>
      <c r="M77" s="617" t="str">
        <f>IF(ISNUMBER(SEARCH($K$14,VLOOKUP("RA"&amp;"_"&amp;K77,RARows[],6,FALSE))),1,"")</f>
        <v/>
      </c>
      <c r="O77" s="618"/>
      <c r="P77" s="695" t="e">
        <f>VLOOKUP("RA"&amp;"_"&amp;UANumber&amp;"_"&amp;$B77&amp;"_"&amp;4&amp;"_"&amp;P$14,ValData!$AE$4:$AL$13475,8,FALSE)</f>
        <v>#N/A</v>
      </c>
      <c r="Q77" s="695" t="e">
        <f>ROUND(VLOOKUP("RA"&amp;"_"&amp;UANumber&amp;"_"&amp;$B77&amp;"_"&amp;4&amp;"_"&amp;Q$14,ValData!$AE$4:$AL$13475,8,FALSE),3)</f>
        <v>#N/A</v>
      </c>
      <c r="R77" s="695">
        <f>D77</f>
        <v>0</v>
      </c>
      <c r="S77" s="696">
        <f>IF(VLOOKUP("RA"&amp;"_"&amp;$B77,ValData!$AS$4:$AV$253,3,FALSE)&lt;&gt;"",VLOOKUP("RA"&amp;"_"&amp;$B77,ValData!$AS$4:$AV$253,3,FALSE),$Q$10)</f>
        <v>500</v>
      </c>
      <c r="T77" s="697">
        <f>IF(VLOOKUP("RA"&amp;"_"&amp;$B77,ValData!$AS$4:$AV$253,4,FALSE)&lt;&gt;"",VLOOKUP("RA"&amp;"_"&amp;$B77,ValData!$AS$4:$AV$253,4,FALSE),$Q$11)</f>
        <v>10</v>
      </c>
      <c r="U77" s="696" t="e">
        <f>R77-Q77</f>
        <v>#N/A</v>
      </c>
      <c r="V77" s="697" t="e">
        <f>IF(OR(Q77=0,R77=0),0,U77/Q77*100)</f>
        <v>#N/A</v>
      </c>
      <c r="W77" s="698" t="e">
        <f>IF(Q77=0,1,"")</f>
        <v>#N/A</v>
      </c>
      <c r="X77" s="698">
        <f>IF(R77=0,1,"")</f>
        <v>1</v>
      </c>
      <c r="Y77" s="716" t="e">
        <f t="shared" ref="Y77:Y78" si="45">IF(SUM(W77:X77)=2,"",IF(AND(SUM(W77:X77)=1,ABS(ROUND(U77,2))&gt;S77),9,IF(AND(ABS(ROUND(U77,2))&gt;S77,ABS(ROUND(V77,2))&gt;T77),3,IF(ABS(ROUND(V77,2))&gt;T77,2,IF(ABS(ROUND(U77,2))&gt;S77,1,"")))))</f>
        <v>#N/A</v>
      </c>
      <c r="Z77" s="716" t="str">
        <f t="shared" si="28"/>
        <v/>
      </c>
      <c r="AA77" s="431"/>
      <c r="AB77" s="222" t="str">
        <f>IF(AC77="C","",IF(AA77=1,1,""))</f>
        <v/>
      </c>
      <c r="AC77" s="431"/>
      <c r="AD77" s="891"/>
      <c r="AE77" s="577"/>
    </row>
    <row r="78" spans="1:31" ht="15.75" customHeight="1" x14ac:dyDescent="0.35">
      <c r="A78" s="50"/>
      <c r="B78" s="349">
        <v>73</v>
      </c>
      <c r="C78" s="55" t="str">
        <f>Text!G159</f>
        <v>Other court services</v>
      </c>
      <c r="D78" s="680">
        <v>0</v>
      </c>
      <c r="E78" s="681">
        <v>0</v>
      </c>
      <c r="F78" s="662"/>
      <c r="G78" s="660"/>
      <c r="H78" s="667" t="str">
        <f>IF(D78&lt;0,1,IF(-E78&gt;D78,2,""))</f>
        <v/>
      </c>
      <c r="I78" s="630"/>
      <c r="J78" s="622"/>
      <c r="K78" s="622">
        <f t="shared" si="0"/>
        <v>73</v>
      </c>
      <c r="L78" s="616">
        <f>VLOOKUP("RA"&amp;"_"&amp;K78,RARows[],5,FALSE)</f>
        <v>0</v>
      </c>
      <c r="M78" s="617" t="str">
        <f>IF(ISNUMBER(SEARCH($K$14,VLOOKUP("RA"&amp;"_"&amp;K78,RARows[],6,FALSE))),1,"")</f>
        <v/>
      </c>
      <c r="O78" s="618"/>
      <c r="P78" s="695" t="e">
        <f>VLOOKUP("RA"&amp;"_"&amp;UANumber&amp;"_"&amp;$B78&amp;"_"&amp;4&amp;"_"&amp;P$14,ValData!$AE$4:$AL$13475,8,FALSE)</f>
        <v>#N/A</v>
      </c>
      <c r="Q78" s="695" t="e">
        <f>ROUND(VLOOKUP("RA"&amp;"_"&amp;UANumber&amp;"_"&amp;$B78&amp;"_"&amp;4&amp;"_"&amp;Q$14,ValData!$AE$4:$AL$13475,8,FALSE),3)</f>
        <v>#N/A</v>
      </c>
      <c r="R78" s="695">
        <f>D78</f>
        <v>0</v>
      </c>
      <c r="S78" s="696">
        <f>IF(VLOOKUP("RA"&amp;"_"&amp;$B78,ValData!$AS$4:$AV$253,3,FALSE)&lt;&gt;"",VLOOKUP("RA"&amp;"_"&amp;$B78,ValData!$AS$4:$AV$253,3,FALSE),$Q$10)</f>
        <v>500</v>
      </c>
      <c r="T78" s="697">
        <f>IF(VLOOKUP("RA"&amp;"_"&amp;$B78,ValData!$AS$4:$AV$253,4,FALSE)&lt;&gt;"",VLOOKUP("RA"&amp;"_"&amp;$B78,ValData!$AS$4:$AV$253,4,FALSE),$Q$11)</f>
        <v>10</v>
      </c>
      <c r="U78" s="696" t="e">
        <f>R78-Q78</f>
        <v>#N/A</v>
      </c>
      <c r="V78" s="697" t="e">
        <f>IF(OR(Q78=0,R78=0),0,U78/Q78*100)</f>
        <v>#N/A</v>
      </c>
      <c r="W78" s="698" t="e">
        <f>IF(Q78=0,1,"")</f>
        <v>#N/A</v>
      </c>
      <c r="X78" s="698">
        <f>IF(R78=0,1,"")</f>
        <v>1</v>
      </c>
      <c r="Y78" s="716" t="e">
        <f t="shared" si="45"/>
        <v>#N/A</v>
      </c>
      <c r="Z78" s="716" t="str">
        <f t="shared" si="28"/>
        <v/>
      </c>
      <c r="AA78" s="431"/>
      <c r="AB78" s="222" t="str">
        <f>IF(AC78="C","",IF(AA78=1,1,""))</f>
        <v/>
      </c>
      <c r="AC78" s="431"/>
      <c r="AD78" s="891"/>
      <c r="AE78" s="577"/>
    </row>
    <row r="79" spans="1:31" ht="15.75" customHeight="1" x14ac:dyDescent="0.35">
      <c r="A79" s="50"/>
      <c r="B79" s="350" t="str">
        <f>Text!G160</f>
        <v>Housing General Fund</v>
      </c>
      <c r="C79" s="125"/>
      <c r="D79" s="126"/>
      <c r="E79" s="479"/>
      <c r="F79" s="663"/>
      <c r="G79" s="660"/>
      <c r="H79" s="664" t="str">
        <f>ValData!AP69</f>
        <v>Unitaries</v>
      </c>
      <c r="I79" s="608"/>
      <c r="J79" s="614"/>
      <c r="K79" s="622"/>
      <c r="L79" s="616"/>
      <c r="M79" s="617" t="str">
        <f>IF(ISNUMBER(SEARCH($K$14,VLOOKUP("RA"&amp;"_"&amp;K79,RARows[],6,FALSE))),1,"")</f>
        <v/>
      </c>
      <c r="O79" s="618"/>
      <c r="P79" s="321"/>
      <c r="Q79" s="322"/>
      <c r="R79" s="322"/>
      <c r="S79" s="329"/>
      <c r="T79" s="326"/>
      <c r="U79" s="329"/>
      <c r="V79" s="326"/>
      <c r="Z79" s="56" t="str">
        <f t="shared" si="28"/>
        <v/>
      </c>
      <c r="AA79" s="19"/>
      <c r="AC79" s="19"/>
      <c r="AE79" s="577"/>
    </row>
    <row r="80" spans="1:31" ht="15.75" customHeight="1" x14ac:dyDescent="0.35">
      <c r="A80" s="50"/>
      <c r="B80" s="349">
        <v>74</v>
      </c>
      <c r="C80" s="55" t="str">
        <f>Text!G161</f>
        <v>Housing strategy</v>
      </c>
      <c r="D80" s="680">
        <v>0</v>
      </c>
      <c r="E80" s="681">
        <v>0</v>
      </c>
      <c r="F80" s="662"/>
      <c r="G80" s="660"/>
      <c r="H80" s="665" t="str">
        <f t="shared" ref="H80:H93" si="46">IF(D80&lt;0,1,IF(-E80&gt;D80,2,""))</f>
        <v/>
      </c>
      <c r="I80" s="630"/>
      <c r="J80" s="622"/>
      <c r="K80" s="622">
        <f t="shared" si="0"/>
        <v>74</v>
      </c>
      <c r="L80" s="616">
        <f>VLOOKUP("RA"&amp;"_"&amp;K80,RARows[],5,FALSE)</f>
        <v>0</v>
      </c>
      <c r="M80" s="617" t="str">
        <f>IF(ISNUMBER(SEARCH($K$14,VLOOKUP("RA"&amp;"_"&amp;K80,RARows[],6,FALSE))),1,"")</f>
        <v/>
      </c>
      <c r="O80" s="618"/>
      <c r="P80" s="695" t="e">
        <f>VLOOKUP("RA"&amp;"_"&amp;UANumber&amp;"_"&amp;$B80&amp;"_"&amp;4&amp;"_"&amp;P$14,ValData!$AE$4:$AL$13475,8,FALSE)</f>
        <v>#N/A</v>
      </c>
      <c r="Q80" s="695" t="e">
        <f>ROUND(VLOOKUP("RA"&amp;"_"&amp;UANumber&amp;"_"&amp;$B80&amp;"_"&amp;4&amp;"_"&amp;Q$14,ValData!$AE$4:$AL$13475,8,FALSE),3)</f>
        <v>#N/A</v>
      </c>
      <c r="R80" s="695">
        <f t="shared" ref="R80:R93" si="47">D80</f>
        <v>0</v>
      </c>
      <c r="S80" s="696">
        <f>IF(VLOOKUP("RA"&amp;"_"&amp;$B80,ValData!$AS$4:$AV$253,3,FALSE)&lt;&gt;"",VLOOKUP("RA"&amp;"_"&amp;$B80,ValData!$AS$4:$AV$253,3,FALSE),$Q$10)</f>
        <v>500</v>
      </c>
      <c r="T80" s="697">
        <f>IF(VLOOKUP("RA"&amp;"_"&amp;$B80,ValData!$AS$4:$AV$253,4,FALSE)&lt;&gt;"",VLOOKUP("RA"&amp;"_"&amp;$B80,ValData!$AS$4:$AV$253,4,FALSE),$Q$11)</f>
        <v>10</v>
      </c>
      <c r="U80" s="696" t="e">
        <f t="shared" ref="U80:U93" si="48">R80-Q80</f>
        <v>#N/A</v>
      </c>
      <c r="V80" s="697" t="e">
        <f t="shared" ref="V80:V93" si="49">IF(OR(Q80=0,R80=0),0,U80/Q80*100)</f>
        <v>#N/A</v>
      </c>
      <c r="W80" s="698" t="e">
        <f t="shared" ref="W80:W93" si="50">IF(Q80=0,1,"")</f>
        <v>#N/A</v>
      </c>
      <c r="X80" s="698">
        <f t="shared" ref="X80:X93" si="51">IF(R80=0,1,"")</f>
        <v>1</v>
      </c>
      <c r="Y80" s="716" t="e">
        <f t="shared" ref="Y80:Y93" si="52">IF(SUM(W80:X80)=2,"",IF(AND(SUM(W80:X80)=1,ABS(ROUND(U80,2))&gt;S80),9,IF(AND(ABS(ROUND(U80,2))&gt;S80,ABS(ROUND(V80,2))&gt;T80),3,IF(ABS(ROUND(V80,2))&gt;T80,2,IF(ABS(ROUND(U80,2))&gt;S80,1,"")))))</f>
        <v>#N/A</v>
      </c>
      <c r="Z80" s="716" t="str">
        <f t="shared" si="28"/>
        <v/>
      </c>
      <c r="AA80" s="431"/>
      <c r="AB80" s="222" t="str">
        <f t="shared" ref="AB80:AB93" si="53">IF(AC80="C","",IF(AA80=1,1,""))</f>
        <v/>
      </c>
      <c r="AC80" s="431"/>
      <c r="AD80" s="891"/>
      <c r="AE80" s="577"/>
    </row>
    <row r="81" spans="1:31" ht="15.75" customHeight="1" x14ac:dyDescent="0.35">
      <c r="A81" s="50"/>
      <c r="B81" s="349">
        <v>75</v>
      </c>
      <c r="C81" s="55" t="str">
        <f>Text!G162</f>
        <v>Enabling</v>
      </c>
      <c r="D81" s="680">
        <v>0</v>
      </c>
      <c r="E81" s="681">
        <v>0</v>
      </c>
      <c r="F81" s="662"/>
      <c r="G81" s="660"/>
      <c r="H81" s="666" t="str">
        <f t="shared" si="46"/>
        <v/>
      </c>
      <c r="I81" s="630"/>
      <c r="J81" s="622"/>
      <c r="K81" s="622">
        <f t="shared" ref="K81:K93" si="54">B81</f>
        <v>75</v>
      </c>
      <c r="L81" s="616">
        <f>VLOOKUP("RA"&amp;"_"&amp;K81,RARows[],5,FALSE)</f>
        <v>0</v>
      </c>
      <c r="M81" s="617" t="str">
        <f>IF(ISNUMBER(SEARCH($K$14,VLOOKUP("RA"&amp;"_"&amp;K81,RARows[],6,FALSE))),1,"")</f>
        <v/>
      </c>
      <c r="O81" s="618"/>
      <c r="P81" s="695" t="e">
        <f>VLOOKUP("RA"&amp;"_"&amp;UANumber&amp;"_"&amp;$B81&amp;"_"&amp;4&amp;"_"&amp;P$14,ValData!$AE$4:$AL$13475,8,FALSE)</f>
        <v>#N/A</v>
      </c>
      <c r="Q81" s="695" t="e">
        <f>ROUND(VLOOKUP("RA"&amp;"_"&amp;UANumber&amp;"_"&amp;$B81&amp;"_"&amp;4&amp;"_"&amp;Q$14,ValData!$AE$4:$AL$13475,8,FALSE),3)</f>
        <v>#N/A</v>
      </c>
      <c r="R81" s="695">
        <f t="shared" si="47"/>
        <v>0</v>
      </c>
      <c r="S81" s="696">
        <f>IF(VLOOKUP("RA"&amp;"_"&amp;$B81,ValData!$AS$4:$AV$253,3,FALSE)&lt;&gt;"",VLOOKUP("RA"&amp;"_"&amp;$B81,ValData!$AS$4:$AV$253,3,FALSE),$Q$10)</f>
        <v>500</v>
      </c>
      <c r="T81" s="697">
        <f>IF(VLOOKUP("RA"&amp;"_"&amp;$B81,ValData!$AS$4:$AV$253,4,FALSE)&lt;&gt;"",VLOOKUP("RA"&amp;"_"&amp;$B81,ValData!$AS$4:$AV$253,4,FALSE),$Q$11)</f>
        <v>10</v>
      </c>
      <c r="U81" s="696" t="e">
        <f t="shared" si="48"/>
        <v>#N/A</v>
      </c>
      <c r="V81" s="697" t="e">
        <f t="shared" si="49"/>
        <v>#N/A</v>
      </c>
      <c r="W81" s="698" t="e">
        <f t="shared" si="50"/>
        <v>#N/A</v>
      </c>
      <c r="X81" s="698">
        <f t="shared" si="51"/>
        <v>1</v>
      </c>
      <c r="Y81" s="716" t="e">
        <f t="shared" si="52"/>
        <v>#N/A</v>
      </c>
      <c r="Z81" s="716" t="str">
        <f t="shared" si="28"/>
        <v/>
      </c>
      <c r="AA81" s="431"/>
      <c r="AB81" s="222" t="str">
        <f t="shared" si="53"/>
        <v/>
      </c>
      <c r="AC81" s="431"/>
      <c r="AD81" s="891"/>
      <c r="AE81" s="577"/>
    </row>
    <row r="82" spans="1:31" ht="15.75" customHeight="1" x14ac:dyDescent="0.35">
      <c r="A82" s="50"/>
      <c r="B82" s="347">
        <v>75.099999999999994</v>
      </c>
      <c r="C82" s="55" t="str">
        <f>Text!G163</f>
        <v>Licensing of private sector landlords</v>
      </c>
      <c r="D82" s="680">
        <v>0</v>
      </c>
      <c r="E82" s="681">
        <v>0</v>
      </c>
      <c r="F82" s="662"/>
      <c r="G82" s="660"/>
      <c r="H82" s="666" t="str">
        <f t="shared" si="46"/>
        <v/>
      </c>
      <c r="I82" s="630"/>
      <c r="J82" s="622"/>
      <c r="K82" s="622">
        <f t="shared" si="54"/>
        <v>75.099999999999994</v>
      </c>
      <c r="L82" s="616">
        <f>VLOOKUP("RA"&amp;"_"&amp;K82,RARows[],5,FALSE)</f>
        <v>0</v>
      </c>
      <c r="M82" s="617" t="str">
        <f>IF(ISNUMBER(SEARCH($K$14,VLOOKUP("RA"&amp;"_"&amp;K82,RARows[],6,FALSE))),1,"")</f>
        <v/>
      </c>
      <c r="O82" s="618"/>
      <c r="P82" s="695" t="e">
        <f>VLOOKUP("RA"&amp;"_"&amp;UANumber&amp;"_"&amp;$B82&amp;"_"&amp;4&amp;"_"&amp;P$14,ValData!$AE$4:$AL$13475,8,FALSE)</f>
        <v>#N/A</v>
      </c>
      <c r="Q82" s="695" t="e">
        <f>ROUND(VLOOKUP("RA"&amp;"_"&amp;UANumber&amp;"_"&amp;$B82&amp;"_"&amp;4&amp;"_"&amp;Q$14,ValData!$AE$4:$AL$13475,8,FALSE),3)</f>
        <v>#N/A</v>
      </c>
      <c r="R82" s="695">
        <f t="shared" si="47"/>
        <v>0</v>
      </c>
      <c r="S82" s="696">
        <f>IF(VLOOKUP("RA"&amp;"_"&amp;$B82,ValData!$AS$4:$AV$253,3,FALSE)&lt;&gt;"",VLOOKUP("RA"&amp;"_"&amp;$B82,ValData!$AS$4:$AV$253,3,FALSE),$Q$10)</f>
        <v>500</v>
      </c>
      <c r="T82" s="697">
        <f>IF(VLOOKUP("RA"&amp;"_"&amp;$B82,ValData!$AS$4:$AV$253,4,FALSE)&lt;&gt;"",VLOOKUP("RA"&amp;"_"&amp;$B82,ValData!$AS$4:$AV$253,4,FALSE),$Q$11)</f>
        <v>10</v>
      </c>
      <c r="U82" s="696" t="e">
        <f t="shared" si="48"/>
        <v>#N/A</v>
      </c>
      <c r="V82" s="697" t="e">
        <f t="shared" si="49"/>
        <v>#N/A</v>
      </c>
      <c r="W82" s="698" t="e">
        <f t="shared" si="50"/>
        <v>#N/A</v>
      </c>
      <c r="X82" s="698">
        <f t="shared" si="51"/>
        <v>1</v>
      </c>
      <c r="Y82" s="716" t="e">
        <f t="shared" si="52"/>
        <v>#N/A</v>
      </c>
      <c r="Z82" s="716" t="str">
        <f t="shared" ref="Z82:Z105" si="55">IF(M82="","",IF(AND(OR(Y82=3,Y82=9),L82&lt;&gt;"T"),1,""))</f>
        <v/>
      </c>
      <c r="AA82" s="431"/>
      <c r="AB82" s="222" t="str">
        <f t="shared" si="53"/>
        <v/>
      </c>
      <c r="AC82" s="431"/>
      <c r="AD82" s="891"/>
      <c r="AE82" s="577"/>
    </row>
    <row r="83" spans="1:31" ht="15.75" customHeight="1" x14ac:dyDescent="0.35">
      <c r="A83" s="50"/>
      <c r="B83" s="347">
        <v>75.2</v>
      </c>
      <c r="C83" s="55" t="str">
        <f>Text!G164</f>
        <v>Contributions to the HRA</v>
      </c>
      <c r="D83" s="680">
        <v>0</v>
      </c>
      <c r="E83" s="681">
        <v>0</v>
      </c>
      <c r="F83" s="662"/>
      <c r="G83" s="660"/>
      <c r="H83" s="666" t="str">
        <f t="shared" si="46"/>
        <v/>
      </c>
      <c r="I83" s="630"/>
      <c r="J83" s="622"/>
      <c r="K83" s="622">
        <f t="shared" si="54"/>
        <v>75.2</v>
      </c>
      <c r="L83" s="616">
        <f>VLOOKUP("RA"&amp;"_"&amp;K83,RARows[],5,FALSE)</f>
        <v>0</v>
      </c>
      <c r="M83" s="617" t="str">
        <f>IF(ISNUMBER(SEARCH($K$14,VLOOKUP("RA"&amp;"_"&amp;K83,RARows[],6,FALSE))),1,"")</f>
        <v/>
      </c>
      <c r="O83" s="618"/>
      <c r="P83" s="695" t="e">
        <f>VLOOKUP("RA"&amp;"_"&amp;UANumber&amp;"_"&amp;$B83&amp;"_"&amp;4&amp;"_"&amp;P$14,ValData!$AE$4:$AL$13475,8,FALSE)</f>
        <v>#N/A</v>
      </c>
      <c r="Q83" s="695" t="e">
        <f>ROUND(VLOOKUP("RA"&amp;"_"&amp;UANumber&amp;"_"&amp;$B83&amp;"_"&amp;4&amp;"_"&amp;Q$14,ValData!$AE$4:$AL$13475,8,FALSE),3)</f>
        <v>#N/A</v>
      </c>
      <c r="R83" s="695">
        <f t="shared" si="47"/>
        <v>0</v>
      </c>
      <c r="S83" s="696">
        <f>IF(VLOOKUP("RA"&amp;"_"&amp;$B83,ValData!$AS$4:$AV$253,3,FALSE)&lt;&gt;"",VLOOKUP("RA"&amp;"_"&amp;$B83,ValData!$AS$4:$AV$253,3,FALSE),$Q$10)</f>
        <v>500</v>
      </c>
      <c r="T83" s="697">
        <f>IF(VLOOKUP("RA"&amp;"_"&amp;$B83,ValData!$AS$4:$AV$253,4,FALSE)&lt;&gt;"",VLOOKUP("RA"&amp;"_"&amp;$B83,ValData!$AS$4:$AV$253,4,FALSE),$Q$11)</f>
        <v>10</v>
      </c>
      <c r="U83" s="696" t="e">
        <f t="shared" si="48"/>
        <v>#N/A</v>
      </c>
      <c r="V83" s="697" t="e">
        <f t="shared" si="49"/>
        <v>#N/A</v>
      </c>
      <c r="W83" s="698" t="e">
        <f t="shared" si="50"/>
        <v>#N/A</v>
      </c>
      <c r="X83" s="698">
        <f t="shared" si="51"/>
        <v>1</v>
      </c>
      <c r="Y83" s="716" t="e">
        <f t="shared" si="52"/>
        <v>#N/A</v>
      </c>
      <c r="Z83" s="716" t="str">
        <f t="shared" si="55"/>
        <v/>
      </c>
      <c r="AA83" s="431"/>
      <c r="AB83" s="222" t="str">
        <f t="shared" si="53"/>
        <v/>
      </c>
      <c r="AC83" s="431"/>
      <c r="AD83" s="891"/>
      <c r="AE83" s="577"/>
    </row>
    <row r="84" spans="1:31" ht="15.75" customHeight="1" x14ac:dyDescent="0.35">
      <c r="A84" s="50"/>
      <c r="B84" s="347">
        <v>75.3</v>
      </c>
      <c r="C84" s="55" t="str">
        <f>Text!G165</f>
        <v>HRA related pension costs</v>
      </c>
      <c r="D84" s="680">
        <v>0</v>
      </c>
      <c r="E84" s="681">
        <v>0</v>
      </c>
      <c r="F84" s="662"/>
      <c r="G84" s="660"/>
      <c r="H84" s="666" t="str">
        <f t="shared" si="46"/>
        <v/>
      </c>
      <c r="I84" s="630"/>
      <c r="J84" s="622"/>
      <c r="K84" s="622">
        <f t="shared" si="54"/>
        <v>75.3</v>
      </c>
      <c r="L84" s="616">
        <f>VLOOKUP("RA"&amp;"_"&amp;K84,RARows[],5,FALSE)</f>
        <v>0</v>
      </c>
      <c r="M84" s="617" t="str">
        <f>IF(ISNUMBER(SEARCH($K$14,VLOOKUP("RA"&amp;"_"&amp;K84,RARows[],6,FALSE))),1,"")</f>
        <v/>
      </c>
      <c r="O84" s="618"/>
      <c r="P84" s="695" t="e">
        <f>VLOOKUP("RA"&amp;"_"&amp;UANumber&amp;"_"&amp;$B84&amp;"_"&amp;4&amp;"_"&amp;P$14,ValData!$AE$4:$AL$13475,8,FALSE)</f>
        <v>#N/A</v>
      </c>
      <c r="Q84" s="695" t="e">
        <f>ROUND(VLOOKUP("RA"&amp;"_"&amp;UANumber&amp;"_"&amp;$B84&amp;"_"&amp;4&amp;"_"&amp;Q$14,ValData!$AE$4:$AL$13475,8,FALSE),3)</f>
        <v>#N/A</v>
      </c>
      <c r="R84" s="695">
        <f t="shared" si="47"/>
        <v>0</v>
      </c>
      <c r="S84" s="696">
        <f>IF(VLOOKUP("RA"&amp;"_"&amp;$B84,ValData!$AS$4:$AV$253,3,FALSE)&lt;&gt;"",VLOOKUP("RA"&amp;"_"&amp;$B84,ValData!$AS$4:$AV$253,3,FALSE),$Q$10)</f>
        <v>500</v>
      </c>
      <c r="T84" s="697">
        <f>IF(VLOOKUP("RA"&amp;"_"&amp;$B84,ValData!$AS$4:$AV$253,4,FALSE)&lt;&gt;"",VLOOKUP("RA"&amp;"_"&amp;$B84,ValData!$AS$4:$AV$253,4,FALSE),$Q$11)</f>
        <v>10</v>
      </c>
      <c r="U84" s="696" t="e">
        <f t="shared" si="48"/>
        <v>#N/A</v>
      </c>
      <c r="V84" s="697" t="e">
        <f t="shared" si="49"/>
        <v>#N/A</v>
      </c>
      <c r="W84" s="698" t="e">
        <f t="shared" si="50"/>
        <v>#N/A</v>
      </c>
      <c r="X84" s="698">
        <f t="shared" si="51"/>
        <v>1</v>
      </c>
      <c r="Y84" s="716" t="e">
        <f t="shared" si="52"/>
        <v>#N/A</v>
      </c>
      <c r="Z84" s="716" t="str">
        <f t="shared" si="55"/>
        <v/>
      </c>
      <c r="AA84" s="431"/>
      <c r="AB84" s="222" t="str">
        <f t="shared" si="53"/>
        <v/>
      </c>
      <c r="AC84" s="431"/>
      <c r="AD84" s="891"/>
      <c r="AE84" s="577"/>
    </row>
    <row r="85" spans="1:31" ht="15.75" customHeight="1" x14ac:dyDescent="0.35">
      <c r="A85" s="50"/>
      <c r="B85" s="349">
        <v>76</v>
      </c>
      <c r="C85" s="55" t="str">
        <f>Text!G166</f>
        <v>Housing advice</v>
      </c>
      <c r="D85" s="680">
        <v>0</v>
      </c>
      <c r="E85" s="681">
        <v>0</v>
      </c>
      <c r="F85" s="662"/>
      <c r="G85" s="660"/>
      <c r="H85" s="666" t="str">
        <f t="shared" si="46"/>
        <v/>
      </c>
      <c r="I85" s="630"/>
      <c r="J85" s="622"/>
      <c r="K85" s="622">
        <f t="shared" si="54"/>
        <v>76</v>
      </c>
      <c r="L85" s="616">
        <f>VLOOKUP("RA"&amp;"_"&amp;K85,RARows[],5,FALSE)</f>
        <v>0</v>
      </c>
      <c r="M85" s="617" t="str">
        <f>IF(ISNUMBER(SEARCH($K$14,VLOOKUP("RA"&amp;"_"&amp;K85,RARows[],6,FALSE))),1,"")</f>
        <v/>
      </c>
      <c r="O85" s="618"/>
      <c r="P85" s="695" t="e">
        <f>VLOOKUP("RA"&amp;"_"&amp;UANumber&amp;"_"&amp;$B85&amp;"_"&amp;4&amp;"_"&amp;P$14,ValData!$AE$4:$AL$13475,8,FALSE)</f>
        <v>#N/A</v>
      </c>
      <c r="Q85" s="695" t="e">
        <f>ROUND(VLOOKUP("RA"&amp;"_"&amp;UANumber&amp;"_"&amp;$B85&amp;"_"&amp;4&amp;"_"&amp;Q$14,ValData!$AE$4:$AL$13475,8,FALSE),3)</f>
        <v>#N/A</v>
      </c>
      <c r="R85" s="695">
        <f t="shared" si="47"/>
        <v>0</v>
      </c>
      <c r="S85" s="696">
        <f>IF(VLOOKUP("RA"&amp;"_"&amp;$B85,ValData!$AS$4:$AV$253,3,FALSE)&lt;&gt;"",VLOOKUP("RA"&amp;"_"&amp;$B85,ValData!$AS$4:$AV$253,3,FALSE),$Q$10)</f>
        <v>500</v>
      </c>
      <c r="T85" s="697">
        <f>IF(VLOOKUP("RA"&amp;"_"&amp;$B85,ValData!$AS$4:$AV$253,4,FALSE)&lt;&gt;"",VLOOKUP("RA"&amp;"_"&amp;$B85,ValData!$AS$4:$AV$253,4,FALSE),$Q$11)</f>
        <v>10</v>
      </c>
      <c r="U85" s="696" t="e">
        <f t="shared" si="48"/>
        <v>#N/A</v>
      </c>
      <c r="V85" s="697" t="e">
        <f t="shared" si="49"/>
        <v>#N/A</v>
      </c>
      <c r="W85" s="698" t="e">
        <f t="shared" si="50"/>
        <v>#N/A</v>
      </c>
      <c r="X85" s="698">
        <f t="shared" si="51"/>
        <v>1</v>
      </c>
      <c r="Y85" s="716" t="e">
        <f t="shared" si="52"/>
        <v>#N/A</v>
      </c>
      <c r="Z85" s="716" t="str">
        <f t="shared" si="55"/>
        <v/>
      </c>
      <c r="AA85" s="431"/>
      <c r="AB85" s="222" t="str">
        <f t="shared" si="53"/>
        <v/>
      </c>
      <c r="AC85" s="431"/>
      <c r="AD85" s="891"/>
      <c r="AE85" s="577"/>
    </row>
    <row r="86" spans="1:31" ht="15.75" customHeight="1" x14ac:dyDescent="0.35">
      <c r="A86" s="50"/>
      <c r="B86" s="349">
        <v>77</v>
      </c>
      <c r="C86" s="55" t="str">
        <f>Text!G167</f>
        <v>Housing advances</v>
      </c>
      <c r="D86" s="680">
        <v>0</v>
      </c>
      <c r="E86" s="681">
        <v>0</v>
      </c>
      <c r="F86" s="662"/>
      <c r="G86" s="660"/>
      <c r="H86" s="666" t="str">
        <f t="shared" si="46"/>
        <v/>
      </c>
      <c r="I86" s="630"/>
      <c r="J86" s="622"/>
      <c r="K86" s="622">
        <f t="shared" si="54"/>
        <v>77</v>
      </c>
      <c r="L86" s="616">
        <f>VLOOKUP("RA"&amp;"_"&amp;K86,RARows[],5,FALSE)</f>
        <v>0</v>
      </c>
      <c r="M86" s="617" t="str">
        <f>IF(ISNUMBER(SEARCH($K$14,VLOOKUP("RA"&amp;"_"&amp;K86,RARows[],6,FALSE))),1,"")</f>
        <v/>
      </c>
      <c r="O86" s="618"/>
      <c r="P86" s="695" t="e">
        <f>VLOOKUP("RA"&amp;"_"&amp;UANumber&amp;"_"&amp;$B86&amp;"_"&amp;4&amp;"_"&amp;P$14,ValData!$AE$4:$AL$13475,8,FALSE)</f>
        <v>#N/A</v>
      </c>
      <c r="Q86" s="695" t="e">
        <f>ROUND(VLOOKUP("RA"&amp;"_"&amp;UANumber&amp;"_"&amp;$B86&amp;"_"&amp;4&amp;"_"&amp;Q$14,ValData!$AE$4:$AL$13475,8,FALSE),3)</f>
        <v>#N/A</v>
      </c>
      <c r="R86" s="695">
        <f t="shared" si="47"/>
        <v>0</v>
      </c>
      <c r="S86" s="696">
        <f>IF(VLOOKUP("RA"&amp;"_"&amp;$B86,ValData!$AS$4:$AV$253,3,FALSE)&lt;&gt;"",VLOOKUP("RA"&amp;"_"&amp;$B86,ValData!$AS$4:$AV$253,3,FALSE),$Q$10)</f>
        <v>500</v>
      </c>
      <c r="T86" s="697">
        <f>IF(VLOOKUP("RA"&amp;"_"&amp;$B86,ValData!$AS$4:$AV$253,4,FALSE)&lt;&gt;"",VLOOKUP("RA"&amp;"_"&amp;$B86,ValData!$AS$4:$AV$253,4,FALSE),$Q$11)</f>
        <v>10</v>
      </c>
      <c r="U86" s="696" t="e">
        <f t="shared" si="48"/>
        <v>#N/A</v>
      </c>
      <c r="V86" s="697" t="e">
        <f t="shared" si="49"/>
        <v>#N/A</v>
      </c>
      <c r="W86" s="698" t="e">
        <f t="shared" si="50"/>
        <v>#N/A</v>
      </c>
      <c r="X86" s="698">
        <f t="shared" si="51"/>
        <v>1</v>
      </c>
      <c r="Y86" s="716" t="e">
        <f t="shared" si="52"/>
        <v>#N/A</v>
      </c>
      <c r="Z86" s="716" t="str">
        <f t="shared" si="55"/>
        <v/>
      </c>
      <c r="AA86" s="431"/>
      <c r="AB86" s="222" t="str">
        <f t="shared" si="53"/>
        <v/>
      </c>
      <c r="AC86" s="431"/>
      <c r="AD86" s="891"/>
      <c r="AE86" s="577"/>
    </row>
    <row r="87" spans="1:31" ht="15.75" customHeight="1" x14ac:dyDescent="0.35">
      <c r="A87" s="50"/>
      <c r="B87" s="349">
        <v>78</v>
      </c>
      <c r="C87" s="55" t="str">
        <f>Text!G168</f>
        <v>Private sector housing renewal</v>
      </c>
      <c r="D87" s="680">
        <v>0</v>
      </c>
      <c r="E87" s="681">
        <v>0</v>
      </c>
      <c r="F87" s="662"/>
      <c r="G87" s="660"/>
      <c r="H87" s="666" t="str">
        <f t="shared" si="46"/>
        <v/>
      </c>
      <c r="I87" s="630"/>
      <c r="J87" s="622"/>
      <c r="K87" s="622">
        <f t="shared" si="54"/>
        <v>78</v>
      </c>
      <c r="L87" s="616">
        <f>VLOOKUP("RA"&amp;"_"&amp;K87,RARows[],5,FALSE)</f>
        <v>0</v>
      </c>
      <c r="M87" s="617" t="str">
        <f>IF(ISNUMBER(SEARCH($K$14,VLOOKUP("RA"&amp;"_"&amp;K87,RARows[],6,FALSE))),1,"")</f>
        <v/>
      </c>
      <c r="O87" s="618"/>
      <c r="P87" s="695" t="e">
        <f>VLOOKUP("RA"&amp;"_"&amp;UANumber&amp;"_"&amp;$B87&amp;"_"&amp;4&amp;"_"&amp;P$14,ValData!$AE$4:$AL$13475,8,FALSE)</f>
        <v>#N/A</v>
      </c>
      <c r="Q87" s="695" t="e">
        <f>ROUND(VLOOKUP("RA"&amp;"_"&amp;UANumber&amp;"_"&amp;$B87&amp;"_"&amp;4&amp;"_"&amp;Q$14,ValData!$AE$4:$AL$13475,8,FALSE),3)</f>
        <v>#N/A</v>
      </c>
      <c r="R87" s="695">
        <f t="shared" si="47"/>
        <v>0</v>
      </c>
      <c r="S87" s="696">
        <f>IF(VLOOKUP("RA"&amp;"_"&amp;$B87,ValData!$AS$4:$AV$253,3,FALSE)&lt;&gt;"",VLOOKUP("RA"&amp;"_"&amp;$B87,ValData!$AS$4:$AV$253,3,FALSE),$Q$10)</f>
        <v>500</v>
      </c>
      <c r="T87" s="697">
        <f>IF(VLOOKUP("RA"&amp;"_"&amp;$B87,ValData!$AS$4:$AV$253,4,FALSE)&lt;&gt;"",VLOOKUP("RA"&amp;"_"&amp;$B87,ValData!$AS$4:$AV$253,4,FALSE),$Q$11)</f>
        <v>10</v>
      </c>
      <c r="U87" s="696" t="e">
        <f t="shared" si="48"/>
        <v>#N/A</v>
      </c>
      <c r="V87" s="697" t="e">
        <f t="shared" si="49"/>
        <v>#N/A</v>
      </c>
      <c r="W87" s="698" t="e">
        <f t="shared" si="50"/>
        <v>#N/A</v>
      </c>
      <c r="X87" s="698">
        <f t="shared" si="51"/>
        <v>1</v>
      </c>
      <c r="Y87" s="716" t="e">
        <f t="shared" si="52"/>
        <v>#N/A</v>
      </c>
      <c r="Z87" s="716" t="str">
        <f t="shared" si="55"/>
        <v/>
      </c>
      <c r="AA87" s="431"/>
      <c r="AB87" s="222" t="str">
        <f t="shared" si="53"/>
        <v/>
      </c>
      <c r="AC87" s="431"/>
      <c r="AD87" s="891"/>
      <c r="AE87" s="577"/>
    </row>
    <row r="88" spans="1:31" ht="15.75" customHeight="1" x14ac:dyDescent="0.35">
      <c r="A88" s="50"/>
      <c r="B88" s="349">
        <v>79</v>
      </c>
      <c r="C88" s="55" t="str">
        <f>Text!G169</f>
        <v>Homelessness</v>
      </c>
      <c r="D88" s="680">
        <v>0</v>
      </c>
      <c r="E88" s="681">
        <v>0</v>
      </c>
      <c r="F88" s="662"/>
      <c r="G88" s="660"/>
      <c r="H88" s="666" t="str">
        <f t="shared" si="46"/>
        <v/>
      </c>
      <c r="I88" s="630"/>
      <c r="J88" s="622"/>
      <c r="K88" s="622">
        <f t="shared" si="54"/>
        <v>79</v>
      </c>
      <c r="L88" s="616">
        <f>VLOOKUP("RA"&amp;"_"&amp;K88,RARows[],5,FALSE)</f>
        <v>0</v>
      </c>
      <c r="M88" s="617" t="str">
        <f>IF(ISNUMBER(SEARCH($K$14,VLOOKUP("RA"&amp;"_"&amp;K88,RARows[],6,FALSE))),1,"")</f>
        <v/>
      </c>
      <c r="O88" s="618"/>
      <c r="P88" s="695" t="e">
        <f>VLOOKUP("RA"&amp;"_"&amp;UANumber&amp;"_"&amp;$B88&amp;"_"&amp;4&amp;"_"&amp;P$14,ValData!$AE$4:$AL$13475,8,FALSE)</f>
        <v>#N/A</v>
      </c>
      <c r="Q88" s="695" t="e">
        <f>ROUND(VLOOKUP("RA"&amp;"_"&amp;UANumber&amp;"_"&amp;$B88&amp;"_"&amp;4&amp;"_"&amp;Q$14,ValData!$AE$4:$AL$13475,8,FALSE),3)</f>
        <v>#N/A</v>
      </c>
      <c r="R88" s="695">
        <f t="shared" si="47"/>
        <v>0</v>
      </c>
      <c r="S88" s="696">
        <f>IF(VLOOKUP("RA"&amp;"_"&amp;$B88,ValData!$AS$4:$AV$253,3,FALSE)&lt;&gt;"",VLOOKUP("RA"&amp;"_"&amp;$B88,ValData!$AS$4:$AV$253,3,FALSE),$Q$10)</f>
        <v>500</v>
      </c>
      <c r="T88" s="697">
        <f>IF(VLOOKUP("RA"&amp;"_"&amp;$B88,ValData!$AS$4:$AV$253,4,FALSE)&lt;&gt;"",VLOOKUP("RA"&amp;"_"&amp;$B88,ValData!$AS$4:$AV$253,4,FALSE),$Q$11)</f>
        <v>10</v>
      </c>
      <c r="U88" s="696" t="e">
        <f t="shared" si="48"/>
        <v>#N/A</v>
      </c>
      <c r="V88" s="697" t="e">
        <f t="shared" si="49"/>
        <v>#N/A</v>
      </c>
      <c r="W88" s="698" t="e">
        <f t="shared" si="50"/>
        <v>#N/A</v>
      </c>
      <c r="X88" s="698">
        <f t="shared" si="51"/>
        <v>1</v>
      </c>
      <c r="Y88" s="716" t="e">
        <f t="shared" si="52"/>
        <v>#N/A</v>
      </c>
      <c r="Z88" s="716" t="str">
        <f t="shared" si="55"/>
        <v/>
      </c>
      <c r="AA88" s="431"/>
      <c r="AB88" s="222" t="str">
        <f t="shared" si="53"/>
        <v/>
      </c>
      <c r="AC88" s="431"/>
      <c r="AD88" s="891"/>
      <c r="AE88" s="577"/>
    </row>
    <row r="89" spans="1:31" ht="15.75" customHeight="1" x14ac:dyDescent="0.35">
      <c r="A89" s="50"/>
      <c r="B89" s="349">
        <v>80</v>
      </c>
      <c r="C89" s="55" t="str">
        <f>Text!G170</f>
        <v>Housing benefits payments</v>
      </c>
      <c r="D89" s="680">
        <v>0</v>
      </c>
      <c r="E89" s="681">
        <v>0</v>
      </c>
      <c r="F89" s="662"/>
      <c r="G89" s="660"/>
      <c r="H89" s="666" t="str">
        <f t="shared" si="46"/>
        <v/>
      </c>
      <c r="I89" s="630"/>
      <c r="J89" s="622"/>
      <c r="K89" s="622">
        <f t="shared" si="54"/>
        <v>80</v>
      </c>
      <c r="L89" s="616">
        <f>VLOOKUP("RA"&amp;"_"&amp;K89,RARows[],5,FALSE)</f>
        <v>0</v>
      </c>
      <c r="M89" s="617" t="str">
        <f>IF(ISNUMBER(SEARCH($K$14,VLOOKUP("RA"&amp;"_"&amp;K89,RARows[],6,FALSE))),1,"")</f>
        <v/>
      </c>
      <c r="O89" s="618"/>
      <c r="P89" s="695" t="e">
        <f>VLOOKUP("RA"&amp;"_"&amp;UANumber&amp;"_"&amp;$B89&amp;"_"&amp;4&amp;"_"&amp;P$14,ValData!$AE$4:$AL$13475,8,FALSE)</f>
        <v>#N/A</v>
      </c>
      <c r="Q89" s="695" t="e">
        <f>ROUND(VLOOKUP("RA"&amp;"_"&amp;UANumber&amp;"_"&amp;$B89&amp;"_"&amp;4&amp;"_"&amp;Q$14,ValData!$AE$4:$AL$13475,8,FALSE),3)</f>
        <v>#N/A</v>
      </c>
      <c r="R89" s="695">
        <f t="shared" si="47"/>
        <v>0</v>
      </c>
      <c r="S89" s="696">
        <f>IF(VLOOKUP("RA"&amp;"_"&amp;$B89,ValData!$AS$4:$AV$253,3,FALSE)&lt;&gt;"",VLOOKUP("RA"&amp;"_"&amp;$B89,ValData!$AS$4:$AV$253,3,FALSE),$Q$10)</f>
        <v>500</v>
      </c>
      <c r="T89" s="697">
        <f>IF(VLOOKUP("RA"&amp;"_"&amp;$B89,ValData!$AS$4:$AV$253,4,FALSE)&lt;&gt;"",VLOOKUP("RA"&amp;"_"&amp;$B89,ValData!$AS$4:$AV$253,4,FALSE),$Q$11)</f>
        <v>10</v>
      </c>
      <c r="U89" s="696" t="e">
        <f t="shared" si="48"/>
        <v>#N/A</v>
      </c>
      <c r="V89" s="697" t="e">
        <f t="shared" si="49"/>
        <v>#N/A</v>
      </c>
      <c r="W89" s="698" t="e">
        <f t="shared" si="50"/>
        <v>#N/A</v>
      </c>
      <c r="X89" s="698">
        <f t="shared" si="51"/>
        <v>1</v>
      </c>
      <c r="Y89" s="716" t="e">
        <f t="shared" si="52"/>
        <v>#N/A</v>
      </c>
      <c r="Z89" s="716" t="str">
        <f t="shared" si="55"/>
        <v/>
      </c>
      <c r="AA89" s="431"/>
      <c r="AB89" s="222" t="str">
        <f t="shared" si="53"/>
        <v/>
      </c>
      <c r="AC89" s="431"/>
      <c r="AD89" s="891"/>
      <c r="AE89" s="577"/>
    </row>
    <row r="90" spans="1:31" ht="15.75" customHeight="1" x14ac:dyDescent="0.35">
      <c r="A90" s="50"/>
      <c r="B90" s="349">
        <v>81</v>
      </c>
      <c r="C90" s="55" t="str">
        <f>Text!G171</f>
        <v>Housing benefit administration</v>
      </c>
      <c r="D90" s="680">
        <v>0</v>
      </c>
      <c r="E90" s="681">
        <v>0</v>
      </c>
      <c r="F90" s="662"/>
      <c r="G90" s="660"/>
      <c r="H90" s="666" t="str">
        <f t="shared" si="46"/>
        <v/>
      </c>
      <c r="I90" s="630"/>
      <c r="J90" s="622"/>
      <c r="K90" s="622">
        <f t="shared" si="54"/>
        <v>81</v>
      </c>
      <c r="L90" s="616">
        <f>VLOOKUP("RA"&amp;"_"&amp;K90,RARows[],5,FALSE)</f>
        <v>0</v>
      </c>
      <c r="M90" s="617" t="str">
        <f>IF(ISNUMBER(SEARCH($K$14,VLOOKUP("RA"&amp;"_"&amp;K90,RARows[],6,FALSE))),1,"")</f>
        <v/>
      </c>
      <c r="O90" s="618"/>
      <c r="P90" s="695" t="e">
        <f>VLOOKUP("RA"&amp;"_"&amp;UANumber&amp;"_"&amp;$B90&amp;"_"&amp;4&amp;"_"&amp;P$14,ValData!$AE$4:$AL$13475,8,FALSE)</f>
        <v>#N/A</v>
      </c>
      <c r="Q90" s="695" t="e">
        <f>ROUND(VLOOKUP("RA"&amp;"_"&amp;UANumber&amp;"_"&amp;$B90&amp;"_"&amp;4&amp;"_"&amp;Q$14,ValData!$AE$4:$AL$13475,8,FALSE),3)</f>
        <v>#N/A</v>
      </c>
      <c r="R90" s="695">
        <f t="shared" si="47"/>
        <v>0</v>
      </c>
      <c r="S90" s="696">
        <f>IF(VLOOKUP("RA"&amp;"_"&amp;$B90,ValData!$AS$4:$AV$253,3,FALSE)&lt;&gt;"",VLOOKUP("RA"&amp;"_"&amp;$B90,ValData!$AS$4:$AV$253,3,FALSE),$Q$10)</f>
        <v>500</v>
      </c>
      <c r="T90" s="697">
        <f>IF(VLOOKUP("RA"&amp;"_"&amp;$B90,ValData!$AS$4:$AV$253,4,FALSE)&lt;&gt;"",VLOOKUP("RA"&amp;"_"&amp;$B90,ValData!$AS$4:$AV$253,4,FALSE),$Q$11)</f>
        <v>10</v>
      </c>
      <c r="U90" s="696" t="e">
        <f t="shared" si="48"/>
        <v>#N/A</v>
      </c>
      <c r="V90" s="697" t="e">
        <f t="shared" si="49"/>
        <v>#N/A</v>
      </c>
      <c r="W90" s="698" t="e">
        <f t="shared" si="50"/>
        <v>#N/A</v>
      </c>
      <c r="X90" s="698">
        <f t="shared" si="51"/>
        <v>1</v>
      </c>
      <c r="Y90" s="716" t="e">
        <f t="shared" si="52"/>
        <v>#N/A</v>
      </c>
      <c r="Z90" s="716" t="str">
        <f t="shared" si="55"/>
        <v/>
      </c>
      <c r="AA90" s="431"/>
      <c r="AB90" s="222" t="str">
        <f t="shared" si="53"/>
        <v/>
      </c>
      <c r="AC90" s="431"/>
      <c r="AD90" s="891"/>
      <c r="AE90" s="577"/>
    </row>
    <row r="91" spans="1:31" ht="15.75" customHeight="1" x14ac:dyDescent="0.35">
      <c r="A91" s="50"/>
      <c r="B91" s="349">
        <v>82</v>
      </c>
      <c r="C91" s="55" t="str">
        <f>Text!G172</f>
        <v>Other welfare services</v>
      </c>
      <c r="D91" s="680">
        <v>0</v>
      </c>
      <c r="E91" s="681">
        <v>0</v>
      </c>
      <c r="F91" s="662"/>
      <c r="G91" s="660"/>
      <c r="H91" s="666" t="str">
        <f t="shared" si="46"/>
        <v/>
      </c>
      <c r="I91" s="630"/>
      <c r="J91" s="622"/>
      <c r="K91" s="622">
        <f t="shared" si="54"/>
        <v>82</v>
      </c>
      <c r="L91" s="616">
        <f>VLOOKUP("RA"&amp;"_"&amp;K91,RARows[],5,FALSE)</f>
        <v>0</v>
      </c>
      <c r="M91" s="617" t="str">
        <f>IF(ISNUMBER(SEARCH($K$14,VLOOKUP("RA"&amp;"_"&amp;K91,RARows[],6,FALSE))),1,"")</f>
        <v/>
      </c>
      <c r="O91" s="618"/>
      <c r="P91" s="695" t="e">
        <f>VLOOKUP("RA"&amp;"_"&amp;UANumber&amp;"_"&amp;$B91&amp;"_"&amp;4&amp;"_"&amp;P$14,ValData!$AE$4:$AL$13475,8,FALSE)</f>
        <v>#N/A</v>
      </c>
      <c r="Q91" s="695" t="e">
        <f>ROUND(VLOOKUP("RA"&amp;"_"&amp;UANumber&amp;"_"&amp;$B91&amp;"_"&amp;4&amp;"_"&amp;Q$14,ValData!$AE$4:$AL$13475,8,FALSE),3)</f>
        <v>#N/A</v>
      </c>
      <c r="R91" s="695">
        <f t="shared" si="47"/>
        <v>0</v>
      </c>
      <c r="S91" s="696">
        <f>IF(VLOOKUP("RA"&amp;"_"&amp;$B91,ValData!$AS$4:$AV$253,3,FALSE)&lt;&gt;"",VLOOKUP("RA"&amp;"_"&amp;$B91,ValData!$AS$4:$AV$253,3,FALSE),$Q$10)</f>
        <v>500</v>
      </c>
      <c r="T91" s="697">
        <f>IF(VLOOKUP("RA"&amp;"_"&amp;$B91,ValData!$AS$4:$AV$253,4,FALSE)&lt;&gt;"",VLOOKUP("RA"&amp;"_"&amp;$B91,ValData!$AS$4:$AV$253,4,FALSE),$Q$11)</f>
        <v>10</v>
      </c>
      <c r="U91" s="696" t="e">
        <f t="shared" si="48"/>
        <v>#N/A</v>
      </c>
      <c r="V91" s="697" t="e">
        <f t="shared" si="49"/>
        <v>#N/A</v>
      </c>
      <c r="W91" s="698" t="e">
        <f t="shared" si="50"/>
        <v>#N/A</v>
      </c>
      <c r="X91" s="698">
        <f t="shared" si="51"/>
        <v>1</v>
      </c>
      <c r="Y91" s="716" t="e">
        <f t="shared" si="52"/>
        <v>#N/A</v>
      </c>
      <c r="Z91" s="716" t="str">
        <f t="shared" si="55"/>
        <v/>
      </c>
      <c r="AA91" s="431"/>
      <c r="AB91" s="222" t="str">
        <f t="shared" si="53"/>
        <v/>
      </c>
      <c r="AC91" s="431"/>
      <c r="AD91" s="891"/>
      <c r="AE91" s="577"/>
    </row>
    <row r="92" spans="1:31" ht="15.75" customHeight="1" x14ac:dyDescent="0.35">
      <c r="A92" s="50"/>
      <c r="B92" s="349">
        <v>83</v>
      </c>
      <c r="C92" s="55" t="str">
        <f>Text!G173</f>
        <v>Supporting people</v>
      </c>
      <c r="D92" s="680">
        <v>0</v>
      </c>
      <c r="E92" s="681">
        <v>0</v>
      </c>
      <c r="F92" s="662"/>
      <c r="G92" s="660"/>
      <c r="H92" s="666" t="str">
        <f t="shared" si="46"/>
        <v/>
      </c>
      <c r="I92" s="630"/>
      <c r="J92" s="622"/>
      <c r="K92" s="622">
        <f t="shared" si="54"/>
        <v>83</v>
      </c>
      <c r="L92" s="616">
        <f>VLOOKUP("RA"&amp;"_"&amp;K92,RARows[],5,FALSE)</f>
        <v>0</v>
      </c>
      <c r="M92" s="617" t="str">
        <f>IF(ISNUMBER(SEARCH($K$14,VLOOKUP("RA"&amp;"_"&amp;K92,RARows[],6,FALSE))),1,"")</f>
        <v/>
      </c>
      <c r="O92" s="618"/>
      <c r="P92" s="695" t="e">
        <f>VLOOKUP("RA"&amp;"_"&amp;UANumber&amp;"_"&amp;$B92&amp;"_"&amp;4&amp;"_"&amp;P$14,ValData!$AE$4:$AL$13475,8,FALSE)</f>
        <v>#N/A</v>
      </c>
      <c r="Q92" s="695" t="e">
        <f>ROUND(VLOOKUP("RA"&amp;"_"&amp;UANumber&amp;"_"&amp;$B92&amp;"_"&amp;4&amp;"_"&amp;Q$14,ValData!$AE$4:$AL$13475,8,FALSE),3)</f>
        <v>#N/A</v>
      </c>
      <c r="R92" s="695">
        <f t="shared" si="47"/>
        <v>0</v>
      </c>
      <c r="S92" s="696">
        <f>IF(VLOOKUP("RA"&amp;"_"&amp;$B92,ValData!$AS$4:$AV$253,3,FALSE)&lt;&gt;"",VLOOKUP("RA"&amp;"_"&amp;$B92,ValData!$AS$4:$AV$253,3,FALSE),$Q$10)</f>
        <v>500</v>
      </c>
      <c r="T92" s="697">
        <f>IF(VLOOKUP("RA"&amp;"_"&amp;$B92,ValData!$AS$4:$AV$253,4,FALSE)&lt;&gt;"",VLOOKUP("RA"&amp;"_"&amp;$B92,ValData!$AS$4:$AV$253,4,FALSE),$Q$11)</f>
        <v>10</v>
      </c>
      <c r="U92" s="696" t="e">
        <f t="shared" si="48"/>
        <v>#N/A</v>
      </c>
      <c r="V92" s="697" t="e">
        <f t="shared" si="49"/>
        <v>#N/A</v>
      </c>
      <c r="W92" s="698" t="e">
        <f t="shared" si="50"/>
        <v>#N/A</v>
      </c>
      <c r="X92" s="698">
        <f t="shared" si="51"/>
        <v>1</v>
      </c>
      <c r="Y92" s="716" t="e">
        <f t="shared" si="52"/>
        <v>#N/A</v>
      </c>
      <c r="Z92" s="716" t="str">
        <f t="shared" si="55"/>
        <v/>
      </c>
      <c r="AA92" s="431"/>
      <c r="AB92" s="222" t="str">
        <f t="shared" si="53"/>
        <v/>
      </c>
      <c r="AC92" s="431"/>
      <c r="AD92" s="891"/>
      <c r="AE92" s="577"/>
    </row>
    <row r="93" spans="1:31" ht="15.75" customHeight="1" x14ac:dyDescent="0.35">
      <c r="A93" s="50"/>
      <c r="B93" s="349">
        <v>85</v>
      </c>
      <c r="C93" s="55" t="str">
        <f>Text!G174</f>
        <v>Other council property</v>
      </c>
      <c r="D93" s="680">
        <v>0</v>
      </c>
      <c r="E93" s="681">
        <v>0</v>
      </c>
      <c r="F93" s="662"/>
      <c r="G93" s="660"/>
      <c r="H93" s="667" t="str">
        <f t="shared" si="46"/>
        <v/>
      </c>
      <c r="I93" s="630"/>
      <c r="J93" s="622"/>
      <c r="K93" s="622">
        <f t="shared" si="54"/>
        <v>85</v>
      </c>
      <c r="L93" s="616">
        <f>VLOOKUP("RA"&amp;"_"&amp;K93,RARows[],5,FALSE)</f>
        <v>0</v>
      </c>
      <c r="M93" s="617" t="str">
        <f>IF(ISNUMBER(SEARCH($K$14,VLOOKUP("RA"&amp;"_"&amp;K93,RARows[],6,FALSE))),1,"")</f>
        <v/>
      </c>
      <c r="O93" s="618"/>
      <c r="P93" s="695" t="e">
        <f>VLOOKUP("RA"&amp;"_"&amp;UANumber&amp;"_"&amp;$B93&amp;"_"&amp;4&amp;"_"&amp;P$14,ValData!$AE$4:$AL$13475,8,FALSE)</f>
        <v>#N/A</v>
      </c>
      <c r="Q93" s="695" t="e">
        <f>ROUND(VLOOKUP("RA"&amp;"_"&amp;UANumber&amp;"_"&amp;$B93&amp;"_"&amp;4&amp;"_"&amp;Q$14,ValData!$AE$4:$AL$13475,8,FALSE),3)</f>
        <v>#N/A</v>
      </c>
      <c r="R93" s="695">
        <f t="shared" si="47"/>
        <v>0</v>
      </c>
      <c r="S93" s="696">
        <f>IF(VLOOKUP("RA"&amp;"_"&amp;$B93,ValData!$AS$4:$AV$253,3,FALSE)&lt;&gt;"",VLOOKUP("RA"&amp;"_"&amp;$B93,ValData!$AS$4:$AV$253,3,FALSE),$Q$10)</f>
        <v>500</v>
      </c>
      <c r="T93" s="697">
        <f>IF(VLOOKUP("RA"&amp;"_"&amp;$B93,ValData!$AS$4:$AV$253,4,FALSE)&lt;&gt;"",VLOOKUP("RA"&amp;"_"&amp;$B93,ValData!$AS$4:$AV$253,4,FALSE),$Q$11)</f>
        <v>10</v>
      </c>
      <c r="U93" s="696" t="e">
        <f t="shared" si="48"/>
        <v>#N/A</v>
      </c>
      <c r="V93" s="697" t="e">
        <f t="shared" si="49"/>
        <v>#N/A</v>
      </c>
      <c r="W93" s="698" t="e">
        <f t="shared" si="50"/>
        <v>#N/A</v>
      </c>
      <c r="X93" s="698">
        <f t="shared" si="51"/>
        <v>1</v>
      </c>
      <c r="Y93" s="716" t="e">
        <f t="shared" si="52"/>
        <v>#N/A</v>
      </c>
      <c r="Z93" s="716" t="str">
        <f t="shared" si="55"/>
        <v/>
      </c>
      <c r="AA93" s="431"/>
      <c r="AB93" s="222" t="str">
        <f t="shared" si="53"/>
        <v/>
      </c>
      <c r="AC93" s="431"/>
      <c r="AD93" s="891"/>
      <c r="AE93" s="577"/>
    </row>
    <row r="94" spans="1:31" ht="15.75" customHeight="1" x14ac:dyDescent="0.35">
      <c r="A94" s="50"/>
      <c r="B94" s="350" t="str">
        <f>Text!G175</f>
        <v>Central Services to the Public</v>
      </c>
      <c r="C94" s="125"/>
      <c r="D94" s="126"/>
      <c r="E94" s="479"/>
      <c r="F94" s="663"/>
      <c r="G94" s="660"/>
      <c r="H94" s="664" t="str">
        <f>ValData!AP69</f>
        <v>Unitaries</v>
      </c>
      <c r="I94" s="608"/>
      <c r="J94" s="614"/>
      <c r="K94" s="622"/>
      <c r="L94" s="616"/>
      <c r="M94" s="617" t="str">
        <f>IF(ISNUMBER(SEARCH($K$14,VLOOKUP("RA"&amp;"_"&amp;K94,RARows[],6,FALSE))),1,"")</f>
        <v/>
      </c>
      <c r="O94" s="618"/>
      <c r="P94" s="321"/>
      <c r="Q94" s="322"/>
      <c r="R94" s="322"/>
      <c r="S94" s="329"/>
      <c r="T94" s="326"/>
      <c r="U94" s="329"/>
      <c r="V94" s="326"/>
      <c r="Z94" s="56" t="str">
        <f t="shared" si="55"/>
        <v/>
      </c>
      <c r="AA94" s="19"/>
      <c r="AC94" s="19"/>
      <c r="AE94" s="577"/>
    </row>
    <row r="95" spans="1:31" ht="15.75" customHeight="1" x14ac:dyDescent="0.35">
      <c r="A95" s="50"/>
      <c r="B95" s="349">
        <v>89</v>
      </c>
      <c r="C95" s="55" t="str">
        <f>Text!G176</f>
        <v>Local tax collection</v>
      </c>
      <c r="D95" s="680">
        <v>0</v>
      </c>
      <c r="E95" s="681">
        <v>0</v>
      </c>
      <c r="F95" s="662"/>
      <c r="G95" s="660"/>
      <c r="H95" s="665" t="str">
        <f t="shared" ref="H95:H101" si="56">IF(D95&lt;0,1,IF(-E95&gt;D95,2,""))</f>
        <v/>
      </c>
      <c r="I95" s="630"/>
      <c r="J95" s="622"/>
      <c r="K95" s="622">
        <f t="shared" ref="K95:K101" si="57">B95</f>
        <v>89</v>
      </c>
      <c r="L95" s="616">
        <f>VLOOKUP("RA"&amp;"_"&amp;K95,RARows[],5,FALSE)</f>
        <v>0</v>
      </c>
      <c r="M95" s="617" t="str">
        <f>IF(ISNUMBER(SEARCH($K$14,VLOOKUP("RA"&amp;"_"&amp;K95,RARows[],6,FALSE))),1,"")</f>
        <v/>
      </c>
      <c r="O95" s="618"/>
      <c r="P95" s="695" t="e">
        <f>VLOOKUP("RA"&amp;"_"&amp;UANumber&amp;"_"&amp;$B95&amp;"_"&amp;4&amp;"_"&amp;P$14,ValData!$AE$4:$AL$13475,8,FALSE)</f>
        <v>#N/A</v>
      </c>
      <c r="Q95" s="695" t="e">
        <f>ROUND(VLOOKUP("RA"&amp;"_"&amp;UANumber&amp;"_"&amp;$B95&amp;"_"&amp;4&amp;"_"&amp;Q$14,ValData!$AE$4:$AL$13475,8,FALSE),3)</f>
        <v>#N/A</v>
      </c>
      <c r="R95" s="695">
        <f t="shared" ref="R95:R101" si="58">D95</f>
        <v>0</v>
      </c>
      <c r="S95" s="696">
        <f>IF(VLOOKUP("RA"&amp;"_"&amp;$B95,ValData!$AS$4:$AV$253,3,FALSE)&lt;&gt;"",VLOOKUP("RA"&amp;"_"&amp;$B95,ValData!$AS$4:$AV$253,3,FALSE),$Q$10)</f>
        <v>500</v>
      </c>
      <c r="T95" s="697">
        <f>IF(VLOOKUP("RA"&amp;"_"&amp;$B95,ValData!$AS$4:$AV$253,4,FALSE)&lt;&gt;"",VLOOKUP("RA"&amp;"_"&amp;$B95,ValData!$AS$4:$AV$253,4,FALSE),$Q$11)</f>
        <v>10</v>
      </c>
      <c r="U95" s="696" t="e">
        <f t="shared" ref="U95:U101" si="59">R95-Q95</f>
        <v>#N/A</v>
      </c>
      <c r="V95" s="697" t="e">
        <f t="shared" ref="V95:V101" si="60">IF(OR(Q95=0,R95=0),0,U95/Q95*100)</f>
        <v>#N/A</v>
      </c>
      <c r="W95" s="698" t="e">
        <f t="shared" ref="W95:W101" si="61">IF(Q95=0,1,"")</f>
        <v>#N/A</v>
      </c>
      <c r="X95" s="698">
        <f t="shared" ref="X95:X101" si="62">IF(R95=0,1,"")</f>
        <v>1</v>
      </c>
      <c r="Y95" s="716" t="e">
        <f t="shared" ref="Y95:Y101" si="63">IF(SUM(W95:X95)=2,"",IF(AND(SUM(W95:X95)=1,ABS(ROUND(U95,2))&gt;S95),9,IF(AND(ABS(ROUND(U95,2))&gt;S95,ABS(ROUND(V95,2))&gt;T95),3,IF(ABS(ROUND(V95,2))&gt;T95,2,IF(ABS(ROUND(U95,2))&gt;S95,1,"")))))</f>
        <v>#N/A</v>
      </c>
      <c r="Z95" s="716" t="str">
        <f t="shared" si="55"/>
        <v/>
      </c>
      <c r="AA95" s="431"/>
      <c r="AB95" s="222" t="str">
        <f t="shared" ref="AB95:AB117" si="64">IF(AC95="C","",IF(AA95=1,1,""))</f>
        <v/>
      </c>
      <c r="AC95" s="431"/>
      <c r="AD95" s="891"/>
      <c r="AE95" s="577"/>
    </row>
    <row r="96" spans="1:31" ht="15.75" customHeight="1" x14ac:dyDescent="0.35">
      <c r="A96" s="50"/>
      <c r="B96" s="347">
        <v>89.1</v>
      </c>
      <c r="C96" s="55" t="str">
        <f>Text!G177</f>
        <v>Registration of births, deaths and marriages</v>
      </c>
      <c r="D96" s="680">
        <v>0</v>
      </c>
      <c r="E96" s="681">
        <v>0</v>
      </c>
      <c r="F96" s="662"/>
      <c r="G96" s="660"/>
      <c r="H96" s="666" t="str">
        <f t="shared" si="56"/>
        <v/>
      </c>
      <c r="I96" s="630"/>
      <c r="J96" s="622"/>
      <c r="K96" s="622">
        <f t="shared" si="57"/>
        <v>89.1</v>
      </c>
      <c r="L96" s="616">
        <f>VLOOKUP("RA"&amp;"_"&amp;K96,RARows[],5,FALSE)</f>
        <v>0</v>
      </c>
      <c r="M96" s="617" t="str">
        <f>IF(ISNUMBER(SEARCH($K$14,VLOOKUP("RA"&amp;"_"&amp;K96,RARows[],6,FALSE))),1,"")</f>
        <v/>
      </c>
      <c r="O96" s="618"/>
      <c r="P96" s="695" t="e">
        <f>VLOOKUP("RA"&amp;"_"&amp;UANumber&amp;"_"&amp;$B96&amp;"_"&amp;4&amp;"_"&amp;P$14,ValData!$AE$4:$AL$13475,8,FALSE)</f>
        <v>#N/A</v>
      </c>
      <c r="Q96" s="695" t="e">
        <f>ROUND(VLOOKUP("RA"&amp;"_"&amp;UANumber&amp;"_"&amp;$B96&amp;"_"&amp;4&amp;"_"&amp;Q$14,ValData!$AE$4:$AL$13475,8,FALSE),3)</f>
        <v>#N/A</v>
      </c>
      <c r="R96" s="695">
        <f t="shared" si="58"/>
        <v>0</v>
      </c>
      <c r="S96" s="696">
        <f>IF(VLOOKUP("RA"&amp;"_"&amp;$B96,ValData!$AS$4:$AV$253,3,FALSE)&lt;&gt;"",VLOOKUP("RA"&amp;"_"&amp;$B96,ValData!$AS$4:$AV$253,3,FALSE),$Q$10)</f>
        <v>500</v>
      </c>
      <c r="T96" s="697">
        <f>IF(VLOOKUP("RA"&amp;"_"&amp;$B96,ValData!$AS$4:$AV$253,4,FALSE)&lt;&gt;"",VLOOKUP("RA"&amp;"_"&amp;$B96,ValData!$AS$4:$AV$253,4,FALSE),$Q$11)</f>
        <v>10</v>
      </c>
      <c r="U96" s="696" t="e">
        <f t="shared" si="59"/>
        <v>#N/A</v>
      </c>
      <c r="V96" s="697" t="e">
        <f t="shared" si="60"/>
        <v>#N/A</v>
      </c>
      <c r="W96" s="698" t="e">
        <f t="shared" si="61"/>
        <v>#N/A</v>
      </c>
      <c r="X96" s="698">
        <f t="shared" si="62"/>
        <v>1</v>
      </c>
      <c r="Y96" s="716" t="e">
        <f t="shared" si="63"/>
        <v>#N/A</v>
      </c>
      <c r="Z96" s="716" t="str">
        <f t="shared" si="55"/>
        <v/>
      </c>
      <c r="AA96" s="431"/>
      <c r="AB96" s="222" t="str">
        <f t="shared" si="64"/>
        <v/>
      </c>
      <c r="AC96" s="431"/>
      <c r="AD96" s="891"/>
      <c r="AE96" s="577"/>
    </row>
    <row r="97" spans="1:31" ht="15.75" customHeight="1" x14ac:dyDescent="0.35">
      <c r="A97" s="50"/>
      <c r="B97" s="349">
        <v>90</v>
      </c>
      <c r="C97" s="55" t="str">
        <f>Text!G178</f>
        <v>Elections</v>
      </c>
      <c r="D97" s="680">
        <v>0</v>
      </c>
      <c r="E97" s="681">
        <v>0</v>
      </c>
      <c r="F97" s="662"/>
      <c r="G97" s="660"/>
      <c r="H97" s="666" t="str">
        <f t="shared" si="56"/>
        <v/>
      </c>
      <c r="I97" s="630"/>
      <c r="J97" s="622"/>
      <c r="K97" s="622">
        <f t="shared" si="57"/>
        <v>90</v>
      </c>
      <c r="L97" s="616">
        <f>VLOOKUP("RA"&amp;"_"&amp;K97,RARows[],5,FALSE)</f>
        <v>0</v>
      </c>
      <c r="M97" s="617" t="str">
        <f>IF(ISNUMBER(SEARCH($K$14,VLOOKUP("RA"&amp;"_"&amp;K97,RARows[],6,FALSE))),1,"")</f>
        <v/>
      </c>
      <c r="O97" s="618"/>
      <c r="P97" s="695" t="e">
        <f>VLOOKUP("RA"&amp;"_"&amp;UANumber&amp;"_"&amp;$B97&amp;"_"&amp;4&amp;"_"&amp;P$14,ValData!$AE$4:$AL$13475,8,FALSE)</f>
        <v>#N/A</v>
      </c>
      <c r="Q97" s="695" t="e">
        <f>ROUND(VLOOKUP("RA"&amp;"_"&amp;UANumber&amp;"_"&amp;$B97&amp;"_"&amp;4&amp;"_"&amp;Q$14,ValData!$AE$4:$AL$13475,8,FALSE),3)</f>
        <v>#N/A</v>
      </c>
      <c r="R97" s="695">
        <f t="shared" si="58"/>
        <v>0</v>
      </c>
      <c r="S97" s="696">
        <f>IF(VLOOKUP("RA"&amp;"_"&amp;$B97,ValData!$AS$4:$AV$253,3,FALSE)&lt;&gt;"",VLOOKUP("RA"&amp;"_"&amp;$B97,ValData!$AS$4:$AV$253,3,FALSE),$Q$10)</f>
        <v>500</v>
      </c>
      <c r="T97" s="697">
        <f>IF(VLOOKUP("RA"&amp;"_"&amp;$B97,ValData!$AS$4:$AV$253,4,FALSE)&lt;&gt;"",VLOOKUP("RA"&amp;"_"&amp;$B97,ValData!$AS$4:$AV$253,4,FALSE),$Q$11)</f>
        <v>10</v>
      </c>
      <c r="U97" s="696" t="e">
        <f t="shared" si="59"/>
        <v>#N/A</v>
      </c>
      <c r="V97" s="697" t="e">
        <f t="shared" si="60"/>
        <v>#N/A</v>
      </c>
      <c r="W97" s="698" t="e">
        <f t="shared" si="61"/>
        <v>#N/A</v>
      </c>
      <c r="X97" s="698">
        <f t="shared" si="62"/>
        <v>1</v>
      </c>
      <c r="Y97" s="716" t="e">
        <f t="shared" si="63"/>
        <v>#N/A</v>
      </c>
      <c r="Z97" s="716" t="str">
        <f t="shared" si="55"/>
        <v/>
      </c>
      <c r="AA97" s="431"/>
      <c r="AB97" s="222" t="str">
        <f t="shared" si="64"/>
        <v/>
      </c>
      <c r="AC97" s="431"/>
      <c r="AD97" s="891"/>
      <c r="AE97" s="577"/>
    </row>
    <row r="98" spans="1:31" ht="15.75" customHeight="1" x14ac:dyDescent="0.35">
      <c r="A98" s="50"/>
      <c r="B98" s="349">
        <v>91</v>
      </c>
      <c r="C98" s="55" t="str">
        <f>Text!G179</f>
        <v>Emergency planning</v>
      </c>
      <c r="D98" s="680">
        <v>0</v>
      </c>
      <c r="E98" s="681">
        <v>0</v>
      </c>
      <c r="F98" s="662"/>
      <c r="G98" s="660"/>
      <c r="H98" s="666" t="str">
        <f t="shared" si="56"/>
        <v/>
      </c>
      <c r="I98" s="630"/>
      <c r="J98" s="622"/>
      <c r="K98" s="622">
        <f t="shared" si="57"/>
        <v>91</v>
      </c>
      <c r="L98" s="616">
        <f>VLOOKUP("RA"&amp;"_"&amp;K98,RARows[],5,FALSE)</f>
        <v>0</v>
      </c>
      <c r="M98" s="617" t="str">
        <f>IF(ISNUMBER(SEARCH($K$14,VLOOKUP("RA"&amp;"_"&amp;K98,RARows[],6,FALSE))),1,"")</f>
        <v/>
      </c>
      <c r="O98" s="618"/>
      <c r="P98" s="695" t="e">
        <f>VLOOKUP("RA"&amp;"_"&amp;UANumber&amp;"_"&amp;$B98&amp;"_"&amp;4&amp;"_"&amp;P$14,ValData!$AE$4:$AL$13475,8,FALSE)</f>
        <v>#N/A</v>
      </c>
      <c r="Q98" s="695" t="e">
        <f>ROUND(VLOOKUP("RA"&amp;"_"&amp;UANumber&amp;"_"&amp;$B98&amp;"_"&amp;4&amp;"_"&amp;Q$14,ValData!$AE$4:$AL$13475,8,FALSE),3)</f>
        <v>#N/A</v>
      </c>
      <c r="R98" s="695">
        <f t="shared" si="58"/>
        <v>0</v>
      </c>
      <c r="S98" s="696">
        <f>IF(VLOOKUP("RA"&amp;"_"&amp;$B98,ValData!$AS$4:$AV$253,3,FALSE)&lt;&gt;"",VLOOKUP("RA"&amp;"_"&amp;$B98,ValData!$AS$4:$AV$253,3,FALSE),$Q$10)</f>
        <v>500</v>
      </c>
      <c r="T98" s="697">
        <f>IF(VLOOKUP("RA"&amp;"_"&amp;$B98,ValData!$AS$4:$AV$253,4,FALSE)&lt;&gt;"",VLOOKUP("RA"&amp;"_"&amp;$B98,ValData!$AS$4:$AV$253,4,FALSE),$Q$11)</f>
        <v>10</v>
      </c>
      <c r="U98" s="696" t="e">
        <f t="shared" si="59"/>
        <v>#N/A</v>
      </c>
      <c r="V98" s="697" t="e">
        <f t="shared" si="60"/>
        <v>#N/A</v>
      </c>
      <c r="W98" s="698" t="e">
        <f t="shared" si="61"/>
        <v>#N/A</v>
      </c>
      <c r="X98" s="698">
        <f t="shared" si="62"/>
        <v>1</v>
      </c>
      <c r="Y98" s="716" t="e">
        <f t="shared" si="63"/>
        <v>#N/A</v>
      </c>
      <c r="Z98" s="716" t="str">
        <f t="shared" si="55"/>
        <v/>
      </c>
      <c r="AA98" s="431"/>
      <c r="AB98" s="222" t="str">
        <f t="shared" si="64"/>
        <v/>
      </c>
      <c r="AC98" s="431"/>
      <c r="AD98" s="891"/>
      <c r="AE98" s="577"/>
    </row>
    <row r="99" spans="1:31" ht="15.75" customHeight="1" x14ac:dyDescent="0.35">
      <c r="A99" s="50"/>
      <c r="B99" s="347">
        <v>92.1</v>
      </c>
      <c r="C99" s="55" t="str">
        <f>Text!G180</f>
        <v>Local land charges</v>
      </c>
      <c r="D99" s="680">
        <v>0</v>
      </c>
      <c r="E99" s="681">
        <v>0</v>
      </c>
      <c r="F99" s="662"/>
      <c r="G99" s="660"/>
      <c r="H99" s="666" t="str">
        <f t="shared" si="56"/>
        <v/>
      </c>
      <c r="I99" s="630"/>
      <c r="J99" s="622"/>
      <c r="K99" s="622">
        <f t="shared" si="57"/>
        <v>92.1</v>
      </c>
      <c r="L99" s="616">
        <f>VLOOKUP("RA"&amp;"_"&amp;K99,RARows[],5,FALSE)</f>
        <v>0</v>
      </c>
      <c r="M99" s="617" t="str">
        <f>IF(ISNUMBER(SEARCH($K$14,VLOOKUP("RA"&amp;"_"&amp;K99,RARows[],6,FALSE))),1,"")</f>
        <v/>
      </c>
      <c r="O99" s="618"/>
      <c r="P99" s="695" t="e">
        <f>VLOOKUP("RA"&amp;"_"&amp;UANumber&amp;"_"&amp;$B99&amp;"_"&amp;4&amp;"_"&amp;P$14,ValData!$AE$4:$AL$13475,8,FALSE)</f>
        <v>#N/A</v>
      </c>
      <c r="Q99" s="695" t="e">
        <f>ROUND(VLOOKUP("RA"&amp;"_"&amp;UANumber&amp;"_"&amp;$B99&amp;"_"&amp;4&amp;"_"&amp;Q$14,ValData!$AE$4:$AL$13475,8,FALSE),3)</f>
        <v>#N/A</v>
      </c>
      <c r="R99" s="695">
        <f t="shared" si="58"/>
        <v>0</v>
      </c>
      <c r="S99" s="696">
        <f>IF(VLOOKUP("RA"&amp;"_"&amp;$B99,ValData!$AS$4:$AV$253,3,FALSE)&lt;&gt;"",VLOOKUP("RA"&amp;"_"&amp;$B99,ValData!$AS$4:$AV$253,3,FALSE),$Q$10)</f>
        <v>500</v>
      </c>
      <c r="T99" s="697">
        <f>IF(VLOOKUP("RA"&amp;"_"&amp;$B99,ValData!$AS$4:$AV$253,4,FALSE)&lt;&gt;"",VLOOKUP("RA"&amp;"_"&amp;$B99,ValData!$AS$4:$AV$253,4,FALSE),$Q$11)</f>
        <v>10</v>
      </c>
      <c r="U99" s="696" t="e">
        <f t="shared" si="59"/>
        <v>#N/A</v>
      </c>
      <c r="V99" s="697" t="e">
        <f t="shared" si="60"/>
        <v>#N/A</v>
      </c>
      <c r="W99" s="698" t="e">
        <f t="shared" si="61"/>
        <v>#N/A</v>
      </c>
      <c r="X99" s="698">
        <f t="shared" si="62"/>
        <v>1</v>
      </c>
      <c r="Y99" s="716" t="e">
        <f t="shared" si="63"/>
        <v>#N/A</v>
      </c>
      <c r="Z99" s="716" t="str">
        <f t="shared" si="55"/>
        <v/>
      </c>
      <c r="AA99" s="431"/>
      <c r="AB99" s="222" t="str">
        <f t="shared" si="64"/>
        <v/>
      </c>
      <c r="AC99" s="431"/>
      <c r="AD99" s="891"/>
      <c r="AE99" s="577"/>
    </row>
    <row r="100" spans="1:31" ht="15.75" customHeight="1" x14ac:dyDescent="0.35">
      <c r="A100" s="50"/>
      <c r="B100" s="347">
        <v>92.2</v>
      </c>
      <c r="C100" s="55" t="str">
        <f>Text!G181</f>
        <v>General grants, bequests and donations</v>
      </c>
      <c r="D100" s="680">
        <v>0</v>
      </c>
      <c r="E100" s="681">
        <v>0</v>
      </c>
      <c r="F100" s="662"/>
      <c r="G100" s="660"/>
      <c r="H100" s="666" t="str">
        <f t="shared" si="56"/>
        <v/>
      </c>
      <c r="I100" s="630"/>
      <c r="J100" s="622"/>
      <c r="K100" s="622">
        <f t="shared" si="57"/>
        <v>92.2</v>
      </c>
      <c r="L100" s="616">
        <f>VLOOKUP("RA"&amp;"_"&amp;K100,RARows[],5,FALSE)</f>
        <v>0</v>
      </c>
      <c r="M100" s="617" t="str">
        <f>IF(ISNUMBER(SEARCH($K$14,VLOOKUP("RA"&amp;"_"&amp;K100,RARows[],6,FALSE))),1,"")</f>
        <v/>
      </c>
      <c r="O100" s="618"/>
      <c r="P100" s="695" t="e">
        <f>VLOOKUP("RA"&amp;"_"&amp;UANumber&amp;"_"&amp;$B100&amp;"_"&amp;4&amp;"_"&amp;P$14,ValData!$AE$4:$AL$13475,8,FALSE)</f>
        <v>#N/A</v>
      </c>
      <c r="Q100" s="695" t="e">
        <f>ROUND(VLOOKUP("RA"&amp;"_"&amp;UANumber&amp;"_"&amp;$B100&amp;"_"&amp;4&amp;"_"&amp;Q$14,ValData!$AE$4:$AL$13475,8,FALSE),3)</f>
        <v>#N/A</v>
      </c>
      <c r="R100" s="695">
        <f t="shared" si="58"/>
        <v>0</v>
      </c>
      <c r="S100" s="696">
        <f>IF(VLOOKUP("RA"&amp;"_"&amp;$B100,ValData!$AS$4:$AV$253,3,FALSE)&lt;&gt;"",VLOOKUP("RA"&amp;"_"&amp;$B100,ValData!$AS$4:$AV$253,3,FALSE),$Q$10)</f>
        <v>500</v>
      </c>
      <c r="T100" s="697">
        <f>IF(VLOOKUP("RA"&amp;"_"&amp;$B100,ValData!$AS$4:$AV$253,4,FALSE)&lt;&gt;"",VLOOKUP("RA"&amp;"_"&amp;$B100,ValData!$AS$4:$AV$253,4,FALSE),$Q$11)</f>
        <v>10</v>
      </c>
      <c r="U100" s="696" t="e">
        <f t="shared" si="59"/>
        <v>#N/A</v>
      </c>
      <c r="V100" s="697" t="e">
        <f t="shared" si="60"/>
        <v>#N/A</v>
      </c>
      <c r="W100" s="698" t="e">
        <f t="shared" si="61"/>
        <v>#N/A</v>
      </c>
      <c r="X100" s="698">
        <f t="shared" si="62"/>
        <v>1</v>
      </c>
      <c r="Y100" s="716" t="e">
        <f t="shared" si="63"/>
        <v>#N/A</v>
      </c>
      <c r="Z100" s="716" t="str">
        <f t="shared" si="55"/>
        <v/>
      </c>
      <c r="AA100" s="431"/>
      <c r="AB100" s="222" t="str">
        <f t="shared" si="64"/>
        <v/>
      </c>
      <c r="AC100" s="431"/>
      <c r="AD100" s="891"/>
      <c r="AE100" s="577"/>
    </row>
    <row r="101" spans="1:31" ht="15.75" customHeight="1" thickBot="1" x14ac:dyDescent="0.4">
      <c r="A101" s="50"/>
      <c r="B101" s="347">
        <v>92.3</v>
      </c>
      <c r="C101" s="55" t="str">
        <f>Text!G182</f>
        <v>Local welfare assistance schemes</v>
      </c>
      <c r="D101" s="680">
        <v>0</v>
      </c>
      <c r="E101" s="681">
        <v>0</v>
      </c>
      <c r="F101" s="662"/>
      <c r="G101" s="660"/>
      <c r="H101" s="668" t="str">
        <f t="shared" si="56"/>
        <v/>
      </c>
      <c r="I101" s="630"/>
      <c r="J101" s="622"/>
      <c r="K101" s="622">
        <f t="shared" si="57"/>
        <v>92.3</v>
      </c>
      <c r="L101" s="616">
        <f>VLOOKUP("RA"&amp;"_"&amp;K101,RARows[],5,FALSE)</f>
        <v>0</v>
      </c>
      <c r="M101" s="617" t="str">
        <f>IF(ISNUMBER(SEARCH($K$14,VLOOKUP("RA"&amp;"_"&amp;K101,RARows[],6,FALSE))),1,"")</f>
        <v/>
      </c>
      <c r="O101" s="618"/>
      <c r="P101" s="695" t="e">
        <f>VLOOKUP("RA"&amp;"_"&amp;UANumber&amp;"_"&amp;$B101&amp;"_"&amp;4&amp;"_"&amp;P$14,ValData!$AE$4:$AL$13475,8,FALSE)</f>
        <v>#N/A</v>
      </c>
      <c r="Q101" s="695" t="e">
        <f>ROUND(VLOOKUP("RA"&amp;"_"&amp;UANumber&amp;"_"&amp;$B101&amp;"_"&amp;4&amp;"_"&amp;Q$14,ValData!$AE$4:$AL$13475,8,FALSE),3)</f>
        <v>#N/A</v>
      </c>
      <c r="R101" s="695">
        <f t="shared" si="58"/>
        <v>0</v>
      </c>
      <c r="S101" s="696">
        <f>IF(VLOOKUP("RA"&amp;"_"&amp;$B101,ValData!$AS$4:$AV$253,3,FALSE)&lt;&gt;"",VLOOKUP("RA"&amp;"_"&amp;$B101,ValData!$AS$4:$AV$253,3,FALSE),$Q$10)</f>
        <v>500</v>
      </c>
      <c r="T101" s="697">
        <f>IF(VLOOKUP("RA"&amp;"_"&amp;$B101,ValData!$AS$4:$AV$253,4,FALSE)&lt;&gt;"",VLOOKUP("RA"&amp;"_"&amp;$B101,ValData!$AS$4:$AV$253,4,FALSE),$Q$11)</f>
        <v>10</v>
      </c>
      <c r="U101" s="696" t="e">
        <f t="shared" si="59"/>
        <v>#N/A</v>
      </c>
      <c r="V101" s="697" t="e">
        <f t="shared" si="60"/>
        <v>#N/A</v>
      </c>
      <c r="W101" s="698" t="e">
        <f t="shared" si="61"/>
        <v>#N/A</v>
      </c>
      <c r="X101" s="698">
        <f t="shared" si="62"/>
        <v>1</v>
      </c>
      <c r="Y101" s="716" t="e">
        <f t="shared" si="63"/>
        <v>#N/A</v>
      </c>
      <c r="Z101" s="716" t="str">
        <f t="shared" si="55"/>
        <v/>
      </c>
      <c r="AA101" s="431"/>
      <c r="AB101" s="222" t="str">
        <f t="shared" si="64"/>
        <v/>
      </c>
      <c r="AC101" s="431"/>
      <c r="AD101" s="891"/>
      <c r="AE101" s="577"/>
    </row>
    <row r="102" spans="1:31" ht="8.25" customHeight="1" thickTop="1" thickBot="1" x14ac:dyDescent="0.4">
      <c r="A102" s="50"/>
      <c r="B102" s="398"/>
      <c r="C102" s="399"/>
      <c r="D102" s="402"/>
      <c r="E102" s="480"/>
      <c r="F102" s="663"/>
      <c r="G102" s="660"/>
      <c r="H102" s="669"/>
      <c r="I102" s="608"/>
      <c r="J102" s="614"/>
      <c r="K102" s="622"/>
      <c r="L102" s="616"/>
      <c r="M102" s="617" t="str">
        <f>IF(ISNUMBER(SEARCH($K$14,VLOOKUP("RA"&amp;"_"&amp;K102,RARows[],6,FALSE))),1,"")</f>
        <v/>
      </c>
      <c r="O102" s="618"/>
      <c r="P102" s="321"/>
      <c r="Q102" s="322"/>
      <c r="R102" s="322"/>
      <c r="S102" s="329"/>
      <c r="T102" s="326"/>
      <c r="U102" s="329"/>
      <c r="V102" s="326"/>
      <c r="Z102" s="56" t="str">
        <f t="shared" si="55"/>
        <v/>
      </c>
      <c r="AA102" s="19"/>
      <c r="AC102" s="19"/>
      <c r="AE102" s="577"/>
    </row>
    <row r="103" spans="1:31" ht="15.75" customHeight="1" thickTop="1" thickBot="1" x14ac:dyDescent="0.4">
      <c r="A103" s="50"/>
      <c r="B103" s="400">
        <v>102.11</v>
      </c>
      <c r="C103" s="350" t="str">
        <f>Text!G183</f>
        <v>Police Services</v>
      </c>
      <c r="D103" s="685">
        <v>0</v>
      </c>
      <c r="E103" s="686">
        <v>0</v>
      </c>
      <c r="F103" s="662"/>
      <c r="G103" s="660"/>
      <c r="H103" s="670" t="str">
        <f t="shared" ref="H103" si="65">IF(D103&lt;0,1,IF(-E103&gt;D103,2,""))</f>
        <v/>
      </c>
      <c r="I103" s="630"/>
      <c r="J103" s="622"/>
      <c r="K103" s="622">
        <f t="shared" ref="K103" si="66">B103</f>
        <v>102.11</v>
      </c>
      <c r="L103" s="616">
        <f>VLOOKUP("RA"&amp;"_"&amp;K103,RARows[],5,FALSE)</f>
        <v>0</v>
      </c>
      <c r="M103" s="617" t="str">
        <f>IF(ISNUMBER(SEARCH($K$14,VLOOKUP("RA"&amp;"_"&amp;K103,RARows[],6,FALSE))),1,"")</f>
        <v/>
      </c>
      <c r="O103" s="618"/>
      <c r="P103" s="695" t="e">
        <f>VLOOKUP("RA"&amp;"_"&amp;UANumber&amp;"_"&amp;$B103&amp;"_"&amp;4&amp;"_"&amp;P$14,ValData!$AE$4:$AL$13475,8,FALSE)</f>
        <v>#N/A</v>
      </c>
      <c r="Q103" s="695" t="e">
        <f>ROUND(VLOOKUP("RA"&amp;"_"&amp;UANumber&amp;"_"&amp;$B103&amp;"_"&amp;4&amp;"_"&amp;Q$14,ValData!$AE$4:$AL$13475,8,FALSE),3)</f>
        <v>#N/A</v>
      </c>
      <c r="R103" s="695">
        <f>D103</f>
        <v>0</v>
      </c>
      <c r="S103" s="696"/>
      <c r="T103" s="697"/>
      <c r="U103" s="696" t="e">
        <f t="shared" ref="U103" si="67">R103-Q103</f>
        <v>#N/A</v>
      </c>
      <c r="V103" s="697" t="e">
        <f t="shared" ref="V103" si="68">IF(OR(Q103=0,R103=0),0,U103/Q103*100)</f>
        <v>#N/A</v>
      </c>
      <c r="W103" s="698" t="e">
        <f t="shared" ref="W103" si="69">IF(Q103=0,1,"")</f>
        <v>#N/A</v>
      </c>
      <c r="X103" s="698">
        <f t="shared" ref="X103" si="70">IF(R103=0,1,"")</f>
        <v>1</v>
      </c>
      <c r="Y103" s="694" t="e">
        <f t="shared" ref="Y103" si="71">IF(SUM(W103:X103)=2,"",IF(SUM(W103:X103)=1,9,IF(AND(ABS(ROUND(U103,2))&gt;S103,ABS(ROUND(V103,2))&gt;T103),3,IF(ABS(ROUND(V103,2))&gt;T103,2,IF(ABS(ROUND(U103,2))&gt;S103,1,"")))))</f>
        <v>#N/A</v>
      </c>
      <c r="Z103" s="694" t="str">
        <f t="shared" si="55"/>
        <v/>
      </c>
      <c r="AA103" s="431"/>
      <c r="AB103" s="222" t="str">
        <f t="shared" si="64"/>
        <v/>
      </c>
      <c r="AC103" s="431"/>
      <c r="AD103" s="891"/>
      <c r="AE103" s="577"/>
    </row>
    <row r="104" spans="1:31" ht="5.25" customHeight="1" thickTop="1" thickBot="1" x14ac:dyDescent="0.4">
      <c r="A104" s="50"/>
      <c r="B104" s="398"/>
      <c r="C104" s="399"/>
      <c r="D104" s="404"/>
      <c r="E104" s="127"/>
      <c r="F104" s="663"/>
      <c r="G104" s="660"/>
      <c r="H104" s="671"/>
      <c r="I104" s="608"/>
      <c r="J104" s="614"/>
      <c r="K104" s="622"/>
      <c r="L104" s="616"/>
      <c r="M104" s="617" t="str">
        <f>IF(ISNUMBER(SEARCH($K$14,VLOOKUP("RA"&amp;"_"&amp;K104,RARows[],6,FALSE))),1,"")</f>
        <v/>
      </c>
      <c r="O104" s="618"/>
      <c r="P104" s="322"/>
      <c r="Q104" s="322"/>
      <c r="R104" s="322"/>
      <c r="S104" s="329"/>
      <c r="T104" s="326"/>
      <c r="U104" s="329"/>
      <c r="V104" s="326"/>
      <c r="Z104" s="56" t="str">
        <f t="shared" si="55"/>
        <v/>
      </c>
      <c r="AA104" s="19"/>
      <c r="AC104" s="19"/>
      <c r="AE104" s="577"/>
    </row>
    <row r="105" spans="1:31" ht="15.75" customHeight="1" thickTop="1" thickBot="1" x14ac:dyDescent="0.4">
      <c r="A105" s="50"/>
      <c r="B105" s="401">
        <v>106.11</v>
      </c>
      <c r="C105" s="47" t="str">
        <f>Text!G194</f>
        <v>Fire and Rescue Services</v>
      </c>
      <c r="D105" s="687">
        <v>0</v>
      </c>
      <c r="E105" s="688">
        <v>0</v>
      </c>
      <c r="F105" s="662"/>
      <c r="G105" s="660"/>
      <c r="H105" s="672" t="str">
        <f>IF(D105&lt;0,1,IF(-E105&gt;D105,2,""))</f>
        <v/>
      </c>
      <c r="I105" s="630"/>
      <c r="J105" s="622"/>
      <c r="K105" s="622">
        <f>B105</f>
        <v>106.11</v>
      </c>
      <c r="L105" s="616">
        <f>VLOOKUP("RA"&amp;"_"&amp;K105,RARows[],5,FALSE)</f>
        <v>0</v>
      </c>
      <c r="M105" s="617" t="str">
        <f>IF(ISNUMBER(SEARCH($K$14,VLOOKUP("RA"&amp;"_"&amp;K105,RARows[],6,FALSE))),1,"")</f>
        <v/>
      </c>
      <c r="O105" s="618"/>
      <c r="P105" s="695" t="e">
        <f>VLOOKUP("RA"&amp;"_"&amp;UANumber&amp;"_"&amp;$B105&amp;"_"&amp;4&amp;"_"&amp;P$14,ValData!$AE$4:$AL$13475,8,FALSE)</f>
        <v>#N/A</v>
      </c>
      <c r="Q105" s="695" t="e">
        <f>ROUND(VLOOKUP("RA"&amp;"_"&amp;UANumber&amp;"_"&amp;$B105&amp;"_"&amp;4&amp;"_"&amp;Q$14,ValData!$AE$4:$AL$13475,8,FALSE),3)</f>
        <v>#N/A</v>
      </c>
      <c r="R105" s="695">
        <f>D105</f>
        <v>0</v>
      </c>
      <c r="S105" s="696"/>
      <c r="T105" s="697"/>
      <c r="U105" s="696" t="e">
        <f>R105-Q105</f>
        <v>#N/A</v>
      </c>
      <c r="V105" s="697" t="e">
        <f>IF(OR(Q105=0,R105=0),0,U105/Q105*100)</f>
        <v>#N/A</v>
      </c>
      <c r="W105" s="698" t="e">
        <f t="shared" ref="W105:X105" si="72">IF(Q105=0,1,"")</f>
        <v>#N/A</v>
      </c>
      <c r="X105" s="698">
        <f t="shared" si="72"/>
        <v>1</v>
      </c>
      <c r="Y105" s="694" t="e">
        <f>IF(SUM(W105:X105)=2,"",IF(SUM(W105:X105)=1,9,IF(AND(ABS(ROUND(U105,2))&gt;S105,ABS(ROUND(V105,2))&gt;T105),3,IF(ABS(ROUND(V105,2))&gt;T105,2,IF(ABS(ROUND(U105,2))&gt;S105,1,"")))))</f>
        <v>#N/A</v>
      </c>
      <c r="Z105" s="694" t="str">
        <f t="shared" si="55"/>
        <v/>
      </c>
      <c r="AA105" s="431"/>
      <c r="AB105" s="222" t="str">
        <f t="shared" si="64"/>
        <v/>
      </c>
      <c r="AC105" s="431"/>
      <c r="AD105" s="891"/>
      <c r="AE105" s="577"/>
    </row>
    <row r="106" spans="1:31" ht="8.25" customHeight="1" thickTop="1" x14ac:dyDescent="0.35">
      <c r="A106" s="50"/>
      <c r="B106" s="405"/>
      <c r="C106" s="406"/>
      <c r="D106" s="200"/>
      <c r="E106" s="200"/>
      <c r="F106" s="662"/>
      <c r="G106" s="660"/>
      <c r="H106" s="212"/>
      <c r="I106" s="630"/>
      <c r="J106" s="622"/>
      <c r="K106" s="622"/>
      <c r="L106" s="616"/>
      <c r="M106" s="617"/>
      <c r="O106" s="618"/>
      <c r="P106" s="321"/>
      <c r="Q106" s="321"/>
      <c r="R106" s="321"/>
      <c r="S106" s="329"/>
      <c r="T106" s="326"/>
      <c r="U106" s="329"/>
      <c r="V106" s="326"/>
      <c r="W106" s="20"/>
      <c r="X106" s="20"/>
      <c r="Y106" s="230"/>
      <c r="Z106" s="230"/>
      <c r="AA106" s="430"/>
      <c r="AB106" s="20"/>
      <c r="AC106" s="430"/>
      <c r="AD106" s="892"/>
      <c r="AE106" s="577"/>
    </row>
    <row r="107" spans="1:31" ht="15.75" customHeight="1" thickBot="1" x14ac:dyDescent="0.4">
      <c r="A107" s="50"/>
      <c r="B107" s="350" t="str">
        <f>Text!G198</f>
        <v>National Parks</v>
      </c>
      <c r="C107" s="125"/>
      <c r="D107" s="403"/>
      <c r="E107" s="481"/>
      <c r="F107" s="663"/>
      <c r="G107" s="660"/>
      <c r="H107" s="793" t="str">
        <f>ValData!AP72</f>
        <v>National Parks</v>
      </c>
      <c r="I107" s="608"/>
      <c r="J107" s="614"/>
      <c r="K107" s="622"/>
      <c r="L107" s="616"/>
      <c r="M107" s="617" t="str">
        <f>IF(ISNUMBER(SEARCH($K$14,VLOOKUP("RA"&amp;"_"&amp;K107,RARows[],6,FALSE))),1,"")</f>
        <v/>
      </c>
      <c r="O107" s="618"/>
      <c r="P107" s="321"/>
      <c r="Q107" s="322"/>
      <c r="R107" s="322"/>
      <c r="S107" s="329"/>
      <c r="T107" s="326"/>
      <c r="U107" s="329"/>
      <c r="V107" s="326"/>
      <c r="Z107" s="56" t="str">
        <f t="shared" ref="Z107:Z138" si="73">IF(M107="","",IF(AND(OR(Y107=3,Y107=9),L107&lt;&gt;"T"),1,""))</f>
        <v/>
      </c>
      <c r="AA107" s="19"/>
      <c r="AC107" s="19"/>
      <c r="AE107" s="577"/>
    </row>
    <row r="108" spans="1:31" ht="15.75" customHeight="1" thickTop="1" x14ac:dyDescent="0.35">
      <c r="A108" s="50"/>
      <c r="B108" s="363">
        <v>107.1</v>
      </c>
      <c r="C108" s="55" t="str">
        <f>Text!G199</f>
        <v>Conservation of the Natural Environment</v>
      </c>
      <c r="D108" s="680">
        <v>0</v>
      </c>
      <c r="E108" s="681">
        <v>0</v>
      </c>
      <c r="F108" s="662"/>
      <c r="G108" s="660"/>
      <c r="H108" s="203" t="str">
        <f t="shared" ref="H108:H115" si="74">IF(D108&lt;0,1,IF(-E108&gt;D108,2,""))</f>
        <v/>
      </c>
      <c r="I108" s="630"/>
      <c r="J108" s="622"/>
      <c r="K108" s="622">
        <f t="shared" ref="K108:K115" si="75">B108</f>
        <v>107.1</v>
      </c>
      <c r="L108" s="616">
        <f>VLOOKUP("RA"&amp;"_"&amp;K108,RARows[],5,FALSE)</f>
        <v>0</v>
      </c>
      <c r="M108" s="617" t="str">
        <f>IF(ISNUMBER(SEARCH($K$14,VLOOKUP("RA"&amp;"_"&amp;K108,RARows[],6,FALSE))),1,"")</f>
        <v/>
      </c>
      <c r="O108" s="618"/>
      <c r="P108" s="695" t="e">
        <f>VLOOKUP("RA"&amp;"_"&amp;UANumber&amp;"_"&amp;$B108&amp;"_"&amp;4&amp;"_"&amp;P$14,ValData!$AE$4:$AL$13475,8,FALSE)</f>
        <v>#N/A</v>
      </c>
      <c r="Q108" s="695" t="e">
        <f>ROUND(VLOOKUP("RA"&amp;"_"&amp;UANumber&amp;"_"&amp;$B108&amp;"_"&amp;4&amp;"_"&amp;Q$14,ValData!$AE$4:$AL$13475,8,FALSE),3)</f>
        <v>#N/A</v>
      </c>
      <c r="R108" s="695">
        <f t="shared" ref="R108:R115" si="76">D108</f>
        <v>0</v>
      </c>
      <c r="S108" s="696">
        <f>IF(VLOOKUP("RA"&amp;"_"&amp;$B108,ValData!$AS$4:$AV$253,3,FALSE)&lt;&gt;"",VLOOKUP("RA"&amp;"_"&amp;$B108,ValData!$AS$4:$AV$253,3,FALSE),$Q$10)</f>
        <v>500</v>
      </c>
      <c r="T108" s="697">
        <f>IF(VLOOKUP("RA"&amp;"_"&amp;$B108,ValData!$AS$4:$AV$253,4,FALSE)&lt;&gt;"",VLOOKUP("RA"&amp;"_"&amp;$B108,ValData!$AS$4:$AV$253,4,FALSE),$Q$11)</f>
        <v>10</v>
      </c>
      <c r="U108" s="696" t="e">
        <f t="shared" ref="U108:U115" si="77">R108-Q108</f>
        <v>#N/A</v>
      </c>
      <c r="V108" s="697" t="e">
        <f t="shared" ref="V108:V115" si="78">IF(OR(Q108=0,R108=0),0,U108/Q108*100)</f>
        <v>#N/A</v>
      </c>
      <c r="W108" s="698" t="e">
        <f t="shared" ref="W108:W115" si="79">IF(Q108=0,1,"")</f>
        <v>#N/A</v>
      </c>
      <c r="X108" s="698">
        <f t="shared" ref="X108:X115" si="80">IF(R108=0,1,"")</f>
        <v>1</v>
      </c>
      <c r="Y108" s="716" t="e">
        <f t="shared" ref="Y108:Y115" si="81">IF(SUM(W108:X108)=2,"",IF(AND(SUM(W108:X108)=1,ABS(ROUND(U108,2))&gt;S108),9,IF(AND(ABS(ROUND(U108,2))&gt;S108,ABS(ROUND(V108,2))&gt;T108),3,IF(ABS(ROUND(V108,2))&gt;T108,2,IF(ABS(ROUND(U108,2))&gt;S108,1,"")))))</f>
        <v>#N/A</v>
      </c>
      <c r="Z108" s="716" t="str">
        <f t="shared" si="73"/>
        <v/>
      </c>
      <c r="AA108" s="431"/>
      <c r="AB108" s="222" t="str">
        <f t="shared" si="64"/>
        <v/>
      </c>
      <c r="AC108" s="431"/>
      <c r="AD108" s="891"/>
      <c r="AE108" s="577"/>
    </row>
    <row r="109" spans="1:31" ht="15.75" customHeight="1" x14ac:dyDescent="0.35">
      <c r="A109" s="50"/>
      <c r="B109" s="363">
        <v>107.2</v>
      </c>
      <c r="C109" s="55" t="str">
        <f>Text!G200</f>
        <v>Conservation of Cultural Heritage</v>
      </c>
      <c r="D109" s="680">
        <v>0</v>
      </c>
      <c r="E109" s="681">
        <v>0</v>
      </c>
      <c r="F109" s="662"/>
      <c r="G109" s="660"/>
      <c r="H109" s="204" t="str">
        <f t="shared" si="74"/>
        <v/>
      </c>
      <c r="I109" s="630"/>
      <c r="J109" s="622"/>
      <c r="K109" s="622">
        <f t="shared" si="75"/>
        <v>107.2</v>
      </c>
      <c r="L109" s="616">
        <f>VLOOKUP("RA"&amp;"_"&amp;K109,RARows[],5,FALSE)</f>
        <v>0</v>
      </c>
      <c r="M109" s="617" t="str">
        <f>IF(ISNUMBER(SEARCH($K$14,VLOOKUP("RA"&amp;"_"&amp;K109,RARows[],6,FALSE))),1,"")</f>
        <v/>
      </c>
      <c r="O109" s="618"/>
      <c r="P109" s="695" t="e">
        <f>VLOOKUP("RA"&amp;"_"&amp;UANumber&amp;"_"&amp;$B109&amp;"_"&amp;4&amp;"_"&amp;P$14,ValData!$AE$4:$AL$13475,8,FALSE)</f>
        <v>#N/A</v>
      </c>
      <c r="Q109" s="695" t="e">
        <f>ROUND(VLOOKUP("RA"&amp;"_"&amp;UANumber&amp;"_"&amp;$B109&amp;"_"&amp;4&amp;"_"&amp;Q$14,ValData!$AE$4:$AL$13475,8,FALSE),3)</f>
        <v>#N/A</v>
      </c>
      <c r="R109" s="695">
        <f t="shared" si="76"/>
        <v>0</v>
      </c>
      <c r="S109" s="696">
        <f>IF(VLOOKUP("RA"&amp;"_"&amp;$B109,ValData!$AS$4:$AV$253,3,FALSE)&lt;&gt;"",VLOOKUP("RA"&amp;"_"&amp;$B109,ValData!$AS$4:$AV$253,3,FALSE),$Q$10)</f>
        <v>500</v>
      </c>
      <c r="T109" s="697">
        <f>IF(VLOOKUP("RA"&amp;"_"&amp;$B109,ValData!$AS$4:$AV$253,4,FALSE)&lt;&gt;"",VLOOKUP("RA"&amp;"_"&amp;$B109,ValData!$AS$4:$AV$253,4,FALSE),$Q$11)</f>
        <v>10</v>
      </c>
      <c r="U109" s="696" t="e">
        <f t="shared" si="77"/>
        <v>#N/A</v>
      </c>
      <c r="V109" s="697" t="e">
        <f t="shared" si="78"/>
        <v>#N/A</v>
      </c>
      <c r="W109" s="698" t="e">
        <f t="shared" si="79"/>
        <v>#N/A</v>
      </c>
      <c r="X109" s="698">
        <f t="shared" si="80"/>
        <v>1</v>
      </c>
      <c r="Y109" s="716" t="e">
        <f t="shared" si="81"/>
        <v>#N/A</v>
      </c>
      <c r="Z109" s="716" t="str">
        <f t="shared" si="73"/>
        <v/>
      </c>
      <c r="AA109" s="431"/>
      <c r="AB109" s="222" t="str">
        <f t="shared" si="64"/>
        <v/>
      </c>
      <c r="AC109" s="431"/>
      <c r="AD109" s="891"/>
      <c r="AE109" s="577"/>
    </row>
    <row r="110" spans="1:31" ht="15.75" customHeight="1" x14ac:dyDescent="0.35">
      <c r="A110" s="50"/>
      <c r="B110" s="363">
        <v>107.3</v>
      </c>
      <c r="C110" s="55" t="str">
        <f>Text!G201</f>
        <v>Recreation Management and Transport</v>
      </c>
      <c r="D110" s="680">
        <v>0</v>
      </c>
      <c r="E110" s="681">
        <v>0</v>
      </c>
      <c r="F110" s="662"/>
      <c r="G110" s="660"/>
      <c r="H110" s="204" t="str">
        <f t="shared" si="74"/>
        <v/>
      </c>
      <c r="I110" s="630"/>
      <c r="J110" s="622"/>
      <c r="K110" s="622">
        <f t="shared" si="75"/>
        <v>107.3</v>
      </c>
      <c r="L110" s="616">
        <f>VLOOKUP("RA"&amp;"_"&amp;K110,RARows[],5,FALSE)</f>
        <v>0</v>
      </c>
      <c r="M110" s="617" t="str">
        <f>IF(ISNUMBER(SEARCH($K$14,VLOOKUP("RA"&amp;"_"&amp;K110,RARows[],6,FALSE))),1,"")</f>
        <v/>
      </c>
      <c r="O110" s="618"/>
      <c r="P110" s="695" t="e">
        <f>VLOOKUP("RA"&amp;"_"&amp;UANumber&amp;"_"&amp;$B110&amp;"_"&amp;4&amp;"_"&amp;P$14,ValData!$AE$4:$AL$13475,8,FALSE)</f>
        <v>#N/A</v>
      </c>
      <c r="Q110" s="695" t="e">
        <f>ROUND(VLOOKUP("RA"&amp;"_"&amp;UANumber&amp;"_"&amp;$B110&amp;"_"&amp;4&amp;"_"&amp;Q$14,ValData!$AE$4:$AL$13475,8,FALSE),3)</f>
        <v>#N/A</v>
      </c>
      <c r="R110" s="695">
        <f t="shared" si="76"/>
        <v>0</v>
      </c>
      <c r="S110" s="696">
        <f>IF(VLOOKUP("RA"&amp;"_"&amp;$B110,ValData!$AS$4:$AV$253,3,FALSE)&lt;&gt;"",VLOOKUP("RA"&amp;"_"&amp;$B110,ValData!$AS$4:$AV$253,3,FALSE),$Q$10)</f>
        <v>500</v>
      </c>
      <c r="T110" s="697">
        <f>IF(VLOOKUP("RA"&amp;"_"&amp;$B110,ValData!$AS$4:$AV$253,4,FALSE)&lt;&gt;"",VLOOKUP("RA"&amp;"_"&amp;$B110,ValData!$AS$4:$AV$253,4,FALSE),$Q$11)</f>
        <v>10</v>
      </c>
      <c r="U110" s="696" t="e">
        <f t="shared" si="77"/>
        <v>#N/A</v>
      </c>
      <c r="V110" s="697" t="e">
        <f t="shared" si="78"/>
        <v>#N/A</v>
      </c>
      <c r="W110" s="698" t="e">
        <f t="shared" si="79"/>
        <v>#N/A</v>
      </c>
      <c r="X110" s="698">
        <f t="shared" si="80"/>
        <v>1</v>
      </c>
      <c r="Y110" s="716" t="e">
        <f t="shared" si="81"/>
        <v>#N/A</v>
      </c>
      <c r="Z110" s="716" t="str">
        <f t="shared" si="73"/>
        <v/>
      </c>
      <c r="AA110" s="431"/>
      <c r="AB110" s="222" t="str">
        <f t="shared" si="64"/>
        <v/>
      </c>
      <c r="AC110" s="431"/>
      <c r="AD110" s="891"/>
      <c r="AE110" s="577"/>
    </row>
    <row r="111" spans="1:31" ht="15.75" customHeight="1" x14ac:dyDescent="0.35">
      <c r="A111" s="50"/>
      <c r="B111" s="363">
        <v>107.4</v>
      </c>
      <c r="C111" s="55" t="str">
        <f>Text!G202</f>
        <v>Promoting understanding</v>
      </c>
      <c r="D111" s="680">
        <v>0</v>
      </c>
      <c r="E111" s="681">
        <v>0</v>
      </c>
      <c r="F111" s="662"/>
      <c r="G111" s="660"/>
      <c r="H111" s="204" t="str">
        <f t="shared" si="74"/>
        <v/>
      </c>
      <c r="I111" s="630"/>
      <c r="J111" s="622"/>
      <c r="K111" s="622">
        <f t="shared" si="75"/>
        <v>107.4</v>
      </c>
      <c r="L111" s="616">
        <f>VLOOKUP("RA"&amp;"_"&amp;K111,RARows[],5,FALSE)</f>
        <v>0</v>
      </c>
      <c r="M111" s="617" t="str">
        <f>IF(ISNUMBER(SEARCH($K$14,VLOOKUP("RA"&amp;"_"&amp;K111,RARows[],6,FALSE))),1,"")</f>
        <v/>
      </c>
      <c r="O111" s="618"/>
      <c r="P111" s="695" t="e">
        <f>VLOOKUP("RA"&amp;"_"&amp;UANumber&amp;"_"&amp;$B111&amp;"_"&amp;4&amp;"_"&amp;P$14,ValData!$AE$4:$AL$13475,8,FALSE)</f>
        <v>#N/A</v>
      </c>
      <c r="Q111" s="695" t="e">
        <f>ROUND(VLOOKUP("RA"&amp;"_"&amp;UANumber&amp;"_"&amp;$B111&amp;"_"&amp;4&amp;"_"&amp;Q$14,ValData!$AE$4:$AL$13475,8,FALSE),3)</f>
        <v>#N/A</v>
      </c>
      <c r="R111" s="695">
        <f t="shared" si="76"/>
        <v>0</v>
      </c>
      <c r="S111" s="696">
        <f>IF(VLOOKUP("RA"&amp;"_"&amp;$B111,ValData!$AS$4:$AV$253,3,FALSE)&lt;&gt;"",VLOOKUP("RA"&amp;"_"&amp;$B111,ValData!$AS$4:$AV$253,3,FALSE),$Q$10)</f>
        <v>500</v>
      </c>
      <c r="T111" s="697">
        <f>IF(VLOOKUP("RA"&amp;"_"&amp;$B111,ValData!$AS$4:$AV$253,4,FALSE)&lt;&gt;"",VLOOKUP("RA"&amp;"_"&amp;$B111,ValData!$AS$4:$AV$253,4,FALSE),$Q$11)</f>
        <v>10</v>
      </c>
      <c r="U111" s="696" t="e">
        <f t="shared" si="77"/>
        <v>#N/A</v>
      </c>
      <c r="V111" s="697" t="e">
        <f t="shared" si="78"/>
        <v>#N/A</v>
      </c>
      <c r="W111" s="698" t="e">
        <f t="shared" si="79"/>
        <v>#N/A</v>
      </c>
      <c r="X111" s="698">
        <f t="shared" si="80"/>
        <v>1</v>
      </c>
      <c r="Y111" s="716" t="e">
        <f t="shared" si="81"/>
        <v>#N/A</v>
      </c>
      <c r="Z111" s="716" t="str">
        <f t="shared" si="73"/>
        <v/>
      </c>
      <c r="AA111" s="431"/>
      <c r="AB111" s="222" t="str">
        <f t="shared" si="64"/>
        <v/>
      </c>
      <c r="AC111" s="431"/>
      <c r="AD111" s="891"/>
      <c r="AE111" s="577"/>
    </row>
    <row r="112" spans="1:31" ht="15.75" customHeight="1" x14ac:dyDescent="0.35">
      <c r="A112" s="50"/>
      <c r="B112" s="363">
        <v>107.5</v>
      </c>
      <c r="C112" s="55" t="str">
        <f>Text!G203</f>
        <v>Rangers, Estates and Volunteers</v>
      </c>
      <c r="D112" s="680">
        <v>0</v>
      </c>
      <c r="E112" s="681">
        <v>0</v>
      </c>
      <c r="F112" s="662"/>
      <c r="G112" s="660"/>
      <c r="H112" s="204" t="str">
        <f t="shared" si="74"/>
        <v/>
      </c>
      <c r="I112" s="630"/>
      <c r="J112" s="622"/>
      <c r="K112" s="622">
        <f t="shared" si="75"/>
        <v>107.5</v>
      </c>
      <c r="L112" s="616">
        <f>VLOOKUP("RA"&amp;"_"&amp;K112,RARows[],5,FALSE)</f>
        <v>0</v>
      </c>
      <c r="M112" s="617" t="str">
        <f>IF(ISNUMBER(SEARCH($K$14,VLOOKUP("RA"&amp;"_"&amp;K112,RARows[],6,FALSE))),1,"")</f>
        <v/>
      </c>
      <c r="O112" s="618"/>
      <c r="P112" s="695" t="e">
        <f>VLOOKUP("RA"&amp;"_"&amp;UANumber&amp;"_"&amp;$B112&amp;"_"&amp;4&amp;"_"&amp;P$14,ValData!$AE$4:$AL$13475,8,FALSE)</f>
        <v>#N/A</v>
      </c>
      <c r="Q112" s="695" t="e">
        <f>ROUND(VLOOKUP("RA"&amp;"_"&amp;UANumber&amp;"_"&amp;$B112&amp;"_"&amp;4&amp;"_"&amp;Q$14,ValData!$AE$4:$AL$13475,8,FALSE),3)</f>
        <v>#N/A</v>
      </c>
      <c r="R112" s="695">
        <f t="shared" si="76"/>
        <v>0</v>
      </c>
      <c r="S112" s="696">
        <f>IF(VLOOKUP("RA"&amp;"_"&amp;$B112,ValData!$AS$4:$AV$253,3,FALSE)&lt;&gt;"",VLOOKUP("RA"&amp;"_"&amp;$B112,ValData!$AS$4:$AV$253,3,FALSE),$Q$10)</f>
        <v>500</v>
      </c>
      <c r="T112" s="697">
        <f>IF(VLOOKUP("RA"&amp;"_"&amp;$B112,ValData!$AS$4:$AV$253,4,FALSE)&lt;&gt;"",VLOOKUP("RA"&amp;"_"&amp;$B112,ValData!$AS$4:$AV$253,4,FALSE),$Q$11)</f>
        <v>10</v>
      </c>
      <c r="U112" s="696" t="e">
        <f t="shared" si="77"/>
        <v>#N/A</v>
      </c>
      <c r="V112" s="697" t="e">
        <f t="shared" si="78"/>
        <v>#N/A</v>
      </c>
      <c r="W112" s="698" t="e">
        <f t="shared" si="79"/>
        <v>#N/A</v>
      </c>
      <c r="X112" s="698">
        <f t="shared" si="80"/>
        <v>1</v>
      </c>
      <c r="Y112" s="716" t="e">
        <f t="shared" si="81"/>
        <v>#N/A</v>
      </c>
      <c r="Z112" s="716" t="str">
        <f t="shared" si="73"/>
        <v/>
      </c>
      <c r="AA112" s="431"/>
      <c r="AB112" s="222" t="str">
        <f t="shared" si="64"/>
        <v/>
      </c>
      <c r="AC112" s="431"/>
      <c r="AD112" s="891"/>
      <c r="AE112" s="577"/>
    </row>
    <row r="113" spans="1:31" ht="15.75" customHeight="1" x14ac:dyDescent="0.35">
      <c r="A113" s="50"/>
      <c r="B113" s="363">
        <v>107.6</v>
      </c>
      <c r="C113" s="55" t="str">
        <f>Text!G204</f>
        <v>Development control</v>
      </c>
      <c r="D113" s="680">
        <v>0</v>
      </c>
      <c r="E113" s="681">
        <v>0</v>
      </c>
      <c r="F113" s="662"/>
      <c r="G113" s="660"/>
      <c r="H113" s="204" t="str">
        <f t="shared" si="74"/>
        <v/>
      </c>
      <c r="I113" s="630"/>
      <c r="J113" s="622"/>
      <c r="K113" s="622">
        <f t="shared" si="75"/>
        <v>107.6</v>
      </c>
      <c r="L113" s="616">
        <f>VLOOKUP("RA"&amp;"_"&amp;K113,RARows[],5,FALSE)</f>
        <v>0</v>
      </c>
      <c r="M113" s="617" t="str">
        <f>IF(ISNUMBER(SEARCH($K$14,VLOOKUP("RA"&amp;"_"&amp;K113,RARows[],6,FALSE))),1,"")</f>
        <v/>
      </c>
      <c r="O113" s="618"/>
      <c r="P113" s="695" t="e">
        <f>VLOOKUP("RA"&amp;"_"&amp;UANumber&amp;"_"&amp;$B113&amp;"_"&amp;4&amp;"_"&amp;P$14,ValData!$AE$4:$AL$13475,8,FALSE)</f>
        <v>#N/A</v>
      </c>
      <c r="Q113" s="695" t="e">
        <f>ROUND(VLOOKUP("RA"&amp;"_"&amp;UANumber&amp;"_"&amp;$B113&amp;"_"&amp;4&amp;"_"&amp;Q$14,ValData!$AE$4:$AL$13475,8,FALSE),3)</f>
        <v>#N/A</v>
      </c>
      <c r="R113" s="695">
        <f t="shared" si="76"/>
        <v>0</v>
      </c>
      <c r="S113" s="696">
        <f>IF(VLOOKUP("RA"&amp;"_"&amp;$B113,ValData!$AS$4:$AV$253,3,FALSE)&lt;&gt;"",VLOOKUP("RA"&amp;"_"&amp;$B113,ValData!$AS$4:$AV$253,3,FALSE),$Q$10)</f>
        <v>500</v>
      </c>
      <c r="T113" s="697">
        <f>IF(VLOOKUP("RA"&amp;"_"&amp;$B113,ValData!$AS$4:$AV$253,4,FALSE)&lt;&gt;"",VLOOKUP("RA"&amp;"_"&amp;$B113,ValData!$AS$4:$AV$253,4,FALSE),$Q$11)</f>
        <v>10</v>
      </c>
      <c r="U113" s="696" t="e">
        <f t="shared" si="77"/>
        <v>#N/A</v>
      </c>
      <c r="V113" s="697" t="e">
        <f t="shared" si="78"/>
        <v>#N/A</v>
      </c>
      <c r="W113" s="698" t="e">
        <f t="shared" si="79"/>
        <v>#N/A</v>
      </c>
      <c r="X113" s="698">
        <f t="shared" si="80"/>
        <v>1</v>
      </c>
      <c r="Y113" s="716" t="e">
        <f t="shared" si="81"/>
        <v>#N/A</v>
      </c>
      <c r="Z113" s="716" t="str">
        <f t="shared" si="73"/>
        <v/>
      </c>
      <c r="AA113" s="431"/>
      <c r="AB113" s="222" t="str">
        <f t="shared" si="64"/>
        <v/>
      </c>
      <c r="AC113" s="431"/>
      <c r="AD113" s="891"/>
      <c r="AE113" s="577"/>
    </row>
    <row r="114" spans="1:31" ht="15.75" customHeight="1" x14ac:dyDescent="0.35">
      <c r="A114" s="50"/>
      <c r="B114" s="363">
        <v>107.7</v>
      </c>
      <c r="C114" s="55" t="str">
        <f>Text!G205</f>
        <v>Forward planning and communities</v>
      </c>
      <c r="D114" s="680">
        <v>0</v>
      </c>
      <c r="E114" s="681">
        <v>0</v>
      </c>
      <c r="F114" s="662"/>
      <c r="G114" s="660"/>
      <c r="H114" s="204" t="str">
        <f t="shared" si="74"/>
        <v/>
      </c>
      <c r="I114" s="630"/>
      <c r="J114" s="622"/>
      <c r="K114" s="622">
        <f t="shared" si="75"/>
        <v>107.7</v>
      </c>
      <c r="L114" s="616">
        <f>VLOOKUP("RA"&amp;"_"&amp;K114,RARows[],5,FALSE)</f>
        <v>0</v>
      </c>
      <c r="M114" s="617" t="str">
        <f>IF(ISNUMBER(SEARCH($K$14,VLOOKUP("RA"&amp;"_"&amp;K114,RARows[],6,FALSE))),1,"")</f>
        <v/>
      </c>
      <c r="O114" s="618"/>
      <c r="P114" s="695" t="e">
        <f>VLOOKUP("RA"&amp;"_"&amp;UANumber&amp;"_"&amp;$B114&amp;"_"&amp;4&amp;"_"&amp;P$14,ValData!$AE$4:$AL$13475,8,FALSE)</f>
        <v>#N/A</v>
      </c>
      <c r="Q114" s="695" t="e">
        <f>ROUND(VLOOKUP("RA"&amp;"_"&amp;UANumber&amp;"_"&amp;$B114&amp;"_"&amp;4&amp;"_"&amp;Q$14,ValData!$AE$4:$AL$13475,8,FALSE),3)</f>
        <v>#N/A</v>
      </c>
      <c r="R114" s="695">
        <f t="shared" si="76"/>
        <v>0</v>
      </c>
      <c r="S114" s="696">
        <f>IF(VLOOKUP("RA"&amp;"_"&amp;$B114,ValData!$AS$4:$AV$253,3,FALSE)&lt;&gt;"",VLOOKUP("RA"&amp;"_"&amp;$B114,ValData!$AS$4:$AV$253,3,FALSE),$Q$10)</f>
        <v>500</v>
      </c>
      <c r="T114" s="697">
        <f>IF(VLOOKUP("RA"&amp;"_"&amp;$B114,ValData!$AS$4:$AV$253,4,FALSE)&lt;&gt;"",VLOOKUP("RA"&amp;"_"&amp;$B114,ValData!$AS$4:$AV$253,4,FALSE),$Q$11)</f>
        <v>10</v>
      </c>
      <c r="U114" s="696" t="e">
        <f t="shared" si="77"/>
        <v>#N/A</v>
      </c>
      <c r="V114" s="697" t="e">
        <f t="shared" si="78"/>
        <v>#N/A</v>
      </c>
      <c r="W114" s="698" t="e">
        <f t="shared" si="79"/>
        <v>#N/A</v>
      </c>
      <c r="X114" s="698">
        <f t="shared" si="80"/>
        <v>1</v>
      </c>
      <c r="Y114" s="716" t="e">
        <f t="shared" si="81"/>
        <v>#N/A</v>
      </c>
      <c r="Z114" s="716" t="str">
        <f t="shared" si="73"/>
        <v/>
      </c>
      <c r="AA114" s="431"/>
      <c r="AB114" s="222" t="str">
        <f t="shared" si="64"/>
        <v/>
      </c>
      <c r="AC114" s="431"/>
      <c r="AD114" s="891"/>
      <c r="AE114" s="577"/>
    </row>
    <row r="115" spans="1:31" ht="15.75" customHeight="1" thickBot="1" x14ac:dyDescent="0.4">
      <c r="A115" s="50"/>
      <c r="B115" s="363">
        <v>107.8</v>
      </c>
      <c r="C115" s="55" t="str">
        <f>Text!G206</f>
        <v>Specialist Ring-fenced Accounts</v>
      </c>
      <c r="D115" s="680">
        <v>0</v>
      </c>
      <c r="E115" s="681">
        <v>0</v>
      </c>
      <c r="F115" s="662"/>
      <c r="G115" s="660"/>
      <c r="H115" s="205" t="str">
        <f t="shared" si="74"/>
        <v/>
      </c>
      <c r="I115" s="630"/>
      <c r="J115" s="622"/>
      <c r="K115" s="622">
        <f t="shared" si="75"/>
        <v>107.8</v>
      </c>
      <c r="L115" s="616">
        <f>VLOOKUP("RA"&amp;"_"&amp;K115,RARows[],5,FALSE)</f>
        <v>0</v>
      </c>
      <c r="M115" s="617" t="str">
        <f>IF(ISNUMBER(SEARCH($K$14,VLOOKUP("RA"&amp;"_"&amp;K115,RARows[],6,FALSE))),1,"")</f>
        <v/>
      </c>
      <c r="O115" s="618"/>
      <c r="P115" s="695" t="e">
        <f>VLOOKUP("RA"&amp;"_"&amp;UANumber&amp;"_"&amp;$B115&amp;"_"&amp;4&amp;"_"&amp;P$14,ValData!$AE$4:$AL$13475,8,FALSE)</f>
        <v>#N/A</v>
      </c>
      <c r="Q115" s="695" t="e">
        <f>ROUND(VLOOKUP("RA"&amp;"_"&amp;UANumber&amp;"_"&amp;$B115&amp;"_"&amp;4&amp;"_"&amp;Q$14,ValData!$AE$4:$AL$13475,8,FALSE),3)</f>
        <v>#N/A</v>
      </c>
      <c r="R115" s="695">
        <f t="shared" si="76"/>
        <v>0</v>
      </c>
      <c r="S115" s="696">
        <f>IF(VLOOKUP("RA"&amp;"_"&amp;$B115,ValData!$AS$4:$AV$253,3,FALSE)&lt;&gt;"",VLOOKUP("RA"&amp;"_"&amp;$B115,ValData!$AS$4:$AV$253,3,FALSE),$Q$10)</f>
        <v>500</v>
      </c>
      <c r="T115" s="697">
        <f>IF(VLOOKUP("RA"&amp;"_"&amp;$B115,ValData!$AS$4:$AV$253,4,FALSE)&lt;&gt;"",VLOOKUP("RA"&amp;"_"&amp;$B115,ValData!$AS$4:$AV$253,4,FALSE),$Q$11)</f>
        <v>10</v>
      </c>
      <c r="U115" s="696" t="e">
        <f t="shared" si="77"/>
        <v>#N/A</v>
      </c>
      <c r="V115" s="697" t="e">
        <f t="shared" si="78"/>
        <v>#N/A</v>
      </c>
      <c r="W115" s="698" t="e">
        <f t="shared" si="79"/>
        <v>#N/A</v>
      </c>
      <c r="X115" s="698">
        <f t="shared" si="80"/>
        <v>1</v>
      </c>
      <c r="Y115" s="716" t="e">
        <f t="shared" si="81"/>
        <v>#N/A</v>
      </c>
      <c r="Z115" s="716" t="str">
        <f t="shared" si="73"/>
        <v/>
      </c>
      <c r="AA115" s="431"/>
      <c r="AB115" s="222" t="str">
        <f t="shared" si="64"/>
        <v/>
      </c>
      <c r="AC115" s="431"/>
      <c r="AD115" s="891"/>
      <c r="AE115" s="577"/>
    </row>
    <row r="116" spans="1:31" ht="15.75" customHeight="1" thickTop="1" thickBot="1" x14ac:dyDescent="0.4">
      <c r="A116" s="50"/>
      <c r="B116" s="350" t="str">
        <f>Text!G207</f>
        <v>Other Central Services</v>
      </c>
      <c r="C116" s="125"/>
      <c r="D116" s="126"/>
      <c r="E116" s="479"/>
      <c r="F116" s="491"/>
      <c r="G116" s="660"/>
      <c r="H116" s="212" t="str">
        <f>ValData!AP73</f>
        <v>All Authorities</v>
      </c>
      <c r="I116" s="608"/>
      <c r="J116" s="614"/>
      <c r="K116" s="622"/>
      <c r="L116" s="616"/>
      <c r="M116" s="617" t="str">
        <f>IF(ISNUMBER(SEARCH($K$14,VLOOKUP("RA"&amp;"_"&amp;K116,RARows[],6,FALSE))),1,"")</f>
        <v/>
      </c>
      <c r="O116" s="618"/>
      <c r="P116" s="321"/>
      <c r="Q116" s="322"/>
      <c r="R116" s="322"/>
      <c r="S116" s="329"/>
      <c r="T116" s="326"/>
      <c r="U116" s="329"/>
      <c r="V116" s="326"/>
      <c r="Z116" s="56" t="str">
        <f t="shared" si="73"/>
        <v/>
      </c>
      <c r="AA116" s="19"/>
      <c r="AC116" s="19"/>
      <c r="AE116" s="577"/>
    </row>
    <row r="117" spans="1:31" ht="37.5" customHeight="1" thickTop="1" thickBot="1" x14ac:dyDescent="0.4">
      <c r="A117" s="50"/>
      <c r="B117" s="349">
        <v>114</v>
      </c>
      <c r="C117" s="684" t="str">
        <f>Text!G208</f>
        <v>Other services including adjustment to capital charges in respect of recharged administration and support (Counties, Police, Fire and National Parks)</v>
      </c>
      <c r="D117" s="682">
        <v>0</v>
      </c>
      <c r="E117" s="683">
        <v>0</v>
      </c>
      <c r="F117" s="492"/>
      <c r="G117" s="660"/>
      <c r="H117" s="206" t="str">
        <f>IF(D117&lt;0,1,IF(-E117&gt;D117,2,""))</f>
        <v/>
      </c>
      <c r="I117" s="630"/>
      <c r="J117" s="622"/>
      <c r="K117" s="622">
        <f>B117</f>
        <v>114</v>
      </c>
      <c r="L117" s="616">
        <f>VLOOKUP("RA"&amp;"_"&amp;K117,RARows[],5,FALSE)</f>
        <v>0</v>
      </c>
      <c r="M117" s="617" t="str">
        <f>IF(ISNUMBER(SEARCH($K$14,VLOOKUP("RA"&amp;"_"&amp;K117,RARows[],6,FALSE))),1,"")</f>
        <v/>
      </c>
      <c r="O117" s="618"/>
      <c r="P117" s="695" t="e">
        <f>VLOOKUP("RA"&amp;"_"&amp;UANumber&amp;"_"&amp;$B117&amp;"_"&amp;4&amp;"_"&amp;P$14,ValData!$AE$4:$AL$13475,8,FALSE)</f>
        <v>#N/A</v>
      </c>
      <c r="Q117" s="695" t="e">
        <f>ROUND(VLOOKUP("RA"&amp;"_"&amp;UANumber&amp;"_"&amp;$B117&amp;"_"&amp;4&amp;"_"&amp;Q$14,ValData!$AE$4:$AL$13475,8,FALSE),3)</f>
        <v>#N/A</v>
      </c>
      <c r="R117" s="695">
        <f>D117</f>
        <v>0</v>
      </c>
      <c r="S117" s="696">
        <f>IF(VLOOKUP("RA"&amp;"_"&amp;$B117,ValData!$AS$4:$AV$253,3,FALSE)&lt;&gt;"",VLOOKUP("RA"&amp;"_"&amp;$B117,ValData!$AS$4:$AV$253,3,FALSE),$Q$10)</f>
        <v>500</v>
      </c>
      <c r="T117" s="697">
        <f>IF(VLOOKUP("RA"&amp;"_"&amp;$B117,ValData!$AS$4:$AV$253,4,FALSE)&lt;&gt;"",VLOOKUP("RA"&amp;"_"&amp;$B117,ValData!$AS$4:$AV$253,4,FALSE),$Q$11)</f>
        <v>10</v>
      </c>
      <c r="U117" s="696" t="e">
        <f>R117-Q117</f>
        <v>#N/A</v>
      </c>
      <c r="V117" s="697" t="e">
        <f>IF(OR(Q117=0,R117=0),0,U117/Q117*100)</f>
        <v>#N/A</v>
      </c>
      <c r="W117" s="698" t="e">
        <f>IF(Q117=0,1,"")</f>
        <v>#N/A</v>
      </c>
      <c r="X117" s="698">
        <f>IF(R117=0,1,"")</f>
        <v>1</v>
      </c>
      <c r="Y117" s="716" t="e">
        <f>IF(SUM(W117:X117)=2,"",IF(AND(SUM(W117:X117)=1,ABS(ROUND(U117,2))&gt;S117),9,IF(AND(ABS(ROUND(U117,2))&gt;S117,ABS(ROUND(V117,2))&gt;T117),3,IF(ABS(ROUND(V117,2))&gt;T117,2,IF(ABS(ROUND(U117,2))&gt;S117,1,"")))))</f>
        <v>#N/A</v>
      </c>
      <c r="Z117" s="889" t="str">
        <f t="shared" si="73"/>
        <v/>
      </c>
      <c r="AA117" s="431"/>
      <c r="AB117" s="222" t="str">
        <f t="shared" si="64"/>
        <v/>
      </c>
      <c r="AC117" s="431"/>
      <c r="AD117" s="891"/>
      <c r="AE117" s="577"/>
    </row>
    <row r="118" spans="1:31" ht="15.75" customHeight="1" thickTop="1" x14ac:dyDescent="0.35">
      <c r="A118" s="50"/>
      <c r="B118" s="40"/>
      <c r="C118" s="40"/>
      <c r="D118" s="50"/>
      <c r="E118" s="50"/>
      <c r="F118" s="486"/>
      <c r="G118" s="661"/>
      <c r="H118" s="622" t="str">
        <f>IF(D118&lt;0,1,IF(-E118&gt;D118,2,""))</f>
        <v/>
      </c>
      <c r="I118" s="630"/>
      <c r="J118" s="622"/>
      <c r="K118" s="622">
        <f>B118</f>
        <v>0</v>
      </c>
      <c r="L118" s="616"/>
      <c r="M118" s="617" t="str">
        <f>IF(ISNUMBER(SEARCH($K$14,VLOOKUP("RA"&amp;"_"&amp;K118,RARows[],6,FALSE))),1,"")</f>
        <v/>
      </c>
      <c r="O118" s="618"/>
      <c r="P118" s="322"/>
      <c r="Q118" s="322"/>
      <c r="R118" s="322"/>
      <c r="S118" s="329"/>
      <c r="T118" s="326"/>
      <c r="U118" s="329"/>
      <c r="V118" s="326"/>
      <c r="Z118" s="56" t="str">
        <f t="shared" si="73"/>
        <v/>
      </c>
      <c r="AA118" s="19"/>
      <c r="AC118" s="19"/>
      <c r="AE118" s="577"/>
    </row>
    <row r="119" spans="1:31" ht="15.75" customHeight="1" thickBot="1" x14ac:dyDescent="0.4">
      <c r="A119" s="50"/>
      <c r="B119" s="124" t="str">
        <f>Text!G209</f>
        <v>Corporate and Democratic Core</v>
      </c>
      <c r="C119" s="125"/>
      <c r="D119" s="126"/>
      <c r="E119" s="479"/>
      <c r="F119" s="491"/>
      <c r="G119" s="660"/>
      <c r="H119" s="212" t="str">
        <f>ValData!AP73</f>
        <v>All Authorities</v>
      </c>
      <c r="I119" s="608"/>
      <c r="J119" s="614"/>
      <c r="K119" s="622"/>
      <c r="L119" s="616"/>
      <c r="M119" s="617" t="str">
        <f>IF(ISNUMBER(SEARCH($K$14,VLOOKUP("RA"&amp;"_"&amp;K119,RARows[],6,FALSE))),1,"")</f>
        <v/>
      </c>
      <c r="O119" s="618"/>
      <c r="P119" s="321"/>
      <c r="Q119" s="322"/>
      <c r="R119" s="322"/>
      <c r="S119" s="329"/>
      <c r="T119" s="326"/>
      <c r="U119" s="329"/>
      <c r="V119" s="326"/>
      <c r="Z119" s="56" t="str">
        <f t="shared" si="73"/>
        <v/>
      </c>
      <c r="AA119" s="19"/>
      <c r="AC119" s="19"/>
      <c r="AE119" s="577"/>
    </row>
    <row r="120" spans="1:31" ht="15.75" customHeight="1" thickTop="1" x14ac:dyDescent="0.35">
      <c r="A120" s="50"/>
      <c r="B120" s="53">
        <v>115</v>
      </c>
      <c r="C120" s="55" t="str">
        <f>Text!G210</f>
        <v>Corporate management</v>
      </c>
      <c r="D120" s="680">
        <v>0</v>
      </c>
      <c r="E120" s="681">
        <v>0</v>
      </c>
      <c r="F120" s="492"/>
      <c r="G120" s="660"/>
      <c r="H120" s="207" t="str">
        <f t="shared" ref="H120:H125" si="82">IF(D120&lt;0,1,IF(-E120&gt;D120,2,""))</f>
        <v/>
      </c>
      <c r="I120" s="630"/>
      <c r="J120" s="622"/>
      <c r="K120" s="622">
        <f t="shared" ref="K120:K125" si="83">B120</f>
        <v>115</v>
      </c>
      <c r="L120" s="616">
        <f>VLOOKUP("RA"&amp;"_"&amp;K120,RARows[],5,FALSE)</f>
        <v>0</v>
      </c>
      <c r="M120" s="617" t="str">
        <f>IF(ISNUMBER(SEARCH($K$14,VLOOKUP("RA"&amp;"_"&amp;K120,RARows[],6,FALSE))),1,"")</f>
        <v/>
      </c>
      <c r="O120" s="618"/>
      <c r="P120" s="695" t="e">
        <f>VLOOKUP("RA"&amp;"_"&amp;UANumber&amp;"_"&amp;$B120&amp;"_"&amp;4&amp;"_"&amp;P$14,ValData!$AE$4:$AL$13475,8,FALSE)</f>
        <v>#N/A</v>
      </c>
      <c r="Q120" s="695" t="e">
        <f>ROUND(VLOOKUP("RA"&amp;"_"&amp;UANumber&amp;"_"&amp;$B120&amp;"_"&amp;4&amp;"_"&amp;Q$14,ValData!$AE$4:$AL$13475,8,FALSE),3)</f>
        <v>#N/A</v>
      </c>
      <c r="R120" s="695">
        <f t="shared" ref="R120:R125" si="84">D120</f>
        <v>0</v>
      </c>
      <c r="S120" s="696">
        <f>IF(VLOOKUP("RA"&amp;"_"&amp;$B120,ValData!$AS$4:$AV$253,3,FALSE)&lt;&gt;"",VLOOKUP("RA"&amp;"_"&amp;$B120,ValData!$AS$4:$AV$253,3,FALSE),$Q$10)</f>
        <v>500</v>
      </c>
      <c r="T120" s="697">
        <f>IF(VLOOKUP("RA"&amp;"_"&amp;$B120,ValData!$AS$4:$AV$253,4,FALSE)&lt;&gt;"",VLOOKUP("RA"&amp;"_"&amp;$B120,ValData!$AS$4:$AV$253,4,FALSE),$Q$11)</f>
        <v>10</v>
      </c>
      <c r="U120" s="696" t="e">
        <f t="shared" ref="U120:U125" si="85">R120-Q120</f>
        <v>#N/A</v>
      </c>
      <c r="V120" s="697" t="e">
        <f t="shared" ref="V120:V125" si="86">IF(OR(Q120=0,R120=0),0,U120/Q120*100)</f>
        <v>#N/A</v>
      </c>
      <c r="W120" s="698" t="e">
        <f t="shared" ref="W120:W125" si="87">IF(Q120=0,1,"")</f>
        <v>#N/A</v>
      </c>
      <c r="X120" s="698">
        <f t="shared" ref="X120:X125" si="88">IF(R120=0,1,"")</f>
        <v>1</v>
      </c>
      <c r="Y120" s="716" t="e">
        <f t="shared" ref="Y120:Y125" si="89">IF(SUM(W120:X120)=2,"",IF(AND(SUM(W120:X120)=1,ABS(ROUND(U120,2))&gt;S120),9,IF(AND(ABS(ROUND(U120,2))&gt;S120,ABS(ROUND(V120,2))&gt;T120),3,IF(ABS(ROUND(V120,2))&gt;T120,2,IF(ABS(ROUND(U120,2))&gt;S120,1,"")))))</f>
        <v>#N/A</v>
      </c>
      <c r="Z120" s="716" t="str">
        <f t="shared" si="73"/>
        <v/>
      </c>
      <c r="AA120" s="431"/>
      <c r="AB120" s="222" t="str">
        <f t="shared" ref="AB120:AB125" si="90">IF(AC120="C","",IF(AA120=1,1,""))</f>
        <v/>
      </c>
      <c r="AC120" s="431"/>
      <c r="AD120" s="891"/>
      <c r="AE120" s="577"/>
    </row>
    <row r="121" spans="1:31" ht="15.75" customHeight="1" x14ac:dyDescent="0.35">
      <c r="A121" s="50"/>
      <c r="B121" s="53">
        <v>116</v>
      </c>
      <c r="C121" s="55" t="str">
        <f>Text!G211</f>
        <v>Democratic representation and management</v>
      </c>
      <c r="D121" s="680">
        <v>0</v>
      </c>
      <c r="E121" s="681">
        <v>0</v>
      </c>
      <c r="F121" s="492"/>
      <c r="G121" s="660"/>
      <c r="H121" s="208" t="str">
        <f t="shared" si="82"/>
        <v/>
      </c>
      <c r="I121" s="630"/>
      <c r="J121" s="622"/>
      <c r="K121" s="622">
        <f t="shared" si="83"/>
        <v>116</v>
      </c>
      <c r="L121" s="616">
        <f>VLOOKUP("RA"&amp;"_"&amp;K121,RARows[],5,FALSE)</f>
        <v>0</v>
      </c>
      <c r="M121" s="617" t="str">
        <f>IF(ISNUMBER(SEARCH($K$14,VLOOKUP("RA"&amp;"_"&amp;K121,RARows[],6,FALSE))),1,"")</f>
        <v/>
      </c>
      <c r="O121" s="618"/>
      <c r="P121" s="695" t="e">
        <f>VLOOKUP("RA"&amp;"_"&amp;UANumber&amp;"_"&amp;$B121&amp;"_"&amp;4&amp;"_"&amp;P$14,ValData!$AE$4:$AL$13475,8,FALSE)</f>
        <v>#N/A</v>
      </c>
      <c r="Q121" s="695" t="e">
        <f>ROUND(VLOOKUP("RA"&amp;"_"&amp;UANumber&amp;"_"&amp;$B121&amp;"_"&amp;4&amp;"_"&amp;Q$14,ValData!$AE$4:$AL$13475,8,FALSE),3)</f>
        <v>#N/A</v>
      </c>
      <c r="R121" s="695">
        <f t="shared" si="84"/>
        <v>0</v>
      </c>
      <c r="S121" s="696">
        <f>IF(VLOOKUP("RA"&amp;"_"&amp;$B121,ValData!$AS$4:$AV$253,3,FALSE)&lt;&gt;"",VLOOKUP("RA"&amp;"_"&amp;$B121,ValData!$AS$4:$AV$253,3,FALSE),$Q$10)</f>
        <v>500</v>
      </c>
      <c r="T121" s="697">
        <f>IF(VLOOKUP("RA"&amp;"_"&amp;$B121,ValData!$AS$4:$AV$253,4,FALSE)&lt;&gt;"",VLOOKUP("RA"&amp;"_"&amp;$B121,ValData!$AS$4:$AV$253,4,FALSE),$Q$11)</f>
        <v>10</v>
      </c>
      <c r="U121" s="696" t="e">
        <f t="shared" si="85"/>
        <v>#N/A</v>
      </c>
      <c r="V121" s="697" t="e">
        <f t="shared" si="86"/>
        <v>#N/A</v>
      </c>
      <c r="W121" s="698" t="e">
        <f t="shared" si="87"/>
        <v>#N/A</v>
      </c>
      <c r="X121" s="698">
        <f t="shared" si="88"/>
        <v>1</v>
      </c>
      <c r="Y121" s="716" t="e">
        <f t="shared" si="89"/>
        <v>#N/A</v>
      </c>
      <c r="Z121" s="716" t="str">
        <f t="shared" si="73"/>
        <v/>
      </c>
      <c r="AA121" s="431"/>
      <c r="AB121" s="222" t="str">
        <f t="shared" si="90"/>
        <v/>
      </c>
      <c r="AC121" s="431"/>
      <c r="AD121" s="891"/>
      <c r="AE121" s="577"/>
    </row>
    <row r="122" spans="1:31" ht="15.75" customHeight="1" x14ac:dyDescent="0.35">
      <c r="A122" s="50"/>
      <c r="B122" s="53">
        <v>117</v>
      </c>
      <c r="C122" s="55" t="str">
        <f>Text!G212</f>
        <v>Non Distributable Costs - Retirement benefits</v>
      </c>
      <c r="D122" s="680">
        <v>0</v>
      </c>
      <c r="E122" s="681">
        <v>0</v>
      </c>
      <c r="F122" s="492"/>
      <c r="G122" s="660"/>
      <c r="H122" s="208" t="str">
        <f t="shared" si="82"/>
        <v/>
      </c>
      <c r="I122" s="630"/>
      <c r="J122" s="622"/>
      <c r="K122" s="622">
        <f t="shared" si="83"/>
        <v>117</v>
      </c>
      <c r="L122" s="616">
        <f>VLOOKUP("RA"&amp;"_"&amp;K122,RARows[],5,FALSE)</f>
        <v>0</v>
      </c>
      <c r="M122" s="617" t="str">
        <f>IF(ISNUMBER(SEARCH($K$14,VLOOKUP("RA"&amp;"_"&amp;K122,RARows[],6,FALSE))),1,"")</f>
        <v/>
      </c>
      <c r="O122" s="618"/>
      <c r="P122" s="695" t="e">
        <f>VLOOKUP("RA"&amp;"_"&amp;UANumber&amp;"_"&amp;$B122&amp;"_"&amp;4&amp;"_"&amp;P$14,ValData!$AE$4:$AL$13475,8,FALSE)</f>
        <v>#N/A</v>
      </c>
      <c r="Q122" s="695" t="e">
        <f>ROUND(VLOOKUP("RA"&amp;"_"&amp;UANumber&amp;"_"&amp;$B122&amp;"_"&amp;4&amp;"_"&amp;Q$14,ValData!$AE$4:$AL$13475,8,FALSE),3)</f>
        <v>#N/A</v>
      </c>
      <c r="R122" s="695">
        <f t="shared" si="84"/>
        <v>0</v>
      </c>
      <c r="S122" s="696">
        <f>IF(VLOOKUP("RA"&amp;"_"&amp;$B122,ValData!$AS$4:$AV$253,3,FALSE)&lt;&gt;"",VLOOKUP("RA"&amp;"_"&amp;$B122,ValData!$AS$4:$AV$253,3,FALSE),$Q$10)</f>
        <v>500</v>
      </c>
      <c r="T122" s="697">
        <f>IF(VLOOKUP("RA"&amp;"_"&amp;$B122,ValData!$AS$4:$AV$253,4,FALSE)&lt;&gt;"",VLOOKUP("RA"&amp;"_"&amp;$B122,ValData!$AS$4:$AV$253,4,FALSE),$Q$11)</f>
        <v>10</v>
      </c>
      <c r="U122" s="696" t="e">
        <f t="shared" si="85"/>
        <v>#N/A</v>
      </c>
      <c r="V122" s="697" t="e">
        <f t="shared" si="86"/>
        <v>#N/A</v>
      </c>
      <c r="W122" s="698" t="e">
        <f t="shared" si="87"/>
        <v>#N/A</v>
      </c>
      <c r="X122" s="698">
        <f t="shared" si="88"/>
        <v>1</v>
      </c>
      <c r="Y122" s="716" t="e">
        <f t="shared" si="89"/>
        <v>#N/A</v>
      </c>
      <c r="Z122" s="716" t="str">
        <f t="shared" si="73"/>
        <v/>
      </c>
      <c r="AA122" s="431"/>
      <c r="AB122" s="222" t="str">
        <f t="shared" si="90"/>
        <v/>
      </c>
      <c r="AC122" s="431"/>
      <c r="AD122" s="891"/>
      <c r="AE122" s="577"/>
    </row>
    <row r="123" spans="1:31" ht="26.25" customHeight="1" x14ac:dyDescent="0.35">
      <c r="A123" s="50"/>
      <c r="B123" s="363">
        <v>117.1</v>
      </c>
      <c r="C123" s="684" t="str">
        <f>Text!G213</f>
        <v>Non Distributable Costs - Costs of unused shares of IT facilities &amp; other assets</v>
      </c>
      <c r="D123" s="682">
        <v>0</v>
      </c>
      <c r="E123" s="683">
        <v>0</v>
      </c>
      <c r="F123" s="492"/>
      <c r="G123" s="660"/>
      <c r="H123" s="208" t="str">
        <f t="shared" si="82"/>
        <v/>
      </c>
      <c r="I123" s="630"/>
      <c r="J123" s="622"/>
      <c r="K123" s="622">
        <f t="shared" si="83"/>
        <v>117.1</v>
      </c>
      <c r="L123" s="616">
        <f>VLOOKUP("RA"&amp;"_"&amp;K123,RARows[],5,FALSE)</f>
        <v>0</v>
      </c>
      <c r="M123" s="617" t="str">
        <f>IF(ISNUMBER(SEARCH($K$14,VLOOKUP("RA"&amp;"_"&amp;K123,RARows[],6,FALSE))),1,"")</f>
        <v/>
      </c>
      <c r="O123" s="618"/>
      <c r="P123" s="695" t="e">
        <f>VLOOKUP("RA"&amp;"_"&amp;UANumber&amp;"_"&amp;$B123&amp;"_"&amp;4&amp;"_"&amp;P$14,ValData!$AE$4:$AL$13475,8,FALSE)</f>
        <v>#N/A</v>
      </c>
      <c r="Q123" s="695" t="e">
        <f>ROUND(VLOOKUP("RA"&amp;"_"&amp;UANumber&amp;"_"&amp;$B123&amp;"_"&amp;4&amp;"_"&amp;Q$14,ValData!$AE$4:$AL$13475,8,FALSE),3)</f>
        <v>#N/A</v>
      </c>
      <c r="R123" s="695">
        <f t="shared" si="84"/>
        <v>0</v>
      </c>
      <c r="S123" s="696">
        <f>IF(VLOOKUP("RA"&amp;"_"&amp;$B123,ValData!$AS$4:$AV$253,3,FALSE)&lt;&gt;"",VLOOKUP("RA"&amp;"_"&amp;$B123,ValData!$AS$4:$AV$253,3,FALSE),$Q$10)</f>
        <v>500</v>
      </c>
      <c r="T123" s="697">
        <f>IF(VLOOKUP("RA"&amp;"_"&amp;$B123,ValData!$AS$4:$AV$253,4,FALSE)&lt;&gt;"",VLOOKUP("RA"&amp;"_"&amp;$B123,ValData!$AS$4:$AV$253,4,FALSE),$Q$11)</f>
        <v>10</v>
      </c>
      <c r="U123" s="696" t="e">
        <f t="shared" si="85"/>
        <v>#N/A</v>
      </c>
      <c r="V123" s="697" t="e">
        <f t="shared" si="86"/>
        <v>#N/A</v>
      </c>
      <c r="W123" s="698" t="e">
        <f t="shared" si="87"/>
        <v>#N/A</v>
      </c>
      <c r="X123" s="698">
        <f t="shared" si="88"/>
        <v>1</v>
      </c>
      <c r="Y123" s="716" t="e">
        <f t="shared" si="89"/>
        <v>#N/A</v>
      </c>
      <c r="Z123" s="716" t="str">
        <f t="shared" si="73"/>
        <v/>
      </c>
      <c r="AA123" s="431"/>
      <c r="AB123" s="222" t="str">
        <f t="shared" si="90"/>
        <v/>
      </c>
      <c r="AC123" s="431"/>
      <c r="AD123" s="891"/>
      <c r="AE123" s="577"/>
    </row>
    <row r="124" spans="1:31" ht="15.75" customHeight="1" x14ac:dyDescent="0.35">
      <c r="A124" s="50"/>
      <c r="B124" s="53">
        <v>118</v>
      </c>
      <c r="C124" s="55" t="str">
        <f>Text!G214</f>
        <v>Unallocated contingencies</v>
      </c>
      <c r="D124" s="680">
        <v>0</v>
      </c>
      <c r="E124" s="681">
        <v>0</v>
      </c>
      <c r="F124" s="492"/>
      <c r="G124" s="660"/>
      <c r="H124" s="208" t="str">
        <f t="shared" si="82"/>
        <v/>
      </c>
      <c r="I124" s="630"/>
      <c r="J124" s="622"/>
      <c r="K124" s="622">
        <f t="shared" si="83"/>
        <v>118</v>
      </c>
      <c r="L124" s="616">
        <f>VLOOKUP("RA"&amp;"_"&amp;K124,RARows[],5,FALSE)</f>
        <v>0</v>
      </c>
      <c r="M124" s="617" t="str">
        <f>IF(ISNUMBER(SEARCH($K$14,VLOOKUP("RA"&amp;"_"&amp;K124,RARows[],6,FALSE))),1,"")</f>
        <v/>
      </c>
      <c r="O124" s="618"/>
      <c r="P124" s="695" t="e">
        <f>VLOOKUP("RA"&amp;"_"&amp;UANumber&amp;"_"&amp;$B124&amp;"_"&amp;4&amp;"_"&amp;P$14,ValData!$AE$4:$AL$13475,8,FALSE)</f>
        <v>#N/A</v>
      </c>
      <c r="Q124" s="695" t="e">
        <f>ROUND(VLOOKUP("RA"&amp;"_"&amp;UANumber&amp;"_"&amp;$B124&amp;"_"&amp;4&amp;"_"&amp;Q$14,ValData!$AE$4:$AL$13475,8,FALSE),3)</f>
        <v>#N/A</v>
      </c>
      <c r="R124" s="695">
        <f t="shared" si="84"/>
        <v>0</v>
      </c>
      <c r="S124" s="696">
        <f>IF(VLOOKUP("RA"&amp;"_"&amp;$B124,ValData!$AS$4:$AV$253,3,FALSE)&lt;&gt;"",VLOOKUP("RA"&amp;"_"&amp;$B124,ValData!$AS$4:$AV$253,3,FALSE),$Q$10)</f>
        <v>500</v>
      </c>
      <c r="T124" s="697">
        <f>IF(VLOOKUP("RA"&amp;"_"&amp;$B124,ValData!$AS$4:$AV$253,4,FALSE)&lt;&gt;"",VLOOKUP("RA"&amp;"_"&amp;$B124,ValData!$AS$4:$AV$253,4,FALSE),$Q$11)</f>
        <v>10</v>
      </c>
      <c r="U124" s="696" t="e">
        <f t="shared" si="85"/>
        <v>#N/A</v>
      </c>
      <c r="V124" s="697" t="e">
        <f t="shared" si="86"/>
        <v>#N/A</v>
      </c>
      <c r="W124" s="698" t="e">
        <f t="shared" si="87"/>
        <v>#N/A</v>
      </c>
      <c r="X124" s="698">
        <f t="shared" si="88"/>
        <v>1</v>
      </c>
      <c r="Y124" s="716" t="e">
        <f t="shared" si="89"/>
        <v>#N/A</v>
      </c>
      <c r="Z124" s="716" t="str">
        <f t="shared" si="73"/>
        <v/>
      </c>
      <c r="AA124" s="431"/>
      <c r="AB124" s="222" t="str">
        <f t="shared" si="90"/>
        <v/>
      </c>
      <c r="AC124" s="431"/>
      <c r="AD124" s="891"/>
      <c r="AE124" s="577"/>
    </row>
    <row r="125" spans="1:31" ht="15.75" customHeight="1" thickBot="1" x14ac:dyDescent="0.4">
      <c r="A125" s="50"/>
      <c r="B125" s="58">
        <v>119</v>
      </c>
      <c r="C125" s="59" t="str">
        <f>Text!G215</f>
        <v>TOTAL SERVICE EXPENDITURE (lines 24 to 118)</v>
      </c>
      <c r="D125" s="689">
        <f>SUM(D16:D124)</f>
        <v>0</v>
      </c>
      <c r="E125" s="690">
        <f>SUM(E16:E124)</f>
        <v>0</v>
      </c>
      <c r="F125" s="493"/>
      <c r="G125" s="660"/>
      <c r="H125" s="209" t="str">
        <f t="shared" si="82"/>
        <v/>
      </c>
      <c r="I125" s="630"/>
      <c r="J125" s="622"/>
      <c r="K125" s="622">
        <f t="shared" si="83"/>
        <v>119</v>
      </c>
      <c r="L125" s="616" t="str">
        <f>VLOOKUP("RA"&amp;"_"&amp;K125,RARows[],5,FALSE)</f>
        <v>T</v>
      </c>
      <c r="M125" s="617" t="str">
        <f>IF(ISNUMBER(SEARCH($K$14,VLOOKUP("RA"&amp;"_"&amp;K125,RARows[],6,FALSE))),1,"")</f>
        <v/>
      </c>
      <c r="O125" s="618"/>
      <c r="P125" s="695" t="e">
        <f>VLOOKUP("RA"&amp;"_"&amp;UANumber&amp;"_"&amp;$B125&amp;"_"&amp;4&amp;"_"&amp;P$14,ValData!$AE$4:$AL$13475,8,FALSE)</f>
        <v>#N/A</v>
      </c>
      <c r="Q125" s="695" t="e">
        <f>ROUND(VLOOKUP("RA"&amp;"_"&amp;UANumber&amp;"_"&amp;$B125&amp;"_"&amp;4&amp;"_"&amp;Q$14,ValData!$AE$4:$AL$13475,8,FALSE),3)</f>
        <v>#N/A</v>
      </c>
      <c r="R125" s="695">
        <f t="shared" si="84"/>
        <v>0</v>
      </c>
      <c r="S125" s="696">
        <f>IF(VLOOKUP("RA"&amp;"_"&amp;$B125,ValData!$AS$4:$AV$253,3,FALSE)&lt;&gt;"",VLOOKUP("RA"&amp;"_"&amp;$B125,ValData!$AS$4:$AV$253,3,FALSE),$Q$10)</f>
        <v>500</v>
      </c>
      <c r="T125" s="697">
        <f>IF(VLOOKUP("RA"&amp;"_"&amp;$B125,ValData!$AS$4:$AV$253,4,FALSE)&lt;&gt;"",VLOOKUP("RA"&amp;"_"&amp;$B125,ValData!$AS$4:$AV$253,4,FALSE),$Q$11)</f>
        <v>10</v>
      </c>
      <c r="U125" s="696" t="e">
        <f t="shared" si="85"/>
        <v>#N/A</v>
      </c>
      <c r="V125" s="697" t="e">
        <f t="shared" si="86"/>
        <v>#N/A</v>
      </c>
      <c r="W125" s="698" t="e">
        <f t="shared" si="87"/>
        <v>#N/A</v>
      </c>
      <c r="X125" s="698">
        <f t="shared" si="88"/>
        <v>1</v>
      </c>
      <c r="Y125" s="716" t="e">
        <f t="shared" si="89"/>
        <v>#N/A</v>
      </c>
      <c r="Z125" s="716" t="str">
        <f t="shared" si="73"/>
        <v/>
      </c>
      <c r="AA125" s="431"/>
      <c r="AB125" s="222" t="str">
        <f t="shared" si="90"/>
        <v/>
      </c>
      <c r="AC125" s="431"/>
      <c r="AD125" s="891"/>
      <c r="AE125" s="577"/>
    </row>
    <row r="126" spans="1:31" ht="15.75" customHeight="1" thickTop="1" x14ac:dyDescent="0.35">
      <c r="A126" s="50"/>
      <c r="B126" s="212"/>
      <c r="C126" s="213"/>
      <c r="D126" s="211"/>
      <c r="E126" s="211"/>
      <c r="F126" s="493"/>
      <c r="G126" s="578"/>
      <c r="H126" s="659"/>
      <c r="I126" s="632"/>
      <c r="J126" s="622"/>
      <c r="K126" s="622"/>
      <c r="L126" s="616"/>
      <c r="M126" s="617" t="str">
        <f>IF(ISNUMBER(SEARCH($K$14,VLOOKUP("RA"&amp;"_"&amp;K126,RARows[],6,FALSE))),1,"")</f>
        <v/>
      </c>
      <c r="O126" s="618"/>
      <c r="P126" s="322"/>
      <c r="Q126" s="322"/>
      <c r="R126" s="322"/>
      <c r="S126" s="329"/>
      <c r="T126" s="326"/>
      <c r="U126" s="329"/>
      <c r="V126" s="326"/>
      <c r="Z126" s="56" t="str">
        <f t="shared" si="73"/>
        <v/>
      </c>
      <c r="AA126" s="19"/>
      <c r="AC126" s="19"/>
      <c r="AD126" s="19"/>
      <c r="AE126" s="577"/>
    </row>
    <row r="127" spans="1:31" ht="14.25" customHeight="1" x14ac:dyDescent="0.35">
      <c r="A127" s="50"/>
      <c r="B127" s="40"/>
      <c r="C127" s="40"/>
      <c r="D127" s="200"/>
      <c r="E127" s="50"/>
      <c r="F127" s="494"/>
      <c r="G127" s="50"/>
      <c r="H127" s="50"/>
      <c r="I127" s="622">
        <v>9</v>
      </c>
      <c r="J127" s="622"/>
      <c r="K127" s="622"/>
      <c r="L127" s="616"/>
      <c r="M127" s="617" t="str">
        <f>IF(ISNUMBER(SEARCH($K$14,VLOOKUP("RA"&amp;"_"&amp;K127,RARows[],6,FALSE))),1,"")</f>
        <v/>
      </c>
      <c r="O127" s="618"/>
      <c r="P127" s="322"/>
      <c r="Q127" s="322"/>
      <c r="R127" s="322"/>
      <c r="S127" s="329"/>
      <c r="T127" s="326"/>
      <c r="U127" s="329"/>
      <c r="V127" s="326"/>
      <c r="Z127" s="56" t="str">
        <f t="shared" si="73"/>
        <v/>
      </c>
      <c r="AA127" s="19"/>
      <c r="AC127" s="19"/>
      <c r="AE127" s="577"/>
    </row>
    <row r="128" spans="1:31" ht="15" customHeight="1" thickBot="1" x14ac:dyDescent="0.4">
      <c r="A128" s="50"/>
      <c r="B128" s="124" t="str">
        <f>Text!G216</f>
        <v>Other Operating Income and Expenditure</v>
      </c>
      <c r="C128" s="125"/>
      <c r="D128" s="218"/>
      <c r="E128" s="657"/>
      <c r="F128" s="657"/>
      <c r="G128" s="658"/>
      <c r="H128" s="658"/>
      <c r="I128" s="610"/>
      <c r="J128" s="614"/>
      <c r="K128" s="622"/>
      <c r="L128" s="616"/>
      <c r="M128" s="617" t="str">
        <f>IF(ISNUMBER(SEARCH($K$14,VLOOKUP("RA"&amp;"_"&amp;K128,RARows[],6,FALSE))),1,"")</f>
        <v/>
      </c>
      <c r="O128" s="618"/>
      <c r="P128" s="321"/>
      <c r="Q128" s="322"/>
      <c r="R128" s="322"/>
      <c r="S128" s="329"/>
      <c r="T128" s="326"/>
      <c r="U128" s="329"/>
      <c r="V128" s="326"/>
      <c r="Z128" s="56" t="str">
        <f t="shared" si="73"/>
        <v/>
      </c>
      <c r="AA128" s="19"/>
      <c r="AC128" s="19"/>
      <c r="AE128" s="577"/>
    </row>
    <row r="129" spans="1:31" ht="15.75" customHeight="1" thickTop="1" thickBot="1" x14ac:dyDescent="0.4">
      <c r="A129" s="57"/>
      <c r="B129" s="216">
        <v>120</v>
      </c>
      <c r="C129" s="122" t="str">
        <f>Text!G217</f>
        <v>Community council precepts</v>
      </c>
      <c r="D129" s="692">
        <v>0</v>
      </c>
      <c r="E129" s="960" t="str">
        <f>ValData!AP69</f>
        <v>Unitaries</v>
      </c>
      <c r="F129" s="961"/>
      <c r="G129" s="962"/>
      <c r="H129" s="963"/>
      <c r="I129" s="608"/>
      <c r="J129" s="614"/>
      <c r="K129" s="622">
        <f>B129</f>
        <v>120</v>
      </c>
      <c r="L129" s="616">
        <f>VLOOKUP("RA"&amp;"_"&amp;K129,RARows[],5,FALSE)</f>
        <v>0</v>
      </c>
      <c r="M129" s="617" t="str">
        <f>IF(ISNUMBER(SEARCH($K$14,VLOOKUP("RA"&amp;"_"&amp;K129,RARows[],6,FALSE))),1,"")</f>
        <v/>
      </c>
      <c r="O129" s="618"/>
      <c r="P129" s="695" t="e">
        <f>VLOOKUP("RA"&amp;"_"&amp;UANumber&amp;"_"&amp;$B129&amp;"_"&amp;4&amp;"_"&amp;P$14,ValData!$AE$4:$AL$13475,8,FALSE)</f>
        <v>#N/A</v>
      </c>
      <c r="Q129" s="695" t="e">
        <f>ROUND(VLOOKUP("RA"&amp;"_"&amp;UANumber&amp;"_"&amp;$B129&amp;"_"&amp;4&amp;"_"&amp;Q$14,ValData!$AE$4:$AL$13475,8,FALSE),3)</f>
        <v>#N/A</v>
      </c>
      <c r="R129" s="695">
        <f>D129</f>
        <v>0</v>
      </c>
      <c r="S129" s="696">
        <f>IF(VLOOKUP("RA"&amp;"_"&amp;$B129,ValData!$AS$4:$AV$253,3,FALSE)&lt;&gt;"",VLOOKUP("RA"&amp;"_"&amp;$B129,ValData!$AS$4:$AV$253,3,FALSE),$Q$10)</f>
        <v>500</v>
      </c>
      <c r="T129" s="697">
        <f>IF(VLOOKUP("RA"&amp;"_"&amp;$B129,ValData!$AS$4:$AV$253,4,FALSE)&lt;&gt;"",VLOOKUP("RA"&amp;"_"&amp;$B129,ValData!$AS$4:$AV$253,4,FALSE),$Q$11)</f>
        <v>10</v>
      </c>
      <c r="U129" s="696" t="e">
        <f>R129-Q129</f>
        <v>#N/A</v>
      </c>
      <c r="V129" s="697" t="e">
        <f>IF(OR(Q129=0,R129=0),0,U129/Q129*100)</f>
        <v>#N/A</v>
      </c>
      <c r="W129" s="698" t="e">
        <f>IF(Q129=0,1,"")</f>
        <v>#N/A</v>
      </c>
      <c r="X129" s="698">
        <f>IF(R129=0,1,"")</f>
        <v>1</v>
      </c>
      <c r="Y129" s="716" t="e">
        <f t="shared" ref="Y129:Y130" si="91">IF(SUM(W129:X129)=2,"",IF(AND(SUM(W129:X129)=1,ABS(ROUND(U129,2))&gt;S129),9,IF(AND(ABS(ROUND(U129,2))&gt;S129,ABS(ROUND(V129,2))&gt;T129),3,IF(ABS(ROUND(V129,2))&gt;T129,2,IF(ABS(ROUND(U129,2))&gt;S129,1,"")))))</f>
        <v>#N/A</v>
      </c>
      <c r="Z129" s="716" t="str">
        <f t="shared" si="73"/>
        <v/>
      </c>
      <c r="AA129" s="431"/>
      <c r="AB129" s="222" t="str">
        <f>IF(AC129="C","",IF(AA129=1,1,""))</f>
        <v/>
      </c>
      <c r="AC129" s="431"/>
      <c r="AD129" s="891"/>
      <c r="AE129" s="577"/>
    </row>
    <row r="130" spans="1:31" ht="25.5" customHeight="1" thickTop="1" thickBot="1" x14ac:dyDescent="0.4">
      <c r="A130" s="50"/>
      <c r="B130" s="217">
        <v>121</v>
      </c>
      <c r="C130" s="215" t="str">
        <f>Text!G218</f>
        <v>Payment to or to be received by combined fire authority*</v>
      </c>
      <c r="D130" s="693">
        <v>0</v>
      </c>
      <c r="E130" s="482" t="str">
        <f>ValData!AP74</f>
        <v>Unitaries and Fire Authorities</v>
      </c>
      <c r="F130" s="650"/>
      <c r="G130" s="651"/>
      <c r="H130" s="308" t="str">
        <f>ValData!AP68</f>
        <v>Unitaries and National Parks</v>
      </c>
      <c r="I130" s="633"/>
      <c r="J130" s="634"/>
      <c r="K130" s="622">
        <f>B130</f>
        <v>121</v>
      </c>
      <c r="L130" s="616">
        <f>VLOOKUP("RA"&amp;"_"&amp;K130,RARows[],5,FALSE)</f>
        <v>0</v>
      </c>
      <c r="M130" s="617" t="str">
        <f>IF(ISNUMBER(SEARCH($K$14,VLOOKUP("RA"&amp;"_"&amp;K130,RARows[],6,FALSE))),1,"")</f>
        <v/>
      </c>
      <c r="O130" s="618"/>
      <c r="P130" s="695" t="e">
        <f>VLOOKUP("RA"&amp;"_"&amp;UANumber&amp;"_"&amp;$B130&amp;"_"&amp;4&amp;"_"&amp;P$14,ValData!$AE$4:$AL$13475,8,FALSE)</f>
        <v>#N/A</v>
      </c>
      <c r="Q130" s="695" t="e">
        <f>ROUND(VLOOKUP("RA"&amp;"_"&amp;UANumber&amp;"_"&amp;$B130&amp;"_"&amp;4&amp;"_"&amp;Q$14,ValData!$AE$4:$AL$13475,8,FALSE),3)</f>
        <v>#N/A</v>
      </c>
      <c r="R130" s="695">
        <f>D130</f>
        <v>0</v>
      </c>
      <c r="S130" s="696">
        <f>IF(VLOOKUP("RA"&amp;"_"&amp;$B130,ValData!$AS$4:$AV$253,3,FALSE)&lt;&gt;"",VLOOKUP("RA"&amp;"_"&amp;$B130,ValData!$AS$4:$AV$253,3,FALSE),$Q$10)</f>
        <v>500</v>
      </c>
      <c r="T130" s="697">
        <f>IF(VLOOKUP("RA"&amp;"_"&amp;$B130,ValData!$AS$4:$AV$253,4,FALSE)&lt;&gt;"",VLOOKUP("RA"&amp;"_"&amp;$B130,ValData!$AS$4:$AV$253,4,FALSE),$Q$11)</f>
        <v>10</v>
      </c>
      <c r="U130" s="696" t="e">
        <f>R130-Q130</f>
        <v>#N/A</v>
      </c>
      <c r="V130" s="697" t="e">
        <f>IF(OR(Q130=0,R130=0),0,U130/Q130*100)</f>
        <v>#N/A</v>
      </c>
      <c r="W130" s="698" t="e">
        <f>IF(Q130=0,1,"")</f>
        <v>#N/A</v>
      </c>
      <c r="X130" s="698">
        <f>IF(R130=0,1,"")</f>
        <v>1</v>
      </c>
      <c r="Y130" s="716" t="e">
        <f t="shared" si="91"/>
        <v>#N/A</v>
      </c>
      <c r="Z130" s="716" t="str">
        <f t="shared" si="73"/>
        <v/>
      </c>
      <c r="AA130" s="431"/>
      <c r="AB130" s="222" t="str">
        <f>IF(AC130="C","",IF(AA130=1,1,""))</f>
        <v/>
      </c>
      <c r="AC130" s="431"/>
      <c r="AD130" s="891"/>
      <c r="AE130" s="577"/>
    </row>
    <row r="131" spans="1:31" ht="6.75" customHeight="1" thickBot="1" x14ac:dyDescent="0.4">
      <c r="A131" s="50"/>
      <c r="B131" s="56"/>
      <c r="C131" s="182"/>
      <c r="D131" s="200"/>
      <c r="E131" s="483"/>
      <c r="F131" s="650"/>
      <c r="G131" s="651"/>
      <c r="H131" s="202"/>
      <c r="I131" s="633">
        <v>8</v>
      </c>
      <c r="J131" s="634"/>
      <c r="K131" s="622"/>
      <c r="L131" s="616"/>
      <c r="M131" s="617" t="str">
        <f>IF(ISNUMBER(SEARCH($K$14,VLOOKUP("RA"&amp;"_"&amp;K131,RARows[],6,FALSE))),1,"")</f>
        <v/>
      </c>
      <c r="O131" s="618"/>
      <c r="P131" s="322"/>
      <c r="Q131" s="322"/>
      <c r="R131" s="322"/>
      <c r="S131" s="329"/>
      <c r="T131" s="326"/>
      <c r="U131" s="329"/>
      <c r="V131" s="326"/>
      <c r="Z131" s="56" t="str">
        <f t="shared" si="73"/>
        <v/>
      </c>
      <c r="AA131" s="19"/>
      <c r="AC131" s="19"/>
      <c r="AD131" s="19"/>
      <c r="AE131" s="577"/>
    </row>
    <row r="132" spans="1:31" ht="76" thickTop="1" thickBot="1" x14ac:dyDescent="0.4">
      <c r="A132" s="50"/>
      <c r="B132" s="220">
        <v>122</v>
      </c>
      <c r="C132" s="221" t="str">
        <f>Text!G219</f>
        <v>Payment to or to be received by national park authority*</v>
      </c>
      <c r="D132" s="693">
        <v>0</v>
      </c>
      <c r="E132" s="981" t="str">
        <f>Text!G32&amp;" 121 - "&amp;Text!G82</f>
        <v>Line 121 - Unitary Authorities, please enter as positive; Fire and Rescue Service Authorities, please enter as negative</v>
      </c>
      <c r="F132" s="652"/>
      <c r="G132" s="577"/>
      <c r="H132" s="984" t="str">
        <f>Text!G32&amp;" 122 - "&amp;Text!G83</f>
        <v>Line 122 - Unitary Authorities, please leave as zero or enter as positive; National Park Authorities, please enter as negative</v>
      </c>
      <c r="I132" s="635"/>
      <c r="J132" s="614"/>
      <c r="K132" s="622">
        <f>B132</f>
        <v>122</v>
      </c>
      <c r="L132" s="616">
        <f>VLOOKUP("RA"&amp;"_"&amp;K132,RARows[],5,FALSE)</f>
        <v>0</v>
      </c>
      <c r="M132" s="617" t="str">
        <f>IF(ISNUMBER(SEARCH($K$14,VLOOKUP("RA"&amp;"_"&amp;K132,RARows[],6,FALSE))),1,"")</f>
        <v/>
      </c>
      <c r="O132" s="618"/>
      <c r="P132" s="695" t="e">
        <f>VLOOKUP("RA"&amp;"_"&amp;UANumber&amp;"_"&amp;$B132&amp;"_"&amp;4&amp;"_"&amp;P$14,ValData!$AE$4:$AL$13475,8,FALSE)</f>
        <v>#N/A</v>
      </c>
      <c r="Q132" s="695" t="e">
        <f>ROUND(VLOOKUP("RA"&amp;"_"&amp;UANumber&amp;"_"&amp;$B132&amp;"_"&amp;4&amp;"_"&amp;Q$14,ValData!$AE$4:$AL$13475,8,FALSE),3)</f>
        <v>#N/A</v>
      </c>
      <c r="R132" s="695">
        <f>D132</f>
        <v>0</v>
      </c>
      <c r="S132" s="696">
        <f>IF(VLOOKUP("RA"&amp;"_"&amp;$B132,ValData!$AS$4:$AV$253,3,FALSE)&lt;&gt;"",VLOOKUP("RA"&amp;"_"&amp;$B132,ValData!$AS$4:$AV$253,3,FALSE),$Q$10)</f>
        <v>500</v>
      </c>
      <c r="T132" s="697">
        <f>IF(VLOOKUP("RA"&amp;"_"&amp;$B132,ValData!$AS$4:$AV$253,4,FALSE)&lt;&gt;"",VLOOKUP("RA"&amp;"_"&amp;$B132,ValData!$AS$4:$AV$253,4,FALSE),$Q$11)</f>
        <v>10</v>
      </c>
      <c r="U132" s="696" t="e">
        <f>R132-Q132</f>
        <v>#N/A</v>
      </c>
      <c r="V132" s="697" t="e">
        <f>IF(OR(Q132=0,R132=0),0,U132/Q132*100)</f>
        <v>#N/A</v>
      </c>
      <c r="W132" s="698" t="e">
        <f>IF(Q132=0,1,"")</f>
        <v>#N/A</v>
      </c>
      <c r="X132" s="698">
        <f>IF(R132=0,1,"")</f>
        <v>1</v>
      </c>
      <c r="Y132" s="716" t="e">
        <f>IF(SUM(W132:X132)=2,"",IF(AND(SUM(W132:X132)=1,ABS(ROUND(U132,2))&gt;S132),9,IF(AND(ABS(ROUND(U132,2))&gt;S132,ABS(ROUND(V132,2))&gt;T132),3,IF(ABS(ROUND(V132,2))&gt;T132,2,IF(ABS(ROUND(U132,2))&gt;S132,1,"")))))</f>
        <v>#N/A</v>
      </c>
      <c r="Z132" s="716" t="str">
        <f t="shared" si="73"/>
        <v/>
      </c>
      <c r="AA132" s="431"/>
      <c r="AB132" s="222" t="str">
        <f>IF(AC132="C","",IF(AA132=1,1,""))</f>
        <v/>
      </c>
      <c r="AC132" s="431"/>
      <c r="AD132" s="891"/>
      <c r="AE132" s="577"/>
    </row>
    <row r="133" spans="1:31" ht="16.5" customHeight="1" x14ac:dyDescent="0.35">
      <c r="A133" s="50"/>
      <c r="B133" s="56"/>
      <c r="C133" s="215"/>
      <c r="D133" s="681"/>
      <c r="E133" s="982"/>
      <c r="F133" s="653"/>
      <c r="G133" s="654"/>
      <c r="H133" s="985"/>
      <c r="I133" s="608"/>
      <c r="J133" s="614"/>
      <c r="K133" s="622">
        <f>B133</f>
        <v>0</v>
      </c>
      <c r="L133" s="616"/>
      <c r="M133" s="617" t="str">
        <f>IF(ISNUMBER(SEARCH($K$14,VLOOKUP("RA"&amp;"_"&amp;K133,RARows[],6,FALSE))),1,"")</f>
        <v/>
      </c>
      <c r="O133" s="618"/>
      <c r="P133" s="322"/>
      <c r="Q133" s="322"/>
      <c r="R133" s="322"/>
      <c r="S133" s="329"/>
      <c r="T133" s="326"/>
      <c r="U133" s="329"/>
      <c r="V133" s="326"/>
      <c r="Z133" s="56" t="str">
        <f t="shared" si="73"/>
        <v/>
      </c>
      <c r="AA133" s="19"/>
      <c r="AC133" s="19"/>
      <c r="AD133" s="19"/>
      <c r="AE133" s="577"/>
    </row>
    <row r="134" spans="1:31" ht="26.25" customHeight="1" x14ac:dyDescent="0.35">
      <c r="A134" s="50"/>
      <c r="B134" s="53">
        <v>123</v>
      </c>
      <c r="C134" s="55" t="str">
        <f>Text!G220</f>
        <v>Levies to the Environment Agency in respect of Local Flood Defence Committees</v>
      </c>
      <c r="D134" s="681">
        <v>0</v>
      </c>
      <c r="E134" s="982"/>
      <c r="F134" s="653"/>
      <c r="G134" s="577"/>
      <c r="H134" s="985"/>
      <c r="I134" s="636"/>
      <c r="J134" s="614"/>
      <c r="K134" s="622">
        <f>B134</f>
        <v>123</v>
      </c>
      <c r="L134" s="616">
        <f>VLOOKUP("RA"&amp;"_"&amp;K134,RARows[],5,FALSE)</f>
        <v>0</v>
      </c>
      <c r="M134" s="617" t="str">
        <f>IF(ISNUMBER(SEARCH($K$14,VLOOKUP("RA"&amp;"_"&amp;K134,RARows[],6,FALSE))),1,"")</f>
        <v/>
      </c>
      <c r="O134" s="618"/>
      <c r="P134" s="695" t="e">
        <f>VLOOKUP("RA"&amp;"_"&amp;UANumber&amp;"_"&amp;$B134&amp;"_"&amp;4&amp;"_"&amp;P$14,ValData!$AE$4:$AL$13475,8,FALSE)</f>
        <v>#N/A</v>
      </c>
      <c r="Q134" s="695" t="e">
        <f>ROUND(VLOOKUP("RA"&amp;"_"&amp;UANumber&amp;"_"&amp;$B134&amp;"_"&amp;4&amp;"_"&amp;Q$14,ValData!$AE$4:$AL$13475,8,FALSE),3)</f>
        <v>#N/A</v>
      </c>
      <c r="R134" s="695">
        <f t="shared" ref="R134:R170" si="92">D134</f>
        <v>0</v>
      </c>
      <c r="S134" s="696">
        <f>IF(VLOOKUP("RA"&amp;"_"&amp;$B134,ValData!$AS$4:$AV$253,3,FALSE)&lt;&gt;"",VLOOKUP("RA"&amp;"_"&amp;$B134,ValData!$AS$4:$AV$253,3,FALSE),$Q$10)</f>
        <v>500</v>
      </c>
      <c r="T134" s="697">
        <f>IF(VLOOKUP("RA"&amp;"_"&amp;$B134,ValData!$AS$4:$AV$253,4,FALSE)&lt;&gt;"",VLOOKUP("RA"&amp;"_"&amp;$B134,ValData!$AS$4:$AV$253,4,FALSE),$Q$11)</f>
        <v>10</v>
      </c>
      <c r="U134" s="696" t="e">
        <f t="shared" ref="U134:U170" si="93">R134-Q134</f>
        <v>#N/A</v>
      </c>
      <c r="V134" s="697" t="e">
        <f t="shared" ref="V134:V170" si="94">IF(OR(Q134=0,R134=0),0,U134/Q134*100)</f>
        <v>#N/A</v>
      </c>
      <c r="W134" s="698" t="e">
        <f t="shared" ref="W134:W170" si="95">IF(Q134=0,1,"")</f>
        <v>#N/A</v>
      </c>
      <c r="X134" s="698">
        <f t="shared" ref="X134:X170" si="96">IF(R134=0,1,"")</f>
        <v>1</v>
      </c>
      <c r="Y134" s="716" t="e">
        <f t="shared" ref="Y134:Y170" si="97">IF(SUM(W134:X134)=2,"",IF(AND(SUM(W134:X134)=1,ABS(ROUND(U134,2))&gt;S134),9,IF(AND(ABS(ROUND(U134,2))&gt;S134,ABS(ROUND(V134,2))&gt;T134),3,IF(ABS(ROUND(V134,2))&gt;T134,2,IF(ABS(ROUND(U134,2))&gt;S134,1,"")))))</f>
        <v>#N/A</v>
      </c>
      <c r="Z134" s="716" t="str">
        <f t="shared" si="73"/>
        <v/>
      </c>
      <c r="AA134" s="431"/>
      <c r="AB134" s="222" t="str">
        <f t="shared" ref="AB134:AB170" si="98">IF(AC134="C","",IF(AA134=1,1,""))</f>
        <v/>
      </c>
      <c r="AC134" s="431"/>
      <c r="AD134" s="891"/>
      <c r="AE134" s="577"/>
    </row>
    <row r="135" spans="1:31" ht="15.75" customHeight="1" x14ac:dyDescent="0.35">
      <c r="A135" s="50"/>
      <c r="B135" s="53">
        <v>124</v>
      </c>
      <c r="C135" s="55" t="str">
        <f>Text!G221</f>
        <v>Levies to the Internal Drainage Boards</v>
      </c>
      <c r="D135" s="681">
        <v>0</v>
      </c>
      <c r="E135" s="982"/>
      <c r="F135" s="653"/>
      <c r="G135" s="577"/>
      <c r="H135" s="985"/>
      <c r="I135" s="608"/>
      <c r="J135" s="614"/>
      <c r="K135" s="622">
        <f t="shared" ref="K135:K170" si="99">B135</f>
        <v>124</v>
      </c>
      <c r="L135" s="616">
        <f>VLOOKUP("RA"&amp;"_"&amp;K135,RARows[],5,FALSE)</f>
        <v>0</v>
      </c>
      <c r="M135" s="617" t="str">
        <f>IF(ISNUMBER(SEARCH($K$14,VLOOKUP("RA"&amp;"_"&amp;K135,RARows[],6,FALSE))),1,"")</f>
        <v/>
      </c>
      <c r="O135" s="618"/>
      <c r="P135" s="695" t="e">
        <f>VLOOKUP("RA"&amp;"_"&amp;UANumber&amp;"_"&amp;$B135&amp;"_"&amp;4&amp;"_"&amp;P$14,ValData!$AE$4:$AL$13475,8,FALSE)</f>
        <v>#N/A</v>
      </c>
      <c r="Q135" s="695" t="e">
        <f>ROUND(VLOOKUP("RA"&amp;"_"&amp;UANumber&amp;"_"&amp;$B135&amp;"_"&amp;4&amp;"_"&amp;Q$14,ValData!$AE$4:$AL$13475,8,FALSE),3)</f>
        <v>#N/A</v>
      </c>
      <c r="R135" s="695">
        <f t="shared" si="92"/>
        <v>0</v>
      </c>
      <c r="S135" s="696">
        <f>IF(VLOOKUP("RA"&amp;"_"&amp;$B135,ValData!$AS$4:$AV$253,3,FALSE)&lt;&gt;"",VLOOKUP("RA"&amp;"_"&amp;$B135,ValData!$AS$4:$AV$253,3,FALSE),$Q$10)</f>
        <v>500</v>
      </c>
      <c r="T135" s="697">
        <f>IF(VLOOKUP("RA"&amp;"_"&amp;$B135,ValData!$AS$4:$AV$253,4,FALSE)&lt;&gt;"",VLOOKUP("RA"&amp;"_"&amp;$B135,ValData!$AS$4:$AV$253,4,FALSE),$Q$11)</f>
        <v>10</v>
      </c>
      <c r="U135" s="696" t="e">
        <f t="shared" si="93"/>
        <v>#N/A</v>
      </c>
      <c r="V135" s="697" t="e">
        <f t="shared" si="94"/>
        <v>#N/A</v>
      </c>
      <c r="W135" s="698" t="e">
        <f t="shared" si="95"/>
        <v>#N/A</v>
      </c>
      <c r="X135" s="698">
        <f t="shared" si="96"/>
        <v>1</v>
      </c>
      <c r="Y135" s="716" t="e">
        <f t="shared" si="97"/>
        <v>#N/A</v>
      </c>
      <c r="Z135" s="716" t="str">
        <f t="shared" si="73"/>
        <v/>
      </c>
      <c r="AA135" s="431"/>
      <c r="AB135" s="222" t="str">
        <f t="shared" si="98"/>
        <v/>
      </c>
      <c r="AC135" s="431"/>
      <c r="AD135" s="891"/>
      <c r="AE135" s="577"/>
    </row>
    <row r="136" spans="1:31" ht="17.25" customHeight="1" x14ac:dyDescent="0.35">
      <c r="A136" s="50"/>
      <c r="B136" s="53">
        <v>125</v>
      </c>
      <c r="C136" s="55" t="str">
        <f>Text!G222</f>
        <v>Levies to the Environment Agency acting as an Internal Drainage Board</v>
      </c>
      <c r="D136" s="681">
        <v>0</v>
      </c>
      <c r="E136" s="982"/>
      <c r="F136" s="653"/>
      <c r="G136" s="577"/>
      <c r="H136" s="985"/>
      <c r="I136" s="608"/>
      <c r="J136" s="614"/>
      <c r="K136" s="622">
        <f t="shared" si="99"/>
        <v>125</v>
      </c>
      <c r="L136" s="616">
        <f>VLOOKUP("RA"&amp;"_"&amp;K136,RARows[],5,FALSE)</f>
        <v>0</v>
      </c>
      <c r="M136" s="617" t="str">
        <f>IF(ISNUMBER(SEARCH($K$14,VLOOKUP("RA"&amp;"_"&amp;K136,RARows[],6,FALSE))),1,"")</f>
        <v/>
      </c>
      <c r="O136" s="618"/>
      <c r="P136" s="695" t="e">
        <f>VLOOKUP("RA"&amp;"_"&amp;UANumber&amp;"_"&amp;$B136&amp;"_"&amp;4&amp;"_"&amp;P$14,ValData!$AE$4:$AL$13475,8,FALSE)</f>
        <v>#N/A</v>
      </c>
      <c r="Q136" s="695" t="e">
        <f>ROUND(VLOOKUP("RA"&amp;"_"&amp;UANumber&amp;"_"&amp;$B136&amp;"_"&amp;4&amp;"_"&amp;Q$14,ValData!$AE$4:$AL$13475,8,FALSE),3)</f>
        <v>#N/A</v>
      </c>
      <c r="R136" s="695">
        <f t="shared" si="92"/>
        <v>0</v>
      </c>
      <c r="S136" s="696">
        <f>IF(VLOOKUP("RA"&amp;"_"&amp;$B136,ValData!$AS$4:$AV$253,3,FALSE)&lt;&gt;"",VLOOKUP("RA"&amp;"_"&amp;$B136,ValData!$AS$4:$AV$253,3,FALSE),$Q$10)</f>
        <v>500</v>
      </c>
      <c r="T136" s="697">
        <f>IF(VLOOKUP("RA"&amp;"_"&amp;$B136,ValData!$AS$4:$AV$253,4,FALSE)&lt;&gt;"",VLOOKUP("RA"&amp;"_"&amp;$B136,ValData!$AS$4:$AV$253,4,FALSE),$Q$11)</f>
        <v>10</v>
      </c>
      <c r="U136" s="696" t="e">
        <f t="shared" si="93"/>
        <v>#N/A</v>
      </c>
      <c r="V136" s="697" t="e">
        <f t="shared" si="94"/>
        <v>#N/A</v>
      </c>
      <c r="W136" s="698" t="e">
        <f t="shared" si="95"/>
        <v>#N/A</v>
      </c>
      <c r="X136" s="698">
        <f t="shared" si="96"/>
        <v>1</v>
      </c>
      <c r="Y136" s="716" t="e">
        <f t="shared" si="97"/>
        <v>#N/A</v>
      </c>
      <c r="Z136" s="716" t="str">
        <f t="shared" si="73"/>
        <v/>
      </c>
      <c r="AA136" s="431"/>
      <c r="AB136" s="222" t="str">
        <f t="shared" si="98"/>
        <v/>
      </c>
      <c r="AC136" s="431"/>
      <c r="AD136" s="891"/>
      <c r="AE136" s="577"/>
    </row>
    <row r="137" spans="1:31" ht="23.25" customHeight="1" x14ac:dyDescent="0.35">
      <c r="A137" s="50"/>
      <c r="B137" s="53">
        <v>127</v>
      </c>
      <c r="C137" s="55" t="str">
        <f>Text!G223</f>
        <v>Levies to national police services</v>
      </c>
      <c r="D137" s="681">
        <v>0</v>
      </c>
      <c r="E137" s="982"/>
      <c r="F137" s="653"/>
      <c r="G137" s="577"/>
      <c r="H137" s="985"/>
      <c r="I137" s="608"/>
      <c r="J137" s="614"/>
      <c r="K137" s="622">
        <f t="shared" si="99"/>
        <v>127</v>
      </c>
      <c r="L137" s="616">
        <f>VLOOKUP("RA"&amp;"_"&amp;K137,RARows[],5,FALSE)</f>
        <v>0</v>
      </c>
      <c r="M137" s="617" t="str">
        <f>IF(ISNUMBER(SEARCH($K$14,VLOOKUP("RA"&amp;"_"&amp;K137,RARows[],6,FALSE))),1,"")</f>
        <v/>
      </c>
      <c r="O137" s="618"/>
      <c r="P137" s="695" t="e">
        <f>VLOOKUP("RA"&amp;"_"&amp;UANumber&amp;"_"&amp;$B137&amp;"_"&amp;4&amp;"_"&amp;P$14,ValData!$AE$4:$AL$13475,8,FALSE)</f>
        <v>#N/A</v>
      </c>
      <c r="Q137" s="695" t="e">
        <f>ROUND(VLOOKUP("RA"&amp;"_"&amp;UANumber&amp;"_"&amp;$B137&amp;"_"&amp;4&amp;"_"&amp;Q$14,ValData!$AE$4:$AL$13475,8,FALSE),3)</f>
        <v>#N/A</v>
      </c>
      <c r="R137" s="695">
        <f t="shared" si="92"/>
        <v>0</v>
      </c>
      <c r="S137" s="696">
        <f>IF(VLOOKUP("RA"&amp;"_"&amp;$B137,ValData!$AS$4:$AV$253,3,FALSE)&lt;&gt;"",VLOOKUP("RA"&amp;"_"&amp;$B137,ValData!$AS$4:$AV$253,3,FALSE),$Q$10)</f>
        <v>500</v>
      </c>
      <c r="T137" s="697">
        <f>IF(VLOOKUP("RA"&amp;"_"&amp;$B137,ValData!$AS$4:$AV$253,4,FALSE)&lt;&gt;"",VLOOKUP("RA"&amp;"_"&amp;$B137,ValData!$AS$4:$AV$253,4,FALSE),$Q$11)</f>
        <v>10</v>
      </c>
      <c r="U137" s="696" t="e">
        <f t="shared" si="93"/>
        <v>#N/A</v>
      </c>
      <c r="V137" s="697" t="e">
        <f t="shared" si="94"/>
        <v>#N/A</v>
      </c>
      <c r="W137" s="698" t="e">
        <f t="shared" si="95"/>
        <v>#N/A</v>
      </c>
      <c r="X137" s="698">
        <f t="shared" si="96"/>
        <v>1</v>
      </c>
      <c r="Y137" s="716" t="e">
        <f t="shared" si="97"/>
        <v>#N/A</v>
      </c>
      <c r="Z137" s="716" t="str">
        <f t="shared" si="73"/>
        <v/>
      </c>
      <c r="AA137" s="431"/>
      <c r="AB137" s="222" t="str">
        <f t="shared" si="98"/>
        <v/>
      </c>
      <c r="AC137" s="431"/>
      <c r="AD137" s="891"/>
      <c r="AE137" s="577"/>
    </row>
    <row r="138" spans="1:31" ht="15.75" customHeight="1" x14ac:dyDescent="0.35">
      <c r="A138" s="50"/>
      <c r="B138" s="53">
        <v>128</v>
      </c>
      <c r="C138" s="55" t="str">
        <f>Text!G224</f>
        <v>Other levies</v>
      </c>
      <c r="D138" s="681">
        <v>0</v>
      </c>
      <c r="E138" s="982"/>
      <c r="F138" s="655"/>
      <c r="G138" s="656"/>
      <c r="H138" s="985"/>
      <c r="I138" s="608"/>
      <c r="J138" s="614"/>
      <c r="K138" s="622">
        <f t="shared" si="99"/>
        <v>128</v>
      </c>
      <c r="L138" s="616">
        <f>VLOOKUP("RA"&amp;"_"&amp;K138,RARows[],5,FALSE)</f>
        <v>0</v>
      </c>
      <c r="M138" s="617" t="str">
        <f>IF(ISNUMBER(SEARCH($K$14,VLOOKUP("RA"&amp;"_"&amp;K138,RARows[],6,FALSE))),1,"")</f>
        <v/>
      </c>
      <c r="O138" s="618"/>
      <c r="P138" s="695" t="e">
        <f>VLOOKUP("RA"&amp;"_"&amp;UANumber&amp;"_"&amp;$B138&amp;"_"&amp;4&amp;"_"&amp;P$14,ValData!$AE$4:$AL$13475,8,FALSE)</f>
        <v>#N/A</v>
      </c>
      <c r="Q138" s="695" t="e">
        <f>ROUND(VLOOKUP("RA"&amp;"_"&amp;UANumber&amp;"_"&amp;$B138&amp;"_"&amp;4&amp;"_"&amp;Q$14,ValData!$AE$4:$AL$13475,8,FALSE),3)</f>
        <v>#N/A</v>
      </c>
      <c r="R138" s="695">
        <f t="shared" si="92"/>
        <v>0</v>
      </c>
      <c r="S138" s="696">
        <f>IF(VLOOKUP("RA"&amp;"_"&amp;$B138,ValData!$AS$4:$AV$253,3,FALSE)&lt;&gt;"",VLOOKUP("RA"&amp;"_"&amp;$B138,ValData!$AS$4:$AV$253,3,FALSE),$Q$10)</f>
        <v>500</v>
      </c>
      <c r="T138" s="697">
        <f>IF(VLOOKUP("RA"&amp;"_"&amp;$B138,ValData!$AS$4:$AV$253,4,FALSE)&lt;&gt;"",VLOOKUP("RA"&amp;"_"&amp;$B138,ValData!$AS$4:$AV$253,4,FALSE),$Q$11)</f>
        <v>10</v>
      </c>
      <c r="U138" s="696" t="e">
        <f t="shared" si="93"/>
        <v>#N/A</v>
      </c>
      <c r="V138" s="697" t="e">
        <f t="shared" si="94"/>
        <v>#N/A</v>
      </c>
      <c r="W138" s="698" t="e">
        <f t="shared" si="95"/>
        <v>#N/A</v>
      </c>
      <c r="X138" s="698">
        <f t="shared" si="96"/>
        <v>1</v>
      </c>
      <c r="Y138" s="716" t="e">
        <f t="shared" si="97"/>
        <v>#N/A</v>
      </c>
      <c r="Z138" s="716" t="str">
        <f t="shared" si="73"/>
        <v/>
      </c>
      <c r="AA138" s="431"/>
      <c r="AB138" s="222" t="str">
        <f t="shared" si="98"/>
        <v/>
      </c>
      <c r="AC138" s="431"/>
      <c r="AD138" s="891"/>
      <c r="AE138" s="577"/>
    </row>
    <row r="139" spans="1:31" ht="26.25" customHeight="1" thickBot="1" x14ac:dyDescent="0.4">
      <c r="A139" s="50"/>
      <c r="B139" s="53">
        <v>129</v>
      </c>
      <c r="C139" s="55" t="str">
        <f>Text!G225</f>
        <v>(Non-significant) surpluses/deficits on internal trading accounts not disaggregated to services</v>
      </c>
      <c r="D139" s="681">
        <v>0</v>
      </c>
      <c r="E139" s="983"/>
      <c r="F139" s="612"/>
      <c r="G139" s="577"/>
      <c r="H139" s="986"/>
      <c r="I139" s="608"/>
      <c r="J139" s="614"/>
      <c r="K139" s="622">
        <f t="shared" si="99"/>
        <v>129</v>
      </c>
      <c r="L139" s="616">
        <f>VLOOKUP("RA"&amp;"_"&amp;K139,RARows[],5,FALSE)</f>
        <v>0</v>
      </c>
      <c r="M139" s="617" t="str">
        <f>IF(ISNUMBER(SEARCH($K$14,VLOOKUP("RA"&amp;"_"&amp;K139,RARows[],6,FALSE))),1,"")</f>
        <v/>
      </c>
      <c r="O139" s="618"/>
      <c r="P139" s="695" t="e">
        <f>VLOOKUP("RA"&amp;"_"&amp;UANumber&amp;"_"&amp;$B139&amp;"_"&amp;4&amp;"_"&amp;P$14,ValData!$AE$4:$AL$13475,8,FALSE)</f>
        <v>#N/A</v>
      </c>
      <c r="Q139" s="695" t="e">
        <f>ROUND(VLOOKUP("RA"&amp;"_"&amp;UANumber&amp;"_"&amp;$B139&amp;"_"&amp;4&amp;"_"&amp;Q$14,ValData!$AE$4:$AL$13475,8,FALSE),3)</f>
        <v>#N/A</v>
      </c>
      <c r="R139" s="695">
        <f t="shared" si="92"/>
        <v>0</v>
      </c>
      <c r="S139" s="696">
        <f>IF(VLOOKUP("RA"&amp;"_"&amp;$B139,ValData!$AS$4:$AV$253,3,FALSE)&lt;&gt;"",VLOOKUP("RA"&amp;"_"&amp;$B139,ValData!$AS$4:$AV$253,3,FALSE),$Q$10)</f>
        <v>500</v>
      </c>
      <c r="T139" s="697">
        <f>IF(VLOOKUP("RA"&amp;"_"&amp;$B139,ValData!$AS$4:$AV$253,4,FALSE)&lt;&gt;"",VLOOKUP("RA"&amp;"_"&amp;$B139,ValData!$AS$4:$AV$253,4,FALSE),$Q$11)</f>
        <v>10</v>
      </c>
      <c r="U139" s="696" t="e">
        <f t="shared" si="93"/>
        <v>#N/A</v>
      </c>
      <c r="V139" s="697" t="e">
        <f t="shared" si="94"/>
        <v>#N/A</v>
      </c>
      <c r="W139" s="698" t="e">
        <f t="shared" si="95"/>
        <v>#N/A</v>
      </c>
      <c r="X139" s="698">
        <f t="shared" si="96"/>
        <v>1</v>
      </c>
      <c r="Y139" s="716" t="e">
        <f t="shared" si="97"/>
        <v>#N/A</v>
      </c>
      <c r="Z139" s="716" t="str">
        <f t="shared" ref="Z139:Z170" si="100">IF(M139="","",IF(AND(OR(Y139=3,Y139=9),L139&lt;&gt;"T"),1,""))</f>
        <v/>
      </c>
      <c r="AA139" s="431"/>
      <c r="AB139" s="222" t="str">
        <f t="shared" si="98"/>
        <v/>
      </c>
      <c r="AC139" s="431"/>
      <c r="AD139" s="891"/>
      <c r="AE139" s="577"/>
    </row>
    <row r="140" spans="1:31" ht="18.75" customHeight="1" thickTop="1" x14ac:dyDescent="0.35">
      <c r="A140" s="50"/>
      <c r="B140" s="53">
        <v>130</v>
      </c>
      <c r="C140" s="55" t="str">
        <f>Text!G226</f>
        <v>Other adjustments including administrative cost of late rating adjustments etc.</v>
      </c>
      <c r="D140" s="681">
        <v>0</v>
      </c>
      <c r="E140" s="612"/>
      <c r="F140" s="612"/>
      <c r="G140" s="577"/>
      <c r="H140" s="614"/>
      <c r="I140" s="608"/>
      <c r="J140" s="614"/>
      <c r="K140" s="622">
        <f t="shared" si="99"/>
        <v>130</v>
      </c>
      <c r="L140" s="616">
        <f>VLOOKUP("RA"&amp;"_"&amp;K140,RARows[],5,FALSE)</f>
        <v>0</v>
      </c>
      <c r="M140" s="617" t="str">
        <f>IF(ISNUMBER(SEARCH($K$14,VLOOKUP("RA"&amp;"_"&amp;K140,RARows[],6,FALSE))),1,"")</f>
        <v/>
      </c>
      <c r="O140" s="618"/>
      <c r="P140" s="695" t="e">
        <f>VLOOKUP("RA"&amp;"_"&amp;UANumber&amp;"_"&amp;$B140&amp;"_"&amp;4&amp;"_"&amp;P$14,ValData!$AE$4:$AL$13475,8,FALSE)</f>
        <v>#N/A</v>
      </c>
      <c r="Q140" s="695" t="e">
        <f>ROUND(VLOOKUP("RA"&amp;"_"&amp;UANumber&amp;"_"&amp;$B140&amp;"_"&amp;4&amp;"_"&amp;Q$14,ValData!$AE$4:$AL$13475,8,FALSE),3)</f>
        <v>#N/A</v>
      </c>
      <c r="R140" s="695">
        <f t="shared" si="92"/>
        <v>0</v>
      </c>
      <c r="S140" s="696">
        <f>IF(VLOOKUP("RA"&amp;"_"&amp;$B140,ValData!$AS$4:$AV$253,3,FALSE)&lt;&gt;"",VLOOKUP("RA"&amp;"_"&amp;$B140,ValData!$AS$4:$AV$253,3,FALSE),$Q$10)</f>
        <v>500</v>
      </c>
      <c r="T140" s="697">
        <f>IF(VLOOKUP("RA"&amp;"_"&amp;$B140,ValData!$AS$4:$AV$253,4,FALSE)&lt;&gt;"",VLOOKUP("RA"&amp;"_"&amp;$B140,ValData!$AS$4:$AV$253,4,FALSE),$Q$11)</f>
        <v>10</v>
      </c>
      <c r="U140" s="696" t="e">
        <f t="shared" si="93"/>
        <v>#N/A</v>
      </c>
      <c r="V140" s="697" t="e">
        <f t="shared" si="94"/>
        <v>#N/A</v>
      </c>
      <c r="W140" s="698" t="e">
        <f t="shared" si="95"/>
        <v>#N/A</v>
      </c>
      <c r="X140" s="698">
        <f t="shared" si="96"/>
        <v>1</v>
      </c>
      <c r="Y140" s="716" t="e">
        <f t="shared" si="97"/>
        <v>#N/A</v>
      </c>
      <c r="Z140" s="716" t="str">
        <f t="shared" si="100"/>
        <v/>
      </c>
      <c r="AA140" s="431"/>
      <c r="AB140" s="222" t="str">
        <f t="shared" si="98"/>
        <v/>
      </c>
      <c r="AC140" s="431"/>
      <c r="AD140" s="891"/>
      <c r="AE140" s="577"/>
    </row>
    <row r="141" spans="1:31" ht="17.25" customHeight="1" x14ac:dyDescent="0.35">
      <c r="A141" s="50"/>
      <c r="B141" s="128">
        <v>131</v>
      </c>
      <c r="C141" s="129" t="str">
        <f>Text!G227</f>
        <v>NET CURRENT EXPENDITURE (lines 119 to 130)</v>
      </c>
      <c r="D141" s="690">
        <f>SUM(D125,D129:D140)</f>
        <v>0</v>
      </c>
      <c r="E141" s="612"/>
      <c r="F141" s="612"/>
      <c r="G141" s="577"/>
      <c r="H141" s="614"/>
      <c r="I141" s="608"/>
      <c r="J141" s="614"/>
      <c r="K141" s="622">
        <f t="shared" si="99"/>
        <v>131</v>
      </c>
      <c r="L141" s="616" t="str">
        <f>VLOOKUP("RA"&amp;"_"&amp;K141,RARows[],5,FALSE)</f>
        <v>T</v>
      </c>
      <c r="M141" s="617" t="str">
        <f>IF(ISNUMBER(SEARCH($K$14,VLOOKUP("RA"&amp;"_"&amp;K141,RARows[],6,FALSE))),1,"")</f>
        <v/>
      </c>
      <c r="O141" s="618"/>
      <c r="P141" s="695" t="e">
        <f>VLOOKUP("RA"&amp;"_"&amp;UANumber&amp;"_"&amp;$B141&amp;"_"&amp;4&amp;"_"&amp;P$14,ValData!$AE$4:$AL$13475,8,FALSE)</f>
        <v>#N/A</v>
      </c>
      <c r="Q141" s="695" t="e">
        <f>ROUND(VLOOKUP("RA"&amp;"_"&amp;UANumber&amp;"_"&amp;$B141&amp;"_"&amp;4&amp;"_"&amp;Q$14,ValData!$AE$4:$AL$13475,8,FALSE),3)</f>
        <v>#N/A</v>
      </c>
      <c r="R141" s="695">
        <f t="shared" si="92"/>
        <v>0</v>
      </c>
      <c r="S141" s="696">
        <f>IF(VLOOKUP("RA"&amp;"_"&amp;$B141,ValData!$AS$4:$AV$253,3,FALSE)&lt;&gt;"",VLOOKUP("RA"&amp;"_"&amp;$B141,ValData!$AS$4:$AV$253,3,FALSE),$Q$10)</f>
        <v>500</v>
      </c>
      <c r="T141" s="697">
        <f>IF(VLOOKUP("RA"&amp;"_"&amp;$B141,ValData!$AS$4:$AV$253,4,FALSE)&lt;&gt;"",VLOOKUP("RA"&amp;"_"&amp;$B141,ValData!$AS$4:$AV$253,4,FALSE),$Q$11)</f>
        <v>10</v>
      </c>
      <c r="U141" s="696" t="e">
        <f t="shared" si="93"/>
        <v>#N/A</v>
      </c>
      <c r="V141" s="697" t="e">
        <f t="shared" si="94"/>
        <v>#N/A</v>
      </c>
      <c r="W141" s="698" t="e">
        <f t="shared" si="95"/>
        <v>#N/A</v>
      </c>
      <c r="X141" s="698">
        <f t="shared" si="96"/>
        <v>1</v>
      </c>
      <c r="Y141" s="716" t="e">
        <f t="shared" si="97"/>
        <v>#N/A</v>
      </c>
      <c r="Z141" s="716" t="str">
        <f t="shared" si="100"/>
        <v/>
      </c>
      <c r="AA141" s="431"/>
      <c r="AB141" s="222" t="str">
        <f t="shared" si="98"/>
        <v/>
      </c>
      <c r="AC141" s="431"/>
      <c r="AD141" s="891"/>
      <c r="AE141" s="577"/>
    </row>
    <row r="142" spans="1:31" ht="16.5" customHeight="1" x14ac:dyDescent="0.35">
      <c r="A142" s="50"/>
      <c r="B142" s="53">
        <v>132</v>
      </c>
      <c r="C142" s="55" t="str">
        <f>Text!G228</f>
        <v>Bad debt 'provision'</v>
      </c>
      <c r="D142" s="201">
        <v>0</v>
      </c>
      <c r="E142" s="612"/>
      <c r="F142" s="612"/>
      <c r="G142" s="577"/>
      <c r="H142" s="614"/>
      <c r="I142" s="608"/>
      <c r="J142" s="614"/>
      <c r="K142" s="622">
        <f t="shared" si="99"/>
        <v>132</v>
      </c>
      <c r="L142" s="616">
        <f>VLOOKUP("RA"&amp;"_"&amp;K142,RARows[],5,FALSE)</f>
        <v>0</v>
      </c>
      <c r="M142" s="617" t="str">
        <f>IF(ISNUMBER(SEARCH($K$14,VLOOKUP("RA"&amp;"_"&amp;K142,RARows[],6,FALSE))),1,"")</f>
        <v/>
      </c>
      <c r="O142" s="618"/>
      <c r="P142" s="695" t="e">
        <f>VLOOKUP("RA"&amp;"_"&amp;UANumber&amp;"_"&amp;$B142&amp;"_"&amp;4&amp;"_"&amp;P$14,ValData!$AE$4:$AL$13475,8,FALSE)</f>
        <v>#N/A</v>
      </c>
      <c r="Q142" s="695" t="e">
        <f>ROUND(VLOOKUP("RA"&amp;"_"&amp;UANumber&amp;"_"&amp;$B142&amp;"_"&amp;4&amp;"_"&amp;Q$14,ValData!$AE$4:$AL$13475,8,FALSE),3)</f>
        <v>#N/A</v>
      </c>
      <c r="R142" s="695">
        <f t="shared" si="92"/>
        <v>0</v>
      </c>
      <c r="S142" s="696">
        <f>IF(VLOOKUP("RA"&amp;"_"&amp;$B142,ValData!$AS$4:$AV$253,3,FALSE)&lt;&gt;"",VLOOKUP("RA"&amp;"_"&amp;$B142,ValData!$AS$4:$AV$253,3,FALSE),$Q$10)</f>
        <v>500</v>
      </c>
      <c r="T142" s="697">
        <f>IF(VLOOKUP("RA"&amp;"_"&amp;$B142,ValData!$AS$4:$AV$253,4,FALSE)&lt;&gt;"",VLOOKUP("RA"&amp;"_"&amp;$B142,ValData!$AS$4:$AV$253,4,FALSE),$Q$11)</f>
        <v>10</v>
      </c>
      <c r="U142" s="696" t="e">
        <f t="shared" si="93"/>
        <v>#N/A</v>
      </c>
      <c r="V142" s="697" t="e">
        <f t="shared" si="94"/>
        <v>#N/A</v>
      </c>
      <c r="W142" s="698" t="e">
        <f t="shared" si="95"/>
        <v>#N/A</v>
      </c>
      <c r="X142" s="698">
        <f t="shared" si="96"/>
        <v>1</v>
      </c>
      <c r="Y142" s="716" t="e">
        <f t="shared" si="97"/>
        <v>#N/A</v>
      </c>
      <c r="Z142" s="716" t="str">
        <f t="shared" si="100"/>
        <v/>
      </c>
      <c r="AA142" s="431"/>
      <c r="AB142" s="222" t="str">
        <f t="shared" si="98"/>
        <v/>
      </c>
      <c r="AC142" s="431"/>
      <c r="AD142" s="891"/>
      <c r="AE142" s="577"/>
    </row>
    <row r="143" spans="1:31" ht="30" customHeight="1" x14ac:dyDescent="0.35">
      <c r="A143" s="50"/>
      <c r="B143" s="53">
        <v>133</v>
      </c>
      <c r="C143" s="55" t="str">
        <f>Text!G229</f>
        <v>Provision for repayment of principal (before application of the commutation adjustment)</v>
      </c>
      <c r="D143" s="201">
        <v>0</v>
      </c>
      <c r="E143" s="647"/>
      <c r="F143" s="647"/>
      <c r="G143" s="648"/>
      <c r="H143" s="649"/>
      <c r="I143" s="608"/>
      <c r="J143" s="614"/>
      <c r="K143" s="622">
        <f t="shared" si="99"/>
        <v>133</v>
      </c>
      <c r="L143" s="616">
        <f>VLOOKUP("RA"&amp;"_"&amp;K143,RARows[],5,FALSE)</f>
        <v>0</v>
      </c>
      <c r="M143" s="617" t="str">
        <f>IF(ISNUMBER(SEARCH($K$14,VLOOKUP("RA"&amp;"_"&amp;K143,RARows[],6,FALSE))),1,"")</f>
        <v/>
      </c>
      <c r="O143" s="618"/>
      <c r="P143" s="695" t="e">
        <f>VLOOKUP("RA"&amp;"_"&amp;UANumber&amp;"_"&amp;$B143&amp;"_"&amp;4&amp;"_"&amp;P$14,ValData!$AE$4:$AL$13475,8,FALSE)</f>
        <v>#N/A</v>
      </c>
      <c r="Q143" s="695" t="e">
        <f>ROUND(VLOOKUP("RA"&amp;"_"&amp;UANumber&amp;"_"&amp;$B143&amp;"_"&amp;4&amp;"_"&amp;Q$14,ValData!$AE$4:$AL$13475,8,FALSE),3)</f>
        <v>#N/A</v>
      </c>
      <c r="R143" s="695">
        <f t="shared" si="92"/>
        <v>0</v>
      </c>
      <c r="S143" s="696">
        <f>IF(VLOOKUP("RA"&amp;"_"&amp;$B143,ValData!$AS$4:$AV$253,3,FALSE)&lt;&gt;"",VLOOKUP("RA"&amp;"_"&amp;$B143,ValData!$AS$4:$AV$253,3,FALSE),$Q$10)</f>
        <v>500</v>
      </c>
      <c r="T143" s="697">
        <f>IF(VLOOKUP("RA"&amp;"_"&amp;$B143,ValData!$AS$4:$AV$253,4,FALSE)&lt;&gt;"",VLOOKUP("RA"&amp;"_"&amp;$B143,ValData!$AS$4:$AV$253,4,FALSE),$Q$11)</f>
        <v>10</v>
      </c>
      <c r="U143" s="696" t="e">
        <f t="shared" si="93"/>
        <v>#N/A</v>
      </c>
      <c r="V143" s="697" t="e">
        <f t="shared" si="94"/>
        <v>#N/A</v>
      </c>
      <c r="W143" s="698" t="e">
        <f t="shared" si="95"/>
        <v>#N/A</v>
      </c>
      <c r="X143" s="698">
        <f t="shared" si="96"/>
        <v>1</v>
      </c>
      <c r="Y143" s="716" t="e">
        <f t="shared" si="97"/>
        <v>#N/A</v>
      </c>
      <c r="Z143" s="716" t="str">
        <f t="shared" si="100"/>
        <v/>
      </c>
      <c r="AA143" s="431"/>
      <c r="AB143" s="222" t="str">
        <f t="shared" si="98"/>
        <v/>
      </c>
      <c r="AC143" s="431"/>
      <c r="AD143" s="891"/>
      <c r="AE143" s="577"/>
    </row>
    <row r="144" spans="1:31" ht="24" customHeight="1" x14ac:dyDescent="0.35">
      <c r="A144" s="50"/>
      <c r="B144" s="53">
        <v>134</v>
      </c>
      <c r="C144" s="55" t="str">
        <f>Text!G230</f>
        <v>Commutation adjustment (enter as a negative any adjustment which reduces MRP and vice versa)</v>
      </c>
      <c r="D144" s="201">
        <v>0</v>
      </c>
      <c r="E144" s="645"/>
      <c r="F144" s="645"/>
      <c r="G144" s="577"/>
      <c r="H144" s="607"/>
      <c r="I144" s="608"/>
      <c r="J144" s="614"/>
      <c r="K144" s="622">
        <f t="shared" si="99"/>
        <v>134</v>
      </c>
      <c r="L144" s="616">
        <f>VLOOKUP("RA"&amp;"_"&amp;K144,RARows[],5,FALSE)</f>
        <v>0</v>
      </c>
      <c r="M144" s="617" t="str">
        <f>IF(ISNUMBER(SEARCH($K$14,VLOOKUP("RA"&amp;"_"&amp;K144,RARows[],6,FALSE))),1,"")</f>
        <v/>
      </c>
      <c r="O144" s="618"/>
      <c r="P144" s="695" t="e">
        <f>VLOOKUP("RA"&amp;"_"&amp;UANumber&amp;"_"&amp;$B144&amp;"_"&amp;4&amp;"_"&amp;P$14,ValData!$AE$4:$AL$13475,8,FALSE)</f>
        <v>#N/A</v>
      </c>
      <c r="Q144" s="695" t="e">
        <f>ROUND(VLOOKUP("RA"&amp;"_"&amp;UANumber&amp;"_"&amp;$B144&amp;"_"&amp;4&amp;"_"&amp;Q$14,ValData!$AE$4:$AL$13475,8,FALSE),3)</f>
        <v>#N/A</v>
      </c>
      <c r="R144" s="695">
        <f t="shared" si="92"/>
        <v>0</v>
      </c>
      <c r="S144" s="696">
        <f>IF(VLOOKUP("RA"&amp;"_"&amp;$B144,ValData!$AS$4:$AV$253,3,FALSE)&lt;&gt;"",VLOOKUP("RA"&amp;"_"&amp;$B144,ValData!$AS$4:$AV$253,3,FALSE),$Q$10)</f>
        <v>500</v>
      </c>
      <c r="T144" s="697">
        <f>IF(VLOOKUP("RA"&amp;"_"&amp;$B144,ValData!$AS$4:$AV$253,4,FALSE)&lt;&gt;"",VLOOKUP("RA"&amp;"_"&amp;$B144,ValData!$AS$4:$AV$253,4,FALSE),$Q$11)</f>
        <v>10</v>
      </c>
      <c r="U144" s="696" t="e">
        <f t="shared" si="93"/>
        <v>#N/A</v>
      </c>
      <c r="V144" s="697" t="e">
        <f t="shared" si="94"/>
        <v>#N/A</v>
      </c>
      <c r="W144" s="698" t="e">
        <f t="shared" si="95"/>
        <v>#N/A</v>
      </c>
      <c r="X144" s="698">
        <f t="shared" si="96"/>
        <v>1</v>
      </c>
      <c r="Y144" s="716" t="e">
        <f t="shared" si="97"/>
        <v>#N/A</v>
      </c>
      <c r="Z144" s="716" t="str">
        <f t="shared" si="100"/>
        <v/>
      </c>
      <c r="AA144" s="431"/>
      <c r="AB144" s="222" t="str">
        <f t="shared" si="98"/>
        <v/>
      </c>
      <c r="AC144" s="431"/>
      <c r="AD144" s="891"/>
      <c r="AE144" s="577"/>
    </row>
    <row r="145" spans="1:31" ht="15.75" customHeight="1" x14ac:dyDescent="0.35">
      <c r="A145" s="50"/>
      <c r="B145" s="53">
        <v>135</v>
      </c>
      <c r="C145" s="55" t="str">
        <f>Text!G231</f>
        <v>External interest payments</v>
      </c>
      <c r="D145" s="201">
        <v>0</v>
      </c>
      <c r="E145" s="645"/>
      <c r="F145" s="645"/>
      <c r="G145" s="577"/>
      <c r="H145" s="607"/>
      <c r="I145" s="608"/>
      <c r="J145" s="614"/>
      <c r="K145" s="622">
        <f t="shared" si="99"/>
        <v>135</v>
      </c>
      <c r="L145" s="616">
        <f>VLOOKUP("RA"&amp;"_"&amp;K145,RARows[],5,FALSE)</f>
        <v>0</v>
      </c>
      <c r="M145" s="617" t="str">
        <f>IF(ISNUMBER(SEARCH($K$14,VLOOKUP("RA"&amp;"_"&amp;K145,RARows[],6,FALSE))),1,"")</f>
        <v/>
      </c>
      <c r="O145" s="618"/>
      <c r="P145" s="695" t="e">
        <f>VLOOKUP("RA"&amp;"_"&amp;UANumber&amp;"_"&amp;$B145&amp;"_"&amp;4&amp;"_"&amp;P$14,ValData!$AE$4:$AL$13475,8,FALSE)</f>
        <v>#N/A</v>
      </c>
      <c r="Q145" s="695" t="e">
        <f>ROUND(VLOOKUP("RA"&amp;"_"&amp;UANumber&amp;"_"&amp;$B145&amp;"_"&amp;4&amp;"_"&amp;Q$14,ValData!$AE$4:$AL$13475,8,FALSE),3)</f>
        <v>#N/A</v>
      </c>
      <c r="R145" s="695">
        <f t="shared" si="92"/>
        <v>0</v>
      </c>
      <c r="S145" s="696">
        <f>IF(VLOOKUP("RA"&amp;"_"&amp;$B145,ValData!$AS$4:$AV$253,3,FALSE)&lt;&gt;"",VLOOKUP("RA"&amp;"_"&amp;$B145,ValData!$AS$4:$AV$253,3,FALSE),$Q$10)</f>
        <v>500</v>
      </c>
      <c r="T145" s="697">
        <f>IF(VLOOKUP("RA"&amp;"_"&amp;$B145,ValData!$AS$4:$AV$253,4,FALSE)&lt;&gt;"",VLOOKUP("RA"&amp;"_"&amp;$B145,ValData!$AS$4:$AV$253,4,FALSE),$Q$11)</f>
        <v>10</v>
      </c>
      <c r="U145" s="696" t="e">
        <f t="shared" si="93"/>
        <v>#N/A</v>
      </c>
      <c r="V145" s="697" t="e">
        <f t="shared" si="94"/>
        <v>#N/A</v>
      </c>
      <c r="W145" s="698" t="e">
        <f t="shared" si="95"/>
        <v>#N/A</v>
      </c>
      <c r="X145" s="698">
        <f t="shared" si="96"/>
        <v>1</v>
      </c>
      <c r="Y145" s="716" t="e">
        <f t="shared" si="97"/>
        <v>#N/A</v>
      </c>
      <c r="Z145" s="716" t="str">
        <f t="shared" si="100"/>
        <v/>
      </c>
      <c r="AA145" s="431"/>
      <c r="AB145" s="222" t="str">
        <f t="shared" si="98"/>
        <v/>
      </c>
      <c r="AC145" s="431"/>
      <c r="AD145" s="891"/>
      <c r="AE145" s="577"/>
    </row>
    <row r="146" spans="1:31" ht="16.5" customHeight="1" x14ac:dyDescent="0.35">
      <c r="A146" s="50"/>
      <c r="B146" s="53">
        <v>136</v>
      </c>
      <c r="C146" s="55" t="str">
        <f>Text!G232</f>
        <v>Premia and discounts on debt rescheduling</v>
      </c>
      <c r="D146" s="201">
        <v>0</v>
      </c>
      <c r="E146" s="645"/>
      <c r="F146" s="645"/>
      <c r="G146" s="577"/>
      <c r="H146" s="607"/>
      <c r="I146" s="608"/>
      <c r="J146" s="614"/>
      <c r="K146" s="622">
        <f t="shared" si="99"/>
        <v>136</v>
      </c>
      <c r="L146" s="616">
        <f>VLOOKUP("RA"&amp;"_"&amp;K146,RARows[],5,FALSE)</f>
        <v>0</v>
      </c>
      <c r="M146" s="617" t="str">
        <f>IF(ISNUMBER(SEARCH($K$14,VLOOKUP("RA"&amp;"_"&amp;K146,RARows[],6,FALSE))),1,"")</f>
        <v/>
      </c>
      <c r="O146" s="618"/>
      <c r="P146" s="695" t="e">
        <f>VLOOKUP("RA"&amp;"_"&amp;UANumber&amp;"_"&amp;$B146&amp;"_"&amp;4&amp;"_"&amp;P$14,ValData!$AE$4:$AL$13475,8,FALSE)</f>
        <v>#N/A</v>
      </c>
      <c r="Q146" s="695" t="e">
        <f>ROUND(VLOOKUP("RA"&amp;"_"&amp;UANumber&amp;"_"&amp;$B146&amp;"_"&amp;4&amp;"_"&amp;Q$14,ValData!$AE$4:$AL$13475,8,FALSE),3)</f>
        <v>#N/A</v>
      </c>
      <c r="R146" s="695">
        <f t="shared" si="92"/>
        <v>0</v>
      </c>
      <c r="S146" s="696">
        <f>IF(VLOOKUP("RA"&amp;"_"&amp;$B146,ValData!$AS$4:$AV$253,3,FALSE)&lt;&gt;"",VLOOKUP("RA"&amp;"_"&amp;$B146,ValData!$AS$4:$AV$253,3,FALSE),$Q$10)</f>
        <v>500</v>
      </c>
      <c r="T146" s="697">
        <f>IF(VLOOKUP("RA"&amp;"_"&amp;$B146,ValData!$AS$4:$AV$253,4,FALSE)&lt;&gt;"",VLOOKUP("RA"&amp;"_"&amp;$B146,ValData!$AS$4:$AV$253,4,FALSE),$Q$11)</f>
        <v>10</v>
      </c>
      <c r="U146" s="696" t="e">
        <f t="shared" si="93"/>
        <v>#N/A</v>
      </c>
      <c r="V146" s="697" t="e">
        <f t="shared" si="94"/>
        <v>#N/A</v>
      </c>
      <c r="W146" s="698" t="e">
        <f t="shared" si="95"/>
        <v>#N/A</v>
      </c>
      <c r="X146" s="698">
        <f t="shared" si="96"/>
        <v>1</v>
      </c>
      <c r="Y146" s="716" t="e">
        <f t="shared" si="97"/>
        <v>#N/A</v>
      </c>
      <c r="Z146" s="716" t="str">
        <f t="shared" si="100"/>
        <v/>
      </c>
      <c r="AA146" s="431"/>
      <c r="AB146" s="222" t="str">
        <f t="shared" si="98"/>
        <v/>
      </c>
      <c r="AC146" s="431"/>
      <c r="AD146" s="891"/>
      <c r="AE146" s="577"/>
    </row>
    <row r="147" spans="1:31" ht="15.75" customHeight="1" x14ac:dyDescent="0.35">
      <c r="A147" s="50"/>
      <c r="B147" s="53">
        <v>137</v>
      </c>
      <c r="C147" s="55" t="str">
        <f>Text!G233</f>
        <v xml:space="preserve">HRA 'item 8' interest payments/receipts </v>
      </c>
      <c r="D147" s="201">
        <v>0</v>
      </c>
      <c r="E147" s="645"/>
      <c r="F147" s="645"/>
      <c r="G147" s="577"/>
      <c r="H147" s="607"/>
      <c r="I147" s="608"/>
      <c r="J147" s="614"/>
      <c r="K147" s="622">
        <f t="shared" si="99"/>
        <v>137</v>
      </c>
      <c r="L147" s="616">
        <f>VLOOKUP("RA"&amp;"_"&amp;K147,RARows[],5,FALSE)</f>
        <v>0</v>
      </c>
      <c r="M147" s="617" t="str">
        <f>IF(ISNUMBER(SEARCH($K$14,VLOOKUP("RA"&amp;"_"&amp;K147,RARows[],6,FALSE))),1,"")</f>
        <v/>
      </c>
      <c r="O147" s="618"/>
      <c r="P147" s="695" t="e">
        <f>VLOOKUP("RA"&amp;"_"&amp;UANumber&amp;"_"&amp;$B147&amp;"_"&amp;4&amp;"_"&amp;P$14,ValData!$AE$4:$AL$13475,8,FALSE)</f>
        <v>#N/A</v>
      </c>
      <c r="Q147" s="695" t="e">
        <f>ROUND(VLOOKUP("RA"&amp;"_"&amp;UANumber&amp;"_"&amp;$B147&amp;"_"&amp;4&amp;"_"&amp;Q$14,ValData!$AE$4:$AL$13475,8,FALSE),3)</f>
        <v>#N/A</v>
      </c>
      <c r="R147" s="695">
        <f t="shared" si="92"/>
        <v>0</v>
      </c>
      <c r="S147" s="696">
        <f>IF(VLOOKUP("RA"&amp;"_"&amp;$B147,ValData!$AS$4:$AV$253,3,FALSE)&lt;&gt;"",VLOOKUP("RA"&amp;"_"&amp;$B147,ValData!$AS$4:$AV$253,3,FALSE),$Q$10)</f>
        <v>500</v>
      </c>
      <c r="T147" s="697">
        <f>IF(VLOOKUP("RA"&amp;"_"&amp;$B147,ValData!$AS$4:$AV$253,4,FALSE)&lt;&gt;"",VLOOKUP("RA"&amp;"_"&amp;$B147,ValData!$AS$4:$AV$253,4,FALSE),$Q$11)</f>
        <v>10</v>
      </c>
      <c r="U147" s="696" t="e">
        <f t="shared" si="93"/>
        <v>#N/A</v>
      </c>
      <c r="V147" s="697" t="e">
        <f t="shared" si="94"/>
        <v>#N/A</v>
      </c>
      <c r="W147" s="698" t="e">
        <f t="shared" si="95"/>
        <v>#N/A</v>
      </c>
      <c r="X147" s="698">
        <f t="shared" si="96"/>
        <v>1</v>
      </c>
      <c r="Y147" s="716" t="e">
        <f t="shared" si="97"/>
        <v>#N/A</v>
      </c>
      <c r="Z147" s="716" t="str">
        <f t="shared" si="100"/>
        <v/>
      </c>
      <c r="AA147" s="431"/>
      <c r="AB147" s="222" t="str">
        <f t="shared" si="98"/>
        <v/>
      </c>
      <c r="AC147" s="431"/>
      <c r="AD147" s="891"/>
      <c r="AE147" s="577"/>
    </row>
    <row r="148" spans="1:31" ht="13.5" customHeight="1" x14ac:dyDescent="0.35">
      <c r="A148" s="50"/>
      <c r="B148" s="53">
        <v>139</v>
      </c>
      <c r="C148" s="55" t="str">
        <f>Text!G234</f>
        <v>Capital financing element within Private Finance Initiative (PFI) schemes</v>
      </c>
      <c r="D148" s="201">
        <v>0</v>
      </c>
      <c r="E148" s="645"/>
      <c r="F148" s="645"/>
      <c r="G148" s="577"/>
      <c r="H148" s="607"/>
      <c r="I148" s="608"/>
      <c r="J148" s="614"/>
      <c r="K148" s="622">
        <f t="shared" si="99"/>
        <v>139</v>
      </c>
      <c r="L148" s="616">
        <f>VLOOKUP("RA"&amp;"_"&amp;K148,RARows[],5,FALSE)</f>
        <v>0</v>
      </c>
      <c r="M148" s="617" t="str">
        <f>IF(ISNUMBER(SEARCH($K$14,VLOOKUP("RA"&amp;"_"&amp;K148,RARows[],6,FALSE))),1,"")</f>
        <v/>
      </c>
      <c r="O148" s="618"/>
      <c r="P148" s="695" t="e">
        <f>VLOOKUP("RA"&amp;"_"&amp;UANumber&amp;"_"&amp;$B148&amp;"_"&amp;4&amp;"_"&amp;P$14,ValData!$AE$4:$AL$13475,8,FALSE)</f>
        <v>#N/A</v>
      </c>
      <c r="Q148" s="695" t="e">
        <f>ROUND(VLOOKUP("RA"&amp;"_"&amp;UANumber&amp;"_"&amp;$B148&amp;"_"&amp;4&amp;"_"&amp;Q$14,ValData!$AE$4:$AL$13475,8,FALSE),3)</f>
        <v>#N/A</v>
      </c>
      <c r="R148" s="695">
        <f t="shared" si="92"/>
        <v>0</v>
      </c>
      <c r="S148" s="696">
        <f>IF(VLOOKUP("RA"&amp;"_"&amp;$B148,ValData!$AS$4:$AV$253,3,FALSE)&lt;&gt;"",VLOOKUP("RA"&amp;"_"&amp;$B148,ValData!$AS$4:$AV$253,3,FALSE),$Q$10)</f>
        <v>500</v>
      </c>
      <c r="T148" s="697">
        <f>IF(VLOOKUP("RA"&amp;"_"&amp;$B148,ValData!$AS$4:$AV$253,4,FALSE)&lt;&gt;"",VLOOKUP("RA"&amp;"_"&amp;$B148,ValData!$AS$4:$AV$253,4,FALSE),$Q$11)</f>
        <v>10</v>
      </c>
      <c r="U148" s="696" t="e">
        <f t="shared" si="93"/>
        <v>#N/A</v>
      </c>
      <c r="V148" s="697" t="e">
        <f t="shared" si="94"/>
        <v>#N/A</v>
      </c>
      <c r="W148" s="698" t="e">
        <f t="shared" si="95"/>
        <v>#N/A</v>
      </c>
      <c r="X148" s="698">
        <f t="shared" si="96"/>
        <v>1</v>
      </c>
      <c r="Y148" s="716" t="e">
        <f t="shared" si="97"/>
        <v>#N/A</v>
      </c>
      <c r="Z148" s="716" t="str">
        <f t="shared" si="100"/>
        <v/>
      </c>
      <c r="AA148" s="431"/>
      <c r="AB148" s="222" t="str">
        <f t="shared" si="98"/>
        <v/>
      </c>
      <c r="AC148" s="431"/>
      <c r="AD148" s="891"/>
      <c r="AE148" s="577"/>
    </row>
    <row r="149" spans="1:31" ht="22.5" customHeight="1" x14ac:dyDescent="0.35">
      <c r="A149" s="50"/>
      <c r="B149" s="53">
        <v>140</v>
      </c>
      <c r="C149" s="55" t="str">
        <f>Text!G235</f>
        <v>Leasing payments (excluding any capital financing element within PFI schemes)</v>
      </c>
      <c r="D149" s="201">
        <v>0</v>
      </c>
      <c r="E149" s="645"/>
      <c r="F149" s="645"/>
      <c r="G149" s="577"/>
      <c r="H149" s="607"/>
      <c r="I149" s="608"/>
      <c r="J149" s="614"/>
      <c r="K149" s="622">
        <f t="shared" si="99"/>
        <v>140</v>
      </c>
      <c r="L149" s="616">
        <f>VLOOKUP("RA"&amp;"_"&amp;K149,RARows[],5,FALSE)</f>
        <v>0</v>
      </c>
      <c r="M149" s="617" t="str">
        <f>IF(ISNUMBER(SEARCH($K$14,VLOOKUP("RA"&amp;"_"&amp;K149,RARows[],6,FALSE))),1,"")</f>
        <v/>
      </c>
      <c r="O149" s="618"/>
      <c r="P149" s="695" t="e">
        <f>VLOOKUP("RA"&amp;"_"&amp;UANumber&amp;"_"&amp;$B149&amp;"_"&amp;4&amp;"_"&amp;P$14,ValData!$AE$4:$AL$13475,8,FALSE)</f>
        <v>#N/A</v>
      </c>
      <c r="Q149" s="695" t="e">
        <f>ROUND(VLOOKUP("RA"&amp;"_"&amp;UANumber&amp;"_"&amp;$B149&amp;"_"&amp;4&amp;"_"&amp;Q$14,ValData!$AE$4:$AL$13475,8,FALSE),3)</f>
        <v>#N/A</v>
      </c>
      <c r="R149" s="695">
        <f t="shared" si="92"/>
        <v>0</v>
      </c>
      <c r="S149" s="696">
        <f>IF(VLOOKUP("RA"&amp;"_"&amp;$B149,ValData!$AS$4:$AV$253,3,FALSE)&lt;&gt;"",VLOOKUP("RA"&amp;"_"&amp;$B149,ValData!$AS$4:$AV$253,3,FALSE),$Q$10)</f>
        <v>500</v>
      </c>
      <c r="T149" s="697">
        <f>IF(VLOOKUP("RA"&amp;"_"&amp;$B149,ValData!$AS$4:$AV$253,4,FALSE)&lt;&gt;"",VLOOKUP("RA"&amp;"_"&amp;$B149,ValData!$AS$4:$AV$253,4,FALSE),$Q$11)</f>
        <v>10</v>
      </c>
      <c r="U149" s="696" t="e">
        <f t="shared" si="93"/>
        <v>#N/A</v>
      </c>
      <c r="V149" s="697" t="e">
        <f t="shared" si="94"/>
        <v>#N/A</v>
      </c>
      <c r="W149" s="698" t="e">
        <f t="shared" si="95"/>
        <v>#N/A</v>
      </c>
      <c r="X149" s="698">
        <f t="shared" si="96"/>
        <v>1</v>
      </c>
      <c r="Y149" s="716" t="e">
        <f t="shared" si="97"/>
        <v>#N/A</v>
      </c>
      <c r="Z149" s="716" t="str">
        <f t="shared" si="100"/>
        <v/>
      </c>
      <c r="AA149" s="431"/>
      <c r="AB149" s="222" t="str">
        <f t="shared" si="98"/>
        <v/>
      </c>
      <c r="AC149" s="431"/>
      <c r="AD149" s="891"/>
      <c r="AE149" s="577"/>
    </row>
    <row r="150" spans="1:31" ht="18" customHeight="1" x14ac:dyDescent="0.35">
      <c r="A150" s="50"/>
      <c r="B150" s="53">
        <v>141</v>
      </c>
      <c r="C150" s="55" t="str">
        <f>Text!G236</f>
        <v>Capital expenditure charged to revenue account (CERA)</v>
      </c>
      <c r="D150" s="201">
        <v>0</v>
      </c>
      <c r="E150" s="645"/>
      <c r="F150" s="645"/>
      <c r="G150" s="577"/>
      <c r="H150" s="607"/>
      <c r="I150" s="608"/>
      <c r="J150" s="614"/>
      <c r="K150" s="622">
        <f t="shared" si="99"/>
        <v>141</v>
      </c>
      <c r="L150" s="616">
        <f>VLOOKUP("RA"&amp;"_"&amp;K150,RARows[],5,FALSE)</f>
        <v>0</v>
      </c>
      <c r="M150" s="617" t="str">
        <f>IF(ISNUMBER(SEARCH($K$14,VLOOKUP("RA"&amp;"_"&amp;K150,RARows[],6,FALSE))),1,"")</f>
        <v/>
      </c>
      <c r="O150" s="618"/>
      <c r="P150" s="695" t="e">
        <f>VLOOKUP("RA"&amp;"_"&amp;UANumber&amp;"_"&amp;$B150&amp;"_"&amp;4&amp;"_"&amp;P$14,ValData!$AE$4:$AL$13475,8,FALSE)</f>
        <v>#N/A</v>
      </c>
      <c r="Q150" s="695" t="e">
        <f>ROUND(VLOOKUP("RA"&amp;"_"&amp;UANumber&amp;"_"&amp;$B150&amp;"_"&amp;4&amp;"_"&amp;Q$14,ValData!$AE$4:$AL$13475,8,FALSE),3)</f>
        <v>#N/A</v>
      </c>
      <c r="R150" s="695">
        <f t="shared" si="92"/>
        <v>0</v>
      </c>
      <c r="S150" s="696">
        <f>IF(VLOOKUP("RA"&amp;"_"&amp;$B150,ValData!$AS$4:$AV$253,3,FALSE)&lt;&gt;"",VLOOKUP("RA"&amp;"_"&amp;$B150,ValData!$AS$4:$AV$253,3,FALSE),$Q$10)</f>
        <v>500</v>
      </c>
      <c r="T150" s="697">
        <f>IF(VLOOKUP("RA"&amp;"_"&amp;$B150,ValData!$AS$4:$AV$253,4,FALSE)&lt;&gt;"",VLOOKUP("RA"&amp;"_"&amp;$B150,ValData!$AS$4:$AV$253,4,FALSE),$Q$11)</f>
        <v>10</v>
      </c>
      <c r="U150" s="696" t="e">
        <f t="shared" si="93"/>
        <v>#N/A</v>
      </c>
      <c r="V150" s="697" t="e">
        <f t="shared" si="94"/>
        <v>#N/A</v>
      </c>
      <c r="W150" s="698" t="e">
        <f t="shared" si="95"/>
        <v>#N/A</v>
      </c>
      <c r="X150" s="698">
        <f t="shared" si="96"/>
        <v>1</v>
      </c>
      <c r="Y150" s="716" t="e">
        <f t="shared" si="97"/>
        <v>#N/A</v>
      </c>
      <c r="Z150" s="716" t="str">
        <f t="shared" si="100"/>
        <v/>
      </c>
      <c r="AA150" s="431"/>
      <c r="AB150" s="222" t="str">
        <f t="shared" si="98"/>
        <v/>
      </c>
      <c r="AC150" s="431"/>
      <c r="AD150" s="891"/>
      <c r="AE150" s="577"/>
    </row>
    <row r="151" spans="1:31" ht="15.75" customHeight="1" x14ac:dyDescent="0.35">
      <c r="A151" s="50"/>
      <c r="B151" s="128">
        <v>142</v>
      </c>
      <c r="C151" s="130" t="str">
        <f>Text!G237</f>
        <v>TOTAL REVENUE EXPENDITURE (lines 131 to 141)</v>
      </c>
      <c r="D151" s="219">
        <f>SUM(D141:D150)</f>
        <v>0</v>
      </c>
      <c r="E151" s="645"/>
      <c r="F151" s="645"/>
      <c r="G151" s="577"/>
      <c r="H151" s="607"/>
      <c r="I151" s="608"/>
      <c r="J151" s="614"/>
      <c r="K151" s="622">
        <f t="shared" si="99"/>
        <v>142</v>
      </c>
      <c r="L151" s="616" t="str">
        <f>VLOOKUP("RA"&amp;"_"&amp;K151,RARows[],5,FALSE)</f>
        <v>T</v>
      </c>
      <c r="M151" s="617" t="str">
        <f>IF(ISNUMBER(SEARCH($K$14,VLOOKUP("RA"&amp;"_"&amp;K151,RARows[],6,FALSE))),1,"")</f>
        <v/>
      </c>
      <c r="O151" s="618"/>
      <c r="P151" s="695" t="e">
        <f>VLOOKUP("RA"&amp;"_"&amp;UANumber&amp;"_"&amp;$B151&amp;"_"&amp;4&amp;"_"&amp;P$14,ValData!$AE$4:$AL$13475,8,FALSE)</f>
        <v>#N/A</v>
      </c>
      <c r="Q151" s="695" t="e">
        <f>ROUND(VLOOKUP("RA"&amp;"_"&amp;UANumber&amp;"_"&amp;$B151&amp;"_"&amp;4&amp;"_"&amp;Q$14,ValData!$AE$4:$AL$13475,8,FALSE),3)</f>
        <v>#N/A</v>
      </c>
      <c r="R151" s="695">
        <f t="shared" si="92"/>
        <v>0</v>
      </c>
      <c r="S151" s="696">
        <f>IF(VLOOKUP("RA"&amp;"_"&amp;$B151,ValData!$AS$4:$AV$253,3,FALSE)&lt;&gt;"",VLOOKUP("RA"&amp;"_"&amp;$B151,ValData!$AS$4:$AV$253,3,FALSE),$Q$10)</f>
        <v>500</v>
      </c>
      <c r="T151" s="697">
        <f>IF(VLOOKUP("RA"&amp;"_"&amp;$B151,ValData!$AS$4:$AV$253,4,FALSE)&lt;&gt;"",VLOOKUP("RA"&amp;"_"&amp;$B151,ValData!$AS$4:$AV$253,4,FALSE),$Q$11)</f>
        <v>10</v>
      </c>
      <c r="U151" s="696" t="e">
        <f t="shared" si="93"/>
        <v>#N/A</v>
      </c>
      <c r="V151" s="697" t="e">
        <f t="shared" si="94"/>
        <v>#N/A</v>
      </c>
      <c r="W151" s="698" t="e">
        <f t="shared" si="95"/>
        <v>#N/A</v>
      </c>
      <c r="X151" s="698">
        <f t="shared" si="96"/>
        <v>1</v>
      </c>
      <c r="Y151" s="716" t="e">
        <f t="shared" si="97"/>
        <v>#N/A</v>
      </c>
      <c r="Z151" s="716" t="str">
        <f t="shared" si="100"/>
        <v/>
      </c>
      <c r="AA151" s="431"/>
      <c r="AB151" s="222" t="str">
        <f t="shared" si="98"/>
        <v/>
      </c>
      <c r="AC151" s="431"/>
      <c r="AD151" s="891"/>
      <c r="AE151" s="577"/>
    </row>
    <row r="152" spans="1:31" ht="54.75" customHeight="1" x14ac:dyDescent="0.35">
      <c r="A152" s="50"/>
      <c r="B152" s="53">
        <v>144</v>
      </c>
      <c r="C152" s="55" t="str">
        <f>Text!G238</f>
        <v>External interest receipts on non-HRA balances</v>
      </c>
      <c r="D152" s="683">
        <v>0</v>
      </c>
      <c r="E152" s="922" t="str">
        <f>Text!G32&amp;" 145 - "&amp;Text!G92</f>
        <v>Line 145 - (Please leave as zero or enter as negative)</v>
      </c>
      <c r="F152" s="646"/>
      <c r="G152" s="583"/>
      <c r="H152" s="629"/>
      <c r="I152" s="608"/>
      <c r="J152" s="614"/>
      <c r="K152" s="622">
        <f t="shared" si="99"/>
        <v>144</v>
      </c>
      <c r="L152" s="616">
        <f>VLOOKUP("RA"&amp;"_"&amp;K152,RARows[],5,FALSE)</f>
        <v>0</v>
      </c>
      <c r="M152" s="617" t="str">
        <f>IF(ISNUMBER(SEARCH($K$14,VLOOKUP("RA"&amp;"_"&amp;K152,RARows[],6,FALSE))),1,"")</f>
        <v/>
      </c>
      <c r="O152" s="618"/>
      <c r="P152" s="695" t="e">
        <f>VLOOKUP("RA"&amp;"_"&amp;UANumber&amp;"_"&amp;$B152&amp;"_"&amp;4&amp;"_"&amp;P$14,ValData!$AE$4:$AL$13475,8,FALSE)</f>
        <v>#N/A</v>
      </c>
      <c r="Q152" s="695" t="e">
        <f>ROUND(VLOOKUP("RA"&amp;"_"&amp;UANumber&amp;"_"&amp;$B152&amp;"_"&amp;4&amp;"_"&amp;Q$14,ValData!$AE$4:$AL$13475,8,FALSE),3)</f>
        <v>#N/A</v>
      </c>
      <c r="R152" s="695">
        <f t="shared" si="92"/>
        <v>0</v>
      </c>
      <c r="S152" s="696">
        <f>IF(VLOOKUP("RA"&amp;"_"&amp;$B152,ValData!$AS$4:$AV$253,3,FALSE)&lt;&gt;"",VLOOKUP("RA"&amp;"_"&amp;$B152,ValData!$AS$4:$AV$253,3,FALSE),$Q$10)</f>
        <v>500</v>
      </c>
      <c r="T152" s="697">
        <f>IF(VLOOKUP("RA"&amp;"_"&amp;$B152,ValData!$AS$4:$AV$253,4,FALSE)&lt;&gt;"",VLOOKUP("RA"&amp;"_"&amp;$B152,ValData!$AS$4:$AV$253,4,FALSE),$Q$11)</f>
        <v>10</v>
      </c>
      <c r="U152" s="696" t="e">
        <f t="shared" si="93"/>
        <v>#N/A</v>
      </c>
      <c r="V152" s="697" t="e">
        <f t="shared" si="94"/>
        <v>#N/A</v>
      </c>
      <c r="W152" s="698" t="e">
        <f t="shared" si="95"/>
        <v>#N/A</v>
      </c>
      <c r="X152" s="698">
        <f t="shared" si="96"/>
        <v>1</v>
      </c>
      <c r="Y152" s="716" t="e">
        <f t="shared" si="97"/>
        <v>#N/A</v>
      </c>
      <c r="Z152" s="716" t="str">
        <f t="shared" si="100"/>
        <v/>
      </c>
      <c r="AA152" s="431"/>
      <c r="AB152" s="222" t="str">
        <f t="shared" si="98"/>
        <v/>
      </c>
      <c r="AC152" s="431"/>
      <c r="AD152" s="891"/>
      <c r="AE152" s="577"/>
    </row>
    <row r="153" spans="1:31" ht="15.5" x14ac:dyDescent="0.35">
      <c r="A153" s="50"/>
      <c r="B153" s="53">
        <v>145</v>
      </c>
      <c r="C153" s="55" t="str">
        <f>Text!G239</f>
        <v>External interest receipts on HRA balances</v>
      </c>
      <c r="D153" s="683">
        <v>0</v>
      </c>
      <c r="E153" s="923"/>
      <c r="F153" s="644"/>
      <c r="G153" s="577"/>
      <c r="H153" s="607"/>
      <c r="I153" s="608"/>
      <c r="J153" s="614"/>
      <c r="K153" s="622">
        <f t="shared" si="99"/>
        <v>145</v>
      </c>
      <c r="L153" s="616">
        <f>VLOOKUP("RA"&amp;"_"&amp;K153,RARows[],5,FALSE)</f>
        <v>0</v>
      </c>
      <c r="M153" s="617" t="str">
        <f>IF(ISNUMBER(SEARCH($K$14,VLOOKUP("RA"&amp;"_"&amp;K153,RARows[],6,FALSE))),1,"")</f>
        <v/>
      </c>
      <c r="O153" s="618"/>
      <c r="P153" s="695" t="e">
        <f>VLOOKUP("RA"&amp;"_"&amp;UANumber&amp;"_"&amp;$B153&amp;"_"&amp;4&amp;"_"&amp;P$14,ValData!$AE$4:$AL$13475,8,FALSE)</f>
        <v>#N/A</v>
      </c>
      <c r="Q153" s="695" t="e">
        <f>ROUND(VLOOKUP("RA"&amp;"_"&amp;UANumber&amp;"_"&amp;$B153&amp;"_"&amp;4&amp;"_"&amp;Q$14,ValData!$AE$4:$AL$13475,8,FALSE),3)</f>
        <v>#N/A</v>
      </c>
      <c r="R153" s="695">
        <f t="shared" si="92"/>
        <v>0</v>
      </c>
      <c r="S153" s="696">
        <f>IF(VLOOKUP("RA"&amp;"_"&amp;$B153,ValData!$AS$4:$AV$253,3,FALSE)&lt;&gt;"",VLOOKUP("RA"&amp;"_"&amp;$B153,ValData!$AS$4:$AV$253,3,FALSE),$Q$10)</f>
        <v>500</v>
      </c>
      <c r="T153" s="697">
        <f>IF(VLOOKUP("RA"&amp;"_"&amp;$B153,ValData!$AS$4:$AV$253,4,FALSE)&lt;&gt;"",VLOOKUP("RA"&amp;"_"&amp;$B153,ValData!$AS$4:$AV$253,4,FALSE),$Q$11)</f>
        <v>10</v>
      </c>
      <c r="U153" s="696" t="e">
        <f t="shared" si="93"/>
        <v>#N/A</v>
      </c>
      <c r="V153" s="697" t="e">
        <f t="shared" si="94"/>
        <v>#N/A</v>
      </c>
      <c r="W153" s="698" t="e">
        <f t="shared" si="95"/>
        <v>#N/A</v>
      </c>
      <c r="X153" s="698">
        <f t="shared" si="96"/>
        <v>1</v>
      </c>
      <c r="Y153" s="716" t="e">
        <f t="shared" si="97"/>
        <v>#N/A</v>
      </c>
      <c r="Z153" s="716" t="str">
        <f t="shared" si="100"/>
        <v/>
      </c>
      <c r="AA153" s="431"/>
      <c r="AB153" s="222" t="str">
        <f t="shared" si="98"/>
        <v/>
      </c>
      <c r="AC153" s="431"/>
      <c r="AD153" s="891"/>
      <c r="AE153" s="577"/>
    </row>
    <row r="154" spans="1:31" ht="24.75" customHeight="1" x14ac:dyDescent="0.35">
      <c r="A154" s="50"/>
      <c r="B154" s="363">
        <v>145.1</v>
      </c>
      <c r="C154" s="55" t="str">
        <f>Text!G240</f>
        <v>Appropriations to/from financial instruments adjustment account</v>
      </c>
      <c r="D154" s="683">
        <v>0</v>
      </c>
      <c r="E154" s="923"/>
      <c r="F154" s="644"/>
      <c r="G154" s="577"/>
      <c r="H154" s="607"/>
      <c r="I154" s="608"/>
      <c r="J154" s="614"/>
      <c r="K154" s="622">
        <f t="shared" si="99"/>
        <v>145.1</v>
      </c>
      <c r="L154" s="616">
        <f>VLOOKUP("RA"&amp;"_"&amp;K154,RARows[],5,FALSE)</f>
        <v>0</v>
      </c>
      <c r="M154" s="617" t="str">
        <f>IF(ISNUMBER(SEARCH($K$14,VLOOKUP("RA"&amp;"_"&amp;K154,RARows[],6,FALSE))),1,"")</f>
        <v/>
      </c>
      <c r="O154" s="618"/>
      <c r="P154" s="695" t="e">
        <f>VLOOKUP("RA"&amp;"_"&amp;UANumber&amp;"_"&amp;$B154&amp;"_"&amp;4&amp;"_"&amp;P$14,ValData!$AE$4:$AL$13475,8,FALSE)</f>
        <v>#N/A</v>
      </c>
      <c r="Q154" s="695" t="e">
        <f>ROUND(VLOOKUP("RA"&amp;"_"&amp;UANumber&amp;"_"&amp;$B154&amp;"_"&amp;4&amp;"_"&amp;Q$14,ValData!$AE$4:$AL$13475,8,FALSE),3)</f>
        <v>#N/A</v>
      </c>
      <c r="R154" s="695">
        <f t="shared" si="92"/>
        <v>0</v>
      </c>
      <c r="S154" s="696">
        <f>IF(VLOOKUP("RA"&amp;"_"&amp;$B154,ValData!$AS$4:$AV$253,3,FALSE)&lt;&gt;"",VLOOKUP("RA"&amp;"_"&amp;$B154,ValData!$AS$4:$AV$253,3,FALSE),$Q$10)</f>
        <v>500</v>
      </c>
      <c r="T154" s="697">
        <f>IF(VLOOKUP("RA"&amp;"_"&amp;$B154,ValData!$AS$4:$AV$253,4,FALSE)&lt;&gt;"",VLOOKUP("RA"&amp;"_"&amp;$B154,ValData!$AS$4:$AV$253,4,FALSE),$Q$11)</f>
        <v>10</v>
      </c>
      <c r="U154" s="696" t="e">
        <f t="shared" si="93"/>
        <v>#N/A</v>
      </c>
      <c r="V154" s="697" t="e">
        <f t="shared" si="94"/>
        <v>#N/A</v>
      </c>
      <c r="W154" s="698" t="e">
        <f t="shared" si="95"/>
        <v>#N/A</v>
      </c>
      <c r="X154" s="698">
        <f t="shared" si="96"/>
        <v>1</v>
      </c>
      <c r="Y154" s="716" t="e">
        <f t="shared" si="97"/>
        <v>#N/A</v>
      </c>
      <c r="Z154" s="716" t="str">
        <f t="shared" si="100"/>
        <v/>
      </c>
      <c r="AA154" s="431"/>
      <c r="AB154" s="222" t="str">
        <f t="shared" si="98"/>
        <v/>
      </c>
      <c r="AC154" s="431"/>
      <c r="AD154" s="891"/>
      <c r="AE154" s="577"/>
    </row>
    <row r="155" spans="1:31" ht="15.75" customHeight="1" x14ac:dyDescent="0.35">
      <c r="A155" s="50"/>
      <c r="B155" s="363">
        <v>145.19999999999999</v>
      </c>
      <c r="C155" s="55" t="str">
        <f>Text!G241</f>
        <v>Appropriations to/from unequal pay back pay account</v>
      </c>
      <c r="D155" s="683">
        <v>0</v>
      </c>
      <c r="E155" s="924"/>
      <c r="F155" s="644"/>
      <c r="G155" s="577"/>
      <c r="H155" s="607"/>
      <c r="I155" s="608"/>
      <c r="J155" s="614"/>
      <c r="K155" s="622">
        <f t="shared" si="99"/>
        <v>145.19999999999999</v>
      </c>
      <c r="L155" s="616">
        <f>VLOOKUP("RA"&amp;"_"&amp;K155,RARows[],5,FALSE)</f>
        <v>0</v>
      </c>
      <c r="M155" s="617" t="str">
        <f>IF(ISNUMBER(SEARCH($K$14,VLOOKUP("RA"&amp;"_"&amp;K155,RARows[],6,FALSE))),1,"")</f>
        <v/>
      </c>
      <c r="O155" s="618"/>
      <c r="P155" s="695" t="e">
        <f>VLOOKUP("RA"&amp;"_"&amp;UANumber&amp;"_"&amp;$B155&amp;"_"&amp;4&amp;"_"&amp;P$14,ValData!$AE$4:$AL$13475,8,FALSE)</f>
        <v>#N/A</v>
      </c>
      <c r="Q155" s="695" t="e">
        <f>ROUND(VLOOKUP("RA"&amp;"_"&amp;UANumber&amp;"_"&amp;$B155&amp;"_"&amp;4&amp;"_"&amp;Q$14,ValData!$AE$4:$AL$13475,8,FALSE),3)</f>
        <v>#N/A</v>
      </c>
      <c r="R155" s="695">
        <f t="shared" si="92"/>
        <v>0</v>
      </c>
      <c r="S155" s="696">
        <f>IF(VLOOKUP("RA"&amp;"_"&amp;$B155,ValData!$AS$4:$AV$253,3,FALSE)&lt;&gt;"",VLOOKUP("RA"&amp;"_"&amp;$B155,ValData!$AS$4:$AV$253,3,FALSE),$Q$10)</f>
        <v>500</v>
      </c>
      <c r="T155" s="697">
        <f>IF(VLOOKUP("RA"&amp;"_"&amp;$B155,ValData!$AS$4:$AV$253,4,FALSE)&lt;&gt;"",VLOOKUP("RA"&amp;"_"&amp;$B155,ValData!$AS$4:$AV$253,4,FALSE),$Q$11)</f>
        <v>10</v>
      </c>
      <c r="U155" s="696" t="e">
        <f t="shared" si="93"/>
        <v>#N/A</v>
      </c>
      <c r="V155" s="697" t="e">
        <f t="shared" si="94"/>
        <v>#N/A</v>
      </c>
      <c r="W155" s="698" t="e">
        <f t="shared" si="95"/>
        <v>#N/A</v>
      </c>
      <c r="X155" s="698">
        <f t="shared" si="96"/>
        <v>1</v>
      </c>
      <c r="Y155" s="716" t="e">
        <f t="shared" si="97"/>
        <v>#N/A</v>
      </c>
      <c r="Z155" s="716" t="str">
        <f t="shared" si="100"/>
        <v/>
      </c>
      <c r="AA155" s="431"/>
      <c r="AB155" s="222" t="str">
        <f t="shared" si="98"/>
        <v/>
      </c>
      <c r="AC155" s="431"/>
      <c r="AD155" s="891"/>
      <c r="AE155" s="577"/>
    </row>
    <row r="156" spans="1:31" ht="15.75" customHeight="1" x14ac:dyDescent="0.35">
      <c r="A156" s="50"/>
      <c r="B156" s="128">
        <v>146</v>
      </c>
      <c r="C156" s="130" t="str">
        <f>Text!G242</f>
        <v>GROSS REVENUE EXPENDITURE (lines 142 to 145.2)</v>
      </c>
      <c r="D156" s="691">
        <f>SUM(D151:D155)</f>
        <v>0</v>
      </c>
      <c r="E156" s="644"/>
      <c r="F156" s="644"/>
      <c r="G156" s="577"/>
      <c r="H156" s="607"/>
      <c r="I156" s="608"/>
      <c r="J156" s="614"/>
      <c r="K156" s="622">
        <f t="shared" si="99"/>
        <v>146</v>
      </c>
      <c r="L156" s="616" t="str">
        <f>VLOOKUP("RA"&amp;"_"&amp;K156,RARows[],5,FALSE)</f>
        <v>T</v>
      </c>
      <c r="M156" s="617" t="str">
        <f>IF(ISNUMBER(SEARCH($K$14,VLOOKUP("RA"&amp;"_"&amp;K156,RARows[],6,FALSE))),1,"")</f>
        <v/>
      </c>
      <c r="O156" s="618"/>
      <c r="P156" s="695" t="e">
        <f>VLOOKUP("RA"&amp;"_"&amp;UANumber&amp;"_"&amp;$B156&amp;"_"&amp;4&amp;"_"&amp;P$14,ValData!$AE$4:$AL$13475,8,FALSE)</f>
        <v>#N/A</v>
      </c>
      <c r="Q156" s="695" t="e">
        <f>ROUND(VLOOKUP("RA"&amp;"_"&amp;UANumber&amp;"_"&amp;$B156&amp;"_"&amp;4&amp;"_"&amp;Q$14,ValData!$AE$4:$AL$13475,8,FALSE),3)</f>
        <v>#N/A</v>
      </c>
      <c r="R156" s="695">
        <f t="shared" si="92"/>
        <v>0</v>
      </c>
      <c r="S156" s="696">
        <f>IF(VLOOKUP("RA"&amp;"_"&amp;$B156,ValData!$AS$4:$AV$253,3,FALSE)&lt;&gt;"",VLOOKUP("RA"&amp;"_"&amp;$B156,ValData!$AS$4:$AV$253,3,FALSE),$Q$10)</f>
        <v>500</v>
      </c>
      <c r="T156" s="697">
        <f>IF(VLOOKUP("RA"&amp;"_"&amp;$B156,ValData!$AS$4:$AV$253,4,FALSE)&lt;&gt;"",VLOOKUP("RA"&amp;"_"&amp;$B156,ValData!$AS$4:$AV$253,4,FALSE),$Q$11)</f>
        <v>10</v>
      </c>
      <c r="U156" s="696" t="e">
        <f t="shared" si="93"/>
        <v>#N/A</v>
      </c>
      <c r="V156" s="697" t="e">
        <f t="shared" si="94"/>
        <v>#N/A</v>
      </c>
      <c r="W156" s="698" t="e">
        <f t="shared" si="95"/>
        <v>#N/A</v>
      </c>
      <c r="X156" s="698">
        <f t="shared" si="96"/>
        <v>1</v>
      </c>
      <c r="Y156" s="716" t="e">
        <f t="shared" si="97"/>
        <v>#N/A</v>
      </c>
      <c r="Z156" s="716" t="str">
        <f t="shared" si="100"/>
        <v/>
      </c>
      <c r="AA156" s="431"/>
      <c r="AB156" s="222" t="str">
        <f t="shared" si="98"/>
        <v/>
      </c>
      <c r="AC156" s="431"/>
      <c r="AD156" s="891"/>
      <c r="AE156" s="577"/>
    </row>
    <row r="157" spans="1:31" ht="15.75" customHeight="1" thickBot="1" x14ac:dyDescent="0.4">
      <c r="A157" s="50"/>
      <c r="B157" s="53">
        <v>147</v>
      </c>
      <c r="C157" s="55" t="str">
        <f>Text!G243</f>
        <v>less specific and special grants</v>
      </c>
      <c r="D157" s="691">
        <f>Grants!D74+Grants!E74</f>
        <v>0</v>
      </c>
      <c r="E157" s="644"/>
      <c r="F157" s="644"/>
      <c r="G157" s="577"/>
      <c r="H157" s="607"/>
      <c r="I157" s="608"/>
      <c r="J157" s="614"/>
      <c r="K157" s="622">
        <f t="shared" si="99"/>
        <v>147</v>
      </c>
      <c r="L157" s="616">
        <f>VLOOKUP("RA"&amp;"_"&amp;K157,RARows[],5,FALSE)</f>
        <v>0</v>
      </c>
      <c r="M157" s="617" t="str">
        <f>IF(ISNUMBER(SEARCH($K$14,VLOOKUP("RA"&amp;"_"&amp;K157,RARows[],6,FALSE))),1,"")</f>
        <v/>
      </c>
      <c r="O157" s="618"/>
      <c r="P157" s="695" t="e">
        <f>VLOOKUP("RA"&amp;"_"&amp;UANumber&amp;"_"&amp;$B157&amp;"_"&amp;4&amp;"_"&amp;P$14,ValData!$AE$4:$AL$13475,8,FALSE)</f>
        <v>#N/A</v>
      </c>
      <c r="Q157" s="695" t="e">
        <f>ROUND(VLOOKUP("RA"&amp;"_"&amp;UANumber&amp;"_"&amp;$B157&amp;"_"&amp;4&amp;"_"&amp;Q$14,ValData!$AE$4:$AL$13475,8,FALSE),3)</f>
        <v>#N/A</v>
      </c>
      <c r="R157" s="695">
        <f t="shared" si="92"/>
        <v>0</v>
      </c>
      <c r="S157" s="696">
        <f>IF(VLOOKUP("RA"&amp;"_"&amp;$B157,ValData!$AS$4:$AV$253,3,FALSE)&lt;&gt;"",VLOOKUP("RA"&amp;"_"&amp;$B157,ValData!$AS$4:$AV$253,3,FALSE),$Q$10)</f>
        <v>500</v>
      </c>
      <c r="T157" s="697">
        <f>IF(VLOOKUP("RA"&amp;"_"&amp;$B157,ValData!$AS$4:$AV$253,4,FALSE)&lt;&gt;"",VLOOKUP("RA"&amp;"_"&amp;$B157,ValData!$AS$4:$AV$253,4,FALSE),$Q$11)</f>
        <v>10</v>
      </c>
      <c r="U157" s="696" t="e">
        <f t="shared" si="93"/>
        <v>#N/A</v>
      </c>
      <c r="V157" s="697" t="e">
        <f t="shared" si="94"/>
        <v>#N/A</v>
      </c>
      <c r="W157" s="698" t="e">
        <f t="shared" si="95"/>
        <v>#N/A</v>
      </c>
      <c r="X157" s="698">
        <f t="shared" si="96"/>
        <v>1</v>
      </c>
      <c r="Y157" s="716" t="e">
        <f t="shared" si="97"/>
        <v>#N/A</v>
      </c>
      <c r="Z157" s="716" t="str">
        <f t="shared" si="100"/>
        <v/>
      </c>
      <c r="AA157" s="431"/>
      <c r="AB157" s="222" t="str">
        <f t="shared" si="98"/>
        <v/>
      </c>
      <c r="AC157" s="431"/>
      <c r="AD157" s="891"/>
      <c r="AE157" s="577"/>
    </row>
    <row r="158" spans="1:31" ht="15.75" customHeight="1" x14ac:dyDescent="0.35">
      <c r="A158" s="50"/>
      <c r="B158" s="128">
        <v>150</v>
      </c>
      <c r="C158" s="130" t="str">
        <f>Text!G244</f>
        <v>NET REVENUE EXPENDITURE (lines 146 to 147)</v>
      </c>
      <c r="D158" s="691">
        <f>SUM(D156:D157)</f>
        <v>0</v>
      </c>
      <c r="E158" s="1028" t="s">
        <v>3702</v>
      </c>
      <c r="F158" s="1029"/>
      <c r="G158" s="1029"/>
      <c r="H158" s="1030"/>
      <c r="I158" s="608"/>
      <c r="J158" s="614"/>
      <c r="K158" s="622">
        <f t="shared" si="99"/>
        <v>150</v>
      </c>
      <c r="L158" s="616" t="str">
        <f>VLOOKUP("RA"&amp;"_"&amp;K158,RARows[],5,FALSE)</f>
        <v>T</v>
      </c>
      <c r="M158" s="617" t="str">
        <f>IF(ISNUMBER(SEARCH($K$14,VLOOKUP("RA"&amp;"_"&amp;K158,RARows[],6,FALSE))),1,"")</f>
        <v/>
      </c>
      <c r="O158" s="618"/>
      <c r="P158" s="695" t="e">
        <f>VLOOKUP("RA"&amp;"_"&amp;UANumber&amp;"_"&amp;$B158&amp;"_"&amp;4&amp;"_"&amp;P$14,ValData!$AE$4:$AL$13475,8,FALSE)</f>
        <v>#N/A</v>
      </c>
      <c r="Q158" s="695" t="e">
        <f>ROUND(VLOOKUP("RA"&amp;"_"&amp;UANumber&amp;"_"&amp;$B158&amp;"_"&amp;4&amp;"_"&amp;Q$14,ValData!$AE$4:$AL$13475,8,FALSE),3)</f>
        <v>#N/A</v>
      </c>
      <c r="R158" s="695">
        <f t="shared" si="92"/>
        <v>0</v>
      </c>
      <c r="S158" s="696">
        <f>IF(VLOOKUP("RA"&amp;"_"&amp;$B158,ValData!$AS$4:$AV$253,3,FALSE)&lt;&gt;"",VLOOKUP("RA"&amp;"_"&amp;$B158,ValData!$AS$4:$AV$253,3,FALSE),$Q$10)</f>
        <v>500</v>
      </c>
      <c r="T158" s="697">
        <f>IF(VLOOKUP("RA"&amp;"_"&amp;$B158,ValData!$AS$4:$AV$253,4,FALSE)&lt;&gt;"",VLOOKUP("RA"&amp;"_"&amp;$B158,ValData!$AS$4:$AV$253,4,FALSE),$Q$11)</f>
        <v>10</v>
      </c>
      <c r="U158" s="696" t="e">
        <f t="shared" si="93"/>
        <v>#N/A</v>
      </c>
      <c r="V158" s="697" t="e">
        <f t="shared" si="94"/>
        <v>#N/A</v>
      </c>
      <c r="W158" s="698" t="e">
        <f t="shared" si="95"/>
        <v>#N/A</v>
      </c>
      <c r="X158" s="698">
        <f t="shared" si="96"/>
        <v>1</v>
      </c>
      <c r="Y158" s="716" t="e">
        <f t="shared" si="97"/>
        <v>#N/A</v>
      </c>
      <c r="Z158" s="716" t="str">
        <f t="shared" si="100"/>
        <v/>
      </c>
      <c r="AA158" s="431"/>
      <c r="AB158" s="222" t="str">
        <f t="shared" si="98"/>
        <v/>
      </c>
      <c r="AC158" s="431"/>
      <c r="AD158" s="891"/>
      <c r="AE158" s="577"/>
    </row>
    <row r="159" spans="1:31" ht="15.75" customHeight="1" x14ac:dyDescent="0.35">
      <c r="A159" s="50"/>
      <c r="B159" s="53">
        <v>151</v>
      </c>
      <c r="C159" s="55" t="str">
        <f>Text!G245</f>
        <v>Adjustments (including amending reports)</v>
      </c>
      <c r="D159" s="683">
        <v>0</v>
      </c>
      <c r="E159" s="484"/>
      <c r="F159" s="495"/>
      <c r="G159" s="228"/>
      <c r="H159" s="229" t="s">
        <v>3797</v>
      </c>
      <c r="I159" s="608"/>
      <c r="J159" s="614"/>
      <c r="K159" s="622">
        <f t="shared" si="99"/>
        <v>151</v>
      </c>
      <c r="L159" s="616">
        <f>VLOOKUP("RA"&amp;"_"&amp;K159,RARows[],5,FALSE)</f>
        <v>0</v>
      </c>
      <c r="M159" s="617" t="str">
        <f>IF(ISNUMBER(SEARCH($K$14,VLOOKUP("RA"&amp;"_"&amp;K159,RARows[],6,FALSE))),1,"")</f>
        <v/>
      </c>
      <c r="O159" s="618"/>
      <c r="P159" s="695" t="e">
        <f>VLOOKUP("RA"&amp;"_"&amp;UANumber&amp;"_"&amp;$B159&amp;"_"&amp;4&amp;"_"&amp;P$14,ValData!$AE$4:$AL$13475,8,FALSE)</f>
        <v>#N/A</v>
      </c>
      <c r="Q159" s="695" t="e">
        <f>ROUND(VLOOKUP("RA"&amp;"_"&amp;UANumber&amp;"_"&amp;$B159&amp;"_"&amp;4&amp;"_"&amp;Q$14,ValData!$AE$4:$AL$13475,8,FALSE),3)</f>
        <v>#N/A</v>
      </c>
      <c r="R159" s="695">
        <f t="shared" si="92"/>
        <v>0</v>
      </c>
      <c r="S159" s="696">
        <f>IF(VLOOKUP("RA"&amp;"_"&amp;$B159,ValData!$AS$4:$AV$253,3,FALSE)&lt;&gt;"",VLOOKUP("RA"&amp;"_"&amp;$B159,ValData!$AS$4:$AV$253,3,FALSE),$Q$10)</f>
        <v>500</v>
      </c>
      <c r="T159" s="697">
        <f>IF(VLOOKUP("RA"&amp;"_"&amp;$B159,ValData!$AS$4:$AV$253,4,FALSE)&lt;&gt;"",VLOOKUP("RA"&amp;"_"&amp;$B159,ValData!$AS$4:$AV$253,4,FALSE),$Q$11)</f>
        <v>10</v>
      </c>
      <c r="U159" s="696" t="e">
        <f t="shared" si="93"/>
        <v>#N/A</v>
      </c>
      <c r="V159" s="697" t="e">
        <f t="shared" si="94"/>
        <v>#N/A</v>
      </c>
      <c r="W159" s="698" t="e">
        <f t="shared" si="95"/>
        <v>#N/A</v>
      </c>
      <c r="X159" s="698">
        <f t="shared" si="96"/>
        <v>1</v>
      </c>
      <c r="Y159" s="716" t="e">
        <f t="shared" si="97"/>
        <v>#N/A</v>
      </c>
      <c r="Z159" s="716" t="str">
        <f t="shared" si="100"/>
        <v/>
      </c>
      <c r="AA159" s="431"/>
      <c r="AB159" s="222" t="str">
        <f t="shared" si="98"/>
        <v/>
      </c>
      <c r="AC159" s="431"/>
      <c r="AD159" s="891"/>
      <c r="AE159" s="577"/>
    </row>
    <row r="160" spans="1:31" ht="15.75" customHeight="1" x14ac:dyDescent="0.35">
      <c r="A160" s="50"/>
      <c r="B160" s="53">
        <v>152</v>
      </c>
      <c r="C160" s="55" t="str">
        <f>Text!G246</f>
        <v>Appropriations to/from financial reserves</v>
      </c>
      <c r="D160" s="681">
        <v>0</v>
      </c>
      <c r="E160" s="485" t="str">
        <f>Text!G94</f>
        <v>For Information</v>
      </c>
      <c r="F160" s="496"/>
      <c r="G160" s="228"/>
      <c r="H160" s="310" t="str">
        <f>Text!G95</f>
        <v>Difference</v>
      </c>
      <c r="I160" s="608"/>
      <c r="J160" s="614"/>
      <c r="K160" s="622">
        <f t="shared" si="99"/>
        <v>152</v>
      </c>
      <c r="L160" s="616">
        <f>VLOOKUP("RA"&amp;"_"&amp;K160,RARows[],5,FALSE)</f>
        <v>0</v>
      </c>
      <c r="M160" s="617" t="str">
        <f>IF(ISNUMBER(SEARCH($K$14,VLOOKUP("RA"&amp;"_"&amp;K160,RARows[],6,FALSE))),1,"")</f>
        <v/>
      </c>
      <c r="O160" s="618"/>
      <c r="P160" s="695" t="e">
        <f>VLOOKUP("RA"&amp;"_"&amp;UANumber&amp;"_"&amp;$B160&amp;"_"&amp;4&amp;"_"&amp;P$14,ValData!$AE$4:$AL$13475,8,FALSE)</f>
        <v>#N/A</v>
      </c>
      <c r="Q160" s="695" t="e">
        <f>ROUND(VLOOKUP("RA"&amp;"_"&amp;UANumber&amp;"_"&amp;$B160&amp;"_"&amp;4&amp;"_"&amp;Q$14,ValData!$AE$4:$AL$13475,8,FALSE),3)</f>
        <v>#N/A</v>
      </c>
      <c r="R160" s="695">
        <f t="shared" si="92"/>
        <v>0</v>
      </c>
      <c r="S160" s="696">
        <f>IF(VLOOKUP("RA"&amp;"_"&amp;$B160,ValData!$AS$4:$AV$253,3,FALSE)&lt;&gt;"",VLOOKUP("RA"&amp;"_"&amp;$B160,ValData!$AS$4:$AV$253,3,FALSE),$Q$10)</f>
        <v>500</v>
      </c>
      <c r="T160" s="697">
        <f>IF(VLOOKUP("RA"&amp;"_"&amp;$B160,ValData!$AS$4:$AV$253,4,FALSE)&lt;&gt;"",VLOOKUP("RA"&amp;"_"&amp;$B160,ValData!$AS$4:$AV$253,4,FALSE),$Q$11)</f>
        <v>10</v>
      </c>
      <c r="U160" s="696" t="e">
        <f t="shared" si="93"/>
        <v>#N/A</v>
      </c>
      <c r="V160" s="697" t="e">
        <f t="shared" si="94"/>
        <v>#N/A</v>
      </c>
      <c r="W160" s="698" t="e">
        <f t="shared" si="95"/>
        <v>#N/A</v>
      </c>
      <c r="X160" s="698">
        <f t="shared" si="96"/>
        <v>1</v>
      </c>
      <c r="Y160" s="716" t="e">
        <f t="shared" si="97"/>
        <v>#N/A</v>
      </c>
      <c r="Z160" s="716" t="str">
        <f t="shared" si="100"/>
        <v/>
      </c>
      <c r="AA160" s="431"/>
      <c r="AB160" s="222" t="str">
        <f t="shared" si="98"/>
        <v/>
      </c>
      <c r="AC160" s="431"/>
      <c r="AD160" s="891"/>
      <c r="AE160" s="577"/>
    </row>
    <row r="161" spans="1:31" ht="15.75" customHeight="1" x14ac:dyDescent="0.35">
      <c r="A161" s="50"/>
      <c r="B161" s="53">
        <v>153</v>
      </c>
      <c r="C161" s="55" t="str">
        <f>Text!G247</f>
        <v>Council Tax Reduction Scheme payable (input as positive)</v>
      </c>
      <c r="D161" s="759">
        <v>0</v>
      </c>
      <c r="E161" s="760" t="str">
        <f>IF(UANumber=0,Text!G257,IF(ISERROR(VLOOKUP(UANumber,CTax_sup,3,FALSE)),0,VLOOKUP(UANumber,CTax_sup,3,FALSE)))</f>
        <v>Select Authority</v>
      </c>
      <c r="F161" s="497"/>
      <c r="G161" s="228"/>
      <c r="H161" s="766" t="e">
        <f>IF(E161="N/A","N/A",D161-E161)</f>
        <v>#VALUE!</v>
      </c>
      <c r="I161" s="608"/>
      <c r="J161" s="614"/>
      <c r="K161" s="622">
        <f t="shared" si="99"/>
        <v>153</v>
      </c>
      <c r="L161" s="616" t="s">
        <v>3718</v>
      </c>
      <c r="M161" s="617" t="str">
        <f>IF(ISNUMBER(SEARCH($K$14,VLOOKUP("RA"&amp;"_"&amp;K161,RARows[],6,FALSE))),1,"")</f>
        <v/>
      </c>
      <c r="O161" s="618"/>
      <c r="P161" s="695" t="e">
        <f>VLOOKUP("RA"&amp;"_"&amp;UANumber&amp;"_"&amp;$B161&amp;"_"&amp;4&amp;"_"&amp;P$14,ValData!$AE$4:$AL$13475,8,FALSE)</f>
        <v>#N/A</v>
      </c>
      <c r="Q161" s="695" t="e">
        <f>ROUND(VLOOKUP("RA"&amp;"_"&amp;UANumber&amp;"_"&amp;$B161&amp;"_"&amp;4&amp;"_"&amp;Q$14,ValData!$AE$4:$AL$13475,8,FALSE),3)</f>
        <v>#N/A</v>
      </c>
      <c r="R161" s="695">
        <f t="shared" si="92"/>
        <v>0</v>
      </c>
      <c r="S161" s="696">
        <f>IF(VLOOKUP("RA"&amp;"_"&amp;$B161,ValData!$AS$4:$AV$253,3,FALSE)&lt;&gt;"",VLOOKUP("RA"&amp;"_"&amp;$B161,ValData!$AS$4:$AV$253,3,FALSE),$Q$10)</f>
        <v>500</v>
      </c>
      <c r="T161" s="697">
        <f>IF(VLOOKUP("RA"&amp;"_"&amp;$B161,ValData!$AS$4:$AV$253,4,FALSE)&lt;&gt;"",VLOOKUP("RA"&amp;"_"&amp;$B161,ValData!$AS$4:$AV$253,4,FALSE),$Q$11)</f>
        <v>10</v>
      </c>
      <c r="U161" s="696" t="e">
        <f t="shared" si="93"/>
        <v>#N/A</v>
      </c>
      <c r="V161" s="697" t="e">
        <f t="shared" si="94"/>
        <v>#N/A</v>
      </c>
      <c r="W161" s="698" t="e">
        <f t="shared" si="95"/>
        <v>#N/A</v>
      </c>
      <c r="X161" s="698">
        <f t="shared" si="96"/>
        <v>1</v>
      </c>
      <c r="Y161" s="716" t="e">
        <f t="shared" si="97"/>
        <v>#N/A</v>
      </c>
      <c r="Z161" s="716" t="str">
        <f t="shared" si="100"/>
        <v/>
      </c>
      <c r="AA161" s="431"/>
      <c r="AB161" s="222" t="str">
        <f t="shared" si="98"/>
        <v/>
      </c>
      <c r="AC161" s="431"/>
      <c r="AD161" s="891"/>
      <c r="AE161" s="577"/>
    </row>
    <row r="162" spans="1:31" ht="15.75" customHeight="1" x14ac:dyDescent="0.35">
      <c r="A162" s="50"/>
      <c r="B162" s="128">
        <v>154</v>
      </c>
      <c r="C162" s="130" t="str">
        <f>Text!G248</f>
        <v>THE BUDGET REQUIREMENT (lines 150 to 153)</v>
      </c>
      <c r="D162" s="761">
        <f>SUM(D158:D161)</f>
        <v>0</v>
      </c>
      <c r="E162" s="760"/>
      <c r="F162" s="497"/>
      <c r="G162" s="228"/>
      <c r="H162" s="767"/>
      <c r="I162" s="608"/>
      <c r="J162" s="614"/>
      <c r="K162" s="622">
        <f t="shared" si="99"/>
        <v>154</v>
      </c>
      <c r="L162" s="616" t="str">
        <f>VLOOKUP("RA"&amp;"_"&amp;K162,RARows[],5,FALSE)</f>
        <v>T</v>
      </c>
      <c r="M162" s="617" t="str">
        <f>IF(ISNUMBER(SEARCH($K$14,VLOOKUP("RA"&amp;"_"&amp;K162,RARows[],6,FALSE))),1,"")</f>
        <v/>
      </c>
      <c r="O162" s="618"/>
      <c r="P162" s="695" t="e">
        <f>VLOOKUP("RA"&amp;"_"&amp;UANumber&amp;"_"&amp;$B162&amp;"_"&amp;4&amp;"_"&amp;P$14,ValData!$AE$4:$AL$13475,8,FALSE)</f>
        <v>#N/A</v>
      </c>
      <c r="Q162" s="695" t="e">
        <f>ROUND(VLOOKUP("RA"&amp;"_"&amp;UANumber&amp;"_"&amp;$B162&amp;"_"&amp;4&amp;"_"&amp;Q$14,ValData!$AE$4:$AL$13475,8,FALSE),3)</f>
        <v>#N/A</v>
      </c>
      <c r="R162" s="695">
        <f t="shared" si="92"/>
        <v>0</v>
      </c>
      <c r="S162" s="696">
        <f>IF(VLOOKUP("RA"&amp;"_"&amp;$B162,ValData!$AS$4:$AV$253,3,FALSE)&lt;&gt;"",VLOOKUP("RA"&amp;"_"&amp;$B162,ValData!$AS$4:$AV$253,3,FALSE),$Q$10)</f>
        <v>500</v>
      </c>
      <c r="T162" s="697">
        <f>IF(VLOOKUP("RA"&amp;"_"&amp;$B162,ValData!$AS$4:$AV$253,4,FALSE)&lt;&gt;"",VLOOKUP("RA"&amp;"_"&amp;$B162,ValData!$AS$4:$AV$253,4,FALSE),$Q$11)</f>
        <v>10</v>
      </c>
      <c r="U162" s="696" t="e">
        <f t="shared" si="93"/>
        <v>#N/A</v>
      </c>
      <c r="V162" s="697" t="e">
        <f t="shared" si="94"/>
        <v>#N/A</v>
      </c>
      <c r="W162" s="698" t="e">
        <f t="shared" si="95"/>
        <v>#N/A</v>
      </c>
      <c r="X162" s="698">
        <f t="shared" si="96"/>
        <v>1</v>
      </c>
      <c r="Y162" s="716" t="e">
        <f t="shared" si="97"/>
        <v>#N/A</v>
      </c>
      <c r="Z162" s="716" t="str">
        <f t="shared" si="100"/>
        <v/>
      </c>
      <c r="AA162" s="431"/>
      <c r="AB162" s="222" t="str">
        <f t="shared" si="98"/>
        <v/>
      </c>
      <c r="AC162" s="431"/>
      <c r="AD162" s="891"/>
      <c r="AE162" s="577"/>
    </row>
    <row r="163" spans="1:31" ht="21.75" customHeight="1" x14ac:dyDescent="0.35">
      <c r="A163" s="50"/>
      <c r="B163" s="53">
        <v>155</v>
      </c>
      <c r="C163" s="55" t="str">
        <f>Text!G249</f>
        <v>Discretionary non-domestic rate relief to be paid for by the council fund</v>
      </c>
      <c r="D163" s="759">
        <v>0</v>
      </c>
      <c r="E163" s="760"/>
      <c r="F163" s="497"/>
      <c r="G163" s="228"/>
      <c r="H163" s="767"/>
      <c r="I163" s="608"/>
      <c r="J163" s="614"/>
      <c r="K163" s="622">
        <f t="shared" si="99"/>
        <v>155</v>
      </c>
      <c r="L163" s="616" t="s">
        <v>3718</v>
      </c>
      <c r="M163" s="617" t="str">
        <f>IF(ISNUMBER(SEARCH($K$14,VLOOKUP("RA"&amp;"_"&amp;K163,RARows[],6,FALSE))),1,"")</f>
        <v/>
      </c>
      <c r="O163" s="618"/>
      <c r="P163" s="695" t="e">
        <f>VLOOKUP("RA"&amp;"_"&amp;UANumber&amp;"_"&amp;$B163&amp;"_"&amp;4&amp;"_"&amp;P$14,ValData!$AE$4:$AL$13475,8,FALSE)</f>
        <v>#N/A</v>
      </c>
      <c r="Q163" s="695" t="e">
        <f>ROUND(VLOOKUP("RA"&amp;"_"&amp;UANumber&amp;"_"&amp;$B163&amp;"_"&amp;4&amp;"_"&amp;Q$14,ValData!$AE$4:$AL$13475,8,FALSE),3)</f>
        <v>#N/A</v>
      </c>
      <c r="R163" s="695">
        <f t="shared" si="92"/>
        <v>0</v>
      </c>
      <c r="S163" s="696">
        <f>IF(VLOOKUP("RA"&amp;"_"&amp;$B163,ValData!$AS$4:$AV$253,3,FALSE)&lt;&gt;"",VLOOKUP("RA"&amp;"_"&amp;$B163,ValData!$AS$4:$AV$253,3,FALSE),$Q$10)</f>
        <v>500</v>
      </c>
      <c r="T163" s="697">
        <f>IF(VLOOKUP("RA"&amp;"_"&amp;$B163,ValData!$AS$4:$AV$253,4,FALSE)&lt;&gt;"",VLOOKUP("RA"&amp;"_"&amp;$B163,ValData!$AS$4:$AV$253,4,FALSE),$Q$11)</f>
        <v>10</v>
      </c>
      <c r="U163" s="696" t="e">
        <f t="shared" si="93"/>
        <v>#N/A</v>
      </c>
      <c r="V163" s="697" t="e">
        <f t="shared" si="94"/>
        <v>#N/A</v>
      </c>
      <c r="W163" s="698" t="e">
        <f t="shared" si="95"/>
        <v>#N/A</v>
      </c>
      <c r="X163" s="698">
        <f t="shared" si="96"/>
        <v>1</v>
      </c>
      <c r="Y163" s="716" t="e">
        <f t="shared" si="97"/>
        <v>#N/A</v>
      </c>
      <c r="Z163" s="716" t="str">
        <f t="shared" si="100"/>
        <v/>
      </c>
      <c r="AA163" s="431"/>
      <c r="AB163" s="222" t="str">
        <f t="shared" si="98"/>
        <v/>
      </c>
      <c r="AC163" s="431"/>
      <c r="AD163" s="891"/>
      <c r="AE163" s="577"/>
    </row>
    <row r="164" spans="1:31" ht="27" customHeight="1" x14ac:dyDescent="0.35">
      <c r="A164" s="50"/>
      <c r="B164" s="53">
        <v>156</v>
      </c>
      <c r="C164" s="131" t="str">
        <f>Text!G250</f>
        <v>THE BUDGET REQUIREMENT PLUS DISCRETIONARY NON-DOMESTIC RATE RELIEF (lines 154 and 155)</v>
      </c>
      <c r="D164" s="761">
        <f>SUM(D162:D163)</f>
        <v>0</v>
      </c>
      <c r="E164" s="760"/>
      <c r="F164" s="496"/>
      <c r="G164" s="228"/>
      <c r="H164" s="767"/>
      <c r="I164" s="637"/>
      <c r="J164" s="638"/>
      <c r="K164" s="622">
        <f t="shared" si="99"/>
        <v>156</v>
      </c>
      <c r="L164" s="616" t="str">
        <f>VLOOKUP("RA"&amp;"_"&amp;K164,RARows[],5,FALSE)</f>
        <v>T</v>
      </c>
      <c r="M164" s="617" t="str">
        <f>IF(ISNUMBER(SEARCH($K$14,VLOOKUP("RA"&amp;"_"&amp;K164,RARows[],6,FALSE))),1,"")</f>
        <v/>
      </c>
      <c r="O164" s="618"/>
      <c r="P164" s="695" t="e">
        <f>VLOOKUP("RA"&amp;"_"&amp;UANumber&amp;"_"&amp;$B164&amp;"_"&amp;4&amp;"_"&amp;P$14,ValData!$AE$4:$AL$13475,8,FALSE)</f>
        <v>#N/A</v>
      </c>
      <c r="Q164" s="695" t="e">
        <f>ROUND(VLOOKUP("RA"&amp;"_"&amp;UANumber&amp;"_"&amp;$B164&amp;"_"&amp;4&amp;"_"&amp;Q$14,ValData!$AE$4:$AL$13475,8,FALSE),3)</f>
        <v>#N/A</v>
      </c>
      <c r="R164" s="695">
        <f t="shared" si="92"/>
        <v>0</v>
      </c>
      <c r="S164" s="696">
        <f>IF(VLOOKUP("RA"&amp;"_"&amp;$B164,ValData!$AS$4:$AV$253,3,FALSE)&lt;&gt;"",VLOOKUP("RA"&amp;"_"&amp;$B164,ValData!$AS$4:$AV$253,3,FALSE),$Q$10)</f>
        <v>500</v>
      </c>
      <c r="T164" s="697">
        <f>IF(VLOOKUP("RA"&amp;"_"&amp;$B164,ValData!$AS$4:$AV$253,4,FALSE)&lt;&gt;"",VLOOKUP("RA"&amp;"_"&amp;$B164,ValData!$AS$4:$AV$253,4,FALSE),$Q$11)</f>
        <v>10</v>
      </c>
      <c r="U164" s="696" t="e">
        <f t="shared" si="93"/>
        <v>#N/A</v>
      </c>
      <c r="V164" s="697" t="e">
        <f t="shared" si="94"/>
        <v>#N/A</v>
      </c>
      <c r="W164" s="698" t="e">
        <f t="shared" si="95"/>
        <v>#N/A</v>
      </c>
      <c r="X164" s="698">
        <f t="shared" si="96"/>
        <v>1</v>
      </c>
      <c r="Y164" s="716" t="e">
        <f t="shared" si="97"/>
        <v>#N/A</v>
      </c>
      <c r="Z164" s="716" t="str">
        <f t="shared" si="100"/>
        <v/>
      </c>
      <c r="AA164" s="431"/>
      <c r="AB164" s="222" t="str">
        <f t="shared" si="98"/>
        <v/>
      </c>
      <c r="AC164" s="431"/>
      <c r="AD164" s="891"/>
      <c r="AE164" s="577"/>
    </row>
    <row r="165" spans="1:31" ht="15.75" customHeight="1" x14ac:dyDescent="0.35">
      <c r="A165" s="50"/>
      <c r="B165" s="53">
        <v>157</v>
      </c>
      <c r="C165" s="55" t="str">
        <f>Text!G251</f>
        <v>less police grant allocation under principal formula</v>
      </c>
      <c r="D165" s="759">
        <v>0</v>
      </c>
      <c r="E165" s="768" t="str">
        <f>IF(UANumber=0,Text!G257,VLOOKUP(UANumber,Data,6,FALSE)*-1)</f>
        <v>Select Authority</v>
      </c>
      <c r="F165" s="498"/>
      <c r="G165" s="323"/>
      <c r="H165" s="767">
        <f>IF(E165="N/A","N/A",IF(D165 = 0,0,D165-E165))</f>
        <v>0</v>
      </c>
      <c r="I165" s="608"/>
      <c r="J165" s="614"/>
      <c r="K165" s="622">
        <f t="shared" si="99"/>
        <v>157</v>
      </c>
      <c r="L165" s="616">
        <f>VLOOKUP("RA"&amp;"_"&amp;K165,RARows[],5,FALSE)</f>
        <v>0</v>
      </c>
      <c r="M165" s="617" t="str">
        <f>IF(ISNUMBER(SEARCH($K$14,VLOOKUP("RA"&amp;"_"&amp;K165,RARows[],6,FALSE))),1,"")</f>
        <v/>
      </c>
      <c r="O165" s="618"/>
      <c r="P165" s="695" t="e">
        <f>VLOOKUP("RA"&amp;"_"&amp;UANumber&amp;"_"&amp;$B165&amp;"_"&amp;4&amp;"_"&amp;P$14,ValData!$AE$4:$AL$13475,8,FALSE)</f>
        <v>#N/A</v>
      </c>
      <c r="Q165" s="695" t="e">
        <f>ROUND(VLOOKUP("RA"&amp;"_"&amp;UANumber&amp;"_"&amp;$B165&amp;"_"&amp;4&amp;"_"&amp;Q$14,ValData!$AE$4:$AL$13475,8,FALSE),3)</f>
        <v>#N/A</v>
      </c>
      <c r="R165" s="695">
        <f t="shared" si="92"/>
        <v>0</v>
      </c>
      <c r="S165" s="696">
        <f>IF(VLOOKUP("RA"&amp;"_"&amp;$B165,ValData!$AS$4:$AV$253,3,FALSE)&lt;&gt;"",VLOOKUP("RA"&amp;"_"&amp;$B165,ValData!$AS$4:$AV$253,3,FALSE),$Q$10)</f>
        <v>500</v>
      </c>
      <c r="T165" s="697">
        <f>IF(VLOOKUP("RA"&amp;"_"&amp;$B165,ValData!$AS$4:$AV$253,4,FALSE)&lt;&gt;"",VLOOKUP("RA"&amp;"_"&amp;$B165,ValData!$AS$4:$AV$253,4,FALSE),$Q$11)</f>
        <v>10</v>
      </c>
      <c r="U165" s="696" t="e">
        <f t="shared" si="93"/>
        <v>#N/A</v>
      </c>
      <c r="V165" s="697" t="e">
        <f t="shared" si="94"/>
        <v>#N/A</v>
      </c>
      <c r="W165" s="698" t="e">
        <f t="shared" si="95"/>
        <v>#N/A</v>
      </c>
      <c r="X165" s="698">
        <f t="shared" si="96"/>
        <v>1</v>
      </c>
      <c r="Y165" s="716" t="e">
        <f t="shared" si="97"/>
        <v>#N/A</v>
      </c>
      <c r="Z165" s="716" t="str">
        <f t="shared" si="100"/>
        <v/>
      </c>
      <c r="AA165" s="431"/>
      <c r="AB165" s="222" t="str">
        <f t="shared" si="98"/>
        <v/>
      </c>
      <c r="AC165" s="431"/>
      <c r="AD165" s="891"/>
      <c r="AE165" s="577"/>
    </row>
    <row r="166" spans="1:31" ht="15.75" customHeight="1" x14ac:dyDescent="0.35">
      <c r="A166" s="50"/>
      <c r="B166" s="53">
        <v>159</v>
      </c>
      <c r="C166" s="55" t="str">
        <f>Text!G252</f>
        <v>less revenue support grant</v>
      </c>
      <c r="D166" s="759">
        <v>0</v>
      </c>
      <c r="E166" s="768" t="str">
        <f>IF(UANumber=0,Text!G257,VLOOKUP(UANumber,Data,5,FALSE)*-1)</f>
        <v>Select Authority</v>
      </c>
      <c r="F166" s="498"/>
      <c r="G166" s="323"/>
      <c r="H166" s="767" t="e">
        <f t="shared" ref="H166:H169" si="101">IF(E166="N/A","N/A",IF(E166 = "","",D166-E166))</f>
        <v>#VALUE!</v>
      </c>
      <c r="I166" s="608"/>
      <c r="J166" s="614"/>
      <c r="K166" s="622">
        <f t="shared" si="99"/>
        <v>159</v>
      </c>
      <c r="L166" s="616" t="s">
        <v>3718</v>
      </c>
      <c r="M166" s="617" t="str">
        <f>IF(ISNUMBER(SEARCH($K$14,VLOOKUP("RA"&amp;"_"&amp;K166,RARows[],6,FALSE))),1,"")</f>
        <v/>
      </c>
      <c r="O166" s="618"/>
      <c r="P166" s="695" t="e">
        <f>VLOOKUP("RA"&amp;"_"&amp;UANumber&amp;"_"&amp;$B166&amp;"_"&amp;4&amp;"_"&amp;P$14,ValData!$AE$4:$AL$13475,8,FALSE)</f>
        <v>#N/A</v>
      </c>
      <c r="Q166" s="695" t="e">
        <f>ROUND(VLOOKUP("RA"&amp;"_"&amp;UANumber&amp;"_"&amp;$B166&amp;"_"&amp;4&amp;"_"&amp;Q$14,ValData!$AE$4:$AL$13475,8,FALSE),3)</f>
        <v>#N/A</v>
      </c>
      <c r="R166" s="695">
        <f t="shared" si="92"/>
        <v>0</v>
      </c>
      <c r="S166" s="696">
        <f>IF(VLOOKUP("RA"&amp;"_"&amp;$B166,ValData!$AS$4:$AV$253,3,FALSE)&lt;&gt;"",VLOOKUP("RA"&amp;"_"&amp;$B166,ValData!$AS$4:$AV$253,3,FALSE),$Q$10)</f>
        <v>500</v>
      </c>
      <c r="T166" s="697">
        <f>IF(VLOOKUP("RA"&amp;"_"&amp;$B166,ValData!$AS$4:$AV$253,4,FALSE)&lt;&gt;"",VLOOKUP("RA"&amp;"_"&amp;$B166,ValData!$AS$4:$AV$253,4,FALSE),$Q$11)</f>
        <v>10</v>
      </c>
      <c r="U166" s="696" t="e">
        <f t="shared" si="93"/>
        <v>#N/A</v>
      </c>
      <c r="V166" s="697" t="e">
        <f t="shared" si="94"/>
        <v>#N/A</v>
      </c>
      <c r="W166" s="698" t="e">
        <f t="shared" si="95"/>
        <v>#N/A</v>
      </c>
      <c r="X166" s="698">
        <f t="shared" si="96"/>
        <v>1</v>
      </c>
      <c r="Y166" s="716" t="e">
        <f t="shared" si="97"/>
        <v>#N/A</v>
      </c>
      <c r="Z166" s="716" t="str">
        <f t="shared" si="100"/>
        <v/>
      </c>
      <c r="AA166" s="431"/>
      <c r="AB166" s="222" t="str">
        <f t="shared" si="98"/>
        <v/>
      </c>
      <c r="AC166" s="431"/>
      <c r="AD166" s="891"/>
      <c r="AE166" s="577"/>
    </row>
    <row r="167" spans="1:31" ht="15.75" customHeight="1" x14ac:dyDescent="0.35">
      <c r="A167" s="50"/>
      <c r="B167" s="53">
        <v>160</v>
      </c>
      <c r="C167" s="55" t="str">
        <f>Text!G253</f>
        <v>less redistributed non-domestic rates income</v>
      </c>
      <c r="D167" s="759">
        <v>0</v>
      </c>
      <c r="E167" s="768" t="str">
        <f>IF(UANumber=0,Text!G257,VLOOKUP(UANumber,Data,4,FALSE)*-1)</f>
        <v>Select Authority</v>
      </c>
      <c r="F167" s="498"/>
      <c r="G167" s="323"/>
      <c r="H167" s="767" t="e">
        <f t="shared" si="101"/>
        <v>#VALUE!</v>
      </c>
      <c r="I167" s="608"/>
      <c r="J167" s="614"/>
      <c r="K167" s="622">
        <f t="shared" si="99"/>
        <v>160</v>
      </c>
      <c r="L167" s="616" t="s">
        <v>3718</v>
      </c>
      <c r="M167" s="617" t="str">
        <f>IF(ISNUMBER(SEARCH($K$14,VLOOKUP("RA"&amp;"_"&amp;K167,RARows[],6,FALSE))),1,"")</f>
        <v/>
      </c>
      <c r="O167" s="618"/>
      <c r="P167" s="695" t="e">
        <f>VLOOKUP("RA"&amp;"_"&amp;UANumber&amp;"_"&amp;$B167&amp;"_"&amp;4&amp;"_"&amp;P$14,ValData!$AE$4:$AL$13475,8,FALSE)</f>
        <v>#N/A</v>
      </c>
      <c r="Q167" s="695" t="e">
        <f>ROUND(VLOOKUP("RA"&amp;"_"&amp;UANumber&amp;"_"&amp;$B167&amp;"_"&amp;4&amp;"_"&amp;Q$14,ValData!$AE$4:$AL$13475,8,FALSE),3)</f>
        <v>#N/A</v>
      </c>
      <c r="R167" s="695">
        <f t="shared" si="92"/>
        <v>0</v>
      </c>
      <c r="S167" s="696">
        <f>IF(VLOOKUP("RA"&amp;"_"&amp;$B167,ValData!$AS$4:$AV$253,3,FALSE)&lt;&gt;"",VLOOKUP("RA"&amp;"_"&amp;$B167,ValData!$AS$4:$AV$253,3,FALSE),$Q$10)</f>
        <v>500</v>
      </c>
      <c r="T167" s="697">
        <f>IF(VLOOKUP("RA"&amp;"_"&amp;$B167,ValData!$AS$4:$AV$253,4,FALSE)&lt;&gt;"",VLOOKUP("RA"&amp;"_"&amp;$B167,ValData!$AS$4:$AV$253,4,FALSE),$Q$11)</f>
        <v>10</v>
      </c>
      <c r="U167" s="696" t="e">
        <f t="shared" si="93"/>
        <v>#N/A</v>
      </c>
      <c r="V167" s="697" t="e">
        <f t="shared" si="94"/>
        <v>#N/A</v>
      </c>
      <c r="W167" s="698" t="e">
        <f t="shared" si="95"/>
        <v>#N/A</v>
      </c>
      <c r="X167" s="698">
        <f t="shared" si="96"/>
        <v>1</v>
      </c>
      <c r="Y167" s="716" t="e">
        <f t="shared" si="97"/>
        <v>#N/A</v>
      </c>
      <c r="Z167" s="716" t="str">
        <f t="shared" si="100"/>
        <v/>
      </c>
      <c r="AA167" s="431"/>
      <c r="AB167" s="222" t="str">
        <f t="shared" si="98"/>
        <v/>
      </c>
      <c r="AC167" s="431"/>
      <c r="AD167" s="891"/>
      <c r="AE167" s="577"/>
    </row>
    <row r="168" spans="1:31" ht="15.75" customHeight="1" x14ac:dyDescent="0.35">
      <c r="A168" s="50"/>
      <c r="B168" s="128">
        <v>161</v>
      </c>
      <c r="C168" s="130" t="str">
        <f>Text!G254</f>
        <v>THE AGGREGATE OF COUNCIL TAX PRECEPTS (lines 156 to 160)</v>
      </c>
      <c r="D168" s="763">
        <f>D164+SUM(D165:D167)</f>
        <v>0</v>
      </c>
      <c r="E168" s="764" t="str">
        <f>IF(UANumber=0,Text!G257,IF(SUM(E164:E167)=0,0,SUM(E164:E167)))</f>
        <v>Select Authority</v>
      </c>
      <c r="F168" s="499"/>
      <c r="G168" s="323"/>
      <c r="H168" s="762" t="e">
        <f t="shared" si="101"/>
        <v>#VALUE!</v>
      </c>
      <c r="I168" s="637"/>
      <c r="J168" s="638"/>
      <c r="K168" s="622">
        <f t="shared" si="99"/>
        <v>161</v>
      </c>
      <c r="L168" s="616" t="s">
        <v>3718</v>
      </c>
      <c r="M168" s="617" t="str">
        <f>IF(ISNUMBER(SEARCH($K$14,VLOOKUP("RA"&amp;"_"&amp;K168,RARows[],6,FALSE))),1,"")</f>
        <v/>
      </c>
      <c r="O168" s="618"/>
      <c r="P168" s="695" t="e">
        <f>VLOOKUP("RA"&amp;"_"&amp;UANumber&amp;"_"&amp;$B168&amp;"_"&amp;4&amp;"_"&amp;P$14,ValData!$AE$4:$AL$13475,8,FALSE)</f>
        <v>#N/A</v>
      </c>
      <c r="Q168" s="695" t="e">
        <f>ROUND(VLOOKUP("RA"&amp;"_"&amp;UANumber&amp;"_"&amp;$B168&amp;"_"&amp;4&amp;"_"&amp;Q$14,ValData!$AE$4:$AL$13475,8,FALSE),3)</f>
        <v>#N/A</v>
      </c>
      <c r="R168" s="695">
        <f t="shared" si="92"/>
        <v>0</v>
      </c>
      <c r="S168" s="696">
        <f>IF(VLOOKUP("RA"&amp;"_"&amp;$B168,ValData!$AS$4:$AV$253,3,FALSE)&lt;&gt;"",VLOOKUP("RA"&amp;"_"&amp;$B168,ValData!$AS$4:$AV$253,3,FALSE),$Q$10)</f>
        <v>500</v>
      </c>
      <c r="T168" s="697">
        <f>IF(VLOOKUP("RA"&amp;"_"&amp;$B168,ValData!$AS$4:$AV$253,4,FALSE)&lt;&gt;"",VLOOKUP("RA"&amp;"_"&amp;$B168,ValData!$AS$4:$AV$253,4,FALSE),$Q$11)</f>
        <v>10</v>
      </c>
      <c r="U168" s="696" t="e">
        <f t="shared" si="93"/>
        <v>#N/A</v>
      </c>
      <c r="V168" s="697" t="e">
        <f>IF(OR(Q168=0,R168=0),0,U168/Q168*100)</f>
        <v>#N/A</v>
      </c>
      <c r="W168" s="698" t="e">
        <f t="shared" si="95"/>
        <v>#N/A</v>
      </c>
      <c r="X168" s="698">
        <f t="shared" si="96"/>
        <v>1</v>
      </c>
      <c r="Y168" s="716" t="e">
        <f t="shared" si="97"/>
        <v>#N/A</v>
      </c>
      <c r="Z168" s="716" t="str">
        <f t="shared" si="100"/>
        <v/>
      </c>
      <c r="AA168" s="431"/>
      <c r="AB168" s="222" t="str">
        <f t="shared" si="98"/>
        <v/>
      </c>
      <c r="AC168" s="431"/>
      <c r="AD168" s="891"/>
      <c r="AE168" s="577"/>
    </row>
    <row r="169" spans="1:31" ht="15" customHeight="1" thickBot="1" x14ac:dyDescent="0.4">
      <c r="A169" s="50"/>
      <c r="B169" s="53">
        <v>162</v>
      </c>
      <c r="C169" s="55" t="str">
        <f>Text!G255</f>
        <v>Less Council Tax Reduction Scheme payable (input as negative)</v>
      </c>
      <c r="D169" s="691">
        <f>D161*-1</f>
        <v>0</v>
      </c>
      <c r="E169" s="764" t="str">
        <f>IF(UANumber = 0,Text!G257,E161*-1)</f>
        <v>Select Authority</v>
      </c>
      <c r="F169" s="500"/>
      <c r="G169" s="324"/>
      <c r="H169" s="765" t="e">
        <f t="shared" si="101"/>
        <v>#VALUE!</v>
      </c>
      <c r="I169" s="608"/>
      <c r="J169" s="614"/>
      <c r="K169" s="622">
        <f t="shared" si="99"/>
        <v>162</v>
      </c>
      <c r="L169" s="616" t="str">
        <f>VLOOKUP("RA"&amp;"_"&amp;K169,RARows[],5,FALSE)</f>
        <v>T</v>
      </c>
      <c r="M169" s="617" t="str">
        <f>IF(ISNUMBER(SEARCH($K$14,VLOOKUP("RA"&amp;"_"&amp;K169,RARows[],6,FALSE))),1,"")</f>
        <v/>
      </c>
      <c r="O169" s="618"/>
      <c r="P169" s="695" t="e">
        <f>VLOOKUP("RA"&amp;"_"&amp;UANumber&amp;"_"&amp;$B169&amp;"_"&amp;4&amp;"_"&amp;P$14,ValData!$AE$4:$AL$13475,8,FALSE)</f>
        <v>#N/A</v>
      </c>
      <c r="Q169" s="695" t="e">
        <f>ROUND(VLOOKUP("RA"&amp;"_"&amp;UANumber&amp;"_"&amp;$B169&amp;"_"&amp;4&amp;"_"&amp;Q$14,ValData!$AE$4:$AL$13475,8,FALSE),3)</f>
        <v>#N/A</v>
      </c>
      <c r="R169" s="695">
        <f t="shared" si="92"/>
        <v>0</v>
      </c>
      <c r="S169" s="696">
        <f>IF(VLOOKUP("RA"&amp;"_"&amp;$B169,ValData!$AS$4:$AV$253,3,FALSE)&lt;&gt;"",VLOOKUP("RA"&amp;"_"&amp;$B169,ValData!$AS$4:$AV$253,3,FALSE),$Q$10)</f>
        <v>500</v>
      </c>
      <c r="T169" s="697">
        <f>IF(VLOOKUP("RA"&amp;"_"&amp;$B169,ValData!$AS$4:$AV$253,4,FALSE)&lt;&gt;"",VLOOKUP("RA"&amp;"_"&amp;$B169,ValData!$AS$4:$AV$253,4,FALSE),$Q$11)</f>
        <v>10</v>
      </c>
      <c r="U169" s="696" t="e">
        <f t="shared" si="93"/>
        <v>#N/A</v>
      </c>
      <c r="V169" s="697" t="e">
        <f t="shared" si="94"/>
        <v>#N/A</v>
      </c>
      <c r="W169" s="698" t="e">
        <f t="shared" si="95"/>
        <v>#N/A</v>
      </c>
      <c r="X169" s="698">
        <f t="shared" si="96"/>
        <v>1</v>
      </c>
      <c r="Y169" s="716" t="e">
        <f t="shared" si="97"/>
        <v>#N/A</v>
      </c>
      <c r="Z169" s="716" t="str">
        <f t="shared" si="100"/>
        <v/>
      </c>
      <c r="AA169" s="431"/>
      <c r="AB169" s="222" t="str">
        <f t="shared" si="98"/>
        <v/>
      </c>
      <c r="AC169" s="431"/>
      <c r="AD169" s="891"/>
      <c r="AE169" s="577"/>
    </row>
    <row r="170" spans="1:31" ht="26.25" customHeight="1" x14ac:dyDescent="0.35">
      <c r="A170" s="50"/>
      <c r="B170" s="128">
        <v>163</v>
      </c>
      <c r="C170" s="129" t="str">
        <f>Text!G256</f>
        <v>THE TOTAL AMOUNT TO BE RAISED FROM COUNCIL TAX PAYERS (lines 161 to 162)</v>
      </c>
      <c r="D170" s="691">
        <f>SUM(D168:D169)</f>
        <v>0</v>
      </c>
      <c r="E170" s="620"/>
      <c r="F170" s="620"/>
      <c r="G170" s="579"/>
      <c r="H170" s="621"/>
      <c r="I170" s="613"/>
      <c r="J170" s="614"/>
      <c r="K170" s="622">
        <f t="shared" si="99"/>
        <v>163</v>
      </c>
      <c r="L170" s="616" t="str">
        <f>VLOOKUP("RA"&amp;"_"&amp;K170,RARows[],5,FALSE)</f>
        <v>T</v>
      </c>
      <c r="M170" s="617" t="str">
        <f>IF(ISNUMBER(SEARCH($K$14,VLOOKUP("RA"&amp;"_"&amp;K170,RARows[],6,FALSE))),1,"")</f>
        <v/>
      </c>
      <c r="N170" s="528"/>
      <c r="O170" s="618"/>
      <c r="P170" s="695" t="e">
        <f>VLOOKUP("RA"&amp;"_"&amp;UANumber&amp;"_"&amp;$B170&amp;"_"&amp;4&amp;"_"&amp;P$14,ValData!$AE$4:$AL$13475,8,FALSE)</f>
        <v>#N/A</v>
      </c>
      <c r="Q170" s="695" t="e">
        <f>ROUND(VLOOKUP("RA"&amp;"_"&amp;UANumber&amp;"_"&amp;$B170&amp;"_"&amp;4&amp;"_"&amp;Q$14,ValData!$AE$4:$AL$13475,8,FALSE),3)</f>
        <v>#N/A</v>
      </c>
      <c r="R170" s="695">
        <f t="shared" si="92"/>
        <v>0</v>
      </c>
      <c r="S170" s="696">
        <f>IF(VLOOKUP("RA"&amp;"_"&amp;$B170,ValData!$AS$4:$AV$253,3,FALSE)&lt;&gt;"",VLOOKUP("RA"&amp;"_"&amp;$B170,ValData!$AS$4:$AV$253,3,FALSE),$Q$10)</f>
        <v>500</v>
      </c>
      <c r="T170" s="697">
        <f>IF(VLOOKUP("RA"&amp;"_"&amp;$B170,ValData!$AS$4:$AV$253,4,FALSE)&lt;&gt;"",VLOOKUP("RA"&amp;"_"&amp;$B170,ValData!$AS$4:$AV$253,4,FALSE),$Q$11)</f>
        <v>10</v>
      </c>
      <c r="U170" s="696" t="e">
        <f t="shared" si="93"/>
        <v>#N/A</v>
      </c>
      <c r="V170" s="697" t="e">
        <f t="shared" si="94"/>
        <v>#N/A</v>
      </c>
      <c r="W170" s="698" t="e">
        <f t="shared" si="95"/>
        <v>#N/A</v>
      </c>
      <c r="X170" s="698">
        <f t="shared" si="96"/>
        <v>1</v>
      </c>
      <c r="Y170" s="716" t="e">
        <f t="shared" si="97"/>
        <v>#N/A</v>
      </c>
      <c r="Z170" s="716" t="str">
        <f t="shared" si="100"/>
        <v/>
      </c>
      <c r="AA170" s="431"/>
      <c r="AB170" s="222" t="str">
        <f t="shared" si="98"/>
        <v/>
      </c>
      <c r="AC170" s="431"/>
      <c r="AD170" s="891"/>
      <c r="AE170" s="577"/>
    </row>
    <row r="171" spans="1:31" ht="7.5" customHeight="1" x14ac:dyDescent="0.35">
      <c r="A171" s="50"/>
      <c r="B171" s="19"/>
      <c r="C171" s="41"/>
      <c r="D171" s="19"/>
      <c r="E171" s="19"/>
      <c r="F171" s="501"/>
      <c r="G171" s="19"/>
      <c r="H171" s="42"/>
      <c r="K171" s="338"/>
      <c r="L171" s="339"/>
      <c r="M171" s="340"/>
      <c r="AE171" s="577"/>
    </row>
    <row r="172" spans="1:31" ht="15.75" customHeight="1" x14ac:dyDescent="0.35">
      <c r="A172" s="50"/>
      <c r="B172" s="19"/>
      <c r="C172" s="41"/>
      <c r="D172" s="19"/>
      <c r="E172" s="19"/>
      <c r="F172" s="501"/>
      <c r="G172" s="19"/>
      <c r="H172" s="42"/>
      <c r="K172" s="341" t="s">
        <v>3869</v>
      </c>
      <c r="L172" s="339"/>
      <c r="M172" s="340"/>
      <c r="AE172" s="577"/>
    </row>
    <row r="173" spans="1:31" ht="15.75" customHeight="1" x14ac:dyDescent="0.35">
      <c r="AE173" s="577"/>
    </row>
    <row r="174" spans="1:31" ht="15.75" customHeight="1" x14ac:dyDescent="0.35">
      <c r="AE174" s="577"/>
    </row>
    <row r="175" spans="1:31" ht="15.75" customHeight="1" x14ac:dyDescent="0.35">
      <c r="AE175" s="577"/>
    </row>
    <row r="176" spans="1:31" ht="8.25" customHeight="1" x14ac:dyDescent="0.35">
      <c r="AE176" s="577"/>
    </row>
    <row r="177" ht="12" customHeight="1" x14ac:dyDescent="0.35"/>
    <row r="178" ht="12" hidden="1" customHeight="1" x14ac:dyDescent="0.35"/>
  </sheetData>
  <sheetProtection sheet="1" formatColumns="0"/>
  <customSheetViews>
    <customSheetView guid="{AE1B20F2-FD27-4469-9104-32C48968A54A}" scale="50" showPageBreaks="1" showGridLines="0" printArea="1" hiddenRows="1" hiddenColumns="1" view="pageBreakPreview" showRuler="0" topLeftCell="A23">
      <selection activeCell="B48" sqref="B48"/>
      <rowBreaks count="4" manualBreakCount="4">
        <brk id="46" max="5" man="1"/>
        <brk id="72" max="5" man="1"/>
        <brk id="98" max="5" man="1"/>
        <brk id="131" max="5" man="1"/>
      </rowBreaks>
      <pageMargins left="0.39370078740157483" right="0.39370078740157483" top="0.39" bottom="0.41" header="0.25" footer="0.24"/>
      <printOptions horizontalCentered="1"/>
      <pageSetup paperSize="9" scale="42" fitToHeight="0" orientation="portrait" r:id="rId1"/>
      <headerFooter alignWithMargins="0"/>
    </customSheetView>
  </customSheetViews>
  <mergeCells count="13">
    <mergeCell ref="AC13:AC14"/>
    <mergeCell ref="U13:V13"/>
    <mergeCell ref="W11:X11"/>
    <mergeCell ref="Y13:Y14"/>
    <mergeCell ref="E158:H158"/>
    <mergeCell ref="P13:R13"/>
    <mergeCell ref="S13:T13"/>
    <mergeCell ref="AB13:AB14"/>
    <mergeCell ref="G2:I4"/>
    <mergeCell ref="Z13:Z14"/>
    <mergeCell ref="AA13:AA14"/>
    <mergeCell ref="D12:E12"/>
    <mergeCell ref="H9:H10"/>
  </mergeCells>
  <phoneticPr fontId="0" type="noConversion"/>
  <conditionalFormatting sqref="H16:H126">
    <cfRule type="cellIs" dxfId="24" priority="58" stopIfTrue="1" operator="equal">
      <formula>2</formula>
    </cfRule>
    <cfRule type="cellIs" dxfId="23" priority="59" stopIfTrue="1" operator="equal">
      <formula>1</formula>
    </cfRule>
  </conditionalFormatting>
  <conditionalFormatting sqref="H161:H169">
    <cfRule type="cellIs" dxfId="22" priority="55" stopIfTrue="1" operator="notEqual">
      <formula>0</formula>
    </cfRule>
  </conditionalFormatting>
  <conditionalFormatting sqref="Z16:Z170">
    <cfRule type="cellIs" dxfId="21" priority="1" stopIfTrue="1" operator="equal">
      <formula>1</formula>
    </cfRule>
  </conditionalFormatting>
  <conditionalFormatting sqref="AB16:AB170">
    <cfRule type="cellIs" dxfId="20" priority="2" stopIfTrue="1" operator="equal">
      <formula>1</formula>
    </cfRule>
  </conditionalFormatting>
  <dataValidations count="22">
    <dataValidation type="decimal" operator="lessThanOrEqual" allowBlank="1" showInputMessage="1" showErrorMessage="1" errorTitle="Incorrect data entry" error="Dylai hyn gell gynnwys sero neu ffigur negyddol yn unig._x000a__x000a_This cell should contain zero or a negative figure only." sqref="E117:F117 E120:F124" xr:uid="{00000000-0002-0000-0200-000000000000}">
      <formula1>0</formula1>
    </dataValidation>
    <dataValidation type="decimal" operator="greaterThanOrEqual" allowBlank="1" showErrorMessage="1" errorTitle="incorrect data entry." error="gadewch fel sero neu fynd i mewn mor bositif._x000a__x000a_please leave as zero or enter as positive." sqref="D161" xr:uid="{00000000-0002-0000-0200-000001000000}">
      <formula1>0</formula1>
    </dataValidation>
    <dataValidation type="decimal" operator="lessThanOrEqual" allowBlank="1" showInputMessage="1" showErrorMessage="1" errorTitle="incorrect data entry" error="gadewch fel sero neu fynd i mewn mor negyddol._x000a_please leave as zero or enter as negative." sqref="D153" xr:uid="{00000000-0002-0000-0200-000002000000}">
      <formula1>0</formula1>
    </dataValidation>
    <dataValidation type="decimal" operator="lessThanOrEqual" allowBlank="1" showErrorMessage="1" errorTitle="incorrect data entry" error="gadewch fel sero neu fynd i mewn mor negyddol._x000a_please leave as zero or enter as negative." sqref="D169 D165:D167" xr:uid="{00000000-0002-0000-0200-000003000000}">
      <formula1>0</formula1>
    </dataValidation>
    <dataValidation type="decimal" allowBlank="1" showErrorMessage="1" errorTitle="Incorrect data entry" error="cell hwn ar gyfer awdurdodau'r heddlu yn unig._x000a__x000a_This cell is for Police authorities only" sqref="D103" xr:uid="{00000000-0002-0000-0200-000004000000}">
      <formula1>L$4</formula1>
      <formula2>$M$4</formula2>
    </dataValidation>
    <dataValidation type="decimal" allowBlank="1" showErrorMessage="1" errorTitle="Incorrect data entry" error="Mae'r gell hon ar gyfer awdurdodau lleol ac awdurdodau tân. _x000a_AU i fynd i mewn y ffigur mor gadarnhaol a FA i fynd i mewn y ffigur yn negyddol. _x000a__x000a_For local authorities and fire authorites. UA's as positive, FAs as negative." sqref="D130" xr:uid="{00000000-0002-0000-0200-000005000000}">
      <formula1>$L$10</formula1>
      <formula2>M$10</formula2>
    </dataValidation>
    <dataValidation type="decimal" allowBlank="1" showInputMessage="1" showErrorMessage="1" errorTitle="Incorrect data entry" error="Ar gyfer awdurdodau unedol ac parciau cenedlaethol. _x000a_AU i fynd i mewn y ffigur fel sero neu gadarnhaol; APC i fynd i mewn y ffigur yn negyddol. _x000a_For unitary and national parks. _x000a_UA's as positive/zero; NPA's as negative/zero." sqref="D132:D133" xr:uid="{00000000-0002-0000-0200-000006000000}">
      <formula1>$L$11</formula1>
      <formula2>$M$11</formula2>
    </dataValidation>
    <dataValidation type="decimal" allowBlank="1" showInputMessage="1" showErrorMessage="1" errorTitle="Incorrect data entry" error="Please enter a negative figure only._x000a__x000a_This cell is for police authorities only.  Fire / national park authorities should enter values in lines 103 to 106 / 107 to 113 respectively." sqref="E104:F104" xr:uid="{00000000-0002-0000-0200-000007000000}">
      <formula1>$L$4</formula1>
      <formula2>0</formula2>
    </dataValidation>
    <dataValidation type="decimal" allowBlank="1" showInputMessage="1" showErrorMessage="1" errorTitle="Incorrect data entry" error="Please enter a negative figure only._x000a__x000a_This cell is for Fire authorities only.  Police / national park authorities should enter values in lines 93 to 102 / 107 to 113 respectively." sqref="E107:F107" xr:uid="{00000000-0002-0000-0200-000008000000}">
      <formula1>$L$5</formula1>
      <formula2>0</formula2>
    </dataValidation>
    <dataValidation type="decimal" allowBlank="1" showErrorMessage="1" errorTitle="Incorrect data entry" error="rhowch ffigur negyddol yn unig._x000a_yr heddlu yn unig._x000a__x000a_Please enter a negative figure only._x000a_police only." sqref="E103" xr:uid="{00000000-0002-0000-0200-000009000000}">
      <formula1>$L$4</formula1>
      <formula2>0</formula2>
    </dataValidation>
    <dataValidation type="decimal" allowBlank="1" showInputMessage="1" showErrorMessage="1" errorTitle="Incorrect data entry" error="This cell is for police authorities only.  Fire / national park authorities should enter values in lines 103 to 106 / 107 to 113 respectively, and from line 114 onwards." sqref="D104" xr:uid="{00000000-0002-0000-0200-00000A000000}">
      <formula1>$L$4</formula1>
      <formula2>$M$4</formula2>
    </dataValidation>
    <dataValidation type="decimal" allowBlank="1" showInputMessage="1" showErrorMessage="1" errorTitle="Incorrect data entry" error="This cell is for fire authorities only.  Police / national park authorities should enter values in lines 93 to 102 / 107 to 113 respectively, and from line 114 onwards." sqref="D107" xr:uid="{00000000-0002-0000-0200-00000B000000}">
      <formula1>$L$5</formula1>
      <formula2>$M$5</formula2>
    </dataValidation>
    <dataValidation type="decimal" allowBlank="1" showErrorMessage="1" errorTitle="Incorrect data entry" error="Mae'r gell hon ar gyfer awdurdodau parciau cenedlaethol yn unig._x000a__x000a_This cell is for national park authorities only." sqref="D108:D115" xr:uid="{00000000-0002-0000-0200-00000C000000}">
      <formula1>L$6</formula1>
      <formula2>$M$6</formula2>
    </dataValidation>
    <dataValidation type="decimal" allowBlank="1" showInputMessage="1" showErrorMessage="1" errorTitle="Incorrect data entry" error="rhowch ffigur negyddol._x000a_parciau cenedlaethol yn unig._x000a__x000a_please enter a negative figure._x000a_national parks only." sqref="E108:F115" xr:uid="{00000000-0002-0000-0200-00000D000000}">
      <formula1>$L$7</formula1>
      <formula2>0</formula2>
    </dataValidation>
    <dataValidation type="decimal" allowBlank="1" showInputMessage="1" showErrorMessage="1" errorTitle="Incorrect data entry" error="This cell is for county and county borough councils only.  Police / fire / national park authorities should enter values in lines 100.1 to 101 / 103 to 106 / 107 to 113 respectively, and from line 114 onwards." sqref="G26 I26:J26 AE26:IS26 N26:O26" xr:uid="{00000000-0002-0000-0200-00000E000000}">
      <formula1>$L$3</formula1>
      <formula2>$M$3</formula2>
    </dataValidation>
    <dataValidation type="decimal" allowBlank="1" showInputMessage="1" showErrorMessage="1" errorTitle="Incorrect data entry" error="Please enter a negative figure only._x000a__x000a_This cell is for county and county borough councils only.  Police / fire / national park authorities should enter values in lines 93 to 102 / 103 to 106 / 107 to 113 respectively." sqref="E94:F94 E79:F79 E102:F102 E28:F28" xr:uid="{00000000-0002-0000-0200-00000F000000}">
      <formula1>$L$3</formula1>
      <formula2>0</formula2>
    </dataValidation>
    <dataValidation type="decimal" allowBlank="1" showErrorMessage="1" errorTitle="Incorrect data entry" error="rhowch ffigur negyddol yn unig._x000a_awdurdodau unedol yn unig._x000a__x000a_Please enter a negative figure only._x000a_unitary authorities only." sqref="E80:F93 E18:F27 E29:F36 E38:F43 E45:F49 E51:F66 E68:F75 E77:F78 E95:F101" xr:uid="{00000000-0002-0000-0200-000010000000}">
      <formula1>$L$3</formula1>
      <formula2>0</formula2>
    </dataValidation>
    <dataValidation type="decimal" allowBlank="1" showInputMessage="1" showErrorMessage="1" errorTitle="Incorrect data entry" error="This cell is for county and county borough councils only.  Police / fire / national park authorities should enter values in lines 93 to 102 / 103 to 106 / 107 to 113 respectively, and from line 114 onwards." sqref="D102 D28 D94 D79" xr:uid="{00000000-0002-0000-0200-000011000000}">
      <formula1>$L$3</formula1>
      <formula2>$M$3</formula2>
    </dataValidation>
    <dataValidation type="decimal" allowBlank="1" showInputMessage="1" showErrorMessage="1" errorTitle="Incorrect data entry" error="cell hwn ar gyfer awdurdodau unedol yn unig._x000a__x000a_This cell is for unitary authorties only." sqref="D18:D27" xr:uid="{00000000-0002-0000-0200-000012000000}">
      <formula1>$L$3</formula1>
      <formula2>$M$3</formula2>
    </dataValidation>
    <dataValidation type="decimal" allowBlank="1" showErrorMessage="1" errorTitle="incorrect data entry." error="cell hwn ar gyfer awdurdodau unedol yn unig._x000a__x000a_This cell is for unitary authorties only." sqref="D95:D101 D29:D36 D38:D43 D45:D49 D51:D66 D68:D75 D77:D78 D80:D93 D129" xr:uid="{00000000-0002-0000-0200-000013000000}">
      <formula1>$L$3</formula1>
      <formula2>$M$3</formula2>
    </dataValidation>
    <dataValidation type="decimal" allowBlank="1" showErrorMessage="1" errorTitle="Incorrect data entry" error="Mae'r gell hon ar gyfer gwasanaethau tân ac achub yn unig._x000a__x000a_This cell is for fire and rescue services only." sqref="D105:D106" xr:uid="{00000000-0002-0000-0200-000014000000}">
      <formula1>L$5</formula1>
      <formula2>$M$5</formula2>
    </dataValidation>
    <dataValidation type="decimal" allowBlank="1" showErrorMessage="1" errorTitle="Incorrect data entry" error="rhowch ffigur negyddol._x000a_gwasanaethau tân ac achub yn unig._x000a_Please enter a negative figure._x000a_fire and rescue services only." sqref="E105:E106" xr:uid="{00000000-0002-0000-0200-000015000000}">
      <formula1>$L$5</formula1>
      <formula2>0</formula2>
    </dataValidation>
  </dataValidations>
  <pageMargins left="0.23622047244094491" right="0.23622047244094491" top="0.19685039370078741" bottom="0.19685039370078741" header="0.11811023622047245" footer="0.11811023622047245"/>
  <pageSetup paperSize="9" scale="67" fitToHeight="3" orientation="portrait" r:id="rId2"/>
  <headerFooter alignWithMargins="0"/>
  <rowBreaks count="1" manualBreakCount="1">
    <brk id="137" max="16383" man="1"/>
  </row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16000000}">
          <x14:formula1>
            <xm:f>ValData!$AP$107:$AP$112</xm:f>
          </x14:formula1>
          <xm:sqref>AC16 AC18:AC27 AC29:AC36 AC38:AC43 AC45:AC49 AC51:AC66 AC68:AC75 AC77:AC78 AC80:AC93 AC95:AC101 AC103 AC105 AC108:AC115 AC117 AC129:AC130 AC132 AC134:AC170 AC120:AC125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1">
    <pageSetUpPr fitToPage="1"/>
  </sheetPr>
  <dimension ref="A1:IV219"/>
  <sheetViews>
    <sheetView showGridLines="0" zoomScale="90" zoomScaleNormal="90" zoomScaleSheetLayoutView="100" workbookViewId="0">
      <pane xSplit="3" ySplit="11" topLeftCell="D12" activePane="bottomRight" state="frozen"/>
      <selection activeCell="H32" sqref="H32"/>
      <selection pane="topRight" activeCell="H32" sqref="H32"/>
      <selection pane="bottomLeft" activeCell="H32" sqref="H32"/>
      <selection pane="bottomRight"/>
    </sheetView>
  </sheetViews>
  <sheetFormatPr defaultColWidth="0" defaultRowHeight="15.5" x14ac:dyDescent="0.35"/>
  <cols>
    <col min="1" max="1" width="1.4609375" customWidth="1"/>
    <col min="2" max="2" width="4.765625" style="7" customWidth="1"/>
    <col min="3" max="3" width="47.765625" style="8" customWidth="1"/>
    <col min="4" max="4" width="12.765625" style="4" customWidth="1"/>
    <col min="5" max="5" width="11.84375" style="4" customWidth="1"/>
    <col min="6" max="6" width="1.23046875" style="134" customWidth="1"/>
    <col min="7" max="7" width="8.84375" style="4" hidden="1" customWidth="1"/>
    <col min="8" max="8" width="6.84375" style="4" hidden="1" customWidth="1"/>
    <col min="9" max="9" width="12.4609375" style="4" hidden="1" customWidth="1"/>
    <col min="10" max="10" width="5.3046875" style="4" hidden="1" customWidth="1"/>
    <col min="11" max="12" width="12.765625" style="4" hidden="1" customWidth="1"/>
    <col min="13" max="14" width="12.765625" style="4" customWidth="1"/>
    <col min="15" max="15" width="12.765625" style="186" customWidth="1"/>
    <col min="16" max="16" width="12.765625" style="3" customWidth="1"/>
    <col min="17" max="17" width="7.07421875" style="3" customWidth="1"/>
    <col min="18" max="18" width="54.4609375" customWidth="1"/>
    <col min="19" max="19" width="12.765625" customWidth="1"/>
    <col min="20" max="256" width="0" hidden="1" customWidth="1"/>
    <col min="257" max="16384" width="12.765625" hidden="1"/>
  </cols>
  <sheetData>
    <row r="1" spans="1:239" s="132" customFormat="1" x14ac:dyDescent="0.35">
      <c r="D1" s="3"/>
      <c r="E1" s="184"/>
      <c r="G1" s="3">
        <v>198</v>
      </c>
      <c r="H1" s="3" t="s">
        <v>369</v>
      </c>
      <c r="I1" s="3">
        <f>IF(AND(UANumber&gt;=512,UANumber&lt;=552),-(10^20),0)</f>
        <v>0</v>
      </c>
      <c r="J1" s="3">
        <v>0</v>
      </c>
      <c r="L1" s="19"/>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row>
    <row r="2" spans="1:239" s="132" customFormat="1" x14ac:dyDescent="0.35">
      <c r="B2" s="813" t="s">
        <v>384</v>
      </c>
      <c r="C2" s="814" t="str">
        <f>Services!C6</f>
        <v>Revenue Account Return, 2026-27</v>
      </c>
      <c r="D2" s="3"/>
      <c r="E2" s="3"/>
      <c r="G2" s="3">
        <v>298</v>
      </c>
      <c r="H2" s="3" t="s">
        <v>370</v>
      </c>
      <c r="I2" s="3">
        <f>IF(AND(UANumber&gt;=562,UANumber&lt;=568),-(10^20),0)</f>
        <v>0</v>
      </c>
      <c r="J2" s="3">
        <v>0</v>
      </c>
      <c r="L2" s="19"/>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row>
    <row r="3" spans="1:239" s="132" customFormat="1" ht="25" x14ac:dyDescent="0.35">
      <c r="B3" s="942" t="str">
        <f>Text!G25</f>
        <v>Information specified on this return must be submitted under section 139A of the 1988 Local Government Finance Act (as inserted by paragraph 68 of schedule 5 to the Local Government and Housing Act 1989)</v>
      </c>
      <c r="C3" s="945"/>
      <c r="D3" s="945"/>
      <c r="E3" s="946"/>
      <c r="G3" s="3">
        <v>398</v>
      </c>
      <c r="H3" s="3" t="s">
        <v>371</v>
      </c>
      <c r="I3" s="3">
        <f>IF(AND(UANumber&gt;=572,UANumber&lt;=576),-(10^20),0)</f>
        <v>0</v>
      </c>
      <c r="J3" s="3">
        <v>0</v>
      </c>
      <c r="L3" s="19"/>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row>
    <row r="4" spans="1:239" s="132" customFormat="1" x14ac:dyDescent="0.35">
      <c r="B4" s="34" t="str">
        <f>Text!G23</f>
        <v>Authority</v>
      </c>
      <c r="C4" s="34"/>
      <c r="D4" s="6"/>
      <c r="E4" s="6"/>
      <c r="G4" s="3">
        <v>498</v>
      </c>
      <c r="H4" s="183" t="s">
        <v>372</v>
      </c>
      <c r="I4" s="185">
        <f>IF(AND(UANumber&gt;=582,UANumber&lt;=586),-(10^20),0)</f>
        <v>0</v>
      </c>
      <c r="J4" s="3">
        <v>0</v>
      </c>
      <c r="L4" s="19"/>
      <c r="M4"/>
      <c r="N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row>
    <row r="5" spans="1:239" s="132" customFormat="1" x14ac:dyDescent="0.35">
      <c r="B5" s="948" t="str">
        <f>Details!D1</f>
        <v>Please select your authority</v>
      </c>
      <c r="C5" s="990"/>
      <c r="D5" s="50"/>
      <c r="E5" s="50"/>
      <c r="G5" s="3">
        <v>598</v>
      </c>
      <c r="H5" s="132" t="s">
        <v>34</v>
      </c>
      <c r="I5" s="3">
        <f>-(10^20)</f>
        <v>-1E+20</v>
      </c>
      <c r="J5" s="132">
        <v>0</v>
      </c>
      <c r="L5" s="19"/>
      <c r="M5"/>
      <c r="N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row>
    <row r="6" spans="1:239" s="186" customFormat="1" ht="21.75" customHeight="1" x14ac:dyDescent="0.35">
      <c r="B6" s="187"/>
      <c r="C6" s="188"/>
      <c r="D6" s="344"/>
      <c r="E6" s="715" t="str">
        <f>Text!G30</f>
        <v>£ thousand</v>
      </c>
      <c r="G6" s="97">
        <v>798</v>
      </c>
      <c r="H6" s="3"/>
      <c r="I6" s="186">
        <f>IF(AND(UANumber&gt;=512,UANumber&lt;=552),(10^20),IF(AND(UANumber&gt;=572,UANumber&lt;=576),0,0))</f>
        <v>0</v>
      </c>
      <c r="J6" s="3"/>
      <c r="L6" s="3"/>
      <c r="M6"/>
      <c r="N6"/>
      <c r="O6" s="227"/>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row>
    <row r="7" spans="1:239" s="186" customFormat="1" ht="37.5" x14ac:dyDescent="0.35">
      <c r="B7" s="953" t="str">
        <f>Text!G279</f>
        <v>PLEASE NOTE "OTHER" LINES - 198, 298 ETC ARE NOW AUTOMATICALLY POPULATED FROM THE SPECIFICATION LIST AT THE BOTTOM OF THE PAGE</v>
      </c>
      <c r="C7" s="954"/>
      <c r="D7" s="319" t="str">
        <f>"** "&amp;Text!G278&amp;" **"</f>
        <v>** Record as negative **</v>
      </c>
      <c r="E7" s="508"/>
      <c r="F7" s="19"/>
      <c r="G7" s="3" t="s">
        <v>378</v>
      </c>
      <c r="H7" s="3" t="s">
        <v>3681</v>
      </c>
      <c r="I7" s="3" t="str">
        <f>IF(FrontPage!$E$5=1,H7,G7)</f>
        <v>Line ??</v>
      </c>
      <c r="J7" s="3">
        <f>IF(AND(UANumber&gt;=512,UANumber&lt;=552),(10^20),IF(AND(UANumber&gt;=582,UANumber&lt;=586),0,0))</f>
        <v>0</v>
      </c>
      <c r="K7" s="3"/>
      <c r="L7" s="3"/>
      <c r="M7"/>
      <c r="N7"/>
      <c r="O7" s="3"/>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row>
    <row r="8" spans="1:239" s="186" customFormat="1" ht="46" x14ac:dyDescent="0.35">
      <c r="B8" s="949"/>
      <c r="C8" s="950"/>
      <c r="D8" s="714" t="str">
        <f>Text!G280</f>
        <v>Current grants</v>
      </c>
      <c r="E8" s="509" t="str">
        <f>Text!G281</f>
        <v>Capital financing grants and capital element of PFI</v>
      </c>
      <c r="F8" s="19"/>
      <c r="G8" s="3"/>
      <c r="H8" s="3"/>
      <c r="I8" s="3"/>
      <c r="J8" s="3"/>
      <c r="K8" s="3"/>
      <c r="L8" s="3"/>
      <c r="M8" s="3" t="str">
        <f>ValData!AP47</f>
        <v>YOY Figures</v>
      </c>
      <c r="N8" s="3"/>
      <c r="O8" s="3"/>
      <c r="P8" s="1033" t="str">
        <f>ValData!AP41</f>
        <v>difference</v>
      </c>
      <c r="Q8" s="1033"/>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row>
    <row r="9" spans="1:239" s="334" customFormat="1" ht="16" thickBot="1" x14ac:dyDescent="0.4">
      <c r="A9" s="186"/>
      <c r="B9" s="951"/>
      <c r="C9" s="952"/>
      <c r="D9" s="713" t="s">
        <v>45</v>
      </c>
      <c r="E9" s="713" t="s">
        <v>46</v>
      </c>
      <c r="F9" s="518"/>
      <c r="G9" s="519"/>
      <c r="H9" s="472"/>
      <c r="I9" s="472"/>
      <c r="J9" s="472"/>
      <c r="K9" s="472"/>
      <c r="L9" s="520"/>
      <c r="M9" s="882">
        <f>N9-101</f>
        <v>202425</v>
      </c>
      <c r="N9" s="882">
        <f>O9-101</f>
        <v>202526</v>
      </c>
      <c r="O9" s="882" t="str">
        <f>Year</f>
        <v>202627</v>
      </c>
      <c r="P9" s="705" t="str">
        <f>ValData!AP31</f>
        <v>value</v>
      </c>
      <c r="Q9" s="706" t="s">
        <v>3796</v>
      </c>
      <c r="R9" s="890" t="str">
        <f>ValData!AP37</f>
        <v>Your comments</v>
      </c>
      <c r="S9"/>
      <c r="T9" s="335"/>
      <c r="U9" s="335"/>
      <c r="V9" s="335"/>
      <c r="W9" s="335"/>
      <c r="X9" s="335"/>
      <c r="Y9" s="335"/>
      <c r="Z9" s="335"/>
      <c r="AA9" s="335"/>
      <c r="AB9" s="335"/>
      <c r="AC9" s="335"/>
      <c r="AD9" s="335"/>
      <c r="AE9" s="335"/>
      <c r="AF9" s="335"/>
      <c r="AG9" s="335"/>
      <c r="AH9" s="335"/>
      <c r="AI9" s="335"/>
      <c r="AJ9" s="335"/>
      <c r="AK9" s="335"/>
      <c r="AL9" s="335"/>
      <c r="AM9" s="335"/>
      <c r="AN9" s="335"/>
      <c r="AO9" s="335"/>
      <c r="AP9" s="335"/>
      <c r="AQ9" s="335"/>
      <c r="AR9" s="335"/>
      <c r="AS9" s="335"/>
      <c r="AT9" s="335"/>
      <c r="AU9" s="335"/>
      <c r="AV9" s="335"/>
      <c r="AW9" s="335"/>
      <c r="AX9" s="335"/>
      <c r="AY9" s="335"/>
      <c r="AZ9" s="335"/>
      <c r="BA9" s="335"/>
      <c r="BB9" s="335"/>
      <c r="BC9" s="335"/>
      <c r="BD9" s="335"/>
      <c r="BE9" s="335"/>
      <c r="BF9" s="335"/>
      <c r="BG9" s="335"/>
      <c r="BH9" s="335"/>
      <c r="BI9" s="335"/>
      <c r="BJ9" s="335"/>
      <c r="BK9" s="335"/>
      <c r="BL9" s="335"/>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c r="GC9" s="335"/>
      <c r="GD9" s="335"/>
      <c r="GE9" s="335"/>
      <c r="GF9" s="335"/>
      <c r="GG9" s="335"/>
      <c r="GH9" s="335"/>
      <c r="GI9" s="335"/>
      <c r="GJ9" s="335"/>
      <c r="GK9" s="335"/>
      <c r="GL9" s="335"/>
      <c r="GM9" s="335"/>
      <c r="GN9" s="335"/>
      <c r="GO9" s="335"/>
      <c r="GP9" s="335"/>
      <c r="GQ9" s="335"/>
      <c r="GR9" s="335"/>
      <c r="GS9" s="335"/>
      <c r="GT9" s="335"/>
      <c r="GU9" s="335"/>
      <c r="GV9" s="335"/>
      <c r="GW9" s="335"/>
      <c r="GX9" s="335"/>
      <c r="GY9" s="335"/>
      <c r="GZ9" s="335"/>
      <c r="HA9" s="335"/>
      <c r="HB9" s="335"/>
      <c r="HC9" s="335"/>
      <c r="HD9" s="335"/>
      <c r="HE9" s="335"/>
      <c r="HF9" s="335"/>
      <c r="HG9" s="335"/>
      <c r="HH9" s="335"/>
      <c r="HI9" s="335"/>
      <c r="HJ9" s="335"/>
      <c r="HK9" s="335"/>
      <c r="HL9" s="335"/>
      <c r="HM9" s="335"/>
      <c r="HN9" s="335"/>
      <c r="HO9" s="335"/>
      <c r="HP9" s="335"/>
      <c r="HQ9" s="335"/>
      <c r="HR9" s="335"/>
      <c r="HS9" s="335"/>
      <c r="HT9" s="335"/>
      <c r="HU9" s="335"/>
      <c r="HV9" s="335"/>
      <c r="HW9" s="335"/>
      <c r="HX9" s="335"/>
      <c r="HY9" s="335"/>
      <c r="HZ9" s="335"/>
      <c r="IA9" s="335"/>
      <c r="IB9" s="335"/>
      <c r="IC9" s="335"/>
      <c r="ID9" s="335"/>
      <c r="IE9" s="335"/>
    </row>
    <row r="10" spans="1:239" s="186" customFormat="1" ht="16" thickTop="1" x14ac:dyDescent="0.35">
      <c r="B10" s="331"/>
      <c r="C10" s="332"/>
      <c r="D10" s="333"/>
      <c r="E10" s="510"/>
      <c r="F10" s="19"/>
      <c r="G10" s="20"/>
      <c r="H10" s="3"/>
      <c r="I10" s="3"/>
      <c r="J10" s="3"/>
      <c r="K10" s="3"/>
      <c r="L10" s="3"/>
      <c r="M10" s="3"/>
      <c r="N10" s="3"/>
      <c r="O10" s="3"/>
      <c r="P10" s="3"/>
      <c r="Q10" s="3"/>
      <c r="R10" s="3"/>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row>
    <row r="11" spans="1:239" s="132" customFormat="1" x14ac:dyDescent="0.35">
      <c r="B11" s="173" t="str">
        <f>Text!G282</f>
        <v>Education</v>
      </c>
      <c r="C11" s="189"/>
      <c r="D11" s="190"/>
      <c r="E11" s="511"/>
      <c r="F11" s="19"/>
      <c r="G11" s="3"/>
      <c r="H11" s="3"/>
      <c r="I11" s="3"/>
      <c r="J11" s="3"/>
      <c r="K11" s="3"/>
      <c r="L11" s="618"/>
      <c r="M11" s="321"/>
      <c r="N11" s="322"/>
      <c r="O11" s="322"/>
      <c r="P11" s="329"/>
      <c r="Q11" s="326"/>
      <c r="R11" s="322"/>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row>
    <row r="12" spans="1:239" s="186" customFormat="1" ht="15" customHeight="1" x14ac:dyDescent="0.25">
      <c r="B12" s="717">
        <v>132.1</v>
      </c>
      <c r="C12" s="684" t="str">
        <f>Text!G296</f>
        <v>Local Authority Education Grant - Schools Standards</v>
      </c>
      <c r="D12" s="710">
        <v>0</v>
      </c>
      <c r="E12" s="512"/>
      <c r="F12" s="19"/>
      <c r="G12" s="3">
        <f t="shared" ref="G12:G59" si="0">B12</f>
        <v>132.1</v>
      </c>
      <c r="H12" s="3"/>
      <c r="I12" s="3"/>
      <c r="J12" s="3"/>
      <c r="K12" s="3"/>
      <c r="L12" s="346"/>
      <c r="M12" s="361" t="str">
        <f>IF(ISERROR(VLOOKUP("RAG"&amp;"_"&amp;UANumber&amp;"_"&amp;$B12&amp;"_"&amp;1&amp;"_"&amp;M$9,ValData!$AE$4:$AL$13475,8,FALSE)),"",VLOOKUP("RAG"&amp;"_"&amp;UANumber&amp;"_"&amp;$B12&amp;"_"&amp;1&amp;"_"&amp;M$9,ValData!$AE$4:$AL$13475,8,FALSE))</f>
        <v/>
      </c>
      <c r="N12" s="361" t="str">
        <f>IF(ISERROR(VLOOKUP("RAG"&amp;"_"&amp;UANumber&amp;"_"&amp;$B12&amp;"_"&amp;1&amp;"_"&amp;N$9,ValData!$AE$4:$AL$13475,8,FALSE)),"",VLOOKUP("RAG"&amp;"_"&amp;UANumber&amp;"_"&amp;$B12&amp;"_"&amp;1&amp;"_"&amp;N$9,ValData!$AE$4:$AL$13475,8,FALSE))</f>
        <v/>
      </c>
      <c r="O12" s="361">
        <f t="shared" ref="O12:O21" si="1">D12</f>
        <v>0</v>
      </c>
      <c r="P12" s="361" t="e">
        <f t="shared" ref="P12:P21" si="2">O12-N12</f>
        <v>#VALUE!</v>
      </c>
      <c r="Q12" s="343">
        <f t="shared" ref="Q12:Q21" si="3">IF(OR(N12=0,O12=0),0,P12/N12*100)</f>
        <v>0</v>
      </c>
      <c r="R12" s="896"/>
    </row>
    <row r="13" spans="1:239" s="186" customFormat="1" ht="15" customHeight="1" x14ac:dyDescent="0.25">
      <c r="B13" s="769">
        <v>132.19999999999999</v>
      </c>
      <c r="C13" s="684" t="str">
        <f>Text!G297</f>
        <v>Local Authority Education Grant - Equity</v>
      </c>
      <c r="D13" s="710">
        <v>0</v>
      </c>
      <c r="E13" s="512"/>
      <c r="F13" s="19"/>
      <c r="G13" s="3">
        <f t="shared" ref="G13:G16" si="4">B13</f>
        <v>132.19999999999999</v>
      </c>
      <c r="H13" s="3"/>
      <c r="I13" s="3"/>
      <c r="J13" s="3"/>
      <c r="K13" s="3"/>
      <c r="L13" s="346"/>
      <c r="M13" s="361" t="str">
        <f>IF(ISERROR(VLOOKUP("RAG"&amp;"_"&amp;UANumber&amp;"_"&amp;$B13&amp;"_"&amp;1&amp;"_"&amp;M$9,ValData!$AE$4:$AL$13475,8,FALSE)),"",VLOOKUP("RAG"&amp;"_"&amp;UANumber&amp;"_"&amp;$B13&amp;"_"&amp;1&amp;"_"&amp;M$9,ValData!$AE$4:$AL$13475,8,FALSE))</f>
        <v/>
      </c>
      <c r="N13" s="361" t="str">
        <f>IF(ISERROR(VLOOKUP("RAG"&amp;"_"&amp;UANumber&amp;"_"&amp;$B13&amp;"_"&amp;1&amp;"_"&amp;N$9,ValData!$AE$4:$AL$13475,8,FALSE)),"",VLOOKUP("RAG"&amp;"_"&amp;UANumber&amp;"_"&amp;$B13&amp;"_"&amp;1&amp;"_"&amp;N$9,ValData!$AE$4:$AL$13475,8,FALSE))</f>
        <v/>
      </c>
      <c r="O13" s="361">
        <f t="shared" ref="O13:O16" si="5">D13</f>
        <v>0</v>
      </c>
      <c r="P13" s="361" t="e">
        <f t="shared" si="2"/>
        <v>#VALUE!</v>
      </c>
      <c r="Q13" s="343">
        <f t="shared" si="3"/>
        <v>0</v>
      </c>
      <c r="R13" s="896"/>
    </row>
    <row r="14" spans="1:239" s="186" customFormat="1" ht="15" customHeight="1" x14ac:dyDescent="0.25">
      <c r="B14" s="769">
        <v>132.30000000000001</v>
      </c>
      <c r="C14" s="684" t="str">
        <f>Text!G298</f>
        <v>Local Authority Education Grant - Reform</v>
      </c>
      <c r="D14" s="710">
        <v>0</v>
      </c>
      <c r="E14" s="512"/>
      <c r="F14" s="19"/>
      <c r="G14" s="3">
        <f t="shared" si="4"/>
        <v>132.30000000000001</v>
      </c>
      <c r="H14" s="3"/>
      <c r="I14" s="3"/>
      <c r="J14" s="3"/>
      <c r="K14" s="3"/>
      <c r="L14" s="346"/>
      <c r="M14" s="361" t="str">
        <f>IF(ISERROR(VLOOKUP("RAG"&amp;"_"&amp;UANumber&amp;"_"&amp;$B14&amp;"_"&amp;1&amp;"_"&amp;M$9,ValData!$AE$4:$AL$13475,8,FALSE)),"",VLOOKUP("RAG"&amp;"_"&amp;UANumber&amp;"_"&amp;$B14&amp;"_"&amp;1&amp;"_"&amp;M$9,ValData!$AE$4:$AL$13475,8,FALSE))</f>
        <v/>
      </c>
      <c r="N14" s="361" t="str">
        <f>IF(ISERROR(VLOOKUP("RAG"&amp;"_"&amp;UANumber&amp;"_"&amp;$B14&amp;"_"&amp;1&amp;"_"&amp;N$9,ValData!$AE$4:$AL$13475,8,FALSE)),"",VLOOKUP("RAG"&amp;"_"&amp;UANumber&amp;"_"&amp;$B14&amp;"_"&amp;1&amp;"_"&amp;N$9,ValData!$AE$4:$AL$13475,8,FALSE))</f>
        <v/>
      </c>
      <c r="O14" s="361">
        <f t="shared" si="5"/>
        <v>0</v>
      </c>
      <c r="P14" s="361" t="e">
        <f t="shared" si="2"/>
        <v>#VALUE!</v>
      </c>
      <c r="Q14" s="343">
        <f t="shared" si="3"/>
        <v>0</v>
      </c>
      <c r="R14" s="896"/>
    </row>
    <row r="15" spans="1:239" s="186" customFormat="1" ht="15" customHeight="1" x14ac:dyDescent="0.25">
      <c r="B15" s="769">
        <v>132.4</v>
      </c>
      <c r="C15" s="684" t="str">
        <f>Text!G299</f>
        <v>Local Authority Education Grant - Cymraeg 2050</v>
      </c>
      <c r="D15" s="710">
        <v>0</v>
      </c>
      <c r="E15" s="512"/>
      <c r="F15" s="19"/>
      <c r="G15" s="3">
        <f t="shared" si="4"/>
        <v>132.4</v>
      </c>
      <c r="H15" s="3"/>
      <c r="I15" s="3"/>
      <c r="J15" s="3"/>
      <c r="K15" s="3"/>
      <c r="L15" s="346"/>
      <c r="M15" s="361" t="str">
        <f>IF(ISERROR(VLOOKUP("RAG"&amp;"_"&amp;UANumber&amp;"_"&amp;$B15&amp;"_"&amp;1&amp;"_"&amp;M$9,ValData!$AE$4:$AL$13475,8,FALSE)),"",VLOOKUP("RAG"&amp;"_"&amp;UANumber&amp;"_"&amp;$B15&amp;"_"&amp;1&amp;"_"&amp;M$9,ValData!$AE$4:$AL$13475,8,FALSE))</f>
        <v/>
      </c>
      <c r="N15" s="361" t="str">
        <f>IF(ISERROR(VLOOKUP("RAG"&amp;"_"&amp;UANumber&amp;"_"&amp;$B15&amp;"_"&amp;1&amp;"_"&amp;N$9,ValData!$AE$4:$AL$13475,8,FALSE)),"",VLOOKUP("RAG"&amp;"_"&amp;UANumber&amp;"_"&amp;$B15&amp;"_"&amp;1&amp;"_"&amp;N$9,ValData!$AE$4:$AL$13475,8,FALSE))</f>
        <v/>
      </c>
      <c r="O15" s="361">
        <f t="shared" si="5"/>
        <v>0</v>
      </c>
      <c r="P15" s="361" t="e">
        <f t="shared" si="2"/>
        <v>#VALUE!</v>
      </c>
      <c r="Q15" s="343">
        <f t="shared" si="3"/>
        <v>0</v>
      </c>
      <c r="R15" s="896"/>
    </row>
    <row r="16" spans="1:239" s="186" customFormat="1" ht="15" customHeight="1" x14ac:dyDescent="0.25">
      <c r="B16" s="769">
        <v>154</v>
      </c>
      <c r="C16" s="684" t="str">
        <f>Text!G306</f>
        <v>Youth service</v>
      </c>
      <c r="D16" s="710">
        <v>0</v>
      </c>
      <c r="E16" s="512"/>
      <c r="F16" s="19"/>
      <c r="G16" s="3">
        <f t="shared" si="4"/>
        <v>154</v>
      </c>
      <c r="H16" s="3"/>
      <c r="I16" s="3"/>
      <c r="J16" s="3"/>
      <c r="K16" s="3"/>
      <c r="L16" s="346"/>
      <c r="M16" s="361" t="str">
        <f>IF(ISERROR(VLOOKUP("RAG"&amp;"_"&amp;UANumber&amp;"_"&amp;$B16&amp;"_"&amp;1&amp;"_"&amp;M$9,ValData!$AE$4:$AL$13475,8,FALSE)),"",VLOOKUP("RAG"&amp;"_"&amp;UANumber&amp;"_"&amp;$B16&amp;"_"&amp;1&amp;"_"&amp;M$9,ValData!$AE$4:$AL$13475,8,FALSE))</f>
        <v/>
      </c>
      <c r="N16" s="361" t="str">
        <f>IF(ISERROR(VLOOKUP("RAG"&amp;"_"&amp;UANumber&amp;"_"&amp;$B16&amp;"_"&amp;1&amp;"_"&amp;N$9,ValData!$AE$4:$AL$13475,8,FALSE)),"",VLOOKUP("RAG"&amp;"_"&amp;UANumber&amp;"_"&amp;$B16&amp;"_"&amp;1&amp;"_"&amp;N$9,ValData!$AE$4:$AL$13475,8,FALSE))</f>
        <v/>
      </c>
      <c r="O16" s="361">
        <f t="shared" si="5"/>
        <v>0</v>
      </c>
      <c r="P16" s="361" t="e">
        <f t="shared" si="2"/>
        <v>#VALUE!</v>
      </c>
      <c r="Q16" s="343">
        <f t="shared" si="3"/>
        <v>0</v>
      </c>
      <c r="R16" s="896"/>
    </row>
    <row r="17" spans="2:239" s="186" customFormat="1" ht="25.5" customHeight="1" x14ac:dyDescent="0.25">
      <c r="B17" s="769">
        <v>168</v>
      </c>
      <c r="C17" s="684" t="str">
        <f>Text!G311</f>
        <v>Children and Communities Grant (formerly Flexible Funding - education)</v>
      </c>
      <c r="D17" s="710">
        <v>0</v>
      </c>
      <c r="E17" s="512"/>
      <c r="F17" s="19"/>
      <c r="G17" s="3">
        <f t="shared" ref="G17" si="6">B17</f>
        <v>168</v>
      </c>
      <c r="H17" s="3"/>
      <c r="I17" s="3"/>
      <c r="J17" s="3"/>
      <c r="K17" s="3"/>
      <c r="L17" s="346"/>
      <c r="M17" s="361" t="str">
        <f>IF(ISERROR(VLOOKUP("RAG"&amp;"_"&amp;UANumber&amp;"_"&amp;$B17&amp;"_"&amp;1&amp;"_"&amp;M$9,ValData!$AE$4:$AL$13475,8,FALSE)),"",VLOOKUP("RAG"&amp;"_"&amp;UANumber&amp;"_"&amp;$B17&amp;"_"&amp;1&amp;"_"&amp;M$9,ValData!$AE$4:$AL$13475,8,FALSE))</f>
        <v/>
      </c>
      <c r="N17" s="361" t="str">
        <f>IF(ISERROR(VLOOKUP("RAG"&amp;"_"&amp;UANumber&amp;"_"&amp;$B17&amp;"_"&amp;1&amp;"_"&amp;N$9,ValData!$AE$4:$AL$13475,8,FALSE)),"",VLOOKUP("RAG"&amp;"_"&amp;UANumber&amp;"_"&amp;$B17&amp;"_"&amp;1&amp;"_"&amp;N$9,ValData!$AE$4:$AL$13475,8,FALSE))</f>
        <v/>
      </c>
      <c r="O17" s="361">
        <f t="shared" ref="O17" si="7">D17</f>
        <v>0</v>
      </c>
      <c r="P17" s="361" t="e">
        <f t="shared" si="2"/>
        <v>#VALUE!</v>
      </c>
      <c r="Q17" s="343">
        <f t="shared" si="3"/>
        <v>0</v>
      </c>
      <c r="R17" s="896"/>
    </row>
    <row r="18" spans="2:239" s="186" customFormat="1" x14ac:dyDescent="0.35">
      <c r="B18" s="756">
        <v>173</v>
      </c>
      <c r="C18" s="684" t="str">
        <f>Text!G316</f>
        <v>School Essentials Grant, formerly PDG Access</v>
      </c>
      <c r="D18" s="710">
        <v>0</v>
      </c>
      <c r="E18" s="512"/>
      <c r="F18" s="19"/>
      <c r="G18" s="3">
        <f t="shared" si="0"/>
        <v>173</v>
      </c>
      <c r="H18" s="3"/>
      <c r="I18" s="3"/>
      <c r="J18" s="3"/>
      <c r="K18" s="3"/>
      <c r="L18" s="346"/>
      <c r="M18" s="361" t="str">
        <f>IF(ISERROR(VLOOKUP("RAG"&amp;"_"&amp;UANumber&amp;"_"&amp;$B18&amp;"_"&amp;1&amp;"_"&amp;M$9,ValData!$AE$4:$AL$13475,8,FALSE)),"",VLOOKUP("RAG"&amp;"_"&amp;UANumber&amp;"_"&amp;$B18&amp;"_"&amp;1&amp;"_"&amp;M$9,ValData!$AE$4:$AL$13475,8,FALSE))</f>
        <v/>
      </c>
      <c r="N18" s="361" t="str">
        <f>IF(ISERROR(VLOOKUP("RAG"&amp;"_"&amp;UANumber&amp;"_"&amp;$B18&amp;"_"&amp;1&amp;"_"&amp;N$9,ValData!$AE$4:$AL$13475,8,FALSE)),"",VLOOKUP("RAG"&amp;"_"&amp;UANumber&amp;"_"&amp;$B18&amp;"_"&amp;1&amp;"_"&amp;N$9,ValData!$AE$4:$AL$13475,8,FALSE))</f>
        <v/>
      </c>
      <c r="O18" s="361">
        <f t="shared" si="1"/>
        <v>0</v>
      </c>
      <c r="P18" s="361" t="e">
        <f t="shared" si="2"/>
        <v>#VALUE!</v>
      </c>
      <c r="Q18" s="343">
        <f t="shared" si="3"/>
        <v>0</v>
      </c>
      <c r="R18" s="896"/>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row>
    <row r="19" spans="2:239" s="186" customFormat="1" x14ac:dyDescent="0.35">
      <c r="B19" s="756">
        <v>174</v>
      </c>
      <c r="C19" s="684" t="str">
        <f>Text!G317</f>
        <v>Universal Primary Free School Meals</v>
      </c>
      <c r="D19" s="710">
        <v>0</v>
      </c>
      <c r="E19" s="512"/>
      <c r="F19" s="19"/>
      <c r="G19" s="3">
        <f t="shared" si="0"/>
        <v>174</v>
      </c>
      <c r="H19" s="3"/>
      <c r="I19" s="3"/>
      <c r="J19" s="3"/>
      <c r="K19" s="3"/>
      <c r="L19" s="346"/>
      <c r="M19" s="361" t="str">
        <f>IF(ISERROR(VLOOKUP("RAG"&amp;"_"&amp;UANumber&amp;"_"&amp;$B19&amp;"_"&amp;1&amp;"_"&amp;M$9,ValData!$AE$4:$AL$13475,8,FALSE)),"",VLOOKUP("RAG"&amp;"_"&amp;UANumber&amp;"_"&amp;$B19&amp;"_"&amp;1&amp;"_"&amp;M$9,ValData!$AE$4:$AL$13475,8,FALSE))</f>
        <v/>
      </c>
      <c r="N19" s="361" t="str">
        <f>IF(ISERROR(VLOOKUP("RAG"&amp;"_"&amp;UANumber&amp;"_"&amp;$B19&amp;"_"&amp;1&amp;"_"&amp;N$9,ValData!$AE$4:$AL$13475,8,FALSE)),"",VLOOKUP("RAG"&amp;"_"&amp;UANumber&amp;"_"&amp;$B19&amp;"_"&amp;1&amp;"_"&amp;N$9,ValData!$AE$4:$AL$13475,8,FALSE))</f>
        <v/>
      </c>
      <c r="O19" s="361">
        <f t="shared" si="1"/>
        <v>0</v>
      </c>
      <c r="P19" s="361" t="e">
        <f t="shared" si="2"/>
        <v>#VALUE!</v>
      </c>
      <c r="Q19" s="343">
        <f t="shared" si="3"/>
        <v>0</v>
      </c>
      <c r="R19" s="896"/>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row>
    <row r="20" spans="2:239" s="186" customFormat="1" x14ac:dyDescent="0.35">
      <c r="B20" s="769">
        <v>175</v>
      </c>
      <c r="C20" s="684" t="str">
        <f>Text!G318</f>
        <v>Mutual Investment Model - Revenue</v>
      </c>
      <c r="D20" s="710">
        <v>0</v>
      </c>
      <c r="E20" s="512"/>
      <c r="F20" s="19"/>
      <c r="G20" s="224">
        <f t="shared" si="0"/>
        <v>175</v>
      </c>
      <c r="H20" s="224"/>
      <c r="I20" s="224"/>
      <c r="J20" s="224"/>
      <c r="K20" s="224"/>
      <c r="L20" s="774"/>
      <c r="M20" s="361" t="str">
        <f>IF(ISERROR(VLOOKUP("RAG"&amp;"_"&amp;UANumber&amp;"_"&amp;$B20&amp;"_"&amp;1&amp;"_"&amp;M$9,ValData!$AE$4:$AL$13475,8,FALSE)),"",VLOOKUP("RAG"&amp;"_"&amp;UANumber&amp;"_"&amp;$B20&amp;"_"&amp;1&amp;"_"&amp;M$9,ValData!$AE$4:$AL$13475,8,FALSE))</f>
        <v/>
      </c>
      <c r="N20" s="361" t="str">
        <f>IF(ISERROR(VLOOKUP("RAG"&amp;"_"&amp;UANumber&amp;"_"&amp;$B20&amp;"_"&amp;1&amp;"_"&amp;N$9,ValData!$AE$4:$AL$13475,8,FALSE)),"",VLOOKUP("RAG"&amp;"_"&amp;UANumber&amp;"_"&amp;$B20&amp;"_"&amp;1&amp;"_"&amp;N$9,ValData!$AE$4:$AL$13475,8,FALSE))</f>
        <v/>
      </c>
      <c r="O20" s="361">
        <f t="shared" si="1"/>
        <v>0</v>
      </c>
      <c r="P20" s="361" t="e">
        <f t="shared" si="2"/>
        <v>#VALUE!</v>
      </c>
      <c r="Q20" s="343">
        <f t="shared" si="3"/>
        <v>0</v>
      </c>
      <c r="R20" s="896"/>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row>
    <row r="21" spans="2:239" s="186" customFormat="1" ht="26" x14ac:dyDescent="0.35">
      <c r="B21" s="313">
        <v>198</v>
      </c>
      <c r="C21" s="129" t="str">
        <f>Text!G319</f>
        <v>Other education (including emergency financial assistance) (specify in list below line 999)</v>
      </c>
      <c r="D21" s="708">
        <f>SUMIF(number,$B21,grant)</f>
        <v>0</v>
      </c>
      <c r="E21" s="708">
        <f>SUMIF(number,B21,cap_grant)</f>
        <v>0</v>
      </c>
      <c r="F21" s="19"/>
      <c r="G21" s="3">
        <f t="shared" si="0"/>
        <v>198</v>
      </c>
      <c r="H21" s="3"/>
      <c r="I21" s="3"/>
      <c r="J21" s="3"/>
      <c r="K21" s="3"/>
      <c r="L21" s="346"/>
      <c r="M21" s="361" t="str">
        <f>IF(ISERROR(VLOOKUP("RAG"&amp;"_"&amp;UANumber&amp;"_"&amp;$B21&amp;"_"&amp;1&amp;"_"&amp;M$9,ValData!$AE$4:$AL$13475,8,FALSE)),"",VLOOKUP("RAG"&amp;"_"&amp;UANumber&amp;"_"&amp;$B21&amp;"_"&amp;1&amp;"_"&amp;M$9,ValData!$AE$4:$AL$13475,8,FALSE))</f>
        <v/>
      </c>
      <c r="N21" s="361" t="str">
        <f>IF(ISERROR(VLOOKUP("RAG"&amp;"_"&amp;UANumber&amp;"_"&amp;$B21&amp;"_"&amp;1&amp;"_"&amp;N$9,ValData!$AE$4:$AL$13475,8,FALSE)),"",VLOOKUP("RAG"&amp;"_"&amp;UANumber&amp;"_"&amp;$B21&amp;"_"&amp;1&amp;"_"&amp;N$9,ValData!$AE$4:$AL$13475,8,FALSE))</f>
        <v/>
      </c>
      <c r="O21" s="361">
        <f t="shared" si="1"/>
        <v>0</v>
      </c>
      <c r="P21" s="361" t="e">
        <f t="shared" si="2"/>
        <v>#VALUE!</v>
      </c>
      <c r="Q21" s="343">
        <f t="shared" si="3"/>
        <v>0</v>
      </c>
      <c r="R21" s="896"/>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row>
    <row r="22" spans="2:239" s="186" customFormat="1" x14ac:dyDescent="0.35">
      <c r="B22" s="719">
        <v>199</v>
      </c>
      <c r="C22" s="720" t="str">
        <f>Text!G320</f>
        <v>Total Education</v>
      </c>
      <c r="D22" s="718">
        <f>SUM(D12:D21)</f>
        <v>0</v>
      </c>
      <c r="E22" s="718">
        <f>SUM(E21)</f>
        <v>0</v>
      </c>
      <c r="F22" s="19"/>
      <c r="G22" s="3">
        <f t="shared" si="0"/>
        <v>199</v>
      </c>
      <c r="H22" s="3"/>
      <c r="I22" s="3"/>
      <c r="J22" s="3"/>
      <c r="K22" s="3"/>
      <c r="L22" s="346"/>
      <c r="M22" s="709" t="str">
        <f>IF(ISERROR(VLOOKUP("RAG"&amp;"_"&amp;UANumber&amp;"_"&amp;$B22&amp;"_"&amp;1&amp;"_"&amp;M$9,ValData!$AE$4:$AL$13475,8,FALSE)),"",VLOOKUP("RAG"&amp;"_"&amp;UANumber&amp;"_"&amp;$B22&amp;"_"&amp;1&amp;"_"&amp;M$9,ValData!$AE$4:$AL$13475,8,FALSE))</f>
        <v/>
      </c>
      <c r="N22" s="709" t="str">
        <f>IF(ISERROR(VLOOKUP("RAG"&amp;"_"&amp;UANumber&amp;"_"&amp;$B22&amp;"_"&amp;1&amp;"_"&amp;N$9,ValData!$AE$4:$AL$13475,8,FALSE)),"",VLOOKUP("RAG"&amp;"_"&amp;UANumber&amp;"_"&amp;$B22&amp;"_"&amp;1&amp;"_"&amp;N$9,ValData!$AE$4:$AL$13475,8,FALSE))</f>
        <v/>
      </c>
      <c r="O22" s="709">
        <f>D22</f>
        <v>0</v>
      </c>
      <c r="P22" s="183"/>
      <c r="Q22" s="183"/>
      <c r="R22" s="183"/>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row>
    <row r="23" spans="2:239" s="186" customFormat="1" x14ac:dyDescent="0.35">
      <c r="B23" s="315" t="str">
        <f>Text!G321</f>
        <v>Roads and Transport</v>
      </c>
      <c r="C23" s="192"/>
      <c r="D23" s="192"/>
      <c r="E23" s="513"/>
      <c r="F23" s="19"/>
      <c r="G23" s="3" t="str">
        <f t="shared" si="0"/>
        <v>Roads and Transport</v>
      </c>
      <c r="H23" s="3"/>
      <c r="I23" s="3"/>
      <c r="J23" s="3"/>
      <c r="K23" s="3"/>
      <c r="L23" s="618"/>
      <c r="M23" s="321"/>
      <c r="N23" s="322"/>
      <c r="O23" s="321"/>
      <c r="P23" s="183"/>
      <c r="Q23" s="183"/>
      <c r="R23" s="18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row>
    <row r="24" spans="2:239" s="186" customFormat="1" x14ac:dyDescent="0.35">
      <c r="B24" s="717">
        <v>203</v>
      </c>
      <c r="C24" s="684" t="str">
        <f>Text!G322</f>
        <v>Concessionary fares re-imbursement grant</v>
      </c>
      <c r="D24" s="710">
        <v>0</v>
      </c>
      <c r="E24" s="512"/>
      <c r="F24" s="19"/>
      <c r="G24" s="3">
        <f t="shared" si="0"/>
        <v>203</v>
      </c>
      <c r="H24" s="3"/>
      <c r="I24" s="3"/>
      <c r="J24" s="3"/>
      <c r="K24" s="3"/>
      <c r="L24" s="346"/>
      <c r="M24" s="361" t="str">
        <f>IF(ISERROR(VLOOKUP("RAG"&amp;"_"&amp;UANumber&amp;"_"&amp;$B24&amp;"_"&amp;1&amp;"_"&amp;M$9,ValData!$AE$4:$AL$13475,8,FALSE)),"",VLOOKUP("RAG"&amp;"_"&amp;UANumber&amp;"_"&amp;$B24&amp;"_"&amp;1&amp;"_"&amp;M$9,ValData!$AE$4:$AL$13475,8,FALSE))</f>
        <v/>
      </c>
      <c r="N24" s="361" t="str">
        <f>IF(ISERROR(VLOOKUP("RAG"&amp;"_"&amp;UANumber&amp;"_"&amp;$B24&amp;"_"&amp;1&amp;"_"&amp;N$9,ValData!$AE$4:$AL$13475,8,FALSE)),"",VLOOKUP("RAG"&amp;"_"&amp;UANumber&amp;"_"&amp;$B24&amp;"_"&amp;1&amp;"_"&amp;N$9,ValData!$AE$4:$AL$13475,8,FALSE))</f>
        <v/>
      </c>
      <c r="O24" s="361">
        <f t="shared" ref="O24:O29" si="8">D24</f>
        <v>0</v>
      </c>
      <c r="P24" s="361" t="e">
        <f t="shared" ref="P24:P29" si="9">O24-N24</f>
        <v>#VALUE!</v>
      </c>
      <c r="Q24" s="343">
        <f t="shared" ref="Q24:Q29" si="10">IF(OR(N24=0,O24=0),0,P24/N24*100)</f>
        <v>0</v>
      </c>
      <c r="R24" s="896"/>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row>
    <row r="25" spans="2:239" s="186" customFormat="1" x14ac:dyDescent="0.35">
      <c r="B25" s="717">
        <v>208</v>
      </c>
      <c r="C25" s="684" t="str">
        <f>Text!G323</f>
        <v>Bus Services Support Grant</v>
      </c>
      <c r="D25" s="710">
        <v>0</v>
      </c>
      <c r="E25" s="512"/>
      <c r="F25" s="19"/>
      <c r="G25" s="3">
        <f t="shared" si="0"/>
        <v>208</v>
      </c>
      <c r="H25" s="3"/>
      <c r="I25" s="3"/>
      <c r="J25" s="3"/>
      <c r="K25" s="3"/>
      <c r="L25" s="346"/>
      <c r="M25" s="361" t="str">
        <f>IF(ISERROR(VLOOKUP("RAG"&amp;"_"&amp;UANumber&amp;"_"&amp;$B25&amp;"_"&amp;1&amp;"_"&amp;M$9,ValData!$AE$4:$AL$13475,8,FALSE)),"",VLOOKUP("RAG"&amp;"_"&amp;UANumber&amp;"_"&amp;$B25&amp;"_"&amp;1&amp;"_"&amp;M$9,ValData!$AE$4:$AL$13475,8,FALSE))</f>
        <v/>
      </c>
      <c r="N25" s="361" t="str">
        <f>IF(ISERROR(VLOOKUP("RAG"&amp;"_"&amp;UANumber&amp;"_"&amp;$B25&amp;"_"&amp;1&amp;"_"&amp;N$9,ValData!$AE$4:$AL$13475,8,FALSE)),"",VLOOKUP("RAG"&amp;"_"&amp;UANumber&amp;"_"&amp;$B25&amp;"_"&amp;1&amp;"_"&amp;N$9,ValData!$AE$4:$AL$13475,8,FALSE))</f>
        <v/>
      </c>
      <c r="O25" s="361">
        <f t="shared" si="8"/>
        <v>0</v>
      </c>
      <c r="P25" s="361" t="e">
        <f t="shared" si="9"/>
        <v>#VALUE!</v>
      </c>
      <c r="Q25" s="343">
        <f t="shared" si="10"/>
        <v>0</v>
      </c>
      <c r="R25" s="896"/>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row>
    <row r="26" spans="2:239" s="186" customFormat="1" x14ac:dyDescent="0.35">
      <c r="B26" s="717">
        <v>210</v>
      </c>
      <c r="C26" s="684" t="str">
        <f>Text!G325</f>
        <v>Local Transport Fund (formerly Local Transport Grant)</v>
      </c>
      <c r="D26" s="710">
        <v>0</v>
      </c>
      <c r="E26" s="512"/>
      <c r="F26" s="19"/>
      <c r="G26" s="3">
        <f t="shared" si="0"/>
        <v>210</v>
      </c>
      <c r="H26" s="3"/>
      <c r="I26" s="3"/>
      <c r="J26" s="3"/>
      <c r="K26" s="3"/>
      <c r="L26" s="346"/>
      <c r="M26" s="361" t="str">
        <f>IF(ISERROR(VLOOKUP("RAG"&amp;"_"&amp;UANumber&amp;"_"&amp;$B26&amp;"_"&amp;1&amp;"_"&amp;M$9,ValData!$AE$4:$AL$13475,8,FALSE)),"",VLOOKUP("RAG"&amp;"_"&amp;UANumber&amp;"_"&amp;$B26&amp;"_"&amp;1&amp;"_"&amp;M$9,ValData!$AE$4:$AL$13475,8,FALSE))</f>
        <v/>
      </c>
      <c r="N26" s="361" t="str">
        <f>IF(ISERROR(VLOOKUP("RAG"&amp;"_"&amp;UANumber&amp;"_"&amp;$B26&amp;"_"&amp;1&amp;"_"&amp;N$9,ValData!$AE$4:$AL$13475,8,FALSE)),"",VLOOKUP("RAG"&amp;"_"&amp;UANumber&amp;"_"&amp;$B26&amp;"_"&amp;1&amp;"_"&amp;N$9,ValData!$AE$4:$AL$13475,8,FALSE))</f>
        <v/>
      </c>
      <c r="O26" s="361">
        <f t="shared" si="8"/>
        <v>0</v>
      </c>
      <c r="P26" s="361" t="e">
        <f t="shared" si="9"/>
        <v>#VALUE!</v>
      </c>
      <c r="Q26" s="343">
        <f t="shared" si="10"/>
        <v>0</v>
      </c>
      <c r="R26" s="89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row>
    <row r="27" spans="2:239" s="186" customFormat="1" x14ac:dyDescent="0.35">
      <c r="B27" s="717">
        <v>212</v>
      </c>
      <c r="C27" s="684" t="str">
        <f>Text!G327</f>
        <v>Road Safety Grant</v>
      </c>
      <c r="D27" s="710">
        <v>0</v>
      </c>
      <c r="E27" s="512"/>
      <c r="F27" s="19"/>
      <c r="G27" s="3">
        <f t="shared" si="0"/>
        <v>212</v>
      </c>
      <c r="L27" s="346"/>
      <c r="M27" s="361" t="str">
        <f>IF(ISERROR(VLOOKUP("RAG"&amp;"_"&amp;UANumber&amp;"_"&amp;$B27&amp;"_"&amp;1&amp;"_"&amp;M$9,ValData!$AE$4:$AL$13475,8,FALSE)),"",VLOOKUP("RAG"&amp;"_"&amp;UANumber&amp;"_"&amp;$B27&amp;"_"&amp;1&amp;"_"&amp;M$9,ValData!$AE$4:$AL$13475,8,FALSE))</f>
        <v/>
      </c>
      <c r="N27" s="361" t="str">
        <f>IF(ISERROR(VLOOKUP("RAG"&amp;"_"&amp;UANumber&amp;"_"&amp;$B27&amp;"_"&amp;1&amp;"_"&amp;N$9,ValData!$AE$4:$AL$13475,8,FALSE)),"",VLOOKUP("RAG"&amp;"_"&amp;UANumber&amp;"_"&amp;$B27&amp;"_"&amp;1&amp;"_"&amp;N$9,ValData!$AE$4:$AL$13475,8,FALSE))</f>
        <v/>
      </c>
      <c r="O27" s="361">
        <f t="shared" si="8"/>
        <v>0</v>
      </c>
      <c r="P27" s="361" t="e">
        <f t="shared" si="9"/>
        <v>#VALUE!</v>
      </c>
      <c r="Q27" s="343">
        <f t="shared" si="10"/>
        <v>0</v>
      </c>
      <c r="R27" s="896"/>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row>
    <row r="28" spans="2:239" s="186" customFormat="1" ht="25.5" customHeight="1" x14ac:dyDescent="0.35">
      <c r="B28" s="717">
        <v>213</v>
      </c>
      <c r="C28" s="684" t="str">
        <f>Text!G328</f>
        <v>Bus Emergency Support (formerly COVID-19-Bus Emergency Support)</v>
      </c>
      <c r="D28" s="710">
        <v>0</v>
      </c>
      <c r="E28" s="512"/>
      <c r="F28" s="19"/>
      <c r="G28" s="3">
        <f t="shared" si="0"/>
        <v>213</v>
      </c>
      <c r="L28" s="346"/>
      <c r="M28" s="361" t="str">
        <f>IF(ISERROR(VLOOKUP("RAG"&amp;"_"&amp;UANumber&amp;"_"&amp;$B28&amp;"_"&amp;1&amp;"_"&amp;M$9,ValData!$AE$4:$AL$13475,8,FALSE)),"",VLOOKUP("RAG"&amp;"_"&amp;UANumber&amp;"_"&amp;$B28&amp;"_"&amp;1&amp;"_"&amp;M$9,ValData!$AE$4:$AL$13475,8,FALSE))</f>
        <v/>
      </c>
      <c r="N28" s="361" t="str">
        <f>IF(ISERROR(VLOOKUP("RAG"&amp;"_"&amp;UANumber&amp;"_"&amp;$B28&amp;"_"&amp;1&amp;"_"&amp;N$9,ValData!$AE$4:$AL$13475,8,FALSE)),"",VLOOKUP("RAG"&amp;"_"&amp;UANumber&amp;"_"&amp;$B28&amp;"_"&amp;1&amp;"_"&amp;N$9,ValData!$AE$4:$AL$13475,8,FALSE))</f>
        <v/>
      </c>
      <c r="O28" s="361">
        <f t="shared" si="8"/>
        <v>0</v>
      </c>
      <c r="P28" s="361" t="e">
        <f t="shared" si="9"/>
        <v>#VALUE!</v>
      </c>
      <c r="Q28" s="343">
        <f t="shared" si="10"/>
        <v>0</v>
      </c>
      <c r="R28" s="896"/>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row>
    <row r="29" spans="2:239" s="186" customFormat="1" x14ac:dyDescent="0.35">
      <c r="B29" s="721">
        <v>298</v>
      </c>
      <c r="C29" s="722" t="str">
        <f>Text!G329</f>
        <v>Other road and transport (specify on last page)</v>
      </c>
      <c r="D29" s="708">
        <f>SUMIF(number,$B29,grant)</f>
        <v>0</v>
      </c>
      <c r="E29" s="708">
        <f>SUMIF(number,B29,cap_grant)</f>
        <v>0</v>
      </c>
      <c r="F29" s="19"/>
      <c r="G29" s="3">
        <f t="shared" si="0"/>
        <v>298</v>
      </c>
      <c r="H29" s="3"/>
      <c r="I29" s="3"/>
      <c r="J29" s="3"/>
      <c r="K29" s="3"/>
      <c r="L29" s="346"/>
      <c r="M29" s="361" t="str">
        <f>IF(ISERROR(VLOOKUP("RAG"&amp;"_"&amp;UANumber&amp;"_"&amp;$B29&amp;"_"&amp;1&amp;"_"&amp;M$9,ValData!$AE$4:$AL$13475,8,FALSE)),"",VLOOKUP("RAG"&amp;"_"&amp;UANumber&amp;"_"&amp;$B29&amp;"_"&amp;1&amp;"_"&amp;M$9,ValData!$AE$4:$AL$13475,8,FALSE))</f>
        <v/>
      </c>
      <c r="N29" s="361" t="str">
        <f>IF(ISERROR(VLOOKUP("RAG"&amp;"_"&amp;UANumber&amp;"_"&amp;$B29&amp;"_"&amp;1&amp;"_"&amp;N$9,ValData!$AE$4:$AL$13475,8,FALSE)),"",VLOOKUP("RAG"&amp;"_"&amp;UANumber&amp;"_"&amp;$B29&amp;"_"&amp;1&amp;"_"&amp;N$9,ValData!$AE$4:$AL$13475,8,FALSE))</f>
        <v/>
      </c>
      <c r="O29" s="361">
        <f t="shared" si="8"/>
        <v>0</v>
      </c>
      <c r="P29" s="361" t="e">
        <f t="shared" si="9"/>
        <v>#VALUE!</v>
      </c>
      <c r="Q29" s="343">
        <f t="shared" si="10"/>
        <v>0</v>
      </c>
      <c r="R29" s="896"/>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row>
    <row r="30" spans="2:239" s="186" customFormat="1" x14ac:dyDescent="0.35">
      <c r="B30" s="719">
        <v>299</v>
      </c>
      <c r="C30" s="720" t="str">
        <f>Text!G330</f>
        <v>Total Roads and Transport</v>
      </c>
      <c r="D30" s="718">
        <f>SUM(D24:D29)</f>
        <v>0</v>
      </c>
      <c r="E30" s="718">
        <f>SUM(E29)</f>
        <v>0</v>
      </c>
      <c r="F30" s="19"/>
      <c r="G30" s="3">
        <f t="shared" si="0"/>
        <v>299</v>
      </c>
      <c r="H30" s="3"/>
      <c r="I30" s="3"/>
      <c r="J30" s="3"/>
      <c r="K30" s="3"/>
      <c r="L30" s="346"/>
      <c r="M30" s="709" t="str">
        <f>IF(ISERROR(VLOOKUP("RAG"&amp;"_"&amp;UANumber&amp;"_"&amp;$B30&amp;"_"&amp;1&amp;"_"&amp;M$9,ValData!$AE$4:$AL$13475,8,FALSE)),"",VLOOKUP("RAG"&amp;"_"&amp;UANumber&amp;"_"&amp;$B30&amp;"_"&amp;1&amp;"_"&amp;M$9,ValData!$AE$4:$AL$13475,8,FALSE))</f>
        <v/>
      </c>
      <c r="N30" s="709" t="str">
        <f>IF(ISERROR(VLOOKUP("RAG"&amp;"_"&amp;UANumber&amp;"_"&amp;$B30&amp;"_"&amp;1&amp;"_"&amp;N$9,ValData!$AE$4:$AL$13475,8,FALSE)),"",VLOOKUP("RAG"&amp;"_"&amp;UANumber&amp;"_"&amp;$B30&amp;"_"&amp;1&amp;"_"&amp;N$9,ValData!$AE$4:$AL$13475,8,FALSE))</f>
        <v/>
      </c>
      <c r="O30" s="709">
        <f t="shared" ref="O30:O74" si="11">D30</f>
        <v>0</v>
      </c>
      <c r="P30" s="183"/>
      <c r="Q30" s="183"/>
      <c r="R30" s="183"/>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row>
    <row r="31" spans="2:239" s="186" customFormat="1" x14ac:dyDescent="0.35">
      <c r="B31" s="315" t="str">
        <f>Text!G331</f>
        <v>Social Services</v>
      </c>
      <c r="C31" s="193"/>
      <c r="D31" s="194"/>
      <c r="E31" s="514"/>
      <c r="F31" s="19"/>
      <c r="G31" s="3" t="str">
        <f t="shared" si="0"/>
        <v>Social Services</v>
      </c>
      <c r="H31" s="3"/>
      <c r="I31" s="3"/>
      <c r="J31" s="3"/>
      <c r="K31" s="3"/>
      <c r="L31" s="618"/>
      <c r="M31" s="321"/>
      <c r="N31" s="321"/>
      <c r="O31" s="321"/>
      <c r="P31" s="183"/>
      <c r="Q31" s="183"/>
      <c r="R31" s="183"/>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row>
    <row r="32" spans="2:239" s="186" customFormat="1" ht="30" customHeight="1" x14ac:dyDescent="0.35">
      <c r="B32" s="312">
        <v>311</v>
      </c>
      <c r="C32" s="55" t="str">
        <f>Text!G335</f>
        <v>Housing Support Grant (formerly supporting people - social services)</v>
      </c>
      <c r="D32" s="710">
        <v>0</v>
      </c>
      <c r="E32" s="512"/>
      <c r="F32" s="19"/>
      <c r="G32" s="3">
        <f t="shared" si="0"/>
        <v>311</v>
      </c>
      <c r="H32" s="3"/>
      <c r="I32" s="3"/>
      <c r="J32" s="3"/>
      <c r="K32" s="3"/>
      <c r="L32" s="346"/>
      <c r="M32" s="361" t="str">
        <f>IF(ISERROR(VLOOKUP("RAG"&amp;"_"&amp;UANumber&amp;"_"&amp;$B32&amp;"_"&amp;1&amp;"_"&amp;M$9,ValData!$AE$4:$AL$13475,8,FALSE)),"",VLOOKUP("RAG"&amp;"_"&amp;UANumber&amp;"_"&amp;$B32&amp;"_"&amp;1&amp;"_"&amp;M$9,ValData!$AE$4:$AL$13475,8,FALSE))</f>
        <v/>
      </c>
      <c r="N32" s="361" t="str">
        <f>IF(ISERROR(VLOOKUP("RAG"&amp;"_"&amp;UANumber&amp;"_"&amp;$B32&amp;"_"&amp;1&amp;"_"&amp;N$9,ValData!$AE$4:$AL$13475,8,FALSE)),"",VLOOKUP("RAG"&amp;"_"&amp;UANumber&amp;"_"&amp;$B32&amp;"_"&amp;1&amp;"_"&amp;N$9,ValData!$AE$4:$AL$13475,8,FALSE))</f>
        <v/>
      </c>
      <c r="O32" s="361">
        <f t="shared" si="11"/>
        <v>0</v>
      </c>
      <c r="P32" s="361" t="e">
        <f>O32-N32</f>
        <v>#VALUE!</v>
      </c>
      <c r="Q32" s="343">
        <f>IF(OR(N32=0,O32=0),0,P32/N32*100)</f>
        <v>0</v>
      </c>
      <c r="R32" s="896"/>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row>
    <row r="33" spans="2:239" s="186" customFormat="1" x14ac:dyDescent="0.35">
      <c r="B33" s="312">
        <v>313</v>
      </c>
      <c r="C33" s="55" t="str">
        <f>Text!G337</f>
        <v>Transformation Fund</v>
      </c>
      <c r="D33" s="710">
        <v>0</v>
      </c>
      <c r="E33" s="512"/>
      <c r="F33" s="19"/>
      <c r="G33" s="3"/>
      <c r="H33" s="3"/>
      <c r="I33" s="3"/>
      <c r="J33" s="3"/>
      <c r="K33" s="3"/>
      <c r="L33" s="346"/>
      <c r="M33" s="361" t="str">
        <f>IF(ISERROR(VLOOKUP("RAG"&amp;"_"&amp;UANumber&amp;"_"&amp;$B33&amp;"_"&amp;1&amp;"_"&amp;M$9,ValData!$AE$4:$AL$13475,8,FALSE)),"",VLOOKUP("RAG"&amp;"_"&amp;UANumber&amp;"_"&amp;$B33&amp;"_"&amp;1&amp;"_"&amp;M$9,ValData!$AE$4:$AL$13475,8,FALSE))</f>
        <v/>
      </c>
      <c r="N33" s="361" t="str">
        <f>IF(ISERROR(VLOOKUP("RAG"&amp;"_"&amp;UANumber&amp;"_"&amp;$B33&amp;"_"&amp;1&amp;"_"&amp;N$9,ValData!$AE$4:$AL$13475,8,FALSE)),"",VLOOKUP("RAG"&amp;"_"&amp;UANumber&amp;"_"&amp;$B33&amp;"_"&amp;1&amp;"_"&amp;N$9,ValData!$AE$4:$AL$13475,8,FALSE))</f>
        <v/>
      </c>
      <c r="O33" s="361">
        <f t="shared" si="11"/>
        <v>0</v>
      </c>
      <c r="P33" s="361" t="e">
        <f t="shared" ref="P33:P41" si="12">O33-N33</f>
        <v>#VALUE!</v>
      </c>
      <c r="Q33" s="343">
        <f>IF(OR(N33=0,O33=0),0,P33/N33*100)</f>
        <v>0</v>
      </c>
      <c r="R33" s="896"/>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row>
    <row r="34" spans="2:239" s="186" customFormat="1" x14ac:dyDescent="0.35">
      <c r="B34" s="312">
        <v>315</v>
      </c>
      <c r="C34" s="55" t="str">
        <f>Text!G338</f>
        <v>Homelessness - No One Left Approach</v>
      </c>
      <c r="D34" s="710">
        <v>0</v>
      </c>
      <c r="E34" s="512"/>
      <c r="F34" s="19"/>
      <c r="G34" s="3"/>
      <c r="H34" s="3"/>
      <c r="I34" s="3"/>
      <c r="J34" s="3"/>
      <c r="K34" s="3"/>
      <c r="L34" s="346"/>
      <c r="M34" s="361" t="str">
        <f>IF(ISERROR(VLOOKUP("RAG"&amp;"_"&amp;UANumber&amp;"_"&amp;$B34&amp;"_"&amp;1&amp;"_"&amp;M$9,ValData!$AE$4:$AL$13475,8,FALSE)),"",VLOOKUP("RAG"&amp;"_"&amp;UANumber&amp;"_"&amp;$B34&amp;"_"&amp;1&amp;"_"&amp;M$9,ValData!$AE$4:$AL$13475,8,FALSE))</f>
        <v/>
      </c>
      <c r="N34" s="361" t="str">
        <f>IF(ISERROR(VLOOKUP("RAG"&amp;"_"&amp;UANumber&amp;"_"&amp;$B34&amp;"_"&amp;1&amp;"_"&amp;N$9,ValData!$AE$4:$AL$13475,8,FALSE)),"",VLOOKUP("RAG"&amp;"_"&amp;UANumber&amp;"_"&amp;$B34&amp;"_"&amp;1&amp;"_"&amp;N$9,ValData!$AE$4:$AL$13475,8,FALSE))</f>
        <v/>
      </c>
      <c r="O34" s="361">
        <f t="shared" si="11"/>
        <v>0</v>
      </c>
      <c r="P34" s="361" t="e">
        <f t="shared" si="12"/>
        <v>#VALUE!</v>
      </c>
      <c r="Q34" s="343">
        <f t="shared" ref="Q34:Q38" si="13">IF(OR(N34=0,O34=0),0,P34/N34*100)</f>
        <v>0</v>
      </c>
      <c r="R34" s="896"/>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row>
    <row r="35" spans="2:239" s="186" customFormat="1" x14ac:dyDescent="0.35">
      <c r="B35" s="312">
        <v>316</v>
      </c>
      <c r="C35" s="55" t="str">
        <f>Text!G339</f>
        <v>Homelessness - Discretionary Homelessness Convention</v>
      </c>
      <c r="D35" s="710">
        <v>0</v>
      </c>
      <c r="E35" s="512"/>
      <c r="F35" s="19"/>
      <c r="G35" s="3"/>
      <c r="H35" s="3"/>
      <c r="I35" s="3"/>
      <c r="J35" s="3"/>
      <c r="K35" s="3"/>
      <c r="L35" s="346"/>
      <c r="M35" s="361" t="str">
        <f>IF(ISERROR(VLOOKUP("RAG"&amp;"_"&amp;UANumber&amp;"_"&amp;$B35&amp;"_"&amp;1&amp;"_"&amp;M$9,ValData!$AE$4:$AL$13475,8,FALSE)),"",VLOOKUP("RAG"&amp;"_"&amp;UANumber&amp;"_"&amp;$B35&amp;"_"&amp;1&amp;"_"&amp;M$9,ValData!$AE$4:$AL$13475,8,FALSE))</f>
        <v/>
      </c>
      <c r="N35" s="361" t="str">
        <f>IF(ISERROR(VLOOKUP("RAG"&amp;"_"&amp;UANumber&amp;"_"&amp;$B35&amp;"_"&amp;1&amp;"_"&amp;N$9,ValData!$AE$4:$AL$13475,8,FALSE)),"",VLOOKUP("RAG"&amp;"_"&amp;UANumber&amp;"_"&amp;$B35&amp;"_"&amp;1&amp;"_"&amp;N$9,ValData!$AE$4:$AL$13475,8,FALSE))</f>
        <v/>
      </c>
      <c r="O35" s="361">
        <f t="shared" si="11"/>
        <v>0</v>
      </c>
      <c r="P35" s="361" t="e">
        <f t="shared" si="12"/>
        <v>#VALUE!</v>
      </c>
      <c r="Q35" s="343">
        <f t="shared" si="13"/>
        <v>0</v>
      </c>
      <c r="R35" s="896"/>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row>
    <row r="36" spans="2:239" s="186" customFormat="1" ht="27.75" customHeight="1" x14ac:dyDescent="0.35">
      <c r="B36" s="312">
        <v>318</v>
      </c>
      <c r="C36" s="55" t="str">
        <f>Text!G341</f>
        <v>Support proposals relating to eliminating profit from the care of looked after children</v>
      </c>
      <c r="D36" s="710">
        <v>0</v>
      </c>
      <c r="E36" s="512"/>
      <c r="F36" s="19"/>
      <c r="G36" s="3"/>
      <c r="H36" s="3"/>
      <c r="I36" s="3"/>
      <c r="J36" s="3"/>
      <c r="K36" s="3"/>
      <c r="L36" s="346"/>
      <c r="M36" s="361" t="str">
        <f>IF(ISERROR(VLOOKUP("RAG"&amp;"_"&amp;UANumber&amp;"_"&amp;$B36&amp;"_"&amp;1&amp;"_"&amp;M$9,ValData!$AE$4:$AL$13475,8,FALSE)),"",VLOOKUP("RAG"&amp;"_"&amp;UANumber&amp;"_"&amp;$B36&amp;"_"&amp;1&amp;"_"&amp;M$9,ValData!$AE$4:$AL$13475,8,FALSE))</f>
        <v/>
      </c>
      <c r="N36" s="361" t="str">
        <f>IF(ISERROR(VLOOKUP("RAG"&amp;"_"&amp;UANumber&amp;"_"&amp;$B36&amp;"_"&amp;1&amp;"_"&amp;N$9,ValData!$AE$4:$AL$13475,8,FALSE)),"",VLOOKUP("RAG"&amp;"_"&amp;UANumber&amp;"_"&amp;$B36&amp;"_"&amp;1&amp;"_"&amp;N$9,ValData!$AE$4:$AL$13475,8,FALSE))</f>
        <v/>
      </c>
      <c r="O36" s="361">
        <f t="shared" si="11"/>
        <v>0</v>
      </c>
      <c r="P36" s="361" t="e">
        <f t="shared" si="12"/>
        <v>#VALUE!</v>
      </c>
      <c r="Q36" s="343">
        <f t="shared" si="13"/>
        <v>0</v>
      </c>
      <c r="R36" s="89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row>
    <row r="37" spans="2:239" s="186" customFormat="1" ht="27" customHeight="1" x14ac:dyDescent="0.35">
      <c r="B37" s="312">
        <v>319</v>
      </c>
      <c r="C37" s="55" t="str">
        <f>Text!G342</f>
        <v>Support proposals relating to radical reform of the care of looked after children</v>
      </c>
      <c r="D37" s="710">
        <v>0</v>
      </c>
      <c r="E37" s="512"/>
      <c r="F37" s="19"/>
      <c r="G37" s="3"/>
      <c r="H37" s="3"/>
      <c r="I37" s="3"/>
      <c r="J37" s="3"/>
      <c r="K37" s="3"/>
      <c r="L37" s="346"/>
      <c r="M37" s="361" t="str">
        <f>IF(ISERROR(VLOOKUP("RAG"&amp;"_"&amp;UANumber&amp;"_"&amp;$B37&amp;"_"&amp;1&amp;"_"&amp;M$9,ValData!$AE$4:$AL$13475,8,FALSE)),"",VLOOKUP("RAG"&amp;"_"&amp;UANumber&amp;"_"&amp;$B37&amp;"_"&amp;1&amp;"_"&amp;M$9,ValData!$AE$4:$AL$13475,8,FALSE))</f>
        <v/>
      </c>
      <c r="N37" s="361" t="str">
        <f>IF(ISERROR(VLOOKUP("RAG"&amp;"_"&amp;UANumber&amp;"_"&amp;$B37&amp;"_"&amp;1&amp;"_"&amp;N$9,ValData!$AE$4:$AL$13475,8,FALSE)),"",VLOOKUP("RAG"&amp;"_"&amp;UANumber&amp;"_"&amp;$B37&amp;"_"&amp;1&amp;"_"&amp;N$9,ValData!$AE$4:$AL$13475,8,FALSE))</f>
        <v/>
      </c>
      <c r="O37" s="361">
        <f t="shared" si="11"/>
        <v>0</v>
      </c>
      <c r="P37" s="361" t="e">
        <f t="shared" si="12"/>
        <v>#VALUE!</v>
      </c>
      <c r="Q37" s="343">
        <f t="shared" si="13"/>
        <v>0</v>
      </c>
      <c r="R37" s="896"/>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row>
    <row r="38" spans="2:239" s="186" customFormat="1" x14ac:dyDescent="0.35">
      <c r="B38" s="312">
        <v>331</v>
      </c>
      <c r="C38" s="55" t="str">
        <f>Text!G347</f>
        <v>Substance Mis-use Action Fund</v>
      </c>
      <c r="D38" s="710">
        <v>0</v>
      </c>
      <c r="E38" s="512"/>
      <c r="F38" s="19"/>
      <c r="G38" s="3">
        <f t="shared" si="0"/>
        <v>331</v>
      </c>
      <c r="H38" s="3"/>
      <c r="I38" s="3"/>
      <c r="J38" s="3"/>
      <c r="K38" s="3"/>
      <c r="L38" s="346"/>
      <c r="M38" s="361" t="str">
        <f>IF(ISERROR(VLOOKUP("RAG"&amp;"_"&amp;UANumber&amp;"_"&amp;$B38&amp;"_"&amp;1&amp;"_"&amp;M$9,ValData!$AE$4:$AL$13475,8,FALSE)),"",VLOOKUP("RAG"&amp;"_"&amp;UANumber&amp;"_"&amp;$B38&amp;"_"&amp;1&amp;"_"&amp;M$9,ValData!$AE$4:$AL$13475,8,FALSE))</f>
        <v/>
      </c>
      <c r="N38" s="361" t="str">
        <f>IF(ISERROR(VLOOKUP("RAG"&amp;"_"&amp;UANumber&amp;"_"&amp;$B38&amp;"_"&amp;1&amp;"_"&amp;N$9,ValData!$AE$4:$AL$13475,8,FALSE)),"",VLOOKUP("RAG"&amp;"_"&amp;UANumber&amp;"_"&amp;$B38&amp;"_"&amp;1&amp;"_"&amp;N$9,ValData!$AE$4:$AL$13475,8,FALSE))</f>
        <v/>
      </c>
      <c r="O38" s="361">
        <f t="shared" si="11"/>
        <v>0</v>
      </c>
      <c r="P38" s="361" t="e">
        <f t="shared" si="12"/>
        <v>#VALUE!</v>
      </c>
      <c r="Q38" s="343">
        <f t="shared" si="13"/>
        <v>0</v>
      </c>
      <c r="R38" s="896"/>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row>
    <row r="39" spans="2:239" s="186" customFormat="1" ht="25" x14ac:dyDescent="0.25">
      <c r="B39" s="312">
        <v>337</v>
      </c>
      <c r="C39" s="55" t="str">
        <f>Text!G353</f>
        <v>Children and Communities Grant (formerly Flexible Funding - social services)</v>
      </c>
      <c r="D39" s="710">
        <v>0</v>
      </c>
      <c r="E39" s="512"/>
      <c r="F39" s="19"/>
      <c r="G39" s="3">
        <v>337</v>
      </c>
      <c r="H39" s="3"/>
      <c r="I39" s="3"/>
      <c r="J39" s="3"/>
      <c r="K39" s="3"/>
      <c r="L39" s="346"/>
      <c r="M39" s="361" t="str">
        <f>IF(ISERROR(VLOOKUP("RAG"&amp;"_"&amp;UANumber&amp;"_"&amp;$B39&amp;"_"&amp;1&amp;"_"&amp;M$9,ValData!$AE$4:$AL$13475,8,FALSE)),"",VLOOKUP("RAG"&amp;"_"&amp;UANumber&amp;"_"&amp;$B39&amp;"_"&amp;1&amp;"_"&amp;M$9,ValData!$AE$4:$AL$13475,8,FALSE))</f>
        <v/>
      </c>
      <c r="N39" s="361" t="str">
        <f>IF(ISERROR(VLOOKUP("RAG"&amp;"_"&amp;UANumber&amp;"_"&amp;$B39&amp;"_"&amp;1&amp;"_"&amp;N$9,ValData!$AE$4:$AL$13475,8,FALSE)),"",VLOOKUP("RAG"&amp;"_"&amp;UANumber&amp;"_"&amp;$B39&amp;"_"&amp;1&amp;"_"&amp;N$9,ValData!$AE$4:$AL$13475,8,FALSE))</f>
        <v/>
      </c>
      <c r="O39" s="361">
        <f t="shared" ref="O39" si="14">D39</f>
        <v>0</v>
      </c>
      <c r="P39" s="361" t="e">
        <f t="shared" si="12"/>
        <v>#VALUE!</v>
      </c>
      <c r="Q39" s="343">
        <f>IF(OR(N39=0,O39=0),0,P39/N39*100)</f>
        <v>0</v>
      </c>
      <c r="R39" s="896"/>
    </row>
    <row r="40" spans="2:239" s="186" customFormat="1" ht="13" x14ac:dyDescent="0.25">
      <c r="B40" s="312">
        <v>338</v>
      </c>
      <c r="C40" s="55" t="str">
        <f>Text!G354</f>
        <v>Social Care Workforce Grant</v>
      </c>
      <c r="D40" s="710">
        <v>0</v>
      </c>
      <c r="E40" s="512"/>
      <c r="F40" s="19"/>
      <c r="G40" s="3">
        <v>337</v>
      </c>
      <c r="H40" s="3"/>
      <c r="I40" s="3"/>
      <c r="J40" s="3"/>
      <c r="K40" s="3"/>
      <c r="L40" s="346"/>
      <c r="M40" s="361" t="str">
        <f>IF(ISERROR(VLOOKUP("RAG"&amp;"_"&amp;UANumber&amp;"_"&amp;$B40&amp;"_"&amp;1&amp;"_"&amp;M$9,ValData!$AE$4:$AL$13475,8,FALSE)),"",VLOOKUP("RAG"&amp;"_"&amp;UANumber&amp;"_"&amp;$B40&amp;"_"&amp;1&amp;"_"&amp;M$9,ValData!$AE$4:$AL$13475,8,FALSE))</f>
        <v/>
      </c>
      <c r="N40" s="361" t="str">
        <f>IF(ISERROR(VLOOKUP("RAG"&amp;"_"&amp;UANumber&amp;"_"&amp;$B40&amp;"_"&amp;1&amp;"_"&amp;N$9,ValData!$AE$4:$AL$13475,8,FALSE)),"",VLOOKUP("RAG"&amp;"_"&amp;UANumber&amp;"_"&amp;$B40&amp;"_"&amp;1&amp;"_"&amp;N$9,ValData!$AE$4:$AL$13475,8,FALSE))</f>
        <v/>
      </c>
      <c r="O40" s="361">
        <f>D40</f>
        <v>0</v>
      </c>
      <c r="P40" s="361" t="e">
        <f t="shared" si="12"/>
        <v>#VALUE!</v>
      </c>
      <c r="Q40" s="343">
        <f>IF(OR(N40=0,O40=0),0,P40/N40*100)</f>
        <v>0</v>
      </c>
      <c r="R40" s="896"/>
    </row>
    <row r="41" spans="2:239" s="186" customFormat="1" ht="26" x14ac:dyDescent="0.3">
      <c r="B41" s="233">
        <v>398</v>
      </c>
      <c r="C41" s="129" t="str">
        <f>Text!G355</f>
        <v>Other social services (including emergency financial assistance) (specify in list below line 999)</v>
      </c>
      <c r="D41" s="708">
        <f>SUMIF(number,$B41,grant)</f>
        <v>0</v>
      </c>
      <c r="E41" s="708">
        <f>SUMIF(number,B41,cap_grant)</f>
        <v>0</v>
      </c>
      <c r="F41" s="19"/>
      <c r="G41" s="3">
        <f t="shared" si="0"/>
        <v>398</v>
      </c>
      <c r="H41" s="3"/>
      <c r="I41" s="3"/>
      <c r="J41" s="3"/>
      <c r="K41" s="3"/>
      <c r="L41" s="346"/>
      <c r="M41" s="361" t="str">
        <f>IF(ISERROR(VLOOKUP("RAG"&amp;"_"&amp;UANumber&amp;"_"&amp;$B41&amp;"_"&amp;1&amp;"_"&amp;M$9,ValData!$AE$4:$AL$13475,8,FALSE)),"",VLOOKUP("RAG"&amp;"_"&amp;UANumber&amp;"_"&amp;$B41&amp;"_"&amp;1&amp;"_"&amp;M$9,ValData!$AE$4:$AL$13475,8,FALSE))</f>
        <v/>
      </c>
      <c r="N41" s="361" t="str">
        <f>IF(ISERROR(VLOOKUP("RAG"&amp;"_"&amp;UANumber&amp;"_"&amp;$B41&amp;"_"&amp;1&amp;"_"&amp;N$9,ValData!$AE$4:$AL$13475,8,FALSE)),"",VLOOKUP("RAG"&amp;"_"&amp;UANumber&amp;"_"&amp;$B41&amp;"_"&amp;1&amp;"_"&amp;N$9,ValData!$AE$4:$AL$13475,8,FALSE))</f>
        <v/>
      </c>
      <c r="O41" s="361">
        <f t="shared" si="11"/>
        <v>0</v>
      </c>
      <c r="P41" s="361" t="e">
        <f t="shared" si="12"/>
        <v>#VALUE!</v>
      </c>
      <c r="Q41" s="343">
        <f>IF(OR(N41=0,O41=0),0,P41/N41*100)</f>
        <v>0</v>
      </c>
      <c r="R41" s="896"/>
    </row>
    <row r="42" spans="2:239" s="186" customFormat="1" ht="13" x14ac:dyDescent="0.3">
      <c r="B42" s="314">
        <v>399</v>
      </c>
      <c r="C42" s="191" t="str">
        <f>Text!G356</f>
        <v>Total Social Services</v>
      </c>
      <c r="D42" s="718">
        <f>SUM(D32:D41)</f>
        <v>0</v>
      </c>
      <c r="E42" s="718">
        <f>SUM(E41)</f>
        <v>0</v>
      </c>
      <c r="F42" s="19"/>
      <c r="G42" s="3">
        <f t="shared" si="0"/>
        <v>399</v>
      </c>
      <c r="H42" s="3"/>
      <c r="I42" s="3"/>
      <c r="J42" s="3"/>
      <c r="K42" s="3"/>
      <c r="L42" s="346"/>
      <c r="M42" s="361" t="str">
        <f>IF(ISERROR(VLOOKUP("RAG"&amp;"_"&amp;UANumber&amp;"_"&amp;$B42&amp;"_"&amp;1&amp;"_"&amp;M$9,ValData!$AE$4:$AL$13475,8,FALSE)),"",VLOOKUP("RAG"&amp;"_"&amp;UANumber&amp;"_"&amp;$B42&amp;"_"&amp;1&amp;"_"&amp;M$9,ValData!$AE$4:$AL$13475,8,FALSE))</f>
        <v/>
      </c>
      <c r="N42" s="361" t="str">
        <f>IF(ISERROR(VLOOKUP("RAG"&amp;"_"&amp;UANumber&amp;"_"&amp;$B42&amp;"_"&amp;1&amp;"_"&amp;N$9,ValData!$AE$4:$AL$13475,8,FALSE)),"",VLOOKUP("RAG"&amp;"_"&amp;UANumber&amp;"_"&amp;$B42&amp;"_"&amp;1&amp;"_"&amp;N$9,ValData!$AE$4:$AL$13475,8,FALSE))</f>
        <v/>
      </c>
      <c r="O42" s="361">
        <f t="shared" si="11"/>
        <v>0</v>
      </c>
      <c r="P42" s="183"/>
      <c r="Q42" s="183"/>
      <c r="R42" s="183"/>
    </row>
    <row r="43" spans="2:239" s="186" customFormat="1" ht="13" x14ac:dyDescent="0.3">
      <c r="B43" s="315" t="str">
        <f>Text!G357</f>
        <v>Housing</v>
      </c>
      <c r="C43" s="193"/>
      <c r="D43" s="194"/>
      <c r="E43" s="514"/>
      <c r="F43" s="19"/>
      <c r="G43" s="3"/>
      <c r="H43" s="3"/>
      <c r="I43" s="3"/>
      <c r="J43" s="3"/>
      <c r="K43" s="3"/>
      <c r="L43" s="618"/>
      <c r="M43" s="321"/>
      <c r="N43" s="321"/>
      <c r="O43" s="321"/>
      <c r="P43" s="183"/>
      <c r="Q43" s="183"/>
      <c r="R43" s="183"/>
    </row>
    <row r="44" spans="2:239" s="186" customFormat="1" ht="13" x14ac:dyDescent="0.25">
      <c r="B44" s="723">
        <v>401</v>
      </c>
      <c r="C44" s="684" t="str">
        <f>Text!G358</f>
        <v>Housing benefit administration grant</v>
      </c>
      <c r="D44" s="710">
        <v>0</v>
      </c>
      <c r="E44" s="515"/>
      <c r="F44" s="19"/>
      <c r="G44" s="3">
        <f t="shared" si="0"/>
        <v>401</v>
      </c>
      <c r="H44" s="3"/>
      <c r="I44" s="3"/>
      <c r="J44" s="3"/>
      <c r="K44" s="3"/>
      <c r="L44" s="346"/>
      <c r="M44" s="361" t="str">
        <f>IF(ISERROR(VLOOKUP("RAG"&amp;"_"&amp;UANumber&amp;"_"&amp;$B44&amp;"_"&amp;1&amp;"_"&amp;M$9,ValData!$AE$4:$AL$13475,8,FALSE)),"",VLOOKUP("RAG"&amp;"_"&amp;UANumber&amp;"_"&amp;$B44&amp;"_"&amp;1&amp;"_"&amp;M$9,ValData!$AE$4:$AL$13475,8,FALSE))</f>
        <v/>
      </c>
      <c r="N44" s="361" t="str">
        <f>IF(ISERROR(VLOOKUP("RAG"&amp;"_"&amp;UANumber&amp;"_"&amp;$B44&amp;"_"&amp;1&amp;"_"&amp;N$9,ValData!$AE$4:$AL$13475,8,FALSE)),"",VLOOKUP("RAG"&amp;"_"&amp;UANumber&amp;"_"&amp;$B44&amp;"_"&amp;1&amp;"_"&amp;N$9,ValData!$AE$4:$AL$13475,8,FALSE))</f>
        <v/>
      </c>
      <c r="O44" s="361">
        <f t="shared" si="11"/>
        <v>0</v>
      </c>
      <c r="P44" s="361" t="e">
        <f t="shared" ref="P44:P49" si="15">O44-N44</f>
        <v>#VALUE!</v>
      </c>
      <c r="Q44" s="343">
        <f t="shared" ref="Q44:Q49" si="16">IF(OR(N44=0,O44=0),0,P44/N44*100)</f>
        <v>0</v>
      </c>
      <c r="R44" s="896"/>
    </row>
    <row r="45" spans="2:239" s="186" customFormat="1" ht="13" x14ac:dyDescent="0.25">
      <c r="B45" s="717">
        <v>402</v>
      </c>
      <c r="C45" s="684" t="str">
        <f>Text!G359</f>
        <v>Housing Support Grant (formerly supporting people - housing)</v>
      </c>
      <c r="D45" s="710">
        <v>0</v>
      </c>
      <c r="E45" s="512"/>
      <c r="F45" s="19"/>
      <c r="G45" s="3">
        <f t="shared" si="0"/>
        <v>402</v>
      </c>
      <c r="H45" s="3"/>
      <c r="I45" s="3"/>
      <c r="J45" s="3"/>
      <c r="K45" s="3"/>
      <c r="L45" s="346"/>
      <c r="M45" s="361" t="str">
        <f>IF(ISERROR(VLOOKUP("RAG"&amp;"_"&amp;UANumber&amp;"_"&amp;$B45&amp;"_"&amp;1&amp;"_"&amp;M$9,ValData!$AE$4:$AL$13475,8,FALSE)),"",VLOOKUP("RAG"&amp;"_"&amp;UANumber&amp;"_"&amp;$B45&amp;"_"&amp;1&amp;"_"&amp;M$9,ValData!$AE$4:$AL$13475,8,FALSE))</f>
        <v/>
      </c>
      <c r="N45" s="361" t="str">
        <f>IF(ISERROR(VLOOKUP("RAG"&amp;"_"&amp;UANumber&amp;"_"&amp;$B45&amp;"_"&amp;1&amp;"_"&amp;N$9,ValData!$AE$4:$AL$13475,8,FALSE)),"",VLOOKUP("RAG"&amp;"_"&amp;UANumber&amp;"_"&amp;$B45&amp;"_"&amp;1&amp;"_"&amp;N$9,ValData!$AE$4:$AL$13475,8,FALSE))</f>
        <v/>
      </c>
      <c r="O45" s="361">
        <f t="shared" si="11"/>
        <v>0</v>
      </c>
      <c r="P45" s="361" t="e">
        <f t="shared" si="15"/>
        <v>#VALUE!</v>
      </c>
      <c r="Q45" s="343">
        <f t="shared" si="16"/>
        <v>0</v>
      </c>
      <c r="R45" s="896"/>
    </row>
    <row r="46" spans="2:239" s="186" customFormat="1" ht="13" x14ac:dyDescent="0.25">
      <c r="B46" s="717">
        <v>406</v>
      </c>
      <c r="C46" s="684" t="str">
        <f>Text!G361</f>
        <v>Mandatory rent allowances</v>
      </c>
      <c r="D46" s="710">
        <v>0</v>
      </c>
      <c r="E46" s="512"/>
      <c r="F46" s="19"/>
      <c r="G46" s="3">
        <f t="shared" si="0"/>
        <v>406</v>
      </c>
      <c r="H46" s="3"/>
      <c r="I46" s="3"/>
      <c r="J46" s="3"/>
      <c r="K46" s="3"/>
      <c r="L46" s="346"/>
      <c r="M46" s="361" t="str">
        <f>IF(ISERROR(VLOOKUP("RAG"&amp;"_"&amp;UANumber&amp;"_"&amp;$B46&amp;"_"&amp;1&amp;"_"&amp;M$9,ValData!$AE$4:$AL$13475,8,FALSE)),"",VLOOKUP("RAG"&amp;"_"&amp;UANumber&amp;"_"&amp;$B46&amp;"_"&amp;1&amp;"_"&amp;M$9,ValData!$AE$4:$AL$13475,8,FALSE))</f>
        <v/>
      </c>
      <c r="N46" s="361" t="str">
        <f>IF(ISERROR(VLOOKUP("RAG"&amp;"_"&amp;UANumber&amp;"_"&amp;$B46&amp;"_"&amp;1&amp;"_"&amp;N$9,ValData!$AE$4:$AL$13475,8,FALSE)),"",VLOOKUP("RAG"&amp;"_"&amp;UANumber&amp;"_"&amp;$B46&amp;"_"&amp;1&amp;"_"&amp;N$9,ValData!$AE$4:$AL$13475,8,FALSE))</f>
        <v/>
      </c>
      <c r="O46" s="361">
        <f t="shared" si="11"/>
        <v>0</v>
      </c>
      <c r="P46" s="361" t="e">
        <f t="shared" si="15"/>
        <v>#VALUE!</v>
      </c>
      <c r="Q46" s="343">
        <f t="shared" si="16"/>
        <v>0</v>
      </c>
      <c r="R46" s="896"/>
    </row>
    <row r="47" spans="2:239" s="186" customFormat="1" ht="13" x14ac:dyDescent="0.25">
      <c r="B47" s="717">
        <v>407</v>
      </c>
      <c r="C47" s="684" t="str">
        <f>Text!G362</f>
        <v>Rent rebates granted to HRA tenants</v>
      </c>
      <c r="D47" s="710">
        <v>0</v>
      </c>
      <c r="E47" s="512"/>
      <c r="F47" s="19"/>
      <c r="G47" s="3">
        <f t="shared" si="0"/>
        <v>407</v>
      </c>
      <c r="H47" s="3"/>
      <c r="I47" s="3"/>
      <c r="J47" s="3"/>
      <c r="K47" s="3"/>
      <c r="L47" s="346"/>
      <c r="M47" s="361" t="str">
        <f>IF(ISERROR(VLOOKUP("RAG"&amp;"_"&amp;UANumber&amp;"_"&amp;$B47&amp;"_"&amp;1&amp;"_"&amp;M$9,ValData!$AE$4:$AL$13475,8,FALSE)),"",VLOOKUP("RAG"&amp;"_"&amp;UANumber&amp;"_"&amp;$B47&amp;"_"&amp;1&amp;"_"&amp;M$9,ValData!$AE$4:$AL$13475,8,FALSE))</f>
        <v/>
      </c>
      <c r="N47" s="361" t="str">
        <f>IF(ISERROR(VLOOKUP("RAG"&amp;"_"&amp;UANumber&amp;"_"&amp;$B47&amp;"_"&amp;1&amp;"_"&amp;N$9,ValData!$AE$4:$AL$13475,8,FALSE)),"",VLOOKUP("RAG"&amp;"_"&amp;UANumber&amp;"_"&amp;$B47&amp;"_"&amp;1&amp;"_"&amp;N$9,ValData!$AE$4:$AL$13475,8,FALSE))</f>
        <v/>
      </c>
      <c r="O47" s="361">
        <f t="shared" si="11"/>
        <v>0</v>
      </c>
      <c r="P47" s="361" t="e">
        <f t="shared" si="15"/>
        <v>#VALUE!</v>
      </c>
      <c r="Q47" s="343">
        <f t="shared" si="16"/>
        <v>0</v>
      </c>
      <c r="R47" s="896"/>
    </row>
    <row r="48" spans="2:239" s="186" customFormat="1" ht="28.5" customHeight="1" x14ac:dyDescent="0.25">
      <c r="B48" s="312">
        <v>414</v>
      </c>
      <c r="C48" s="55" t="str">
        <f>Text!G363</f>
        <v>Children and Communities Grant (formerly Flexible Funding - housing)</v>
      </c>
      <c r="D48" s="710">
        <v>0</v>
      </c>
      <c r="E48" s="512"/>
      <c r="F48" s="19"/>
      <c r="G48" s="3">
        <f t="shared" si="0"/>
        <v>414</v>
      </c>
      <c r="H48" s="3"/>
      <c r="I48" s="3"/>
      <c r="J48" s="3"/>
      <c r="K48" s="3"/>
      <c r="L48" s="346"/>
      <c r="M48" s="361" t="str">
        <f>IF(ISERROR(VLOOKUP("RAG"&amp;"_"&amp;UANumber&amp;"_"&amp;$B48&amp;"_"&amp;1&amp;"_"&amp;M$9,ValData!$AE$4:$AL$13475,8,FALSE)),"",VLOOKUP("RAG"&amp;"_"&amp;UANumber&amp;"_"&amp;$B48&amp;"_"&amp;1&amp;"_"&amp;M$9,ValData!$AE$4:$AL$13475,8,FALSE))</f>
        <v/>
      </c>
      <c r="N48" s="361" t="str">
        <f>IF(ISERROR(VLOOKUP("RAG"&amp;"_"&amp;UANumber&amp;"_"&amp;$B48&amp;"_"&amp;1&amp;"_"&amp;N$9,ValData!$AE$4:$AL$13475,8,FALSE)),"",VLOOKUP("RAG"&amp;"_"&amp;UANumber&amp;"_"&amp;$B48&amp;"_"&amp;1&amp;"_"&amp;N$9,ValData!$AE$4:$AL$13475,8,FALSE))</f>
        <v/>
      </c>
      <c r="O48" s="361">
        <f t="shared" ref="O48" si="17">D48</f>
        <v>0</v>
      </c>
      <c r="P48" s="361" t="e">
        <f t="shared" si="15"/>
        <v>#VALUE!</v>
      </c>
      <c r="Q48" s="343">
        <f t="shared" si="16"/>
        <v>0</v>
      </c>
      <c r="R48" s="896"/>
    </row>
    <row r="49" spans="1:239" s="186" customFormat="1" ht="26" x14ac:dyDescent="0.3">
      <c r="B49" s="233">
        <v>498</v>
      </c>
      <c r="C49" s="129" t="str">
        <f>Text!G365</f>
        <v>Other housing (including Emergency Financial Assistance) (specify in list below line 999)</v>
      </c>
      <c r="D49" s="708">
        <f>SUMIF(number,$B49,grant)</f>
        <v>0</v>
      </c>
      <c r="E49" s="708">
        <f>SUMIF(number,B49,cap_grant)</f>
        <v>0</v>
      </c>
      <c r="F49" s="19"/>
      <c r="G49" s="3">
        <f t="shared" si="0"/>
        <v>498</v>
      </c>
      <c r="H49" s="3"/>
      <c r="I49" s="3"/>
      <c r="J49" s="3"/>
      <c r="K49" s="3"/>
      <c r="L49" s="346"/>
      <c r="M49" s="361" t="str">
        <f>IF(ISERROR(VLOOKUP("RAG"&amp;"_"&amp;UANumber&amp;"_"&amp;$B49&amp;"_"&amp;1&amp;"_"&amp;M$9,ValData!$AE$4:$AL$13475,8,FALSE)),"",VLOOKUP("RAG"&amp;"_"&amp;UANumber&amp;"_"&amp;$B49&amp;"_"&amp;1&amp;"_"&amp;M$9,ValData!$AE$4:$AL$13475,8,FALSE))</f>
        <v/>
      </c>
      <c r="N49" s="361" t="str">
        <f>IF(ISERROR(VLOOKUP("RAG"&amp;"_"&amp;UANumber&amp;"_"&amp;$B49&amp;"_"&amp;1&amp;"_"&amp;N$9,ValData!$AE$4:$AL$13475,8,FALSE)),"",VLOOKUP("RAG"&amp;"_"&amp;UANumber&amp;"_"&amp;$B49&amp;"_"&amp;1&amp;"_"&amp;N$9,ValData!$AE$4:$AL$13475,8,FALSE))</f>
        <v/>
      </c>
      <c r="O49" s="361">
        <f t="shared" si="11"/>
        <v>0</v>
      </c>
      <c r="P49" s="361" t="e">
        <f t="shared" si="15"/>
        <v>#VALUE!</v>
      </c>
      <c r="Q49" s="343">
        <f t="shared" si="16"/>
        <v>0</v>
      </c>
      <c r="R49" s="896"/>
    </row>
    <row r="50" spans="1:239" s="186" customFormat="1" ht="13" x14ac:dyDescent="0.3">
      <c r="B50" s="314">
        <v>499</v>
      </c>
      <c r="C50" s="191" t="str">
        <f>Text!G366</f>
        <v>Total Housing</v>
      </c>
      <c r="D50" s="718">
        <f>SUM(D44:D49)</f>
        <v>0</v>
      </c>
      <c r="E50" s="718">
        <f>SUM(,E49)</f>
        <v>0</v>
      </c>
      <c r="F50" s="19"/>
      <c r="G50" s="3">
        <f t="shared" si="0"/>
        <v>499</v>
      </c>
      <c r="H50" s="3"/>
      <c r="I50" s="3"/>
      <c r="J50" s="3"/>
      <c r="K50" s="3"/>
      <c r="L50" s="346"/>
      <c r="M50" s="709" t="str">
        <f>IF(ISERROR(VLOOKUP("RAG"&amp;"_"&amp;UANumber&amp;"_"&amp;$B50&amp;"_"&amp;1&amp;"_"&amp;M$9,ValData!$AE$4:$AL$13475,8,FALSE)),"",VLOOKUP("RAG"&amp;"_"&amp;UANumber&amp;"_"&amp;$B50&amp;"_"&amp;1&amp;"_"&amp;M$9,ValData!$AE$4:$AL$13475,8,FALSE))</f>
        <v/>
      </c>
      <c r="N50" s="709" t="str">
        <f>IF(ISERROR(VLOOKUP("RAG"&amp;"_"&amp;UANumber&amp;"_"&amp;$B50&amp;"_"&amp;1&amp;"_"&amp;N$9,ValData!$AE$4:$AL$13475,8,FALSE)),"",VLOOKUP("RAG"&amp;"_"&amp;UANumber&amp;"_"&amp;$B50&amp;"_"&amp;1&amp;"_"&amp;N$9,ValData!$AE$4:$AL$13475,8,FALSE))</f>
        <v/>
      </c>
      <c r="O50" s="709">
        <f t="shared" si="11"/>
        <v>0</v>
      </c>
      <c r="P50" s="43"/>
      <c r="Q50" s="43"/>
      <c r="R50" s="43"/>
    </row>
    <row r="51" spans="1:239" s="186" customFormat="1" ht="13" x14ac:dyDescent="0.3">
      <c r="B51" s="315" t="str">
        <f>Text!G367</f>
        <v>Police and Home Office</v>
      </c>
      <c r="C51" s="192"/>
      <c r="D51" s="194"/>
      <c r="E51" s="514"/>
      <c r="F51" s="19"/>
      <c r="G51" s="3"/>
      <c r="H51" s="3"/>
      <c r="I51" s="3"/>
      <c r="J51" s="3"/>
      <c r="K51" s="3"/>
      <c r="L51" s="618"/>
      <c r="M51" s="321"/>
      <c r="N51" s="321"/>
      <c r="O51" s="321"/>
      <c r="P51" s="329"/>
      <c r="Q51" s="329"/>
      <c r="R51" s="329"/>
    </row>
    <row r="52" spans="1:239" s="186" customFormat="1" ht="13" x14ac:dyDescent="0.25">
      <c r="B52" s="717">
        <v>512</v>
      </c>
      <c r="C52" s="684" t="str">
        <f>Text!G368</f>
        <v>Dedicated security posts (police only)</v>
      </c>
      <c r="D52" s="710">
        <v>0</v>
      </c>
      <c r="E52" s="512"/>
      <c r="F52" s="19"/>
      <c r="G52" s="3">
        <f t="shared" si="0"/>
        <v>512</v>
      </c>
      <c r="H52" s="3"/>
      <c r="I52" s="3"/>
      <c r="J52" s="3"/>
      <c r="K52" s="3"/>
      <c r="L52" s="346"/>
      <c r="M52" s="361" t="str">
        <f>IF(ISERROR(VLOOKUP("RAG"&amp;"_"&amp;UANumber&amp;"_"&amp;$B52&amp;"_"&amp;1&amp;"_"&amp;M$9,ValData!$AE$4:$AL$13475,8,FALSE)),"",VLOOKUP("RAG"&amp;"_"&amp;UANumber&amp;"_"&amp;$B52&amp;"_"&amp;1&amp;"_"&amp;M$9,ValData!$AE$4:$AL$13475,8,FALSE))</f>
        <v/>
      </c>
      <c r="N52" s="361" t="str">
        <f>IF(ISERROR(VLOOKUP("RAG"&amp;"_"&amp;UANumber&amp;"_"&amp;$B52&amp;"_"&amp;1&amp;"_"&amp;N$9,ValData!$AE$4:$AL$13475,8,FALSE)),"",VLOOKUP("RAG"&amp;"_"&amp;UANumber&amp;"_"&amp;$B52&amp;"_"&amp;1&amp;"_"&amp;N$9,ValData!$AE$4:$AL$13475,8,FALSE))</f>
        <v/>
      </c>
      <c r="O52" s="361">
        <f t="shared" si="11"/>
        <v>0</v>
      </c>
      <c r="P52" s="361" t="e">
        <f>O52-N52</f>
        <v>#VALUE!</v>
      </c>
      <c r="Q52" s="343">
        <f>IF(OR(N52=0,O52=0),0,P52/N52*100)</f>
        <v>0</v>
      </c>
      <c r="R52" s="896"/>
    </row>
    <row r="53" spans="1:239" s="186" customFormat="1" ht="13" x14ac:dyDescent="0.25">
      <c r="B53" s="717">
        <v>513</v>
      </c>
      <c r="C53" s="684" t="str">
        <f>Text!G369</f>
        <v>National police coordination centre (police only)</v>
      </c>
      <c r="D53" s="710">
        <v>0</v>
      </c>
      <c r="E53" s="512"/>
      <c r="F53" s="19"/>
      <c r="G53" s="3">
        <f t="shared" si="0"/>
        <v>513</v>
      </c>
      <c r="H53" s="3"/>
      <c r="I53" s="3"/>
      <c r="J53" s="3"/>
      <c r="K53" s="3"/>
      <c r="L53" s="346"/>
      <c r="M53" s="361" t="str">
        <f>IF(ISERROR(VLOOKUP("RAG"&amp;"_"&amp;UANumber&amp;"_"&amp;$B53&amp;"_"&amp;1&amp;"_"&amp;M$9,ValData!$AE$4:$AL$13475,8,FALSE)),"",VLOOKUP("RAG"&amp;"_"&amp;UANumber&amp;"_"&amp;$B53&amp;"_"&amp;1&amp;"_"&amp;M$9,ValData!$AE$4:$AL$13475,8,FALSE))</f>
        <v/>
      </c>
      <c r="N53" s="361" t="str">
        <f>IF(ISERROR(VLOOKUP("RAG"&amp;"_"&amp;UANumber&amp;"_"&amp;$B53&amp;"_"&amp;1&amp;"_"&amp;N$9,ValData!$AE$4:$AL$13475,8,FALSE)),"",VLOOKUP("RAG"&amp;"_"&amp;UANumber&amp;"_"&amp;$B53&amp;"_"&amp;1&amp;"_"&amp;N$9,ValData!$AE$4:$AL$13475,8,FALSE))</f>
        <v/>
      </c>
      <c r="O53" s="361">
        <f t="shared" si="11"/>
        <v>0</v>
      </c>
      <c r="P53" s="361" t="e">
        <f>O53-N53</f>
        <v>#VALUE!</v>
      </c>
      <c r="Q53" s="343">
        <f>IF(OR(N53=0,O53=0),0,P53/N53*100)</f>
        <v>0</v>
      </c>
      <c r="R53" s="896"/>
    </row>
    <row r="54" spans="1:239" s="186" customFormat="1" ht="25" x14ac:dyDescent="0.25">
      <c r="B54" s="312">
        <v>516</v>
      </c>
      <c r="C54" s="55" t="str">
        <f>Text!G370</f>
        <v>Police community support officers grant from the Welsh Government (police only)</v>
      </c>
      <c r="D54" s="455">
        <v>0</v>
      </c>
      <c r="E54" s="512"/>
      <c r="F54" s="19"/>
      <c r="G54" s="3">
        <f t="shared" si="0"/>
        <v>516</v>
      </c>
      <c r="H54" s="3"/>
      <c r="I54" s="3"/>
      <c r="J54" s="3"/>
      <c r="K54" s="3"/>
      <c r="L54" s="346"/>
      <c r="M54" s="361" t="str">
        <f>IF(ISERROR(VLOOKUP("RAG"&amp;"_"&amp;UANumber&amp;"_"&amp;$B54&amp;"_"&amp;1&amp;"_"&amp;M$9,ValData!$AE$4:$AL$13475,8,FALSE)),"",VLOOKUP("RAG"&amp;"_"&amp;UANumber&amp;"_"&amp;$B54&amp;"_"&amp;1&amp;"_"&amp;M$9,ValData!$AE$4:$AL$13475,8,FALSE))</f>
        <v/>
      </c>
      <c r="N54" s="361" t="str">
        <f>IF(ISERROR(VLOOKUP("RAG"&amp;"_"&amp;UANumber&amp;"_"&amp;$B54&amp;"_"&amp;1&amp;"_"&amp;N$9,ValData!$AE$4:$AL$13475,8,FALSE)),"",VLOOKUP("RAG"&amp;"_"&amp;UANumber&amp;"_"&amp;$B54&amp;"_"&amp;1&amp;"_"&amp;N$9,ValData!$AE$4:$AL$13475,8,FALSE))</f>
        <v/>
      </c>
      <c r="O54" s="361">
        <f t="shared" si="11"/>
        <v>0</v>
      </c>
      <c r="P54" s="361" t="e">
        <f>O54-N54</f>
        <v>#VALUE!</v>
      </c>
      <c r="Q54" s="343">
        <f>IF(OR(N54=0,O54=0),0,P54/N54*100)</f>
        <v>0</v>
      </c>
      <c r="R54" s="896"/>
    </row>
    <row r="55" spans="1:239" s="186" customFormat="1" ht="13" x14ac:dyDescent="0.25">
      <c r="B55" s="717">
        <v>517</v>
      </c>
      <c r="C55" s="684" t="str">
        <f>Text!G371</f>
        <v>Police innovation fund (police only)</v>
      </c>
      <c r="D55" s="710">
        <v>0</v>
      </c>
      <c r="E55" s="512"/>
      <c r="F55" s="19"/>
      <c r="G55" s="3">
        <f t="shared" si="0"/>
        <v>517</v>
      </c>
      <c r="H55" s="3"/>
      <c r="I55" s="3"/>
      <c r="J55" s="3"/>
      <c r="K55" s="3"/>
      <c r="L55" s="346"/>
      <c r="M55" s="361" t="str">
        <f>IF(ISERROR(VLOOKUP("RAG"&amp;"_"&amp;UANumber&amp;"_"&amp;$B55&amp;"_"&amp;1&amp;"_"&amp;M$9,ValData!$AE$4:$AL$13475,8,FALSE)),"",VLOOKUP("RAG"&amp;"_"&amp;UANumber&amp;"_"&amp;$B55&amp;"_"&amp;1&amp;"_"&amp;M$9,ValData!$AE$4:$AL$13475,8,FALSE))</f>
        <v/>
      </c>
      <c r="N55" s="361" t="str">
        <f>IF(ISERROR(VLOOKUP("RAG"&amp;"_"&amp;UANumber&amp;"_"&amp;$B55&amp;"_"&amp;1&amp;"_"&amp;N$9,ValData!$AE$4:$AL$13475,8,FALSE)),"",VLOOKUP("RAG"&amp;"_"&amp;UANumber&amp;"_"&amp;$B55&amp;"_"&amp;1&amp;"_"&amp;N$9,ValData!$AE$4:$AL$13475,8,FALSE))</f>
        <v/>
      </c>
      <c r="O55" s="361">
        <f t="shared" si="11"/>
        <v>0</v>
      </c>
      <c r="P55" s="361" t="e">
        <f>O55-N55</f>
        <v>#VALUE!</v>
      </c>
      <c r="Q55" s="343">
        <f>IF(OR(N55=0,O55=0),0,P55/N55*100)</f>
        <v>0</v>
      </c>
      <c r="R55" s="896"/>
    </row>
    <row r="56" spans="1:239" s="186" customFormat="1" ht="41.25" customHeight="1" x14ac:dyDescent="0.3">
      <c r="B56" s="233">
        <v>598</v>
      </c>
      <c r="C56" s="129" t="str">
        <f>Text!G372</f>
        <v>Other Home Office, Department for Constitutional Affairs and Unified Courts Administration (specify on last page)</v>
      </c>
      <c r="D56" s="708">
        <f>SUMIF(number,$B56,grant)</f>
        <v>0</v>
      </c>
      <c r="E56" s="708">
        <f>SUMIF(number,B56,cap_grant)</f>
        <v>0</v>
      </c>
      <c r="F56" s="19"/>
      <c r="G56" s="3">
        <f t="shared" si="0"/>
        <v>598</v>
      </c>
      <c r="H56" s="3"/>
      <c r="I56" s="3"/>
      <c r="J56" s="3"/>
      <c r="K56" s="3"/>
      <c r="L56" s="346"/>
      <c r="M56" s="361" t="str">
        <f>IF(ISERROR(VLOOKUP("RAG"&amp;"_"&amp;UANumber&amp;"_"&amp;$B56&amp;"_"&amp;1&amp;"_"&amp;M$9,ValData!$AE$4:$AL$13475,8,FALSE)),"",VLOOKUP("RAG"&amp;"_"&amp;UANumber&amp;"_"&amp;$B56&amp;"_"&amp;1&amp;"_"&amp;M$9,ValData!$AE$4:$AL$13475,8,FALSE))</f>
        <v/>
      </c>
      <c r="N56" s="361" t="str">
        <f>IF(ISERROR(VLOOKUP("RAG"&amp;"_"&amp;UANumber&amp;"_"&amp;$B56&amp;"_"&amp;1&amp;"_"&amp;N$9,ValData!$AE$4:$AL$13475,8,FALSE)),"",VLOOKUP("RAG"&amp;"_"&amp;UANumber&amp;"_"&amp;$B56&amp;"_"&amp;1&amp;"_"&amp;N$9,ValData!$AE$4:$AL$13475,8,FALSE))</f>
        <v/>
      </c>
      <c r="O56" s="361">
        <f t="shared" si="11"/>
        <v>0</v>
      </c>
      <c r="P56" s="361" t="e">
        <f>O56-N56</f>
        <v>#VALUE!</v>
      </c>
      <c r="Q56" s="343">
        <f>IF(OR(N56=0,O56=0),0,P56/N56*100)</f>
        <v>0</v>
      </c>
      <c r="R56" s="896"/>
    </row>
    <row r="57" spans="1:239" s="186" customFormat="1" ht="26" x14ac:dyDescent="0.3">
      <c r="B57" s="314">
        <v>599</v>
      </c>
      <c r="C57" s="191" t="str">
        <f>Text!G373</f>
        <v>Total Home Office, Department for Constitutional Affairs and Unified Courts Administration</v>
      </c>
      <c r="D57" s="718">
        <f>SUM(D52:D56)</f>
        <v>0</v>
      </c>
      <c r="E57" s="718">
        <f>SUM(E56)</f>
        <v>0</v>
      </c>
      <c r="F57" s="19"/>
      <c r="G57" s="3">
        <f t="shared" si="0"/>
        <v>599</v>
      </c>
      <c r="H57" s="3"/>
      <c r="I57" s="3"/>
      <c r="J57" s="3"/>
      <c r="K57" s="3"/>
      <c r="L57" s="346"/>
      <c r="M57" s="709" t="str">
        <f>IF(ISERROR(VLOOKUP("RAG"&amp;"_"&amp;UANumber&amp;"_"&amp;$B57&amp;"_"&amp;1&amp;"_"&amp;M$9,ValData!$AE$4:$AL$13475,8,FALSE)),"",VLOOKUP("RAG"&amp;"_"&amp;UANumber&amp;"_"&amp;$B57&amp;"_"&amp;1&amp;"_"&amp;M$9,ValData!$AE$4:$AL$13475,8,FALSE))</f>
        <v/>
      </c>
      <c r="N57" s="709" t="str">
        <f>IF(ISERROR(VLOOKUP("RAG"&amp;"_"&amp;UANumber&amp;"_"&amp;$B57&amp;"_"&amp;1&amp;"_"&amp;N$9,ValData!$AE$4:$AL$13475,8,FALSE)),"",VLOOKUP("RAG"&amp;"_"&amp;UANumber&amp;"_"&amp;$B57&amp;"_"&amp;1&amp;"_"&amp;N$9,ValData!$AE$4:$AL$13475,8,FALSE))</f>
        <v/>
      </c>
      <c r="O57" s="709">
        <f t="shared" si="11"/>
        <v>0</v>
      </c>
      <c r="P57" s="43"/>
      <c r="Q57" s="43"/>
      <c r="R57" s="43"/>
    </row>
    <row r="58" spans="1:239" s="186" customFormat="1" ht="13" x14ac:dyDescent="0.3">
      <c r="B58" s="315" t="str">
        <f>Text!G374</f>
        <v>National Parks</v>
      </c>
      <c r="C58" s="192"/>
      <c r="D58" s="192"/>
      <c r="E58" s="513"/>
      <c r="F58" s="19"/>
      <c r="G58" s="3"/>
      <c r="H58" s="3"/>
      <c r="I58" s="3"/>
      <c r="J58" s="3"/>
      <c r="K58" s="3"/>
      <c r="L58" s="618"/>
      <c r="M58" s="321"/>
      <c r="N58" s="322"/>
      <c r="O58" s="322"/>
      <c r="P58" s="329"/>
      <c r="Q58" s="326"/>
      <c r="R58" s="3"/>
    </row>
    <row r="59" spans="1:239" s="186" customFormat="1" ht="12.5" x14ac:dyDescent="0.25">
      <c r="B59" s="726">
        <v>601</v>
      </c>
      <c r="C59" s="684" t="str">
        <f>Text!G375</f>
        <v>National Parks' grant (national park authorities only)</v>
      </c>
      <c r="D59" s="710">
        <v>0</v>
      </c>
      <c r="E59" s="516"/>
      <c r="F59" s="19"/>
      <c r="G59" s="3">
        <f t="shared" si="0"/>
        <v>601</v>
      </c>
      <c r="H59" s="3"/>
      <c r="I59" s="3"/>
      <c r="J59" s="3"/>
      <c r="K59" s="3"/>
      <c r="L59" s="346"/>
      <c r="M59" s="695" t="str">
        <f>IF(ISERROR(VLOOKUP("RAG"&amp;"_"&amp;UANumber&amp;"_"&amp;$B59&amp;"_"&amp;1&amp;"_"&amp;M$9,ValData!$AE$4:$AL$13475,8,FALSE)),"",VLOOKUP("RAG"&amp;"_"&amp;UANumber&amp;"_"&amp;$B59&amp;"_"&amp;1&amp;"_"&amp;M$9,ValData!$AE$4:$AL$13475,8,FALSE))</f>
        <v/>
      </c>
      <c r="N59" s="695" t="str">
        <f>IF(ISERROR(VLOOKUP("RAG"&amp;"_"&amp;UANumber&amp;"_"&amp;$B59&amp;"_"&amp;1&amp;"_"&amp;N$9,ValData!$AE$4:$AL$13475,8,FALSE)),"",VLOOKUP("RAG"&amp;"_"&amp;UANumber&amp;"_"&amp;$B59&amp;"_"&amp;1&amp;"_"&amp;N$9,ValData!$AE$4:$AL$13475,8,FALSE))</f>
        <v/>
      </c>
      <c r="O59" s="695">
        <f t="shared" si="11"/>
        <v>0</v>
      </c>
      <c r="P59" s="696" t="e">
        <f>O59-N59</f>
        <v>#VALUE!</v>
      </c>
      <c r="Q59" s="697">
        <f>IF(OR(N59=0,O59=0),0,P59/N59*100)</f>
        <v>0</v>
      </c>
      <c r="R59" s="891"/>
    </row>
    <row r="60" spans="1:239" s="186" customFormat="1" ht="13" x14ac:dyDescent="0.3">
      <c r="B60" s="315" t="str">
        <f>Text!G376</f>
        <v>Other Local Services</v>
      </c>
      <c r="C60" s="193"/>
      <c r="D60" s="194"/>
      <c r="E60" s="514"/>
      <c r="F60" s="19"/>
      <c r="G60" s="3"/>
      <c r="H60" s="3"/>
      <c r="I60" s="3"/>
      <c r="J60" s="3"/>
      <c r="K60" s="3"/>
      <c r="L60" s="618"/>
      <c r="M60" s="321"/>
      <c r="N60" s="321"/>
      <c r="O60" s="321"/>
      <c r="P60" s="322"/>
      <c r="Q60" s="326"/>
      <c r="R60" s="3"/>
    </row>
    <row r="61" spans="1:239" s="132" customFormat="1" ht="25" x14ac:dyDescent="0.25">
      <c r="A61" s="186"/>
      <c r="B61" s="312">
        <v>709</v>
      </c>
      <c r="C61" s="55" t="str">
        <f>Text!G378</f>
        <v>Culture and Heritage (including CyMAL Innovation and Development Grants)</v>
      </c>
      <c r="D61" s="710">
        <v>0</v>
      </c>
      <c r="E61" s="512"/>
      <c r="F61" s="19"/>
      <c r="G61" s="3">
        <f t="shared" ref="G61:G74" si="18">B61</f>
        <v>709</v>
      </c>
      <c r="H61" s="3"/>
      <c r="I61" s="3"/>
      <c r="J61" s="3"/>
      <c r="K61" s="3"/>
      <c r="L61" s="346"/>
      <c r="M61" s="361" t="str">
        <f>IF(ISERROR(VLOOKUP("RAG"&amp;"_"&amp;UANumber&amp;"_"&amp;$B61&amp;"_"&amp;1&amp;"_"&amp;M$9,ValData!$AE$4:$AL$13475,8,FALSE)),"",VLOOKUP("RAG"&amp;"_"&amp;UANumber&amp;"_"&amp;$B61&amp;"_"&amp;1&amp;"_"&amp;M$9,ValData!$AE$4:$AL$13475,8,FALSE))</f>
        <v/>
      </c>
      <c r="N61" s="361" t="str">
        <f>IF(ISERROR(VLOOKUP("RAG"&amp;"_"&amp;UANumber&amp;"_"&amp;$B61&amp;"_"&amp;1&amp;"_"&amp;N$9,ValData!$AE$4:$AL$13475,8,FALSE)),"",VLOOKUP("RAG"&amp;"_"&amp;UANumber&amp;"_"&amp;$B61&amp;"_"&amp;1&amp;"_"&amp;N$9,ValData!$AE$4:$AL$13475,8,FALSE))</f>
        <v/>
      </c>
      <c r="O61" s="361">
        <f t="shared" si="11"/>
        <v>0</v>
      </c>
      <c r="P61" s="361" t="e">
        <f t="shared" ref="P61:P66" si="19">O61-N61</f>
        <v>#VALUE!</v>
      </c>
      <c r="Q61" s="343">
        <f t="shared" ref="Q61:Q71" si="20">IF(OR(N61=0,O61=0),0,P61/N61*100)</f>
        <v>0</v>
      </c>
      <c r="R61" s="896"/>
    </row>
    <row r="62" spans="1:239" s="132" customFormat="1" ht="13" x14ac:dyDescent="0.25">
      <c r="A62" s="186"/>
      <c r="B62" s="717">
        <v>710</v>
      </c>
      <c r="C62" s="684" t="str">
        <f>Text!G379</f>
        <v>Countryside council for Wales</v>
      </c>
      <c r="D62" s="710">
        <v>0</v>
      </c>
      <c r="E62" s="512"/>
      <c r="F62" s="19"/>
      <c r="G62" s="3">
        <f t="shared" si="18"/>
        <v>710</v>
      </c>
      <c r="H62" s="3"/>
      <c r="I62" s="3"/>
      <c r="J62" s="3"/>
      <c r="K62" s="3"/>
      <c r="L62" s="346"/>
      <c r="M62" s="361" t="str">
        <f>IF(ISERROR(VLOOKUP("RAG"&amp;"_"&amp;UANumber&amp;"_"&amp;$B62&amp;"_"&amp;1&amp;"_"&amp;M$9,ValData!$AE$4:$AL$13475,8,FALSE)),"",VLOOKUP("RAG"&amp;"_"&amp;UANumber&amp;"_"&amp;$B62&amp;"_"&amp;1&amp;"_"&amp;M$9,ValData!$AE$4:$AL$13475,8,FALSE))</f>
        <v/>
      </c>
      <c r="N62" s="361" t="str">
        <f>IF(ISERROR(VLOOKUP("RAG"&amp;"_"&amp;UANumber&amp;"_"&amp;$B62&amp;"_"&amp;1&amp;"_"&amp;N$9,ValData!$AE$4:$AL$13475,8,FALSE)),"",VLOOKUP("RAG"&amp;"_"&amp;UANumber&amp;"_"&amp;$B62&amp;"_"&amp;1&amp;"_"&amp;N$9,ValData!$AE$4:$AL$13475,8,FALSE))</f>
        <v/>
      </c>
      <c r="O62" s="361">
        <f t="shared" si="11"/>
        <v>0</v>
      </c>
      <c r="P62" s="361" t="e">
        <f t="shared" si="19"/>
        <v>#VALUE!</v>
      </c>
      <c r="Q62" s="343">
        <f t="shared" si="20"/>
        <v>0</v>
      </c>
      <c r="R62" s="896"/>
    </row>
    <row r="63" spans="1:239" s="132" customFormat="1" ht="27" customHeight="1" x14ac:dyDescent="0.35">
      <c r="A63" s="186"/>
      <c r="B63" s="717">
        <v>711</v>
      </c>
      <c r="C63" s="684" t="str">
        <f>Text!G380</f>
        <v>European community grants for other local services (objective 1, etc.)</v>
      </c>
      <c r="D63" s="710">
        <v>0</v>
      </c>
      <c r="E63" s="512"/>
      <c r="F63" s="19"/>
      <c r="G63" s="3">
        <f t="shared" si="18"/>
        <v>711</v>
      </c>
      <c r="H63" s="3"/>
      <c r="I63" s="3"/>
      <c r="J63" s="3"/>
      <c r="K63" s="3"/>
      <c r="L63" s="346"/>
      <c r="M63" s="361" t="str">
        <f>IF(ISERROR(VLOOKUP("RAG"&amp;"_"&amp;UANumber&amp;"_"&amp;$B63&amp;"_"&amp;1&amp;"_"&amp;M$9,ValData!$AE$4:$AL$13475,8,FALSE)),"",VLOOKUP("RAG"&amp;"_"&amp;UANumber&amp;"_"&amp;$B63&amp;"_"&amp;1&amp;"_"&amp;M$9,ValData!$AE$4:$AL$13475,8,FALSE))</f>
        <v/>
      </c>
      <c r="N63" s="361" t="str">
        <f>IF(ISERROR(VLOOKUP("RAG"&amp;"_"&amp;UANumber&amp;"_"&amp;$B63&amp;"_"&amp;1&amp;"_"&amp;N$9,ValData!$AE$4:$AL$13475,8,FALSE)),"",VLOOKUP("RAG"&amp;"_"&amp;UANumber&amp;"_"&amp;$B63&amp;"_"&amp;1&amp;"_"&amp;N$9,ValData!$AE$4:$AL$13475,8,FALSE))</f>
        <v/>
      </c>
      <c r="O63" s="361">
        <f t="shared" si="11"/>
        <v>0</v>
      </c>
      <c r="P63" s="361" t="e">
        <f t="shared" si="19"/>
        <v>#VALUE!</v>
      </c>
      <c r="Q63" s="343">
        <f t="shared" si="20"/>
        <v>0</v>
      </c>
      <c r="R63" s="896"/>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row>
    <row r="64" spans="1:239" s="132" customFormat="1" x14ac:dyDescent="0.35">
      <c r="A64" s="186"/>
      <c r="B64" s="717">
        <v>713</v>
      </c>
      <c r="C64" s="684" t="str">
        <f>Text!G381</f>
        <v>Recreation and sport</v>
      </c>
      <c r="D64" s="710">
        <v>0</v>
      </c>
      <c r="E64" s="512"/>
      <c r="F64" s="19"/>
      <c r="G64" s="3">
        <f t="shared" si="18"/>
        <v>713</v>
      </c>
      <c r="H64" s="3"/>
      <c r="I64" s="3"/>
      <c r="J64" s="3"/>
      <c r="K64" s="3"/>
      <c r="L64" s="346"/>
      <c r="M64" s="361" t="str">
        <f>IF(ISERROR(VLOOKUP("RAG"&amp;"_"&amp;UANumber&amp;"_"&amp;$B64&amp;"_"&amp;1&amp;"_"&amp;M$9,ValData!$AE$4:$AL$13475,8,FALSE)),"",VLOOKUP("RAG"&amp;"_"&amp;UANumber&amp;"_"&amp;$B64&amp;"_"&amp;1&amp;"_"&amp;M$9,ValData!$AE$4:$AL$13475,8,FALSE))</f>
        <v/>
      </c>
      <c r="N64" s="361" t="str">
        <f>IF(ISERROR(VLOOKUP("RAG"&amp;"_"&amp;UANumber&amp;"_"&amp;$B64&amp;"_"&amp;1&amp;"_"&amp;N$9,ValData!$AE$4:$AL$13475,8,FALSE)),"",VLOOKUP("RAG"&amp;"_"&amp;UANumber&amp;"_"&amp;$B64&amp;"_"&amp;1&amp;"_"&amp;N$9,ValData!$AE$4:$AL$13475,8,FALSE))</f>
        <v/>
      </c>
      <c r="O64" s="361">
        <f t="shared" si="11"/>
        <v>0</v>
      </c>
      <c r="P64" s="361" t="e">
        <f t="shared" si="19"/>
        <v>#VALUE!</v>
      </c>
      <c r="Q64" s="343">
        <f t="shared" si="20"/>
        <v>0</v>
      </c>
      <c r="R64" s="896"/>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row>
    <row r="65" spans="1:239" s="132" customFormat="1" x14ac:dyDescent="0.35">
      <c r="B65" s="717">
        <v>726</v>
      </c>
      <c r="C65" s="684" t="str">
        <f>Text!G385</f>
        <v>Community fire safety (fire authorities only)</v>
      </c>
      <c r="D65" s="710">
        <v>0</v>
      </c>
      <c r="E65" s="512"/>
      <c r="F65" s="19"/>
      <c r="G65" s="3">
        <f t="shared" si="18"/>
        <v>726</v>
      </c>
      <c r="H65" s="3"/>
      <c r="I65" s="3"/>
      <c r="J65" s="3"/>
      <c r="K65" s="3"/>
      <c r="L65" s="346"/>
      <c r="M65" s="361" t="str">
        <f>IF(ISERROR(VLOOKUP("RAG"&amp;"_"&amp;UANumber&amp;"_"&amp;$B65&amp;"_"&amp;1&amp;"_"&amp;M$9,ValData!$AE$4:$AL$13475,8,FALSE)),"",VLOOKUP("RAG"&amp;"_"&amp;UANumber&amp;"_"&amp;$B65&amp;"_"&amp;1&amp;"_"&amp;M$9,ValData!$AE$4:$AL$13475,8,FALSE))</f>
        <v/>
      </c>
      <c r="N65" s="361" t="str">
        <f>IF(ISERROR(VLOOKUP("RAG"&amp;"_"&amp;UANumber&amp;"_"&amp;$B65&amp;"_"&amp;1&amp;"_"&amp;N$9,ValData!$AE$4:$AL$13475,8,FALSE)),"",VLOOKUP("RAG"&amp;"_"&amp;UANumber&amp;"_"&amp;$B65&amp;"_"&amp;1&amp;"_"&amp;N$9,ValData!$AE$4:$AL$13475,8,FALSE))</f>
        <v/>
      </c>
      <c r="O65" s="361">
        <f t="shared" si="11"/>
        <v>0</v>
      </c>
      <c r="P65" s="361" t="e">
        <f t="shared" si="19"/>
        <v>#VALUE!</v>
      </c>
      <c r="Q65" s="343">
        <f t="shared" si="20"/>
        <v>0</v>
      </c>
      <c r="R65" s="896"/>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row>
    <row r="66" spans="1:239" s="186" customFormat="1" x14ac:dyDescent="0.35">
      <c r="A66" s="132"/>
      <c r="B66" s="337">
        <v>739</v>
      </c>
      <c r="C66" s="684" t="str">
        <f>Text!G392</f>
        <v>Children and Communities Grant (formerly Flexible Funding - other)</v>
      </c>
      <c r="D66" s="710">
        <v>0</v>
      </c>
      <c r="E66" s="512"/>
      <c r="F66" s="19"/>
      <c r="G66" s="3">
        <f t="shared" si="18"/>
        <v>739</v>
      </c>
      <c r="H66" s="3"/>
      <c r="I66" s="3"/>
      <c r="J66" s="3"/>
      <c r="K66" s="3"/>
      <c r="L66" s="346"/>
      <c r="M66" s="361" t="str">
        <f>IF(ISERROR(VLOOKUP("RAG"&amp;"_"&amp;UANumber&amp;"_"&amp;$B66&amp;"_"&amp;1&amp;"_"&amp;M$9,ValData!$AE$4:$AL$13475,8,FALSE)),"",VLOOKUP("RAG"&amp;"_"&amp;UANumber&amp;"_"&amp;$B66&amp;"_"&amp;1&amp;"_"&amp;M$9,ValData!$AE$4:$AL$13475,8,FALSE))</f>
        <v/>
      </c>
      <c r="N66" s="361" t="str">
        <f>IF(ISERROR(VLOOKUP("RAG"&amp;"_"&amp;UANumber&amp;"_"&amp;$B66&amp;"_"&amp;1&amp;"_"&amp;N$9,ValData!$AE$4:$AL$13475,8,FALSE)),"",VLOOKUP("RAG"&amp;"_"&amp;UANumber&amp;"_"&amp;$B66&amp;"_"&amp;1&amp;"_"&amp;N$9,ValData!$AE$4:$AL$13475,8,FALSE))</f>
        <v/>
      </c>
      <c r="O66" s="361">
        <f t="shared" ref="O66" si="21">D66</f>
        <v>0</v>
      </c>
      <c r="P66" s="361" t="e">
        <f t="shared" si="19"/>
        <v>#VALUE!</v>
      </c>
      <c r="Q66" s="343">
        <f t="shared" si="20"/>
        <v>0</v>
      </c>
      <c r="R66" s="89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row>
    <row r="67" spans="1:239" s="186" customFormat="1" ht="17.25" customHeight="1" x14ac:dyDescent="0.35">
      <c r="A67" s="132"/>
      <c r="B67" s="438">
        <v>743</v>
      </c>
      <c r="C67" s="55" t="str">
        <f>Text!G395</f>
        <v>Sustainable Waste Management Grant</v>
      </c>
      <c r="D67" s="710">
        <v>0</v>
      </c>
      <c r="E67" s="512"/>
      <c r="F67" s="19"/>
      <c r="G67" s="3">
        <f t="shared" si="18"/>
        <v>743</v>
      </c>
      <c r="H67" s="3"/>
      <c r="I67" s="3"/>
      <c r="J67" s="3"/>
      <c r="K67" s="3"/>
      <c r="L67" s="346"/>
      <c r="M67" s="361" t="str">
        <f>IF(ISERROR(VLOOKUP("RAG"&amp;"_"&amp;UANumber&amp;"_"&amp;$B67&amp;"_"&amp;1&amp;"_"&amp;M$9,ValData!$AE$4:$AL$13475,8,FALSE)),"",VLOOKUP("RAG"&amp;"_"&amp;UANumber&amp;"_"&amp;$B67&amp;"_"&amp;1&amp;"_"&amp;M$9,ValData!$AE$4:$AL$13475,8,FALSE))</f>
        <v/>
      </c>
      <c r="N67" s="361" t="str">
        <f>IF(ISERROR(VLOOKUP("RAG"&amp;"_"&amp;UANumber&amp;"_"&amp;$B67&amp;"_"&amp;1&amp;"_"&amp;N$9,ValData!$AE$4:$AL$13475,8,FALSE)),"",VLOOKUP("RAG"&amp;"_"&amp;UANumber&amp;"_"&amp;$B67&amp;"_"&amp;1&amp;"_"&amp;N$9,ValData!$AE$4:$AL$13475,8,FALSE))</f>
        <v/>
      </c>
      <c r="O67" s="361">
        <f t="shared" ref="O67:O68" si="22">D67</f>
        <v>0</v>
      </c>
      <c r="P67" s="361"/>
      <c r="Q67" s="343">
        <f t="shared" si="20"/>
        <v>0</v>
      </c>
      <c r="R67" s="896"/>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row>
    <row r="68" spans="1:239" s="186" customFormat="1" ht="24.75" customHeight="1" x14ac:dyDescent="0.35">
      <c r="A68" s="132"/>
      <c r="B68" s="438">
        <v>744</v>
      </c>
      <c r="C68" s="55" t="str">
        <f>Text!G396</f>
        <v>Retail, leisure and hospitality rates relief scheme</v>
      </c>
      <c r="D68" s="710">
        <v>0</v>
      </c>
      <c r="E68" s="512"/>
      <c r="F68" s="19"/>
      <c r="G68" s="3">
        <f t="shared" si="18"/>
        <v>744</v>
      </c>
      <c r="H68" s="3"/>
      <c r="I68" s="3"/>
      <c r="J68" s="3"/>
      <c r="K68" s="3"/>
      <c r="L68" s="346"/>
      <c r="M68" s="361" t="str">
        <f>IF(ISERROR(VLOOKUP("RAG"&amp;"_"&amp;UANumber&amp;"_"&amp;$B68&amp;"_"&amp;1&amp;"_"&amp;M$9,ValData!$AE$4:$AL$13475,8,FALSE)),"",VLOOKUP("RAG"&amp;"_"&amp;UANumber&amp;"_"&amp;$B68&amp;"_"&amp;1&amp;"_"&amp;M$9,ValData!$AE$4:$AL$13475,8,FALSE))</f>
        <v/>
      </c>
      <c r="N68" s="361" t="str">
        <f>IF(ISERROR(VLOOKUP("RAG"&amp;"_"&amp;UANumber&amp;"_"&amp;$B68&amp;"_"&amp;1&amp;"_"&amp;N$9,ValData!$AE$4:$AL$13475,8,FALSE)),"",VLOOKUP("RAG"&amp;"_"&amp;UANumber&amp;"_"&amp;$B68&amp;"_"&amp;1&amp;"_"&amp;N$9,ValData!$AE$4:$AL$13475,8,FALSE))</f>
        <v/>
      </c>
      <c r="O68" s="361">
        <f t="shared" si="22"/>
        <v>0</v>
      </c>
      <c r="P68" s="361"/>
      <c r="Q68" s="343">
        <f t="shared" si="20"/>
        <v>0</v>
      </c>
      <c r="R68" s="896"/>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row>
    <row r="69" spans="1:239" s="186" customFormat="1" ht="24.75" customHeight="1" x14ac:dyDescent="0.35">
      <c r="A69" s="132"/>
      <c r="B69" s="438">
        <v>750</v>
      </c>
      <c r="C69" s="55" t="str">
        <f>Text!G402</f>
        <v>Coastal Risk Management Programme</v>
      </c>
      <c r="D69" s="710">
        <v>0</v>
      </c>
      <c r="E69" s="512"/>
      <c r="F69" s="19"/>
      <c r="G69" s="3">
        <f t="shared" ref="G69" si="23">B69</f>
        <v>750</v>
      </c>
      <c r="H69" s="3"/>
      <c r="I69" s="3"/>
      <c r="J69" s="3"/>
      <c r="K69" s="3"/>
      <c r="L69" s="346"/>
      <c r="M69" s="361" t="str">
        <f>IF(ISERROR(VLOOKUP("RAG"&amp;"_"&amp;UANumber&amp;"_"&amp;$B69&amp;"_"&amp;1&amp;"_"&amp;M$9,ValData!$AE$4:$AL$13475,8,FALSE)),"",VLOOKUP("RAG"&amp;"_"&amp;UANumber&amp;"_"&amp;$B69&amp;"_"&amp;1&amp;"_"&amp;M$9,ValData!$AE$4:$AL$13475,8,FALSE))</f>
        <v/>
      </c>
      <c r="N69" s="361" t="str">
        <f>IF(ISERROR(VLOOKUP("RAG"&amp;"_"&amp;UANumber&amp;"_"&amp;$B69&amp;"_"&amp;1&amp;"_"&amp;N$9,ValData!$AE$4:$AL$13475,8,FALSE)),"",VLOOKUP("RAG"&amp;"_"&amp;UANumber&amp;"_"&amp;$B69&amp;"_"&amp;1&amp;"_"&amp;N$9,ValData!$AE$4:$AL$13475,8,FALSE))</f>
        <v/>
      </c>
      <c r="O69" s="361">
        <f t="shared" ref="O69" si="24">D69</f>
        <v>0</v>
      </c>
      <c r="P69" s="361"/>
      <c r="Q69" s="343">
        <f t="shared" si="20"/>
        <v>0</v>
      </c>
      <c r="R69" s="896"/>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row>
    <row r="70" spans="1:239" s="186" customFormat="1" ht="24.75" customHeight="1" x14ac:dyDescent="0.35">
      <c r="A70" s="132"/>
      <c r="B70" s="438">
        <v>752</v>
      </c>
      <c r="C70" s="55" t="str">
        <f>Text!G404</f>
        <v>Communities For Work+</v>
      </c>
      <c r="D70" s="710">
        <v>0</v>
      </c>
      <c r="E70" s="512"/>
      <c r="F70" s="19"/>
      <c r="G70" s="3">
        <f t="shared" ref="G70" si="25">B70</f>
        <v>752</v>
      </c>
      <c r="H70" s="3"/>
      <c r="I70" s="3"/>
      <c r="J70" s="3"/>
      <c r="K70" s="3"/>
      <c r="L70" s="346"/>
      <c r="M70" s="361" t="str">
        <f>IF(ISERROR(VLOOKUP("RAG"&amp;"_"&amp;UANumber&amp;"_"&amp;$B70&amp;"_"&amp;1&amp;"_"&amp;M$9,ValData!$AE$4:$AL$13475,8,FALSE)),"",VLOOKUP("RAG"&amp;"_"&amp;UANumber&amp;"_"&amp;$B70&amp;"_"&amp;1&amp;"_"&amp;M$9,ValData!$AE$4:$AL$13475,8,FALSE))</f>
        <v/>
      </c>
      <c r="N70" s="361" t="str">
        <f>IF(ISERROR(VLOOKUP("RAG"&amp;"_"&amp;UANumber&amp;"_"&amp;$B70&amp;"_"&amp;1&amp;"_"&amp;N$9,ValData!$AE$4:$AL$13475,8,FALSE)),"",VLOOKUP("RAG"&amp;"_"&amp;UANumber&amp;"_"&amp;$B70&amp;"_"&amp;1&amp;"_"&amp;N$9,ValData!$AE$4:$AL$13475,8,FALSE))</f>
        <v/>
      </c>
      <c r="O70" s="361">
        <f t="shared" ref="O70" si="26">D70</f>
        <v>0</v>
      </c>
      <c r="P70" s="361"/>
      <c r="Q70" s="343">
        <f t="shared" si="20"/>
        <v>0</v>
      </c>
      <c r="R70" s="896"/>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row>
    <row r="71" spans="1:239" s="186" customFormat="1" ht="26" x14ac:dyDescent="0.35">
      <c r="A71" s="132"/>
      <c r="B71" s="233">
        <v>798</v>
      </c>
      <c r="C71" s="129" t="str">
        <f>Text!G405</f>
        <v>Other (including emergency financial assistance) (specify in list below line 999)</v>
      </c>
      <c r="D71" s="708">
        <f>SUMIF(number,$B71,grant)</f>
        <v>0</v>
      </c>
      <c r="E71" s="708">
        <f>SUMIF(number,B71,cap_grant)</f>
        <v>0</v>
      </c>
      <c r="F71" s="19"/>
      <c r="G71" s="3">
        <f t="shared" si="18"/>
        <v>798</v>
      </c>
      <c r="H71" s="3"/>
      <c r="I71" s="3"/>
      <c r="J71" s="3"/>
      <c r="K71" s="3"/>
      <c r="L71" s="346"/>
      <c r="M71" s="361" t="str">
        <f>IF(ISERROR(VLOOKUP("RAG"&amp;"_"&amp;UANumber&amp;"_"&amp;$B71&amp;"_"&amp;1&amp;"_"&amp;M$9,ValData!$AE$4:$AL$13475,8,FALSE)),"",VLOOKUP("RAG"&amp;"_"&amp;UANumber&amp;"_"&amp;$B71&amp;"_"&amp;1&amp;"_"&amp;M$9,ValData!$AE$4:$AL$13475,8,FALSE))</f>
        <v/>
      </c>
      <c r="N71" s="361" t="str">
        <f>IF(ISERROR(VLOOKUP("RAG"&amp;"_"&amp;UANumber&amp;"_"&amp;$B71&amp;"_"&amp;1&amp;"_"&amp;N$9,ValData!$AE$4:$AL$13475,8,FALSE)),"",VLOOKUP("RAG"&amp;"_"&amp;UANumber&amp;"_"&amp;$B71&amp;"_"&amp;1&amp;"_"&amp;N$9,ValData!$AE$4:$AL$13475,8,FALSE))</f>
        <v/>
      </c>
      <c r="O71" s="361">
        <f t="shared" si="11"/>
        <v>0</v>
      </c>
      <c r="P71" s="361" t="e">
        <f>O71-N71</f>
        <v>#VALUE!</v>
      </c>
      <c r="Q71" s="343">
        <f t="shared" si="20"/>
        <v>0</v>
      </c>
      <c r="R71" s="896"/>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row>
    <row r="72" spans="1:239" s="186" customFormat="1" x14ac:dyDescent="0.35">
      <c r="A72" s="132"/>
      <c r="B72" s="724">
        <v>799</v>
      </c>
      <c r="C72" s="725" t="str">
        <f>Text!G406</f>
        <v>Total Other Local Services</v>
      </c>
      <c r="D72" s="708">
        <f>SUM(D61:D71)</f>
        <v>0</v>
      </c>
      <c r="E72" s="708">
        <f>SUM(E71)</f>
        <v>0</v>
      </c>
      <c r="F72" s="19"/>
      <c r="G72" s="3">
        <f t="shared" si="18"/>
        <v>799</v>
      </c>
      <c r="H72" s="3"/>
      <c r="I72" s="3"/>
      <c r="J72" s="3"/>
      <c r="K72" s="3"/>
      <c r="L72" s="346"/>
      <c r="M72" s="361" t="str">
        <f>IF(ISERROR(VLOOKUP("RAG"&amp;"_"&amp;UANumber&amp;"_"&amp;$B72&amp;"_"&amp;1&amp;"_"&amp;M$9,ValData!$AE$4:$AL$13475,8,FALSE)),"",VLOOKUP("RAG"&amp;"_"&amp;UANumber&amp;"_"&amp;$B72&amp;"_"&amp;1&amp;"_"&amp;M$9,ValData!$AE$4:$AL$13475,8,FALSE))</f>
        <v/>
      </c>
      <c r="N72" s="361" t="str">
        <f>IF(ISERROR(VLOOKUP("RAG"&amp;"_"&amp;UANumber&amp;"_"&amp;$B72&amp;"_"&amp;1&amp;"_"&amp;N$9,ValData!$AE$4:$AL$13475,8,FALSE)),"",VLOOKUP("RAG"&amp;"_"&amp;UANumber&amp;"_"&amp;$B72&amp;"_"&amp;1&amp;"_"&amp;N$9,ValData!$AE$4:$AL$13475,8,FALSE))</f>
        <v/>
      </c>
      <c r="O72" s="361">
        <f t="shared" si="11"/>
        <v>0</v>
      </c>
      <c r="P72" s="43"/>
      <c r="Q72" s="43"/>
      <c r="R72" s="43"/>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row>
    <row r="73" spans="1:239" s="186" customFormat="1" x14ac:dyDescent="0.35">
      <c r="A73" s="132"/>
      <c r="B73" s="316"/>
      <c r="C73" s="196"/>
      <c r="D73" s="197"/>
      <c r="E73" s="517"/>
      <c r="F73" s="43"/>
      <c r="H73" s="3"/>
      <c r="I73" s="3"/>
      <c r="J73" s="3"/>
      <c r="K73" s="3"/>
      <c r="L73" s="618"/>
      <c r="M73" s="321"/>
      <c r="N73" s="19"/>
      <c r="O73" s="43"/>
      <c r="P73" s="183"/>
      <c r="Q73" s="183"/>
      <c r="R73" s="897"/>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row>
    <row r="74" spans="1:239" s="186" customFormat="1" x14ac:dyDescent="0.35">
      <c r="A74" s="132"/>
      <c r="B74" s="724">
        <v>999</v>
      </c>
      <c r="C74" s="725" t="str">
        <f>Text!G407</f>
        <v>TOTAL GRANTS</v>
      </c>
      <c r="D74" s="708">
        <f>SUM(D22,D30,D42,D50,D57,D59,D72)</f>
        <v>0</v>
      </c>
      <c r="E74" s="708">
        <f>SUM(E22,E30,E42,E50,E57,E72)</f>
        <v>0</v>
      </c>
      <c r="F74" s="19"/>
      <c r="G74" s="3">
        <f t="shared" si="18"/>
        <v>999</v>
      </c>
      <c r="H74" s="3"/>
      <c r="I74" s="3"/>
      <c r="J74" s="3"/>
      <c r="K74" s="3"/>
      <c r="L74" s="346"/>
      <c r="M74" s="361" t="str">
        <f>IF(ISERROR(VLOOKUP("RAG"&amp;"_"&amp;UANumber&amp;"_"&amp;$B74&amp;"_"&amp;1&amp;"_"&amp;M$9,ValData!$AE$4:$AL$13475,8,FALSE)),"",VLOOKUP("RAG"&amp;"_"&amp;UANumber&amp;"_"&amp;$B74&amp;"_"&amp;1&amp;"_"&amp;M$9,ValData!$AE$4:$AL$13475,8,FALSE))</f>
        <v/>
      </c>
      <c r="N74" s="361" t="str">
        <f>IF(ISERROR(VLOOKUP("RAG"&amp;"_"&amp;UANumber&amp;"_"&amp;$B74&amp;"_"&amp;1&amp;"_"&amp;N$9,ValData!$AE$4:$AL$13475,8,FALSE)),"",VLOOKUP("RAG"&amp;"_"&amp;UANumber&amp;"_"&amp;$B74&amp;"_"&amp;1&amp;"_"&amp;N$9,ValData!$AE$4:$AL$13475,8,FALSE))</f>
        <v/>
      </c>
      <c r="O74" s="361">
        <f t="shared" si="11"/>
        <v>0</v>
      </c>
      <c r="P74" s="43"/>
      <c r="Q74" s="43"/>
      <c r="R74" s="43"/>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row>
    <row r="75" spans="1:239" s="186" customFormat="1" x14ac:dyDescent="0.35">
      <c r="A75" s="132"/>
      <c r="B75" s="239"/>
      <c r="C75" s="3"/>
      <c r="D75" s="3"/>
      <c r="E75" s="505"/>
      <c r="F75" s="43"/>
      <c r="G75" s="3"/>
      <c r="H75" s="3"/>
      <c r="I75" s="3"/>
      <c r="J75" s="3"/>
      <c r="K75" s="3"/>
      <c r="L75" s="19"/>
      <c r="M75" s="19"/>
      <c r="N75" s="19"/>
      <c r="O75" s="43"/>
      <c r="P75" s="183"/>
      <c r="Q75" s="183"/>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row>
    <row r="76" spans="1:239" s="186" customFormat="1" ht="46" x14ac:dyDescent="0.3">
      <c r="A76" s="195"/>
      <c r="B76" s="317"/>
      <c r="C76" s="198" t="str">
        <f>Text!G408</f>
        <v>Specification of other grants (lines 198, 298, 398, 498, 598, and 798)</v>
      </c>
      <c r="D76" s="964" t="str">
        <f>Text!G410</f>
        <v>Revenue Grants</v>
      </c>
      <c r="E76" s="966" t="str">
        <f>Text!G281</f>
        <v>Capital financing grants and capital element of PFI</v>
      </c>
      <c r="F76" s="43"/>
      <c r="G76" s="97"/>
      <c r="H76" s="97"/>
      <c r="I76" s="97"/>
      <c r="J76" s="97"/>
      <c r="K76" s="97"/>
      <c r="L76" s="521"/>
      <c r="M76" s="521"/>
      <c r="N76" s="521"/>
      <c r="O76" s="43"/>
      <c r="P76" s="3"/>
      <c r="Q76" s="3"/>
    </row>
    <row r="77" spans="1:239" s="186" customFormat="1" ht="57" customHeight="1" x14ac:dyDescent="0.35">
      <c r="A77" s="195"/>
      <c r="B77" s="318"/>
      <c r="C77" s="727" t="str">
        <f>Text!G409</f>
        <v>Enter line reference, grant name and amounts. PFI grants should have the prefix "PFI - "</v>
      </c>
      <c r="D77" s="965"/>
      <c r="E77" s="967"/>
      <c r="F77" s="43"/>
      <c r="G77" s="3"/>
      <c r="H77" s="3"/>
      <c r="I77" s="3"/>
      <c r="J77" s="3"/>
      <c r="K77" s="3"/>
      <c r="L77" s="19"/>
      <c r="M77" s="19"/>
      <c r="N77" s="19"/>
      <c r="O77" s="19"/>
      <c r="P77" s="3"/>
      <c r="Q77" s="3"/>
    </row>
    <row r="78" spans="1:239" s="186" customFormat="1" ht="12.5" x14ac:dyDescent="0.25">
      <c r="A78" s="320">
        <v>1</v>
      </c>
      <c r="B78" s="136"/>
      <c r="C78" s="136"/>
      <c r="D78" s="360"/>
      <c r="E78" s="360"/>
      <c r="F78" s="19"/>
      <c r="G78" s="3"/>
      <c r="H78" s="3"/>
      <c r="I78" s="3"/>
      <c r="J78" s="3"/>
      <c r="K78" s="3"/>
      <c r="L78" s="19"/>
      <c r="M78" s="19"/>
      <c r="N78" s="19"/>
      <c r="O78" s="19"/>
      <c r="P78" s="3"/>
      <c r="Q78" s="3"/>
    </row>
    <row r="79" spans="1:239" s="186" customFormat="1" ht="12.5" x14ac:dyDescent="0.25">
      <c r="A79" s="320">
        <v>2</v>
      </c>
      <c r="B79" s="136"/>
      <c r="C79" s="9"/>
      <c r="D79" s="360"/>
      <c r="E79" s="360"/>
      <c r="F79" s="19"/>
      <c r="G79" s="3"/>
      <c r="H79" s="3"/>
      <c r="I79" s="3"/>
      <c r="J79" s="3"/>
      <c r="K79" s="3"/>
      <c r="L79" s="19"/>
      <c r="M79" s="19"/>
      <c r="N79" s="19"/>
      <c r="O79" s="19"/>
      <c r="P79" s="3"/>
      <c r="Q79" s="3"/>
    </row>
    <row r="80" spans="1:239" s="186" customFormat="1" ht="12.5" x14ac:dyDescent="0.25">
      <c r="A80" s="320">
        <v>3</v>
      </c>
      <c r="B80" s="136"/>
      <c r="C80" s="9"/>
      <c r="D80" s="360"/>
      <c r="E80" s="360"/>
      <c r="F80" s="19"/>
      <c r="G80" s="3"/>
      <c r="H80" s="3"/>
      <c r="I80" s="3"/>
      <c r="J80" s="3"/>
      <c r="K80" s="3"/>
      <c r="L80" s="19"/>
      <c r="M80" s="19"/>
      <c r="N80" s="19"/>
      <c r="O80" s="19"/>
      <c r="P80" s="3"/>
      <c r="Q80" s="3"/>
    </row>
    <row r="81" spans="1:17" s="186" customFormat="1" ht="12.5" x14ac:dyDescent="0.25">
      <c r="A81" s="320">
        <v>4</v>
      </c>
      <c r="B81" s="136"/>
      <c r="C81" s="9"/>
      <c r="D81" s="360"/>
      <c r="E81" s="360"/>
      <c r="F81" s="19"/>
      <c r="G81" s="3"/>
      <c r="H81" s="3"/>
      <c r="I81" s="3"/>
      <c r="J81" s="3"/>
      <c r="K81" s="3"/>
      <c r="L81" s="19"/>
      <c r="M81" s="19"/>
      <c r="N81" s="19"/>
      <c r="O81" s="19"/>
      <c r="P81" s="3"/>
    </row>
    <row r="82" spans="1:17" s="186" customFormat="1" ht="12.5" x14ac:dyDescent="0.25">
      <c r="A82" s="320">
        <v>5</v>
      </c>
      <c r="B82" s="136"/>
      <c r="C82" s="9"/>
      <c r="D82" s="360"/>
      <c r="E82" s="360"/>
      <c r="F82" s="19"/>
      <c r="G82" s="3"/>
      <c r="H82" s="3"/>
      <c r="I82" s="3"/>
      <c r="J82" s="3"/>
      <c r="K82" s="3"/>
      <c r="L82" s="19"/>
      <c r="M82" s="19"/>
      <c r="N82" s="19"/>
      <c r="O82" s="19"/>
      <c r="P82" s="3"/>
    </row>
    <row r="83" spans="1:17" s="186" customFormat="1" ht="12.5" x14ac:dyDescent="0.25">
      <c r="A83" s="320">
        <v>6</v>
      </c>
      <c r="B83" s="136"/>
      <c r="C83" s="9"/>
      <c r="D83" s="360"/>
      <c r="E83" s="360"/>
      <c r="F83" s="19"/>
      <c r="G83" s="3"/>
      <c r="H83" s="3"/>
      <c r="I83" s="3"/>
      <c r="J83" s="3"/>
      <c r="K83" s="3"/>
      <c r="L83" s="19"/>
      <c r="M83" s="19"/>
      <c r="N83" s="19"/>
      <c r="O83" s="19"/>
      <c r="P83" s="3"/>
      <c r="Q83" s="3"/>
    </row>
    <row r="84" spans="1:17" s="186" customFormat="1" ht="12.5" x14ac:dyDescent="0.25">
      <c r="A84" s="320">
        <v>7</v>
      </c>
      <c r="B84" s="136"/>
      <c r="C84" s="9"/>
      <c r="D84" s="360"/>
      <c r="E84" s="360"/>
      <c r="F84" s="19"/>
      <c r="G84" s="3"/>
      <c r="H84" s="3"/>
      <c r="I84" s="3"/>
      <c r="J84" s="3"/>
      <c r="K84" s="3"/>
      <c r="L84" s="19"/>
      <c r="M84" s="19"/>
      <c r="N84" s="19"/>
      <c r="O84" s="19"/>
      <c r="P84" s="3"/>
      <c r="Q84" s="3"/>
    </row>
    <row r="85" spans="1:17" s="186" customFormat="1" ht="12.5" x14ac:dyDescent="0.25">
      <c r="A85" s="320">
        <v>8</v>
      </c>
      <c r="B85" s="136"/>
      <c r="C85" s="9"/>
      <c r="D85" s="360"/>
      <c r="E85" s="360"/>
      <c r="F85" s="19"/>
      <c r="G85" s="3"/>
      <c r="H85" s="3"/>
      <c r="I85" s="3"/>
      <c r="J85" s="3"/>
      <c r="K85" s="3"/>
      <c r="L85" s="19"/>
      <c r="M85" s="19"/>
      <c r="N85" s="19"/>
      <c r="O85" s="19"/>
      <c r="P85" s="3"/>
      <c r="Q85" s="3"/>
    </row>
    <row r="86" spans="1:17" s="186" customFormat="1" ht="12.5" x14ac:dyDescent="0.25">
      <c r="A86" s="320">
        <v>9</v>
      </c>
      <c r="B86" s="136"/>
      <c r="C86" s="9"/>
      <c r="D86" s="360"/>
      <c r="E86" s="360"/>
      <c r="F86" s="19"/>
      <c r="G86" s="3"/>
      <c r="H86" s="3"/>
      <c r="I86" s="3"/>
      <c r="J86" s="3"/>
      <c r="K86" s="3"/>
      <c r="L86" s="19"/>
      <c r="M86" s="19"/>
      <c r="N86" s="19"/>
      <c r="O86" s="19"/>
      <c r="P86" s="3"/>
      <c r="Q86" s="3"/>
    </row>
    <row r="87" spans="1:17" s="186" customFormat="1" ht="12.5" x14ac:dyDescent="0.25">
      <c r="A87" s="320">
        <v>10</v>
      </c>
      <c r="B87" s="136"/>
      <c r="C87" s="9"/>
      <c r="D87" s="360"/>
      <c r="E87" s="360"/>
      <c r="F87" s="19"/>
      <c r="G87" s="3"/>
      <c r="H87" s="3"/>
      <c r="I87" s="3"/>
      <c r="J87" s="3"/>
      <c r="K87" s="3"/>
      <c r="L87" s="19"/>
      <c r="M87" s="19"/>
      <c r="N87" s="19"/>
      <c r="O87" s="19"/>
      <c r="P87" s="3"/>
      <c r="Q87" s="3"/>
    </row>
    <row r="88" spans="1:17" s="186" customFormat="1" ht="12.5" x14ac:dyDescent="0.25">
      <c r="A88" s="320">
        <v>11</v>
      </c>
      <c r="B88" s="136"/>
      <c r="C88" s="9"/>
      <c r="D88" s="360"/>
      <c r="E88" s="360"/>
      <c r="F88" s="19"/>
      <c r="G88" s="3"/>
      <c r="H88" s="3"/>
      <c r="I88" s="3"/>
      <c r="J88" s="3"/>
      <c r="K88" s="3"/>
      <c r="L88" s="19"/>
      <c r="M88" s="19"/>
      <c r="N88" s="19"/>
      <c r="O88" s="19"/>
      <c r="P88" s="3"/>
      <c r="Q88" s="3"/>
    </row>
    <row r="89" spans="1:17" s="186" customFormat="1" ht="12.5" x14ac:dyDescent="0.25">
      <c r="A89" s="320">
        <v>12</v>
      </c>
      <c r="B89" s="136"/>
      <c r="C89" s="9"/>
      <c r="D89" s="360"/>
      <c r="E89" s="360"/>
      <c r="F89" s="19"/>
      <c r="G89" s="3"/>
      <c r="H89" s="3"/>
      <c r="I89" s="3"/>
      <c r="J89" s="3"/>
      <c r="K89" s="3"/>
      <c r="L89" s="19"/>
      <c r="M89" s="19"/>
      <c r="N89" s="19"/>
      <c r="O89" s="19"/>
      <c r="P89" s="3"/>
      <c r="Q89" s="3"/>
    </row>
    <row r="90" spans="1:17" s="186" customFormat="1" ht="12.5" x14ac:dyDescent="0.25">
      <c r="A90" s="320">
        <v>13</v>
      </c>
      <c r="B90" s="136"/>
      <c r="C90" s="9"/>
      <c r="D90" s="360"/>
      <c r="E90" s="360"/>
      <c r="F90" s="19"/>
      <c r="G90" s="3"/>
      <c r="H90" s="3"/>
      <c r="I90" s="3"/>
      <c r="J90" s="3"/>
      <c r="K90" s="3"/>
      <c r="L90" s="19"/>
      <c r="M90" s="19"/>
      <c r="N90" s="19"/>
      <c r="O90" s="19"/>
      <c r="P90" s="3"/>
      <c r="Q90" s="3"/>
    </row>
    <row r="91" spans="1:17" s="186" customFormat="1" ht="12.5" x14ac:dyDescent="0.25">
      <c r="A91" s="320">
        <v>14</v>
      </c>
      <c r="B91" s="136"/>
      <c r="C91" s="9"/>
      <c r="D91" s="360"/>
      <c r="E91" s="360"/>
      <c r="F91" s="19"/>
      <c r="G91" s="3"/>
      <c r="H91" s="3"/>
      <c r="I91" s="3"/>
      <c r="J91" s="3"/>
      <c r="K91" s="3"/>
      <c r="L91" s="19"/>
      <c r="M91" s="19"/>
      <c r="N91" s="19"/>
      <c r="O91" s="19"/>
      <c r="P91" s="3"/>
      <c r="Q91" s="3"/>
    </row>
    <row r="92" spans="1:17" s="186" customFormat="1" ht="12.5" x14ac:dyDescent="0.25">
      <c r="A92" s="320">
        <v>15</v>
      </c>
      <c r="B92" s="136"/>
      <c r="C92" s="9"/>
      <c r="D92" s="360"/>
      <c r="E92" s="360"/>
      <c r="F92" s="19"/>
      <c r="G92" s="3"/>
      <c r="H92" s="3"/>
      <c r="I92" s="3"/>
      <c r="J92" s="3"/>
      <c r="K92" s="3"/>
      <c r="L92" s="19"/>
      <c r="M92" s="19"/>
      <c r="N92" s="19"/>
      <c r="O92" s="19"/>
      <c r="P92" s="3"/>
      <c r="Q92" s="3"/>
    </row>
    <row r="93" spans="1:17" s="186" customFormat="1" ht="12.5" x14ac:dyDescent="0.25">
      <c r="A93" s="320">
        <v>16</v>
      </c>
      <c r="B93" s="136"/>
      <c r="C93" s="9"/>
      <c r="D93" s="360"/>
      <c r="E93" s="360"/>
      <c r="F93" s="19"/>
      <c r="G93" s="3"/>
      <c r="H93" s="3"/>
      <c r="I93" s="3"/>
      <c r="J93" s="3"/>
      <c r="K93" s="3"/>
      <c r="L93" s="19"/>
      <c r="M93" s="19"/>
      <c r="N93" s="19"/>
      <c r="O93" s="19"/>
      <c r="P93" s="3"/>
      <c r="Q93" s="3"/>
    </row>
    <row r="94" spans="1:17" s="186" customFormat="1" ht="12.5" x14ac:dyDescent="0.25">
      <c r="A94" s="320">
        <v>17</v>
      </c>
      <c r="B94" s="136"/>
      <c r="C94" s="9"/>
      <c r="D94" s="360"/>
      <c r="E94" s="360"/>
      <c r="F94" s="19"/>
      <c r="G94" s="3"/>
      <c r="H94" s="3"/>
      <c r="I94" s="3"/>
      <c r="J94" s="3"/>
      <c r="K94" s="3"/>
      <c r="L94" s="19"/>
      <c r="M94" s="19"/>
      <c r="N94" s="19"/>
      <c r="O94" s="19"/>
      <c r="P94" s="3"/>
      <c r="Q94" s="3"/>
    </row>
    <row r="95" spans="1:17" s="186" customFormat="1" ht="12.5" x14ac:dyDescent="0.25">
      <c r="A95" s="320">
        <v>18</v>
      </c>
      <c r="B95" s="136"/>
      <c r="C95" s="9"/>
      <c r="D95" s="360"/>
      <c r="E95" s="360"/>
      <c r="F95" s="19"/>
      <c r="G95" s="3"/>
      <c r="H95" s="3"/>
      <c r="I95" s="3"/>
      <c r="J95" s="3"/>
      <c r="K95" s="3"/>
      <c r="L95" s="19"/>
      <c r="M95" s="19"/>
      <c r="N95" s="19"/>
      <c r="O95" s="19"/>
      <c r="P95" s="3"/>
      <c r="Q95" s="3"/>
    </row>
    <row r="96" spans="1:17" s="186" customFormat="1" ht="12.5" x14ac:dyDescent="0.25">
      <c r="A96" s="320">
        <v>19</v>
      </c>
      <c r="B96" s="136"/>
      <c r="C96" s="9"/>
      <c r="D96" s="360"/>
      <c r="E96" s="360"/>
      <c r="F96" s="19"/>
      <c r="G96" s="3"/>
      <c r="H96" s="3"/>
      <c r="I96" s="3"/>
      <c r="J96" s="3"/>
      <c r="K96" s="3"/>
      <c r="L96" s="19"/>
      <c r="M96" s="19"/>
      <c r="N96" s="19"/>
      <c r="O96" s="19"/>
      <c r="P96" s="3"/>
      <c r="Q96" s="3"/>
    </row>
    <row r="97" spans="1:17" s="186" customFormat="1" ht="12.5" x14ac:dyDescent="0.25">
      <c r="A97" s="320">
        <v>20</v>
      </c>
      <c r="B97" s="136"/>
      <c r="C97" s="9"/>
      <c r="D97" s="360"/>
      <c r="E97" s="360"/>
      <c r="F97" s="19"/>
      <c r="G97" s="3"/>
      <c r="H97" s="3"/>
      <c r="I97" s="3"/>
      <c r="J97" s="3"/>
      <c r="K97" s="3"/>
      <c r="L97" s="19"/>
      <c r="M97" s="19"/>
      <c r="N97" s="19"/>
      <c r="O97" s="19"/>
      <c r="P97" s="3"/>
      <c r="Q97" s="3"/>
    </row>
    <row r="98" spans="1:17" s="186" customFormat="1" ht="12.5" x14ac:dyDescent="0.25">
      <c r="A98" s="320">
        <v>21</v>
      </c>
      <c r="B98" s="136"/>
      <c r="C98" s="9"/>
      <c r="D98" s="360"/>
      <c r="E98" s="360"/>
      <c r="F98" s="19"/>
      <c r="G98" s="3"/>
      <c r="H98" s="3"/>
      <c r="I98" s="3"/>
      <c r="J98" s="3"/>
      <c r="K98" s="3"/>
      <c r="L98" s="19"/>
      <c r="M98" s="19"/>
      <c r="N98" s="19"/>
      <c r="O98" s="19"/>
      <c r="P98" s="3"/>
      <c r="Q98" s="3"/>
    </row>
    <row r="99" spans="1:17" s="186" customFormat="1" ht="12.5" x14ac:dyDescent="0.25">
      <c r="A99" s="320">
        <v>22</v>
      </c>
      <c r="B99" s="136"/>
      <c r="C99" s="9"/>
      <c r="D99" s="360"/>
      <c r="E99" s="360"/>
      <c r="F99" s="19"/>
      <c r="G99" s="3"/>
      <c r="H99" s="3"/>
      <c r="I99" s="3"/>
      <c r="J99" s="3"/>
      <c r="K99" s="3"/>
      <c r="L99" s="19"/>
      <c r="M99" s="19"/>
      <c r="N99" s="19"/>
      <c r="O99" s="19"/>
      <c r="P99" s="3"/>
      <c r="Q99" s="3"/>
    </row>
    <row r="100" spans="1:17" s="186" customFormat="1" ht="12.5" x14ac:dyDescent="0.25">
      <c r="A100" s="320">
        <v>23</v>
      </c>
      <c r="B100" s="136"/>
      <c r="C100" s="9"/>
      <c r="D100" s="360"/>
      <c r="E100" s="360"/>
      <c r="F100" s="19"/>
      <c r="G100" s="3"/>
      <c r="H100" s="3"/>
      <c r="I100" s="3"/>
      <c r="J100" s="3"/>
      <c r="K100" s="3"/>
      <c r="L100" s="19"/>
      <c r="M100" s="19"/>
      <c r="N100" s="19"/>
      <c r="O100" s="19"/>
      <c r="P100" s="3"/>
      <c r="Q100" s="3"/>
    </row>
    <row r="101" spans="1:17" s="186" customFormat="1" ht="12.5" x14ac:dyDescent="0.25">
      <c r="A101" s="320">
        <v>24</v>
      </c>
      <c r="B101" s="136"/>
      <c r="C101" s="9"/>
      <c r="D101" s="360"/>
      <c r="E101" s="360"/>
      <c r="F101" s="19"/>
      <c r="G101" s="3"/>
      <c r="H101" s="3"/>
      <c r="I101" s="3"/>
      <c r="J101" s="3"/>
      <c r="K101" s="3"/>
      <c r="L101" s="19"/>
      <c r="M101" s="19"/>
      <c r="N101" s="19"/>
      <c r="O101" s="19"/>
      <c r="P101" s="3"/>
      <c r="Q101" s="3"/>
    </row>
    <row r="102" spans="1:17" s="186" customFormat="1" ht="12.5" x14ac:dyDescent="0.25">
      <c r="A102" s="320">
        <v>25</v>
      </c>
      <c r="B102" s="136"/>
      <c r="C102" s="9"/>
      <c r="D102" s="360"/>
      <c r="E102" s="360"/>
      <c r="F102" s="19"/>
      <c r="G102" s="3"/>
      <c r="H102" s="3"/>
      <c r="I102" s="3"/>
      <c r="J102" s="3"/>
      <c r="K102" s="3"/>
      <c r="L102" s="19"/>
      <c r="M102" s="19"/>
      <c r="N102" s="19"/>
      <c r="O102" s="19"/>
      <c r="P102" s="3"/>
      <c r="Q102" s="3"/>
    </row>
    <row r="103" spans="1:17" s="186" customFormat="1" ht="12.5" x14ac:dyDescent="0.25">
      <c r="A103" s="320">
        <v>26</v>
      </c>
      <c r="B103" s="136"/>
      <c r="C103" s="9"/>
      <c r="D103" s="360"/>
      <c r="E103" s="360"/>
      <c r="F103" s="19"/>
      <c r="G103" s="3"/>
      <c r="H103" s="3"/>
      <c r="I103" s="3"/>
      <c r="J103" s="3"/>
      <c r="K103" s="3"/>
      <c r="L103" s="19"/>
      <c r="M103" s="19"/>
      <c r="N103" s="19"/>
      <c r="O103" s="19"/>
      <c r="P103" s="3"/>
      <c r="Q103" s="3"/>
    </row>
    <row r="104" spans="1:17" s="186" customFormat="1" ht="12.5" x14ac:dyDescent="0.25">
      <c r="A104" s="320">
        <v>27</v>
      </c>
      <c r="B104" s="136"/>
      <c r="C104" s="9"/>
      <c r="D104" s="360"/>
      <c r="E104" s="360"/>
      <c r="F104" s="19"/>
      <c r="G104" s="3"/>
      <c r="H104" s="3"/>
      <c r="I104" s="3"/>
      <c r="J104" s="3"/>
      <c r="K104" s="3"/>
      <c r="L104" s="19"/>
      <c r="M104" s="19"/>
      <c r="N104" s="19"/>
      <c r="O104" s="19"/>
      <c r="P104" s="3"/>
      <c r="Q104" s="3"/>
    </row>
    <row r="105" spans="1:17" s="186" customFormat="1" ht="12.5" x14ac:dyDescent="0.25">
      <c r="A105" s="320">
        <v>28</v>
      </c>
      <c r="B105" s="136"/>
      <c r="C105" s="9"/>
      <c r="D105" s="360"/>
      <c r="E105" s="360"/>
      <c r="F105" s="19"/>
      <c r="G105" s="3"/>
      <c r="H105" s="3"/>
      <c r="I105" s="3"/>
      <c r="J105" s="3"/>
      <c r="K105" s="3"/>
      <c r="L105" s="19"/>
      <c r="M105" s="19"/>
      <c r="N105" s="19"/>
      <c r="O105" s="19"/>
      <c r="P105" s="3"/>
      <c r="Q105" s="3"/>
    </row>
    <row r="106" spans="1:17" s="186" customFormat="1" ht="12.5" x14ac:dyDescent="0.25">
      <c r="A106" s="320">
        <v>29</v>
      </c>
      <c r="B106" s="136"/>
      <c r="C106" s="9"/>
      <c r="D106" s="360"/>
      <c r="E106" s="360"/>
      <c r="F106" s="19"/>
      <c r="G106" s="3"/>
      <c r="H106" s="3"/>
      <c r="I106" s="3"/>
      <c r="J106" s="3"/>
      <c r="K106" s="3"/>
      <c r="L106" s="19"/>
      <c r="M106" s="19"/>
      <c r="N106" s="19"/>
      <c r="O106" s="19"/>
      <c r="P106" s="3"/>
      <c r="Q106" s="3"/>
    </row>
    <row r="107" spans="1:17" s="186" customFormat="1" ht="12.5" x14ac:dyDescent="0.25">
      <c r="A107" s="320">
        <v>30</v>
      </c>
      <c r="B107" s="136"/>
      <c r="C107" s="9"/>
      <c r="D107" s="360"/>
      <c r="E107" s="360"/>
      <c r="F107" s="19"/>
      <c r="G107" s="3"/>
      <c r="H107" s="3"/>
      <c r="I107" s="3"/>
      <c r="J107" s="3"/>
      <c r="K107" s="3"/>
      <c r="L107" s="19"/>
      <c r="M107" s="19"/>
      <c r="N107" s="19"/>
      <c r="O107" s="19"/>
      <c r="P107" s="3"/>
      <c r="Q107" s="3"/>
    </row>
    <row r="108" spans="1:17" s="186" customFormat="1" ht="12.5" x14ac:dyDescent="0.25">
      <c r="A108" s="320">
        <v>31</v>
      </c>
      <c r="B108" s="136"/>
      <c r="C108" s="9"/>
      <c r="D108" s="360"/>
      <c r="E108" s="360"/>
      <c r="F108" s="19"/>
      <c r="G108" s="3"/>
      <c r="H108" s="3"/>
      <c r="I108" s="3"/>
      <c r="J108" s="3"/>
      <c r="K108" s="3"/>
      <c r="L108" s="19"/>
      <c r="M108" s="19"/>
      <c r="N108" s="19"/>
      <c r="O108" s="19"/>
      <c r="P108" s="3"/>
      <c r="Q108" s="3"/>
    </row>
    <row r="109" spans="1:17" s="186" customFormat="1" ht="12.5" x14ac:dyDescent="0.25">
      <c r="A109" s="320">
        <v>32</v>
      </c>
      <c r="B109" s="136"/>
      <c r="C109" s="9"/>
      <c r="D109" s="360"/>
      <c r="E109" s="360"/>
      <c r="F109" s="19"/>
      <c r="G109" s="3"/>
      <c r="H109" s="3"/>
      <c r="I109" s="3"/>
      <c r="J109" s="3"/>
      <c r="K109" s="3"/>
      <c r="L109" s="19"/>
      <c r="M109" s="19"/>
      <c r="N109" s="19"/>
      <c r="O109" s="19"/>
      <c r="P109" s="3"/>
      <c r="Q109" s="3"/>
    </row>
    <row r="110" spans="1:17" s="186" customFormat="1" ht="12.5" x14ac:dyDescent="0.25">
      <c r="A110" s="320">
        <v>33</v>
      </c>
      <c r="B110" s="136"/>
      <c r="C110" s="9"/>
      <c r="D110" s="360"/>
      <c r="E110" s="360"/>
      <c r="F110" s="19"/>
      <c r="G110" s="3"/>
      <c r="H110" s="3"/>
      <c r="I110" s="3"/>
      <c r="J110" s="3"/>
      <c r="K110" s="3"/>
      <c r="L110" s="19"/>
      <c r="M110" s="19"/>
      <c r="N110" s="19"/>
      <c r="O110" s="19"/>
      <c r="P110" s="3"/>
      <c r="Q110" s="3"/>
    </row>
    <row r="111" spans="1:17" s="186" customFormat="1" ht="12.5" x14ac:dyDescent="0.25">
      <c r="A111" s="320">
        <v>34</v>
      </c>
      <c r="B111" s="136"/>
      <c r="C111" s="9"/>
      <c r="D111" s="360"/>
      <c r="E111" s="360"/>
      <c r="F111" s="19"/>
      <c r="G111" s="3"/>
      <c r="H111" s="3"/>
      <c r="I111" s="3"/>
      <c r="J111" s="3"/>
      <c r="K111" s="3"/>
      <c r="L111" s="19"/>
      <c r="M111" s="19"/>
      <c r="N111" s="19"/>
      <c r="O111" s="19"/>
      <c r="P111" s="3"/>
      <c r="Q111" s="3"/>
    </row>
    <row r="112" spans="1:17" s="186" customFormat="1" ht="12.5" x14ac:dyDescent="0.25">
      <c r="A112" s="320">
        <v>35</v>
      </c>
      <c r="B112" s="136"/>
      <c r="C112" s="9"/>
      <c r="D112" s="360"/>
      <c r="E112" s="360"/>
      <c r="F112" s="19"/>
      <c r="G112" s="3"/>
      <c r="H112" s="3"/>
      <c r="I112" s="3"/>
      <c r="J112" s="3"/>
      <c r="K112" s="3"/>
      <c r="L112" s="19"/>
      <c r="M112" s="19"/>
      <c r="N112" s="19"/>
      <c r="O112" s="19"/>
      <c r="P112" s="3"/>
      <c r="Q112" s="3"/>
    </row>
    <row r="113" spans="1:17" s="186" customFormat="1" ht="12.5" x14ac:dyDescent="0.25">
      <c r="A113" s="320">
        <v>36</v>
      </c>
      <c r="B113" s="136"/>
      <c r="C113" s="9"/>
      <c r="D113" s="360"/>
      <c r="E113" s="360"/>
      <c r="F113" s="19"/>
      <c r="G113" s="3"/>
      <c r="H113" s="3"/>
      <c r="I113" s="3"/>
      <c r="J113" s="3"/>
      <c r="K113" s="3"/>
      <c r="L113" s="19"/>
      <c r="M113" s="19"/>
      <c r="N113" s="19"/>
      <c r="O113" s="19"/>
      <c r="P113" s="3"/>
      <c r="Q113" s="3"/>
    </row>
    <row r="114" spans="1:17" s="186" customFormat="1" ht="12.5" x14ac:dyDescent="0.25">
      <c r="A114" s="320">
        <v>37</v>
      </c>
      <c r="B114" s="136"/>
      <c r="C114" s="9"/>
      <c r="D114" s="360"/>
      <c r="E114" s="360"/>
      <c r="F114" s="19"/>
      <c r="G114" s="3"/>
      <c r="H114" s="3"/>
      <c r="I114" s="3"/>
      <c r="J114" s="3"/>
      <c r="K114" s="3"/>
      <c r="L114" s="19"/>
      <c r="M114" s="19"/>
      <c r="N114" s="19"/>
      <c r="O114" s="19"/>
      <c r="P114" s="3"/>
      <c r="Q114" s="3"/>
    </row>
    <row r="115" spans="1:17" s="186" customFormat="1" ht="12.5" x14ac:dyDescent="0.25">
      <c r="A115" s="320">
        <v>38</v>
      </c>
      <c r="B115" s="136"/>
      <c r="C115" s="9"/>
      <c r="D115" s="360"/>
      <c r="E115" s="360"/>
      <c r="F115" s="19"/>
      <c r="G115" s="3"/>
      <c r="H115" s="3"/>
      <c r="I115" s="3"/>
      <c r="J115" s="3"/>
      <c r="K115" s="3"/>
      <c r="L115" s="19"/>
      <c r="M115" s="19"/>
      <c r="N115" s="19"/>
      <c r="O115" s="19"/>
      <c r="P115" s="3"/>
      <c r="Q115" s="3"/>
    </row>
    <row r="116" spans="1:17" s="186" customFormat="1" ht="12.5" x14ac:dyDescent="0.25">
      <c r="A116" s="320">
        <v>39</v>
      </c>
      <c r="B116" s="136"/>
      <c r="C116" s="9"/>
      <c r="D116" s="360"/>
      <c r="E116" s="360"/>
      <c r="F116" s="19"/>
      <c r="G116" s="3"/>
      <c r="H116" s="3"/>
      <c r="I116" s="3"/>
      <c r="J116" s="3"/>
      <c r="K116" s="3"/>
      <c r="L116" s="19"/>
      <c r="M116" s="19"/>
      <c r="N116" s="19"/>
      <c r="O116" s="19"/>
      <c r="P116" s="3"/>
      <c r="Q116" s="3"/>
    </row>
    <row r="117" spans="1:17" s="186" customFormat="1" ht="12.5" x14ac:dyDescent="0.25">
      <c r="A117" s="320">
        <v>40</v>
      </c>
      <c r="B117" s="136"/>
      <c r="C117" s="9"/>
      <c r="D117" s="360"/>
      <c r="E117" s="360"/>
      <c r="F117" s="19"/>
      <c r="G117" s="3"/>
      <c r="H117" s="3"/>
      <c r="I117" s="3"/>
      <c r="J117" s="3"/>
      <c r="K117" s="3"/>
      <c r="L117" s="19"/>
      <c r="M117" s="19"/>
      <c r="N117" s="19"/>
      <c r="O117" s="19"/>
      <c r="P117" s="3"/>
      <c r="Q117" s="3"/>
    </row>
    <row r="118" spans="1:17" s="186" customFormat="1" ht="12.5" x14ac:dyDescent="0.25">
      <c r="A118" s="320">
        <v>41</v>
      </c>
      <c r="B118" s="136"/>
      <c r="C118" s="9"/>
      <c r="D118" s="360"/>
      <c r="E118" s="360"/>
      <c r="F118" s="19"/>
      <c r="G118" s="3"/>
      <c r="H118" s="3"/>
      <c r="I118" s="3"/>
      <c r="J118" s="3"/>
      <c r="K118" s="3"/>
      <c r="L118" s="19"/>
      <c r="M118" s="19"/>
      <c r="N118" s="19"/>
      <c r="O118" s="19"/>
      <c r="P118" s="3"/>
      <c r="Q118" s="3"/>
    </row>
    <row r="119" spans="1:17" s="186" customFormat="1" ht="12.5" x14ac:dyDescent="0.25">
      <c r="A119" s="320">
        <v>42</v>
      </c>
      <c r="B119" s="136"/>
      <c r="C119" s="9"/>
      <c r="D119" s="360"/>
      <c r="E119" s="360"/>
      <c r="F119" s="19"/>
      <c r="G119" s="3"/>
      <c r="H119" s="3"/>
      <c r="I119" s="3"/>
      <c r="J119" s="3"/>
      <c r="K119" s="3"/>
      <c r="L119" s="19"/>
      <c r="M119" s="19"/>
      <c r="N119" s="19"/>
      <c r="O119" s="19"/>
      <c r="P119" s="3"/>
      <c r="Q119" s="3"/>
    </row>
    <row r="120" spans="1:17" s="186" customFormat="1" ht="12.5" x14ac:dyDescent="0.25">
      <c r="A120" s="320">
        <v>43</v>
      </c>
      <c r="B120" s="136"/>
      <c r="C120" s="9"/>
      <c r="D120" s="360"/>
      <c r="E120" s="360"/>
      <c r="F120" s="19"/>
      <c r="G120" s="3"/>
      <c r="H120" s="3"/>
      <c r="I120" s="3"/>
      <c r="J120" s="3"/>
      <c r="K120" s="3"/>
      <c r="L120" s="19"/>
      <c r="M120" s="19"/>
      <c r="N120" s="19"/>
      <c r="O120" s="19"/>
      <c r="P120" s="3"/>
      <c r="Q120" s="3"/>
    </row>
    <row r="121" spans="1:17" s="186" customFormat="1" ht="12.5" x14ac:dyDescent="0.25">
      <c r="A121" s="320">
        <v>44</v>
      </c>
      <c r="B121" s="136"/>
      <c r="C121" s="9"/>
      <c r="D121" s="360"/>
      <c r="E121" s="360"/>
      <c r="F121" s="19"/>
      <c r="G121" s="3"/>
      <c r="H121" s="3"/>
      <c r="I121" s="3"/>
      <c r="J121" s="3"/>
      <c r="K121" s="3"/>
      <c r="L121" s="19"/>
      <c r="M121" s="19"/>
      <c r="N121" s="19"/>
      <c r="O121" s="19"/>
      <c r="P121" s="3"/>
      <c r="Q121" s="3"/>
    </row>
    <row r="122" spans="1:17" s="186" customFormat="1" ht="12.5" x14ac:dyDescent="0.25">
      <c r="A122" s="320">
        <v>45</v>
      </c>
      <c r="B122" s="136"/>
      <c r="C122" s="9"/>
      <c r="D122" s="360"/>
      <c r="E122" s="360"/>
      <c r="F122" s="19"/>
      <c r="G122" s="3"/>
      <c r="H122" s="3"/>
      <c r="I122" s="3"/>
      <c r="J122" s="3"/>
      <c r="K122" s="3"/>
      <c r="L122" s="19"/>
      <c r="M122" s="19"/>
      <c r="N122" s="19"/>
      <c r="O122" s="19"/>
      <c r="P122" s="3"/>
      <c r="Q122" s="3"/>
    </row>
    <row r="123" spans="1:17" s="186" customFormat="1" ht="12.5" x14ac:dyDescent="0.25">
      <c r="A123" s="320">
        <v>46</v>
      </c>
      <c r="B123" s="136"/>
      <c r="C123" s="9"/>
      <c r="D123" s="360"/>
      <c r="E123" s="360"/>
      <c r="F123" s="19"/>
      <c r="G123" s="3"/>
      <c r="H123" s="3"/>
      <c r="I123" s="3"/>
      <c r="J123" s="3"/>
      <c r="K123" s="3"/>
      <c r="L123" s="19"/>
      <c r="M123" s="19"/>
      <c r="N123" s="19"/>
      <c r="O123" s="19"/>
      <c r="P123" s="3"/>
      <c r="Q123" s="3"/>
    </row>
    <row r="124" spans="1:17" s="186" customFormat="1" ht="12.5" x14ac:dyDescent="0.25">
      <c r="A124" s="320">
        <v>47</v>
      </c>
      <c r="B124" s="136"/>
      <c r="C124" s="9"/>
      <c r="D124" s="360"/>
      <c r="E124" s="360"/>
      <c r="F124" s="19"/>
      <c r="G124" s="3"/>
      <c r="H124" s="3"/>
      <c r="I124" s="3"/>
      <c r="J124" s="3"/>
      <c r="K124" s="3"/>
      <c r="L124" s="19"/>
      <c r="M124" s="19"/>
      <c r="N124" s="19"/>
      <c r="O124" s="19"/>
      <c r="P124" s="3"/>
      <c r="Q124" s="3"/>
    </row>
    <row r="125" spans="1:17" s="186" customFormat="1" ht="12.5" x14ac:dyDescent="0.25">
      <c r="A125" s="320">
        <v>48</v>
      </c>
      <c r="B125" s="136"/>
      <c r="C125" s="9"/>
      <c r="D125" s="360"/>
      <c r="E125" s="360"/>
      <c r="F125" s="19"/>
      <c r="G125" s="3"/>
      <c r="H125" s="3"/>
      <c r="I125" s="3"/>
      <c r="J125" s="3"/>
      <c r="K125" s="3"/>
      <c r="L125" s="19"/>
      <c r="M125" s="19"/>
      <c r="N125" s="19"/>
      <c r="O125" s="19"/>
      <c r="P125" s="3"/>
      <c r="Q125" s="3"/>
    </row>
    <row r="126" spans="1:17" s="186" customFormat="1" ht="12.5" x14ac:dyDescent="0.25">
      <c r="A126" s="320">
        <v>49</v>
      </c>
      <c r="B126" s="136"/>
      <c r="C126" s="9"/>
      <c r="D126" s="360"/>
      <c r="E126" s="360"/>
      <c r="F126" s="19"/>
      <c r="G126" s="3"/>
      <c r="H126" s="3"/>
      <c r="I126" s="3"/>
      <c r="J126" s="3"/>
      <c r="K126" s="3"/>
      <c r="L126" s="19"/>
      <c r="M126" s="19"/>
      <c r="N126" s="19"/>
      <c r="O126" s="19"/>
      <c r="P126" s="3"/>
      <c r="Q126" s="3"/>
    </row>
    <row r="127" spans="1:17" s="186" customFormat="1" ht="12.5" x14ac:dyDescent="0.25">
      <c r="A127" s="320">
        <v>50</v>
      </c>
      <c r="B127" s="136"/>
      <c r="C127" s="9"/>
      <c r="D127" s="360"/>
      <c r="E127" s="360"/>
      <c r="F127" s="19"/>
      <c r="G127" s="3"/>
      <c r="H127" s="3"/>
      <c r="I127" s="3"/>
      <c r="J127" s="3"/>
      <c r="K127" s="3"/>
      <c r="L127" s="19"/>
      <c r="M127" s="19"/>
      <c r="N127" s="19"/>
      <c r="O127" s="19"/>
      <c r="P127" s="3"/>
      <c r="Q127" s="3"/>
    </row>
    <row r="128" spans="1:17" s="186" customFormat="1" ht="12.5" x14ac:dyDescent="0.25">
      <c r="A128" s="320">
        <v>51</v>
      </c>
      <c r="B128" s="136"/>
      <c r="C128" s="9"/>
      <c r="D128" s="360"/>
      <c r="E128" s="360"/>
      <c r="F128" s="19"/>
      <c r="G128" s="3"/>
      <c r="H128" s="3"/>
      <c r="I128" s="3"/>
      <c r="J128" s="3"/>
      <c r="K128" s="3"/>
      <c r="L128" s="19"/>
      <c r="M128" s="19"/>
      <c r="N128" s="19"/>
      <c r="O128" s="19"/>
      <c r="P128" s="3"/>
      <c r="Q128" s="3"/>
    </row>
    <row r="129" spans="1:17" s="186" customFormat="1" ht="12.5" x14ac:dyDescent="0.25">
      <c r="A129" s="320">
        <v>52</v>
      </c>
      <c r="B129" s="136"/>
      <c r="C129" s="9"/>
      <c r="D129" s="360"/>
      <c r="E129" s="360"/>
      <c r="F129" s="19"/>
      <c r="G129" s="3"/>
      <c r="H129" s="3"/>
      <c r="I129" s="3"/>
      <c r="J129" s="3"/>
      <c r="K129" s="3"/>
      <c r="L129" s="19"/>
      <c r="M129" s="19"/>
      <c r="N129" s="19"/>
      <c r="O129" s="19"/>
      <c r="P129" s="3"/>
      <c r="Q129" s="3"/>
    </row>
    <row r="130" spans="1:17" s="186" customFormat="1" ht="12.5" x14ac:dyDescent="0.25">
      <c r="A130" s="320">
        <v>53</v>
      </c>
      <c r="B130" s="136"/>
      <c r="C130" s="9"/>
      <c r="D130" s="360"/>
      <c r="E130" s="360"/>
      <c r="F130" s="19"/>
      <c r="G130" s="3"/>
      <c r="H130" s="3"/>
      <c r="I130" s="3"/>
      <c r="J130" s="3"/>
      <c r="K130" s="3"/>
      <c r="L130" s="19"/>
      <c r="M130" s="19"/>
      <c r="N130" s="19"/>
      <c r="O130" s="19"/>
      <c r="P130" s="3"/>
      <c r="Q130" s="3"/>
    </row>
    <row r="131" spans="1:17" s="186" customFormat="1" ht="12.5" x14ac:dyDescent="0.25">
      <c r="A131" s="320">
        <v>54</v>
      </c>
      <c r="B131" s="136"/>
      <c r="C131" s="9"/>
      <c r="D131" s="360"/>
      <c r="E131" s="360"/>
      <c r="F131" s="19"/>
      <c r="G131" s="3"/>
      <c r="H131" s="3"/>
      <c r="I131" s="3"/>
      <c r="J131" s="3"/>
      <c r="K131" s="3"/>
      <c r="L131" s="19"/>
      <c r="M131" s="19"/>
      <c r="N131" s="19"/>
      <c r="O131" s="19"/>
      <c r="P131" s="3"/>
      <c r="Q131" s="3"/>
    </row>
    <row r="132" spans="1:17" s="186" customFormat="1" ht="12.5" x14ac:dyDescent="0.25">
      <c r="A132" s="320">
        <v>55</v>
      </c>
      <c r="B132" s="136"/>
      <c r="C132" s="9"/>
      <c r="D132" s="360"/>
      <c r="E132" s="360"/>
      <c r="F132" s="19"/>
      <c r="G132" s="3"/>
      <c r="H132" s="3"/>
      <c r="I132" s="3"/>
      <c r="J132" s="3"/>
      <c r="K132" s="3"/>
      <c r="L132" s="19"/>
      <c r="M132" s="19"/>
      <c r="N132" s="19"/>
      <c r="O132" s="19"/>
      <c r="P132" s="3"/>
      <c r="Q132" s="3"/>
    </row>
    <row r="133" spans="1:17" s="186" customFormat="1" ht="12.5" x14ac:dyDescent="0.25">
      <c r="A133" s="320">
        <v>56</v>
      </c>
      <c r="B133" s="136"/>
      <c r="C133" s="9"/>
      <c r="D133" s="360"/>
      <c r="E133" s="360"/>
      <c r="F133" s="19"/>
      <c r="G133" s="3"/>
      <c r="H133" s="3"/>
      <c r="I133" s="3"/>
      <c r="J133" s="3"/>
      <c r="K133" s="3"/>
      <c r="L133" s="19"/>
      <c r="M133" s="19"/>
      <c r="N133" s="19"/>
      <c r="O133" s="19"/>
      <c r="P133" s="3"/>
      <c r="Q133" s="3"/>
    </row>
    <row r="134" spans="1:17" s="186" customFormat="1" ht="12.5" x14ac:dyDescent="0.25">
      <c r="A134" s="320">
        <v>57</v>
      </c>
      <c r="B134" s="136"/>
      <c r="C134" s="9"/>
      <c r="D134" s="360"/>
      <c r="E134" s="360"/>
      <c r="F134" s="19"/>
      <c r="G134" s="3"/>
      <c r="H134" s="3"/>
      <c r="I134" s="3"/>
      <c r="J134" s="3"/>
      <c r="K134" s="3"/>
      <c r="L134" s="19"/>
      <c r="M134" s="19"/>
      <c r="N134" s="19"/>
      <c r="O134" s="19"/>
      <c r="P134" s="3"/>
      <c r="Q134" s="3"/>
    </row>
    <row r="135" spans="1:17" s="186" customFormat="1" ht="12.5" x14ac:dyDescent="0.25">
      <c r="A135" s="320">
        <v>58</v>
      </c>
      <c r="B135" s="136"/>
      <c r="C135" s="9"/>
      <c r="D135" s="360"/>
      <c r="E135" s="360"/>
      <c r="F135" s="19"/>
      <c r="G135" s="3"/>
      <c r="H135" s="3"/>
      <c r="I135" s="3"/>
      <c r="J135" s="3"/>
      <c r="K135" s="3"/>
      <c r="L135" s="19"/>
      <c r="M135" s="19"/>
      <c r="N135" s="19"/>
      <c r="O135" s="19"/>
      <c r="P135" s="3"/>
      <c r="Q135" s="3"/>
    </row>
    <row r="136" spans="1:17" s="186" customFormat="1" ht="12.5" x14ac:dyDescent="0.25">
      <c r="A136" s="320">
        <v>59</v>
      </c>
      <c r="B136" s="136"/>
      <c r="C136" s="9"/>
      <c r="D136" s="360"/>
      <c r="E136" s="360"/>
      <c r="F136" s="19"/>
      <c r="G136" s="3"/>
      <c r="H136" s="3"/>
      <c r="I136" s="3"/>
      <c r="J136" s="3"/>
      <c r="K136" s="3"/>
      <c r="L136" s="19"/>
      <c r="M136" s="19"/>
      <c r="N136" s="19"/>
      <c r="O136" s="19"/>
      <c r="P136" s="3"/>
      <c r="Q136" s="3"/>
    </row>
    <row r="137" spans="1:17" s="186" customFormat="1" ht="12.5" x14ac:dyDescent="0.25">
      <c r="A137" s="320">
        <v>60</v>
      </c>
      <c r="B137" s="136"/>
      <c r="C137" s="9"/>
      <c r="D137" s="360"/>
      <c r="E137" s="360"/>
      <c r="F137" s="19"/>
      <c r="G137" s="3"/>
      <c r="H137" s="3"/>
      <c r="I137" s="3"/>
      <c r="J137" s="3"/>
      <c r="K137" s="3"/>
      <c r="L137" s="19"/>
      <c r="M137" s="19"/>
      <c r="N137" s="19"/>
      <c r="O137" s="19"/>
      <c r="P137" s="3"/>
      <c r="Q137" s="3"/>
    </row>
    <row r="138" spans="1:17" s="186" customFormat="1" ht="12.5" x14ac:dyDescent="0.25">
      <c r="A138" s="320">
        <v>61</v>
      </c>
      <c r="B138" s="136"/>
      <c r="C138" s="9"/>
      <c r="D138" s="360"/>
      <c r="E138" s="360"/>
      <c r="F138" s="19"/>
      <c r="G138" s="3"/>
      <c r="H138" s="3"/>
      <c r="I138" s="3"/>
      <c r="J138" s="3"/>
      <c r="K138" s="3"/>
      <c r="L138" s="19"/>
      <c r="M138" s="19"/>
      <c r="N138" s="19"/>
      <c r="O138" s="19"/>
      <c r="P138" s="3"/>
      <c r="Q138" s="3"/>
    </row>
    <row r="139" spans="1:17" s="186" customFormat="1" ht="12.5" x14ac:dyDescent="0.25">
      <c r="A139" s="320">
        <v>62</v>
      </c>
      <c r="B139" s="136"/>
      <c r="C139" s="9"/>
      <c r="D139" s="360"/>
      <c r="E139" s="360"/>
      <c r="F139" s="19"/>
      <c r="G139" s="3"/>
      <c r="H139" s="3"/>
      <c r="I139" s="3"/>
      <c r="J139" s="3"/>
      <c r="K139" s="3"/>
      <c r="L139" s="19"/>
      <c r="M139" s="19"/>
      <c r="N139" s="19"/>
      <c r="O139" s="19"/>
      <c r="P139" s="3"/>
      <c r="Q139" s="3"/>
    </row>
    <row r="140" spans="1:17" s="186" customFormat="1" ht="12.5" x14ac:dyDescent="0.25">
      <c r="A140" s="320">
        <v>63</v>
      </c>
      <c r="B140" s="136"/>
      <c r="C140" s="9"/>
      <c r="D140" s="360"/>
      <c r="E140" s="360"/>
      <c r="F140" s="19"/>
      <c r="G140" s="3"/>
      <c r="H140" s="3"/>
      <c r="I140" s="3"/>
      <c r="J140" s="3"/>
      <c r="K140" s="3"/>
      <c r="L140" s="19"/>
      <c r="M140" s="19"/>
      <c r="N140" s="19"/>
      <c r="O140" s="19"/>
      <c r="P140" s="3"/>
      <c r="Q140" s="3"/>
    </row>
    <row r="141" spans="1:17" s="186" customFormat="1" ht="12.5" x14ac:dyDescent="0.25">
      <c r="A141" s="320">
        <v>64</v>
      </c>
      <c r="B141" s="136"/>
      <c r="C141" s="9"/>
      <c r="D141" s="360"/>
      <c r="E141" s="360"/>
      <c r="F141" s="19"/>
      <c r="G141" s="3"/>
      <c r="H141" s="3"/>
      <c r="I141" s="3"/>
      <c r="J141" s="3"/>
      <c r="K141" s="3"/>
      <c r="L141" s="19"/>
      <c r="M141" s="19"/>
      <c r="N141" s="19"/>
      <c r="O141" s="19"/>
      <c r="P141" s="3"/>
      <c r="Q141" s="3"/>
    </row>
    <row r="142" spans="1:17" s="186" customFormat="1" ht="12.5" x14ac:dyDescent="0.25">
      <c r="A142" s="320">
        <v>65</v>
      </c>
      <c r="B142" s="136"/>
      <c r="C142" s="9"/>
      <c r="D142" s="360"/>
      <c r="E142" s="360"/>
      <c r="F142" s="19"/>
      <c r="G142" s="3"/>
      <c r="H142" s="3"/>
      <c r="I142" s="3"/>
      <c r="J142" s="3"/>
      <c r="K142" s="3"/>
      <c r="L142" s="19"/>
      <c r="M142" s="19"/>
      <c r="N142" s="19"/>
      <c r="O142" s="19"/>
      <c r="P142" s="3"/>
      <c r="Q142" s="3"/>
    </row>
    <row r="143" spans="1:17" s="186" customFormat="1" ht="12.5" x14ac:dyDescent="0.25">
      <c r="A143" s="320">
        <v>66</v>
      </c>
      <c r="B143" s="136"/>
      <c r="C143" s="9"/>
      <c r="D143" s="360"/>
      <c r="E143" s="360"/>
      <c r="F143" s="19"/>
      <c r="G143" s="3"/>
      <c r="H143" s="3"/>
      <c r="I143" s="3"/>
      <c r="J143" s="3"/>
      <c r="K143" s="3"/>
      <c r="L143" s="19"/>
      <c r="M143" s="19"/>
      <c r="N143" s="19"/>
      <c r="O143" s="19"/>
      <c r="P143" s="3"/>
      <c r="Q143" s="3"/>
    </row>
    <row r="144" spans="1:17" s="186" customFormat="1" ht="12.5" x14ac:dyDescent="0.25">
      <c r="A144" s="320">
        <v>67</v>
      </c>
      <c r="B144" s="136"/>
      <c r="C144" s="9"/>
      <c r="D144" s="360"/>
      <c r="E144" s="360"/>
      <c r="F144" s="19"/>
      <c r="G144" s="3"/>
      <c r="H144" s="3"/>
      <c r="I144" s="3"/>
      <c r="J144" s="3"/>
      <c r="K144" s="3"/>
      <c r="L144" s="19"/>
      <c r="M144" s="19"/>
      <c r="N144" s="19"/>
      <c r="O144" s="19"/>
      <c r="P144" s="3"/>
      <c r="Q144" s="3"/>
    </row>
    <row r="145" spans="1:17" s="186" customFormat="1" ht="12.5" x14ac:dyDescent="0.25">
      <c r="A145" s="320">
        <v>68</v>
      </c>
      <c r="B145" s="136"/>
      <c r="C145" s="9"/>
      <c r="D145" s="360"/>
      <c r="E145" s="360"/>
      <c r="F145" s="19"/>
      <c r="G145" s="3"/>
      <c r="H145" s="3"/>
      <c r="I145" s="3"/>
      <c r="J145" s="3"/>
      <c r="K145" s="3"/>
      <c r="L145" s="19"/>
      <c r="M145" s="19"/>
      <c r="N145" s="19"/>
      <c r="O145" s="19"/>
      <c r="P145" s="3"/>
      <c r="Q145" s="3"/>
    </row>
    <row r="146" spans="1:17" s="186" customFormat="1" ht="12.5" x14ac:dyDescent="0.25">
      <c r="A146" s="320">
        <v>69</v>
      </c>
      <c r="B146" s="136"/>
      <c r="C146" s="9"/>
      <c r="D146" s="360"/>
      <c r="E146" s="360"/>
      <c r="F146" s="19"/>
      <c r="G146" s="3"/>
      <c r="H146" s="3"/>
      <c r="I146" s="3"/>
      <c r="J146" s="3"/>
      <c r="K146" s="3"/>
      <c r="L146" s="19"/>
      <c r="M146" s="19"/>
      <c r="N146" s="19"/>
      <c r="O146" s="19"/>
      <c r="P146" s="3"/>
      <c r="Q146" s="3"/>
    </row>
    <row r="147" spans="1:17" s="186" customFormat="1" ht="12.5" x14ac:dyDescent="0.25">
      <c r="A147" s="320">
        <v>70</v>
      </c>
      <c r="B147" s="136"/>
      <c r="C147" s="9"/>
      <c r="D147" s="360"/>
      <c r="E147" s="360"/>
      <c r="F147" s="19"/>
      <c r="G147" s="3"/>
      <c r="H147" s="3"/>
      <c r="I147" s="3"/>
      <c r="J147" s="3"/>
      <c r="K147" s="3"/>
      <c r="L147" s="19"/>
      <c r="M147" s="19"/>
      <c r="N147" s="19"/>
      <c r="O147" s="19"/>
      <c r="P147" s="3"/>
      <c r="Q147" s="3"/>
    </row>
    <row r="148" spans="1:17" s="186" customFormat="1" ht="12.5" x14ac:dyDescent="0.25">
      <c r="A148" s="320">
        <v>71</v>
      </c>
      <c r="B148" s="136"/>
      <c r="C148" s="9"/>
      <c r="D148" s="360"/>
      <c r="E148" s="360"/>
      <c r="F148" s="19"/>
      <c r="G148" s="3"/>
      <c r="H148" s="3"/>
      <c r="I148" s="3"/>
      <c r="J148" s="3"/>
      <c r="K148" s="3"/>
      <c r="L148" s="19"/>
      <c r="M148" s="19"/>
      <c r="N148" s="19"/>
      <c r="O148" s="19"/>
      <c r="P148" s="3"/>
      <c r="Q148" s="3"/>
    </row>
    <row r="149" spans="1:17" s="186" customFormat="1" ht="12.5" x14ac:dyDescent="0.25">
      <c r="A149" s="320">
        <v>72</v>
      </c>
      <c r="B149" s="136"/>
      <c r="C149" s="9"/>
      <c r="D149" s="360"/>
      <c r="E149" s="360"/>
      <c r="F149" s="19"/>
      <c r="G149" s="3"/>
      <c r="H149" s="3"/>
      <c r="I149" s="3"/>
      <c r="J149" s="3"/>
      <c r="K149" s="3"/>
      <c r="L149" s="19"/>
      <c r="M149" s="19"/>
      <c r="N149" s="19"/>
      <c r="O149" s="19"/>
      <c r="P149" s="3"/>
      <c r="Q149" s="3"/>
    </row>
    <row r="150" spans="1:17" s="186" customFormat="1" ht="12.5" x14ac:dyDescent="0.25">
      <c r="A150" s="320">
        <v>73</v>
      </c>
      <c r="B150" s="136"/>
      <c r="C150" s="9"/>
      <c r="D150" s="360"/>
      <c r="E150" s="360"/>
      <c r="F150" s="19"/>
      <c r="G150" s="3"/>
      <c r="H150" s="3"/>
      <c r="I150" s="3"/>
      <c r="J150" s="3"/>
      <c r="K150" s="3"/>
      <c r="L150" s="19"/>
      <c r="M150" s="19"/>
      <c r="N150" s="19"/>
      <c r="O150" s="19"/>
      <c r="P150" s="3"/>
      <c r="Q150" s="3"/>
    </row>
    <row r="151" spans="1:17" s="186" customFormat="1" ht="12.5" x14ac:dyDescent="0.25">
      <c r="A151" s="320">
        <v>74</v>
      </c>
      <c r="B151" s="136"/>
      <c r="C151" s="9"/>
      <c r="D151" s="360"/>
      <c r="E151" s="360"/>
      <c r="F151" s="19"/>
      <c r="G151" s="3"/>
      <c r="H151" s="3"/>
      <c r="I151" s="3"/>
      <c r="J151" s="3"/>
      <c r="K151" s="3"/>
      <c r="L151" s="19"/>
      <c r="M151" s="19"/>
      <c r="N151" s="19"/>
      <c r="O151" s="19"/>
      <c r="P151" s="3"/>
      <c r="Q151" s="3"/>
    </row>
    <row r="152" spans="1:17" s="186" customFormat="1" ht="12.5" x14ac:dyDescent="0.25">
      <c r="A152" s="320">
        <v>75</v>
      </c>
      <c r="B152" s="136"/>
      <c r="C152" s="9"/>
      <c r="D152" s="360"/>
      <c r="E152" s="360"/>
      <c r="F152" s="19"/>
      <c r="G152" s="3"/>
      <c r="H152" s="3"/>
      <c r="I152" s="3"/>
      <c r="J152" s="3"/>
      <c r="K152" s="3"/>
      <c r="L152" s="19"/>
      <c r="M152" s="19"/>
      <c r="N152" s="19"/>
      <c r="O152" s="19"/>
      <c r="P152" s="3"/>
      <c r="Q152" s="3"/>
    </row>
    <row r="153" spans="1:17" s="186" customFormat="1" ht="12.5" x14ac:dyDescent="0.25">
      <c r="A153" s="320">
        <v>76</v>
      </c>
      <c r="B153" s="136"/>
      <c r="C153" s="9"/>
      <c r="D153" s="360"/>
      <c r="E153" s="360"/>
      <c r="F153" s="19"/>
      <c r="G153" s="3"/>
      <c r="H153" s="3"/>
      <c r="I153" s="3"/>
      <c r="J153" s="3"/>
      <c r="K153" s="3"/>
      <c r="L153" s="19"/>
      <c r="M153" s="19"/>
      <c r="N153" s="19"/>
      <c r="O153" s="19"/>
      <c r="P153" s="3"/>
      <c r="Q153" s="3"/>
    </row>
    <row r="154" spans="1:17" s="186" customFormat="1" ht="12.5" x14ac:dyDescent="0.25">
      <c r="A154" s="320">
        <v>77</v>
      </c>
      <c r="B154" s="136"/>
      <c r="C154" s="9"/>
      <c r="D154" s="360"/>
      <c r="E154" s="360"/>
      <c r="F154" s="19"/>
      <c r="G154" s="3"/>
      <c r="H154" s="3"/>
      <c r="I154" s="3"/>
      <c r="J154" s="3"/>
      <c r="K154" s="3"/>
      <c r="L154" s="19"/>
      <c r="M154" s="19"/>
      <c r="N154" s="19"/>
      <c r="O154" s="19"/>
      <c r="P154" s="3"/>
      <c r="Q154" s="3"/>
    </row>
    <row r="155" spans="1:17" s="186" customFormat="1" ht="12.5" x14ac:dyDescent="0.25">
      <c r="A155" s="320">
        <v>78</v>
      </c>
      <c r="B155" s="136"/>
      <c r="C155" s="9"/>
      <c r="D155" s="360"/>
      <c r="E155" s="360"/>
      <c r="F155" s="19"/>
      <c r="G155" s="3"/>
      <c r="H155" s="3"/>
      <c r="I155" s="3"/>
      <c r="J155" s="3"/>
      <c r="K155" s="3"/>
      <c r="L155" s="19"/>
      <c r="M155" s="19"/>
      <c r="N155" s="19"/>
      <c r="O155" s="19"/>
      <c r="P155" s="3"/>
      <c r="Q155" s="3"/>
    </row>
    <row r="156" spans="1:17" s="186" customFormat="1" ht="12.5" x14ac:dyDescent="0.25">
      <c r="A156" s="320">
        <v>79</v>
      </c>
      <c r="B156" s="136"/>
      <c r="C156" s="9"/>
      <c r="D156" s="360"/>
      <c r="E156" s="360"/>
      <c r="F156" s="19"/>
      <c r="G156" s="3"/>
      <c r="H156" s="3"/>
      <c r="I156" s="3"/>
      <c r="J156" s="3"/>
      <c r="K156" s="3"/>
      <c r="L156" s="19"/>
      <c r="M156" s="19"/>
      <c r="N156" s="19"/>
      <c r="O156" s="19"/>
      <c r="P156" s="3"/>
      <c r="Q156" s="3"/>
    </row>
    <row r="157" spans="1:17" s="186" customFormat="1" ht="12.5" x14ac:dyDescent="0.25">
      <c r="A157" s="320">
        <v>80</v>
      </c>
      <c r="B157" s="136"/>
      <c r="C157" s="9"/>
      <c r="D157" s="360"/>
      <c r="E157" s="360"/>
      <c r="F157" s="19"/>
      <c r="G157" s="3"/>
      <c r="H157" s="3"/>
      <c r="I157" s="3"/>
      <c r="J157" s="3"/>
      <c r="K157" s="3"/>
      <c r="L157" s="19"/>
      <c r="M157" s="19"/>
      <c r="N157" s="19"/>
      <c r="O157" s="19"/>
      <c r="P157" s="3"/>
      <c r="Q157" s="3"/>
    </row>
    <row r="158" spans="1:17" s="186" customFormat="1" ht="12.5" x14ac:dyDescent="0.25">
      <c r="A158" s="320">
        <v>81</v>
      </c>
      <c r="B158" s="136"/>
      <c r="C158" s="9"/>
      <c r="D158" s="360"/>
      <c r="E158" s="360"/>
      <c r="F158" s="19"/>
      <c r="G158" s="3"/>
      <c r="H158" s="3"/>
      <c r="I158" s="3"/>
      <c r="J158" s="3"/>
      <c r="K158" s="3"/>
      <c r="L158" s="19"/>
      <c r="M158" s="19"/>
      <c r="N158" s="19"/>
      <c r="O158" s="19"/>
      <c r="P158" s="3"/>
      <c r="Q158" s="3"/>
    </row>
    <row r="159" spans="1:17" s="186" customFormat="1" ht="12.5" x14ac:dyDescent="0.25">
      <c r="A159" s="320">
        <v>82</v>
      </c>
      <c r="B159" s="136"/>
      <c r="C159" s="9"/>
      <c r="D159" s="360"/>
      <c r="E159" s="360"/>
      <c r="F159" s="19"/>
      <c r="G159" s="3"/>
      <c r="H159" s="3"/>
      <c r="I159" s="3"/>
      <c r="J159" s="3"/>
      <c r="K159" s="3"/>
      <c r="L159" s="19"/>
      <c r="M159" s="19"/>
      <c r="N159" s="19"/>
      <c r="O159" s="19"/>
      <c r="P159" s="3"/>
      <c r="Q159" s="3"/>
    </row>
    <row r="160" spans="1:17" s="186" customFormat="1" ht="12.5" x14ac:dyDescent="0.25">
      <c r="A160" s="320">
        <v>83</v>
      </c>
      <c r="B160" s="136"/>
      <c r="C160" s="9"/>
      <c r="D160" s="360"/>
      <c r="E160" s="360"/>
      <c r="F160" s="19"/>
      <c r="G160" s="3"/>
      <c r="H160" s="3"/>
      <c r="I160" s="3"/>
      <c r="J160" s="3"/>
      <c r="K160" s="3"/>
      <c r="L160" s="19"/>
      <c r="M160" s="19"/>
      <c r="N160" s="19"/>
      <c r="O160" s="19"/>
      <c r="P160" s="3"/>
      <c r="Q160" s="3"/>
    </row>
    <row r="161" spans="1:17" s="186" customFormat="1" ht="12.5" x14ac:dyDescent="0.25">
      <c r="A161" s="320">
        <v>84</v>
      </c>
      <c r="B161" s="136"/>
      <c r="C161" s="9"/>
      <c r="D161" s="360"/>
      <c r="E161" s="360"/>
      <c r="F161" s="19"/>
      <c r="G161" s="3"/>
      <c r="H161" s="3"/>
      <c r="I161" s="3"/>
      <c r="J161" s="3"/>
      <c r="K161" s="3"/>
      <c r="L161" s="19"/>
      <c r="M161" s="19"/>
      <c r="N161" s="19"/>
      <c r="O161" s="19"/>
      <c r="P161" s="3"/>
      <c r="Q161" s="3"/>
    </row>
    <row r="162" spans="1:17" s="186" customFormat="1" ht="12.5" x14ac:dyDescent="0.25">
      <c r="A162" s="320">
        <v>85</v>
      </c>
      <c r="B162" s="136"/>
      <c r="C162" s="9"/>
      <c r="D162" s="360"/>
      <c r="E162" s="360"/>
      <c r="F162" s="19"/>
      <c r="G162" s="3"/>
      <c r="H162" s="3"/>
      <c r="I162" s="3"/>
      <c r="J162" s="3"/>
      <c r="K162" s="3"/>
      <c r="L162" s="19"/>
      <c r="M162" s="19"/>
      <c r="N162" s="19"/>
      <c r="O162" s="19"/>
      <c r="P162" s="3"/>
      <c r="Q162" s="3"/>
    </row>
    <row r="163" spans="1:17" s="186" customFormat="1" ht="12.5" x14ac:dyDescent="0.25">
      <c r="A163" s="320">
        <v>86</v>
      </c>
      <c r="B163" s="136"/>
      <c r="C163" s="9"/>
      <c r="D163" s="360"/>
      <c r="E163" s="360"/>
      <c r="F163" s="19"/>
      <c r="G163" s="3"/>
      <c r="H163" s="3"/>
      <c r="I163" s="3"/>
      <c r="J163" s="3"/>
      <c r="K163" s="3"/>
      <c r="L163" s="19"/>
      <c r="M163" s="19"/>
      <c r="N163" s="19"/>
      <c r="O163" s="19"/>
      <c r="P163" s="3"/>
      <c r="Q163" s="3"/>
    </row>
    <row r="164" spans="1:17" s="186" customFormat="1" ht="12.5" x14ac:dyDescent="0.25">
      <c r="A164" s="320">
        <v>87</v>
      </c>
      <c r="B164" s="136"/>
      <c r="C164" s="9"/>
      <c r="D164" s="360"/>
      <c r="E164" s="360"/>
      <c r="F164" s="19"/>
      <c r="G164" s="3"/>
      <c r="H164" s="3"/>
      <c r="I164" s="3"/>
      <c r="J164" s="3"/>
      <c r="K164" s="3"/>
      <c r="L164" s="19"/>
      <c r="M164" s="19"/>
      <c r="N164" s="19"/>
      <c r="O164" s="19"/>
      <c r="P164" s="3"/>
      <c r="Q164" s="3"/>
    </row>
    <row r="165" spans="1:17" s="186" customFormat="1" ht="12.5" x14ac:dyDescent="0.25">
      <c r="A165" s="320">
        <v>88</v>
      </c>
      <c r="B165" s="136"/>
      <c r="C165" s="9"/>
      <c r="D165" s="360"/>
      <c r="E165" s="360"/>
      <c r="F165" s="19"/>
      <c r="G165" s="3"/>
      <c r="H165" s="3"/>
      <c r="I165" s="3"/>
      <c r="J165" s="3"/>
      <c r="K165" s="3"/>
      <c r="L165" s="19"/>
      <c r="M165" s="19"/>
      <c r="N165" s="19"/>
      <c r="O165" s="19"/>
      <c r="P165" s="3"/>
      <c r="Q165" s="3"/>
    </row>
    <row r="166" spans="1:17" s="186" customFormat="1" ht="12.5" x14ac:dyDescent="0.25">
      <c r="A166" s="320">
        <v>89</v>
      </c>
      <c r="B166" s="136"/>
      <c r="C166" s="9"/>
      <c r="D166" s="360"/>
      <c r="E166" s="360"/>
      <c r="F166" s="19"/>
      <c r="G166" s="3"/>
      <c r="H166" s="3"/>
      <c r="I166" s="3"/>
      <c r="J166" s="3"/>
      <c r="K166" s="3"/>
      <c r="L166" s="19"/>
      <c r="M166" s="19"/>
      <c r="N166" s="19"/>
      <c r="O166" s="19"/>
      <c r="P166" s="3"/>
      <c r="Q166" s="3"/>
    </row>
    <row r="167" spans="1:17" s="186" customFormat="1" ht="12.5" x14ac:dyDescent="0.25">
      <c r="A167" s="320">
        <v>90</v>
      </c>
      <c r="B167" s="136"/>
      <c r="C167" s="9"/>
      <c r="D167" s="360"/>
      <c r="E167" s="360"/>
      <c r="F167" s="19"/>
      <c r="G167" s="3"/>
      <c r="H167" s="3"/>
      <c r="I167" s="3"/>
      <c r="J167" s="3"/>
      <c r="K167" s="3"/>
      <c r="L167" s="19"/>
      <c r="M167" s="19"/>
      <c r="N167" s="19"/>
      <c r="O167" s="19"/>
      <c r="P167" s="3"/>
      <c r="Q167" s="3"/>
    </row>
    <row r="168" spans="1:17" s="39" customFormat="1" x14ac:dyDescent="0.35">
      <c r="A168" s="320">
        <v>91</v>
      </c>
      <c r="B168" s="136"/>
      <c r="C168" s="9"/>
      <c r="D168" s="360"/>
      <c r="E168" s="360"/>
      <c r="F168" s="19"/>
      <c r="G168" s="3"/>
      <c r="H168" s="3"/>
      <c r="I168" s="3"/>
      <c r="J168" s="3"/>
      <c r="K168" s="3"/>
      <c r="L168" s="19"/>
      <c r="M168" s="19"/>
      <c r="N168" s="19"/>
      <c r="O168" s="19"/>
      <c r="P168" s="19"/>
      <c r="Q168" s="19"/>
    </row>
    <row r="169" spans="1:17" s="39" customFormat="1" x14ac:dyDescent="0.35">
      <c r="A169" s="320">
        <v>92</v>
      </c>
      <c r="B169" s="136"/>
      <c r="C169" s="9"/>
      <c r="D169" s="360"/>
      <c r="E169" s="360"/>
      <c r="F169" s="19"/>
      <c r="G169" s="3"/>
      <c r="H169" s="3"/>
      <c r="I169" s="3"/>
      <c r="J169" s="3"/>
      <c r="K169" s="3"/>
      <c r="L169" s="19"/>
      <c r="M169" s="19"/>
      <c r="N169" s="19"/>
      <c r="O169" s="19"/>
      <c r="P169" s="19"/>
      <c r="Q169" s="19"/>
    </row>
    <row r="170" spans="1:17" s="39" customFormat="1" x14ac:dyDescent="0.35">
      <c r="A170" s="320">
        <v>93</v>
      </c>
      <c r="B170" s="136"/>
      <c r="C170" s="9"/>
      <c r="D170" s="360"/>
      <c r="E170" s="360"/>
      <c r="F170" s="19"/>
      <c r="G170" s="3"/>
      <c r="H170" s="3"/>
      <c r="I170" s="3"/>
      <c r="J170" s="3"/>
      <c r="K170" s="3"/>
      <c r="L170" s="19"/>
      <c r="M170" s="19"/>
      <c r="N170" s="19"/>
      <c r="O170" s="19"/>
      <c r="P170" s="19"/>
      <c r="Q170" s="19"/>
    </row>
    <row r="171" spans="1:17" s="39" customFormat="1" x14ac:dyDescent="0.35">
      <c r="A171" s="320">
        <v>94</v>
      </c>
      <c r="B171" s="136"/>
      <c r="C171" s="9"/>
      <c r="D171" s="360"/>
      <c r="E171" s="360"/>
      <c r="F171" s="19"/>
      <c r="G171" s="3"/>
      <c r="H171" s="3"/>
      <c r="I171" s="3"/>
      <c r="J171" s="3"/>
      <c r="K171" s="3"/>
      <c r="L171" s="19"/>
      <c r="M171" s="19"/>
      <c r="N171" s="19"/>
      <c r="O171" s="19"/>
      <c r="P171" s="19"/>
      <c r="Q171" s="19"/>
    </row>
    <row r="172" spans="1:17" s="39" customFormat="1" x14ac:dyDescent="0.35">
      <c r="A172" s="320">
        <v>95</v>
      </c>
      <c r="B172" s="136"/>
      <c r="C172" s="9"/>
      <c r="D172" s="360"/>
      <c r="E172" s="360"/>
      <c r="F172" s="19"/>
      <c r="G172" s="3"/>
      <c r="H172" s="3"/>
      <c r="I172" s="3"/>
      <c r="J172" s="3"/>
      <c r="K172" s="3"/>
      <c r="L172" s="19"/>
      <c r="M172" s="19"/>
      <c r="N172" s="19"/>
      <c r="O172" s="19"/>
      <c r="P172" s="19"/>
      <c r="Q172" s="19"/>
    </row>
    <row r="173" spans="1:17" s="39" customFormat="1" x14ac:dyDescent="0.35">
      <c r="A173" s="320">
        <v>96</v>
      </c>
      <c r="B173" s="136"/>
      <c r="C173" s="9"/>
      <c r="D173" s="360"/>
      <c r="E173" s="360"/>
      <c r="F173" s="19"/>
      <c r="G173" s="3"/>
      <c r="H173" s="3"/>
      <c r="I173" s="3"/>
      <c r="J173" s="3"/>
      <c r="K173" s="3"/>
      <c r="L173" s="19"/>
      <c r="M173" s="19"/>
      <c r="N173" s="19"/>
      <c r="O173" s="19"/>
      <c r="P173" s="19"/>
      <c r="Q173" s="19"/>
    </row>
    <row r="174" spans="1:17" s="39" customFormat="1" x14ac:dyDescent="0.35">
      <c r="A174" s="320">
        <v>97</v>
      </c>
      <c r="B174" s="136"/>
      <c r="C174" s="9"/>
      <c r="D174" s="360"/>
      <c r="E174" s="360"/>
      <c r="F174" s="19"/>
      <c r="G174" s="3"/>
      <c r="H174" s="3"/>
      <c r="I174" s="3"/>
      <c r="J174" s="3"/>
      <c r="K174" s="3"/>
      <c r="L174" s="19"/>
      <c r="M174" s="19"/>
      <c r="N174" s="19"/>
      <c r="O174" s="19"/>
      <c r="P174" s="19"/>
      <c r="Q174" s="19"/>
    </row>
    <row r="175" spans="1:17" s="39" customFormat="1" x14ac:dyDescent="0.35">
      <c r="A175" s="320">
        <v>98</v>
      </c>
      <c r="B175" s="136"/>
      <c r="C175" s="9"/>
      <c r="D175" s="360"/>
      <c r="E175" s="360"/>
      <c r="F175" s="19"/>
      <c r="G175" s="3"/>
      <c r="H175" s="3"/>
      <c r="I175" s="3"/>
      <c r="J175" s="3"/>
      <c r="K175" s="3"/>
      <c r="L175" s="19"/>
      <c r="M175" s="19"/>
      <c r="N175" s="19"/>
      <c r="O175" s="19"/>
      <c r="P175" s="19"/>
      <c r="Q175" s="19"/>
    </row>
    <row r="176" spans="1:17" x14ac:dyDescent="0.35">
      <c r="B176"/>
      <c r="C176"/>
      <c r="D176"/>
      <c r="E176"/>
      <c r="F176"/>
      <c r="G176"/>
      <c r="H176"/>
      <c r="I176"/>
      <c r="J176"/>
      <c r="K176"/>
      <c r="L176"/>
      <c r="M176"/>
      <c r="N176"/>
      <c r="O176"/>
      <c r="P176"/>
      <c r="Q176"/>
    </row>
    <row r="177" customFormat="1" x14ac:dyDescent="0.35"/>
    <row r="178" customFormat="1" x14ac:dyDescent="0.35"/>
    <row r="179" customFormat="1" x14ac:dyDescent="0.35"/>
    <row r="180" customFormat="1" x14ac:dyDescent="0.35"/>
    <row r="181" customFormat="1" x14ac:dyDescent="0.35"/>
    <row r="182" customFormat="1" x14ac:dyDescent="0.35"/>
    <row r="183" customFormat="1" x14ac:dyDescent="0.35"/>
    <row r="184" customFormat="1" x14ac:dyDescent="0.35"/>
    <row r="185" customFormat="1" x14ac:dyDescent="0.35"/>
    <row r="186" customFormat="1" x14ac:dyDescent="0.35"/>
    <row r="187" customFormat="1" x14ac:dyDescent="0.35"/>
    <row r="188" customFormat="1" x14ac:dyDescent="0.35"/>
    <row r="189" customFormat="1" x14ac:dyDescent="0.35"/>
    <row r="190" customFormat="1" x14ac:dyDescent="0.35"/>
    <row r="191" customFormat="1" x14ac:dyDescent="0.35"/>
    <row r="192" customFormat="1" x14ac:dyDescent="0.35"/>
    <row r="193" customFormat="1" x14ac:dyDescent="0.35"/>
    <row r="194" customFormat="1" x14ac:dyDescent="0.35"/>
    <row r="195" customFormat="1" x14ac:dyDescent="0.35"/>
    <row r="196" customFormat="1" x14ac:dyDescent="0.35"/>
    <row r="197" customFormat="1" x14ac:dyDescent="0.35"/>
    <row r="198" customFormat="1" x14ac:dyDescent="0.35"/>
    <row r="199" customFormat="1" x14ac:dyDescent="0.35"/>
    <row r="200" customFormat="1" x14ac:dyDescent="0.35"/>
    <row r="201" customFormat="1" x14ac:dyDescent="0.35"/>
    <row r="202" customFormat="1" x14ac:dyDescent="0.35"/>
    <row r="203" customFormat="1" x14ac:dyDescent="0.35"/>
    <row r="204" customFormat="1" x14ac:dyDescent="0.35"/>
    <row r="205" customFormat="1" x14ac:dyDescent="0.35"/>
    <row r="206" customFormat="1" x14ac:dyDescent="0.35"/>
    <row r="207" customFormat="1" x14ac:dyDescent="0.35"/>
    <row r="208" customFormat="1" x14ac:dyDescent="0.35"/>
    <row r="209" customFormat="1" x14ac:dyDescent="0.35"/>
    <row r="210" customFormat="1" x14ac:dyDescent="0.35"/>
    <row r="211" customFormat="1" x14ac:dyDescent="0.35"/>
    <row r="212" customFormat="1" x14ac:dyDescent="0.35"/>
    <row r="213" customFormat="1" x14ac:dyDescent="0.35"/>
    <row r="214" customFormat="1" x14ac:dyDescent="0.35"/>
    <row r="215" customFormat="1" x14ac:dyDescent="0.35"/>
    <row r="216" customFormat="1" x14ac:dyDescent="0.35"/>
    <row r="217" customFormat="1" x14ac:dyDescent="0.35"/>
    <row r="218" customFormat="1" x14ac:dyDescent="0.35"/>
    <row r="219" customFormat="1" x14ac:dyDescent="0.35"/>
  </sheetData>
  <sheetProtection sheet="1" formatColumns="0"/>
  <dataConsolidate topLabels="1" link="1"/>
  <customSheetViews>
    <customSheetView guid="{AE1B20F2-FD27-4469-9104-32C48968A54A}" scale="50" showGridLines="0" hiddenColumns="1" showRuler="0" topLeftCell="A16">
      <rowBreaks count="2" manualBreakCount="2">
        <brk id="46" max="3" man="1"/>
        <brk id="98" max="3" man="1"/>
      </rowBreaks>
      <pageMargins left="0.25" right="0.51181102362204722" top="0.32" bottom="0.32" header="0" footer="0.25"/>
      <pageSetup paperSize="9" scale="43" fitToHeight="0" orientation="portrait" r:id="rId1"/>
      <headerFooter alignWithMargins="0"/>
    </customSheetView>
  </customSheetViews>
  <mergeCells count="1">
    <mergeCell ref="P8:Q8"/>
  </mergeCells>
  <phoneticPr fontId="0" type="noConversion"/>
  <conditionalFormatting sqref="R12:R21 R24:R29 R32:R41 R44:R49 R61:R71">
    <cfRule type="expression" dxfId="19" priority="1" stopIfTrue="1">
      <formula>OR(R12&lt;&gt;"",R12&lt;&gt;0)</formula>
    </cfRule>
  </conditionalFormatting>
  <conditionalFormatting sqref="R52:R56">
    <cfRule type="expression" dxfId="18" priority="51" stopIfTrue="1">
      <formula>OR(R52&lt;&gt;"",R52&lt;&gt;0)</formula>
    </cfRule>
  </conditionalFormatting>
  <dataValidations count="5">
    <dataValidation type="decimal" allowBlank="1" showInputMessage="1" showErrorMessage="1" errorTitle="Incorrect data entry" error="Please enter a negative figure only." sqref="D58" xr:uid="{00000000-0002-0000-0300-000000000000}">
      <formula1>#REF!</formula1>
      <formula2>0</formula2>
    </dataValidation>
    <dataValidation type="decimal" allowBlank="1" showErrorMessage="1" errorTitle="Incorrect data entry" error="cell hwn ar gyfer awdurdodau unedol yn unig._x000a_mynd i mewn grant fel y negyddol._x000a__x000a_This cell is for unitary authorities only._x000a_Record grants as negative." sqref="D44:D48 D12:D20 D32:D40 D24:D28 D61:D70" xr:uid="{00000000-0002-0000-0300-000001000000}">
      <formula1>$I$1</formula1>
      <formula2>$J$1</formula2>
    </dataValidation>
    <dataValidation type="decimal" allowBlank="1" showErrorMessage="1" errorTitle="Incorrect data entry" error="cell hwn ar gyfer parciau cenedlaethol yn unig._x000a_mynd i mewn grant fel y negyddol._x000a__x000a_This cell is for national park authorities only._x000a_Record grants as negative." sqref="D59" xr:uid="{00000000-0002-0000-0300-000002000000}">
      <formula1>$I$4</formula1>
      <formula2>$J$4</formula2>
    </dataValidation>
    <dataValidation type="decimal" allowBlank="1" showErrorMessage="1" errorTitle="Incorrect data entry" error="cell hwn ar gyfer awdurdodau'r heddlu yn unig._x000a_mynd i mewn grant fel y negyddol._x000a__x000a_This cell is for police authorities only._x000a_Record grants as negative." sqref="D52:D55" xr:uid="{00000000-0002-0000-0300-000003000000}">
      <formula1>$I$2</formula1>
      <formula2>$J$2</formula2>
    </dataValidation>
    <dataValidation type="decimal" operator="lessThan" allowBlank="1" showErrorMessage="1" errorTitle="incorrect data entry." error="rhowch gwerthoedd negatif._x000a__x000a_Please enter negative values." sqref="D78:E175" xr:uid="{00000000-0002-0000-0300-000004000000}">
      <formula1>0</formula1>
    </dataValidation>
  </dataValidations>
  <pageMargins left="0.23622047244094491" right="0.19685039370078741" top="0.31496062992125984" bottom="0.31496062992125984" header="0" footer="0.23622047244094491"/>
  <pageSetup paperSize="9" scale="89" fitToHeight="4" orientation="portrait" r:id="rId2"/>
  <headerFooter alignWithMargins="0"/>
  <rowBreaks count="1" manualBreakCount="1">
    <brk id="74" max="4" man="1"/>
  </rowBreaks>
  <extLst>
    <ext xmlns:x14="http://schemas.microsoft.com/office/spreadsheetml/2009/9/main" uri="{CCE6A557-97BC-4b89-ADB6-D9C93CAAB3DF}">
      <x14:dataValidations xmlns:xm="http://schemas.microsoft.com/office/excel/2006/main" count="1">
        <x14:dataValidation type="list" allowBlank="1" showInputMessage="1" showErrorMessage="1" xr:uid="{40AEDCF4-B177-4BA1-BB9C-D8F4939BD065}">
          <x14:formula1>
            <xm:f>Details!$AA$3:$AA$8</xm:f>
          </x14:formula1>
          <xm:sqref>B78:B175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CD80"/>
  <sheetViews>
    <sheetView showGridLines="0" zoomScaleNormal="100" workbookViewId="0">
      <pane ySplit="10" topLeftCell="A11" activePane="bottomLeft" state="frozen"/>
      <selection activeCell="H32" sqref="H32"/>
      <selection pane="bottomLeft"/>
    </sheetView>
  </sheetViews>
  <sheetFormatPr defaultColWidth="0" defaultRowHeight="15.5" zeroHeight="1" x14ac:dyDescent="0.35"/>
  <cols>
    <col min="1" max="1" width="1" customWidth="1"/>
    <col min="2" max="2" width="0.84375" customWidth="1"/>
    <col min="3" max="3" width="3.23046875" style="231" customWidth="1"/>
    <col min="4" max="4" width="5.3046875" customWidth="1"/>
    <col min="5" max="5" width="5.69140625" style="17" customWidth="1"/>
    <col min="6" max="7" width="11.765625" style="16" customWidth="1"/>
    <col min="8" max="8" width="8" style="16" customWidth="1"/>
    <col min="9" max="11" width="2.765625" style="16" customWidth="1"/>
    <col min="12" max="12" width="2.53515625" style="16" customWidth="1"/>
    <col min="13" max="13" width="1.07421875" style="16" customWidth="1"/>
    <col min="14" max="14" width="3.3046875" style="16" customWidth="1"/>
    <col min="15" max="15" width="0.84375" style="16" customWidth="1"/>
    <col min="16" max="16" width="3.23046875" style="16" customWidth="1"/>
    <col min="17" max="17" width="5.3046875" style="16" customWidth="1"/>
    <col min="18" max="18" width="6" style="16" customWidth="1"/>
    <col min="19" max="20" width="11.765625" style="16" customWidth="1"/>
    <col min="21" max="21" width="8" style="16" customWidth="1"/>
    <col min="22" max="24" width="2.765625" style="16" customWidth="1"/>
    <col min="25" max="25" width="2.53515625" style="16" customWidth="1"/>
    <col min="26" max="26" width="1.07421875" style="16" customWidth="1"/>
    <col min="27" max="27" width="3.3046875" style="16" customWidth="1"/>
    <col min="28" max="28" width="1.84375" style="796" hidden="1" customWidth="1"/>
    <col min="29" max="29" width="7.4609375" style="456" hidden="1" customWidth="1"/>
    <col min="30" max="30" width="4.69140625" style="456" hidden="1" customWidth="1"/>
    <col min="31" max="31" width="5.23046875" style="456" hidden="1" customWidth="1"/>
    <col min="32" max="32" width="5.53515625" style="456" hidden="1" customWidth="1"/>
    <col min="33" max="33" width="6" style="456" hidden="1" customWidth="1"/>
    <col min="34" max="35" width="9.07421875" style="456" hidden="1" customWidth="1"/>
    <col min="36" max="38" width="8.84375" style="456" hidden="1" customWidth="1"/>
    <col min="39" max="39" width="8.84375" style="796" hidden="1" customWidth="1"/>
    <col min="40" max="40" width="13.53515625" style="796" hidden="1" customWidth="1"/>
    <col min="41" max="41" width="12.84375" style="796" hidden="1" customWidth="1"/>
    <col min="42" max="42" width="7.07421875" style="796" hidden="1" customWidth="1"/>
    <col min="43" max="43" width="5.69140625" style="796" hidden="1" customWidth="1"/>
    <col min="44" max="44" width="36.84375" style="796" hidden="1" customWidth="1"/>
    <col min="45" max="46" width="10.765625" style="796" hidden="1" customWidth="1"/>
    <col min="47" max="50" width="8.84375" style="796" hidden="1" customWidth="1"/>
    <col min="51" max="51" width="14.53515625" style="796" hidden="1" customWidth="1"/>
    <col min="52" max="52" width="5.69140625" style="796" hidden="1" customWidth="1"/>
    <col min="53" max="53" width="7.84375" style="796" hidden="1" customWidth="1"/>
    <col min="54" max="54" width="3.69140625" style="796" hidden="1" customWidth="1"/>
    <col min="55" max="55" width="8.84375" style="796" hidden="1" customWidth="1"/>
    <col min="56" max="56" width="8.84375" style="362" hidden="1" customWidth="1"/>
    <col min="57" max="57" width="8.84375" hidden="1" customWidth="1"/>
    <col min="58" max="82" width="0" hidden="1" customWidth="1"/>
    <col min="83" max="16384" width="8.84375" hidden="1"/>
  </cols>
  <sheetData>
    <row r="1" spans="1:57" ht="27.75" customHeight="1" x14ac:dyDescent="0.35">
      <c r="A1" s="39"/>
      <c r="C1" s="240"/>
      <c r="D1" s="240"/>
      <c r="E1" s="240"/>
      <c r="F1" s="240"/>
      <c r="G1" s="240"/>
      <c r="H1" s="240"/>
      <c r="I1" s="240"/>
      <c r="J1" s="240"/>
      <c r="K1" s="240"/>
      <c r="L1" s="240"/>
      <c r="M1" s="240"/>
      <c r="N1" s="240"/>
      <c r="O1" s="240"/>
      <c r="P1" s="240"/>
      <c r="Q1" s="240"/>
      <c r="R1" s="240"/>
      <c r="S1" s="241"/>
      <c r="T1" s="241"/>
      <c r="AH1" s="456" t="s">
        <v>3884</v>
      </c>
      <c r="AI1" s="456" t="s">
        <v>173</v>
      </c>
      <c r="BC1" s="797"/>
      <c r="BD1" s="534"/>
      <c r="BE1" s="39"/>
    </row>
    <row r="2" spans="1:57" x14ac:dyDescent="0.35">
      <c r="AH2" s="456">
        <v>1</v>
      </c>
      <c r="AI2" s="456" t="s">
        <v>3885</v>
      </c>
      <c r="BC2" s="797"/>
      <c r="BD2" s="534"/>
      <c r="BE2" s="39"/>
    </row>
    <row r="3" spans="1:57" x14ac:dyDescent="0.35">
      <c r="AH3" s="456">
        <v>2</v>
      </c>
      <c r="AI3" s="456" t="s">
        <v>3886</v>
      </c>
      <c r="BC3" s="797"/>
      <c r="BD3" s="534"/>
      <c r="BE3" s="39"/>
    </row>
    <row r="4" spans="1:57" x14ac:dyDescent="0.35">
      <c r="AH4" s="456">
        <v>3</v>
      </c>
      <c r="AI4" s="456" t="s">
        <v>3887</v>
      </c>
      <c r="BC4" s="797"/>
      <c r="BD4" s="534"/>
      <c r="BE4" s="39"/>
    </row>
    <row r="5" spans="1:57" x14ac:dyDescent="0.35">
      <c r="AH5" s="456">
        <v>4</v>
      </c>
      <c r="AI5" s="456" t="s">
        <v>3888</v>
      </c>
      <c r="BC5" s="797"/>
      <c r="BD5" s="534"/>
      <c r="BE5" s="39"/>
    </row>
    <row r="6" spans="1:57" x14ac:dyDescent="0.35">
      <c r="BC6" s="797"/>
      <c r="BD6" s="534"/>
      <c r="BE6" s="39"/>
    </row>
    <row r="7" spans="1:57" x14ac:dyDescent="0.35">
      <c r="BC7" s="797"/>
      <c r="BD7" s="534"/>
      <c r="BE7" s="39"/>
    </row>
    <row r="8" spans="1:57" ht="31" x14ac:dyDescent="0.35">
      <c r="B8" s="1015" t="str">
        <f>ValData!$AP$51</f>
        <v>Val No</v>
      </c>
      <c r="C8" s="1015"/>
      <c r="D8" s="362"/>
      <c r="E8" s="362"/>
      <c r="F8" s="527"/>
      <c r="G8" s="527"/>
      <c r="H8" s="527"/>
      <c r="I8" s="968" t="str">
        <f>ValData!$AP$33</f>
        <v>auto</v>
      </c>
      <c r="J8" s="974" t="str">
        <f>ValData!$AP$34</f>
        <v>mark</v>
      </c>
      <c r="K8" s="977" t="str">
        <f>ValData!$AP$35</f>
        <v>check</v>
      </c>
      <c r="L8" s="969" t="str">
        <f>ValData!$AP$36</f>
        <v>status</v>
      </c>
      <c r="M8" s="970"/>
      <c r="N8" s="522"/>
      <c r="O8" s="1015" t="str">
        <f>ValData!$AP$51</f>
        <v>Val No</v>
      </c>
      <c r="P8" s="1015"/>
      <c r="Q8" s="362"/>
      <c r="R8" s="362"/>
      <c r="S8" s="527"/>
      <c r="T8" s="527"/>
      <c r="U8" s="527"/>
      <c r="V8" s="968" t="str">
        <f>ValData!$AP$33</f>
        <v>auto</v>
      </c>
      <c r="W8" s="974" t="str">
        <f>ValData!$AP$34</f>
        <v>mark</v>
      </c>
      <c r="X8" s="977" t="str">
        <f>ValData!$AP$35</f>
        <v>check</v>
      </c>
      <c r="Y8" s="969" t="str">
        <f>ValData!$AP$36</f>
        <v>status</v>
      </c>
      <c r="Z8" s="970"/>
      <c r="AA8" s="232"/>
      <c r="BC8" s="797"/>
      <c r="BD8" s="534"/>
      <c r="BE8" s="39"/>
    </row>
    <row r="9" spans="1:57" ht="21" customHeight="1" x14ac:dyDescent="0.35">
      <c r="B9" s="1015"/>
      <c r="C9" s="1015"/>
      <c r="D9" s="1057" t="str">
        <f>ValData!$AP$52</f>
        <v>Tolerance Levels</v>
      </c>
      <c r="E9" s="1058"/>
      <c r="F9" s="1034" t="str">
        <f>ValData!$AP$54</f>
        <v>Validation Key</v>
      </c>
      <c r="G9" s="1035"/>
      <c r="H9" s="1036"/>
      <c r="I9" s="973"/>
      <c r="J9" s="975"/>
      <c r="K9" s="978"/>
      <c r="L9" s="976"/>
      <c r="M9" s="971"/>
      <c r="N9" s="522"/>
      <c r="O9" s="1015"/>
      <c r="P9" s="1015"/>
      <c r="Q9" s="1057" t="str">
        <f>ValData!$AP$52</f>
        <v>Tolerance Levels</v>
      </c>
      <c r="R9" s="1058"/>
      <c r="S9" s="1034" t="str">
        <f>ValData!$AP$54</f>
        <v>Validation Key</v>
      </c>
      <c r="T9" s="1035"/>
      <c r="U9" s="1036"/>
      <c r="V9" s="973"/>
      <c r="W9" s="975"/>
      <c r="X9" s="978"/>
      <c r="Y9" s="976"/>
      <c r="Z9" s="971"/>
      <c r="AA9" s="232"/>
      <c r="BC9" s="797"/>
      <c r="BD9" s="534"/>
      <c r="BE9" s="39"/>
    </row>
    <row r="10" spans="1:57" ht="12" customHeight="1" x14ac:dyDescent="0.35">
      <c r="A10" s="528"/>
      <c r="B10" s="1015"/>
      <c r="C10" s="1015"/>
      <c r="D10" s="529" t="str">
        <f>ValData!$AP$31</f>
        <v>value</v>
      </c>
      <c r="E10" s="529" t="s">
        <v>3796</v>
      </c>
      <c r="F10" s="530" t="str">
        <f>ValData!$AP$55&amp;" 1"</f>
        <v>Figure 1</v>
      </c>
      <c r="G10" s="530" t="str">
        <f>ValData!$AP$55&amp;" 2"</f>
        <v>Figure 2</v>
      </c>
      <c r="H10" s="531" t="str">
        <f>ValData!$AP$56</f>
        <v>Result</v>
      </c>
      <c r="I10" s="975" t="str">
        <f>ValData!AP33</f>
        <v>auto</v>
      </c>
      <c r="J10" s="975" t="str">
        <f>ValData!AP34</f>
        <v>mark</v>
      </c>
      <c r="K10" s="978"/>
      <c r="L10" s="979"/>
      <c r="M10" s="972"/>
      <c r="N10" s="532"/>
      <c r="O10" s="1015"/>
      <c r="P10" s="1015"/>
      <c r="Q10" s="529" t="str">
        <f>ValData!$AP$31</f>
        <v>value</v>
      </c>
      <c r="R10" s="529" t="s">
        <v>3796</v>
      </c>
      <c r="S10" s="530" t="str">
        <f>ValData!$AP$55&amp;" 1"</f>
        <v>Figure 1</v>
      </c>
      <c r="T10" s="530" t="str">
        <f>ValData!$AP$55&amp;" 2"</f>
        <v>Figure 2</v>
      </c>
      <c r="U10" s="531" t="str">
        <f>ValData!$AP$56</f>
        <v>Result</v>
      </c>
      <c r="V10" s="975" t="str">
        <f>ValData!BJ33</f>
        <v>N</v>
      </c>
      <c r="W10" s="975" t="str">
        <f>ValData!BJ34</f>
        <v>N</v>
      </c>
      <c r="X10" s="978"/>
      <c r="Y10" s="979"/>
      <c r="Z10" s="972"/>
      <c r="AA10" s="533"/>
      <c r="BC10" s="797"/>
      <c r="BD10" s="534"/>
      <c r="BE10" s="39"/>
    </row>
    <row r="11" spans="1:57" ht="5.25" customHeight="1" x14ac:dyDescent="0.35">
      <c r="B11" s="525"/>
      <c r="C11" s="525"/>
      <c r="D11" s="526"/>
      <c r="E11" s="526"/>
      <c r="F11" s="526"/>
      <c r="G11" s="526"/>
      <c r="H11" s="526"/>
      <c r="I11" s="232"/>
      <c r="J11" s="232"/>
      <c r="K11" s="232"/>
      <c r="L11" s="232"/>
      <c r="M11" s="232"/>
      <c r="N11" s="232"/>
      <c r="O11" s="525"/>
      <c r="P11" s="525"/>
      <c r="Q11" s="526"/>
      <c r="R11" s="526"/>
      <c r="S11" s="526"/>
      <c r="T11" s="526"/>
      <c r="U11" s="526"/>
      <c r="V11" s="232"/>
      <c r="W11" s="232"/>
      <c r="X11" s="232"/>
      <c r="Y11" s="232"/>
      <c r="Z11" s="232"/>
      <c r="AA11" s="232"/>
      <c r="BC11" s="797"/>
      <c r="BD11" s="534"/>
      <c r="BE11" s="39"/>
    </row>
    <row r="12" spans="1:57" s="270" customFormat="1" ht="18" customHeight="1" x14ac:dyDescent="0.4">
      <c r="A12" s="523"/>
      <c r="B12" s="1061" t="str">
        <f>ValData!AP99</f>
        <v>1. Comparison Checks - PFI and RAG Totals</v>
      </c>
      <c r="C12" s="1061"/>
      <c r="D12" s="1061"/>
      <c r="E12" s="1061"/>
      <c r="F12" s="1061"/>
      <c r="G12" s="1061"/>
      <c r="H12" s="1061"/>
      <c r="I12" s="1061"/>
      <c r="J12" s="1061"/>
      <c r="K12" s="1061"/>
      <c r="L12" s="1061"/>
      <c r="M12" s="1061"/>
      <c r="N12" s="1061"/>
      <c r="O12" s="524"/>
      <c r="P12" s="1062"/>
      <c r="Q12" s="1062"/>
      <c r="R12" s="1062"/>
      <c r="S12" s="1062"/>
      <c r="T12" s="1062"/>
      <c r="U12" s="1062"/>
      <c r="V12" s="1062"/>
      <c r="W12" s="1062"/>
      <c r="X12" s="1062"/>
      <c r="Y12" s="1062"/>
      <c r="Z12" s="1062"/>
      <c r="AA12" s="1062"/>
      <c r="AB12" s="798"/>
      <c r="AC12" s="798"/>
      <c r="AD12" s="456"/>
      <c r="AE12" s="456"/>
      <c r="AF12" s="456"/>
      <c r="AG12" s="456"/>
      <c r="AH12" s="456"/>
      <c r="AI12" s="456"/>
      <c r="AJ12" s="456"/>
      <c r="AK12" s="456"/>
      <c r="AL12" s="456"/>
      <c r="AM12" s="798"/>
      <c r="AN12" s="798"/>
      <c r="AO12" s="798"/>
      <c r="AP12" s="798"/>
      <c r="AQ12" s="798"/>
      <c r="AR12" s="798"/>
      <c r="AS12" s="798"/>
      <c r="AT12" s="798"/>
      <c r="AU12" s="798"/>
      <c r="AV12" s="798"/>
      <c r="AW12" s="798"/>
      <c r="AX12" s="798"/>
      <c r="AY12" s="798"/>
      <c r="AZ12" s="798"/>
      <c r="BA12" s="798"/>
      <c r="BB12" s="798"/>
      <c r="BC12" s="799"/>
      <c r="BD12" s="535"/>
      <c r="BE12" s="535"/>
    </row>
    <row r="13" spans="1:57" ht="14.15" customHeight="1" thickBot="1" x14ac:dyDescent="0.4">
      <c r="A13" s="260"/>
      <c r="B13" s="260"/>
      <c r="C13" s="261"/>
      <c r="D13" s="262"/>
      <c r="E13" s="262"/>
      <c r="F13" s="262"/>
      <c r="G13" s="262"/>
      <c r="H13" s="262"/>
      <c r="I13" s="262"/>
      <c r="J13" s="262"/>
      <c r="K13" s="263"/>
      <c r="L13" s="263"/>
      <c r="M13" s="263"/>
      <c r="N13" s="263"/>
      <c r="O13" s="260"/>
      <c r="P13" s="261"/>
      <c r="Q13" s="262"/>
      <c r="R13" s="262"/>
      <c r="S13" s="262"/>
      <c r="T13" s="262"/>
      <c r="U13" s="262"/>
      <c r="V13" s="262"/>
      <c r="W13" s="262"/>
      <c r="X13" s="263"/>
      <c r="Y13" s="263"/>
      <c r="Z13" s="263"/>
      <c r="AA13" s="263"/>
      <c r="AC13" s="800" t="s">
        <v>3851</v>
      </c>
      <c r="AU13" s="801" t="s">
        <v>3949</v>
      </c>
      <c r="BC13" s="797"/>
      <c r="BD13" s="534"/>
      <c r="BE13" s="39"/>
    </row>
    <row r="14" spans="1:57" ht="6" customHeight="1" thickTop="1" x14ac:dyDescent="0.35">
      <c r="A14" s="260"/>
      <c r="B14" s="271"/>
      <c r="C14" s="272"/>
      <c r="D14" s="273"/>
      <c r="E14" s="273"/>
      <c r="F14" s="273"/>
      <c r="G14" s="273"/>
      <c r="H14" s="273"/>
      <c r="I14" s="273"/>
      <c r="J14" s="273"/>
      <c r="K14" s="274"/>
      <c r="L14" s="274"/>
      <c r="M14" s="287"/>
      <c r="N14" s="268"/>
      <c r="O14" s="271"/>
      <c r="P14" s="272"/>
      <c r="Q14" s="273"/>
      <c r="R14" s="273"/>
      <c r="S14" s="273"/>
      <c r="T14" s="273"/>
      <c r="U14" s="273"/>
      <c r="V14" s="273"/>
      <c r="W14" s="273"/>
      <c r="X14" s="274"/>
      <c r="Y14" s="274"/>
      <c r="Z14" s="287"/>
      <c r="AA14" s="268"/>
      <c r="BC14" s="797"/>
      <c r="BD14" s="534"/>
      <c r="BE14" s="39"/>
    </row>
    <row r="15" spans="1:57" ht="14.15" customHeight="1" x14ac:dyDescent="0.35">
      <c r="A15" s="260"/>
      <c r="B15" s="276"/>
      <c r="C15" s="242"/>
      <c r="D15" s="1056" t="str">
        <f>Text!$G$415</f>
        <v>Non Distributed Domestic Rates</v>
      </c>
      <c r="E15" s="1056"/>
      <c r="F15" s="1056"/>
      <c r="G15" s="1056"/>
      <c r="H15" s="1056"/>
      <c r="I15" s="245"/>
      <c r="J15" s="245"/>
      <c r="K15" s="245"/>
      <c r="L15" s="245"/>
      <c r="M15" s="288"/>
      <c r="N15" s="268"/>
      <c r="O15" s="276"/>
      <c r="P15" s="242"/>
      <c r="Q15" s="1056" t="str">
        <f>Text!$G$416</f>
        <v>Revenue Support Grant</v>
      </c>
      <c r="R15" s="1056"/>
      <c r="S15" s="1056"/>
      <c r="T15" s="1056"/>
      <c r="U15" s="1056"/>
      <c r="V15" s="245"/>
      <c r="W15" s="245"/>
      <c r="X15" s="245"/>
      <c r="Y15" s="245"/>
      <c r="Z15" s="288"/>
      <c r="AA15" s="268"/>
      <c r="AC15" s="821" t="s">
        <v>3693</v>
      </c>
      <c r="AD15" s="821" t="s">
        <v>381</v>
      </c>
      <c r="AE15" s="821" t="s">
        <v>28</v>
      </c>
      <c r="AF15" s="821" t="s">
        <v>3852</v>
      </c>
      <c r="AG15" s="821" t="s">
        <v>3800</v>
      </c>
      <c r="AH15" s="821" t="s">
        <v>3853</v>
      </c>
      <c r="AI15" s="821" t="s">
        <v>3854</v>
      </c>
      <c r="AJ15" s="821" t="s">
        <v>3710</v>
      </c>
      <c r="AK15" s="821" t="s">
        <v>3711</v>
      </c>
      <c r="AL15" s="821" t="s">
        <v>3712</v>
      </c>
      <c r="AM15" s="821" t="s">
        <v>3169</v>
      </c>
      <c r="AN15" s="821" t="s">
        <v>3713</v>
      </c>
      <c r="AO15" s="821" t="s">
        <v>3714</v>
      </c>
      <c r="AP15" s="821" t="s">
        <v>3715</v>
      </c>
      <c r="AQ15" s="821" t="s">
        <v>3716</v>
      </c>
      <c r="AR15" s="802" t="s">
        <v>173</v>
      </c>
      <c r="AT15" s="819" t="s">
        <v>226</v>
      </c>
      <c r="AU15" s="820" t="s">
        <v>3884</v>
      </c>
      <c r="AV15" s="820" t="s">
        <v>3950</v>
      </c>
      <c r="AW15" s="820" t="s">
        <v>3711</v>
      </c>
      <c r="AX15" s="820" t="s">
        <v>3169</v>
      </c>
      <c r="AY15" s="820" t="s">
        <v>3714</v>
      </c>
      <c r="AZ15" s="820" t="s">
        <v>3952</v>
      </c>
      <c r="BA15" s="820" t="s">
        <v>3781</v>
      </c>
      <c r="BC15" s="797"/>
      <c r="BD15" s="534"/>
      <c r="BE15" s="39"/>
    </row>
    <row r="16" spans="1:57" ht="24" x14ac:dyDescent="0.35">
      <c r="A16" s="260"/>
      <c r="B16" s="276"/>
      <c r="C16" s="242"/>
      <c r="D16" s="243"/>
      <c r="E16" s="243"/>
      <c r="F16" s="458" t="s">
        <v>3801</v>
      </c>
      <c r="G16" s="459" t="s">
        <v>3802</v>
      </c>
      <c r="H16" s="243"/>
      <c r="I16" s="244"/>
      <c r="J16" s="244"/>
      <c r="K16" s="244"/>
      <c r="L16" s="244"/>
      <c r="M16" s="289"/>
      <c r="N16" s="269"/>
      <c r="O16" s="284"/>
      <c r="P16" s="242"/>
      <c r="Q16" s="243"/>
      <c r="R16" s="243"/>
      <c r="S16" s="458" t="s">
        <v>3807</v>
      </c>
      <c r="T16" s="459" t="s">
        <v>3808</v>
      </c>
      <c r="U16" s="243"/>
      <c r="V16" s="244"/>
      <c r="W16" s="244"/>
      <c r="X16" s="244"/>
      <c r="Y16" s="244"/>
      <c r="Z16" s="289"/>
      <c r="AA16" s="269"/>
      <c r="AC16" s="456" t="str">
        <f>ValData!B4</f>
        <v>202627</v>
      </c>
      <c r="AD16" s="456" t="s">
        <v>193</v>
      </c>
      <c r="AE16" s="456">
        <f t="shared" ref="AE16:AE22" si="0">UANumber</f>
        <v>0</v>
      </c>
      <c r="AF16" s="456">
        <v>1</v>
      </c>
      <c r="AG16" s="456">
        <v>1</v>
      </c>
      <c r="AH16" s="803">
        <f>$F17</f>
        <v>0</v>
      </c>
      <c r="AI16" s="803">
        <f>$G17</f>
        <v>0</v>
      </c>
      <c r="AJ16" s="803" t="str">
        <f>$I17</f>
        <v/>
      </c>
      <c r="AK16" s="803">
        <f>$J17</f>
        <v>0</v>
      </c>
      <c r="AL16" s="803" t="str">
        <f>$K17</f>
        <v/>
      </c>
      <c r="AM16" s="803">
        <f>$L17</f>
        <v>0</v>
      </c>
      <c r="AN16" s="803">
        <f>$F18</f>
        <v>0</v>
      </c>
      <c r="AO16" s="803">
        <f>$F21</f>
        <v>0</v>
      </c>
      <c r="AP16" s="803">
        <f>$K22</f>
        <v>0</v>
      </c>
      <c r="AQ16" s="803">
        <f>$K19</f>
        <v>0</v>
      </c>
      <c r="AR16" s="794" t="s">
        <v>166</v>
      </c>
      <c r="AT16" s="796" t="str">
        <f>AU16&amp;"_"&amp;AV16</f>
        <v>1_1</v>
      </c>
      <c r="AU16" s="796">
        <v>1</v>
      </c>
      <c r="AV16" s="796">
        <v>1</v>
      </c>
      <c r="AW16" s="796">
        <v>0</v>
      </c>
      <c r="AX16" s="796" t="s">
        <v>3956</v>
      </c>
      <c r="AZ16" s="796" t="s">
        <v>3955</v>
      </c>
      <c r="BA16" s="804">
        <v>43220</v>
      </c>
      <c r="BC16" s="797"/>
      <c r="BD16" s="534"/>
      <c r="BE16" s="39"/>
    </row>
    <row r="17" spans="1:57" s="239" customFormat="1" ht="12" customHeight="1" x14ac:dyDescent="0.35">
      <c r="A17" s="264"/>
      <c r="B17" s="279"/>
      <c r="C17" s="233">
        <v>1</v>
      </c>
      <c r="D17" s="234"/>
      <c r="E17" s="461">
        <v>0.5</v>
      </c>
      <c r="F17" s="235">
        <f>Services!D167</f>
        <v>0</v>
      </c>
      <c r="G17" s="235">
        <f>IF(Services!E167="select authority",0,Services!E167)</f>
        <v>0</v>
      </c>
      <c r="H17" s="285">
        <f>F17-G17</f>
        <v>0</v>
      </c>
      <c r="I17" s="236" t="str">
        <f>IF(ABS(H17)&gt;0.01,1,"")</f>
        <v/>
      </c>
      <c r="J17" s="236"/>
      <c r="K17" s="237" t="str">
        <f>IF(L17="C","",IF(J17=1,1,""))</f>
        <v/>
      </c>
      <c r="L17" s="238"/>
      <c r="M17" s="364"/>
      <c r="N17" s="365"/>
      <c r="O17" s="279"/>
      <c r="P17" s="233">
        <v>2</v>
      </c>
      <c r="Q17" s="234"/>
      <c r="R17" s="461">
        <v>0.5</v>
      </c>
      <c r="S17" s="235">
        <f>Services!D166</f>
        <v>0</v>
      </c>
      <c r="T17" s="235">
        <f>IF(Services!E166="select authority",0,Services!E166)</f>
        <v>0</v>
      </c>
      <c r="U17" s="236">
        <f>S17-T17</f>
        <v>0</v>
      </c>
      <c r="V17" s="236" t="str">
        <f>IF(ABS(U17)&gt;0.01,1,"")</f>
        <v/>
      </c>
      <c r="W17" s="236"/>
      <c r="X17" s="237" t="str">
        <f>IF(Y17="C","",IF(W17=1,1,""))</f>
        <v/>
      </c>
      <c r="Y17" s="238"/>
      <c r="Z17" s="364"/>
      <c r="AA17" s="365"/>
      <c r="AB17" s="805"/>
      <c r="AC17" s="456" t="str">
        <f>ValData!B5</f>
        <v>202627</v>
      </c>
      <c r="AD17" s="456" t="s">
        <v>193</v>
      </c>
      <c r="AE17" s="456">
        <f t="shared" si="0"/>
        <v>0</v>
      </c>
      <c r="AF17" s="456">
        <v>1</v>
      </c>
      <c r="AG17" s="456">
        <v>3</v>
      </c>
      <c r="AH17" s="803">
        <f>$F28</f>
        <v>0</v>
      </c>
      <c r="AI17" s="803">
        <f>$G28</f>
        <v>0</v>
      </c>
      <c r="AJ17" s="803" t="str">
        <f>$I28</f>
        <v/>
      </c>
      <c r="AK17" s="803">
        <f>$J28</f>
        <v>0</v>
      </c>
      <c r="AL17" s="803" t="str">
        <f>$K28</f>
        <v/>
      </c>
      <c r="AM17" s="803">
        <f>$L28</f>
        <v>0</v>
      </c>
      <c r="AN17" s="803">
        <f>$F29</f>
        <v>0</v>
      </c>
      <c r="AO17" s="803">
        <f>$F32</f>
        <v>0</v>
      </c>
      <c r="AP17" s="803">
        <f>$K33</f>
        <v>0</v>
      </c>
      <c r="AQ17" s="803">
        <f>$K30</f>
        <v>0</v>
      </c>
      <c r="AR17" s="794" t="s">
        <v>167</v>
      </c>
      <c r="AS17" s="805"/>
      <c r="AT17" s="796" t="str">
        <f t="shared" ref="AT17:AT32" si="1">AU17&amp;"_"&amp;AV17</f>
        <v>1_2</v>
      </c>
      <c r="AU17" s="805">
        <v>1</v>
      </c>
      <c r="AV17" s="805">
        <v>2</v>
      </c>
      <c r="AW17" s="805">
        <v>0</v>
      </c>
      <c r="AX17" s="805" t="s">
        <v>3956</v>
      </c>
      <c r="AY17" s="805"/>
      <c r="AZ17" s="805" t="s">
        <v>3955</v>
      </c>
      <c r="BA17" s="551">
        <v>43220</v>
      </c>
      <c r="BB17" s="805"/>
      <c r="BC17" s="806"/>
      <c r="BD17" s="536"/>
      <c r="BE17" s="536"/>
    </row>
    <row r="18" spans="1:57" ht="16" customHeight="1" x14ac:dyDescent="0.35">
      <c r="A18" s="260"/>
      <c r="B18" s="276"/>
      <c r="C18" s="242"/>
      <c r="D18" s="834"/>
      <c r="E18" s="834"/>
      <c r="F18" s="835"/>
      <c r="G18" s="835"/>
      <c r="H18" s="835"/>
      <c r="I18" s="366"/>
      <c r="J18" s="366"/>
      <c r="K18" s="366"/>
      <c r="L18" s="366"/>
      <c r="M18" s="367"/>
      <c r="N18" s="368"/>
      <c r="O18" s="276"/>
      <c r="P18" s="242"/>
      <c r="Q18" s="815"/>
      <c r="R18" s="815"/>
      <c r="S18" s="816"/>
      <c r="T18" s="816"/>
      <c r="U18" s="816"/>
      <c r="V18" s="366"/>
      <c r="W18" s="366"/>
      <c r="X18" s="366"/>
      <c r="Y18" s="366"/>
      <c r="Z18" s="367"/>
      <c r="AA18" s="368"/>
      <c r="AC18" s="456" t="str">
        <f>ValData!B6</f>
        <v>202627</v>
      </c>
      <c r="AD18" s="456" t="s">
        <v>193</v>
      </c>
      <c r="AE18" s="456">
        <f t="shared" si="0"/>
        <v>0</v>
      </c>
      <c r="AF18" s="456">
        <v>1</v>
      </c>
      <c r="AG18" s="456">
        <v>5</v>
      </c>
      <c r="AH18" s="803">
        <f>$F39</f>
        <v>0</v>
      </c>
      <c r="AI18" s="803">
        <f>$G39</f>
        <v>0</v>
      </c>
      <c r="AJ18" s="807" t="str">
        <f>$I39</f>
        <v/>
      </c>
      <c r="AK18" s="807">
        <f>$J39</f>
        <v>0</v>
      </c>
      <c r="AL18" s="807" t="str">
        <f>$K39</f>
        <v/>
      </c>
      <c r="AM18" s="807">
        <f>$L39</f>
        <v>0</v>
      </c>
      <c r="AN18" s="803">
        <f>$F40</f>
        <v>0</v>
      </c>
      <c r="AO18" s="803">
        <f>$F43</f>
        <v>0</v>
      </c>
      <c r="AP18" s="803">
        <f>$K44</f>
        <v>0</v>
      </c>
      <c r="AQ18" s="803">
        <f>$K41</f>
        <v>0</v>
      </c>
      <c r="AR18" s="794" t="s">
        <v>412</v>
      </c>
      <c r="AT18" s="796" t="str">
        <f t="shared" si="1"/>
        <v>1_3</v>
      </c>
      <c r="AU18" s="796">
        <v>1</v>
      </c>
      <c r="AV18" s="796">
        <v>3</v>
      </c>
      <c r="AW18" s="796">
        <v>0</v>
      </c>
      <c r="AX18" s="796" t="s">
        <v>3956</v>
      </c>
      <c r="AZ18" s="796" t="s">
        <v>3955</v>
      </c>
      <c r="BA18" s="804">
        <v>43220</v>
      </c>
      <c r="BC18" s="797"/>
      <c r="BD18" s="534"/>
      <c r="BE18" s="39"/>
    </row>
    <row r="19" spans="1:57" ht="16" customHeight="1" x14ac:dyDescent="0.35">
      <c r="A19" s="260"/>
      <c r="B19" s="276"/>
      <c r="C19" s="242"/>
      <c r="D19" s="834"/>
      <c r="E19" s="834"/>
      <c r="F19" s="835"/>
      <c r="G19" s="835"/>
      <c r="H19" s="835"/>
      <c r="I19" s="366"/>
      <c r="J19" s="366"/>
      <c r="K19" s="366"/>
      <c r="L19" s="366"/>
      <c r="M19" s="369"/>
      <c r="N19" s="370"/>
      <c r="O19" s="276"/>
      <c r="P19" s="242"/>
      <c r="Q19" s="815"/>
      <c r="R19" s="815"/>
      <c r="S19" s="816"/>
      <c r="T19" s="816"/>
      <c r="U19" s="816"/>
      <c r="V19" s="366"/>
      <c r="W19" s="366"/>
      <c r="X19" s="366"/>
      <c r="Y19" s="366"/>
      <c r="Z19" s="369"/>
      <c r="AA19" s="370"/>
      <c r="AC19" s="456" t="str">
        <f>ValData!B7</f>
        <v>202627</v>
      </c>
      <c r="AD19" s="456" t="s">
        <v>193</v>
      </c>
      <c r="AE19" s="456">
        <f t="shared" si="0"/>
        <v>0</v>
      </c>
      <c r="AF19" s="456">
        <v>1</v>
      </c>
      <c r="AG19" s="456">
        <v>7</v>
      </c>
      <c r="AH19" s="803">
        <f>$F51</f>
        <v>0</v>
      </c>
      <c r="AI19" s="803">
        <f>$G51</f>
        <v>0</v>
      </c>
      <c r="AJ19" s="807" t="str">
        <f>$I51</f>
        <v/>
      </c>
      <c r="AK19" s="803">
        <f>$J51</f>
        <v>0</v>
      </c>
      <c r="AL19" s="803" t="str">
        <f>$K51</f>
        <v/>
      </c>
      <c r="AM19" s="803">
        <f>$L51</f>
        <v>0</v>
      </c>
      <c r="AN19" s="803">
        <f>$F52</f>
        <v>0</v>
      </c>
      <c r="AO19" s="803">
        <f>$F55</f>
        <v>0</v>
      </c>
      <c r="AP19" s="803">
        <f>$K56</f>
        <v>0</v>
      </c>
      <c r="AQ19" s="803">
        <f>$K53</f>
        <v>0</v>
      </c>
      <c r="AR19" s="794" t="s">
        <v>399</v>
      </c>
      <c r="AT19" s="796" t="str">
        <f t="shared" si="1"/>
        <v>1_4</v>
      </c>
      <c r="AU19" s="796">
        <v>1</v>
      </c>
      <c r="AV19" s="796">
        <v>4</v>
      </c>
      <c r="AW19" s="796">
        <v>0</v>
      </c>
      <c r="AX19" s="796" t="s">
        <v>3956</v>
      </c>
      <c r="AZ19" s="796" t="s">
        <v>3955</v>
      </c>
      <c r="BA19" s="804">
        <v>43220</v>
      </c>
      <c r="BC19" s="797"/>
      <c r="BD19" s="534"/>
      <c r="BE19" s="39"/>
    </row>
    <row r="20" spans="1:57" ht="16" customHeight="1" x14ac:dyDescent="0.35">
      <c r="A20" s="260"/>
      <c r="B20" s="276"/>
      <c r="C20" s="242"/>
      <c r="D20" s="834"/>
      <c r="E20" s="834"/>
      <c r="F20" s="835"/>
      <c r="G20" s="835"/>
      <c r="H20" s="835"/>
      <c r="I20" s="366"/>
      <c r="J20" s="366"/>
      <c r="K20" s="366"/>
      <c r="L20" s="366"/>
      <c r="M20" s="364"/>
      <c r="N20" s="365"/>
      <c r="O20" s="276"/>
      <c r="P20" s="242"/>
      <c r="Q20" s="815"/>
      <c r="R20" s="815"/>
      <c r="S20" s="816"/>
      <c r="T20" s="816"/>
      <c r="U20" s="816"/>
      <c r="V20" s="366"/>
      <c r="W20" s="366"/>
      <c r="X20" s="366"/>
      <c r="Y20" s="366"/>
      <c r="Z20" s="364"/>
      <c r="AA20" s="365"/>
      <c r="AC20" s="456" t="str">
        <f>ValData!B8</f>
        <v>202627</v>
      </c>
      <c r="AD20" s="456" t="s">
        <v>193</v>
      </c>
      <c r="AE20" s="456">
        <f t="shared" si="0"/>
        <v>0</v>
      </c>
      <c r="AF20" s="456">
        <v>1</v>
      </c>
      <c r="AG20" s="456">
        <v>9</v>
      </c>
      <c r="AH20" s="803">
        <f>$F62</f>
        <v>0</v>
      </c>
      <c r="AI20" s="803">
        <f>$G62</f>
        <v>0</v>
      </c>
      <c r="AJ20" s="807" t="str">
        <f>$I62</f>
        <v/>
      </c>
      <c r="AK20" s="803">
        <f>$J62</f>
        <v>0</v>
      </c>
      <c r="AL20" s="803" t="str">
        <f>$K62</f>
        <v/>
      </c>
      <c r="AM20" s="803">
        <f>$L62</f>
        <v>0</v>
      </c>
      <c r="AN20" s="803">
        <f>$F63</f>
        <v>0</v>
      </c>
      <c r="AO20" s="803">
        <f>$F66</f>
        <v>0</v>
      </c>
      <c r="AP20" s="803">
        <f>$K67</f>
        <v>0</v>
      </c>
      <c r="AQ20" s="803">
        <f>$K64</f>
        <v>0</v>
      </c>
      <c r="AR20" s="794" t="s">
        <v>30</v>
      </c>
      <c r="AT20" s="796" t="str">
        <f t="shared" si="1"/>
        <v>1_5</v>
      </c>
      <c r="AU20" s="796">
        <v>1</v>
      </c>
      <c r="AV20" s="796">
        <v>5</v>
      </c>
      <c r="AW20" s="796">
        <v>1</v>
      </c>
      <c r="AX20" s="796" t="s">
        <v>3954</v>
      </c>
      <c r="AY20" s="796" t="s">
        <v>3957</v>
      </c>
      <c r="AZ20" s="796" t="s">
        <v>3955</v>
      </c>
      <c r="BA20" s="804">
        <v>43220</v>
      </c>
      <c r="BC20" s="797"/>
      <c r="BD20" s="534"/>
      <c r="BE20" s="39"/>
    </row>
    <row r="21" spans="1:57" ht="12" customHeight="1" x14ac:dyDescent="0.35">
      <c r="A21" s="260"/>
      <c r="B21" s="276"/>
      <c r="C21" s="242"/>
      <c r="D21" s="1052" t="str">
        <f>ValData!$AP$38</f>
        <v>Our comments</v>
      </c>
      <c r="E21" s="1052"/>
      <c r="F21" s="1059"/>
      <c r="G21" s="1060"/>
      <c r="H21" s="1060"/>
      <c r="I21" s="366"/>
      <c r="J21" s="366"/>
      <c r="K21" s="366"/>
      <c r="L21" s="366"/>
      <c r="M21" s="371"/>
      <c r="N21" s="372"/>
      <c r="O21" s="276"/>
      <c r="P21" s="242"/>
      <c r="Q21" s="1052" t="str">
        <f>ValData!$AP$38</f>
        <v>Our comments</v>
      </c>
      <c r="R21" s="1052"/>
      <c r="S21" s="1047"/>
      <c r="T21" s="1048"/>
      <c r="U21" s="1048"/>
      <c r="V21" s="366"/>
      <c r="W21" s="366"/>
      <c r="X21" s="366"/>
      <c r="Y21" s="366"/>
      <c r="Z21" s="371"/>
      <c r="AA21" s="372"/>
      <c r="AC21" s="456" t="str">
        <f>ValData!B9</f>
        <v>202627</v>
      </c>
      <c r="AD21" s="456" t="s">
        <v>193</v>
      </c>
      <c r="AE21" s="456">
        <f t="shared" si="0"/>
        <v>0</v>
      </c>
      <c r="AF21" s="456">
        <v>1</v>
      </c>
      <c r="AG21" s="456">
        <v>11</v>
      </c>
      <c r="AH21" s="803">
        <f>$F73</f>
        <v>0</v>
      </c>
      <c r="AI21" s="803">
        <f>$G73</f>
        <v>0</v>
      </c>
      <c r="AJ21" s="807" t="str">
        <f>$I73</f>
        <v/>
      </c>
      <c r="AK21" s="803">
        <f>$J73</f>
        <v>0</v>
      </c>
      <c r="AL21" s="803" t="str">
        <f>$K73</f>
        <v/>
      </c>
      <c r="AM21" s="803">
        <f>$L73</f>
        <v>0</v>
      </c>
      <c r="AN21" s="803">
        <f>$F74</f>
        <v>0</v>
      </c>
      <c r="AO21" s="803">
        <f>$F77</f>
        <v>0</v>
      </c>
      <c r="AP21" s="803">
        <f>$K78</f>
        <v>0</v>
      </c>
      <c r="AQ21" s="803">
        <f>$K75</f>
        <v>0</v>
      </c>
      <c r="AR21" s="794" t="s">
        <v>17</v>
      </c>
      <c r="AT21" s="796" t="str">
        <f t="shared" si="1"/>
        <v>1_6</v>
      </c>
      <c r="AU21" s="796">
        <v>1</v>
      </c>
      <c r="AV21" s="796">
        <v>6</v>
      </c>
      <c r="AW21" s="796">
        <v>1</v>
      </c>
      <c r="AX21" s="796" t="s">
        <v>3954</v>
      </c>
      <c r="AY21" s="796" t="s">
        <v>3957</v>
      </c>
      <c r="AZ21" s="796" t="s">
        <v>3955</v>
      </c>
      <c r="BA21" s="804">
        <v>43220</v>
      </c>
      <c r="BC21" s="797"/>
      <c r="BD21" s="534"/>
      <c r="BE21" s="39"/>
    </row>
    <row r="22" spans="1:57" ht="12" customHeight="1" x14ac:dyDescent="0.35">
      <c r="A22" s="260"/>
      <c r="B22" s="276"/>
      <c r="C22" s="242"/>
      <c r="D22" s="1052"/>
      <c r="E22" s="1052"/>
      <c r="F22" s="1060"/>
      <c r="G22" s="1060"/>
      <c r="H22" s="1060"/>
      <c r="I22" s="366"/>
      <c r="J22" s="366"/>
      <c r="K22" s="366"/>
      <c r="L22" s="366"/>
      <c r="M22" s="369"/>
      <c r="N22" s="370"/>
      <c r="O22" s="276"/>
      <c r="P22" s="242"/>
      <c r="Q22" s="1052"/>
      <c r="R22" s="1052"/>
      <c r="S22" s="1048"/>
      <c r="T22" s="1048"/>
      <c r="U22" s="1048"/>
      <c r="V22" s="366"/>
      <c r="W22" s="366"/>
      <c r="X22" s="366"/>
      <c r="Y22" s="366"/>
      <c r="Z22" s="369"/>
      <c r="AA22" s="370"/>
      <c r="AC22" s="456" t="str">
        <f>ValData!B10</f>
        <v>202627</v>
      </c>
      <c r="AD22" s="456" t="s">
        <v>193</v>
      </c>
      <c r="AE22" s="456">
        <f t="shared" si="0"/>
        <v>0</v>
      </c>
      <c r="AF22" s="456">
        <v>1</v>
      </c>
      <c r="AG22" s="456">
        <v>2</v>
      </c>
      <c r="AH22" s="803">
        <f>$S17</f>
        <v>0</v>
      </c>
      <c r="AI22" s="803">
        <f>$T17</f>
        <v>0</v>
      </c>
      <c r="AJ22" s="807">
        <f>$U17</f>
        <v>0</v>
      </c>
      <c r="AK22" s="803" t="str">
        <f>$V17</f>
        <v/>
      </c>
      <c r="AL22" s="803">
        <f>$W17</f>
        <v>0</v>
      </c>
      <c r="AM22" s="803" t="str">
        <f>$X17</f>
        <v/>
      </c>
      <c r="AN22" s="803">
        <f>$S18</f>
        <v>0</v>
      </c>
      <c r="AO22" s="803">
        <f>$S21</f>
        <v>0</v>
      </c>
      <c r="AP22" s="803">
        <f>$X22</f>
        <v>0</v>
      </c>
      <c r="AQ22" s="803">
        <f>$X19</f>
        <v>0</v>
      </c>
      <c r="AR22" s="794" t="s">
        <v>31</v>
      </c>
      <c r="AT22" s="796" t="str">
        <f t="shared" si="1"/>
        <v>1_7</v>
      </c>
      <c r="AU22" s="796">
        <v>1</v>
      </c>
      <c r="AV22" s="796">
        <v>7</v>
      </c>
      <c r="AW22" s="796">
        <v>1</v>
      </c>
      <c r="AX22" s="796" t="s">
        <v>3954</v>
      </c>
      <c r="AY22" s="796" t="s">
        <v>3957</v>
      </c>
      <c r="AZ22" s="796" t="s">
        <v>3955</v>
      </c>
      <c r="BA22" s="804">
        <v>43220</v>
      </c>
      <c r="BC22" s="797"/>
      <c r="BD22" s="534"/>
      <c r="BE22" s="39"/>
    </row>
    <row r="23" spans="1:57" ht="6" customHeight="1" thickBot="1" x14ac:dyDescent="0.4">
      <c r="A23" s="260"/>
      <c r="B23" s="290"/>
      <c r="C23" s="291"/>
      <c r="D23" s="292"/>
      <c r="E23" s="293"/>
      <c r="F23" s="373"/>
      <c r="G23" s="373"/>
      <c r="H23" s="373"/>
      <c r="I23" s="374"/>
      <c r="J23" s="374"/>
      <c r="K23" s="374"/>
      <c r="L23" s="374"/>
      <c r="M23" s="375"/>
      <c r="N23" s="260"/>
      <c r="O23" s="290"/>
      <c r="P23" s="291"/>
      <c r="Q23" s="292"/>
      <c r="R23" s="293"/>
      <c r="S23" s="373"/>
      <c r="T23" s="373"/>
      <c r="U23" s="373"/>
      <c r="V23" s="374"/>
      <c r="W23" s="374"/>
      <c r="X23" s="374"/>
      <c r="Y23" s="374"/>
      <c r="Z23" s="375"/>
      <c r="AA23" s="260"/>
      <c r="AH23" s="803"/>
      <c r="AI23" s="803"/>
      <c r="AJ23" s="803"/>
      <c r="AK23" s="803"/>
      <c r="AM23" s="456"/>
      <c r="AN23" s="803"/>
      <c r="AO23" s="803"/>
      <c r="AP23" s="803"/>
      <c r="AQ23" s="803"/>
      <c r="AR23" s="794"/>
      <c r="AT23" s="796" t="str">
        <f t="shared" si="1"/>
        <v>1_8</v>
      </c>
      <c r="AU23" s="796">
        <v>1</v>
      </c>
      <c r="AV23" s="796">
        <v>8</v>
      </c>
      <c r="AW23" s="796">
        <v>0</v>
      </c>
      <c r="AX23" s="796" t="s">
        <v>3956</v>
      </c>
      <c r="AZ23" s="796" t="s">
        <v>3955</v>
      </c>
      <c r="BA23" s="804">
        <v>43220</v>
      </c>
      <c r="BC23" s="797"/>
      <c r="BD23" s="534"/>
      <c r="BE23" s="39"/>
    </row>
    <row r="24" spans="1:57" ht="20.149999999999999" customHeight="1" thickTop="1" thickBot="1" x14ac:dyDescent="0.4">
      <c r="A24" s="260"/>
      <c r="B24" s="260"/>
      <c r="C24" s="265"/>
      <c r="D24" s="266"/>
      <c r="E24" s="267"/>
      <c r="F24" s="372"/>
      <c r="G24" s="372"/>
      <c r="H24" s="372"/>
      <c r="I24" s="370"/>
      <c r="J24" s="370"/>
      <c r="K24" s="370"/>
      <c r="L24" s="370"/>
      <c r="M24" s="260"/>
      <c r="N24" s="260"/>
      <c r="O24" s="260"/>
      <c r="P24" s="265"/>
      <c r="Q24" s="266"/>
      <c r="R24" s="267"/>
      <c r="S24" s="372"/>
      <c r="T24" s="372"/>
      <c r="U24" s="372"/>
      <c r="V24" s="370"/>
      <c r="W24" s="370"/>
      <c r="X24" s="370"/>
      <c r="Y24" s="370"/>
      <c r="Z24" s="260"/>
      <c r="AA24" s="260"/>
      <c r="AC24" s="456" t="str">
        <f>ValData!B12</f>
        <v>202627</v>
      </c>
      <c r="AD24" s="456" t="s">
        <v>193</v>
      </c>
      <c r="AE24" s="456">
        <f>UANumber</f>
        <v>0</v>
      </c>
      <c r="AF24" s="456">
        <v>1</v>
      </c>
      <c r="AG24" s="456">
        <v>4</v>
      </c>
      <c r="AH24" s="803">
        <f>$S28</f>
        <v>0</v>
      </c>
      <c r="AI24" s="803">
        <f>$T28</f>
        <v>0</v>
      </c>
      <c r="AJ24" s="803">
        <f>$U28</f>
        <v>0</v>
      </c>
      <c r="AK24" s="803" t="str">
        <f>$V28</f>
        <v/>
      </c>
      <c r="AL24" s="807">
        <f>$W28</f>
        <v>0</v>
      </c>
      <c r="AM24" s="807" t="str">
        <f>$X28</f>
        <v/>
      </c>
      <c r="AN24" s="803">
        <f>$S29</f>
        <v>0</v>
      </c>
      <c r="AO24" s="803">
        <f>$S32</f>
        <v>0</v>
      </c>
      <c r="AP24" s="803">
        <f>$X33</f>
        <v>0</v>
      </c>
      <c r="AQ24" s="803">
        <f>$X30</f>
        <v>0</v>
      </c>
      <c r="AR24" s="794" t="s">
        <v>405</v>
      </c>
      <c r="AT24" s="796" t="str">
        <f t="shared" si="1"/>
        <v>1_9</v>
      </c>
      <c r="AU24" s="796">
        <v>1</v>
      </c>
      <c r="AV24" s="796">
        <v>9</v>
      </c>
      <c r="AW24" s="796">
        <v>1</v>
      </c>
      <c r="AX24" s="796" t="s">
        <v>3956</v>
      </c>
      <c r="AY24" s="796" t="s">
        <v>3958</v>
      </c>
      <c r="AZ24" s="796" t="s">
        <v>3955</v>
      </c>
      <c r="BA24" s="804">
        <v>43220</v>
      </c>
      <c r="BC24" s="797"/>
      <c r="BD24" s="534"/>
      <c r="BE24" s="39"/>
    </row>
    <row r="25" spans="1:57" ht="6" customHeight="1" thickTop="1" x14ac:dyDescent="0.35">
      <c r="A25" s="260"/>
      <c r="B25" s="271"/>
      <c r="C25" s="272"/>
      <c r="D25" s="273"/>
      <c r="E25" s="273"/>
      <c r="F25" s="273"/>
      <c r="G25" s="273"/>
      <c r="H25" s="273"/>
      <c r="I25" s="273"/>
      <c r="J25" s="273"/>
      <c r="K25" s="274"/>
      <c r="L25" s="274"/>
      <c r="M25" s="275"/>
      <c r="N25" s="268"/>
      <c r="O25" s="271"/>
      <c r="P25" s="272"/>
      <c r="Q25" s="273"/>
      <c r="R25" s="273"/>
      <c r="S25" s="273"/>
      <c r="T25" s="273"/>
      <c r="U25" s="273"/>
      <c r="V25" s="273"/>
      <c r="W25" s="273"/>
      <c r="X25" s="274"/>
      <c r="Y25" s="274"/>
      <c r="Z25" s="275"/>
      <c r="AA25" s="268"/>
      <c r="AH25" s="803"/>
      <c r="AI25" s="803"/>
      <c r="AJ25" s="803"/>
      <c r="AK25" s="803"/>
      <c r="AM25" s="456"/>
      <c r="AN25" s="803"/>
      <c r="AO25" s="803"/>
      <c r="AP25" s="803"/>
      <c r="AQ25" s="803"/>
      <c r="AR25" s="794"/>
      <c r="AT25" s="796" t="str">
        <f t="shared" si="1"/>
        <v>1_10</v>
      </c>
      <c r="AU25" s="796">
        <v>1</v>
      </c>
      <c r="AV25" s="796">
        <v>10</v>
      </c>
      <c r="AW25" s="796">
        <v>0</v>
      </c>
      <c r="AX25" s="796" t="s">
        <v>3956</v>
      </c>
      <c r="AZ25" s="796" t="s">
        <v>3955</v>
      </c>
      <c r="BA25" s="804">
        <v>43220</v>
      </c>
      <c r="BC25" s="797"/>
      <c r="BD25" s="534"/>
      <c r="BE25" s="39"/>
    </row>
    <row r="26" spans="1:57" ht="14.15" customHeight="1" x14ac:dyDescent="0.35">
      <c r="A26" s="260"/>
      <c r="B26" s="276"/>
      <c r="C26" s="242"/>
      <c r="D26" s="1056" t="str">
        <f>Text!$G$417</f>
        <v>Education</v>
      </c>
      <c r="E26" s="1056"/>
      <c r="F26" s="1056"/>
      <c r="G26" s="1056"/>
      <c r="H26" s="1056"/>
      <c r="I26" s="245"/>
      <c r="J26" s="245"/>
      <c r="K26" s="245"/>
      <c r="L26" s="245"/>
      <c r="M26" s="277"/>
      <c r="N26" s="268"/>
      <c r="O26" s="276"/>
      <c r="P26" s="242"/>
      <c r="Q26" s="1056" t="str">
        <f>Text!$G$418</f>
        <v>Social Services</v>
      </c>
      <c r="R26" s="1056"/>
      <c r="S26" s="1056"/>
      <c r="T26" s="1056"/>
      <c r="U26" s="1056"/>
      <c r="V26" s="245"/>
      <c r="W26" s="245"/>
      <c r="X26" s="245"/>
      <c r="Y26" s="245"/>
      <c r="Z26" s="277"/>
      <c r="AA26" s="268"/>
      <c r="AC26" s="456" t="str">
        <f>ValData!B14</f>
        <v>202627</v>
      </c>
      <c r="AD26" s="456" t="s">
        <v>193</v>
      </c>
      <c r="AE26" s="456">
        <f t="shared" ref="AE26:AE29" si="2">UANumber</f>
        <v>0</v>
      </c>
      <c r="AF26" s="456">
        <v>1</v>
      </c>
      <c r="AG26" s="456">
        <v>6</v>
      </c>
      <c r="AH26" s="803">
        <f>$S39</f>
        <v>0</v>
      </c>
      <c r="AI26" s="803">
        <f>$T39</f>
        <v>0</v>
      </c>
      <c r="AJ26" s="803">
        <f>$U39</f>
        <v>0</v>
      </c>
      <c r="AK26" s="803" t="str">
        <f>$V39</f>
        <v/>
      </c>
      <c r="AL26" s="803">
        <f>$W39</f>
        <v>0</v>
      </c>
      <c r="AM26" s="803" t="str">
        <f>$X39</f>
        <v/>
      </c>
      <c r="AN26" s="803">
        <f>$S40</f>
        <v>0</v>
      </c>
      <c r="AO26" s="803">
        <f>$S43</f>
        <v>0</v>
      </c>
      <c r="AP26" s="803">
        <f>$X44</f>
        <v>0</v>
      </c>
      <c r="AQ26" s="803">
        <f>$X41</f>
        <v>0</v>
      </c>
      <c r="AR26" s="794" t="s">
        <v>168</v>
      </c>
      <c r="AT26" s="796" t="str">
        <f t="shared" si="1"/>
        <v>1_11</v>
      </c>
      <c r="AU26" s="796">
        <v>1</v>
      </c>
      <c r="AV26" s="796">
        <v>11</v>
      </c>
      <c r="AW26" s="796">
        <v>0</v>
      </c>
      <c r="AX26" s="796" t="s">
        <v>3956</v>
      </c>
      <c r="AZ26" s="796" t="s">
        <v>3955</v>
      </c>
      <c r="BA26" s="804">
        <v>43220</v>
      </c>
      <c r="BC26" s="797"/>
      <c r="BD26" s="534"/>
      <c r="BE26" s="39"/>
    </row>
    <row r="27" spans="1:57" ht="24.75" customHeight="1" x14ac:dyDescent="0.35">
      <c r="A27" s="260"/>
      <c r="B27" s="284"/>
      <c r="C27" s="242"/>
      <c r="D27" s="243"/>
      <c r="E27" s="243"/>
      <c r="F27" s="458" t="s">
        <v>3806</v>
      </c>
      <c r="G27" s="459" t="s">
        <v>3812</v>
      </c>
      <c r="H27" s="243"/>
      <c r="I27" s="244"/>
      <c r="J27" s="244"/>
      <c r="K27" s="244"/>
      <c r="L27" s="244"/>
      <c r="M27" s="278"/>
      <c r="N27" s="269"/>
      <c r="O27" s="284"/>
      <c r="P27" s="242"/>
      <c r="Q27" s="243"/>
      <c r="R27" s="243"/>
      <c r="S27" s="460" t="s">
        <v>3889</v>
      </c>
      <c r="T27" s="459" t="s">
        <v>3815</v>
      </c>
      <c r="U27" s="243"/>
      <c r="V27" s="245"/>
      <c r="W27" s="245"/>
      <c r="X27" s="245"/>
      <c r="Y27" s="245"/>
      <c r="Z27" s="286"/>
      <c r="AA27" s="269"/>
      <c r="AC27" s="456" t="str">
        <f>ValData!B15</f>
        <v>202627</v>
      </c>
      <c r="AD27" s="456" t="s">
        <v>193</v>
      </c>
      <c r="AE27" s="456">
        <f t="shared" si="2"/>
        <v>0</v>
      </c>
      <c r="AF27" s="456">
        <v>1</v>
      </c>
      <c r="AG27" s="456">
        <v>8</v>
      </c>
      <c r="AH27" s="803">
        <f>$S51</f>
        <v>0</v>
      </c>
      <c r="AI27" s="803">
        <f>$T51</f>
        <v>0</v>
      </c>
      <c r="AJ27" s="803">
        <f>$U51</f>
        <v>0</v>
      </c>
      <c r="AK27" s="803" t="str">
        <f>$V51</f>
        <v/>
      </c>
      <c r="AL27" s="803">
        <f>$W51</f>
        <v>0</v>
      </c>
      <c r="AM27" s="803" t="str">
        <f>$X51</f>
        <v/>
      </c>
      <c r="AN27" s="803">
        <f>$S52</f>
        <v>0</v>
      </c>
      <c r="AO27" s="803">
        <f>$S55</f>
        <v>0</v>
      </c>
      <c r="AP27" s="803">
        <f>$X56</f>
        <v>0</v>
      </c>
      <c r="AQ27" s="803">
        <f>$X53</f>
        <v>0</v>
      </c>
      <c r="AR27" s="794" t="s">
        <v>169</v>
      </c>
      <c r="AT27" s="796" t="str">
        <f t="shared" si="1"/>
        <v>1_12</v>
      </c>
      <c r="AU27" s="796">
        <v>1</v>
      </c>
      <c r="AV27" s="796">
        <v>12</v>
      </c>
      <c r="AW27" s="796">
        <v>0</v>
      </c>
      <c r="AX27" s="796" t="s">
        <v>3956</v>
      </c>
      <c r="AZ27" s="796" t="s">
        <v>3955</v>
      </c>
      <c r="BA27" s="804">
        <v>43220</v>
      </c>
      <c r="BC27" s="797"/>
      <c r="BD27" s="534"/>
      <c r="BE27" s="39"/>
    </row>
    <row r="28" spans="1:57" ht="12" customHeight="1" x14ac:dyDescent="0.35">
      <c r="A28" s="260"/>
      <c r="B28" s="279"/>
      <c r="C28" s="233">
        <v>3</v>
      </c>
      <c r="D28" s="234"/>
      <c r="E28" s="461">
        <v>0.5</v>
      </c>
      <c r="F28" s="235">
        <f>Services!E16</f>
        <v>0</v>
      </c>
      <c r="G28" s="235">
        <f>Grants!D22</f>
        <v>0</v>
      </c>
      <c r="H28" s="236">
        <f>F28-G28</f>
        <v>0</v>
      </c>
      <c r="I28" s="236" t="str">
        <f>IF(ABS(H28)&gt;E28,1,"")</f>
        <v/>
      </c>
      <c r="J28" s="236"/>
      <c r="K28" s="237" t="str">
        <f>IF(L28="C","",IF(J28=1,1,""))</f>
        <v/>
      </c>
      <c r="L28" s="238"/>
      <c r="M28" s="376"/>
      <c r="N28" s="365"/>
      <c r="O28" s="279"/>
      <c r="P28" s="233">
        <v>4</v>
      </c>
      <c r="Q28" s="234"/>
      <c r="R28" s="461">
        <v>0.5</v>
      </c>
      <c r="S28" s="235">
        <f>SUM(Services!E29:E43)</f>
        <v>0</v>
      </c>
      <c r="T28" s="235">
        <f>Grants!D42</f>
        <v>0</v>
      </c>
      <c r="U28" s="236">
        <f>S28-T28</f>
        <v>0</v>
      </c>
      <c r="V28" s="236" t="str">
        <f>IF(ABS(U28)&gt;R28,1,"")</f>
        <v/>
      </c>
      <c r="W28" s="236"/>
      <c r="X28" s="237" t="str">
        <f>IF(Y28="C","",IF(W28=1,1,""))</f>
        <v/>
      </c>
      <c r="Y28" s="238"/>
      <c r="Z28" s="376"/>
      <c r="AA28" s="365"/>
      <c r="AC28" s="456" t="str">
        <f>ValData!B16</f>
        <v>202627</v>
      </c>
      <c r="AD28" s="456" t="s">
        <v>193</v>
      </c>
      <c r="AE28" s="456">
        <f t="shared" si="2"/>
        <v>0</v>
      </c>
      <c r="AF28" s="456">
        <v>1</v>
      </c>
      <c r="AG28" s="456">
        <v>10</v>
      </c>
      <c r="AH28" s="803">
        <f>$S62</f>
        <v>0</v>
      </c>
      <c r="AI28" s="803">
        <f>$T62</f>
        <v>0</v>
      </c>
      <c r="AJ28" s="803">
        <f>$U62</f>
        <v>0</v>
      </c>
      <c r="AK28" s="803" t="str">
        <f>$V62</f>
        <v/>
      </c>
      <c r="AL28" s="803">
        <f>$W62</f>
        <v>0</v>
      </c>
      <c r="AM28" s="803" t="str">
        <f>$X62</f>
        <v/>
      </c>
      <c r="AN28" s="803">
        <f>$S63</f>
        <v>0</v>
      </c>
      <c r="AO28" s="803">
        <f>$S66</f>
        <v>0</v>
      </c>
      <c r="AP28" s="803">
        <f>$Y67</f>
        <v>0</v>
      </c>
      <c r="AQ28" s="803">
        <f>$X64</f>
        <v>0</v>
      </c>
      <c r="AR28" s="794" t="s">
        <v>170</v>
      </c>
      <c r="AT28" s="796" t="str">
        <f t="shared" si="1"/>
        <v>_</v>
      </c>
      <c r="BA28" s="804"/>
      <c r="BC28" s="797"/>
      <c r="BD28" s="534"/>
      <c r="BE28" s="39"/>
    </row>
    <row r="29" spans="1:57" ht="16" customHeight="1" x14ac:dyDescent="0.35">
      <c r="A29" s="260"/>
      <c r="B29" s="276"/>
      <c r="C29" s="242"/>
      <c r="D29" s="815"/>
      <c r="E29" s="815"/>
      <c r="F29" s="816"/>
      <c r="G29" s="816"/>
      <c r="H29" s="816"/>
      <c r="I29" s="366"/>
      <c r="J29" s="366"/>
      <c r="K29" s="366"/>
      <c r="L29" s="366"/>
      <c r="M29" s="377"/>
      <c r="N29" s="368"/>
      <c r="O29" s="276"/>
      <c r="P29" s="242"/>
      <c r="Q29" s="815"/>
      <c r="R29" s="815"/>
      <c r="S29" s="836"/>
      <c r="T29" s="836"/>
      <c r="U29" s="836"/>
      <c r="V29" s="366"/>
      <c r="W29" s="366"/>
      <c r="X29" s="837"/>
      <c r="Y29" s="837"/>
      <c r="Z29" s="377"/>
      <c r="AA29" s="368"/>
      <c r="AC29" s="456" t="str">
        <f>ValData!B17</f>
        <v>202627</v>
      </c>
      <c r="AD29" s="456" t="s">
        <v>193</v>
      </c>
      <c r="AE29" s="456">
        <f t="shared" si="2"/>
        <v>0</v>
      </c>
      <c r="AF29" s="456">
        <v>1</v>
      </c>
      <c r="AG29" s="456">
        <v>12</v>
      </c>
      <c r="AH29" s="803">
        <f>$S73</f>
        <v>0</v>
      </c>
      <c r="AI29" s="803">
        <f>$T73</f>
        <v>0</v>
      </c>
      <c r="AJ29" s="803">
        <f>$U73</f>
        <v>0</v>
      </c>
      <c r="AK29" s="803">
        <f>$V73</f>
        <v>0</v>
      </c>
      <c r="AL29" s="803">
        <f>$W73</f>
        <v>0</v>
      </c>
      <c r="AM29" s="803">
        <f>$X73</f>
        <v>0</v>
      </c>
      <c r="AN29" s="803">
        <f>$S74</f>
        <v>0</v>
      </c>
      <c r="AO29" s="803">
        <f>$S77</f>
        <v>0</v>
      </c>
      <c r="AP29" s="803">
        <f>$X78</f>
        <v>0</v>
      </c>
      <c r="AQ29" s="803">
        <f>$X75</f>
        <v>0</v>
      </c>
      <c r="AR29" s="808" t="s">
        <v>213</v>
      </c>
      <c r="AT29" s="796" t="str">
        <f t="shared" si="1"/>
        <v>_</v>
      </c>
      <c r="BA29" s="804"/>
      <c r="BC29" s="797"/>
      <c r="BD29" s="534"/>
      <c r="BE29" s="39"/>
    </row>
    <row r="30" spans="1:57" ht="16" customHeight="1" x14ac:dyDescent="0.35">
      <c r="A30" s="260"/>
      <c r="B30" s="276"/>
      <c r="C30" s="242"/>
      <c r="D30" s="815"/>
      <c r="E30" s="815"/>
      <c r="F30" s="816"/>
      <c r="G30" s="816"/>
      <c r="H30" s="816"/>
      <c r="I30" s="366"/>
      <c r="J30" s="366"/>
      <c r="K30" s="366"/>
      <c r="L30" s="366"/>
      <c r="M30" s="378"/>
      <c r="N30" s="370"/>
      <c r="O30" s="276"/>
      <c r="P30" s="242"/>
      <c r="Q30" s="815"/>
      <c r="R30" s="815"/>
      <c r="S30" s="836"/>
      <c r="T30" s="836"/>
      <c r="U30" s="836"/>
      <c r="V30" s="366"/>
      <c r="W30" s="366"/>
      <c r="X30" s="837"/>
      <c r="Y30" s="837"/>
      <c r="Z30" s="378"/>
      <c r="AA30" s="370"/>
      <c r="AR30" s="456"/>
      <c r="AT30" s="796" t="str">
        <f t="shared" si="1"/>
        <v>_</v>
      </c>
      <c r="BA30" s="804"/>
      <c r="BC30" s="797"/>
      <c r="BD30" s="534"/>
      <c r="BE30" s="39"/>
    </row>
    <row r="31" spans="1:57" ht="16" customHeight="1" x14ac:dyDescent="0.35">
      <c r="A31" s="260"/>
      <c r="B31" s="276"/>
      <c r="C31" s="242"/>
      <c r="D31" s="815"/>
      <c r="E31" s="815"/>
      <c r="F31" s="816"/>
      <c r="G31" s="816"/>
      <c r="H31" s="816"/>
      <c r="I31" s="366"/>
      <c r="J31" s="366"/>
      <c r="K31" s="366"/>
      <c r="L31" s="366"/>
      <c r="M31" s="376"/>
      <c r="N31" s="365"/>
      <c r="O31" s="276"/>
      <c r="P31" s="242"/>
      <c r="Q31" s="815"/>
      <c r="R31" s="815"/>
      <c r="S31" s="836"/>
      <c r="T31" s="836"/>
      <c r="U31" s="836"/>
      <c r="V31" s="366"/>
      <c r="W31" s="366"/>
      <c r="X31" s="837"/>
      <c r="Y31" s="837"/>
      <c r="Z31" s="376"/>
      <c r="AA31" s="365"/>
      <c r="AR31" s="456"/>
      <c r="AT31" s="796" t="str">
        <f t="shared" si="1"/>
        <v>_</v>
      </c>
      <c r="BA31" s="804"/>
      <c r="BC31" s="797"/>
      <c r="BD31" s="534"/>
      <c r="BE31" s="39"/>
    </row>
    <row r="32" spans="1:57" ht="12" customHeight="1" x14ac:dyDescent="0.35">
      <c r="A32" s="260"/>
      <c r="B32" s="276"/>
      <c r="C32" s="242"/>
      <c r="D32" s="1052" t="str">
        <f>ValData!$AP$38</f>
        <v>Our comments</v>
      </c>
      <c r="E32" s="1052"/>
      <c r="F32" s="1047"/>
      <c r="G32" s="1048"/>
      <c r="H32" s="1048"/>
      <c r="I32" s="366"/>
      <c r="J32" s="366"/>
      <c r="K32" s="366"/>
      <c r="L32" s="366"/>
      <c r="M32" s="379"/>
      <c r="N32" s="372"/>
      <c r="O32" s="276"/>
      <c r="P32" s="242"/>
      <c r="Q32" s="1052" t="str">
        <f>ValData!$AP$38</f>
        <v>Our comments</v>
      </c>
      <c r="R32" s="1052"/>
      <c r="S32" s="1047"/>
      <c r="T32" s="1048"/>
      <c r="U32" s="1048"/>
      <c r="V32" s="366"/>
      <c r="W32" s="366"/>
      <c r="X32" s="837"/>
      <c r="Y32" s="837"/>
      <c r="Z32" s="379"/>
      <c r="AA32" s="372"/>
      <c r="AR32" s="456"/>
      <c r="AT32" s="796" t="str">
        <f t="shared" si="1"/>
        <v>_</v>
      </c>
      <c r="BA32" s="804"/>
      <c r="BC32" s="797"/>
      <c r="BD32" s="534"/>
      <c r="BE32" s="39"/>
    </row>
    <row r="33" spans="1:57" ht="12" customHeight="1" x14ac:dyDescent="0.35">
      <c r="A33" s="260"/>
      <c r="B33" s="276"/>
      <c r="C33" s="242"/>
      <c r="D33" s="1052"/>
      <c r="E33" s="1052"/>
      <c r="F33" s="1048"/>
      <c r="G33" s="1048"/>
      <c r="H33" s="1048"/>
      <c r="I33" s="366"/>
      <c r="J33" s="366"/>
      <c r="K33" s="366"/>
      <c r="L33" s="366"/>
      <c r="M33" s="378"/>
      <c r="N33" s="370"/>
      <c r="O33" s="276"/>
      <c r="P33" s="242"/>
      <c r="Q33" s="1052"/>
      <c r="R33" s="1052"/>
      <c r="S33" s="1048"/>
      <c r="T33" s="1048"/>
      <c r="U33" s="1048"/>
      <c r="V33" s="366"/>
      <c r="W33" s="366"/>
      <c r="X33" s="837"/>
      <c r="Y33" s="837"/>
      <c r="Z33" s="378"/>
      <c r="AA33" s="370"/>
      <c r="AR33" s="456"/>
      <c r="BC33" s="797"/>
      <c r="BD33" s="534"/>
      <c r="BE33" s="39"/>
    </row>
    <row r="34" spans="1:57" ht="6" customHeight="1" thickBot="1" x14ac:dyDescent="0.4">
      <c r="A34" s="260"/>
      <c r="B34" s="280"/>
      <c r="C34" s="281"/>
      <c r="D34" s="282"/>
      <c r="E34" s="283"/>
      <c r="F34" s="380"/>
      <c r="G34" s="380"/>
      <c r="H34" s="380"/>
      <c r="I34" s="381"/>
      <c r="J34" s="381"/>
      <c r="K34" s="381"/>
      <c r="L34" s="381"/>
      <c r="M34" s="382"/>
      <c r="N34" s="260"/>
      <c r="O34" s="280"/>
      <c r="P34" s="281"/>
      <c r="Q34" s="282"/>
      <c r="R34" s="283"/>
      <c r="S34" s="380"/>
      <c r="T34" s="380"/>
      <c r="U34" s="380"/>
      <c r="V34" s="381"/>
      <c r="W34" s="381"/>
      <c r="X34" s="381"/>
      <c r="Y34" s="381"/>
      <c r="Z34" s="382"/>
      <c r="AA34" s="260"/>
      <c r="BC34" s="797"/>
      <c r="BD34" s="534"/>
      <c r="BE34" s="39"/>
    </row>
    <row r="35" spans="1:57" ht="20.149999999999999" customHeight="1" thickTop="1" thickBot="1" x14ac:dyDescent="0.4">
      <c r="A35" s="260"/>
      <c r="B35" s="260"/>
      <c r="C35" s="265"/>
      <c r="D35" s="266"/>
      <c r="E35" s="267"/>
      <c r="F35" s="372"/>
      <c r="G35" s="372"/>
      <c r="H35" s="372"/>
      <c r="I35" s="370"/>
      <c r="J35" s="370"/>
      <c r="K35" s="370"/>
      <c r="L35" s="370"/>
      <c r="M35" s="260"/>
      <c r="N35" s="260"/>
      <c r="O35" s="260"/>
      <c r="P35" s="265"/>
      <c r="Q35" s="266"/>
      <c r="R35" s="267"/>
      <c r="S35" s="372"/>
      <c r="T35" s="372"/>
      <c r="U35" s="372"/>
      <c r="V35" s="370"/>
      <c r="W35" s="370"/>
      <c r="X35" s="370"/>
      <c r="Y35" s="370"/>
      <c r="Z35" s="260"/>
      <c r="AA35" s="260"/>
      <c r="AR35" s="456"/>
      <c r="BC35" s="797"/>
      <c r="BD35" s="534"/>
      <c r="BE35" s="39"/>
    </row>
    <row r="36" spans="1:57" ht="6" customHeight="1" thickTop="1" x14ac:dyDescent="0.35">
      <c r="A36" s="260"/>
      <c r="B36" s="271"/>
      <c r="C36" s="272"/>
      <c r="D36" s="273"/>
      <c r="E36" s="273"/>
      <c r="F36" s="273"/>
      <c r="G36" s="273"/>
      <c r="H36" s="273"/>
      <c r="I36" s="273"/>
      <c r="J36" s="273"/>
      <c r="K36" s="274"/>
      <c r="L36" s="274"/>
      <c r="M36" s="275"/>
      <c r="N36" s="268"/>
      <c r="O36" s="271"/>
      <c r="P36" s="272"/>
      <c r="Q36" s="273"/>
      <c r="R36" s="273"/>
      <c r="S36" s="273"/>
      <c r="T36" s="273"/>
      <c r="U36" s="273"/>
      <c r="V36" s="273"/>
      <c r="W36" s="273"/>
      <c r="X36" s="274"/>
      <c r="Y36" s="274"/>
      <c r="Z36" s="275"/>
      <c r="AA36" s="268"/>
      <c r="BC36" s="797"/>
      <c r="BD36" s="534"/>
      <c r="BE36" s="39"/>
    </row>
    <row r="37" spans="1:57" ht="14.15" customHeight="1" x14ac:dyDescent="0.35">
      <c r="A37" s="260"/>
      <c r="B37" s="276"/>
      <c r="C37" s="242"/>
      <c r="D37" s="1049" t="str">
        <f>Text!$G$419</f>
        <v>Transport</v>
      </c>
      <c r="E37" s="1050"/>
      <c r="F37" s="1050"/>
      <c r="G37" s="1050"/>
      <c r="H37" s="1051"/>
      <c r="I37" s="245"/>
      <c r="J37" s="245"/>
      <c r="K37" s="245"/>
      <c r="L37" s="245"/>
      <c r="M37" s="277"/>
      <c r="N37" s="268"/>
      <c r="O37" s="276"/>
      <c r="P37" s="242"/>
      <c r="Q37" s="1049" t="str">
        <f>Text!$G$420</f>
        <v>Housing</v>
      </c>
      <c r="R37" s="1050"/>
      <c r="S37" s="1050"/>
      <c r="T37" s="1050"/>
      <c r="U37" s="1051"/>
      <c r="V37" s="245"/>
      <c r="W37" s="245"/>
      <c r="X37" s="245"/>
      <c r="Y37" s="245"/>
      <c r="Z37" s="277"/>
      <c r="AA37" s="268"/>
      <c r="AR37" s="456"/>
      <c r="BC37" s="797"/>
      <c r="BD37" s="534"/>
      <c r="BE37" s="39"/>
    </row>
    <row r="38" spans="1:57" ht="24.75" customHeight="1" x14ac:dyDescent="0.35">
      <c r="A38" s="260"/>
      <c r="B38" s="276"/>
      <c r="C38" s="242"/>
      <c r="D38" s="243"/>
      <c r="E38" s="243"/>
      <c r="F38" s="458" t="s">
        <v>3817</v>
      </c>
      <c r="G38" s="459" t="s">
        <v>3805</v>
      </c>
      <c r="H38" s="243"/>
      <c r="I38" s="244"/>
      <c r="J38" s="244"/>
      <c r="K38" s="244"/>
      <c r="L38" s="244"/>
      <c r="M38" s="278"/>
      <c r="N38" s="269"/>
      <c r="O38" s="284"/>
      <c r="P38" s="242"/>
      <c r="Q38" s="243"/>
      <c r="R38" s="243"/>
      <c r="S38" s="458" t="s">
        <v>4064</v>
      </c>
      <c r="T38" s="459" t="s">
        <v>3809</v>
      </c>
      <c r="U38" s="243"/>
      <c r="V38" s="244"/>
      <c r="W38" s="244"/>
      <c r="X38" s="244"/>
      <c r="Y38" s="244"/>
      <c r="Z38" s="278"/>
      <c r="AA38" s="269"/>
      <c r="AR38" s="456"/>
      <c r="BC38" s="797"/>
      <c r="BD38" s="534"/>
      <c r="BE38" s="39"/>
    </row>
    <row r="39" spans="1:57" ht="12" customHeight="1" x14ac:dyDescent="0.35">
      <c r="A39" s="260"/>
      <c r="B39" s="279"/>
      <c r="C39" s="233">
        <v>5</v>
      </c>
      <c r="D39" s="234"/>
      <c r="E39" s="461">
        <v>0.5</v>
      </c>
      <c r="F39" s="235">
        <f>SUM(Services!E18:E27)</f>
        <v>0</v>
      </c>
      <c r="G39" s="235">
        <f>Grants!D30</f>
        <v>0</v>
      </c>
      <c r="H39" s="236">
        <f>F39-G39</f>
        <v>0</v>
      </c>
      <c r="I39" s="236" t="str">
        <f>IF(ABS(H39)&gt;E39,1,"")</f>
        <v/>
      </c>
      <c r="J39" s="236"/>
      <c r="K39" s="237" t="str">
        <f>IF(L39="C","",IF(J39=1,1,""))</f>
        <v/>
      </c>
      <c r="L39" s="238"/>
      <c r="M39" s="376"/>
      <c r="N39" s="365"/>
      <c r="O39" s="279"/>
      <c r="P39" s="233">
        <v>6</v>
      </c>
      <c r="Q39" s="234"/>
      <c r="R39" s="461">
        <v>0.5</v>
      </c>
      <c r="S39" s="235">
        <f>SUM(Services!E80:E93)</f>
        <v>0</v>
      </c>
      <c r="T39" s="235">
        <f>Grants!D50</f>
        <v>0</v>
      </c>
      <c r="U39" s="236">
        <f>S39-T39</f>
        <v>0</v>
      </c>
      <c r="V39" s="236" t="str">
        <f>IF(ABS(U39)&gt;R39,1,"")</f>
        <v/>
      </c>
      <c r="W39" s="236"/>
      <c r="X39" s="237" t="str">
        <f>IF(Y39="C","",IF(W39=1,1,""))</f>
        <v/>
      </c>
      <c r="Y39" s="238"/>
      <c r="Z39" s="376"/>
      <c r="AA39" s="365"/>
      <c r="AR39" s="456"/>
      <c r="BC39" s="797"/>
      <c r="BD39" s="534"/>
      <c r="BE39" s="39"/>
    </row>
    <row r="40" spans="1:57" ht="16" customHeight="1" x14ac:dyDescent="0.35">
      <c r="A40" s="260"/>
      <c r="B40" s="276"/>
      <c r="C40" s="242"/>
      <c r="D40" s="834"/>
      <c r="E40" s="834"/>
      <c r="F40" s="836"/>
      <c r="G40" s="836"/>
      <c r="H40" s="836"/>
      <c r="I40" s="366"/>
      <c r="J40" s="366"/>
      <c r="K40" s="366"/>
      <c r="L40" s="366"/>
      <c r="M40" s="377"/>
      <c r="N40" s="368"/>
      <c r="O40" s="276"/>
      <c r="P40" s="242"/>
      <c r="Q40" s="834"/>
      <c r="R40" s="834"/>
      <c r="S40" s="836"/>
      <c r="T40" s="836"/>
      <c r="U40" s="836"/>
      <c r="V40" s="366"/>
      <c r="W40" s="366"/>
      <c r="X40" s="366"/>
      <c r="Y40" s="366"/>
      <c r="Z40" s="377"/>
      <c r="AA40" s="368"/>
      <c r="AR40" s="456"/>
      <c r="BC40" s="797"/>
      <c r="BD40" s="534"/>
      <c r="BE40" s="39"/>
    </row>
    <row r="41" spans="1:57" ht="16" customHeight="1" x14ac:dyDescent="0.35">
      <c r="A41" s="260"/>
      <c r="B41" s="276"/>
      <c r="C41" s="242"/>
      <c r="D41" s="834"/>
      <c r="E41" s="834"/>
      <c r="F41" s="836"/>
      <c r="G41" s="836"/>
      <c r="H41" s="836"/>
      <c r="I41" s="366"/>
      <c r="J41" s="366"/>
      <c r="K41" s="366"/>
      <c r="L41" s="366"/>
      <c r="M41" s="378"/>
      <c r="N41" s="370"/>
      <c r="O41" s="276"/>
      <c r="P41" s="242"/>
      <c r="Q41" s="834"/>
      <c r="R41" s="834"/>
      <c r="S41" s="836"/>
      <c r="T41" s="836"/>
      <c r="U41" s="836"/>
      <c r="V41" s="366"/>
      <c r="W41" s="366"/>
      <c r="X41" s="366"/>
      <c r="Y41" s="366"/>
      <c r="Z41" s="378"/>
      <c r="AA41" s="370"/>
      <c r="AR41" s="456"/>
      <c r="BC41" s="797"/>
      <c r="BD41" s="534"/>
      <c r="BE41" s="39"/>
    </row>
    <row r="42" spans="1:57" ht="16" customHeight="1" x14ac:dyDescent="0.35">
      <c r="A42" s="260"/>
      <c r="B42" s="276"/>
      <c r="C42" s="242"/>
      <c r="D42" s="834"/>
      <c r="E42" s="834"/>
      <c r="F42" s="836"/>
      <c r="G42" s="836"/>
      <c r="H42" s="836"/>
      <c r="I42" s="366"/>
      <c r="J42" s="366"/>
      <c r="K42" s="366"/>
      <c r="L42" s="366"/>
      <c r="M42" s="376"/>
      <c r="N42" s="365"/>
      <c r="O42" s="276"/>
      <c r="P42" s="242"/>
      <c r="Q42" s="834"/>
      <c r="R42" s="834"/>
      <c r="S42" s="836"/>
      <c r="T42" s="836"/>
      <c r="U42" s="836"/>
      <c r="V42" s="366"/>
      <c r="W42" s="366"/>
      <c r="X42" s="366"/>
      <c r="Y42" s="366"/>
      <c r="Z42" s="376"/>
      <c r="AA42" s="365"/>
      <c r="AR42" s="456"/>
      <c r="BC42" s="797"/>
      <c r="BD42" s="534"/>
      <c r="BE42" s="39"/>
    </row>
    <row r="43" spans="1:57" ht="12" customHeight="1" x14ac:dyDescent="0.35">
      <c r="A43" s="260"/>
      <c r="B43" s="276"/>
      <c r="C43" s="242"/>
      <c r="D43" s="1037" t="str">
        <f>ValData!$AP$38</f>
        <v>Our comments</v>
      </c>
      <c r="E43" s="1038"/>
      <c r="F43" s="1041"/>
      <c r="G43" s="1042"/>
      <c r="H43" s="1043"/>
      <c r="I43" s="366"/>
      <c r="J43" s="366"/>
      <c r="K43" s="366"/>
      <c r="L43" s="366"/>
      <c r="M43" s="379"/>
      <c r="N43" s="372"/>
      <c r="O43" s="276"/>
      <c r="P43" s="242"/>
      <c r="Q43" s="1037" t="str">
        <f>ValData!$AP$38</f>
        <v>Our comments</v>
      </c>
      <c r="R43" s="1038"/>
      <c r="S43" s="1041"/>
      <c r="T43" s="1042"/>
      <c r="U43" s="1043"/>
      <c r="V43" s="366"/>
      <c r="W43" s="366"/>
      <c r="X43" s="366"/>
      <c r="Y43" s="366"/>
      <c r="Z43" s="379"/>
      <c r="AA43" s="372"/>
      <c r="AR43" s="456"/>
      <c r="BC43" s="797"/>
      <c r="BD43" s="534"/>
      <c r="BE43" s="39"/>
    </row>
    <row r="44" spans="1:57" ht="12" customHeight="1" x14ac:dyDescent="0.35">
      <c r="A44" s="260"/>
      <c r="B44" s="276"/>
      <c r="C44" s="242"/>
      <c r="D44" s="1039"/>
      <c r="E44" s="1040"/>
      <c r="F44" s="1044"/>
      <c r="G44" s="1045"/>
      <c r="H44" s="1046"/>
      <c r="I44" s="366"/>
      <c r="J44" s="366"/>
      <c r="K44" s="366"/>
      <c r="L44" s="366"/>
      <c r="M44" s="378"/>
      <c r="N44" s="370"/>
      <c r="O44" s="276"/>
      <c r="P44" s="242"/>
      <c r="Q44" s="1039"/>
      <c r="R44" s="1040"/>
      <c r="S44" s="1044"/>
      <c r="T44" s="1045"/>
      <c r="U44" s="1046"/>
      <c r="V44" s="366"/>
      <c r="W44" s="366"/>
      <c r="X44" s="366"/>
      <c r="Y44" s="366"/>
      <c r="Z44" s="378"/>
      <c r="AA44" s="370"/>
      <c r="AR44" s="456"/>
      <c r="BC44" s="797"/>
      <c r="BD44" s="534"/>
      <c r="BE44" s="39"/>
    </row>
    <row r="45" spans="1:57" ht="6" customHeight="1" thickBot="1" x14ac:dyDescent="0.4">
      <c r="A45" s="260"/>
      <c r="B45" s="280"/>
      <c r="C45" s="281"/>
      <c r="D45" s="282"/>
      <c r="E45" s="283"/>
      <c r="F45" s="380"/>
      <c r="G45" s="380"/>
      <c r="H45" s="380"/>
      <c r="I45" s="381"/>
      <c r="J45" s="381"/>
      <c r="K45" s="381"/>
      <c r="L45" s="381"/>
      <c r="M45" s="382"/>
      <c r="N45" s="260"/>
      <c r="O45" s="280"/>
      <c r="P45" s="281"/>
      <c r="Q45" s="282"/>
      <c r="R45" s="283"/>
      <c r="S45" s="380"/>
      <c r="T45" s="380"/>
      <c r="U45" s="380"/>
      <c r="V45" s="381"/>
      <c r="W45" s="381"/>
      <c r="X45" s="381"/>
      <c r="Y45" s="381"/>
      <c r="Z45" s="382"/>
      <c r="AA45" s="260"/>
      <c r="BC45" s="797"/>
      <c r="BD45" s="534"/>
      <c r="BE45" s="39"/>
    </row>
    <row r="46" spans="1:57" ht="12" customHeight="1" thickTop="1" x14ac:dyDescent="0.35">
      <c r="A46" s="260"/>
      <c r="B46" s="260"/>
      <c r="C46" s="265"/>
      <c r="D46" s="266"/>
      <c r="E46" s="267"/>
      <c r="F46" s="372"/>
      <c r="G46" s="372"/>
      <c r="H46" s="372"/>
      <c r="I46" s="370"/>
      <c r="J46" s="370"/>
      <c r="K46" s="370"/>
      <c r="L46" s="370"/>
      <c r="M46" s="260"/>
      <c r="N46" s="260"/>
      <c r="O46" s="260"/>
      <c r="P46" s="265"/>
      <c r="Q46" s="266"/>
      <c r="R46" s="267"/>
      <c r="S46" s="372"/>
      <c r="T46" s="372"/>
      <c r="U46" s="372"/>
      <c r="V46" s="370"/>
      <c r="W46" s="370"/>
      <c r="X46" s="370"/>
      <c r="Y46" s="370"/>
      <c r="Z46" s="260"/>
      <c r="AA46" s="260"/>
      <c r="BC46" s="797"/>
      <c r="BD46" s="534"/>
      <c r="BE46" s="39"/>
    </row>
    <row r="47" spans="1:57" ht="12" customHeight="1" thickBot="1" x14ac:dyDescent="0.4">
      <c r="A47" s="260"/>
      <c r="B47" s="260"/>
      <c r="C47" s="261"/>
      <c r="D47" s="262"/>
      <c r="E47" s="262"/>
      <c r="F47" s="262"/>
      <c r="G47" s="262"/>
      <c r="H47" s="262"/>
      <c r="I47" s="262"/>
      <c r="J47" s="262"/>
      <c r="K47" s="263"/>
      <c r="L47" s="263"/>
      <c r="M47" s="263"/>
      <c r="N47" s="263"/>
      <c r="O47" s="260"/>
      <c r="P47" s="261"/>
      <c r="Q47" s="262"/>
      <c r="R47" s="262"/>
      <c r="S47" s="262"/>
      <c r="T47" s="262"/>
      <c r="U47" s="262"/>
      <c r="V47" s="262"/>
      <c r="W47" s="262"/>
      <c r="X47" s="263"/>
      <c r="Y47" s="263"/>
      <c r="Z47" s="263"/>
      <c r="AA47" s="260"/>
      <c r="BC47" s="797"/>
      <c r="BD47" s="534"/>
      <c r="BE47" s="39"/>
    </row>
    <row r="48" spans="1:57" ht="12" customHeight="1" thickTop="1" x14ac:dyDescent="0.35">
      <c r="A48" s="260"/>
      <c r="B48" s="294"/>
      <c r="C48" s="295"/>
      <c r="D48" s="296"/>
      <c r="E48" s="296"/>
      <c r="F48" s="296"/>
      <c r="G48" s="296"/>
      <c r="H48" s="296"/>
      <c r="I48" s="296"/>
      <c r="J48" s="296"/>
      <c r="K48" s="297"/>
      <c r="L48" s="297"/>
      <c r="M48" s="298"/>
      <c r="N48" s="268"/>
      <c r="O48" s="246"/>
      <c r="P48" s="247"/>
      <c r="Q48" s="248"/>
      <c r="R48" s="248"/>
      <c r="S48" s="248"/>
      <c r="T48" s="248"/>
      <c r="U48" s="248"/>
      <c r="V48" s="248"/>
      <c r="W48" s="248"/>
      <c r="X48" s="249"/>
      <c r="Y48" s="249"/>
      <c r="Z48" s="250"/>
      <c r="AA48" s="260"/>
      <c r="BC48" s="797"/>
      <c r="BD48" s="534"/>
      <c r="BE48" s="39"/>
    </row>
    <row r="49" spans="1:57" ht="23.25" customHeight="1" x14ac:dyDescent="0.35">
      <c r="A49" s="260"/>
      <c r="B49" s="299"/>
      <c r="C49" s="242"/>
      <c r="D49" s="1056" t="str">
        <f>Text!$G$421</f>
        <v>Other Local Services</v>
      </c>
      <c r="E49" s="1056"/>
      <c r="F49" s="1056"/>
      <c r="G49" s="1056"/>
      <c r="H49" s="1056"/>
      <c r="I49" s="245"/>
      <c r="J49" s="245"/>
      <c r="K49" s="245"/>
      <c r="L49" s="245"/>
      <c r="M49" s="300"/>
      <c r="N49" s="268"/>
      <c r="O49" s="251"/>
      <c r="P49" s="242"/>
      <c r="Q49" s="1056" t="str">
        <f>Text!$G$422</f>
        <v>Police Services</v>
      </c>
      <c r="R49" s="1056"/>
      <c r="S49" s="1056"/>
      <c r="T49" s="1056"/>
      <c r="U49" s="1056"/>
      <c r="V49" s="245"/>
      <c r="W49" s="245"/>
      <c r="X49" s="245"/>
      <c r="Y49" s="245"/>
      <c r="Z49" s="252"/>
      <c r="AA49" s="260"/>
      <c r="BC49" s="797"/>
      <c r="BD49" s="534"/>
      <c r="BE49" s="39"/>
    </row>
    <row r="50" spans="1:57" ht="24.75" customHeight="1" x14ac:dyDescent="0.35">
      <c r="A50" s="260"/>
      <c r="B50" s="301"/>
      <c r="C50" s="242"/>
      <c r="D50" s="1053" t="s">
        <v>4065</v>
      </c>
      <c r="E50" s="1054"/>
      <c r="F50" s="1055"/>
      <c r="G50" s="459" t="s">
        <v>3813</v>
      </c>
      <c r="H50" s="243"/>
      <c r="I50" s="244"/>
      <c r="J50" s="244"/>
      <c r="K50" s="244"/>
      <c r="L50" s="244"/>
      <c r="M50" s="302"/>
      <c r="N50" s="269"/>
      <c r="O50" s="253"/>
      <c r="P50" s="242"/>
      <c r="Q50" s="243"/>
      <c r="R50" s="243"/>
      <c r="S50" s="458" t="s">
        <v>3999</v>
      </c>
      <c r="T50" s="459" t="s">
        <v>3816</v>
      </c>
      <c r="U50" s="243"/>
      <c r="V50" s="245"/>
      <c r="W50" s="245"/>
      <c r="X50" s="245"/>
      <c r="Y50" s="245"/>
      <c r="Z50" s="254"/>
      <c r="AA50" s="260"/>
      <c r="BC50" s="797"/>
      <c r="BD50" s="534"/>
      <c r="BE50" s="39"/>
    </row>
    <row r="51" spans="1:57" ht="12" customHeight="1" x14ac:dyDescent="0.35">
      <c r="A51" s="260"/>
      <c r="B51" s="303"/>
      <c r="C51" s="233">
        <v>7</v>
      </c>
      <c r="D51" s="234"/>
      <c r="E51" s="461">
        <v>0.5</v>
      </c>
      <c r="F51" s="235">
        <f>SUM(Services!E45:E74)+SUM(Services!E95:E101)+SUM(Services!E108:E115)+SUM(Services!E117:E124)+Services!E75</f>
        <v>0</v>
      </c>
      <c r="G51" s="235">
        <f>Grants!D72</f>
        <v>0</v>
      </c>
      <c r="H51" s="236">
        <f>F51-G51</f>
        <v>0</v>
      </c>
      <c r="I51" s="236" t="str">
        <f>IF(ABS(H51)&gt;E51,1,"")</f>
        <v/>
      </c>
      <c r="J51" s="236"/>
      <c r="K51" s="237" t="str">
        <f>IF(L51="C","",IF(J51=1,1,""))</f>
        <v/>
      </c>
      <c r="L51" s="238"/>
      <c r="M51" s="383"/>
      <c r="N51" s="365"/>
      <c r="O51" s="255"/>
      <c r="P51" s="233">
        <v>8</v>
      </c>
      <c r="Q51" s="234"/>
      <c r="R51" s="461">
        <v>0.5</v>
      </c>
      <c r="S51" s="235">
        <f>Services!E103</f>
        <v>0</v>
      </c>
      <c r="T51" s="235">
        <f>Grants!D57</f>
        <v>0</v>
      </c>
      <c r="U51" s="236">
        <f>S51-T51</f>
        <v>0</v>
      </c>
      <c r="V51" s="236" t="str">
        <f>IF(ABS(U51)&gt;R51,1,"")</f>
        <v/>
      </c>
      <c r="W51" s="236"/>
      <c r="X51" s="237" t="str">
        <f>IF(Y51="C","",IF(W51=1,1,""))</f>
        <v/>
      </c>
      <c r="Y51" s="238"/>
      <c r="Z51" s="384"/>
      <c r="AA51" s="260"/>
      <c r="BC51" s="797"/>
      <c r="BD51" s="534"/>
      <c r="BE51" s="39"/>
    </row>
    <row r="52" spans="1:57" ht="12" customHeight="1" x14ac:dyDescent="0.35">
      <c r="A52" s="260"/>
      <c r="B52" s="299"/>
      <c r="C52" s="242"/>
      <c r="D52" s="834"/>
      <c r="E52" s="834"/>
      <c r="F52" s="836"/>
      <c r="G52" s="836"/>
      <c r="H52" s="836"/>
      <c r="I52" s="366"/>
      <c r="J52" s="366"/>
      <c r="K52" s="366"/>
      <c r="L52" s="366"/>
      <c r="M52" s="385"/>
      <c r="N52" s="368"/>
      <c r="O52" s="251"/>
      <c r="P52" s="242"/>
      <c r="Q52" s="834"/>
      <c r="R52" s="834"/>
      <c r="S52" s="836"/>
      <c r="T52" s="836"/>
      <c r="U52" s="836"/>
      <c r="V52" s="366"/>
      <c r="W52" s="366"/>
      <c r="X52" s="366"/>
      <c r="Y52" s="366"/>
      <c r="Z52" s="386"/>
      <c r="AA52" s="260"/>
      <c r="BC52" s="797"/>
      <c r="BD52" s="534"/>
      <c r="BE52" s="39"/>
    </row>
    <row r="53" spans="1:57" ht="12" customHeight="1" x14ac:dyDescent="0.35">
      <c r="A53" s="260"/>
      <c r="B53" s="299"/>
      <c r="C53" s="242"/>
      <c r="D53" s="834"/>
      <c r="E53" s="834"/>
      <c r="F53" s="836"/>
      <c r="G53" s="836"/>
      <c r="H53" s="836"/>
      <c r="I53" s="366"/>
      <c r="J53" s="366"/>
      <c r="K53" s="366"/>
      <c r="L53" s="366"/>
      <c r="M53" s="387"/>
      <c r="N53" s="370"/>
      <c r="O53" s="251"/>
      <c r="P53" s="242"/>
      <c r="Q53" s="834"/>
      <c r="R53" s="834"/>
      <c r="S53" s="836"/>
      <c r="T53" s="836"/>
      <c r="U53" s="836"/>
      <c r="V53" s="366"/>
      <c r="W53" s="366"/>
      <c r="X53" s="366"/>
      <c r="Y53" s="366"/>
      <c r="Z53" s="388"/>
      <c r="AA53" s="260"/>
      <c r="BC53" s="797"/>
      <c r="BD53" s="534"/>
      <c r="BE53" s="39"/>
    </row>
    <row r="54" spans="1:57" ht="12" customHeight="1" x14ac:dyDescent="0.35">
      <c r="A54" s="260"/>
      <c r="B54" s="299"/>
      <c r="C54" s="242"/>
      <c r="D54" s="834"/>
      <c r="E54" s="834"/>
      <c r="F54" s="836"/>
      <c r="G54" s="836"/>
      <c r="H54" s="836"/>
      <c r="I54" s="366"/>
      <c r="J54" s="366"/>
      <c r="K54" s="366"/>
      <c r="L54" s="366"/>
      <c r="M54" s="383"/>
      <c r="N54" s="365"/>
      <c r="O54" s="251"/>
      <c r="P54" s="242"/>
      <c r="Q54" s="834"/>
      <c r="R54" s="834"/>
      <c r="S54" s="836"/>
      <c r="T54" s="836"/>
      <c r="U54" s="836"/>
      <c r="V54" s="366"/>
      <c r="W54" s="366"/>
      <c r="X54" s="366"/>
      <c r="Y54" s="366"/>
      <c r="Z54" s="384"/>
      <c r="AA54" s="260"/>
      <c r="BC54" s="797"/>
      <c r="BD54" s="534"/>
      <c r="BE54" s="39"/>
    </row>
    <row r="55" spans="1:57" ht="12" customHeight="1" x14ac:dyDescent="0.35">
      <c r="A55" s="260"/>
      <c r="B55" s="299"/>
      <c r="C55" s="242"/>
      <c r="D55" s="1052" t="str">
        <f>ValData!$AP$38</f>
        <v>Our comments</v>
      </c>
      <c r="E55" s="1052"/>
      <c r="F55" s="1041"/>
      <c r="G55" s="1042"/>
      <c r="H55" s="1043"/>
      <c r="I55" s="366"/>
      <c r="J55" s="366"/>
      <c r="K55" s="366"/>
      <c r="L55" s="366"/>
      <c r="M55" s="389"/>
      <c r="N55" s="372"/>
      <c r="O55" s="251"/>
      <c r="P55" s="242"/>
      <c r="Q55" s="1052" t="str">
        <f>ValData!$AP$38</f>
        <v>Our comments</v>
      </c>
      <c r="R55" s="1052"/>
      <c r="S55" s="1047"/>
      <c r="T55" s="1048"/>
      <c r="U55" s="1048"/>
      <c r="V55" s="366"/>
      <c r="W55" s="366"/>
      <c r="X55" s="366"/>
      <c r="Y55" s="366"/>
      <c r="Z55" s="390"/>
      <c r="AA55" s="260"/>
      <c r="BC55" s="797"/>
      <c r="BD55" s="534"/>
      <c r="BE55" s="39"/>
    </row>
    <row r="56" spans="1:57" ht="12" customHeight="1" x14ac:dyDescent="0.35">
      <c r="A56" s="260"/>
      <c r="B56" s="299"/>
      <c r="C56" s="242"/>
      <c r="D56" s="1052"/>
      <c r="E56" s="1052"/>
      <c r="F56" s="1044"/>
      <c r="G56" s="1045"/>
      <c r="H56" s="1046"/>
      <c r="I56" s="366"/>
      <c r="J56" s="366"/>
      <c r="K56" s="366"/>
      <c r="L56" s="366"/>
      <c r="M56" s="387"/>
      <c r="N56" s="370"/>
      <c r="O56" s="251"/>
      <c r="P56" s="242"/>
      <c r="Q56" s="1052"/>
      <c r="R56" s="1052"/>
      <c r="S56" s="1048"/>
      <c r="T56" s="1048"/>
      <c r="U56" s="1048"/>
      <c r="V56" s="366"/>
      <c r="W56" s="366"/>
      <c r="X56" s="366"/>
      <c r="Y56" s="366"/>
      <c r="Z56" s="388"/>
      <c r="AA56" s="260"/>
      <c r="AC56" s="809"/>
      <c r="AD56" s="809"/>
      <c r="AE56" s="809"/>
      <c r="AF56" s="809"/>
      <c r="AG56" s="809"/>
      <c r="AH56" s="809"/>
      <c r="AI56" s="809"/>
      <c r="AJ56" s="809"/>
      <c r="AK56" s="809"/>
      <c r="AL56" s="809"/>
      <c r="AM56" s="810"/>
      <c r="AN56" s="810"/>
      <c r="AO56" s="810"/>
      <c r="AP56" s="810"/>
      <c r="AQ56" s="810"/>
      <c r="BC56" s="797"/>
      <c r="BD56" s="534"/>
      <c r="BE56" s="39"/>
    </row>
    <row r="57" spans="1:57" ht="12" customHeight="1" thickBot="1" x14ac:dyDescent="0.4">
      <c r="A57" s="260"/>
      <c r="B57" s="304"/>
      <c r="C57" s="305"/>
      <c r="D57" s="306"/>
      <c r="E57" s="307"/>
      <c r="F57" s="391"/>
      <c r="G57" s="391"/>
      <c r="H57" s="391"/>
      <c r="I57" s="392"/>
      <c r="J57" s="392"/>
      <c r="K57" s="392"/>
      <c r="L57" s="392"/>
      <c r="M57" s="393"/>
      <c r="N57" s="260"/>
      <c r="O57" s="256"/>
      <c r="P57" s="257"/>
      <c r="Q57" s="258"/>
      <c r="R57" s="259"/>
      <c r="S57" s="394"/>
      <c r="T57" s="394"/>
      <c r="U57" s="394"/>
      <c r="V57" s="395"/>
      <c r="W57" s="395"/>
      <c r="X57" s="395"/>
      <c r="Y57" s="395"/>
      <c r="Z57" s="396"/>
      <c r="AA57" s="260"/>
      <c r="BC57" s="797"/>
      <c r="BD57" s="534"/>
      <c r="BE57" s="39"/>
    </row>
    <row r="58" spans="1:57" ht="12" customHeight="1" thickTop="1" thickBot="1" x14ac:dyDescent="0.4">
      <c r="A58" s="260"/>
      <c r="B58" s="260"/>
      <c r="C58" s="265"/>
      <c r="D58" s="266"/>
      <c r="E58" s="267"/>
      <c r="F58" s="372"/>
      <c r="G58" s="372"/>
      <c r="H58" s="372"/>
      <c r="I58" s="370"/>
      <c r="J58" s="370"/>
      <c r="K58" s="370"/>
      <c r="L58" s="370"/>
      <c r="M58" s="260"/>
      <c r="N58" s="260"/>
      <c r="O58" s="260"/>
      <c r="P58" s="265"/>
      <c r="Q58" s="266"/>
      <c r="R58" s="267"/>
      <c r="S58" s="372"/>
      <c r="T58" s="372"/>
      <c r="U58" s="372"/>
      <c r="V58" s="370"/>
      <c r="W58" s="370"/>
      <c r="X58" s="370"/>
      <c r="Y58" s="370"/>
      <c r="Z58" s="260"/>
      <c r="AA58" s="260"/>
      <c r="BC58" s="797"/>
      <c r="BD58" s="534"/>
      <c r="BE58" s="39"/>
    </row>
    <row r="59" spans="1:57" ht="12" customHeight="1" thickTop="1" x14ac:dyDescent="0.35">
      <c r="A59" s="260"/>
      <c r="B59" s="294"/>
      <c r="C59" s="295"/>
      <c r="D59" s="296"/>
      <c r="E59" s="296"/>
      <c r="F59" s="296"/>
      <c r="G59" s="296"/>
      <c r="H59" s="296"/>
      <c r="I59" s="296"/>
      <c r="J59" s="296"/>
      <c r="K59" s="297"/>
      <c r="L59" s="297"/>
      <c r="M59" s="298"/>
      <c r="N59" s="268"/>
      <c r="O59" s="294"/>
      <c r="P59" s="295"/>
      <c r="Q59" s="296"/>
      <c r="R59" s="296"/>
      <c r="S59" s="296"/>
      <c r="T59" s="296"/>
      <c r="U59" s="296"/>
      <c r="V59" s="296"/>
      <c r="W59" s="296"/>
      <c r="X59" s="297"/>
      <c r="Y59" s="297"/>
      <c r="Z59" s="298"/>
      <c r="AA59" s="260"/>
      <c r="BC59" s="797"/>
      <c r="BD59" s="534"/>
      <c r="BE59" s="39"/>
    </row>
    <row r="60" spans="1:57" ht="23.25" customHeight="1" x14ac:dyDescent="0.35">
      <c r="A60" s="260"/>
      <c r="B60" s="299"/>
      <c r="C60" s="242"/>
      <c r="D60" s="1063" t="str">
        <f>Text!$G$424</f>
        <v>Unallocated Contingencies / Total Service Expenditure</v>
      </c>
      <c r="E60" s="1064"/>
      <c r="F60" s="1064"/>
      <c r="G60" s="1064"/>
      <c r="H60" s="1065"/>
      <c r="I60" s="245"/>
      <c r="J60" s="245"/>
      <c r="K60" s="245"/>
      <c r="L60" s="245"/>
      <c r="M60" s="300"/>
      <c r="N60" s="268"/>
      <c r="O60" s="299"/>
      <c r="P60" s="242"/>
      <c r="Q60" s="1063" t="str">
        <f>Text!$G$425</f>
        <v>Other Services / Total Service Expenditure</v>
      </c>
      <c r="R60" s="1064"/>
      <c r="S60" s="1064"/>
      <c r="T60" s="1064"/>
      <c r="U60" s="1065"/>
      <c r="V60" s="245"/>
      <c r="W60" s="245"/>
      <c r="X60" s="245"/>
      <c r="Y60" s="245"/>
      <c r="Z60" s="300"/>
      <c r="AA60" s="260"/>
      <c r="BC60" s="797"/>
      <c r="BD60" s="534"/>
      <c r="BE60" s="39"/>
    </row>
    <row r="61" spans="1:57" ht="24.75" customHeight="1" x14ac:dyDescent="0.35">
      <c r="A61" s="260"/>
      <c r="B61" s="299"/>
      <c r="C61" s="242"/>
      <c r="D61" s="243"/>
      <c r="E61" s="243"/>
      <c r="F61" s="458" t="s">
        <v>3818</v>
      </c>
      <c r="G61" s="459" t="s">
        <v>3810</v>
      </c>
      <c r="H61" s="243"/>
      <c r="I61" s="244"/>
      <c r="J61" s="244"/>
      <c r="K61" s="244"/>
      <c r="L61" s="244"/>
      <c r="M61" s="302"/>
      <c r="N61" s="269"/>
      <c r="O61" s="301"/>
      <c r="P61" s="242"/>
      <c r="Q61" s="243"/>
      <c r="R61" s="243"/>
      <c r="S61" s="458" t="s">
        <v>3811</v>
      </c>
      <c r="T61" s="459" t="s">
        <v>3810</v>
      </c>
      <c r="U61" s="243"/>
      <c r="V61" s="244"/>
      <c r="W61" s="244"/>
      <c r="X61" s="244"/>
      <c r="Y61" s="244"/>
      <c r="Z61" s="302"/>
      <c r="AA61" s="260"/>
      <c r="BC61" s="797"/>
      <c r="BD61" s="534"/>
      <c r="BE61" s="39"/>
    </row>
    <row r="62" spans="1:57" ht="12" customHeight="1" x14ac:dyDescent="0.35">
      <c r="A62" s="260"/>
      <c r="B62" s="303"/>
      <c r="C62" s="233">
        <v>9</v>
      </c>
      <c r="D62" s="234"/>
      <c r="E62" s="462">
        <v>0.01</v>
      </c>
      <c r="F62" s="235">
        <f>Services!D124</f>
        <v>0</v>
      </c>
      <c r="G62" s="235">
        <f>Services!D125</f>
        <v>0</v>
      </c>
      <c r="H62" s="397">
        <f>IF(OR(F62=0,G62=0),0,F62/G62)</f>
        <v>0</v>
      </c>
      <c r="I62" s="236" t="str">
        <f>IF(ABS(H62)&gt;E62,1,"")</f>
        <v/>
      </c>
      <c r="J62" s="236"/>
      <c r="K62" s="237" t="str">
        <f>IF(L62="C","",IF(J62=1,1,""))</f>
        <v/>
      </c>
      <c r="L62" s="238"/>
      <c r="M62" s="383"/>
      <c r="N62" s="365"/>
      <c r="O62" s="303"/>
      <c r="P62" s="233">
        <v>10</v>
      </c>
      <c r="Q62" s="234"/>
      <c r="R62" s="462">
        <v>0.01</v>
      </c>
      <c r="S62" s="235">
        <f>Services!D117</f>
        <v>0</v>
      </c>
      <c r="T62" s="235">
        <f>Services!D125</f>
        <v>0</v>
      </c>
      <c r="U62" s="397">
        <f>IF(OR(S62=0,T62=0),0,S62/T62)</f>
        <v>0</v>
      </c>
      <c r="V62" s="236" t="str">
        <f>IF(ABS(U62)&gt;R62,1,"")</f>
        <v/>
      </c>
      <c r="W62" s="236"/>
      <c r="X62" s="237" t="str">
        <f>IF(Y62="C","",IF(W62=1,1,""))</f>
        <v/>
      </c>
      <c r="Y62" s="238"/>
      <c r="Z62" s="383"/>
      <c r="AA62" s="260"/>
      <c r="BC62" s="797"/>
      <c r="BD62" s="534"/>
      <c r="BE62" s="39"/>
    </row>
    <row r="63" spans="1:57" ht="12" customHeight="1" x14ac:dyDescent="0.35">
      <c r="A63" s="260"/>
      <c r="B63" s="299"/>
      <c r="C63" s="242"/>
      <c r="D63" s="834"/>
      <c r="E63" s="834"/>
      <c r="F63" s="836"/>
      <c r="G63" s="836"/>
      <c r="H63" s="836"/>
      <c r="I63" s="366"/>
      <c r="J63" s="366"/>
      <c r="K63" s="366"/>
      <c r="L63" s="366"/>
      <c r="M63" s="385"/>
      <c r="N63" s="368"/>
      <c r="O63" s="299"/>
      <c r="P63" s="242"/>
      <c r="Q63" s="834"/>
      <c r="R63" s="834"/>
      <c r="S63" s="836"/>
      <c r="T63" s="836"/>
      <c r="U63" s="836"/>
      <c r="V63" s="366"/>
      <c r="W63" s="366"/>
      <c r="X63" s="366"/>
      <c r="Y63" s="366"/>
      <c r="Z63" s="385"/>
      <c r="AA63" s="260"/>
      <c r="BC63" s="797"/>
      <c r="BD63" s="534"/>
      <c r="BE63" s="39"/>
    </row>
    <row r="64" spans="1:57" ht="12" customHeight="1" x14ac:dyDescent="0.35">
      <c r="A64" s="260"/>
      <c r="B64" s="299"/>
      <c r="C64" s="242"/>
      <c r="D64" s="834"/>
      <c r="E64" s="834"/>
      <c r="F64" s="836"/>
      <c r="G64" s="836"/>
      <c r="H64" s="836"/>
      <c r="I64" s="366"/>
      <c r="J64" s="366"/>
      <c r="K64" s="366"/>
      <c r="L64" s="366"/>
      <c r="M64" s="387"/>
      <c r="N64" s="370"/>
      <c r="O64" s="299"/>
      <c r="P64" s="242"/>
      <c r="Q64" s="834"/>
      <c r="R64" s="834"/>
      <c r="S64" s="836"/>
      <c r="T64" s="836"/>
      <c r="U64" s="836"/>
      <c r="V64" s="366"/>
      <c r="W64" s="366"/>
      <c r="X64" s="366"/>
      <c r="Y64" s="366"/>
      <c r="Z64" s="387"/>
      <c r="AA64" s="260"/>
      <c r="BC64" s="797"/>
      <c r="BD64" s="534"/>
      <c r="BE64" s="39"/>
    </row>
    <row r="65" spans="1:57" ht="12" customHeight="1" x14ac:dyDescent="0.35">
      <c r="A65" s="260"/>
      <c r="B65" s="299"/>
      <c r="C65" s="242"/>
      <c r="D65" s="834"/>
      <c r="E65" s="834"/>
      <c r="F65" s="836"/>
      <c r="G65" s="836"/>
      <c r="H65" s="836"/>
      <c r="I65" s="366"/>
      <c r="J65" s="366"/>
      <c r="K65" s="366"/>
      <c r="L65" s="366"/>
      <c r="M65" s="383"/>
      <c r="N65" s="365"/>
      <c r="O65" s="299"/>
      <c r="P65" s="242"/>
      <c r="Q65" s="834"/>
      <c r="R65" s="834"/>
      <c r="S65" s="836"/>
      <c r="T65" s="836"/>
      <c r="U65" s="836"/>
      <c r="V65" s="366"/>
      <c r="W65" s="366"/>
      <c r="X65" s="366"/>
      <c r="Y65" s="366"/>
      <c r="Z65" s="383"/>
      <c r="AA65" s="260"/>
      <c r="BC65" s="797"/>
      <c r="BD65" s="534"/>
      <c r="BE65" s="39"/>
    </row>
    <row r="66" spans="1:57" ht="12" customHeight="1" x14ac:dyDescent="0.4">
      <c r="A66" s="260"/>
      <c r="B66" s="299"/>
      <c r="C66" s="242"/>
      <c r="D66" s="1052" t="str">
        <f>ValData!$AP$38</f>
        <v>Our comments</v>
      </c>
      <c r="E66" s="1052"/>
      <c r="F66" s="1041"/>
      <c r="G66" s="1042"/>
      <c r="H66" s="1043"/>
      <c r="I66" s="366"/>
      <c r="J66" s="366"/>
      <c r="K66" s="366"/>
      <c r="L66" s="366"/>
      <c r="M66" s="389"/>
      <c r="N66" s="372"/>
      <c r="O66" s="299"/>
      <c r="P66" s="242"/>
      <c r="Q66" s="1052" t="str">
        <f>ValData!$AP$38</f>
        <v>Our comments</v>
      </c>
      <c r="R66" s="1052"/>
      <c r="S66" s="1047"/>
      <c r="T66" s="1048"/>
      <c r="U66" s="1048"/>
      <c r="V66" s="366"/>
      <c r="W66" s="366"/>
      <c r="X66" s="366"/>
      <c r="Y66" s="366"/>
      <c r="Z66" s="389"/>
      <c r="AA66" s="260"/>
      <c r="AM66" s="798"/>
      <c r="AN66" s="798"/>
      <c r="AO66" s="798"/>
      <c r="AP66" s="798"/>
      <c r="AQ66" s="798"/>
      <c r="BC66" s="797"/>
      <c r="BD66" s="534"/>
      <c r="BE66" s="39"/>
    </row>
    <row r="67" spans="1:57" ht="12" customHeight="1" x14ac:dyDescent="0.35">
      <c r="A67" s="260"/>
      <c r="B67" s="299"/>
      <c r="C67" s="242"/>
      <c r="D67" s="1052"/>
      <c r="E67" s="1052"/>
      <c r="F67" s="1044"/>
      <c r="G67" s="1045"/>
      <c r="H67" s="1046"/>
      <c r="I67" s="366"/>
      <c r="J67" s="366"/>
      <c r="K67" s="366"/>
      <c r="L67" s="366"/>
      <c r="M67" s="387"/>
      <c r="N67" s="370"/>
      <c r="O67" s="299"/>
      <c r="P67" s="242"/>
      <c r="Q67" s="1052"/>
      <c r="R67" s="1052"/>
      <c r="S67" s="1048"/>
      <c r="T67" s="1048"/>
      <c r="U67" s="1048"/>
      <c r="V67" s="366"/>
      <c r="W67" s="366"/>
      <c r="X67" s="366"/>
      <c r="Y67" s="366"/>
      <c r="Z67" s="389"/>
      <c r="AA67" s="260"/>
      <c r="BC67" s="797"/>
      <c r="BD67" s="534"/>
      <c r="BE67" s="39"/>
    </row>
    <row r="68" spans="1:57" ht="12" customHeight="1" thickBot="1" x14ac:dyDescent="0.4">
      <c r="A68" s="260"/>
      <c r="B68" s="304"/>
      <c r="C68" s="305"/>
      <c r="D68" s="306"/>
      <c r="E68" s="307"/>
      <c r="F68" s="391"/>
      <c r="G68" s="391"/>
      <c r="H68" s="391"/>
      <c r="I68" s="392"/>
      <c r="J68" s="392"/>
      <c r="K68" s="392"/>
      <c r="L68" s="392"/>
      <c r="M68" s="393"/>
      <c r="N68" s="260"/>
      <c r="O68" s="304"/>
      <c r="P68" s="305"/>
      <c r="Q68" s="306"/>
      <c r="R68" s="307"/>
      <c r="S68" s="391"/>
      <c r="T68" s="391"/>
      <c r="U68" s="391"/>
      <c r="V68" s="392"/>
      <c r="W68" s="392"/>
      <c r="X68" s="392"/>
      <c r="Y68" s="392"/>
      <c r="Z68" s="393"/>
      <c r="AA68" s="260"/>
      <c r="BC68" s="797"/>
      <c r="BD68" s="534"/>
      <c r="BE68" s="39"/>
    </row>
    <row r="69" spans="1:57" ht="12" customHeight="1" thickTop="1" thickBot="1" x14ac:dyDescent="0.4">
      <c r="A69" s="260"/>
      <c r="B69" s="260"/>
      <c r="C69" s="265"/>
      <c r="D69" s="266"/>
      <c r="E69" s="267"/>
      <c r="F69" s="372"/>
      <c r="G69" s="372"/>
      <c r="H69" s="372"/>
      <c r="I69" s="370"/>
      <c r="J69" s="370"/>
      <c r="K69" s="370"/>
      <c r="L69" s="370"/>
      <c r="M69" s="260"/>
      <c r="N69" s="260"/>
      <c r="O69" s="260"/>
      <c r="P69" s="265"/>
      <c r="Q69" s="266"/>
      <c r="R69" s="267"/>
      <c r="S69" s="372"/>
      <c r="T69" s="372"/>
      <c r="U69" s="372"/>
      <c r="V69" s="370"/>
      <c r="W69" s="370"/>
      <c r="X69" s="370"/>
      <c r="Y69" s="370"/>
      <c r="Z69" s="260"/>
      <c r="AA69" s="260"/>
      <c r="BC69" s="797"/>
      <c r="BD69" s="534"/>
      <c r="BE69" s="39"/>
    </row>
    <row r="70" spans="1:57" ht="12" customHeight="1" thickTop="1" x14ac:dyDescent="0.35">
      <c r="A70" s="260"/>
      <c r="B70" s="294"/>
      <c r="C70" s="295"/>
      <c r="D70" s="296"/>
      <c r="E70" s="296"/>
      <c r="F70" s="296"/>
      <c r="G70" s="296"/>
      <c r="H70" s="296"/>
      <c r="I70" s="296"/>
      <c r="J70" s="296"/>
      <c r="K70" s="297"/>
      <c r="L70" s="297"/>
      <c r="M70" s="298"/>
      <c r="N70" s="268"/>
      <c r="O70" s="260"/>
      <c r="P70" s="261"/>
      <c r="Q70" s="262"/>
      <c r="R70" s="262"/>
      <c r="S70" s="262"/>
      <c r="T70" s="262"/>
      <c r="U70" s="262"/>
      <c r="V70" s="262"/>
      <c r="W70" s="262"/>
      <c r="X70" s="263"/>
      <c r="Y70" s="263"/>
      <c r="Z70" s="268"/>
      <c r="AA70" s="260"/>
      <c r="AC70" s="809"/>
      <c r="AD70" s="809"/>
      <c r="AE70" s="809"/>
      <c r="AF70" s="809"/>
      <c r="AG70" s="809"/>
      <c r="AH70" s="809"/>
      <c r="AI70" s="809"/>
      <c r="AJ70" s="809"/>
      <c r="AK70" s="809"/>
      <c r="AL70" s="809"/>
      <c r="AM70" s="810"/>
      <c r="AN70" s="810"/>
      <c r="AO70" s="810"/>
      <c r="AP70" s="810"/>
      <c r="AQ70" s="810"/>
      <c r="BC70" s="797"/>
      <c r="BD70" s="534"/>
      <c r="BE70" s="39"/>
    </row>
    <row r="71" spans="1:57" s="309" customFormat="1" ht="23.25" customHeight="1" x14ac:dyDescent="0.35">
      <c r="A71" s="354"/>
      <c r="B71" s="355"/>
      <c r="C71" s="352"/>
      <c r="D71" s="1063" t="str">
        <f>Text!$G$426</f>
        <v>Non Distributable Costs / Total Service Expenditure</v>
      </c>
      <c r="E71" s="1064"/>
      <c r="F71" s="1064"/>
      <c r="G71" s="1064"/>
      <c r="H71" s="1065"/>
      <c r="I71" s="353"/>
      <c r="J71" s="353"/>
      <c r="K71" s="353"/>
      <c r="L71" s="353"/>
      <c r="M71" s="356"/>
      <c r="N71" s="357"/>
      <c r="O71" s="354"/>
      <c r="P71" s="745"/>
      <c r="Q71" s="1066"/>
      <c r="R71" s="1066"/>
      <c r="S71" s="1066"/>
      <c r="T71" s="1066"/>
      <c r="U71" s="1066"/>
      <c r="V71" s="357"/>
      <c r="W71" s="357"/>
      <c r="X71" s="357"/>
      <c r="Y71" s="357"/>
      <c r="Z71" s="357"/>
      <c r="AA71" s="354"/>
      <c r="AB71" s="810"/>
      <c r="AC71" s="456"/>
      <c r="AD71" s="456"/>
      <c r="AE71" s="456"/>
      <c r="AF71" s="456"/>
      <c r="AG71" s="456"/>
      <c r="AH71" s="456"/>
      <c r="AI71" s="456"/>
      <c r="AJ71" s="456"/>
      <c r="AK71" s="456"/>
      <c r="AL71" s="456"/>
      <c r="AM71" s="796"/>
      <c r="AN71" s="796"/>
      <c r="AO71" s="796"/>
      <c r="AP71" s="796"/>
      <c r="AQ71" s="796"/>
      <c r="AR71" s="810"/>
      <c r="AS71" s="810"/>
      <c r="AT71" s="810"/>
      <c r="AU71" s="810"/>
      <c r="AV71" s="810"/>
      <c r="AW71" s="810"/>
      <c r="AX71" s="810"/>
      <c r="AY71" s="810"/>
      <c r="AZ71" s="810"/>
      <c r="BA71" s="810"/>
      <c r="BB71" s="810"/>
      <c r="BC71" s="811"/>
      <c r="BD71" s="795"/>
      <c r="BE71" s="537"/>
    </row>
    <row r="72" spans="1:57" ht="24.75" customHeight="1" x14ac:dyDescent="0.35">
      <c r="A72" s="260"/>
      <c r="B72" s="301"/>
      <c r="C72" s="242"/>
      <c r="D72" s="243"/>
      <c r="E72" s="243"/>
      <c r="F72" s="458" t="s">
        <v>3814</v>
      </c>
      <c r="G72" s="459" t="s">
        <v>3810</v>
      </c>
      <c r="H72" s="243"/>
      <c r="I72" s="244"/>
      <c r="J72" s="244"/>
      <c r="K72" s="244"/>
      <c r="L72" s="244"/>
      <c r="M72" s="302"/>
      <c r="N72" s="269"/>
      <c r="O72" s="747"/>
      <c r="P72" s="265"/>
      <c r="Q72" s="746"/>
      <c r="R72" s="746"/>
      <c r="S72" s="748"/>
      <c r="T72" s="749"/>
      <c r="U72" s="746"/>
      <c r="V72" s="268"/>
      <c r="W72" s="268"/>
      <c r="X72" s="268"/>
      <c r="Y72" s="268"/>
      <c r="Z72" s="750"/>
      <c r="AA72" s="260"/>
      <c r="BC72" s="797"/>
      <c r="BD72" s="534"/>
      <c r="BE72" s="39"/>
    </row>
    <row r="73" spans="1:57" ht="12" customHeight="1" x14ac:dyDescent="0.35">
      <c r="A73" s="260"/>
      <c r="B73" s="303"/>
      <c r="C73" s="233">
        <v>11</v>
      </c>
      <c r="D73" s="234"/>
      <c r="E73" s="462">
        <v>0.05</v>
      </c>
      <c r="F73" s="235">
        <f>Services!D122</f>
        <v>0</v>
      </c>
      <c r="G73" s="235">
        <f>Services!D125</f>
        <v>0</v>
      </c>
      <c r="H73" s="397">
        <f>IF(OR(F73=0,G73=0),0,F73/G73)</f>
        <v>0</v>
      </c>
      <c r="I73" s="236" t="str">
        <f>IF(ABS(H73)&gt;E73,1,"")</f>
        <v/>
      </c>
      <c r="J73" s="236"/>
      <c r="K73" s="237" t="str">
        <f>IF(L73="C","",IF(J73=1,1,""))</f>
        <v/>
      </c>
      <c r="L73" s="238"/>
      <c r="M73" s="383"/>
      <c r="N73" s="365"/>
      <c r="O73" s="264"/>
      <c r="P73" s="751"/>
      <c r="Q73" s="264"/>
      <c r="R73" s="752"/>
      <c r="S73" s="753"/>
      <c r="T73" s="753"/>
      <c r="U73" s="754"/>
      <c r="V73" s="754"/>
      <c r="W73" s="754"/>
      <c r="X73" s="754"/>
      <c r="Y73" s="754"/>
      <c r="Z73" s="365"/>
      <c r="AA73" s="260"/>
      <c r="BC73" s="797"/>
      <c r="BD73" s="534"/>
      <c r="BE73" s="39"/>
    </row>
    <row r="74" spans="1:57" ht="12" customHeight="1" x14ac:dyDescent="0.35">
      <c r="A74" s="260"/>
      <c r="B74" s="299"/>
      <c r="C74" s="242"/>
      <c r="D74" s="834"/>
      <c r="E74" s="834"/>
      <c r="F74" s="836"/>
      <c r="G74" s="836"/>
      <c r="H74" s="836"/>
      <c r="I74" s="366"/>
      <c r="J74" s="366"/>
      <c r="K74" s="366"/>
      <c r="L74" s="366"/>
      <c r="M74" s="385"/>
      <c r="N74" s="368"/>
      <c r="O74" s="260"/>
      <c r="P74" s="265"/>
      <c r="Q74" s="1067"/>
      <c r="R74" s="1067"/>
      <c r="S74" s="1068"/>
      <c r="T74" s="1068"/>
      <c r="U74" s="1068"/>
      <c r="V74" s="370"/>
      <c r="W74" s="370"/>
      <c r="X74" s="1071"/>
      <c r="Y74" s="1071"/>
      <c r="Z74" s="368"/>
      <c r="AA74" s="260"/>
      <c r="BC74" s="797"/>
      <c r="BD74" s="534"/>
      <c r="BE74" s="39"/>
    </row>
    <row r="75" spans="1:57" ht="12" customHeight="1" x14ac:dyDescent="0.35">
      <c r="A75" s="260"/>
      <c r="B75" s="299"/>
      <c r="C75" s="242"/>
      <c r="D75" s="834"/>
      <c r="E75" s="834"/>
      <c r="F75" s="836"/>
      <c r="G75" s="836"/>
      <c r="H75" s="836"/>
      <c r="I75" s="366"/>
      <c r="J75" s="366"/>
      <c r="K75" s="366"/>
      <c r="L75" s="366"/>
      <c r="M75" s="387"/>
      <c r="N75" s="370"/>
      <c r="O75" s="260"/>
      <c r="P75" s="265"/>
      <c r="Q75" s="1067"/>
      <c r="R75" s="1067"/>
      <c r="S75" s="1068"/>
      <c r="T75" s="1068"/>
      <c r="U75" s="1068"/>
      <c r="V75" s="370"/>
      <c r="W75" s="370"/>
      <c r="X75" s="1072"/>
      <c r="Y75" s="1072"/>
      <c r="Z75" s="370"/>
      <c r="AA75" s="260"/>
      <c r="BC75" s="797"/>
      <c r="BD75" s="534"/>
      <c r="BE75" s="39"/>
    </row>
    <row r="76" spans="1:57" ht="12" customHeight="1" x14ac:dyDescent="0.35">
      <c r="A76" s="260"/>
      <c r="B76" s="299"/>
      <c r="C76" s="242"/>
      <c r="D76" s="834"/>
      <c r="E76" s="834"/>
      <c r="F76" s="836"/>
      <c r="G76" s="836"/>
      <c r="H76" s="836"/>
      <c r="I76" s="366"/>
      <c r="J76" s="366"/>
      <c r="K76" s="366"/>
      <c r="L76" s="366"/>
      <c r="M76" s="383"/>
      <c r="N76" s="365"/>
      <c r="O76" s="260"/>
      <c r="P76" s="265"/>
      <c r="Q76" s="1067"/>
      <c r="R76" s="1067"/>
      <c r="S76" s="1068"/>
      <c r="T76" s="1068"/>
      <c r="U76" s="1068"/>
      <c r="V76" s="370"/>
      <c r="W76" s="370"/>
      <c r="X76" s="370"/>
      <c r="Y76" s="370"/>
      <c r="Z76" s="365"/>
      <c r="AA76" s="260"/>
      <c r="BC76" s="797"/>
      <c r="BD76" s="534"/>
      <c r="BE76" s="39"/>
    </row>
    <row r="77" spans="1:57" ht="12" customHeight="1" x14ac:dyDescent="0.35">
      <c r="A77" s="260"/>
      <c r="B77" s="299"/>
      <c r="C77" s="242"/>
      <c r="D77" s="1052" t="str">
        <f>ValData!$AP$38</f>
        <v>Our comments</v>
      </c>
      <c r="E77" s="1052"/>
      <c r="F77" s="1047"/>
      <c r="G77" s="1048"/>
      <c r="H77" s="1048"/>
      <c r="I77" s="366"/>
      <c r="J77" s="366"/>
      <c r="K77" s="366"/>
      <c r="L77" s="366"/>
      <c r="M77" s="389"/>
      <c r="N77" s="372"/>
      <c r="O77" s="260"/>
      <c r="P77" s="265"/>
      <c r="Q77" s="1067"/>
      <c r="R77" s="1067"/>
      <c r="S77" s="1069"/>
      <c r="T77" s="1070"/>
      <c r="U77" s="1070"/>
      <c r="V77" s="370"/>
      <c r="W77" s="370"/>
      <c r="X77" s="1071"/>
      <c r="Y77" s="1071"/>
      <c r="Z77" s="372"/>
      <c r="AA77" s="260"/>
      <c r="BC77" s="797"/>
      <c r="BD77" s="534"/>
      <c r="BE77" s="39"/>
    </row>
    <row r="78" spans="1:57" ht="12" customHeight="1" x14ac:dyDescent="0.35">
      <c r="A78" s="260"/>
      <c r="B78" s="299"/>
      <c r="C78" s="242"/>
      <c r="D78" s="1052"/>
      <c r="E78" s="1052"/>
      <c r="F78" s="1048"/>
      <c r="G78" s="1048"/>
      <c r="H78" s="1048"/>
      <c r="I78" s="366"/>
      <c r="J78" s="366"/>
      <c r="K78" s="366"/>
      <c r="L78" s="366"/>
      <c r="M78" s="387"/>
      <c r="N78" s="370"/>
      <c r="O78" s="260"/>
      <c r="P78" s="265"/>
      <c r="Q78" s="1067"/>
      <c r="R78" s="1067"/>
      <c r="S78" s="1070"/>
      <c r="T78" s="1070"/>
      <c r="U78" s="1070"/>
      <c r="V78" s="370"/>
      <c r="W78" s="370"/>
      <c r="X78" s="1069"/>
      <c r="Y78" s="1070"/>
      <c r="Z78" s="370"/>
      <c r="AA78" s="260"/>
      <c r="BC78" s="797"/>
      <c r="BD78" s="534"/>
      <c r="BE78" s="39"/>
    </row>
    <row r="79" spans="1:57" ht="12" customHeight="1" thickBot="1" x14ac:dyDescent="0.4">
      <c r="A79" s="260"/>
      <c r="B79" s="304"/>
      <c r="C79" s="305"/>
      <c r="D79" s="306"/>
      <c r="E79" s="307"/>
      <c r="F79" s="391"/>
      <c r="G79" s="391"/>
      <c r="H79" s="391"/>
      <c r="I79" s="392"/>
      <c r="J79" s="392"/>
      <c r="K79" s="392"/>
      <c r="L79" s="392"/>
      <c r="M79" s="393"/>
      <c r="N79" s="260"/>
      <c r="O79" s="260"/>
      <c r="P79" s="265"/>
      <c r="Q79" s="266"/>
      <c r="R79" s="267"/>
      <c r="S79" s="372"/>
      <c r="T79" s="372"/>
      <c r="U79" s="372"/>
      <c r="V79" s="370"/>
      <c r="W79" s="370"/>
      <c r="X79" s="370"/>
      <c r="Y79" s="370"/>
      <c r="Z79" s="260"/>
      <c r="AA79" s="260"/>
      <c r="BC79" s="797"/>
      <c r="BD79" s="534"/>
      <c r="BE79" s="39"/>
    </row>
    <row r="80" spans="1:57" ht="12" customHeight="1" thickTop="1" x14ac:dyDescent="0.35">
      <c r="A80" s="260"/>
      <c r="B80" s="260"/>
      <c r="C80" s="265"/>
      <c r="D80" s="266"/>
      <c r="E80" s="267"/>
      <c r="F80" s="372"/>
      <c r="G80" s="372"/>
      <c r="H80" s="372"/>
      <c r="I80" s="370"/>
      <c r="J80" s="370"/>
      <c r="K80" s="370"/>
      <c r="L80" s="370"/>
      <c r="M80" s="260"/>
      <c r="N80" s="260"/>
      <c r="O80" s="260"/>
      <c r="P80" s="265"/>
      <c r="Q80" s="266"/>
      <c r="R80" s="267"/>
      <c r="S80" s="372"/>
      <c r="T80" s="372"/>
      <c r="U80" s="372"/>
      <c r="V80" s="370"/>
      <c r="W80" s="370"/>
      <c r="X80" s="370"/>
      <c r="Y80" s="370"/>
      <c r="Z80" s="260"/>
      <c r="AA80" s="260"/>
      <c r="BC80" s="797"/>
      <c r="BD80" s="534"/>
      <c r="BE80" s="39"/>
    </row>
  </sheetData>
  <sheetProtection sheet="1" objects="1" scenarios="1"/>
  <customSheetViews>
    <customSheetView guid="{AE1B20F2-FD27-4469-9104-32C48968A54A}" scale="86" showRuler="0">
      <pageMargins left="0.34" right="0.36" top="0.39" bottom="0.37" header="0.25" footer="0.25"/>
      <pageSetup paperSize="9" scale="85" orientation="landscape" r:id="rId1"/>
      <headerFooter alignWithMargins="0"/>
    </customSheetView>
  </customSheetViews>
  <mergeCells count="51">
    <mergeCell ref="D71:H71"/>
    <mergeCell ref="Q71:U71"/>
    <mergeCell ref="Q74:R76"/>
    <mergeCell ref="S74:U76"/>
    <mergeCell ref="X78:Y78"/>
    <mergeCell ref="X74:Y74"/>
    <mergeCell ref="X75:Y75"/>
    <mergeCell ref="D77:E78"/>
    <mergeCell ref="F77:H78"/>
    <mergeCell ref="Q77:R78"/>
    <mergeCell ref="S77:U78"/>
    <mergeCell ref="X77:Y77"/>
    <mergeCell ref="D66:E67"/>
    <mergeCell ref="F66:H67"/>
    <mergeCell ref="Q66:R67"/>
    <mergeCell ref="S66:U67"/>
    <mergeCell ref="D55:E56"/>
    <mergeCell ref="F55:H56"/>
    <mergeCell ref="Q55:R56"/>
    <mergeCell ref="S55:U56"/>
    <mergeCell ref="D60:H60"/>
    <mergeCell ref="Q60:U60"/>
    <mergeCell ref="D50:F50"/>
    <mergeCell ref="D49:H49"/>
    <mergeCell ref="Q49:U49"/>
    <mergeCell ref="D9:E9"/>
    <mergeCell ref="D21:E22"/>
    <mergeCell ref="F21:H22"/>
    <mergeCell ref="D15:H15"/>
    <mergeCell ref="Q21:R22"/>
    <mergeCell ref="S21:U22"/>
    <mergeCell ref="Q15:U15"/>
    <mergeCell ref="D26:H26"/>
    <mergeCell ref="Q26:U26"/>
    <mergeCell ref="B12:N12"/>
    <mergeCell ref="D32:E33"/>
    <mergeCell ref="Q9:R9"/>
    <mergeCell ref="P12:AA12"/>
    <mergeCell ref="S9:U9"/>
    <mergeCell ref="B8:C10"/>
    <mergeCell ref="F9:H9"/>
    <mergeCell ref="O8:P10"/>
    <mergeCell ref="D43:E44"/>
    <mergeCell ref="F43:H44"/>
    <mergeCell ref="Q43:R44"/>
    <mergeCell ref="S43:U44"/>
    <mergeCell ref="F32:H33"/>
    <mergeCell ref="Q37:U37"/>
    <mergeCell ref="Q32:R33"/>
    <mergeCell ref="S32:U33"/>
    <mergeCell ref="D37:H37"/>
  </mergeCells>
  <phoneticPr fontId="0" type="noConversion"/>
  <conditionalFormatting sqref="F29 S29">
    <cfRule type="expression" dxfId="17" priority="21" stopIfTrue="1">
      <formula>I28=1</formula>
    </cfRule>
  </conditionalFormatting>
  <conditionalFormatting sqref="F40 S40">
    <cfRule type="expression" dxfId="16" priority="18" stopIfTrue="1">
      <formula>I39=1</formula>
    </cfRule>
  </conditionalFormatting>
  <conditionalFormatting sqref="F52 S52">
    <cfRule type="expression" dxfId="15" priority="15" stopIfTrue="1">
      <formula>I51=1</formula>
    </cfRule>
  </conditionalFormatting>
  <conditionalFormatting sqref="F63 S63">
    <cfRule type="expression" dxfId="14" priority="12" stopIfTrue="1">
      <formula>I62=1</formula>
    </cfRule>
  </conditionalFormatting>
  <conditionalFormatting sqref="F74 S74">
    <cfRule type="expression" dxfId="13" priority="27" stopIfTrue="1">
      <formula>I73=1</formula>
    </cfRule>
  </conditionalFormatting>
  <conditionalFormatting sqref="H17 U17">
    <cfRule type="expression" dxfId="12" priority="41" stopIfTrue="1">
      <formula>I17=1</formula>
    </cfRule>
  </conditionalFormatting>
  <conditionalFormatting sqref="H28 U28">
    <cfRule type="expression" dxfId="11" priority="22" stopIfTrue="1">
      <formula>I28=1</formula>
    </cfRule>
  </conditionalFormatting>
  <conditionalFormatting sqref="H39 U39">
    <cfRule type="expression" dxfId="10" priority="19" stopIfTrue="1">
      <formula>I39=1</formula>
    </cfRule>
  </conditionalFormatting>
  <conditionalFormatting sqref="H51 U51">
    <cfRule type="expression" dxfId="9" priority="16" stopIfTrue="1">
      <formula>I51=1</formula>
    </cfRule>
  </conditionalFormatting>
  <conditionalFormatting sqref="H62 U62">
    <cfRule type="expression" dxfId="8" priority="13" stopIfTrue="1">
      <formula>I62=1</formula>
    </cfRule>
  </conditionalFormatting>
  <conditionalFormatting sqref="H73 U73">
    <cfRule type="expression" dxfId="7" priority="28" stopIfTrue="1">
      <formula>I73=1</formula>
    </cfRule>
  </conditionalFormatting>
  <conditionalFormatting sqref="I17 V17">
    <cfRule type="cellIs" dxfId="6" priority="42" stopIfTrue="1" operator="equal">
      <formula>1</formula>
    </cfRule>
  </conditionalFormatting>
  <conditionalFormatting sqref="I28 V28">
    <cfRule type="cellIs" dxfId="5" priority="23" stopIfTrue="1" operator="equal">
      <formula>1</formula>
    </cfRule>
  </conditionalFormatting>
  <conditionalFormatting sqref="I39 V39">
    <cfRule type="cellIs" dxfId="4" priority="20" stopIfTrue="1" operator="equal">
      <formula>1</formula>
    </cfRule>
  </conditionalFormatting>
  <conditionalFormatting sqref="I51 V51">
    <cfRule type="cellIs" dxfId="3" priority="17" stopIfTrue="1" operator="equal">
      <formula>1</formula>
    </cfRule>
  </conditionalFormatting>
  <conditionalFormatting sqref="I62 V62">
    <cfRule type="cellIs" dxfId="2" priority="14" stopIfTrue="1" operator="equal">
      <formula>1</formula>
    </cfRule>
  </conditionalFormatting>
  <conditionalFormatting sqref="I73 V73">
    <cfRule type="cellIs" dxfId="1" priority="29" stopIfTrue="1" operator="equal">
      <formula>1</formula>
    </cfRule>
  </conditionalFormatting>
  <pageMargins left="0.23622047244094491" right="0.23622047244094491" top="0.39370078740157483" bottom="0.31496062992125984" header="0.23622047244094491" footer="0.23622047244094491"/>
  <pageSetup paperSize="9" scale="95" fitToHeight="2" orientation="landscape" r:id="rId2"/>
  <headerFooter alignWithMargins="0"/>
  <rowBreaks count="1" manualBreakCount="1">
    <brk id="46" max="26" man="1"/>
  </rowBreaks>
  <drawing r:id="rId3"/>
  <tableParts count="2">
    <tablePart r:id="rId4"/>
    <tablePart r:id="rId5"/>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dimension ref="A1:Y31"/>
  <sheetViews>
    <sheetView workbookViewId="0"/>
  </sheetViews>
  <sheetFormatPr defaultColWidth="0" defaultRowHeight="15.5" x14ac:dyDescent="0.35"/>
  <cols>
    <col min="1" max="1" width="1.765625" style="39" customWidth="1"/>
    <col min="2" max="2" width="3.23046875" style="39" customWidth="1"/>
    <col min="3" max="11" width="8.84375" style="39" customWidth="1"/>
    <col min="12" max="12" width="3.23046875" style="39" customWidth="1"/>
    <col min="13" max="25" width="8.84375" style="39" customWidth="1"/>
    <col min="26" max="26" width="0" style="39" hidden="1" customWidth="1"/>
    <col min="27" max="16384" width="0" style="39" hidden="1"/>
  </cols>
  <sheetData>
    <row r="1" spans="1:25" s="138" customFormat="1" ht="15" customHeight="1" x14ac:dyDescent="0.35">
      <c r="X1" s="39"/>
    </row>
    <row r="2" spans="1:25" s="139" customFormat="1" ht="22.5" customHeight="1" x14ac:dyDescent="0.35">
      <c r="A2" s="138"/>
      <c r="B2" s="140"/>
      <c r="C2" s="171" t="str">
        <f>Details!D1</f>
        <v>Please select your authority</v>
      </c>
      <c r="D2" s="141"/>
      <c r="E2" s="142"/>
      <c r="F2" s="142"/>
      <c r="G2" s="142"/>
      <c r="H2" s="142"/>
      <c r="I2" s="142"/>
      <c r="J2" s="142"/>
      <c r="K2" s="172" t="s">
        <v>193</v>
      </c>
      <c r="L2" s="143"/>
      <c r="M2" s="138"/>
      <c r="N2" s="138"/>
      <c r="O2" s="138"/>
      <c r="P2" s="138"/>
      <c r="Q2" s="138"/>
      <c r="R2" s="138"/>
      <c r="S2" s="138"/>
      <c r="T2" s="138"/>
      <c r="U2" s="138"/>
      <c r="V2" s="138"/>
      <c r="W2" s="138"/>
      <c r="X2" s="39"/>
      <c r="Y2" s="138"/>
    </row>
    <row r="3" spans="1:25" s="139" customFormat="1" ht="15" customHeight="1" x14ac:dyDescent="0.35">
      <c r="A3" s="138"/>
      <c r="B3" s="144"/>
      <c r="C3" s="145"/>
      <c r="D3" s="145"/>
      <c r="E3" s="146"/>
      <c r="F3" s="146"/>
      <c r="G3" s="146"/>
      <c r="H3" s="146"/>
      <c r="I3" s="146"/>
      <c r="J3" s="146"/>
      <c r="K3" s="146"/>
      <c r="L3" s="147"/>
      <c r="M3" s="138"/>
      <c r="N3" s="138"/>
      <c r="O3" s="138"/>
      <c r="P3" s="138"/>
      <c r="Q3" s="138"/>
      <c r="R3" s="138"/>
      <c r="S3" s="138"/>
      <c r="T3" s="138"/>
      <c r="U3" s="138"/>
      <c r="V3" s="138"/>
      <c r="W3" s="138"/>
      <c r="X3" s="39"/>
      <c r="Y3" s="138"/>
    </row>
    <row r="4" spans="1:25" s="139" customFormat="1" ht="15" customHeight="1" x14ac:dyDescent="0.35">
      <c r="A4" s="138"/>
      <c r="B4" s="144"/>
      <c r="C4" s="148"/>
      <c r="D4" s="148"/>
      <c r="E4" s="148"/>
      <c r="F4" s="148"/>
      <c r="G4" s="148"/>
      <c r="H4" s="148"/>
      <c r="I4" s="148"/>
      <c r="J4" s="149"/>
      <c r="K4" s="149"/>
      <c r="L4" s="147"/>
      <c r="M4" s="138"/>
      <c r="N4" s="138"/>
      <c r="O4" s="138"/>
      <c r="P4" s="138"/>
      <c r="Q4" s="138"/>
      <c r="R4" s="138"/>
      <c r="S4" s="138"/>
      <c r="T4" s="138"/>
      <c r="U4" s="138"/>
      <c r="V4" s="138"/>
      <c r="W4" s="138"/>
      <c r="X4" s="39"/>
      <c r="Y4" s="138"/>
    </row>
    <row r="5" spans="1:25" s="139" customFormat="1" x14ac:dyDescent="0.35">
      <c r="A5" s="138"/>
      <c r="B5" s="144"/>
      <c r="C5" s="146" t="str">
        <f>Text!G428</f>
        <v>Survey Response Burden</v>
      </c>
      <c r="D5" s="149"/>
      <c r="E5" s="149"/>
      <c r="F5" s="149"/>
      <c r="G5" s="149"/>
      <c r="H5" s="149"/>
      <c r="I5" s="149"/>
      <c r="J5" s="149"/>
      <c r="K5" s="149"/>
      <c r="L5" s="147"/>
      <c r="M5" s="138"/>
      <c r="N5" s="138"/>
      <c r="O5" s="138"/>
      <c r="P5" s="138"/>
      <c r="Q5" s="138"/>
      <c r="R5" s="138"/>
      <c r="S5" s="138"/>
      <c r="T5" s="138"/>
      <c r="U5" s="138"/>
      <c r="V5" s="138"/>
      <c r="W5" s="138"/>
      <c r="X5" s="39"/>
      <c r="Y5" s="138"/>
    </row>
    <row r="6" spans="1:25" s="153" customFormat="1" ht="38.25" customHeight="1" x14ac:dyDescent="0.35">
      <c r="A6" s="152"/>
      <c r="B6" s="144"/>
      <c r="C6" s="149" t="str">
        <f>Text!G429</f>
        <v xml:space="preserve">The Welsh Government are monitoring the burden of completing this data collection form. </v>
      </c>
      <c r="D6" s="149"/>
      <c r="E6" s="149"/>
      <c r="F6" s="149"/>
      <c r="G6" s="149"/>
      <c r="H6" s="149"/>
      <c r="I6" s="149"/>
      <c r="J6" s="149"/>
      <c r="K6" s="149"/>
      <c r="L6" s="151"/>
      <c r="M6" s="138"/>
      <c r="N6" s="138"/>
      <c r="O6" s="138"/>
      <c r="P6" s="138"/>
      <c r="Q6" s="138"/>
      <c r="R6" s="138"/>
      <c r="S6" s="138"/>
      <c r="T6" s="138"/>
      <c r="U6" s="138"/>
      <c r="V6" s="138"/>
      <c r="W6" s="138"/>
      <c r="X6" s="39"/>
      <c r="Y6" s="152"/>
    </row>
    <row r="7" spans="1:25" s="153" customFormat="1" ht="29.25" customHeight="1" x14ac:dyDescent="0.35">
      <c r="A7" s="152"/>
      <c r="B7" s="144"/>
      <c r="C7" s="149" t="str">
        <f>Text!G430</f>
        <v>Please enter the time it has taken you (and any colleagues) to prepare and send the return.</v>
      </c>
      <c r="D7" s="149"/>
      <c r="E7" s="149"/>
      <c r="F7" s="149"/>
      <c r="G7" s="149"/>
      <c r="H7" s="149"/>
      <c r="I7" s="149"/>
      <c r="J7" s="149"/>
      <c r="K7" s="149"/>
      <c r="L7" s="151"/>
      <c r="M7" s="138"/>
      <c r="N7" s="138"/>
      <c r="O7" s="138"/>
      <c r="P7" s="138"/>
      <c r="Q7" s="138"/>
      <c r="R7" s="138"/>
      <c r="S7" s="138"/>
      <c r="T7" s="138"/>
      <c r="U7" s="138"/>
      <c r="V7" s="138"/>
      <c r="W7" s="138"/>
      <c r="X7" s="39"/>
      <c r="Y7" s="152"/>
    </row>
    <row r="8" spans="1:25" s="153" customFormat="1" ht="15" customHeight="1" x14ac:dyDescent="0.35">
      <c r="A8" s="152"/>
      <c r="B8" s="144"/>
      <c r="C8" s="154" t="str">
        <f>Text!G431</f>
        <v>Please only include time spent on activities to prepare and send this return, such as:</v>
      </c>
      <c r="D8" s="154"/>
      <c r="E8" s="154"/>
      <c r="F8" s="154"/>
      <c r="G8" s="154"/>
      <c r="H8" s="154"/>
      <c r="I8" s="154"/>
      <c r="J8" s="154"/>
      <c r="K8" s="154"/>
      <c r="L8" s="151"/>
      <c r="M8" s="138"/>
      <c r="N8" s="138"/>
      <c r="O8" s="138"/>
      <c r="P8" s="138"/>
      <c r="Q8" s="138"/>
      <c r="R8" s="138"/>
      <c r="S8" s="138"/>
      <c r="T8" s="138"/>
      <c r="U8" s="138"/>
      <c r="V8" s="138"/>
      <c r="W8" s="138"/>
      <c r="X8" s="39"/>
      <c r="Y8" s="152"/>
    </row>
    <row r="9" spans="1:25" s="153" customFormat="1" ht="15" customHeight="1" x14ac:dyDescent="0.35">
      <c r="A9" s="152"/>
      <c r="B9" s="144"/>
      <c r="C9" s="149" t="str">
        <f>"  ● "&amp;Text!G432</f>
        <v xml:space="preserve">  ● collection, analysis and aggregation of records and data required;</v>
      </c>
      <c r="D9" s="149"/>
      <c r="E9" s="149"/>
      <c r="F9" s="149"/>
      <c r="G9" s="149"/>
      <c r="H9" s="149"/>
      <c r="I9" s="149"/>
      <c r="J9" s="149"/>
      <c r="K9" s="149"/>
      <c r="L9" s="151"/>
      <c r="M9" s="138"/>
      <c r="N9" s="138"/>
      <c r="O9" s="138"/>
      <c r="P9" s="138"/>
      <c r="Q9" s="138"/>
      <c r="R9" s="138"/>
      <c r="S9" s="138"/>
      <c r="T9" s="138"/>
      <c r="U9" s="138"/>
      <c r="V9" s="138"/>
      <c r="W9" s="138"/>
      <c r="X9" s="39"/>
      <c r="Y9" s="152"/>
    </row>
    <row r="10" spans="1:25" s="153" customFormat="1" ht="15" customHeight="1" x14ac:dyDescent="0.35">
      <c r="A10" s="152"/>
      <c r="B10" s="144"/>
      <c r="C10" s="149" t="str">
        <f>"  ● "&amp;Text!G433</f>
        <v xml:space="preserve">  ● completing, checking, amending and approving the form.</v>
      </c>
      <c r="D10" s="149"/>
      <c r="E10" s="149"/>
      <c r="F10" s="149"/>
      <c r="G10" s="149"/>
      <c r="H10" s="149"/>
      <c r="I10" s="149"/>
      <c r="J10" s="149"/>
      <c r="K10" s="149"/>
      <c r="L10" s="151"/>
      <c r="M10" s="138"/>
      <c r="N10" s="138"/>
      <c r="O10" s="138"/>
      <c r="P10" s="138"/>
      <c r="Q10" s="138"/>
      <c r="R10" s="138"/>
      <c r="S10" s="138"/>
      <c r="T10" s="138"/>
      <c r="U10" s="138"/>
      <c r="V10" s="138"/>
      <c r="W10" s="138"/>
      <c r="X10" s="39"/>
      <c r="Y10" s="152"/>
    </row>
    <row r="11" spans="1:25" s="153" customFormat="1" ht="15" customHeight="1" x14ac:dyDescent="0.35">
      <c r="A11" s="152"/>
      <c r="B11" s="144"/>
      <c r="C11" s="150"/>
      <c r="D11" s="150"/>
      <c r="E11" s="150"/>
      <c r="F11" s="150"/>
      <c r="G11" s="150"/>
      <c r="H11" s="150"/>
      <c r="I11" s="150"/>
      <c r="J11" s="150"/>
      <c r="K11" s="150"/>
      <c r="L11" s="151"/>
      <c r="M11" s="138"/>
      <c r="N11" s="138"/>
      <c r="O11" s="138"/>
      <c r="P11" s="138"/>
      <c r="Q11" s="138"/>
      <c r="R11" s="138"/>
      <c r="S11" s="138"/>
      <c r="T11" s="138"/>
      <c r="U11" s="138"/>
      <c r="V11" s="138"/>
      <c r="W11" s="138"/>
      <c r="X11" s="39"/>
      <c r="Y11" s="152"/>
    </row>
    <row r="12" spans="1:25" s="153" customFormat="1" ht="15" customHeight="1" x14ac:dyDescent="0.35">
      <c r="A12" s="152"/>
      <c r="B12" s="144"/>
      <c r="C12" s="154" t="str">
        <f>Text!G434</f>
        <v>Hours taken</v>
      </c>
      <c r="D12" s="155"/>
      <c r="E12" s="156"/>
      <c r="F12" s="156"/>
      <c r="G12" s="156"/>
      <c r="H12" s="156"/>
      <c r="I12" s="157"/>
      <c r="J12" s="157"/>
      <c r="K12" s="158"/>
      <c r="L12" s="159"/>
      <c r="M12" s="138"/>
      <c r="N12" s="138"/>
      <c r="O12" s="138"/>
      <c r="P12" s="138"/>
      <c r="Q12" s="138"/>
      <c r="R12" s="138"/>
      <c r="S12" s="138"/>
      <c r="T12" s="138"/>
      <c r="U12" s="138"/>
      <c r="V12" s="138"/>
      <c r="W12" s="138"/>
      <c r="X12" s="39"/>
      <c r="Y12" s="152"/>
    </row>
    <row r="13" spans="1:25" s="153" customFormat="1" ht="15" customHeight="1" x14ac:dyDescent="0.35">
      <c r="A13" s="152"/>
      <c r="B13" s="144"/>
      <c r="C13" s="154"/>
      <c r="D13" s="158"/>
      <c r="E13" s="156"/>
      <c r="F13" s="156"/>
      <c r="G13" s="156"/>
      <c r="H13" s="156"/>
      <c r="I13" s="157"/>
      <c r="J13" s="157"/>
      <c r="K13" s="158"/>
      <c r="L13" s="159"/>
      <c r="M13" s="138"/>
      <c r="N13" s="138"/>
      <c r="O13" s="138"/>
      <c r="P13" s="138"/>
      <c r="Q13" s="138"/>
      <c r="R13" s="138"/>
      <c r="S13" s="138"/>
      <c r="T13" s="138"/>
      <c r="U13" s="138"/>
      <c r="V13" s="138"/>
      <c r="W13" s="138"/>
      <c r="X13" s="39"/>
      <c r="Y13" s="152"/>
    </row>
    <row r="14" spans="1:25" s="153" customFormat="1" ht="19.5" customHeight="1" x14ac:dyDescent="0.35">
      <c r="A14" s="152"/>
      <c r="B14" s="144"/>
      <c r="C14" s="149" t="str">
        <f>Text!G435</f>
        <v>Please feel free to add any comments</v>
      </c>
      <c r="D14" s="149"/>
      <c r="E14" s="149"/>
      <c r="F14" s="149"/>
      <c r="G14" s="149"/>
      <c r="H14" s="149"/>
      <c r="I14" s="149"/>
      <c r="J14" s="149"/>
      <c r="K14" s="149"/>
      <c r="L14" s="147"/>
      <c r="M14" s="138"/>
      <c r="N14" s="138"/>
      <c r="O14" s="138"/>
      <c r="P14" s="138"/>
      <c r="Q14" s="138"/>
      <c r="R14" s="138"/>
      <c r="S14" s="138"/>
      <c r="T14" s="138"/>
      <c r="U14" s="138"/>
      <c r="V14" s="138"/>
      <c r="W14" s="138"/>
      <c r="X14" s="39"/>
      <c r="Y14" s="152"/>
    </row>
    <row r="15" spans="1:25" s="153" customFormat="1" ht="69.75" customHeight="1" x14ac:dyDescent="0.35">
      <c r="A15" s="152"/>
      <c r="B15" s="144"/>
      <c r="C15" s="980" t="s">
        <v>3998</v>
      </c>
      <c r="D15" s="980"/>
      <c r="E15" s="980"/>
      <c r="F15" s="980"/>
      <c r="G15" s="980"/>
      <c r="H15" s="980"/>
      <c r="I15" s="980"/>
      <c r="J15" s="980"/>
      <c r="K15" s="980"/>
      <c r="L15" s="147"/>
      <c r="M15" s="138"/>
      <c r="N15" s="138"/>
      <c r="O15" s="440"/>
      <c r="P15" s="138"/>
      <c r="Q15" s="138"/>
      <c r="R15" s="138"/>
      <c r="S15" s="138"/>
      <c r="T15" s="138"/>
      <c r="U15" s="138"/>
      <c r="V15" s="138"/>
      <c r="W15" s="138"/>
      <c r="X15" s="39"/>
      <c r="Y15" s="152"/>
    </row>
    <row r="16" spans="1:25" s="153" customFormat="1" ht="15" customHeight="1" x14ac:dyDescent="0.35">
      <c r="A16" s="152"/>
      <c r="B16" s="160"/>
      <c r="C16" s="161"/>
      <c r="D16" s="161"/>
      <c r="E16" s="161"/>
      <c r="F16" s="161"/>
      <c r="G16" s="161"/>
      <c r="H16" s="161"/>
      <c r="I16" s="161"/>
      <c r="J16" s="161"/>
      <c r="K16" s="161"/>
      <c r="L16" s="162"/>
      <c r="M16" s="138"/>
      <c r="N16" s="138"/>
      <c r="O16" s="138"/>
      <c r="P16" s="138"/>
      <c r="Q16" s="138"/>
      <c r="R16" s="138"/>
      <c r="S16" s="138"/>
      <c r="T16" s="138"/>
      <c r="U16" s="138"/>
      <c r="V16" s="138"/>
      <c r="W16" s="138"/>
      <c r="X16" s="39"/>
      <c r="Y16" s="152"/>
    </row>
    <row r="17" spans="24:24" s="138" customFormat="1" x14ac:dyDescent="0.35">
      <c r="X17" s="39"/>
    </row>
    <row r="18" spans="24:24" s="138" customFormat="1" x14ac:dyDescent="0.35">
      <c r="X18" s="39"/>
    </row>
    <row r="19" spans="24:24" s="138" customFormat="1" x14ac:dyDescent="0.35">
      <c r="X19" s="39"/>
    </row>
    <row r="20" spans="24:24" s="138" customFormat="1" x14ac:dyDescent="0.35">
      <c r="X20" s="39"/>
    </row>
    <row r="21" spans="24:24" s="138" customFormat="1" x14ac:dyDescent="0.35">
      <c r="X21" s="39"/>
    </row>
    <row r="22" spans="24:24" s="138" customFormat="1" x14ac:dyDescent="0.35">
      <c r="X22" s="39"/>
    </row>
    <row r="23" spans="24:24" s="138" customFormat="1" x14ac:dyDescent="0.35">
      <c r="X23" s="39"/>
    </row>
    <row r="24" spans="24:24" s="138" customFormat="1" x14ac:dyDescent="0.35">
      <c r="X24" s="39"/>
    </row>
    <row r="25" spans="24:24" s="138" customFormat="1" x14ac:dyDescent="0.35">
      <c r="X25" s="39"/>
    </row>
    <row r="26" spans="24:24" s="138" customFormat="1" x14ac:dyDescent="0.35">
      <c r="X26" s="39"/>
    </row>
    <row r="27" spans="24:24" s="138" customFormat="1" x14ac:dyDescent="0.35">
      <c r="X27" s="39"/>
    </row>
    <row r="28" spans="24:24" s="138" customFormat="1" x14ac:dyDescent="0.35">
      <c r="X28" s="39"/>
    </row>
    <row r="29" spans="24:24" s="138" customFormat="1" x14ac:dyDescent="0.35">
      <c r="X29" s="39"/>
    </row>
    <row r="30" spans="24:24" s="138" customFormat="1" x14ac:dyDescent="0.35">
      <c r="X30" s="39"/>
    </row>
    <row r="31" spans="24:24" s="138" customFormat="1" x14ac:dyDescent="0.35">
      <c r="X31" s="39"/>
    </row>
  </sheetData>
  <sheetProtection sheet="1" selectLockedCells="1"/>
  <pageMargins left="0.23622047244094491" right="0.23622047244094491" top="0.74803149606299213" bottom="0.74803149606299213" header="0.31496062992125984" footer="0.31496062992125984"/>
  <pageSetup paperSize="9" scale="125" fitToHeight="0" orientation="landscape"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pageSetUpPr fitToPage="1"/>
  </sheetPr>
  <dimension ref="A1:IU45"/>
  <sheetViews>
    <sheetView workbookViewId="0">
      <selection activeCell="C36" sqref="C36:J42"/>
    </sheetView>
  </sheetViews>
  <sheetFormatPr defaultColWidth="0" defaultRowHeight="10" customHeight="1" zeroHeight="1" x14ac:dyDescent="0.35"/>
  <cols>
    <col min="1" max="1" width="2" style="170" customWidth="1"/>
    <col min="2" max="2" width="3.07421875" style="1" customWidth="1"/>
    <col min="3" max="10" width="8.84375" style="1" customWidth="1"/>
    <col min="11" max="11" width="2.69140625" style="1" customWidth="1"/>
    <col min="12" max="24" width="8.84375" style="170" customWidth="1"/>
    <col min="25" max="16384" width="10.765625" hidden="1"/>
  </cols>
  <sheetData>
    <row r="1" spans="1:255" s="170" customFormat="1" ht="15.5" x14ac:dyDescent="0.35">
      <c r="A1" s="163"/>
      <c r="B1" s="163"/>
      <c r="C1" s="163"/>
      <c r="D1" s="163"/>
      <c r="E1" s="163"/>
      <c r="F1" s="163"/>
      <c r="G1" s="163"/>
      <c r="H1" s="163"/>
      <c r="I1" s="163"/>
      <c r="J1" s="163"/>
      <c r="K1" s="163"/>
      <c r="L1" s="163"/>
      <c r="M1" s="163"/>
      <c r="N1" s="163"/>
      <c r="O1" s="163"/>
      <c r="P1" s="163"/>
      <c r="Q1" s="163"/>
      <c r="R1" s="163"/>
      <c r="S1" s="163"/>
      <c r="T1" s="163"/>
      <c r="U1" s="163"/>
      <c r="V1" s="163"/>
      <c r="W1" s="163"/>
      <c r="X1" s="163"/>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c r="GS1" s="39"/>
      <c r="GT1" s="39"/>
      <c r="GU1" s="39"/>
      <c r="GV1" s="39"/>
      <c r="GW1" s="39"/>
      <c r="GX1" s="39"/>
      <c r="GY1" s="39"/>
      <c r="GZ1" s="39"/>
      <c r="HA1" s="39"/>
      <c r="HB1" s="39"/>
      <c r="HC1" s="39"/>
      <c r="HD1" s="39"/>
      <c r="HE1" s="39"/>
      <c r="HF1" s="39"/>
      <c r="HG1" s="39"/>
      <c r="HH1" s="39"/>
      <c r="HI1" s="39"/>
      <c r="HJ1" s="39"/>
      <c r="HK1" s="39"/>
      <c r="HL1" s="39"/>
      <c r="HM1" s="39"/>
      <c r="HN1" s="39"/>
      <c r="HO1" s="39"/>
      <c r="HP1" s="39"/>
      <c r="HQ1" s="39"/>
      <c r="HR1" s="39"/>
      <c r="HS1" s="39"/>
      <c r="HT1" s="39"/>
      <c r="HU1" s="39"/>
      <c r="HV1" s="39"/>
      <c r="HW1" s="39"/>
      <c r="HX1" s="39"/>
      <c r="HY1" s="39"/>
      <c r="HZ1" s="39"/>
      <c r="IA1" s="39"/>
      <c r="IB1" s="39"/>
      <c r="IC1" s="39"/>
      <c r="ID1" s="39"/>
      <c r="IE1" s="39"/>
      <c r="IF1" s="39"/>
      <c r="IG1" s="39"/>
      <c r="IH1" s="39"/>
      <c r="II1" s="39"/>
      <c r="IJ1" s="39"/>
      <c r="IK1" s="39"/>
      <c r="IL1" s="39"/>
      <c r="IM1" s="39"/>
      <c r="IN1" s="39"/>
      <c r="IO1" s="39"/>
      <c r="IP1" s="39"/>
      <c r="IQ1" s="39"/>
      <c r="IR1" s="39"/>
      <c r="IS1" s="39"/>
      <c r="IT1" s="39"/>
      <c r="IU1" s="39"/>
    </row>
    <row r="2" spans="1:255" s="1" customFormat="1" ht="22.5" customHeight="1" x14ac:dyDescent="0.35">
      <c r="A2" s="163"/>
      <c r="B2" s="441"/>
      <c r="C2" s="442" t="str">
        <f>'Survey Response Burden'!C2</f>
        <v>Please select your authority</v>
      </c>
      <c r="D2" s="443"/>
      <c r="E2" s="444"/>
      <c r="F2" s="444"/>
      <c r="G2" s="445"/>
      <c r="H2" s="445"/>
      <c r="I2" s="446"/>
      <c r="J2" s="447" t="s">
        <v>193</v>
      </c>
      <c r="K2" s="448"/>
      <c r="L2" s="163"/>
      <c r="M2" s="163"/>
      <c r="N2" s="163"/>
      <c r="O2" s="163"/>
      <c r="P2" s="163"/>
      <c r="Q2" s="163"/>
      <c r="R2" s="163"/>
      <c r="S2" s="163"/>
      <c r="T2" s="163"/>
      <c r="U2" s="163"/>
      <c r="V2" s="163"/>
      <c r="W2" s="163"/>
      <c r="X2" s="163"/>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row>
    <row r="3" spans="1:255" s="1" customFormat="1" ht="15" customHeight="1" x14ac:dyDescent="0.35">
      <c r="A3" s="163"/>
      <c r="B3" s="450"/>
      <c r="C3" s="451"/>
      <c r="D3" s="451"/>
      <c r="E3" s="451"/>
      <c r="F3" s="451"/>
      <c r="G3" s="451"/>
      <c r="H3" s="451"/>
      <c r="I3" s="451"/>
      <c r="J3" s="452"/>
      <c r="K3" s="453"/>
      <c r="L3" s="163"/>
      <c r="M3" s="163"/>
      <c r="N3" s="163"/>
      <c r="O3" s="163"/>
      <c r="P3" s="163"/>
      <c r="Q3" s="163"/>
      <c r="R3" s="163"/>
      <c r="S3" s="163"/>
      <c r="T3" s="163"/>
      <c r="U3" s="163"/>
      <c r="V3" s="163"/>
      <c r="W3" s="163"/>
      <c r="X3" s="16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row>
    <row r="4" spans="1:255" s="1" customFormat="1" ht="47.25" customHeight="1" x14ac:dyDescent="0.35">
      <c r="A4" s="163"/>
      <c r="B4" s="164"/>
      <c r="C4" s="158"/>
      <c r="D4" s="158"/>
      <c r="E4" s="158"/>
      <c r="F4" s="158"/>
      <c r="G4" s="158"/>
      <c r="H4" s="158"/>
      <c r="I4" s="158"/>
      <c r="J4" s="449"/>
      <c r="K4" s="165"/>
      <c r="L4" s="163"/>
      <c r="M4" s="163"/>
      <c r="N4" s="163"/>
      <c r="O4" s="163"/>
      <c r="P4" s="163"/>
      <c r="Q4" s="163"/>
      <c r="R4" s="163"/>
      <c r="S4" s="163"/>
      <c r="T4" s="163"/>
      <c r="U4" s="163"/>
      <c r="V4" s="163"/>
      <c r="W4" s="163"/>
      <c r="X4" s="163"/>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row>
    <row r="5" spans="1:255" s="1" customFormat="1" ht="24" customHeight="1" x14ac:dyDescent="0.35">
      <c r="A5" s="163"/>
      <c r="B5" s="164"/>
      <c r="C5" s="166" t="str">
        <f>Text!G440</f>
        <v>Form Design</v>
      </c>
      <c r="D5" s="158"/>
      <c r="E5" s="158"/>
      <c r="F5" s="158"/>
      <c r="G5" s="158"/>
      <c r="H5" s="158"/>
      <c r="I5" s="158"/>
      <c r="J5" s="449"/>
      <c r="K5" s="165"/>
      <c r="L5" s="163"/>
      <c r="M5" s="163"/>
      <c r="N5" s="163"/>
      <c r="O5" s="163"/>
      <c r="P5" s="163"/>
      <c r="Q5" s="163"/>
      <c r="R5" s="163"/>
      <c r="S5" s="163"/>
      <c r="T5" s="163"/>
      <c r="U5" s="163"/>
      <c r="V5" s="163"/>
      <c r="W5" s="163"/>
      <c r="X5" s="163"/>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row>
    <row r="6" spans="1:255" s="1" customFormat="1" ht="15" customHeight="1" x14ac:dyDescent="0.35">
      <c r="A6" s="163"/>
      <c r="B6" s="164"/>
      <c r="C6" s="1073"/>
      <c r="D6" s="1074"/>
      <c r="E6" s="1074"/>
      <c r="F6" s="1074"/>
      <c r="G6" s="1074"/>
      <c r="H6" s="1074"/>
      <c r="I6" s="1074"/>
      <c r="J6" s="1075"/>
      <c r="K6" s="165"/>
      <c r="L6" s="163"/>
      <c r="M6" s="163"/>
      <c r="N6" s="163"/>
      <c r="O6" s="163"/>
      <c r="P6" s="163"/>
      <c r="Q6" s="163"/>
      <c r="R6" s="163"/>
      <c r="S6" s="163"/>
      <c r="T6" s="163"/>
      <c r="U6" s="163"/>
      <c r="V6" s="163"/>
      <c r="W6" s="163"/>
      <c r="X6" s="163"/>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spans="1:255" s="1" customFormat="1" ht="15" customHeight="1" x14ac:dyDescent="0.35">
      <c r="A7" s="163"/>
      <c r="B7" s="164"/>
      <c r="C7" s="1076"/>
      <c r="D7" s="1077"/>
      <c r="E7" s="1077"/>
      <c r="F7" s="1077"/>
      <c r="G7" s="1077"/>
      <c r="H7" s="1077"/>
      <c r="I7" s="1077"/>
      <c r="J7" s="1078"/>
      <c r="K7" s="165"/>
      <c r="L7" s="163"/>
      <c r="M7" s="163"/>
      <c r="N7" s="163"/>
      <c r="O7" s="163"/>
      <c r="P7" s="163"/>
      <c r="Q7" s="163"/>
      <c r="R7" s="163"/>
      <c r="S7" s="163"/>
      <c r="T7" s="163"/>
      <c r="U7" s="163"/>
      <c r="V7" s="163"/>
      <c r="W7" s="163"/>
      <c r="X7" s="163"/>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row>
    <row r="8" spans="1:255" s="1" customFormat="1" ht="15" customHeight="1" x14ac:dyDescent="0.35">
      <c r="A8" s="163"/>
      <c r="B8" s="164"/>
      <c r="C8" s="1076"/>
      <c r="D8" s="1077"/>
      <c r="E8" s="1077"/>
      <c r="F8" s="1077"/>
      <c r="G8" s="1077"/>
      <c r="H8" s="1077"/>
      <c r="I8" s="1077"/>
      <c r="J8" s="1078"/>
      <c r="K8" s="165"/>
      <c r="L8" s="163"/>
      <c r="M8" s="163"/>
      <c r="N8" s="163"/>
      <c r="O8" s="163"/>
      <c r="P8" s="163"/>
      <c r="Q8" s="163"/>
      <c r="R8" s="163"/>
      <c r="S8" s="163"/>
      <c r="T8" s="163"/>
      <c r="U8" s="163"/>
      <c r="V8" s="163"/>
      <c r="W8" s="163"/>
      <c r="X8" s="163"/>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spans="1:255" s="1" customFormat="1" ht="15" customHeight="1" x14ac:dyDescent="0.35">
      <c r="A9" s="163"/>
      <c r="B9" s="164"/>
      <c r="C9" s="1076"/>
      <c r="D9" s="1077"/>
      <c r="E9" s="1077"/>
      <c r="F9" s="1077"/>
      <c r="G9" s="1077"/>
      <c r="H9" s="1077"/>
      <c r="I9" s="1077"/>
      <c r="J9" s="1078"/>
      <c r="K9" s="165"/>
      <c r="L9" s="163"/>
      <c r="M9" s="163"/>
      <c r="N9" s="163"/>
      <c r="O9" s="163"/>
      <c r="P9" s="163"/>
      <c r="Q9" s="163"/>
      <c r="R9" s="163"/>
      <c r="S9" s="163"/>
      <c r="T9" s="163"/>
      <c r="U9" s="163"/>
      <c r="V9" s="163"/>
      <c r="W9" s="163"/>
      <c r="X9" s="163"/>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s="1" customFormat="1" ht="15" customHeight="1" x14ac:dyDescent="0.35">
      <c r="A10" s="163"/>
      <c r="B10" s="164"/>
      <c r="C10" s="1076"/>
      <c r="D10" s="1077"/>
      <c r="E10" s="1077"/>
      <c r="F10" s="1077"/>
      <c r="G10" s="1077"/>
      <c r="H10" s="1077"/>
      <c r="I10" s="1077"/>
      <c r="J10" s="1078"/>
      <c r="K10" s="165"/>
      <c r="L10" s="163"/>
      <c r="M10" s="163"/>
      <c r="N10" s="163"/>
      <c r="O10" s="163"/>
      <c r="P10" s="163"/>
      <c r="Q10" s="163"/>
      <c r="R10" s="163"/>
      <c r="S10" s="163"/>
      <c r="T10" s="163"/>
      <c r="U10" s="163"/>
      <c r="V10" s="163"/>
      <c r="W10" s="163"/>
      <c r="X10" s="163"/>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spans="1:255" s="1" customFormat="1" ht="15" customHeight="1" x14ac:dyDescent="0.35">
      <c r="A11" s="163"/>
      <c r="B11" s="164"/>
      <c r="C11" s="1076"/>
      <c r="D11" s="1077"/>
      <c r="E11" s="1077"/>
      <c r="F11" s="1077"/>
      <c r="G11" s="1077"/>
      <c r="H11" s="1077"/>
      <c r="I11" s="1077"/>
      <c r="J11" s="1078"/>
      <c r="K11" s="165"/>
      <c r="L11" s="163"/>
      <c r="M11" s="163"/>
      <c r="N11" s="163"/>
      <c r="O11" s="163"/>
      <c r="P11" s="163"/>
      <c r="Q11" s="163"/>
      <c r="R11" s="163"/>
      <c r="S11" s="163"/>
      <c r="T11" s="163"/>
      <c r="U11" s="163"/>
      <c r="V11" s="163"/>
      <c r="W11" s="163"/>
      <c r="X11" s="163"/>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s="1" customFormat="1" ht="15" customHeight="1" x14ac:dyDescent="0.35">
      <c r="A12" s="163"/>
      <c r="B12" s="164"/>
      <c r="C12" s="1076"/>
      <c r="D12" s="1077"/>
      <c r="E12" s="1077"/>
      <c r="F12" s="1077"/>
      <c r="G12" s="1077"/>
      <c r="H12" s="1077"/>
      <c r="I12" s="1077"/>
      <c r="J12" s="1078"/>
      <c r="K12" s="165"/>
      <c r="L12" s="163"/>
      <c r="M12" s="163"/>
      <c r="N12" s="163"/>
      <c r="O12" s="163"/>
      <c r="P12" s="163"/>
      <c r="Q12" s="163"/>
      <c r="R12" s="163"/>
      <c r="S12" s="163"/>
      <c r="T12" s="163"/>
      <c r="U12" s="163"/>
      <c r="V12" s="163"/>
      <c r="W12" s="163"/>
      <c r="X12" s="163"/>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s="1" customFormat="1" ht="15" customHeight="1" x14ac:dyDescent="0.35">
      <c r="A13" s="163"/>
      <c r="B13" s="164"/>
      <c r="C13" s="1079"/>
      <c r="D13" s="1080"/>
      <c r="E13" s="1080"/>
      <c r="F13" s="1080"/>
      <c r="G13" s="1080"/>
      <c r="H13" s="1080"/>
      <c r="I13" s="1080"/>
      <c r="J13" s="1081"/>
      <c r="K13" s="165"/>
      <c r="L13" s="163"/>
      <c r="M13" s="163"/>
      <c r="N13" s="163"/>
      <c r="O13" s="163"/>
      <c r="P13" s="163"/>
      <c r="Q13" s="163"/>
      <c r="R13" s="163"/>
      <c r="S13" s="163"/>
      <c r="T13" s="163"/>
      <c r="U13" s="163"/>
      <c r="V13" s="163"/>
      <c r="W13" s="163"/>
      <c r="X13" s="16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s="1" customFormat="1" ht="9" customHeight="1" x14ac:dyDescent="0.35">
      <c r="A14" s="163"/>
      <c r="B14" s="164"/>
      <c r="C14" s="158"/>
      <c r="D14" s="158"/>
      <c r="E14" s="158"/>
      <c r="F14" s="158"/>
      <c r="G14" s="158"/>
      <c r="H14" s="158"/>
      <c r="I14" s="158"/>
      <c r="J14" s="449"/>
      <c r="K14" s="165"/>
      <c r="L14" s="163"/>
      <c r="M14" s="163"/>
      <c r="N14" s="163"/>
      <c r="O14" s="163"/>
      <c r="P14" s="163"/>
      <c r="Q14" s="163"/>
      <c r="R14" s="163"/>
      <c r="S14" s="163"/>
      <c r="T14" s="163"/>
      <c r="U14" s="163"/>
      <c r="V14" s="163"/>
      <c r="W14" s="163"/>
      <c r="X14" s="163"/>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s="1" customFormat="1" ht="24" customHeight="1" x14ac:dyDescent="0.35">
      <c r="A15" s="163"/>
      <c r="B15" s="164"/>
      <c r="C15" s="166" t="str">
        <f>Text!G441</f>
        <v>Validation</v>
      </c>
      <c r="D15" s="158"/>
      <c r="E15" s="158"/>
      <c r="F15" s="158"/>
      <c r="G15" s="158"/>
      <c r="H15" s="158"/>
      <c r="I15" s="158"/>
      <c r="J15" s="449"/>
      <c r="K15" s="165"/>
      <c r="L15" s="163"/>
      <c r="M15" s="163"/>
      <c r="N15" s="163"/>
      <c r="O15" s="163"/>
      <c r="P15" s="163"/>
      <c r="Q15" s="163"/>
      <c r="R15" s="163"/>
      <c r="S15" s="163"/>
      <c r="T15" s="163"/>
      <c r="U15" s="163"/>
      <c r="V15" s="163"/>
      <c r="W15" s="163"/>
      <c r="X15" s="163"/>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s="1" customFormat="1" ht="15" customHeight="1" x14ac:dyDescent="0.35">
      <c r="A16" s="163"/>
      <c r="B16" s="164"/>
      <c r="C16" s="1073"/>
      <c r="D16" s="1074"/>
      <c r="E16" s="1074"/>
      <c r="F16" s="1074"/>
      <c r="G16" s="1074"/>
      <c r="H16" s="1074"/>
      <c r="I16" s="1074"/>
      <c r="J16" s="1075"/>
      <c r="K16" s="165"/>
      <c r="L16" s="163"/>
      <c r="M16" s="163"/>
      <c r="N16" s="163"/>
      <c r="O16" s="163"/>
      <c r="P16" s="163"/>
      <c r="Q16" s="163"/>
      <c r="R16" s="163"/>
      <c r="S16" s="163"/>
      <c r="T16" s="163"/>
      <c r="U16" s="163"/>
      <c r="V16" s="163"/>
      <c r="W16" s="163"/>
      <c r="X16" s="163"/>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row r="17" spans="1:255" s="1" customFormat="1" ht="15" customHeight="1" x14ac:dyDescent="0.35">
      <c r="A17" s="163"/>
      <c r="B17" s="164"/>
      <c r="C17" s="1076"/>
      <c r="D17" s="1077"/>
      <c r="E17" s="1077"/>
      <c r="F17" s="1077"/>
      <c r="G17" s="1077"/>
      <c r="H17" s="1077"/>
      <c r="I17" s="1077"/>
      <c r="J17" s="1078"/>
      <c r="K17" s="165"/>
      <c r="L17" s="163"/>
      <c r="M17" s="163"/>
      <c r="N17" s="163"/>
      <c r="O17" s="163"/>
      <c r="P17" s="163"/>
      <c r="Q17" s="163"/>
      <c r="R17" s="163"/>
      <c r="S17" s="163"/>
      <c r="T17" s="163"/>
      <c r="U17" s="163"/>
      <c r="V17" s="163"/>
      <c r="W17" s="163"/>
      <c r="X17" s="163"/>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row>
    <row r="18" spans="1:255" s="1" customFormat="1" ht="15" customHeight="1" x14ac:dyDescent="0.35">
      <c r="A18" s="163"/>
      <c r="B18" s="164"/>
      <c r="C18" s="1076"/>
      <c r="D18" s="1077"/>
      <c r="E18" s="1077"/>
      <c r="F18" s="1077"/>
      <c r="G18" s="1077"/>
      <c r="H18" s="1077"/>
      <c r="I18" s="1077"/>
      <c r="J18" s="1078"/>
      <c r="K18" s="165"/>
      <c r="L18" s="163"/>
      <c r="M18" s="163"/>
      <c r="N18" s="163"/>
      <c r="O18" s="163"/>
      <c r="P18" s="163"/>
      <c r="Q18" s="163"/>
      <c r="R18" s="163"/>
      <c r="S18" s="163"/>
      <c r="T18" s="163"/>
      <c r="U18" s="163"/>
      <c r="V18" s="163"/>
      <c r="W18" s="163"/>
      <c r="X18" s="163"/>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row>
    <row r="19" spans="1:255" s="1" customFormat="1" ht="15" customHeight="1" x14ac:dyDescent="0.35">
      <c r="A19" s="163"/>
      <c r="B19" s="164"/>
      <c r="C19" s="1076"/>
      <c r="D19" s="1077"/>
      <c r="E19" s="1077"/>
      <c r="F19" s="1077"/>
      <c r="G19" s="1077"/>
      <c r="H19" s="1077"/>
      <c r="I19" s="1077"/>
      <c r="J19" s="1078"/>
      <c r="K19" s="165"/>
      <c r="L19" s="163"/>
      <c r="M19" s="163"/>
      <c r="N19" s="163"/>
      <c r="O19" s="163"/>
      <c r="P19" s="163"/>
      <c r="Q19" s="163"/>
      <c r="R19" s="163"/>
      <c r="S19" s="163"/>
      <c r="T19" s="163"/>
      <c r="U19" s="163"/>
      <c r="V19" s="163"/>
      <c r="W19" s="163"/>
      <c r="X19" s="163"/>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row>
    <row r="20" spans="1:255" s="1" customFormat="1" ht="15" customHeight="1" x14ac:dyDescent="0.35">
      <c r="A20" s="163"/>
      <c r="B20" s="164"/>
      <c r="C20" s="1076"/>
      <c r="D20" s="1077"/>
      <c r="E20" s="1077"/>
      <c r="F20" s="1077"/>
      <c r="G20" s="1077"/>
      <c r="H20" s="1077"/>
      <c r="I20" s="1077"/>
      <c r="J20" s="1078"/>
      <c r="K20" s="165"/>
      <c r="L20" s="163"/>
      <c r="M20" s="163"/>
      <c r="N20" s="163"/>
      <c r="O20" s="163"/>
      <c r="P20" s="163"/>
      <c r="Q20" s="163"/>
      <c r="R20" s="163"/>
      <c r="S20" s="163"/>
      <c r="T20" s="163"/>
      <c r="U20" s="163"/>
      <c r="V20" s="163"/>
      <c r="W20" s="163"/>
      <c r="X20" s="163"/>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pans="1:255" s="1" customFormat="1" ht="15" customHeight="1" x14ac:dyDescent="0.35">
      <c r="A21" s="163"/>
      <c r="B21" s="164"/>
      <c r="C21" s="1076"/>
      <c r="D21" s="1077"/>
      <c r="E21" s="1077"/>
      <c r="F21" s="1077"/>
      <c r="G21" s="1077"/>
      <c r="H21" s="1077"/>
      <c r="I21" s="1077"/>
      <c r="J21" s="1078"/>
      <c r="K21" s="165"/>
      <c r="L21" s="163"/>
      <c r="M21" s="163"/>
      <c r="N21" s="163"/>
      <c r="O21" s="163"/>
      <c r="P21" s="163"/>
      <c r="Q21" s="163"/>
      <c r="R21" s="163"/>
      <c r="S21" s="163"/>
      <c r="T21" s="163"/>
      <c r="U21" s="163"/>
      <c r="V21" s="163"/>
      <c r="W21" s="163"/>
      <c r="X21" s="163"/>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pans="1:255" s="1" customFormat="1" ht="15" customHeight="1" x14ac:dyDescent="0.35">
      <c r="A22" s="163"/>
      <c r="B22" s="164"/>
      <c r="C22" s="1076"/>
      <c r="D22" s="1077"/>
      <c r="E22" s="1077"/>
      <c r="F22" s="1077"/>
      <c r="G22" s="1077"/>
      <c r="H22" s="1077"/>
      <c r="I22" s="1077"/>
      <c r="J22" s="1078"/>
      <c r="K22" s="165"/>
      <c r="L22" s="163"/>
      <c r="M22" s="163"/>
      <c r="N22" s="163"/>
      <c r="O22" s="163"/>
      <c r="P22" s="163"/>
      <c r="Q22" s="163"/>
      <c r="R22" s="163"/>
      <c r="S22" s="163"/>
      <c r="T22" s="163"/>
      <c r="U22" s="163"/>
      <c r="V22" s="163"/>
      <c r="W22" s="163"/>
      <c r="X22" s="163"/>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row>
    <row r="23" spans="1:255" s="1" customFormat="1" ht="15" customHeight="1" x14ac:dyDescent="0.35">
      <c r="A23" s="163"/>
      <c r="B23" s="164"/>
      <c r="C23" s="1079"/>
      <c r="D23" s="1080"/>
      <c r="E23" s="1080"/>
      <c r="F23" s="1080"/>
      <c r="G23" s="1080"/>
      <c r="H23" s="1080"/>
      <c r="I23" s="1080"/>
      <c r="J23" s="1081"/>
      <c r="K23" s="165"/>
      <c r="L23" s="163"/>
      <c r="M23" s="163"/>
      <c r="N23" s="163"/>
      <c r="O23" s="163"/>
      <c r="P23" s="163"/>
      <c r="Q23" s="163"/>
      <c r="R23" s="163"/>
      <c r="S23" s="163"/>
      <c r="T23" s="163"/>
      <c r="U23" s="163"/>
      <c r="V23" s="163"/>
      <c r="W23" s="163"/>
      <c r="X23" s="16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row>
    <row r="24" spans="1:255" s="1" customFormat="1" ht="15" customHeight="1" x14ac:dyDescent="0.35">
      <c r="A24" s="163"/>
      <c r="B24" s="164"/>
      <c r="C24" s="158"/>
      <c r="D24" s="158"/>
      <c r="E24" s="158"/>
      <c r="F24" s="158"/>
      <c r="G24" s="158"/>
      <c r="H24" s="158"/>
      <c r="I24" s="158"/>
      <c r="J24" s="449"/>
      <c r="K24" s="165"/>
      <c r="L24" s="163"/>
      <c r="M24" s="163"/>
      <c r="N24" s="163"/>
      <c r="O24" s="163"/>
      <c r="P24" s="163"/>
      <c r="Q24" s="163"/>
      <c r="R24" s="163"/>
      <c r="S24" s="163"/>
      <c r="T24" s="163"/>
      <c r="U24" s="163"/>
      <c r="V24" s="163"/>
      <c r="W24" s="163"/>
      <c r="X24" s="163"/>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row>
    <row r="25" spans="1:255" s="1" customFormat="1" ht="24" customHeight="1" x14ac:dyDescent="0.35">
      <c r="A25" s="163"/>
      <c r="B25" s="164"/>
      <c r="C25" s="166" t="str">
        <f>Text!G442</f>
        <v>Documentation</v>
      </c>
      <c r="D25" s="158"/>
      <c r="E25" s="158"/>
      <c r="F25" s="158"/>
      <c r="G25" s="158"/>
      <c r="H25" s="158"/>
      <c r="I25" s="158"/>
      <c r="J25" s="449"/>
      <c r="K25" s="165"/>
      <c r="L25" s="163"/>
      <c r="M25" s="163"/>
      <c r="N25" s="163"/>
      <c r="O25" s="163"/>
      <c r="P25" s="163"/>
      <c r="Q25" s="163"/>
      <c r="R25" s="163"/>
      <c r="S25" s="163"/>
      <c r="T25" s="163"/>
      <c r="U25" s="163"/>
      <c r="V25" s="163"/>
      <c r="W25" s="163"/>
      <c r="X25" s="163"/>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row>
    <row r="26" spans="1:255" s="1" customFormat="1" ht="15" customHeight="1" x14ac:dyDescent="0.35">
      <c r="A26" s="163"/>
      <c r="B26" s="164"/>
      <c r="C26" s="1073"/>
      <c r="D26" s="1074"/>
      <c r="E26" s="1074"/>
      <c r="F26" s="1074"/>
      <c r="G26" s="1074"/>
      <c r="H26" s="1074"/>
      <c r="I26" s="1074"/>
      <c r="J26" s="1075"/>
      <c r="K26" s="165"/>
      <c r="L26" s="163"/>
      <c r="M26" s="163"/>
      <c r="N26" s="163"/>
      <c r="O26" s="163"/>
      <c r="P26" s="163"/>
      <c r="Q26" s="163"/>
      <c r="R26" s="163"/>
      <c r="S26" s="163"/>
      <c r="T26" s="163"/>
      <c r="U26" s="163"/>
      <c r="V26" s="163"/>
      <c r="W26" s="163"/>
      <c r="X26" s="163"/>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row>
    <row r="27" spans="1:255" s="1" customFormat="1" ht="15" customHeight="1" x14ac:dyDescent="0.35">
      <c r="A27" s="163"/>
      <c r="B27" s="164"/>
      <c r="C27" s="1076"/>
      <c r="D27" s="1077"/>
      <c r="E27" s="1077"/>
      <c r="F27" s="1077"/>
      <c r="G27" s="1077"/>
      <c r="H27" s="1077"/>
      <c r="I27" s="1077"/>
      <c r="J27" s="1078"/>
      <c r="K27" s="165"/>
      <c r="L27" s="163"/>
      <c r="M27" s="163"/>
      <c r="N27" s="163"/>
      <c r="O27" s="163"/>
      <c r="P27" s="163"/>
      <c r="Q27" s="163"/>
      <c r="R27" s="163"/>
      <c r="S27" s="163"/>
      <c r="T27" s="163"/>
      <c r="U27" s="163"/>
      <c r="V27" s="163"/>
      <c r="W27" s="163"/>
      <c r="X27" s="163"/>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row>
    <row r="28" spans="1:255" s="1" customFormat="1" ht="15" customHeight="1" x14ac:dyDescent="0.35">
      <c r="A28" s="163"/>
      <c r="B28" s="164"/>
      <c r="C28" s="1076"/>
      <c r="D28" s="1077"/>
      <c r="E28" s="1077"/>
      <c r="F28" s="1077"/>
      <c r="G28" s="1077"/>
      <c r="H28" s="1077"/>
      <c r="I28" s="1077"/>
      <c r="J28" s="1078"/>
      <c r="K28" s="165"/>
      <c r="L28" s="163"/>
      <c r="M28" s="163"/>
      <c r="N28" s="163"/>
      <c r="O28" s="163"/>
      <c r="P28" s="163"/>
      <c r="Q28" s="163"/>
      <c r="R28" s="163"/>
      <c r="S28" s="163"/>
      <c r="T28" s="163"/>
      <c r="U28" s="163"/>
      <c r="V28" s="163"/>
      <c r="W28" s="163"/>
      <c r="X28" s="163"/>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row>
    <row r="29" spans="1:255" s="1" customFormat="1" ht="15" customHeight="1" x14ac:dyDescent="0.35">
      <c r="A29" s="163"/>
      <c r="B29" s="164"/>
      <c r="C29" s="1076"/>
      <c r="D29" s="1077"/>
      <c r="E29" s="1077"/>
      <c r="F29" s="1077"/>
      <c r="G29" s="1077"/>
      <c r="H29" s="1077"/>
      <c r="I29" s="1077"/>
      <c r="J29" s="1078"/>
      <c r="K29" s="165"/>
      <c r="L29" s="163"/>
      <c r="M29" s="163"/>
      <c r="N29" s="163"/>
      <c r="O29" s="163"/>
      <c r="P29" s="163"/>
      <c r="Q29" s="163"/>
      <c r="R29" s="163"/>
      <c r="S29" s="163"/>
      <c r="T29" s="163"/>
      <c r="U29" s="163"/>
      <c r="V29" s="163"/>
      <c r="W29" s="163"/>
      <c r="X29" s="163"/>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row>
    <row r="30" spans="1:255" s="1" customFormat="1" ht="15" customHeight="1" x14ac:dyDescent="0.35">
      <c r="A30" s="163"/>
      <c r="B30" s="164"/>
      <c r="C30" s="1076"/>
      <c r="D30" s="1077"/>
      <c r="E30" s="1077"/>
      <c r="F30" s="1077"/>
      <c r="G30" s="1077"/>
      <c r="H30" s="1077"/>
      <c r="I30" s="1077"/>
      <c r="J30" s="1078"/>
      <c r="K30" s="165"/>
      <c r="L30" s="163"/>
      <c r="M30" s="163"/>
      <c r="N30" s="163"/>
      <c r="O30" s="163"/>
      <c r="P30" s="163"/>
      <c r="Q30" s="163"/>
      <c r="R30" s="163"/>
      <c r="S30" s="163"/>
      <c r="T30" s="163"/>
      <c r="U30" s="163"/>
      <c r="V30" s="163"/>
      <c r="W30" s="163"/>
      <c r="X30" s="163"/>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row>
    <row r="31" spans="1:255" s="1" customFormat="1" ht="15" customHeight="1" x14ac:dyDescent="0.35">
      <c r="A31" s="163"/>
      <c r="B31" s="164"/>
      <c r="C31" s="1076"/>
      <c r="D31" s="1077"/>
      <c r="E31" s="1077"/>
      <c r="F31" s="1077"/>
      <c r="G31" s="1077"/>
      <c r="H31" s="1077"/>
      <c r="I31" s="1077"/>
      <c r="J31" s="1078"/>
      <c r="K31" s="165"/>
      <c r="L31" s="163"/>
      <c r="M31" s="163"/>
      <c r="N31" s="163"/>
      <c r="O31" s="163"/>
      <c r="P31" s="163"/>
      <c r="Q31" s="163"/>
      <c r="R31" s="163"/>
      <c r="S31" s="163"/>
      <c r="T31" s="163"/>
      <c r="U31" s="163"/>
      <c r="V31" s="163"/>
      <c r="W31" s="163"/>
      <c r="X31" s="163"/>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row>
    <row r="32" spans="1:255" s="1" customFormat="1" ht="15" customHeight="1" x14ac:dyDescent="0.35">
      <c r="A32" s="163"/>
      <c r="B32" s="164"/>
      <c r="C32" s="1076"/>
      <c r="D32" s="1077"/>
      <c r="E32" s="1077"/>
      <c r="F32" s="1077"/>
      <c r="G32" s="1077"/>
      <c r="H32" s="1077"/>
      <c r="I32" s="1077"/>
      <c r="J32" s="1078"/>
      <c r="K32" s="165"/>
      <c r="L32" s="163"/>
      <c r="M32" s="163"/>
      <c r="N32" s="163"/>
      <c r="O32" s="163"/>
      <c r="P32" s="163"/>
      <c r="Q32" s="163"/>
      <c r="R32" s="163"/>
      <c r="S32" s="163"/>
      <c r="T32" s="163"/>
      <c r="U32" s="163"/>
      <c r="V32" s="163"/>
      <c r="W32" s="163"/>
      <c r="X32" s="163"/>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row>
    <row r="33" spans="1:255" s="1" customFormat="1" ht="15" customHeight="1" x14ac:dyDescent="0.35">
      <c r="A33" s="163"/>
      <c r="B33" s="164"/>
      <c r="C33" s="1079"/>
      <c r="D33" s="1080"/>
      <c r="E33" s="1080"/>
      <c r="F33" s="1080"/>
      <c r="G33" s="1080"/>
      <c r="H33" s="1080"/>
      <c r="I33" s="1080"/>
      <c r="J33" s="1081"/>
      <c r="K33" s="165"/>
      <c r="L33" s="163"/>
      <c r="M33" s="163"/>
      <c r="N33" s="163"/>
      <c r="O33" s="163"/>
      <c r="P33" s="163"/>
      <c r="Q33" s="163"/>
      <c r="R33" s="163"/>
      <c r="S33" s="163"/>
      <c r="T33" s="163"/>
      <c r="U33" s="163"/>
      <c r="V33" s="163"/>
      <c r="W33" s="163"/>
      <c r="X33" s="16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row>
    <row r="34" spans="1:255" s="1" customFormat="1" ht="15" customHeight="1" x14ac:dyDescent="0.35">
      <c r="A34" s="163"/>
      <c r="B34" s="164"/>
      <c r="C34" s="158"/>
      <c r="D34" s="158"/>
      <c r="E34" s="158"/>
      <c r="F34" s="158"/>
      <c r="G34" s="158"/>
      <c r="H34" s="158"/>
      <c r="I34" s="158"/>
      <c r="J34" s="449"/>
      <c r="K34" s="165"/>
      <c r="L34" s="163"/>
      <c r="M34" s="163"/>
      <c r="N34" s="163"/>
      <c r="O34" s="163"/>
      <c r="P34" s="163"/>
      <c r="Q34" s="163"/>
      <c r="R34" s="163"/>
      <c r="S34" s="163"/>
      <c r="T34" s="163"/>
      <c r="U34" s="163"/>
      <c r="V34" s="163"/>
      <c r="W34" s="163"/>
      <c r="X34" s="163"/>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row>
    <row r="35" spans="1:255" s="1" customFormat="1" ht="24" customHeight="1" x14ac:dyDescent="0.35">
      <c r="A35" s="163"/>
      <c r="B35" s="164"/>
      <c r="C35" s="166" t="str">
        <f>Text!G443</f>
        <v>General comments</v>
      </c>
      <c r="D35" s="158"/>
      <c r="E35" s="158"/>
      <c r="F35" s="158"/>
      <c r="G35" s="158"/>
      <c r="H35" s="158"/>
      <c r="I35" s="158"/>
      <c r="J35" s="449"/>
      <c r="K35" s="165"/>
      <c r="L35" s="163"/>
      <c r="M35" s="163"/>
      <c r="N35" s="163"/>
      <c r="O35" s="163"/>
      <c r="P35" s="163"/>
      <c r="Q35" s="163"/>
      <c r="R35" s="163"/>
      <c r="S35" s="163"/>
      <c r="T35" s="163"/>
      <c r="U35" s="163"/>
      <c r="V35" s="163"/>
      <c r="W35" s="163"/>
      <c r="X35" s="163"/>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row>
    <row r="36" spans="1:255" s="1" customFormat="1" ht="15" customHeight="1" x14ac:dyDescent="0.35">
      <c r="A36" s="163"/>
      <c r="B36" s="164"/>
      <c r="C36" s="1073"/>
      <c r="D36" s="1074"/>
      <c r="E36" s="1074"/>
      <c r="F36" s="1074"/>
      <c r="G36" s="1074"/>
      <c r="H36" s="1074"/>
      <c r="I36" s="1074"/>
      <c r="J36" s="1075"/>
      <c r="K36" s="165"/>
      <c r="L36" s="163"/>
      <c r="M36" s="163"/>
      <c r="N36" s="163"/>
      <c r="O36" s="163"/>
      <c r="P36" s="163"/>
      <c r="Q36" s="163"/>
      <c r="R36" s="163"/>
      <c r="S36" s="163"/>
      <c r="T36" s="163"/>
      <c r="U36" s="163"/>
      <c r="V36" s="163"/>
      <c r="W36" s="163"/>
      <c r="X36" s="163"/>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row>
    <row r="37" spans="1:255" s="1" customFormat="1" ht="15" customHeight="1" x14ac:dyDescent="0.35">
      <c r="A37" s="163"/>
      <c r="B37" s="164"/>
      <c r="C37" s="1076"/>
      <c r="D37" s="1077"/>
      <c r="E37" s="1077"/>
      <c r="F37" s="1077"/>
      <c r="G37" s="1077"/>
      <c r="H37" s="1077"/>
      <c r="I37" s="1077"/>
      <c r="J37" s="1078"/>
      <c r="K37" s="165"/>
      <c r="L37" s="163"/>
      <c r="M37" s="163"/>
      <c r="N37" s="163"/>
      <c r="O37" s="163"/>
      <c r="P37" s="163"/>
      <c r="Q37" s="163"/>
      <c r="R37" s="163"/>
      <c r="S37" s="163"/>
      <c r="T37" s="163"/>
      <c r="U37" s="163"/>
      <c r="V37" s="163"/>
      <c r="W37" s="163"/>
      <c r="X37" s="163"/>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row>
    <row r="38" spans="1:255" s="1" customFormat="1" ht="15" customHeight="1" x14ac:dyDescent="0.35">
      <c r="A38" s="163"/>
      <c r="B38" s="164"/>
      <c r="C38" s="1076"/>
      <c r="D38" s="1077"/>
      <c r="E38" s="1077"/>
      <c r="F38" s="1077"/>
      <c r="G38" s="1077"/>
      <c r="H38" s="1077"/>
      <c r="I38" s="1077"/>
      <c r="J38" s="1078"/>
      <c r="K38" s="165"/>
      <c r="L38" s="163"/>
      <c r="M38" s="163"/>
      <c r="N38" s="163"/>
      <c r="O38" s="163"/>
      <c r="P38" s="163"/>
      <c r="Q38" s="163"/>
      <c r="R38" s="163"/>
      <c r="S38" s="163"/>
      <c r="T38" s="163"/>
      <c r="U38" s="163"/>
      <c r="V38" s="163"/>
      <c r="W38" s="163"/>
      <c r="X38" s="163"/>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row>
    <row r="39" spans="1:255" s="1" customFormat="1" ht="15" customHeight="1" x14ac:dyDescent="0.35">
      <c r="A39" s="163"/>
      <c r="B39" s="164"/>
      <c r="C39" s="1076"/>
      <c r="D39" s="1077"/>
      <c r="E39" s="1077"/>
      <c r="F39" s="1077"/>
      <c r="G39" s="1077"/>
      <c r="H39" s="1077"/>
      <c r="I39" s="1077"/>
      <c r="J39" s="1078"/>
      <c r="K39" s="165"/>
      <c r="L39" s="163"/>
      <c r="M39" s="163"/>
      <c r="N39" s="163"/>
      <c r="O39" s="163"/>
      <c r="P39" s="163"/>
      <c r="Q39" s="163"/>
      <c r="R39" s="163"/>
      <c r="S39" s="163"/>
      <c r="T39" s="163"/>
      <c r="U39" s="163"/>
      <c r="V39" s="163"/>
      <c r="W39" s="163"/>
      <c r="X39" s="163"/>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row>
    <row r="40" spans="1:255" s="1" customFormat="1" ht="15" customHeight="1" x14ac:dyDescent="0.35">
      <c r="A40" s="163"/>
      <c r="B40" s="164"/>
      <c r="C40" s="1076"/>
      <c r="D40" s="1077"/>
      <c r="E40" s="1077"/>
      <c r="F40" s="1077"/>
      <c r="G40" s="1077"/>
      <c r="H40" s="1077"/>
      <c r="I40" s="1077"/>
      <c r="J40" s="1078"/>
      <c r="K40" s="165"/>
      <c r="L40" s="163"/>
      <c r="M40" s="163"/>
      <c r="N40" s="163"/>
      <c r="O40" s="163"/>
      <c r="P40" s="163"/>
      <c r="Q40" s="163"/>
      <c r="R40" s="163"/>
      <c r="S40" s="163"/>
      <c r="T40" s="163"/>
      <c r="U40" s="163"/>
      <c r="V40" s="163"/>
      <c r="W40" s="163"/>
      <c r="X40" s="163"/>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row>
    <row r="41" spans="1:255" s="1" customFormat="1" ht="15" customHeight="1" x14ac:dyDescent="0.35">
      <c r="A41" s="163"/>
      <c r="B41" s="164"/>
      <c r="C41" s="1076"/>
      <c r="D41" s="1077"/>
      <c r="E41" s="1077"/>
      <c r="F41" s="1077"/>
      <c r="G41" s="1077"/>
      <c r="H41" s="1077"/>
      <c r="I41" s="1077"/>
      <c r="J41" s="1078"/>
      <c r="K41" s="165"/>
      <c r="L41" s="163"/>
      <c r="M41" s="163"/>
      <c r="N41" s="163"/>
      <c r="O41" s="163"/>
      <c r="P41" s="163"/>
      <c r="Q41" s="163"/>
      <c r="R41" s="163"/>
      <c r="S41" s="163"/>
      <c r="T41" s="163"/>
      <c r="U41" s="163"/>
      <c r="V41" s="163"/>
      <c r="W41" s="163"/>
      <c r="X41" s="163"/>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row>
    <row r="42" spans="1:255" s="1" customFormat="1" ht="15" customHeight="1" x14ac:dyDescent="0.35">
      <c r="A42" s="163"/>
      <c r="B42" s="164"/>
      <c r="C42" s="1079"/>
      <c r="D42" s="1080"/>
      <c r="E42" s="1080"/>
      <c r="F42" s="1080"/>
      <c r="G42" s="1080"/>
      <c r="H42" s="1080"/>
      <c r="I42" s="1080"/>
      <c r="J42" s="1081"/>
      <c r="K42" s="165"/>
      <c r="L42" s="163"/>
      <c r="M42" s="163"/>
      <c r="N42" s="163"/>
      <c r="O42" s="163"/>
      <c r="P42" s="163"/>
      <c r="Q42" s="163"/>
      <c r="R42" s="163"/>
      <c r="S42" s="163"/>
      <c r="T42" s="163"/>
      <c r="U42" s="163"/>
      <c r="V42" s="163"/>
      <c r="W42" s="163"/>
      <c r="X42" s="163"/>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row>
    <row r="43" spans="1:255" s="1" customFormat="1" ht="15.5" x14ac:dyDescent="0.35">
      <c r="A43" s="163"/>
      <c r="B43" s="167"/>
      <c r="C43" s="168"/>
      <c r="D43" s="168"/>
      <c r="E43" s="168"/>
      <c r="F43" s="168"/>
      <c r="G43" s="168"/>
      <c r="H43" s="168"/>
      <c r="I43" s="168"/>
      <c r="J43" s="454"/>
      <c r="K43" s="169"/>
      <c r="L43" s="163"/>
      <c r="M43" s="163"/>
      <c r="N43" s="163"/>
      <c r="O43" s="163"/>
      <c r="P43" s="163"/>
      <c r="Q43" s="163"/>
      <c r="R43" s="163"/>
      <c r="S43" s="163"/>
      <c r="T43" s="163"/>
      <c r="U43" s="163"/>
      <c r="V43" s="163"/>
      <c r="W43" s="163"/>
      <c r="X43" s="16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1:255" ht="15" customHeight="1" x14ac:dyDescent="0.35"/>
    <row r="45" spans="1:255" ht="15" customHeight="1" x14ac:dyDescent="0.35">
      <c r="X45" s="534"/>
    </row>
  </sheetData>
  <sheetProtection selectLockedCells="1"/>
  <mergeCells count="4">
    <mergeCell ref="C6:J13"/>
    <mergeCell ref="C16:J23"/>
    <mergeCell ref="C26:J33"/>
    <mergeCell ref="C36:J42"/>
  </mergeCells>
  <pageMargins left="0.23622047244094491" right="0.23622047244094491" top="0.43307086614173229" bottom="0.43307086614173229" header="0.31496062992125984" footer="0.31496062992125984"/>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59999389629810485"/>
  </sheetPr>
  <dimension ref="A1:DU467"/>
  <sheetViews>
    <sheetView zoomScaleNormal="100" workbookViewId="0">
      <pane ySplit="1" topLeftCell="A2" activePane="bottomLeft" state="frozen"/>
      <selection activeCell="C26" sqref="C26:J33"/>
      <selection pane="bottomLeft" activeCell="J29" sqref="J29"/>
    </sheetView>
  </sheetViews>
  <sheetFormatPr defaultColWidth="8.84375" defaultRowHeight="12.5" x14ac:dyDescent="0.25"/>
  <cols>
    <col min="1" max="1" width="5.69140625" style="3" customWidth="1"/>
    <col min="2" max="2" width="8.69140625" style="3" bestFit="1" customWidth="1"/>
    <col min="3" max="3" width="8" style="3" bestFit="1" customWidth="1"/>
    <col min="4" max="4" width="5.69140625" style="10" bestFit="1" customWidth="1"/>
    <col min="5" max="5" width="9.53515625" style="3" bestFit="1" customWidth="1"/>
    <col min="6" max="6" width="8.84375" style="3" bestFit="1" customWidth="1"/>
    <col min="7" max="7" width="5.53515625" style="3" bestFit="1" customWidth="1"/>
    <col min="8" max="8" width="4.23046875" style="3" customWidth="1"/>
    <col min="9" max="14" width="8.84375" style="3"/>
    <col min="15" max="16" width="5.23046875" style="3" customWidth="1"/>
    <col min="17" max="32" width="4.4609375" style="3" customWidth="1"/>
    <col min="33" max="33" width="8.84375" style="3"/>
    <col min="34" max="34" width="2.3046875" style="3" customWidth="1"/>
    <col min="35" max="35" width="9.53515625" style="3" customWidth="1"/>
    <col min="36" max="53" width="5.23046875" style="3" customWidth="1"/>
    <col min="54" max="54" width="5.69140625" style="3" customWidth="1"/>
    <col min="55" max="56" width="6.84375" style="3" customWidth="1"/>
    <col min="57" max="74" width="3.53515625" style="3" customWidth="1"/>
    <col min="75" max="75" width="6" style="3" customWidth="1"/>
    <col min="76" max="76" width="8.84375" style="3"/>
    <col min="77" max="77" width="2.53515625" style="3" customWidth="1"/>
    <col min="78" max="83" width="8.84375" style="3"/>
    <col min="84" max="84" width="4.23046875" style="3" customWidth="1"/>
    <col min="85" max="85" width="5.69140625" style="3" customWidth="1"/>
    <col min="86" max="103" width="5.23046875" style="3" customWidth="1"/>
    <col min="104" max="104" width="1.69140625" style="3" customWidth="1"/>
    <col min="105" max="105" width="1.23046875" style="3" customWidth="1"/>
    <col min="106" max="106" width="6.4609375" style="3" customWidth="1"/>
    <col min="107" max="124" width="3.765625" style="3" customWidth="1"/>
    <col min="125" max="16384" width="8.84375" style="3"/>
  </cols>
  <sheetData>
    <row r="1" spans="1:125" ht="13" x14ac:dyDescent="0.3">
      <c r="A1" s="3" t="s">
        <v>3959</v>
      </c>
      <c r="B1" s="3" t="s">
        <v>27</v>
      </c>
      <c r="C1" s="3" t="s">
        <v>381</v>
      </c>
      <c r="D1" s="10" t="s">
        <v>382</v>
      </c>
      <c r="E1" s="3" t="s">
        <v>383</v>
      </c>
      <c r="F1" s="3" t="s">
        <v>28</v>
      </c>
      <c r="G1" s="3" t="s">
        <v>367</v>
      </c>
      <c r="H1" s="2"/>
      <c r="I1" s="3" t="s">
        <v>73</v>
      </c>
      <c r="N1" s="775" t="s">
        <v>27</v>
      </c>
      <c r="O1" s="770" t="s">
        <v>4097</v>
      </c>
      <c r="AG1" s="137" t="s">
        <v>3694</v>
      </c>
      <c r="AI1" s="775" t="s">
        <v>28</v>
      </c>
      <c r="AJ1" s="770" t="s">
        <v>4096</v>
      </c>
      <c r="BZ1" s="20"/>
      <c r="CG1" s="770"/>
      <c r="CH1" s="755"/>
    </row>
    <row r="2" spans="1:125" ht="13" x14ac:dyDescent="0.3">
      <c r="A2" s="407">
        <f>FrontPage!N2</f>
        <v>1</v>
      </c>
      <c r="B2" s="3" t="str">
        <f t="shared" ref="B2:B65" si="0">Year</f>
        <v>202627</v>
      </c>
      <c r="C2" s="11" t="s">
        <v>193</v>
      </c>
      <c r="D2" s="10">
        <v>24</v>
      </c>
      <c r="E2" s="14" t="s">
        <v>43</v>
      </c>
      <c r="F2" s="4">
        <f t="shared" ref="F2:F65" si="1">UANumber</f>
        <v>0</v>
      </c>
      <c r="G2" s="3">
        <f t="shared" ref="G2:G65" ca="1" si="2">IF(VLOOKUP(D2,INDIRECT(H2),MATCH(E2,INDIRECT(H2&amp;$I$1),0),FALSE)="",0,VLOOKUP(D2,INDIRECT(H2),MATCH(E2,INDIRECT(H2&amp;$I$1),0),FALSE))</f>
        <v>0</v>
      </c>
      <c r="H2" s="3" t="str">
        <f t="shared" ref="H2:H65" si="3">"_"&amp;C2</f>
        <v>_RA</v>
      </c>
      <c r="L2" s="20" t="s">
        <v>516</v>
      </c>
    </row>
    <row r="3" spans="1:125" x14ac:dyDescent="0.25">
      <c r="A3" s="407">
        <f>A2</f>
        <v>1</v>
      </c>
      <c r="B3" s="3" t="str">
        <f t="shared" si="0"/>
        <v>202627</v>
      </c>
      <c r="C3" s="11" t="s">
        <v>193</v>
      </c>
      <c r="D3" s="10">
        <v>24</v>
      </c>
      <c r="E3" s="14" t="s">
        <v>44</v>
      </c>
      <c r="F3" s="4">
        <f t="shared" si="1"/>
        <v>0</v>
      </c>
      <c r="G3" s="3">
        <f t="shared" ca="1" si="2"/>
        <v>0</v>
      </c>
      <c r="H3" s="3" t="str">
        <f t="shared" si="3"/>
        <v>_RA</v>
      </c>
      <c r="N3" s="776" t="s">
        <v>515</v>
      </c>
      <c r="O3" s="776" t="s">
        <v>381</v>
      </c>
      <c r="P3" s="784" t="s">
        <v>383</v>
      </c>
      <c r="Q3" s="785"/>
      <c r="R3" s="785"/>
      <c r="S3" s="785"/>
      <c r="T3" s="785"/>
      <c r="U3" s="785"/>
      <c r="V3" s="785"/>
      <c r="W3" s="785"/>
      <c r="X3" s="785"/>
      <c r="Y3" s="785"/>
      <c r="Z3" s="785"/>
      <c r="AA3" s="785"/>
      <c r="AB3" s="785"/>
      <c r="AC3" s="785"/>
      <c r="AD3" s="778"/>
      <c r="AI3" s="776" t="s">
        <v>515</v>
      </c>
      <c r="AJ3" s="777"/>
      <c r="AK3" s="778"/>
      <c r="BE3" s="3">
        <f>SUM(BE6:BE235)</f>
        <v>0</v>
      </c>
      <c r="BF3" s="3">
        <f t="shared" ref="BF3:BW3" si="4">SUM(BF6:BF235)</f>
        <v>0</v>
      </c>
      <c r="BG3" s="3">
        <f t="shared" si="4"/>
        <v>0</v>
      </c>
      <c r="BH3" s="3">
        <f t="shared" si="4"/>
        <v>0</v>
      </c>
      <c r="BI3" s="3">
        <f t="shared" si="4"/>
        <v>0</v>
      </c>
      <c r="BJ3" s="3">
        <f t="shared" si="4"/>
        <v>0</v>
      </c>
      <c r="BK3" s="3">
        <f t="shared" si="4"/>
        <v>0</v>
      </c>
      <c r="BL3" s="3">
        <f t="shared" si="4"/>
        <v>0</v>
      </c>
      <c r="BM3" s="3">
        <f t="shared" si="4"/>
        <v>0</v>
      </c>
      <c r="BN3" s="3">
        <f t="shared" si="4"/>
        <v>0</v>
      </c>
      <c r="BO3" s="3">
        <f t="shared" si="4"/>
        <v>0</v>
      </c>
      <c r="BP3" s="3">
        <f t="shared" si="4"/>
        <v>0</v>
      </c>
      <c r="BQ3" s="3">
        <f t="shared" si="4"/>
        <v>0</v>
      </c>
      <c r="BR3" s="3">
        <f t="shared" si="4"/>
        <v>0</v>
      </c>
      <c r="BS3" s="3">
        <f t="shared" si="4"/>
        <v>0</v>
      </c>
      <c r="BT3" s="3">
        <f t="shared" si="4"/>
        <v>0</v>
      </c>
      <c r="BU3" s="3">
        <f t="shared" si="4"/>
        <v>0</v>
      </c>
      <c r="BV3" s="3">
        <f t="shared" si="4"/>
        <v>0</v>
      </c>
      <c r="BW3" s="3">
        <f t="shared" si="4"/>
        <v>0</v>
      </c>
    </row>
    <row r="4" spans="1:125" ht="13" x14ac:dyDescent="0.3">
      <c r="A4" s="407">
        <f t="shared" ref="A4:A67" si="5">A3</f>
        <v>1</v>
      </c>
      <c r="B4" s="3" t="str">
        <f t="shared" si="0"/>
        <v>202627</v>
      </c>
      <c r="C4" s="11" t="s">
        <v>193</v>
      </c>
      <c r="D4" s="10">
        <v>25</v>
      </c>
      <c r="E4" s="14" t="s">
        <v>43</v>
      </c>
      <c r="F4" s="4">
        <f t="shared" si="1"/>
        <v>0</v>
      </c>
      <c r="G4" s="3">
        <f t="shared" ca="1" si="2"/>
        <v>0</v>
      </c>
      <c r="H4" s="3" t="str">
        <f t="shared" si="3"/>
        <v>_RA</v>
      </c>
      <c r="N4" s="779"/>
      <c r="O4" s="777" t="s">
        <v>193</v>
      </c>
      <c r="P4" s="785"/>
      <c r="Q4" s="777" t="s">
        <v>384</v>
      </c>
      <c r="R4" s="785"/>
      <c r="S4" s="777" t="s">
        <v>419</v>
      </c>
      <c r="T4" s="785"/>
      <c r="U4" s="785"/>
      <c r="V4" s="785"/>
      <c r="W4" s="785"/>
      <c r="X4" s="785"/>
      <c r="Y4" s="785"/>
      <c r="Z4" s="785"/>
      <c r="AA4" s="785"/>
      <c r="AB4" s="785"/>
      <c r="AC4" s="785"/>
      <c r="AD4" s="778"/>
      <c r="AI4" s="779"/>
      <c r="AJ4" s="779"/>
      <c r="AK4" s="780"/>
      <c r="BE4" s="20">
        <f t="shared" ref="BE4:BS5" si="6">AJ4</f>
        <v>0</v>
      </c>
      <c r="BF4" s="20"/>
      <c r="BG4" s="20">
        <f t="shared" si="6"/>
        <v>0</v>
      </c>
      <c r="BH4" s="20"/>
      <c r="BI4" s="20">
        <f t="shared" si="6"/>
        <v>0</v>
      </c>
      <c r="BJ4" s="20"/>
      <c r="BK4" s="20">
        <f t="shared" si="6"/>
        <v>0</v>
      </c>
      <c r="BL4" s="20"/>
      <c r="BM4" s="20"/>
      <c r="BN4" s="20"/>
      <c r="BO4" s="20"/>
      <c r="BP4" s="20"/>
      <c r="BQ4" s="20"/>
      <c r="BR4" s="20"/>
      <c r="BS4" s="20"/>
      <c r="BT4" s="20"/>
      <c r="BU4" s="20"/>
      <c r="BV4" s="20"/>
      <c r="DB4" s="20"/>
      <c r="DC4" s="20"/>
      <c r="DD4" s="20"/>
      <c r="DE4" s="20"/>
      <c r="DF4" s="20"/>
      <c r="DG4" s="20"/>
      <c r="DH4" s="20"/>
      <c r="DI4" s="20"/>
      <c r="DJ4" s="20"/>
      <c r="DK4" s="20"/>
      <c r="DL4" s="20"/>
      <c r="DM4" s="20"/>
      <c r="DN4" s="20"/>
      <c r="DO4" s="20"/>
      <c r="DP4" s="20"/>
      <c r="DQ4" s="20"/>
      <c r="DR4" s="20"/>
      <c r="DS4" s="20"/>
    </row>
    <row r="5" spans="1:125" ht="13" x14ac:dyDescent="0.3">
      <c r="A5" s="407">
        <f t="shared" si="5"/>
        <v>1</v>
      </c>
      <c r="B5" s="3" t="str">
        <f t="shared" si="0"/>
        <v>202627</v>
      </c>
      <c r="C5" s="11" t="s">
        <v>193</v>
      </c>
      <c r="D5" s="10">
        <v>25</v>
      </c>
      <c r="E5" s="14" t="s">
        <v>44</v>
      </c>
      <c r="F5" s="4">
        <f t="shared" si="1"/>
        <v>0</v>
      </c>
      <c r="G5" s="3">
        <f t="shared" ca="1" si="2"/>
        <v>0</v>
      </c>
      <c r="H5" s="3" t="str">
        <f t="shared" si="3"/>
        <v>_RA</v>
      </c>
      <c r="N5" s="776" t="s">
        <v>382</v>
      </c>
      <c r="O5" s="777" t="s">
        <v>43</v>
      </c>
      <c r="P5" s="786" t="s">
        <v>44</v>
      </c>
      <c r="Q5" s="777" t="s">
        <v>45</v>
      </c>
      <c r="R5" s="786" t="s">
        <v>46</v>
      </c>
      <c r="S5" s="777" t="s">
        <v>48</v>
      </c>
      <c r="T5" s="786" t="s">
        <v>45</v>
      </c>
      <c r="U5" s="786" t="s">
        <v>46</v>
      </c>
      <c r="V5" s="786" t="s">
        <v>47</v>
      </c>
      <c r="W5" s="786" t="s">
        <v>456</v>
      </c>
      <c r="X5" s="786" t="s">
        <v>43</v>
      </c>
      <c r="Y5" s="786" t="s">
        <v>349</v>
      </c>
      <c r="Z5" s="786" t="s">
        <v>350</v>
      </c>
      <c r="AA5" s="786" t="s">
        <v>351</v>
      </c>
      <c r="AB5" s="786" t="s">
        <v>352</v>
      </c>
      <c r="AC5" s="786" t="s">
        <v>458</v>
      </c>
      <c r="AD5" s="787" t="s">
        <v>44</v>
      </c>
      <c r="AI5" s="777"/>
      <c r="AJ5" s="779"/>
      <c r="AK5" s="781"/>
      <c r="BE5" s="20">
        <f t="shared" si="6"/>
        <v>0</v>
      </c>
      <c r="BF5" s="20">
        <f t="shared" si="6"/>
        <v>0</v>
      </c>
      <c r="BG5" s="20">
        <f t="shared" si="6"/>
        <v>0</v>
      </c>
      <c r="BH5" s="20">
        <f t="shared" si="6"/>
        <v>0</v>
      </c>
      <c r="BI5" s="20">
        <f t="shared" si="6"/>
        <v>0</v>
      </c>
      <c r="BJ5" s="20">
        <f t="shared" si="6"/>
        <v>0</v>
      </c>
      <c r="BK5" s="20">
        <f t="shared" si="6"/>
        <v>0</v>
      </c>
      <c r="BL5" s="20">
        <f t="shared" si="6"/>
        <v>0</v>
      </c>
      <c r="BM5" s="20">
        <f t="shared" si="6"/>
        <v>0</v>
      </c>
      <c r="BN5" s="20">
        <f t="shared" si="6"/>
        <v>0</v>
      </c>
      <c r="BO5" s="20">
        <f t="shared" si="6"/>
        <v>0</v>
      </c>
      <c r="BP5" s="20">
        <f t="shared" si="6"/>
        <v>0</v>
      </c>
      <c r="BQ5" s="20">
        <f t="shared" si="6"/>
        <v>0</v>
      </c>
      <c r="BR5" s="20">
        <f t="shared" si="6"/>
        <v>0</v>
      </c>
      <c r="BS5" s="20">
        <f t="shared" si="6"/>
        <v>0</v>
      </c>
      <c r="BT5" s="20">
        <f>AY5</f>
        <v>0</v>
      </c>
      <c r="BU5" s="20">
        <f>AZ5</f>
        <v>0</v>
      </c>
      <c r="BV5" s="20">
        <f>BA5</f>
        <v>0</v>
      </c>
      <c r="BW5" s="20" t="s">
        <v>3692</v>
      </c>
      <c r="DB5" s="20"/>
      <c r="DC5" s="20"/>
      <c r="DD5" s="20"/>
      <c r="DE5" s="20"/>
      <c r="DF5" s="20"/>
      <c r="DG5" s="20"/>
      <c r="DH5" s="20"/>
      <c r="DI5" s="20"/>
      <c r="DJ5" s="20"/>
      <c r="DK5" s="20"/>
      <c r="DL5" s="20"/>
      <c r="DM5" s="20"/>
      <c r="DN5" s="20"/>
      <c r="DO5" s="20"/>
      <c r="DP5" s="20"/>
      <c r="DQ5" s="20"/>
      <c r="DR5" s="20"/>
      <c r="DS5" s="20"/>
      <c r="DT5" s="20"/>
      <c r="DU5" s="20"/>
    </row>
    <row r="6" spans="1:125" ht="13" x14ac:dyDescent="0.3">
      <c r="A6" s="407">
        <f t="shared" si="5"/>
        <v>1</v>
      </c>
      <c r="B6" s="3" t="str">
        <f t="shared" si="0"/>
        <v>202627</v>
      </c>
      <c r="C6" s="11" t="s">
        <v>193</v>
      </c>
      <c r="D6" s="10">
        <v>26</v>
      </c>
      <c r="E6" s="14" t="s">
        <v>43</v>
      </c>
      <c r="F6" s="4">
        <f t="shared" si="1"/>
        <v>0</v>
      </c>
      <c r="G6" s="3">
        <f t="shared" ca="1" si="2"/>
        <v>0</v>
      </c>
      <c r="H6" s="3" t="str">
        <f t="shared" si="3"/>
        <v>_RA</v>
      </c>
      <c r="N6" s="777">
        <v>1</v>
      </c>
      <c r="O6" s="777"/>
      <c r="P6" s="786"/>
      <c r="Q6" s="777"/>
      <c r="R6" s="786"/>
      <c r="S6" s="777">
        <v>0</v>
      </c>
      <c r="T6" s="786">
        <v>0</v>
      </c>
      <c r="U6" s="786">
        <v>0</v>
      </c>
      <c r="V6" s="786">
        <v>0</v>
      </c>
      <c r="W6" s="786">
        <v>0</v>
      </c>
      <c r="X6" s="786">
        <v>0</v>
      </c>
      <c r="Y6" s="786">
        <v>0</v>
      </c>
      <c r="Z6" s="786">
        <v>0</v>
      </c>
      <c r="AA6" s="786">
        <v>0</v>
      </c>
      <c r="AB6" s="786">
        <v>0</v>
      </c>
      <c r="AC6" s="786">
        <v>0</v>
      </c>
      <c r="AD6" s="787">
        <v>0</v>
      </c>
      <c r="AI6" s="782"/>
      <c r="AJ6" s="782"/>
      <c r="AK6" s="783"/>
      <c r="BD6" s="3">
        <f t="shared" ref="BD6:BD49" si="7">AI6</f>
        <v>0</v>
      </c>
      <c r="BE6" s="3">
        <f t="shared" ref="BE6:BE49" si="8">AJ6-O6</f>
        <v>0</v>
      </c>
      <c r="BF6" s="3">
        <f t="shared" ref="BF6:BF49" si="9">AK6-P6</f>
        <v>0</v>
      </c>
      <c r="BG6" s="3">
        <f t="shared" ref="BG6:BG49" si="10">AL6-Q6</f>
        <v>0</v>
      </c>
      <c r="BH6" s="3">
        <f t="shared" ref="BH6:BH49" si="11">AM6-R6</f>
        <v>0</v>
      </c>
      <c r="BI6" s="3">
        <f t="shared" ref="BI6:BI49" si="12">AN6-S6</f>
        <v>0</v>
      </c>
      <c r="BJ6" s="3">
        <f t="shared" ref="BJ6:BJ49" si="13">AO6-T6</f>
        <v>0</v>
      </c>
      <c r="BK6" s="3">
        <f t="shared" ref="BK6:BK49" si="14">AP6-U6</f>
        <v>0</v>
      </c>
      <c r="BL6" s="3">
        <f t="shared" ref="BL6:BL49" si="15">AQ6-V6</f>
        <v>0</v>
      </c>
      <c r="BM6" s="3">
        <f t="shared" ref="BM6:BM49" si="16">AR6-W6</f>
        <v>0</v>
      </c>
      <c r="BN6" s="3">
        <f t="shared" ref="BN6:BN49" si="17">AS6-X6</f>
        <v>0</v>
      </c>
      <c r="BO6" s="3">
        <f t="shared" ref="BO6:BO49" si="18">AT6-Y6</f>
        <v>0</v>
      </c>
      <c r="BP6" s="3">
        <f t="shared" ref="BP6:BP49" si="19">AU6-Z6</f>
        <v>0</v>
      </c>
      <c r="BQ6" s="3">
        <f t="shared" ref="BQ6:BQ49" si="20">AV6-AA6</f>
        <v>0</v>
      </c>
      <c r="BR6" s="3">
        <f t="shared" ref="BR6:BR49" si="21">AW6-AB6</f>
        <v>0</v>
      </c>
      <c r="BS6" s="3">
        <f t="shared" ref="BS6:BS49" si="22">AX6-AC6</f>
        <v>0</v>
      </c>
      <c r="BT6" s="3">
        <f t="shared" ref="BT6:BT49" si="23">AY6-AD6</f>
        <v>0</v>
      </c>
      <c r="BU6" s="3">
        <f t="shared" ref="BU6:BU49" si="24">AZ6-AE6</f>
        <v>0</v>
      </c>
      <c r="BV6" s="3">
        <f t="shared" ref="BV6:BV49" si="25">BA6-AF6</f>
        <v>0</v>
      </c>
      <c r="BW6" s="3">
        <f>SUM(BE6:BV6)</f>
        <v>0</v>
      </c>
      <c r="DB6" s="20"/>
    </row>
    <row r="7" spans="1:125" ht="13" x14ac:dyDescent="0.3">
      <c r="A7" s="407">
        <f t="shared" si="5"/>
        <v>1</v>
      </c>
      <c r="B7" s="3" t="str">
        <f t="shared" si="0"/>
        <v>202627</v>
      </c>
      <c r="C7" s="11" t="s">
        <v>193</v>
      </c>
      <c r="D7" s="10">
        <v>26</v>
      </c>
      <c r="E7" s="14" t="s">
        <v>44</v>
      </c>
      <c r="F7" s="4">
        <f t="shared" si="1"/>
        <v>0</v>
      </c>
      <c r="G7" s="3">
        <f t="shared" ca="1" si="2"/>
        <v>0</v>
      </c>
      <c r="H7" s="3" t="str">
        <f t="shared" si="3"/>
        <v>_RA</v>
      </c>
      <c r="N7" s="788">
        <v>4</v>
      </c>
      <c r="O7" s="788"/>
      <c r="Q7" s="788"/>
      <c r="S7" s="788">
        <v>0</v>
      </c>
      <c r="T7" s="3">
        <v>0</v>
      </c>
      <c r="U7" s="3">
        <v>0</v>
      </c>
      <c r="V7" s="3">
        <v>0</v>
      </c>
      <c r="W7" s="3">
        <v>0</v>
      </c>
      <c r="X7" s="3">
        <v>0</v>
      </c>
      <c r="Y7" s="3">
        <v>0</v>
      </c>
      <c r="Z7" s="3">
        <v>0</v>
      </c>
      <c r="AA7" s="3">
        <v>0</v>
      </c>
      <c r="AB7" s="3">
        <v>0</v>
      </c>
      <c r="AC7" s="3">
        <v>0</v>
      </c>
      <c r="AD7" s="845">
        <v>0</v>
      </c>
      <c r="BD7" s="3">
        <f t="shared" si="7"/>
        <v>0</v>
      </c>
      <c r="BE7" s="3">
        <f t="shared" si="8"/>
        <v>0</v>
      </c>
      <c r="BF7" s="3">
        <f t="shared" si="9"/>
        <v>0</v>
      </c>
      <c r="BG7" s="3">
        <f t="shared" si="10"/>
        <v>0</v>
      </c>
      <c r="BH7" s="3">
        <f t="shared" si="11"/>
        <v>0</v>
      </c>
      <c r="BI7" s="3">
        <f t="shared" si="12"/>
        <v>0</v>
      </c>
      <c r="BJ7" s="3">
        <f t="shared" si="13"/>
        <v>0</v>
      </c>
      <c r="BK7" s="3">
        <f t="shared" si="14"/>
        <v>0</v>
      </c>
      <c r="BL7" s="3">
        <f t="shared" si="15"/>
        <v>0</v>
      </c>
      <c r="BM7" s="3">
        <f t="shared" si="16"/>
        <v>0</v>
      </c>
      <c r="BN7" s="3">
        <f t="shared" si="17"/>
        <v>0</v>
      </c>
      <c r="BO7" s="3">
        <f t="shared" si="18"/>
        <v>0</v>
      </c>
      <c r="BP7" s="3">
        <f t="shared" si="19"/>
        <v>0</v>
      </c>
      <c r="BQ7" s="3">
        <f t="shared" si="20"/>
        <v>0</v>
      </c>
      <c r="BR7" s="3">
        <f t="shared" si="21"/>
        <v>0</v>
      </c>
      <c r="BS7" s="3">
        <f t="shared" si="22"/>
        <v>0</v>
      </c>
      <c r="BT7" s="3">
        <f t="shared" si="23"/>
        <v>0</v>
      </c>
      <c r="BU7" s="3">
        <f t="shared" si="24"/>
        <v>0</v>
      </c>
      <c r="BV7" s="3">
        <f t="shared" si="25"/>
        <v>0</v>
      </c>
      <c r="BW7" s="3">
        <f t="shared" ref="BW7:BW70" si="26">SUM(BE7:BV7)</f>
        <v>0</v>
      </c>
      <c r="DB7" s="20"/>
    </row>
    <row r="8" spans="1:125" ht="13" x14ac:dyDescent="0.3">
      <c r="A8" s="407">
        <f t="shared" si="5"/>
        <v>1</v>
      </c>
      <c r="B8" s="3" t="str">
        <f t="shared" si="0"/>
        <v>202627</v>
      </c>
      <c r="C8" s="11" t="s">
        <v>193</v>
      </c>
      <c r="D8" s="10">
        <v>27</v>
      </c>
      <c r="E8" s="14" t="s">
        <v>43</v>
      </c>
      <c r="F8" s="4">
        <f t="shared" si="1"/>
        <v>0</v>
      </c>
      <c r="G8" s="3">
        <f t="shared" ca="1" si="2"/>
        <v>0</v>
      </c>
      <c r="H8" s="3" t="str">
        <f t="shared" si="3"/>
        <v>_RA</v>
      </c>
      <c r="N8" s="788">
        <v>4.0999999999999996</v>
      </c>
      <c r="O8" s="788"/>
      <c r="Q8" s="788"/>
      <c r="S8" s="788">
        <v>0</v>
      </c>
      <c r="T8" s="3">
        <v>0</v>
      </c>
      <c r="U8" s="3">
        <v>0</v>
      </c>
      <c r="V8" s="3">
        <v>0</v>
      </c>
      <c r="W8" s="3">
        <v>0</v>
      </c>
      <c r="X8" s="3">
        <v>0</v>
      </c>
      <c r="Y8" s="3">
        <v>0</v>
      </c>
      <c r="Z8" s="3">
        <v>0</v>
      </c>
      <c r="AA8" s="3">
        <v>0</v>
      </c>
      <c r="AB8" s="3">
        <v>0</v>
      </c>
      <c r="AC8" s="3">
        <v>0</v>
      </c>
      <c r="AD8" s="845">
        <v>0</v>
      </c>
      <c r="BD8" s="3">
        <f t="shared" si="7"/>
        <v>0</v>
      </c>
      <c r="BE8" s="3">
        <f t="shared" si="8"/>
        <v>0</v>
      </c>
      <c r="BF8" s="3">
        <f t="shared" si="9"/>
        <v>0</v>
      </c>
      <c r="BG8" s="3">
        <f t="shared" si="10"/>
        <v>0</v>
      </c>
      <c r="BH8" s="3">
        <f t="shared" si="11"/>
        <v>0</v>
      </c>
      <c r="BI8" s="3">
        <f t="shared" si="12"/>
        <v>0</v>
      </c>
      <c r="BJ8" s="3">
        <f t="shared" si="13"/>
        <v>0</v>
      </c>
      <c r="BK8" s="3">
        <f t="shared" si="14"/>
        <v>0</v>
      </c>
      <c r="BL8" s="3">
        <f t="shared" si="15"/>
        <v>0</v>
      </c>
      <c r="BM8" s="3">
        <f t="shared" si="16"/>
        <v>0</v>
      </c>
      <c r="BN8" s="3">
        <f t="shared" si="17"/>
        <v>0</v>
      </c>
      <c r="BO8" s="3">
        <f t="shared" si="18"/>
        <v>0</v>
      </c>
      <c r="BP8" s="3">
        <f t="shared" si="19"/>
        <v>0</v>
      </c>
      <c r="BQ8" s="3">
        <f t="shared" si="20"/>
        <v>0</v>
      </c>
      <c r="BR8" s="3">
        <f t="shared" si="21"/>
        <v>0</v>
      </c>
      <c r="BS8" s="3">
        <f t="shared" si="22"/>
        <v>0</v>
      </c>
      <c r="BT8" s="3">
        <f t="shared" si="23"/>
        <v>0</v>
      </c>
      <c r="BU8" s="3">
        <f t="shared" si="24"/>
        <v>0</v>
      </c>
      <c r="BV8" s="3">
        <f t="shared" si="25"/>
        <v>0</v>
      </c>
      <c r="BW8" s="3">
        <f t="shared" si="26"/>
        <v>0</v>
      </c>
      <c r="DB8" s="20"/>
    </row>
    <row r="9" spans="1:125" ht="13" x14ac:dyDescent="0.3">
      <c r="A9" s="407">
        <f t="shared" si="5"/>
        <v>1</v>
      </c>
      <c r="B9" s="3" t="str">
        <f t="shared" si="0"/>
        <v>202627</v>
      </c>
      <c r="C9" s="11" t="s">
        <v>193</v>
      </c>
      <c r="D9" s="10">
        <v>27</v>
      </c>
      <c r="E9" s="14" t="s">
        <v>44</v>
      </c>
      <c r="F9" s="4">
        <f t="shared" si="1"/>
        <v>0</v>
      </c>
      <c r="G9" s="3">
        <f t="shared" ca="1" si="2"/>
        <v>0</v>
      </c>
      <c r="H9" s="3" t="str">
        <f t="shared" si="3"/>
        <v>_RA</v>
      </c>
      <c r="N9" s="788">
        <v>5</v>
      </c>
      <c r="O9" s="788"/>
      <c r="Q9" s="788"/>
      <c r="S9" s="788">
        <v>0</v>
      </c>
      <c r="T9" s="3">
        <v>0</v>
      </c>
      <c r="U9" s="3">
        <v>0</v>
      </c>
      <c r="V9" s="3">
        <v>0</v>
      </c>
      <c r="W9" s="3">
        <v>0</v>
      </c>
      <c r="X9" s="3">
        <v>0</v>
      </c>
      <c r="Y9" s="3">
        <v>0</v>
      </c>
      <c r="Z9" s="3">
        <v>0</v>
      </c>
      <c r="AA9" s="3">
        <v>0</v>
      </c>
      <c r="AB9" s="3">
        <v>0</v>
      </c>
      <c r="AC9" s="3">
        <v>0</v>
      </c>
      <c r="AD9" s="845">
        <v>0</v>
      </c>
      <c r="BD9" s="3">
        <f t="shared" si="7"/>
        <v>0</v>
      </c>
      <c r="BE9" s="3">
        <f t="shared" si="8"/>
        <v>0</v>
      </c>
      <c r="BF9" s="3">
        <f t="shared" si="9"/>
        <v>0</v>
      </c>
      <c r="BG9" s="3">
        <f t="shared" si="10"/>
        <v>0</v>
      </c>
      <c r="BH9" s="3">
        <f t="shared" si="11"/>
        <v>0</v>
      </c>
      <c r="BI9" s="3">
        <f t="shared" si="12"/>
        <v>0</v>
      </c>
      <c r="BJ9" s="3">
        <f t="shared" si="13"/>
        <v>0</v>
      </c>
      <c r="BK9" s="3">
        <f t="shared" si="14"/>
        <v>0</v>
      </c>
      <c r="BL9" s="3">
        <f t="shared" si="15"/>
        <v>0</v>
      </c>
      <c r="BM9" s="3">
        <f t="shared" si="16"/>
        <v>0</v>
      </c>
      <c r="BN9" s="3">
        <f t="shared" si="17"/>
        <v>0</v>
      </c>
      <c r="BO9" s="3">
        <f t="shared" si="18"/>
        <v>0</v>
      </c>
      <c r="BP9" s="3">
        <f t="shared" si="19"/>
        <v>0</v>
      </c>
      <c r="BQ9" s="3">
        <f t="shared" si="20"/>
        <v>0</v>
      </c>
      <c r="BR9" s="3">
        <f t="shared" si="21"/>
        <v>0</v>
      </c>
      <c r="BS9" s="3">
        <f t="shared" si="22"/>
        <v>0</v>
      </c>
      <c r="BT9" s="3">
        <f t="shared" si="23"/>
        <v>0</v>
      </c>
      <c r="BU9" s="3">
        <f t="shared" si="24"/>
        <v>0</v>
      </c>
      <c r="BV9" s="3">
        <f t="shared" si="25"/>
        <v>0</v>
      </c>
      <c r="BW9" s="3">
        <f t="shared" si="26"/>
        <v>0</v>
      </c>
      <c r="DB9" s="20"/>
    </row>
    <row r="10" spans="1:125" ht="13" x14ac:dyDescent="0.3">
      <c r="A10" s="407">
        <f t="shared" si="5"/>
        <v>1</v>
      </c>
      <c r="B10" s="3" t="str">
        <f t="shared" si="0"/>
        <v>202627</v>
      </c>
      <c r="C10" s="11" t="s">
        <v>193</v>
      </c>
      <c r="D10" s="10">
        <v>28</v>
      </c>
      <c r="E10" s="14" t="s">
        <v>43</v>
      </c>
      <c r="F10" s="4">
        <f t="shared" si="1"/>
        <v>0</v>
      </c>
      <c r="G10" s="3">
        <f t="shared" ca="1" si="2"/>
        <v>0</v>
      </c>
      <c r="H10" s="3" t="str">
        <f t="shared" si="3"/>
        <v>_RA</v>
      </c>
      <c r="N10" s="788">
        <v>6</v>
      </c>
      <c r="O10" s="788"/>
      <c r="Q10" s="788"/>
      <c r="S10" s="788">
        <v>0</v>
      </c>
      <c r="T10" s="3">
        <v>0</v>
      </c>
      <c r="U10" s="3">
        <v>0</v>
      </c>
      <c r="V10" s="3">
        <v>0</v>
      </c>
      <c r="W10" s="3">
        <v>0</v>
      </c>
      <c r="X10" s="3">
        <v>0</v>
      </c>
      <c r="Y10" s="3">
        <v>0</v>
      </c>
      <c r="Z10" s="3">
        <v>0</v>
      </c>
      <c r="AA10" s="3">
        <v>0</v>
      </c>
      <c r="AB10" s="3">
        <v>0</v>
      </c>
      <c r="AC10" s="3">
        <v>0</v>
      </c>
      <c r="AD10" s="845">
        <v>0</v>
      </c>
      <c r="BD10" s="3">
        <f t="shared" si="7"/>
        <v>0</v>
      </c>
      <c r="BE10" s="3">
        <f t="shared" si="8"/>
        <v>0</v>
      </c>
      <c r="BF10" s="3">
        <f t="shared" si="9"/>
        <v>0</v>
      </c>
      <c r="BG10" s="3">
        <f t="shared" si="10"/>
        <v>0</v>
      </c>
      <c r="BH10" s="3">
        <f t="shared" si="11"/>
        <v>0</v>
      </c>
      <c r="BI10" s="3">
        <f t="shared" si="12"/>
        <v>0</v>
      </c>
      <c r="BJ10" s="3">
        <f t="shared" si="13"/>
        <v>0</v>
      </c>
      <c r="BK10" s="3">
        <f t="shared" si="14"/>
        <v>0</v>
      </c>
      <c r="BL10" s="3">
        <f t="shared" si="15"/>
        <v>0</v>
      </c>
      <c r="BM10" s="3">
        <f t="shared" si="16"/>
        <v>0</v>
      </c>
      <c r="BN10" s="3">
        <f t="shared" si="17"/>
        <v>0</v>
      </c>
      <c r="BO10" s="3">
        <f t="shared" si="18"/>
        <v>0</v>
      </c>
      <c r="BP10" s="3">
        <f t="shared" si="19"/>
        <v>0</v>
      </c>
      <c r="BQ10" s="3">
        <f t="shared" si="20"/>
        <v>0</v>
      </c>
      <c r="BR10" s="3">
        <f t="shared" si="21"/>
        <v>0</v>
      </c>
      <c r="BS10" s="3">
        <f t="shared" si="22"/>
        <v>0</v>
      </c>
      <c r="BT10" s="3">
        <f t="shared" si="23"/>
        <v>0</v>
      </c>
      <c r="BU10" s="3">
        <f t="shared" si="24"/>
        <v>0</v>
      </c>
      <c r="BV10" s="3">
        <f t="shared" si="25"/>
        <v>0</v>
      </c>
      <c r="BW10" s="3">
        <f t="shared" si="26"/>
        <v>0</v>
      </c>
      <c r="DB10" s="20"/>
    </row>
    <row r="11" spans="1:125" ht="13" x14ac:dyDescent="0.3">
      <c r="A11" s="407">
        <f t="shared" si="5"/>
        <v>1</v>
      </c>
      <c r="B11" s="3" t="str">
        <f t="shared" si="0"/>
        <v>202627</v>
      </c>
      <c r="C11" s="11" t="s">
        <v>193</v>
      </c>
      <c r="D11" s="10">
        <v>28</v>
      </c>
      <c r="E11" s="14" t="s">
        <v>44</v>
      </c>
      <c r="F11" s="4">
        <f t="shared" si="1"/>
        <v>0</v>
      </c>
      <c r="G11" s="3">
        <f t="shared" ca="1" si="2"/>
        <v>0</v>
      </c>
      <c r="H11" s="3" t="str">
        <f t="shared" si="3"/>
        <v>_RA</v>
      </c>
      <c r="N11" s="788">
        <v>6.1</v>
      </c>
      <c r="O11" s="788"/>
      <c r="Q11" s="788"/>
      <c r="S11" s="788">
        <v>0</v>
      </c>
      <c r="T11" s="3">
        <v>0</v>
      </c>
      <c r="U11" s="3">
        <v>0</v>
      </c>
      <c r="V11" s="3">
        <v>0</v>
      </c>
      <c r="W11" s="3">
        <v>0</v>
      </c>
      <c r="X11" s="3">
        <v>0</v>
      </c>
      <c r="Y11" s="3">
        <v>0</v>
      </c>
      <c r="Z11" s="3">
        <v>0</v>
      </c>
      <c r="AA11" s="3">
        <v>0</v>
      </c>
      <c r="AB11" s="3">
        <v>0</v>
      </c>
      <c r="AC11" s="3">
        <v>0</v>
      </c>
      <c r="AD11" s="845">
        <v>0</v>
      </c>
      <c r="BD11" s="3">
        <f t="shared" si="7"/>
        <v>0</v>
      </c>
      <c r="BE11" s="3">
        <f t="shared" si="8"/>
        <v>0</v>
      </c>
      <c r="BF11" s="3">
        <f t="shared" si="9"/>
        <v>0</v>
      </c>
      <c r="BG11" s="3">
        <f t="shared" si="10"/>
        <v>0</v>
      </c>
      <c r="BH11" s="3">
        <f t="shared" si="11"/>
        <v>0</v>
      </c>
      <c r="BI11" s="3">
        <f t="shared" si="12"/>
        <v>0</v>
      </c>
      <c r="BJ11" s="3">
        <f t="shared" si="13"/>
        <v>0</v>
      </c>
      <c r="BK11" s="3">
        <f t="shared" si="14"/>
        <v>0</v>
      </c>
      <c r="BL11" s="3">
        <f t="shared" si="15"/>
        <v>0</v>
      </c>
      <c r="BM11" s="3">
        <f t="shared" si="16"/>
        <v>0</v>
      </c>
      <c r="BN11" s="3">
        <f t="shared" si="17"/>
        <v>0</v>
      </c>
      <c r="BO11" s="3">
        <f t="shared" si="18"/>
        <v>0</v>
      </c>
      <c r="BP11" s="3">
        <f t="shared" si="19"/>
        <v>0</v>
      </c>
      <c r="BQ11" s="3">
        <f t="shared" si="20"/>
        <v>0</v>
      </c>
      <c r="BR11" s="3">
        <f t="shared" si="21"/>
        <v>0</v>
      </c>
      <c r="BS11" s="3">
        <f t="shared" si="22"/>
        <v>0</v>
      </c>
      <c r="BT11" s="3">
        <f t="shared" si="23"/>
        <v>0</v>
      </c>
      <c r="BU11" s="3">
        <f t="shared" si="24"/>
        <v>0</v>
      </c>
      <c r="BV11" s="3">
        <f t="shared" si="25"/>
        <v>0</v>
      </c>
      <c r="BW11" s="3">
        <f t="shared" si="26"/>
        <v>0</v>
      </c>
      <c r="DB11" s="20"/>
    </row>
    <row r="12" spans="1:125" ht="13" x14ac:dyDescent="0.3">
      <c r="A12" s="407">
        <f t="shared" si="5"/>
        <v>1</v>
      </c>
      <c r="B12" s="3" t="str">
        <f t="shared" si="0"/>
        <v>202627</v>
      </c>
      <c r="C12" s="11" t="s">
        <v>193</v>
      </c>
      <c r="D12" s="10">
        <v>29.1</v>
      </c>
      <c r="E12" s="14" t="s">
        <v>43</v>
      </c>
      <c r="F12" s="4">
        <f t="shared" si="1"/>
        <v>0</v>
      </c>
      <c r="G12" s="3">
        <f t="shared" ca="1" si="2"/>
        <v>0</v>
      </c>
      <c r="H12" s="3" t="str">
        <f t="shared" si="3"/>
        <v>_RA</v>
      </c>
      <c r="N12" s="788">
        <v>7</v>
      </c>
      <c r="O12" s="788"/>
      <c r="Q12" s="788"/>
      <c r="S12" s="788">
        <v>0</v>
      </c>
      <c r="T12" s="3">
        <v>0</v>
      </c>
      <c r="U12" s="3">
        <v>0</v>
      </c>
      <c r="V12" s="3">
        <v>0</v>
      </c>
      <c r="W12" s="3">
        <v>0</v>
      </c>
      <c r="X12" s="3">
        <v>0</v>
      </c>
      <c r="Y12" s="3">
        <v>0</v>
      </c>
      <c r="Z12" s="3">
        <v>0</v>
      </c>
      <c r="AA12" s="3">
        <v>0</v>
      </c>
      <c r="AB12" s="3">
        <v>0</v>
      </c>
      <c r="AC12" s="3">
        <v>0</v>
      </c>
      <c r="AD12" s="845">
        <v>0</v>
      </c>
      <c r="BD12" s="3">
        <f t="shared" si="7"/>
        <v>0</v>
      </c>
      <c r="BE12" s="3">
        <f t="shared" si="8"/>
        <v>0</v>
      </c>
      <c r="BF12" s="3">
        <f t="shared" si="9"/>
        <v>0</v>
      </c>
      <c r="BG12" s="3">
        <f t="shared" si="10"/>
        <v>0</v>
      </c>
      <c r="BH12" s="3">
        <f t="shared" si="11"/>
        <v>0</v>
      </c>
      <c r="BI12" s="3">
        <f t="shared" si="12"/>
        <v>0</v>
      </c>
      <c r="BJ12" s="3">
        <f t="shared" si="13"/>
        <v>0</v>
      </c>
      <c r="BK12" s="3">
        <f t="shared" si="14"/>
        <v>0</v>
      </c>
      <c r="BL12" s="3">
        <f t="shared" si="15"/>
        <v>0</v>
      </c>
      <c r="BM12" s="3">
        <f t="shared" si="16"/>
        <v>0</v>
      </c>
      <c r="BN12" s="3">
        <f t="shared" si="17"/>
        <v>0</v>
      </c>
      <c r="BO12" s="3">
        <f t="shared" si="18"/>
        <v>0</v>
      </c>
      <c r="BP12" s="3">
        <f t="shared" si="19"/>
        <v>0</v>
      </c>
      <c r="BQ12" s="3">
        <f t="shared" si="20"/>
        <v>0</v>
      </c>
      <c r="BR12" s="3">
        <f t="shared" si="21"/>
        <v>0</v>
      </c>
      <c r="BS12" s="3">
        <f t="shared" si="22"/>
        <v>0</v>
      </c>
      <c r="BT12" s="3">
        <f t="shared" si="23"/>
        <v>0</v>
      </c>
      <c r="BU12" s="3">
        <f t="shared" si="24"/>
        <v>0</v>
      </c>
      <c r="BV12" s="3">
        <f t="shared" si="25"/>
        <v>0</v>
      </c>
      <c r="BW12" s="3">
        <f t="shared" si="26"/>
        <v>0</v>
      </c>
      <c r="DB12" s="20"/>
    </row>
    <row r="13" spans="1:125" ht="13" x14ac:dyDescent="0.3">
      <c r="A13" s="407">
        <f t="shared" si="5"/>
        <v>1</v>
      </c>
      <c r="B13" s="3" t="str">
        <f t="shared" si="0"/>
        <v>202627</v>
      </c>
      <c r="C13" s="11" t="s">
        <v>193</v>
      </c>
      <c r="D13" s="10">
        <v>29.1</v>
      </c>
      <c r="E13" s="14" t="s">
        <v>44</v>
      </c>
      <c r="F13" s="4">
        <f t="shared" si="1"/>
        <v>0</v>
      </c>
      <c r="G13" s="3">
        <f t="shared" ca="1" si="2"/>
        <v>0</v>
      </c>
      <c r="H13" s="3" t="str">
        <f t="shared" si="3"/>
        <v>_RA</v>
      </c>
      <c r="N13" s="788">
        <v>8</v>
      </c>
      <c r="O13" s="788"/>
      <c r="Q13" s="788"/>
      <c r="S13" s="788"/>
      <c r="X13" s="3">
        <v>0</v>
      </c>
      <c r="AD13" s="845">
        <v>0</v>
      </c>
      <c r="BD13" s="3">
        <f t="shared" si="7"/>
        <v>0</v>
      </c>
      <c r="BE13" s="3">
        <f t="shared" si="8"/>
        <v>0</v>
      </c>
      <c r="BF13" s="3">
        <f t="shared" si="9"/>
        <v>0</v>
      </c>
      <c r="BG13" s="3">
        <f t="shared" si="10"/>
        <v>0</v>
      </c>
      <c r="BH13" s="3">
        <f t="shared" si="11"/>
        <v>0</v>
      </c>
      <c r="BI13" s="3">
        <f t="shared" si="12"/>
        <v>0</v>
      </c>
      <c r="BJ13" s="3">
        <f t="shared" si="13"/>
        <v>0</v>
      </c>
      <c r="BK13" s="3">
        <f t="shared" si="14"/>
        <v>0</v>
      </c>
      <c r="BL13" s="3">
        <f t="shared" si="15"/>
        <v>0</v>
      </c>
      <c r="BM13" s="3">
        <f t="shared" si="16"/>
        <v>0</v>
      </c>
      <c r="BN13" s="3">
        <f t="shared" si="17"/>
        <v>0</v>
      </c>
      <c r="BO13" s="3">
        <f t="shared" si="18"/>
        <v>0</v>
      </c>
      <c r="BP13" s="3">
        <f t="shared" si="19"/>
        <v>0</v>
      </c>
      <c r="BQ13" s="3">
        <f t="shared" si="20"/>
        <v>0</v>
      </c>
      <c r="BR13" s="3">
        <f t="shared" si="21"/>
        <v>0</v>
      </c>
      <c r="BS13" s="3">
        <f t="shared" si="22"/>
        <v>0</v>
      </c>
      <c r="BT13" s="3">
        <f t="shared" si="23"/>
        <v>0</v>
      </c>
      <c r="BU13" s="3">
        <f t="shared" si="24"/>
        <v>0</v>
      </c>
      <c r="BV13" s="3">
        <f t="shared" si="25"/>
        <v>0</v>
      </c>
      <c r="BW13" s="3">
        <f t="shared" si="26"/>
        <v>0</v>
      </c>
      <c r="DB13" s="20"/>
    </row>
    <row r="14" spans="1:125" ht="13" x14ac:dyDescent="0.3">
      <c r="A14" s="407">
        <f t="shared" si="5"/>
        <v>1</v>
      </c>
      <c r="B14" s="3" t="str">
        <f t="shared" si="0"/>
        <v>202627</v>
      </c>
      <c r="C14" s="11" t="s">
        <v>193</v>
      </c>
      <c r="D14" s="10">
        <v>29.2</v>
      </c>
      <c r="E14" s="14" t="s">
        <v>43</v>
      </c>
      <c r="F14" s="4">
        <f t="shared" si="1"/>
        <v>0</v>
      </c>
      <c r="G14" s="3">
        <f t="shared" ca="1" si="2"/>
        <v>0</v>
      </c>
      <c r="H14" s="3" t="str">
        <f t="shared" si="3"/>
        <v>_RA</v>
      </c>
      <c r="N14" s="788">
        <v>9</v>
      </c>
      <c r="O14" s="788"/>
      <c r="Q14" s="788"/>
      <c r="S14" s="788"/>
      <c r="X14" s="3">
        <v>0</v>
      </c>
      <c r="AD14" s="845">
        <v>0</v>
      </c>
      <c r="BD14" s="3">
        <f t="shared" si="7"/>
        <v>0</v>
      </c>
      <c r="BE14" s="3">
        <f t="shared" si="8"/>
        <v>0</v>
      </c>
      <c r="BF14" s="3">
        <f t="shared" si="9"/>
        <v>0</v>
      </c>
      <c r="BG14" s="3">
        <f t="shared" si="10"/>
        <v>0</v>
      </c>
      <c r="BH14" s="3">
        <f t="shared" si="11"/>
        <v>0</v>
      </c>
      <c r="BI14" s="3">
        <f t="shared" si="12"/>
        <v>0</v>
      </c>
      <c r="BJ14" s="3">
        <f t="shared" si="13"/>
        <v>0</v>
      </c>
      <c r="BK14" s="3">
        <f t="shared" si="14"/>
        <v>0</v>
      </c>
      <c r="BL14" s="3">
        <f t="shared" si="15"/>
        <v>0</v>
      </c>
      <c r="BM14" s="3">
        <f t="shared" si="16"/>
        <v>0</v>
      </c>
      <c r="BN14" s="3">
        <f t="shared" si="17"/>
        <v>0</v>
      </c>
      <c r="BO14" s="3">
        <f t="shared" si="18"/>
        <v>0</v>
      </c>
      <c r="BP14" s="3">
        <f t="shared" si="19"/>
        <v>0</v>
      </c>
      <c r="BQ14" s="3">
        <f t="shared" si="20"/>
        <v>0</v>
      </c>
      <c r="BR14" s="3">
        <f t="shared" si="21"/>
        <v>0</v>
      </c>
      <c r="BS14" s="3">
        <f t="shared" si="22"/>
        <v>0</v>
      </c>
      <c r="BT14" s="3">
        <f t="shared" si="23"/>
        <v>0</v>
      </c>
      <c r="BU14" s="3">
        <f t="shared" si="24"/>
        <v>0</v>
      </c>
      <c r="BV14" s="3">
        <f t="shared" si="25"/>
        <v>0</v>
      </c>
      <c r="BW14" s="3">
        <f t="shared" si="26"/>
        <v>0</v>
      </c>
      <c r="DB14" s="20"/>
    </row>
    <row r="15" spans="1:125" ht="13" x14ac:dyDescent="0.3">
      <c r="A15" s="407">
        <f t="shared" si="5"/>
        <v>1</v>
      </c>
      <c r="B15" s="3" t="str">
        <f t="shared" si="0"/>
        <v>202627</v>
      </c>
      <c r="C15" s="11" t="s">
        <v>193</v>
      </c>
      <c r="D15" s="10">
        <v>29.2</v>
      </c>
      <c r="E15" s="14" t="s">
        <v>44</v>
      </c>
      <c r="F15" s="4">
        <f t="shared" si="1"/>
        <v>0</v>
      </c>
      <c r="G15" s="3">
        <f t="shared" ca="1" si="2"/>
        <v>0</v>
      </c>
      <c r="H15" s="3" t="str">
        <f t="shared" si="3"/>
        <v>_RA</v>
      </c>
      <c r="N15" s="788">
        <v>10.1</v>
      </c>
      <c r="O15" s="788"/>
      <c r="Q15" s="788"/>
      <c r="S15" s="788"/>
      <c r="X15" s="3">
        <v>0</v>
      </c>
      <c r="AD15" s="845">
        <v>0</v>
      </c>
      <c r="BD15" s="3">
        <f t="shared" si="7"/>
        <v>0</v>
      </c>
      <c r="BE15" s="3">
        <f t="shared" si="8"/>
        <v>0</v>
      </c>
      <c r="BF15" s="3">
        <f t="shared" si="9"/>
        <v>0</v>
      </c>
      <c r="BG15" s="3">
        <f t="shared" si="10"/>
        <v>0</v>
      </c>
      <c r="BH15" s="3">
        <f t="shared" si="11"/>
        <v>0</v>
      </c>
      <c r="BI15" s="3">
        <f t="shared" si="12"/>
        <v>0</v>
      </c>
      <c r="BJ15" s="3">
        <f t="shared" si="13"/>
        <v>0</v>
      </c>
      <c r="BK15" s="3">
        <f t="shared" si="14"/>
        <v>0</v>
      </c>
      <c r="BL15" s="3">
        <f t="shared" si="15"/>
        <v>0</v>
      </c>
      <c r="BM15" s="3">
        <f t="shared" si="16"/>
        <v>0</v>
      </c>
      <c r="BN15" s="3">
        <f t="shared" si="17"/>
        <v>0</v>
      </c>
      <c r="BO15" s="3">
        <f t="shared" si="18"/>
        <v>0</v>
      </c>
      <c r="BP15" s="3">
        <f t="shared" si="19"/>
        <v>0</v>
      </c>
      <c r="BQ15" s="3">
        <f t="shared" si="20"/>
        <v>0</v>
      </c>
      <c r="BR15" s="3">
        <f t="shared" si="21"/>
        <v>0</v>
      </c>
      <c r="BS15" s="3">
        <f t="shared" si="22"/>
        <v>0</v>
      </c>
      <c r="BT15" s="3">
        <f t="shared" si="23"/>
        <v>0</v>
      </c>
      <c r="BU15" s="3">
        <f t="shared" si="24"/>
        <v>0</v>
      </c>
      <c r="BV15" s="3">
        <f t="shared" si="25"/>
        <v>0</v>
      </c>
      <c r="BW15" s="3">
        <f t="shared" si="26"/>
        <v>0</v>
      </c>
      <c r="DB15" s="20"/>
    </row>
    <row r="16" spans="1:125" ht="13" x14ac:dyDescent="0.3">
      <c r="A16" s="407">
        <f t="shared" si="5"/>
        <v>1</v>
      </c>
      <c r="B16" s="3" t="str">
        <f t="shared" si="0"/>
        <v>202627</v>
      </c>
      <c r="C16" s="11" t="s">
        <v>193</v>
      </c>
      <c r="D16" s="10">
        <v>30</v>
      </c>
      <c r="E16" s="14" t="s">
        <v>43</v>
      </c>
      <c r="F16" s="4">
        <f t="shared" si="1"/>
        <v>0</v>
      </c>
      <c r="G16" s="3">
        <f t="shared" ca="1" si="2"/>
        <v>0</v>
      </c>
      <c r="H16" s="3" t="str">
        <f t="shared" si="3"/>
        <v>_RA</v>
      </c>
      <c r="N16" s="788">
        <v>10.199999999999999</v>
      </c>
      <c r="O16" s="788"/>
      <c r="Q16" s="788"/>
      <c r="S16" s="788"/>
      <c r="X16" s="3">
        <v>0</v>
      </c>
      <c r="AD16" s="845">
        <v>0</v>
      </c>
      <c r="BD16" s="3">
        <f t="shared" si="7"/>
        <v>0</v>
      </c>
      <c r="BE16" s="3">
        <f t="shared" si="8"/>
        <v>0</v>
      </c>
      <c r="BF16" s="3">
        <f t="shared" si="9"/>
        <v>0</v>
      </c>
      <c r="BG16" s="3">
        <f t="shared" si="10"/>
        <v>0</v>
      </c>
      <c r="BH16" s="3">
        <f t="shared" si="11"/>
        <v>0</v>
      </c>
      <c r="BI16" s="3">
        <f t="shared" si="12"/>
        <v>0</v>
      </c>
      <c r="BJ16" s="3">
        <f t="shared" si="13"/>
        <v>0</v>
      </c>
      <c r="BK16" s="3">
        <f t="shared" si="14"/>
        <v>0</v>
      </c>
      <c r="BL16" s="3">
        <f t="shared" si="15"/>
        <v>0</v>
      </c>
      <c r="BM16" s="3">
        <f t="shared" si="16"/>
        <v>0</v>
      </c>
      <c r="BN16" s="3">
        <f t="shared" si="17"/>
        <v>0</v>
      </c>
      <c r="BO16" s="3">
        <f t="shared" si="18"/>
        <v>0</v>
      </c>
      <c r="BP16" s="3">
        <f t="shared" si="19"/>
        <v>0</v>
      </c>
      <c r="BQ16" s="3">
        <f t="shared" si="20"/>
        <v>0</v>
      </c>
      <c r="BR16" s="3">
        <f t="shared" si="21"/>
        <v>0</v>
      </c>
      <c r="BS16" s="3">
        <f t="shared" si="22"/>
        <v>0</v>
      </c>
      <c r="BT16" s="3">
        <f t="shared" si="23"/>
        <v>0</v>
      </c>
      <c r="BU16" s="3">
        <f t="shared" si="24"/>
        <v>0</v>
      </c>
      <c r="BV16" s="3">
        <f t="shared" si="25"/>
        <v>0</v>
      </c>
      <c r="BW16" s="3">
        <f t="shared" si="26"/>
        <v>0</v>
      </c>
      <c r="DB16" s="20"/>
    </row>
    <row r="17" spans="1:106" ht="13" x14ac:dyDescent="0.3">
      <c r="A17" s="407">
        <f t="shared" si="5"/>
        <v>1</v>
      </c>
      <c r="B17" s="3" t="str">
        <f t="shared" si="0"/>
        <v>202627</v>
      </c>
      <c r="C17" s="11" t="s">
        <v>193</v>
      </c>
      <c r="D17" s="10">
        <v>30</v>
      </c>
      <c r="E17" s="14" t="s">
        <v>44</v>
      </c>
      <c r="F17" s="4">
        <f t="shared" si="1"/>
        <v>0</v>
      </c>
      <c r="G17" s="3">
        <f t="shared" ca="1" si="2"/>
        <v>0</v>
      </c>
      <c r="H17" s="3" t="str">
        <f t="shared" si="3"/>
        <v>_RA</v>
      </c>
      <c r="N17" s="788">
        <v>11</v>
      </c>
      <c r="O17" s="788"/>
      <c r="Q17" s="788"/>
      <c r="S17" s="788"/>
      <c r="X17" s="3">
        <v>0</v>
      </c>
      <c r="AD17" s="845">
        <v>0</v>
      </c>
      <c r="BD17" s="3">
        <f t="shared" si="7"/>
        <v>0</v>
      </c>
      <c r="BE17" s="3">
        <f t="shared" si="8"/>
        <v>0</v>
      </c>
      <c r="BF17" s="3">
        <f t="shared" si="9"/>
        <v>0</v>
      </c>
      <c r="BG17" s="3">
        <f t="shared" si="10"/>
        <v>0</v>
      </c>
      <c r="BH17" s="3">
        <f t="shared" si="11"/>
        <v>0</v>
      </c>
      <c r="BI17" s="3">
        <f t="shared" si="12"/>
        <v>0</v>
      </c>
      <c r="BJ17" s="3">
        <f t="shared" si="13"/>
        <v>0</v>
      </c>
      <c r="BK17" s="3">
        <f t="shared" si="14"/>
        <v>0</v>
      </c>
      <c r="BL17" s="3">
        <f t="shared" si="15"/>
        <v>0</v>
      </c>
      <c r="BM17" s="3">
        <f t="shared" si="16"/>
        <v>0</v>
      </c>
      <c r="BN17" s="3">
        <f t="shared" si="17"/>
        <v>0</v>
      </c>
      <c r="BO17" s="3">
        <f t="shared" si="18"/>
        <v>0</v>
      </c>
      <c r="BP17" s="3">
        <f t="shared" si="19"/>
        <v>0</v>
      </c>
      <c r="BQ17" s="3">
        <f t="shared" si="20"/>
        <v>0</v>
      </c>
      <c r="BR17" s="3">
        <f t="shared" si="21"/>
        <v>0</v>
      </c>
      <c r="BS17" s="3">
        <f t="shared" si="22"/>
        <v>0</v>
      </c>
      <c r="BT17" s="3">
        <f t="shared" si="23"/>
        <v>0</v>
      </c>
      <c r="BU17" s="3">
        <f t="shared" si="24"/>
        <v>0</v>
      </c>
      <c r="BV17" s="3">
        <f t="shared" si="25"/>
        <v>0</v>
      </c>
      <c r="BW17" s="3">
        <f t="shared" si="26"/>
        <v>0</v>
      </c>
      <c r="DB17" s="20"/>
    </row>
    <row r="18" spans="1:106" ht="13" x14ac:dyDescent="0.3">
      <c r="A18" s="407">
        <f t="shared" si="5"/>
        <v>1</v>
      </c>
      <c r="B18" s="3" t="str">
        <f t="shared" si="0"/>
        <v>202627</v>
      </c>
      <c r="C18" s="11" t="s">
        <v>193</v>
      </c>
      <c r="D18" s="10">
        <v>32</v>
      </c>
      <c r="E18" s="14" t="s">
        <v>43</v>
      </c>
      <c r="F18" s="4">
        <f t="shared" si="1"/>
        <v>0</v>
      </c>
      <c r="G18" s="3">
        <f t="shared" ca="1" si="2"/>
        <v>0</v>
      </c>
      <c r="H18" s="3" t="str">
        <f t="shared" si="3"/>
        <v>_RA</v>
      </c>
      <c r="N18" s="788">
        <v>12</v>
      </c>
      <c r="O18" s="788"/>
      <c r="Q18" s="788"/>
      <c r="S18" s="788"/>
      <c r="X18" s="3">
        <v>0</v>
      </c>
      <c r="AD18" s="845">
        <v>0</v>
      </c>
      <c r="BD18" s="3">
        <f t="shared" si="7"/>
        <v>0</v>
      </c>
      <c r="BE18" s="3">
        <f t="shared" si="8"/>
        <v>0</v>
      </c>
      <c r="BF18" s="3">
        <f t="shared" si="9"/>
        <v>0</v>
      </c>
      <c r="BG18" s="3">
        <f t="shared" si="10"/>
        <v>0</v>
      </c>
      <c r="BH18" s="3">
        <f t="shared" si="11"/>
        <v>0</v>
      </c>
      <c r="BI18" s="3">
        <f t="shared" si="12"/>
        <v>0</v>
      </c>
      <c r="BJ18" s="3">
        <f t="shared" si="13"/>
        <v>0</v>
      </c>
      <c r="BK18" s="3">
        <f t="shared" si="14"/>
        <v>0</v>
      </c>
      <c r="BL18" s="3">
        <f t="shared" si="15"/>
        <v>0</v>
      </c>
      <c r="BM18" s="3">
        <f t="shared" si="16"/>
        <v>0</v>
      </c>
      <c r="BN18" s="3">
        <f t="shared" si="17"/>
        <v>0</v>
      </c>
      <c r="BO18" s="3">
        <f t="shared" si="18"/>
        <v>0</v>
      </c>
      <c r="BP18" s="3">
        <f t="shared" si="19"/>
        <v>0</v>
      </c>
      <c r="BQ18" s="3">
        <f t="shared" si="20"/>
        <v>0</v>
      </c>
      <c r="BR18" s="3">
        <f t="shared" si="21"/>
        <v>0</v>
      </c>
      <c r="BS18" s="3">
        <f t="shared" si="22"/>
        <v>0</v>
      </c>
      <c r="BT18" s="3">
        <f t="shared" si="23"/>
        <v>0</v>
      </c>
      <c r="BU18" s="3">
        <f t="shared" si="24"/>
        <v>0</v>
      </c>
      <c r="BV18" s="3">
        <f t="shared" si="25"/>
        <v>0</v>
      </c>
      <c r="BW18" s="3">
        <f t="shared" si="26"/>
        <v>0</v>
      </c>
      <c r="DB18" s="20"/>
    </row>
    <row r="19" spans="1:106" ht="13" x14ac:dyDescent="0.3">
      <c r="A19" s="407">
        <f t="shared" si="5"/>
        <v>1</v>
      </c>
      <c r="B19" s="3" t="str">
        <f t="shared" si="0"/>
        <v>202627</v>
      </c>
      <c r="C19" s="11" t="s">
        <v>193</v>
      </c>
      <c r="D19" s="10">
        <v>32</v>
      </c>
      <c r="E19" s="14" t="s">
        <v>44</v>
      </c>
      <c r="F19" s="4">
        <f t="shared" si="1"/>
        <v>0</v>
      </c>
      <c r="G19" s="3">
        <f t="shared" ca="1" si="2"/>
        <v>0</v>
      </c>
      <c r="H19" s="3" t="str">
        <f t="shared" si="3"/>
        <v>_RA</v>
      </c>
      <c r="N19" s="788">
        <v>13.1</v>
      </c>
      <c r="O19" s="788"/>
      <c r="Q19" s="788"/>
      <c r="S19" s="788"/>
      <c r="X19" s="3">
        <v>0</v>
      </c>
      <c r="AD19" s="845">
        <v>0</v>
      </c>
      <c r="BD19" s="3">
        <f t="shared" si="7"/>
        <v>0</v>
      </c>
      <c r="BE19" s="3">
        <f t="shared" si="8"/>
        <v>0</v>
      </c>
      <c r="BF19" s="3">
        <f t="shared" si="9"/>
        <v>0</v>
      </c>
      <c r="BG19" s="3">
        <f t="shared" si="10"/>
        <v>0</v>
      </c>
      <c r="BH19" s="3">
        <f t="shared" si="11"/>
        <v>0</v>
      </c>
      <c r="BI19" s="3">
        <f t="shared" si="12"/>
        <v>0</v>
      </c>
      <c r="BJ19" s="3">
        <f t="shared" si="13"/>
        <v>0</v>
      </c>
      <c r="BK19" s="3">
        <f t="shared" si="14"/>
        <v>0</v>
      </c>
      <c r="BL19" s="3">
        <f t="shared" si="15"/>
        <v>0</v>
      </c>
      <c r="BM19" s="3">
        <f t="shared" si="16"/>
        <v>0</v>
      </c>
      <c r="BN19" s="3">
        <f t="shared" si="17"/>
        <v>0</v>
      </c>
      <c r="BO19" s="3">
        <f t="shared" si="18"/>
        <v>0</v>
      </c>
      <c r="BP19" s="3">
        <f t="shared" si="19"/>
        <v>0</v>
      </c>
      <c r="BQ19" s="3">
        <f t="shared" si="20"/>
        <v>0</v>
      </c>
      <c r="BR19" s="3">
        <f t="shared" si="21"/>
        <v>0</v>
      </c>
      <c r="BS19" s="3">
        <f t="shared" si="22"/>
        <v>0</v>
      </c>
      <c r="BT19" s="3">
        <f t="shared" si="23"/>
        <v>0</v>
      </c>
      <c r="BU19" s="3">
        <f t="shared" si="24"/>
        <v>0</v>
      </c>
      <c r="BV19" s="3">
        <f t="shared" si="25"/>
        <v>0</v>
      </c>
      <c r="BW19" s="3">
        <f t="shared" si="26"/>
        <v>0</v>
      </c>
      <c r="DB19" s="20"/>
    </row>
    <row r="20" spans="1:106" ht="13" x14ac:dyDescent="0.3">
      <c r="A20" s="407">
        <f t="shared" si="5"/>
        <v>1</v>
      </c>
      <c r="B20" s="3" t="str">
        <f t="shared" si="0"/>
        <v>202627</v>
      </c>
      <c r="C20" s="11" t="s">
        <v>193</v>
      </c>
      <c r="D20" s="10">
        <v>36.1</v>
      </c>
      <c r="E20" s="14" t="s">
        <v>43</v>
      </c>
      <c r="F20" s="4">
        <f t="shared" si="1"/>
        <v>0</v>
      </c>
      <c r="G20" s="3">
        <f t="shared" ca="1" si="2"/>
        <v>0</v>
      </c>
      <c r="H20" s="3" t="str">
        <f t="shared" si="3"/>
        <v>_RA</v>
      </c>
      <c r="N20" s="788">
        <v>13.2</v>
      </c>
      <c r="O20" s="788"/>
      <c r="Q20" s="788"/>
      <c r="S20" s="788"/>
      <c r="X20" s="3">
        <v>0</v>
      </c>
      <c r="AD20" s="845">
        <v>0</v>
      </c>
      <c r="BD20" s="3">
        <f t="shared" si="7"/>
        <v>0</v>
      </c>
      <c r="BE20" s="3">
        <f t="shared" si="8"/>
        <v>0</v>
      </c>
      <c r="BF20" s="3">
        <f t="shared" si="9"/>
        <v>0</v>
      </c>
      <c r="BG20" s="3">
        <f t="shared" si="10"/>
        <v>0</v>
      </c>
      <c r="BH20" s="3">
        <f t="shared" si="11"/>
        <v>0</v>
      </c>
      <c r="BI20" s="3">
        <f t="shared" si="12"/>
        <v>0</v>
      </c>
      <c r="BJ20" s="3">
        <f t="shared" si="13"/>
        <v>0</v>
      </c>
      <c r="BK20" s="3">
        <f t="shared" si="14"/>
        <v>0</v>
      </c>
      <c r="BL20" s="3">
        <f t="shared" si="15"/>
        <v>0</v>
      </c>
      <c r="BM20" s="3">
        <f t="shared" si="16"/>
        <v>0</v>
      </c>
      <c r="BN20" s="3">
        <f t="shared" si="17"/>
        <v>0</v>
      </c>
      <c r="BO20" s="3">
        <f t="shared" si="18"/>
        <v>0</v>
      </c>
      <c r="BP20" s="3">
        <f t="shared" si="19"/>
        <v>0</v>
      </c>
      <c r="BQ20" s="3">
        <f t="shared" si="20"/>
        <v>0</v>
      </c>
      <c r="BR20" s="3">
        <f t="shared" si="21"/>
        <v>0</v>
      </c>
      <c r="BS20" s="3">
        <f t="shared" si="22"/>
        <v>0</v>
      </c>
      <c r="BT20" s="3">
        <f t="shared" si="23"/>
        <v>0</v>
      </c>
      <c r="BU20" s="3">
        <f t="shared" si="24"/>
        <v>0</v>
      </c>
      <c r="BV20" s="3">
        <f t="shared" si="25"/>
        <v>0</v>
      </c>
      <c r="BW20" s="3">
        <f t="shared" si="26"/>
        <v>0</v>
      </c>
      <c r="DB20" s="20"/>
    </row>
    <row r="21" spans="1:106" ht="13" x14ac:dyDescent="0.3">
      <c r="A21" s="407">
        <f t="shared" si="5"/>
        <v>1</v>
      </c>
      <c r="B21" s="3" t="str">
        <f t="shared" si="0"/>
        <v>202627</v>
      </c>
      <c r="C21" s="11" t="s">
        <v>193</v>
      </c>
      <c r="D21" s="10">
        <v>36.1</v>
      </c>
      <c r="E21" s="14" t="s">
        <v>44</v>
      </c>
      <c r="F21" s="4">
        <f t="shared" si="1"/>
        <v>0</v>
      </c>
      <c r="G21" s="3">
        <f t="shared" ca="1" si="2"/>
        <v>0</v>
      </c>
      <c r="H21" s="3" t="str">
        <f t="shared" si="3"/>
        <v>_RA</v>
      </c>
      <c r="N21" s="788">
        <v>14.1</v>
      </c>
      <c r="O21" s="788"/>
      <c r="Q21" s="788"/>
      <c r="S21" s="788"/>
      <c r="X21" s="3">
        <v>0</v>
      </c>
      <c r="AD21" s="845">
        <v>0</v>
      </c>
      <c r="BD21" s="3">
        <f t="shared" si="7"/>
        <v>0</v>
      </c>
      <c r="BE21" s="3">
        <f t="shared" si="8"/>
        <v>0</v>
      </c>
      <c r="BF21" s="3">
        <f t="shared" si="9"/>
        <v>0</v>
      </c>
      <c r="BG21" s="3">
        <f t="shared" si="10"/>
        <v>0</v>
      </c>
      <c r="BH21" s="3">
        <f t="shared" si="11"/>
        <v>0</v>
      </c>
      <c r="BI21" s="3">
        <f t="shared" si="12"/>
        <v>0</v>
      </c>
      <c r="BJ21" s="3">
        <f t="shared" si="13"/>
        <v>0</v>
      </c>
      <c r="BK21" s="3">
        <f t="shared" si="14"/>
        <v>0</v>
      </c>
      <c r="BL21" s="3">
        <f t="shared" si="15"/>
        <v>0</v>
      </c>
      <c r="BM21" s="3">
        <f t="shared" si="16"/>
        <v>0</v>
      </c>
      <c r="BN21" s="3">
        <f t="shared" si="17"/>
        <v>0</v>
      </c>
      <c r="BO21" s="3">
        <f t="shared" si="18"/>
        <v>0</v>
      </c>
      <c r="BP21" s="3">
        <f t="shared" si="19"/>
        <v>0</v>
      </c>
      <c r="BQ21" s="3">
        <f t="shared" si="20"/>
        <v>0</v>
      </c>
      <c r="BR21" s="3">
        <f t="shared" si="21"/>
        <v>0</v>
      </c>
      <c r="BS21" s="3">
        <f t="shared" si="22"/>
        <v>0</v>
      </c>
      <c r="BT21" s="3">
        <f t="shared" si="23"/>
        <v>0</v>
      </c>
      <c r="BU21" s="3">
        <f t="shared" si="24"/>
        <v>0</v>
      </c>
      <c r="BV21" s="3">
        <f t="shared" si="25"/>
        <v>0</v>
      </c>
      <c r="BW21" s="3">
        <f t="shared" si="26"/>
        <v>0</v>
      </c>
      <c r="DB21" s="20"/>
    </row>
    <row r="22" spans="1:106" ht="13" x14ac:dyDescent="0.3">
      <c r="A22" s="407">
        <f t="shared" si="5"/>
        <v>1</v>
      </c>
      <c r="B22" s="3" t="str">
        <f t="shared" si="0"/>
        <v>202627</v>
      </c>
      <c r="C22" s="11" t="s">
        <v>193</v>
      </c>
      <c r="D22" s="10">
        <v>37</v>
      </c>
      <c r="E22" s="14" t="s">
        <v>43</v>
      </c>
      <c r="F22" s="4">
        <f t="shared" si="1"/>
        <v>0</v>
      </c>
      <c r="G22" s="3">
        <f t="shared" ca="1" si="2"/>
        <v>0</v>
      </c>
      <c r="H22" s="3" t="str">
        <f t="shared" si="3"/>
        <v>_RA</v>
      </c>
      <c r="N22" s="788">
        <v>14.2</v>
      </c>
      <c r="O22" s="788"/>
      <c r="Q22" s="788"/>
      <c r="S22" s="788"/>
      <c r="X22" s="3">
        <v>0</v>
      </c>
      <c r="AD22" s="845">
        <v>0</v>
      </c>
      <c r="BD22" s="3">
        <f t="shared" si="7"/>
        <v>0</v>
      </c>
      <c r="BE22" s="3">
        <f t="shared" si="8"/>
        <v>0</v>
      </c>
      <c r="BF22" s="3">
        <f t="shared" si="9"/>
        <v>0</v>
      </c>
      <c r="BG22" s="3">
        <f t="shared" si="10"/>
        <v>0</v>
      </c>
      <c r="BH22" s="3">
        <f t="shared" si="11"/>
        <v>0</v>
      </c>
      <c r="BI22" s="3">
        <f t="shared" si="12"/>
        <v>0</v>
      </c>
      <c r="BJ22" s="3">
        <f t="shared" si="13"/>
        <v>0</v>
      </c>
      <c r="BK22" s="3">
        <f t="shared" si="14"/>
        <v>0</v>
      </c>
      <c r="BL22" s="3">
        <f t="shared" si="15"/>
        <v>0</v>
      </c>
      <c r="BM22" s="3">
        <f t="shared" si="16"/>
        <v>0</v>
      </c>
      <c r="BN22" s="3">
        <f t="shared" si="17"/>
        <v>0</v>
      </c>
      <c r="BO22" s="3">
        <f t="shared" si="18"/>
        <v>0</v>
      </c>
      <c r="BP22" s="3">
        <f t="shared" si="19"/>
        <v>0</v>
      </c>
      <c r="BQ22" s="3">
        <f t="shared" si="20"/>
        <v>0</v>
      </c>
      <c r="BR22" s="3">
        <f t="shared" si="21"/>
        <v>0</v>
      </c>
      <c r="BS22" s="3">
        <f t="shared" si="22"/>
        <v>0</v>
      </c>
      <c r="BT22" s="3">
        <f t="shared" si="23"/>
        <v>0</v>
      </c>
      <c r="BU22" s="3">
        <f t="shared" si="24"/>
        <v>0</v>
      </c>
      <c r="BV22" s="3">
        <f t="shared" si="25"/>
        <v>0</v>
      </c>
      <c r="BW22" s="3">
        <f t="shared" si="26"/>
        <v>0</v>
      </c>
      <c r="DB22" s="20"/>
    </row>
    <row r="23" spans="1:106" ht="13" x14ac:dyDescent="0.3">
      <c r="A23" s="407">
        <f t="shared" si="5"/>
        <v>1</v>
      </c>
      <c r="B23" s="3" t="str">
        <f t="shared" si="0"/>
        <v>202627</v>
      </c>
      <c r="C23" s="11" t="s">
        <v>193</v>
      </c>
      <c r="D23" s="10">
        <v>37</v>
      </c>
      <c r="E23" s="14" t="s">
        <v>44</v>
      </c>
      <c r="F23" s="4">
        <f t="shared" si="1"/>
        <v>0</v>
      </c>
      <c r="G23" s="3">
        <f t="shared" ca="1" si="2"/>
        <v>0</v>
      </c>
      <c r="H23" s="3" t="str">
        <f t="shared" si="3"/>
        <v>_RA</v>
      </c>
      <c r="N23" s="788">
        <v>15.1</v>
      </c>
      <c r="O23" s="788"/>
      <c r="Q23" s="788"/>
      <c r="S23" s="788"/>
      <c r="X23" s="3">
        <v>0</v>
      </c>
      <c r="AD23" s="845">
        <v>0</v>
      </c>
      <c r="BD23" s="3">
        <f t="shared" si="7"/>
        <v>0</v>
      </c>
      <c r="BE23" s="3">
        <f t="shared" si="8"/>
        <v>0</v>
      </c>
      <c r="BF23" s="3">
        <f t="shared" si="9"/>
        <v>0</v>
      </c>
      <c r="BG23" s="3">
        <f t="shared" si="10"/>
        <v>0</v>
      </c>
      <c r="BH23" s="3">
        <f t="shared" si="11"/>
        <v>0</v>
      </c>
      <c r="BI23" s="3">
        <f t="shared" si="12"/>
        <v>0</v>
      </c>
      <c r="BJ23" s="3">
        <f t="shared" si="13"/>
        <v>0</v>
      </c>
      <c r="BK23" s="3">
        <f t="shared" si="14"/>
        <v>0</v>
      </c>
      <c r="BL23" s="3">
        <f t="shared" si="15"/>
        <v>0</v>
      </c>
      <c r="BM23" s="3">
        <f t="shared" si="16"/>
        <v>0</v>
      </c>
      <c r="BN23" s="3">
        <f t="shared" si="17"/>
        <v>0</v>
      </c>
      <c r="BO23" s="3">
        <f t="shared" si="18"/>
        <v>0</v>
      </c>
      <c r="BP23" s="3">
        <f t="shared" si="19"/>
        <v>0</v>
      </c>
      <c r="BQ23" s="3">
        <f t="shared" si="20"/>
        <v>0</v>
      </c>
      <c r="BR23" s="3">
        <f t="shared" si="21"/>
        <v>0</v>
      </c>
      <c r="BS23" s="3">
        <f t="shared" si="22"/>
        <v>0</v>
      </c>
      <c r="BT23" s="3">
        <f t="shared" si="23"/>
        <v>0</v>
      </c>
      <c r="BU23" s="3">
        <f t="shared" si="24"/>
        <v>0</v>
      </c>
      <c r="BV23" s="3">
        <f t="shared" si="25"/>
        <v>0</v>
      </c>
      <c r="BW23" s="3">
        <f t="shared" si="26"/>
        <v>0</v>
      </c>
      <c r="DB23" s="20"/>
    </row>
    <row r="24" spans="1:106" ht="13" x14ac:dyDescent="0.3">
      <c r="A24" s="407">
        <f t="shared" si="5"/>
        <v>1</v>
      </c>
      <c r="B24" s="3" t="str">
        <f t="shared" si="0"/>
        <v>202627</v>
      </c>
      <c r="C24" s="11" t="s">
        <v>193</v>
      </c>
      <c r="D24" s="10">
        <v>38.6</v>
      </c>
      <c r="E24" s="14" t="s">
        <v>43</v>
      </c>
      <c r="F24" s="4">
        <f t="shared" si="1"/>
        <v>0</v>
      </c>
      <c r="G24" s="3">
        <f t="shared" ca="1" si="2"/>
        <v>0</v>
      </c>
      <c r="H24" s="3" t="str">
        <f t="shared" si="3"/>
        <v>_RA</v>
      </c>
      <c r="N24" s="788">
        <v>15.2</v>
      </c>
      <c r="O24" s="788"/>
      <c r="Q24" s="788"/>
      <c r="S24" s="788"/>
      <c r="X24" s="3">
        <v>0</v>
      </c>
      <c r="AD24" s="845">
        <v>0</v>
      </c>
      <c r="BD24" s="3">
        <f t="shared" si="7"/>
        <v>0</v>
      </c>
      <c r="BE24" s="3">
        <f t="shared" si="8"/>
        <v>0</v>
      </c>
      <c r="BF24" s="3">
        <f t="shared" si="9"/>
        <v>0</v>
      </c>
      <c r="BG24" s="3">
        <f t="shared" si="10"/>
        <v>0</v>
      </c>
      <c r="BH24" s="3">
        <f t="shared" si="11"/>
        <v>0</v>
      </c>
      <c r="BI24" s="3">
        <f t="shared" si="12"/>
        <v>0</v>
      </c>
      <c r="BJ24" s="3">
        <f t="shared" si="13"/>
        <v>0</v>
      </c>
      <c r="BK24" s="3">
        <f t="shared" si="14"/>
        <v>0</v>
      </c>
      <c r="BL24" s="3">
        <f t="shared" si="15"/>
        <v>0</v>
      </c>
      <c r="BM24" s="3">
        <f t="shared" si="16"/>
        <v>0</v>
      </c>
      <c r="BN24" s="3">
        <f t="shared" si="17"/>
        <v>0</v>
      </c>
      <c r="BO24" s="3">
        <f t="shared" si="18"/>
        <v>0</v>
      </c>
      <c r="BP24" s="3">
        <f t="shared" si="19"/>
        <v>0</v>
      </c>
      <c r="BQ24" s="3">
        <f t="shared" si="20"/>
        <v>0</v>
      </c>
      <c r="BR24" s="3">
        <f t="shared" si="21"/>
        <v>0</v>
      </c>
      <c r="BS24" s="3">
        <f t="shared" si="22"/>
        <v>0</v>
      </c>
      <c r="BT24" s="3">
        <f t="shared" si="23"/>
        <v>0</v>
      </c>
      <c r="BU24" s="3">
        <f t="shared" si="24"/>
        <v>0</v>
      </c>
      <c r="BV24" s="3">
        <f t="shared" si="25"/>
        <v>0</v>
      </c>
      <c r="BW24" s="3">
        <f t="shared" si="26"/>
        <v>0</v>
      </c>
      <c r="DB24" s="20"/>
    </row>
    <row r="25" spans="1:106" ht="13" x14ac:dyDescent="0.3">
      <c r="A25" s="407">
        <f t="shared" si="5"/>
        <v>1</v>
      </c>
      <c r="B25" s="3" t="str">
        <f t="shared" si="0"/>
        <v>202627</v>
      </c>
      <c r="C25" s="11" t="s">
        <v>193</v>
      </c>
      <c r="D25" s="10">
        <v>38.6</v>
      </c>
      <c r="E25" s="14" t="s">
        <v>44</v>
      </c>
      <c r="F25" s="4">
        <f t="shared" si="1"/>
        <v>0</v>
      </c>
      <c r="G25" s="3">
        <f t="shared" ca="1" si="2"/>
        <v>0</v>
      </c>
      <c r="H25" s="3" t="str">
        <f t="shared" si="3"/>
        <v>_RA</v>
      </c>
      <c r="N25" s="788">
        <v>16</v>
      </c>
      <c r="O25" s="788"/>
      <c r="Q25" s="788"/>
      <c r="S25" s="788"/>
      <c r="X25" s="3">
        <v>0</v>
      </c>
      <c r="AD25" s="845">
        <v>0</v>
      </c>
      <c r="BD25" s="3">
        <f t="shared" si="7"/>
        <v>0</v>
      </c>
      <c r="BE25" s="3">
        <f t="shared" si="8"/>
        <v>0</v>
      </c>
      <c r="BF25" s="3">
        <f t="shared" si="9"/>
        <v>0</v>
      </c>
      <c r="BG25" s="3">
        <f t="shared" si="10"/>
        <v>0</v>
      </c>
      <c r="BH25" s="3">
        <f t="shared" si="11"/>
        <v>0</v>
      </c>
      <c r="BI25" s="3">
        <f t="shared" si="12"/>
        <v>0</v>
      </c>
      <c r="BJ25" s="3">
        <f t="shared" si="13"/>
        <v>0</v>
      </c>
      <c r="BK25" s="3">
        <f t="shared" si="14"/>
        <v>0</v>
      </c>
      <c r="BL25" s="3">
        <f t="shared" si="15"/>
        <v>0</v>
      </c>
      <c r="BM25" s="3">
        <f t="shared" si="16"/>
        <v>0</v>
      </c>
      <c r="BN25" s="3">
        <f t="shared" si="17"/>
        <v>0</v>
      </c>
      <c r="BO25" s="3">
        <f t="shared" si="18"/>
        <v>0</v>
      </c>
      <c r="BP25" s="3">
        <f t="shared" si="19"/>
        <v>0</v>
      </c>
      <c r="BQ25" s="3">
        <f t="shared" si="20"/>
        <v>0</v>
      </c>
      <c r="BR25" s="3">
        <f t="shared" si="21"/>
        <v>0</v>
      </c>
      <c r="BS25" s="3">
        <f t="shared" si="22"/>
        <v>0</v>
      </c>
      <c r="BT25" s="3">
        <f t="shared" si="23"/>
        <v>0</v>
      </c>
      <c r="BU25" s="3">
        <f t="shared" si="24"/>
        <v>0</v>
      </c>
      <c r="BV25" s="3">
        <f t="shared" si="25"/>
        <v>0</v>
      </c>
      <c r="BW25" s="3">
        <f t="shared" si="26"/>
        <v>0</v>
      </c>
      <c r="DB25" s="20"/>
    </row>
    <row r="26" spans="1:106" ht="13" x14ac:dyDescent="0.3">
      <c r="A26" s="407">
        <f t="shared" si="5"/>
        <v>1</v>
      </c>
      <c r="B26" s="3" t="str">
        <f t="shared" si="0"/>
        <v>202627</v>
      </c>
      <c r="C26" s="11" t="s">
        <v>193</v>
      </c>
      <c r="D26" s="10">
        <v>39.200000000000003</v>
      </c>
      <c r="E26" s="14" t="s">
        <v>43</v>
      </c>
      <c r="F26" s="4">
        <f t="shared" si="1"/>
        <v>0</v>
      </c>
      <c r="G26" s="3">
        <f t="shared" ca="1" si="2"/>
        <v>0</v>
      </c>
      <c r="H26" s="3" t="str">
        <f t="shared" si="3"/>
        <v>_RA</v>
      </c>
      <c r="N26" s="788">
        <v>23</v>
      </c>
      <c r="O26" s="788"/>
      <c r="Q26" s="788"/>
      <c r="S26" s="788">
        <v>0</v>
      </c>
      <c r="T26" s="3">
        <v>0</v>
      </c>
      <c r="U26" s="3">
        <v>0</v>
      </c>
      <c r="V26" s="3">
        <v>0</v>
      </c>
      <c r="W26" s="3">
        <v>0</v>
      </c>
      <c r="X26" s="3">
        <v>0</v>
      </c>
      <c r="Y26" s="3">
        <v>0</v>
      </c>
      <c r="Z26" s="3">
        <v>0</v>
      </c>
      <c r="AA26" s="3">
        <v>0</v>
      </c>
      <c r="AB26" s="3">
        <v>0</v>
      </c>
      <c r="AC26" s="3">
        <v>0</v>
      </c>
      <c r="AD26" s="845">
        <v>0</v>
      </c>
      <c r="BD26" s="3">
        <f t="shared" si="7"/>
        <v>0</v>
      </c>
      <c r="BE26" s="3">
        <f t="shared" si="8"/>
        <v>0</v>
      </c>
      <c r="BF26" s="3">
        <f t="shared" si="9"/>
        <v>0</v>
      </c>
      <c r="BG26" s="3">
        <f t="shared" si="10"/>
        <v>0</v>
      </c>
      <c r="BH26" s="3">
        <f t="shared" si="11"/>
        <v>0</v>
      </c>
      <c r="BI26" s="3">
        <f t="shared" si="12"/>
        <v>0</v>
      </c>
      <c r="BJ26" s="3">
        <f t="shared" si="13"/>
        <v>0</v>
      </c>
      <c r="BK26" s="3">
        <f t="shared" si="14"/>
        <v>0</v>
      </c>
      <c r="BL26" s="3">
        <f t="shared" si="15"/>
        <v>0</v>
      </c>
      <c r="BM26" s="3">
        <f t="shared" si="16"/>
        <v>0</v>
      </c>
      <c r="BN26" s="3">
        <f t="shared" si="17"/>
        <v>0</v>
      </c>
      <c r="BO26" s="3">
        <f t="shared" si="18"/>
        <v>0</v>
      </c>
      <c r="BP26" s="3">
        <f t="shared" si="19"/>
        <v>0</v>
      </c>
      <c r="BQ26" s="3">
        <f t="shared" si="20"/>
        <v>0</v>
      </c>
      <c r="BR26" s="3">
        <f t="shared" si="21"/>
        <v>0</v>
      </c>
      <c r="BS26" s="3">
        <f t="shared" si="22"/>
        <v>0</v>
      </c>
      <c r="BT26" s="3">
        <f t="shared" si="23"/>
        <v>0</v>
      </c>
      <c r="BU26" s="3">
        <f t="shared" si="24"/>
        <v>0</v>
      </c>
      <c r="BV26" s="3">
        <f t="shared" si="25"/>
        <v>0</v>
      </c>
      <c r="BW26" s="3">
        <f t="shared" si="26"/>
        <v>0</v>
      </c>
      <c r="DB26" s="20"/>
    </row>
    <row r="27" spans="1:106" ht="13" x14ac:dyDescent="0.3">
      <c r="A27" s="407">
        <f t="shared" si="5"/>
        <v>1</v>
      </c>
      <c r="B27" s="3" t="str">
        <f t="shared" si="0"/>
        <v>202627</v>
      </c>
      <c r="C27" s="11" t="s">
        <v>193</v>
      </c>
      <c r="D27" s="10">
        <v>39.200000000000003</v>
      </c>
      <c r="E27" s="14" t="s">
        <v>44</v>
      </c>
      <c r="F27" s="4">
        <f t="shared" si="1"/>
        <v>0</v>
      </c>
      <c r="G27" s="3">
        <f t="shared" ca="1" si="2"/>
        <v>0</v>
      </c>
      <c r="H27" s="3" t="str">
        <f t="shared" si="3"/>
        <v>_RA</v>
      </c>
      <c r="N27" s="788">
        <v>24</v>
      </c>
      <c r="O27" s="788">
        <v>0</v>
      </c>
      <c r="P27" s="3">
        <v>0</v>
      </c>
      <c r="Q27" s="788"/>
      <c r="S27" s="788"/>
      <c r="AD27" s="845"/>
      <c r="BD27" s="3">
        <f t="shared" si="7"/>
        <v>0</v>
      </c>
      <c r="BE27" s="3">
        <f t="shared" si="8"/>
        <v>0</v>
      </c>
      <c r="BF27" s="3">
        <f t="shared" si="9"/>
        <v>0</v>
      </c>
      <c r="BG27" s="3">
        <f t="shared" si="10"/>
        <v>0</v>
      </c>
      <c r="BH27" s="3">
        <f t="shared" si="11"/>
        <v>0</v>
      </c>
      <c r="BI27" s="3">
        <f t="shared" si="12"/>
        <v>0</v>
      </c>
      <c r="BJ27" s="3">
        <f t="shared" si="13"/>
        <v>0</v>
      </c>
      <c r="BK27" s="3">
        <f t="shared" si="14"/>
        <v>0</v>
      </c>
      <c r="BL27" s="3">
        <f t="shared" si="15"/>
        <v>0</v>
      </c>
      <c r="BM27" s="3">
        <f t="shared" si="16"/>
        <v>0</v>
      </c>
      <c r="BN27" s="3">
        <f t="shared" si="17"/>
        <v>0</v>
      </c>
      <c r="BO27" s="3">
        <f t="shared" si="18"/>
        <v>0</v>
      </c>
      <c r="BP27" s="3">
        <f t="shared" si="19"/>
        <v>0</v>
      </c>
      <c r="BQ27" s="3">
        <f t="shared" si="20"/>
        <v>0</v>
      </c>
      <c r="BR27" s="3">
        <f t="shared" si="21"/>
        <v>0</v>
      </c>
      <c r="BS27" s="3">
        <f t="shared" si="22"/>
        <v>0</v>
      </c>
      <c r="BT27" s="3">
        <f t="shared" si="23"/>
        <v>0</v>
      </c>
      <c r="BU27" s="3">
        <f t="shared" si="24"/>
        <v>0</v>
      </c>
      <c r="BV27" s="3">
        <f t="shared" si="25"/>
        <v>0</v>
      </c>
      <c r="BW27" s="3">
        <f t="shared" si="26"/>
        <v>0</v>
      </c>
      <c r="DB27" s="20"/>
    </row>
    <row r="28" spans="1:106" ht="13" x14ac:dyDescent="0.3">
      <c r="A28" s="407">
        <f t="shared" si="5"/>
        <v>1</v>
      </c>
      <c r="B28" s="3" t="str">
        <f t="shared" si="0"/>
        <v>202627</v>
      </c>
      <c r="C28" s="11" t="s">
        <v>193</v>
      </c>
      <c r="D28" s="10">
        <v>39.299999999999997</v>
      </c>
      <c r="E28" s="14" t="s">
        <v>43</v>
      </c>
      <c r="F28" s="4">
        <f t="shared" si="1"/>
        <v>0</v>
      </c>
      <c r="G28" s="3">
        <f t="shared" ca="1" si="2"/>
        <v>0</v>
      </c>
      <c r="H28" s="3" t="str">
        <f t="shared" si="3"/>
        <v>_RA</v>
      </c>
      <c r="N28" s="788">
        <v>25</v>
      </c>
      <c r="O28" s="788">
        <v>0</v>
      </c>
      <c r="P28" s="3">
        <v>0</v>
      </c>
      <c r="Q28" s="788"/>
      <c r="S28" s="788"/>
      <c r="AD28" s="845"/>
      <c r="BD28" s="3">
        <f>AI28</f>
        <v>0</v>
      </c>
      <c r="BE28" s="3">
        <f t="shared" si="8"/>
        <v>0</v>
      </c>
      <c r="BF28" s="3">
        <f t="shared" si="9"/>
        <v>0</v>
      </c>
      <c r="BG28" s="3">
        <f t="shared" si="10"/>
        <v>0</v>
      </c>
      <c r="BH28" s="3">
        <f t="shared" si="11"/>
        <v>0</v>
      </c>
      <c r="BI28" s="3">
        <f t="shared" si="12"/>
        <v>0</v>
      </c>
      <c r="BJ28" s="3">
        <f t="shared" si="13"/>
        <v>0</v>
      </c>
      <c r="BK28" s="3">
        <f t="shared" si="14"/>
        <v>0</v>
      </c>
      <c r="BL28" s="3">
        <f t="shared" si="15"/>
        <v>0</v>
      </c>
      <c r="BM28" s="3">
        <f t="shared" si="16"/>
        <v>0</v>
      </c>
      <c r="BN28" s="3">
        <f t="shared" si="17"/>
        <v>0</v>
      </c>
      <c r="BO28" s="3">
        <f t="shared" si="18"/>
        <v>0</v>
      </c>
      <c r="BP28" s="3">
        <f t="shared" si="19"/>
        <v>0</v>
      </c>
      <c r="BQ28" s="3">
        <f t="shared" si="20"/>
        <v>0</v>
      </c>
      <c r="BR28" s="3">
        <f t="shared" si="21"/>
        <v>0</v>
      </c>
      <c r="BS28" s="3">
        <f t="shared" si="22"/>
        <v>0</v>
      </c>
      <c r="BT28" s="3">
        <f t="shared" si="23"/>
        <v>0</v>
      </c>
      <c r="BU28" s="3">
        <f t="shared" si="24"/>
        <v>0</v>
      </c>
      <c r="BV28" s="3">
        <f t="shared" si="25"/>
        <v>0</v>
      </c>
      <c r="BW28" s="3">
        <f t="shared" si="26"/>
        <v>0</v>
      </c>
      <c r="DB28" s="20"/>
    </row>
    <row r="29" spans="1:106" ht="13" x14ac:dyDescent="0.3">
      <c r="A29" s="407">
        <f t="shared" si="5"/>
        <v>1</v>
      </c>
      <c r="B29" s="3" t="str">
        <f t="shared" si="0"/>
        <v>202627</v>
      </c>
      <c r="C29" s="11" t="s">
        <v>193</v>
      </c>
      <c r="D29" s="10">
        <v>39.299999999999997</v>
      </c>
      <c r="E29" s="14" t="s">
        <v>44</v>
      </c>
      <c r="F29" s="4">
        <f t="shared" si="1"/>
        <v>0</v>
      </c>
      <c r="G29" s="3">
        <f t="shared" ca="1" si="2"/>
        <v>0</v>
      </c>
      <c r="H29" s="3" t="str">
        <f t="shared" si="3"/>
        <v>_RA</v>
      </c>
      <c r="N29" s="788">
        <v>26</v>
      </c>
      <c r="O29" s="788">
        <v>0</v>
      </c>
      <c r="P29" s="3">
        <v>0</v>
      </c>
      <c r="Q29" s="788"/>
      <c r="S29" s="788"/>
      <c r="AD29" s="845"/>
      <c r="BD29" s="3">
        <f t="shared" si="7"/>
        <v>0</v>
      </c>
      <c r="BE29" s="3">
        <f t="shared" si="8"/>
        <v>0</v>
      </c>
      <c r="BF29" s="3">
        <f t="shared" si="9"/>
        <v>0</v>
      </c>
      <c r="BG29" s="3">
        <f t="shared" si="10"/>
        <v>0</v>
      </c>
      <c r="BH29" s="3">
        <f t="shared" si="11"/>
        <v>0</v>
      </c>
      <c r="BI29" s="3">
        <f t="shared" si="12"/>
        <v>0</v>
      </c>
      <c r="BJ29" s="3">
        <f t="shared" si="13"/>
        <v>0</v>
      </c>
      <c r="BK29" s="3">
        <f t="shared" si="14"/>
        <v>0</v>
      </c>
      <c r="BL29" s="3">
        <f t="shared" si="15"/>
        <v>0</v>
      </c>
      <c r="BM29" s="3">
        <f t="shared" si="16"/>
        <v>0</v>
      </c>
      <c r="BN29" s="3">
        <f t="shared" si="17"/>
        <v>0</v>
      </c>
      <c r="BO29" s="3">
        <f t="shared" si="18"/>
        <v>0</v>
      </c>
      <c r="BP29" s="3">
        <f t="shared" si="19"/>
        <v>0</v>
      </c>
      <c r="BQ29" s="3">
        <f t="shared" si="20"/>
        <v>0</v>
      </c>
      <c r="BR29" s="3">
        <f t="shared" si="21"/>
        <v>0</v>
      </c>
      <c r="BS29" s="3">
        <f t="shared" si="22"/>
        <v>0</v>
      </c>
      <c r="BT29" s="3">
        <f t="shared" si="23"/>
        <v>0</v>
      </c>
      <c r="BU29" s="3">
        <f t="shared" si="24"/>
        <v>0</v>
      </c>
      <c r="BV29" s="3">
        <f t="shared" si="25"/>
        <v>0</v>
      </c>
      <c r="BW29" s="3">
        <f t="shared" si="26"/>
        <v>0</v>
      </c>
      <c r="DB29" s="20"/>
    </row>
    <row r="30" spans="1:106" ht="13" x14ac:dyDescent="0.3">
      <c r="A30" s="407">
        <f t="shared" si="5"/>
        <v>1</v>
      </c>
      <c r="B30" s="3" t="str">
        <f t="shared" si="0"/>
        <v>202627</v>
      </c>
      <c r="C30" s="11" t="s">
        <v>193</v>
      </c>
      <c r="D30" s="10">
        <v>39.4</v>
      </c>
      <c r="E30" s="14" t="s">
        <v>43</v>
      </c>
      <c r="F30" s="4">
        <f t="shared" si="1"/>
        <v>0</v>
      </c>
      <c r="G30" s="3">
        <f t="shared" ca="1" si="2"/>
        <v>0</v>
      </c>
      <c r="H30" s="3" t="str">
        <f t="shared" si="3"/>
        <v>_RA</v>
      </c>
      <c r="N30" s="788">
        <v>27</v>
      </c>
      <c r="O30" s="788">
        <v>0</v>
      </c>
      <c r="P30" s="3">
        <v>0</v>
      </c>
      <c r="Q30" s="788"/>
      <c r="S30" s="788"/>
      <c r="AD30" s="845"/>
      <c r="BD30" s="3">
        <f t="shared" si="7"/>
        <v>0</v>
      </c>
      <c r="BE30" s="3">
        <f t="shared" si="8"/>
        <v>0</v>
      </c>
      <c r="BF30" s="3">
        <f t="shared" si="9"/>
        <v>0</v>
      </c>
      <c r="BG30" s="3">
        <f t="shared" si="10"/>
        <v>0</v>
      </c>
      <c r="BH30" s="3">
        <f t="shared" si="11"/>
        <v>0</v>
      </c>
      <c r="BI30" s="3">
        <f t="shared" si="12"/>
        <v>0</v>
      </c>
      <c r="BJ30" s="3">
        <f t="shared" si="13"/>
        <v>0</v>
      </c>
      <c r="BK30" s="3">
        <f t="shared" si="14"/>
        <v>0</v>
      </c>
      <c r="BL30" s="3">
        <f t="shared" si="15"/>
        <v>0</v>
      </c>
      <c r="BM30" s="3">
        <f t="shared" si="16"/>
        <v>0</v>
      </c>
      <c r="BN30" s="3">
        <f t="shared" si="17"/>
        <v>0</v>
      </c>
      <c r="BO30" s="3">
        <f t="shared" si="18"/>
        <v>0</v>
      </c>
      <c r="BP30" s="3">
        <f t="shared" si="19"/>
        <v>0</v>
      </c>
      <c r="BQ30" s="3">
        <f t="shared" si="20"/>
        <v>0</v>
      </c>
      <c r="BR30" s="3">
        <f t="shared" si="21"/>
        <v>0</v>
      </c>
      <c r="BS30" s="3">
        <f t="shared" si="22"/>
        <v>0</v>
      </c>
      <c r="BT30" s="3">
        <f t="shared" si="23"/>
        <v>0</v>
      </c>
      <c r="BU30" s="3">
        <f t="shared" si="24"/>
        <v>0</v>
      </c>
      <c r="BV30" s="3">
        <f t="shared" si="25"/>
        <v>0</v>
      </c>
      <c r="BW30" s="3">
        <f t="shared" si="26"/>
        <v>0</v>
      </c>
      <c r="DB30" s="20"/>
    </row>
    <row r="31" spans="1:106" ht="13" x14ac:dyDescent="0.3">
      <c r="A31" s="407">
        <f t="shared" si="5"/>
        <v>1</v>
      </c>
      <c r="B31" s="3" t="str">
        <f t="shared" si="0"/>
        <v>202627</v>
      </c>
      <c r="C31" s="11" t="s">
        <v>193</v>
      </c>
      <c r="D31" s="10">
        <v>39.4</v>
      </c>
      <c r="E31" s="14" t="s">
        <v>44</v>
      </c>
      <c r="F31" s="4">
        <f t="shared" si="1"/>
        <v>0</v>
      </c>
      <c r="G31" s="3">
        <f t="shared" ca="1" si="2"/>
        <v>0</v>
      </c>
      <c r="H31" s="3" t="str">
        <f t="shared" si="3"/>
        <v>_RA</v>
      </c>
      <c r="N31" s="788">
        <v>28</v>
      </c>
      <c r="O31" s="788">
        <v>0</v>
      </c>
      <c r="P31" s="3">
        <v>0</v>
      </c>
      <c r="Q31" s="788"/>
      <c r="S31" s="788"/>
      <c r="AD31" s="845"/>
      <c r="BD31" s="3">
        <f t="shared" si="7"/>
        <v>0</v>
      </c>
      <c r="BE31" s="3">
        <f t="shared" si="8"/>
        <v>0</v>
      </c>
      <c r="BF31" s="3">
        <f t="shared" si="9"/>
        <v>0</v>
      </c>
      <c r="BG31" s="3">
        <f t="shared" si="10"/>
        <v>0</v>
      </c>
      <c r="BH31" s="3">
        <f t="shared" si="11"/>
        <v>0</v>
      </c>
      <c r="BI31" s="3">
        <f t="shared" si="12"/>
        <v>0</v>
      </c>
      <c r="BJ31" s="3">
        <f t="shared" si="13"/>
        <v>0</v>
      </c>
      <c r="BK31" s="3">
        <f t="shared" si="14"/>
        <v>0</v>
      </c>
      <c r="BL31" s="3">
        <f t="shared" si="15"/>
        <v>0</v>
      </c>
      <c r="BM31" s="3">
        <f t="shared" si="16"/>
        <v>0</v>
      </c>
      <c r="BN31" s="3">
        <f t="shared" si="17"/>
        <v>0</v>
      </c>
      <c r="BO31" s="3">
        <f t="shared" si="18"/>
        <v>0</v>
      </c>
      <c r="BP31" s="3">
        <f t="shared" si="19"/>
        <v>0</v>
      </c>
      <c r="BQ31" s="3">
        <f t="shared" si="20"/>
        <v>0</v>
      </c>
      <c r="BR31" s="3">
        <f t="shared" si="21"/>
        <v>0</v>
      </c>
      <c r="BS31" s="3">
        <f t="shared" si="22"/>
        <v>0</v>
      </c>
      <c r="BT31" s="3">
        <f t="shared" si="23"/>
        <v>0</v>
      </c>
      <c r="BU31" s="3">
        <f t="shared" si="24"/>
        <v>0</v>
      </c>
      <c r="BV31" s="3">
        <f t="shared" si="25"/>
        <v>0</v>
      </c>
      <c r="BW31" s="3">
        <f t="shared" si="26"/>
        <v>0</v>
      </c>
      <c r="DB31" s="20"/>
    </row>
    <row r="32" spans="1:106" ht="13" x14ac:dyDescent="0.3">
      <c r="A32" s="407">
        <f t="shared" si="5"/>
        <v>1</v>
      </c>
      <c r="B32" s="3" t="str">
        <f t="shared" si="0"/>
        <v>202627</v>
      </c>
      <c r="C32" s="11" t="s">
        <v>193</v>
      </c>
      <c r="D32" s="10">
        <v>39.44</v>
      </c>
      <c r="E32" s="14" t="s">
        <v>43</v>
      </c>
      <c r="F32" s="4">
        <f t="shared" si="1"/>
        <v>0</v>
      </c>
      <c r="G32" s="3">
        <f t="shared" ca="1" si="2"/>
        <v>0</v>
      </c>
      <c r="H32" s="3" t="str">
        <f t="shared" si="3"/>
        <v>_RA</v>
      </c>
      <c r="N32" s="788">
        <v>29.1</v>
      </c>
      <c r="O32" s="788">
        <v>0</v>
      </c>
      <c r="P32" s="3">
        <v>0</v>
      </c>
      <c r="Q32" s="788"/>
      <c r="S32" s="788"/>
      <c r="AD32" s="845"/>
      <c r="BD32" s="3">
        <f t="shared" si="7"/>
        <v>0</v>
      </c>
      <c r="BE32" s="3">
        <f t="shared" si="8"/>
        <v>0</v>
      </c>
      <c r="BF32" s="3">
        <f t="shared" si="9"/>
        <v>0</v>
      </c>
      <c r="BG32" s="3">
        <f t="shared" si="10"/>
        <v>0</v>
      </c>
      <c r="BH32" s="3">
        <f t="shared" si="11"/>
        <v>0</v>
      </c>
      <c r="BI32" s="3">
        <f t="shared" si="12"/>
        <v>0</v>
      </c>
      <c r="BJ32" s="3">
        <f t="shared" si="13"/>
        <v>0</v>
      </c>
      <c r="BK32" s="3">
        <f t="shared" si="14"/>
        <v>0</v>
      </c>
      <c r="BL32" s="3">
        <f t="shared" si="15"/>
        <v>0</v>
      </c>
      <c r="BM32" s="3">
        <f t="shared" si="16"/>
        <v>0</v>
      </c>
      <c r="BN32" s="3">
        <f t="shared" si="17"/>
        <v>0</v>
      </c>
      <c r="BO32" s="3">
        <f t="shared" si="18"/>
        <v>0</v>
      </c>
      <c r="BP32" s="3">
        <f t="shared" si="19"/>
        <v>0</v>
      </c>
      <c r="BQ32" s="3">
        <f t="shared" si="20"/>
        <v>0</v>
      </c>
      <c r="BR32" s="3">
        <f t="shared" si="21"/>
        <v>0</v>
      </c>
      <c r="BS32" s="3">
        <f t="shared" si="22"/>
        <v>0</v>
      </c>
      <c r="BT32" s="3">
        <f t="shared" si="23"/>
        <v>0</v>
      </c>
      <c r="BU32" s="3">
        <f t="shared" si="24"/>
        <v>0</v>
      </c>
      <c r="BV32" s="3">
        <f t="shared" si="25"/>
        <v>0</v>
      </c>
      <c r="BW32" s="3">
        <f t="shared" si="26"/>
        <v>0</v>
      </c>
      <c r="DB32" s="20"/>
    </row>
    <row r="33" spans="1:106" ht="13" x14ac:dyDescent="0.3">
      <c r="A33" s="407">
        <f t="shared" si="5"/>
        <v>1</v>
      </c>
      <c r="B33" s="3" t="str">
        <f t="shared" si="0"/>
        <v>202627</v>
      </c>
      <c r="C33" s="11" t="s">
        <v>193</v>
      </c>
      <c r="D33" s="10">
        <v>39.44</v>
      </c>
      <c r="E33" s="14" t="s">
        <v>44</v>
      </c>
      <c r="F33" s="4">
        <f t="shared" si="1"/>
        <v>0</v>
      </c>
      <c r="G33" s="3">
        <f t="shared" ca="1" si="2"/>
        <v>0</v>
      </c>
      <c r="H33" s="3" t="str">
        <f t="shared" si="3"/>
        <v>_RA</v>
      </c>
      <c r="N33" s="788">
        <v>29.2</v>
      </c>
      <c r="O33" s="788">
        <v>0</v>
      </c>
      <c r="P33" s="3">
        <v>0</v>
      </c>
      <c r="Q33" s="788"/>
      <c r="S33" s="788"/>
      <c r="AD33" s="845"/>
      <c r="BD33" s="3">
        <f t="shared" si="7"/>
        <v>0</v>
      </c>
      <c r="BE33" s="3">
        <f t="shared" si="8"/>
        <v>0</v>
      </c>
      <c r="BF33" s="3">
        <f t="shared" si="9"/>
        <v>0</v>
      </c>
      <c r="BG33" s="3">
        <f t="shared" si="10"/>
        <v>0</v>
      </c>
      <c r="BH33" s="3">
        <f t="shared" si="11"/>
        <v>0</v>
      </c>
      <c r="BI33" s="3">
        <f t="shared" si="12"/>
        <v>0</v>
      </c>
      <c r="BJ33" s="3">
        <f t="shared" si="13"/>
        <v>0</v>
      </c>
      <c r="BK33" s="3">
        <f t="shared" si="14"/>
        <v>0</v>
      </c>
      <c r="BL33" s="3">
        <f t="shared" si="15"/>
        <v>0</v>
      </c>
      <c r="BM33" s="3">
        <f t="shared" si="16"/>
        <v>0</v>
      </c>
      <c r="BN33" s="3">
        <f t="shared" si="17"/>
        <v>0</v>
      </c>
      <c r="BO33" s="3">
        <f t="shared" si="18"/>
        <v>0</v>
      </c>
      <c r="BP33" s="3">
        <f t="shared" si="19"/>
        <v>0</v>
      </c>
      <c r="BQ33" s="3">
        <f t="shared" si="20"/>
        <v>0</v>
      </c>
      <c r="BR33" s="3">
        <f t="shared" si="21"/>
        <v>0</v>
      </c>
      <c r="BS33" s="3">
        <f t="shared" si="22"/>
        <v>0</v>
      </c>
      <c r="BT33" s="3">
        <f t="shared" si="23"/>
        <v>0</v>
      </c>
      <c r="BU33" s="3">
        <f t="shared" si="24"/>
        <v>0</v>
      </c>
      <c r="BV33" s="3">
        <f t="shared" si="25"/>
        <v>0</v>
      </c>
      <c r="BW33" s="3">
        <f t="shared" si="26"/>
        <v>0</v>
      </c>
      <c r="DB33" s="20"/>
    </row>
    <row r="34" spans="1:106" ht="13" x14ac:dyDescent="0.3">
      <c r="A34" s="407">
        <f t="shared" si="5"/>
        <v>1</v>
      </c>
      <c r="B34" s="3" t="str">
        <f t="shared" si="0"/>
        <v>202627</v>
      </c>
      <c r="C34" s="11" t="s">
        <v>193</v>
      </c>
      <c r="D34" s="10">
        <v>39.450000000000003</v>
      </c>
      <c r="E34" s="14" t="s">
        <v>43</v>
      </c>
      <c r="F34" s="4">
        <f t="shared" si="1"/>
        <v>0</v>
      </c>
      <c r="G34" s="3">
        <f t="shared" ca="1" si="2"/>
        <v>0</v>
      </c>
      <c r="H34" s="3" t="str">
        <f t="shared" si="3"/>
        <v>_RA</v>
      </c>
      <c r="N34" s="788">
        <v>30</v>
      </c>
      <c r="O34" s="788">
        <v>0</v>
      </c>
      <c r="P34" s="3">
        <v>0</v>
      </c>
      <c r="Q34" s="788"/>
      <c r="S34" s="788"/>
      <c r="AD34" s="845"/>
      <c r="BD34" s="3">
        <f t="shared" si="7"/>
        <v>0</v>
      </c>
      <c r="BE34" s="3">
        <f t="shared" si="8"/>
        <v>0</v>
      </c>
      <c r="BF34" s="3">
        <f t="shared" si="9"/>
        <v>0</v>
      </c>
      <c r="BG34" s="3">
        <f t="shared" si="10"/>
        <v>0</v>
      </c>
      <c r="BH34" s="3">
        <f t="shared" si="11"/>
        <v>0</v>
      </c>
      <c r="BI34" s="3">
        <f t="shared" si="12"/>
        <v>0</v>
      </c>
      <c r="BJ34" s="3">
        <f t="shared" si="13"/>
        <v>0</v>
      </c>
      <c r="BK34" s="3">
        <f t="shared" si="14"/>
        <v>0</v>
      </c>
      <c r="BL34" s="3">
        <f t="shared" si="15"/>
        <v>0</v>
      </c>
      <c r="BM34" s="3">
        <f t="shared" si="16"/>
        <v>0</v>
      </c>
      <c r="BN34" s="3">
        <f t="shared" si="17"/>
        <v>0</v>
      </c>
      <c r="BO34" s="3">
        <f t="shared" si="18"/>
        <v>0</v>
      </c>
      <c r="BP34" s="3">
        <f t="shared" si="19"/>
        <v>0</v>
      </c>
      <c r="BQ34" s="3">
        <f t="shared" si="20"/>
        <v>0</v>
      </c>
      <c r="BR34" s="3">
        <f t="shared" si="21"/>
        <v>0</v>
      </c>
      <c r="BS34" s="3">
        <f t="shared" si="22"/>
        <v>0</v>
      </c>
      <c r="BT34" s="3">
        <f t="shared" si="23"/>
        <v>0</v>
      </c>
      <c r="BU34" s="3">
        <f t="shared" si="24"/>
        <v>0</v>
      </c>
      <c r="BV34" s="3">
        <f t="shared" si="25"/>
        <v>0</v>
      </c>
      <c r="BW34" s="3">
        <f t="shared" si="26"/>
        <v>0</v>
      </c>
      <c r="DB34" s="20"/>
    </row>
    <row r="35" spans="1:106" ht="13" x14ac:dyDescent="0.3">
      <c r="A35" s="407">
        <f t="shared" si="5"/>
        <v>1</v>
      </c>
      <c r="B35" s="3" t="str">
        <f t="shared" si="0"/>
        <v>202627</v>
      </c>
      <c r="C35" s="11" t="s">
        <v>193</v>
      </c>
      <c r="D35" s="10">
        <v>39.450000000000003</v>
      </c>
      <c r="E35" s="14" t="s">
        <v>44</v>
      </c>
      <c r="F35" s="4">
        <f t="shared" si="1"/>
        <v>0</v>
      </c>
      <c r="G35" s="3">
        <f t="shared" ca="1" si="2"/>
        <v>0</v>
      </c>
      <c r="H35" s="3" t="str">
        <f t="shared" si="3"/>
        <v>_RA</v>
      </c>
      <c r="N35" s="788">
        <v>32</v>
      </c>
      <c r="O35" s="788">
        <v>0</v>
      </c>
      <c r="P35" s="3">
        <v>0</v>
      </c>
      <c r="Q35" s="788"/>
      <c r="S35" s="788"/>
      <c r="AD35" s="845"/>
      <c r="BD35" s="3">
        <f t="shared" si="7"/>
        <v>0</v>
      </c>
      <c r="BE35" s="3">
        <f t="shared" si="8"/>
        <v>0</v>
      </c>
      <c r="BF35" s="3">
        <f t="shared" si="9"/>
        <v>0</v>
      </c>
      <c r="BG35" s="3">
        <f t="shared" si="10"/>
        <v>0</v>
      </c>
      <c r="BH35" s="3">
        <f t="shared" si="11"/>
        <v>0</v>
      </c>
      <c r="BI35" s="3">
        <f t="shared" si="12"/>
        <v>0</v>
      </c>
      <c r="BJ35" s="3">
        <f t="shared" si="13"/>
        <v>0</v>
      </c>
      <c r="BK35" s="3">
        <f t="shared" si="14"/>
        <v>0</v>
      </c>
      <c r="BL35" s="3">
        <f t="shared" si="15"/>
        <v>0</v>
      </c>
      <c r="BM35" s="3">
        <f t="shared" si="16"/>
        <v>0</v>
      </c>
      <c r="BN35" s="3">
        <f t="shared" si="17"/>
        <v>0</v>
      </c>
      <c r="BO35" s="3">
        <f t="shared" si="18"/>
        <v>0</v>
      </c>
      <c r="BP35" s="3">
        <f t="shared" si="19"/>
        <v>0</v>
      </c>
      <c r="BQ35" s="3">
        <f t="shared" si="20"/>
        <v>0</v>
      </c>
      <c r="BR35" s="3">
        <f t="shared" si="21"/>
        <v>0</v>
      </c>
      <c r="BS35" s="3">
        <f t="shared" si="22"/>
        <v>0</v>
      </c>
      <c r="BT35" s="3">
        <f t="shared" si="23"/>
        <v>0</v>
      </c>
      <c r="BU35" s="3">
        <f t="shared" si="24"/>
        <v>0</v>
      </c>
      <c r="BV35" s="3">
        <f t="shared" si="25"/>
        <v>0</v>
      </c>
      <c r="BW35" s="3">
        <f t="shared" si="26"/>
        <v>0</v>
      </c>
      <c r="DB35" s="20"/>
    </row>
    <row r="36" spans="1:106" ht="13" x14ac:dyDescent="0.3">
      <c r="A36" s="407">
        <f t="shared" si="5"/>
        <v>1</v>
      </c>
      <c r="B36" s="3" t="str">
        <f t="shared" si="0"/>
        <v>202627</v>
      </c>
      <c r="C36" s="11" t="s">
        <v>193</v>
      </c>
      <c r="D36" s="10">
        <v>39.47</v>
      </c>
      <c r="E36" s="14" t="s">
        <v>43</v>
      </c>
      <c r="F36" s="4">
        <f t="shared" si="1"/>
        <v>0</v>
      </c>
      <c r="G36" s="3">
        <f t="shared" ca="1" si="2"/>
        <v>0</v>
      </c>
      <c r="H36" s="3" t="str">
        <f t="shared" si="3"/>
        <v>_RA</v>
      </c>
      <c r="N36" s="788">
        <v>36.1</v>
      </c>
      <c r="O36" s="788">
        <v>0</v>
      </c>
      <c r="P36" s="3">
        <v>0</v>
      </c>
      <c r="Q36" s="788"/>
      <c r="S36" s="788"/>
      <c r="AD36" s="845"/>
      <c r="BD36" s="3">
        <f t="shared" si="7"/>
        <v>0</v>
      </c>
      <c r="BE36" s="3">
        <f t="shared" si="8"/>
        <v>0</v>
      </c>
      <c r="BF36" s="3">
        <f t="shared" si="9"/>
        <v>0</v>
      </c>
      <c r="BG36" s="3">
        <f t="shared" si="10"/>
        <v>0</v>
      </c>
      <c r="BH36" s="3">
        <f t="shared" si="11"/>
        <v>0</v>
      </c>
      <c r="BI36" s="3">
        <f t="shared" si="12"/>
        <v>0</v>
      </c>
      <c r="BJ36" s="3">
        <f t="shared" si="13"/>
        <v>0</v>
      </c>
      <c r="BK36" s="3">
        <f t="shared" si="14"/>
        <v>0</v>
      </c>
      <c r="BL36" s="3">
        <f t="shared" si="15"/>
        <v>0</v>
      </c>
      <c r="BM36" s="3">
        <f t="shared" si="16"/>
        <v>0</v>
      </c>
      <c r="BN36" s="3">
        <f t="shared" si="17"/>
        <v>0</v>
      </c>
      <c r="BO36" s="3">
        <f t="shared" si="18"/>
        <v>0</v>
      </c>
      <c r="BP36" s="3">
        <f t="shared" si="19"/>
        <v>0</v>
      </c>
      <c r="BQ36" s="3">
        <f t="shared" si="20"/>
        <v>0</v>
      </c>
      <c r="BR36" s="3">
        <f t="shared" si="21"/>
        <v>0</v>
      </c>
      <c r="BS36" s="3">
        <f t="shared" si="22"/>
        <v>0</v>
      </c>
      <c r="BT36" s="3">
        <f t="shared" si="23"/>
        <v>0</v>
      </c>
      <c r="BU36" s="3">
        <f t="shared" si="24"/>
        <v>0</v>
      </c>
      <c r="BV36" s="3">
        <f t="shared" si="25"/>
        <v>0</v>
      </c>
      <c r="BW36" s="3">
        <f t="shared" si="26"/>
        <v>0</v>
      </c>
      <c r="DB36" s="20"/>
    </row>
    <row r="37" spans="1:106" ht="13" x14ac:dyDescent="0.3">
      <c r="A37" s="407">
        <f t="shared" si="5"/>
        <v>1</v>
      </c>
      <c r="B37" s="3" t="str">
        <f t="shared" si="0"/>
        <v>202627</v>
      </c>
      <c r="C37" s="11" t="s">
        <v>193</v>
      </c>
      <c r="D37" s="10">
        <v>39.47</v>
      </c>
      <c r="E37" s="14" t="s">
        <v>44</v>
      </c>
      <c r="F37" s="4">
        <f t="shared" si="1"/>
        <v>0</v>
      </c>
      <c r="G37" s="3">
        <f t="shared" ca="1" si="2"/>
        <v>0</v>
      </c>
      <c r="H37" s="3" t="str">
        <f t="shared" si="3"/>
        <v>_RA</v>
      </c>
      <c r="N37" s="788">
        <v>37</v>
      </c>
      <c r="O37" s="788">
        <v>0</v>
      </c>
      <c r="P37" s="3">
        <v>0</v>
      </c>
      <c r="Q37" s="788"/>
      <c r="S37" s="788"/>
      <c r="AD37" s="845"/>
      <c r="BD37" s="3">
        <f t="shared" si="7"/>
        <v>0</v>
      </c>
      <c r="BE37" s="3">
        <f t="shared" si="8"/>
        <v>0</v>
      </c>
      <c r="BF37" s="3">
        <f t="shared" si="9"/>
        <v>0</v>
      </c>
      <c r="BG37" s="3">
        <f t="shared" si="10"/>
        <v>0</v>
      </c>
      <c r="BH37" s="3">
        <f t="shared" si="11"/>
        <v>0</v>
      </c>
      <c r="BI37" s="3">
        <f t="shared" si="12"/>
        <v>0</v>
      </c>
      <c r="BJ37" s="3">
        <f t="shared" si="13"/>
        <v>0</v>
      </c>
      <c r="BK37" s="3">
        <f t="shared" si="14"/>
        <v>0</v>
      </c>
      <c r="BL37" s="3">
        <f t="shared" si="15"/>
        <v>0</v>
      </c>
      <c r="BM37" s="3">
        <f t="shared" si="16"/>
        <v>0</v>
      </c>
      <c r="BN37" s="3">
        <f t="shared" si="17"/>
        <v>0</v>
      </c>
      <c r="BO37" s="3">
        <f t="shared" si="18"/>
        <v>0</v>
      </c>
      <c r="BP37" s="3">
        <f t="shared" si="19"/>
        <v>0</v>
      </c>
      <c r="BQ37" s="3">
        <f t="shared" si="20"/>
        <v>0</v>
      </c>
      <c r="BR37" s="3">
        <f t="shared" si="21"/>
        <v>0</v>
      </c>
      <c r="BS37" s="3">
        <f t="shared" si="22"/>
        <v>0</v>
      </c>
      <c r="BT37" s="3">
        <f t="shared" si="23"/>
        <v>0</v>
      </c>
      <c r="BU37" s="3">
        <f t="shared" si="24"/>
        <v>0</v>
      </c>
      <c r="BV37" s="3">
        <f t="shared" si="25"/>
        <v>0</v>
      </c>
      <c r="BW37" s="3">
        <f t="shared" si="26"/>
        <v>0</v>
      </c>
      <c r="DB37" s="20"/>
    </row>
    <row r="38" spans="1:106" ht="13" x14ac:dyDescent="0.3">
      <c r="A38" s="407">
        <f t="shared" si="5"/>
        <v>1</v>
      </c>
      <c r="B38" s="3" t="str">
        <f t="shared" si="0"/>
        <v>202627</v>
      </c>
      <c r="C38" s="11" t="s">
        <v>193</v>
      </c>
      <c r="D38" s="10">
        <v>39.5</v>
      </c>
      <c r="E38" s="14" t="s">
        <v>43</v>
      </c>
      <c r="F38" s="4">
        <f t="shared" si="1"/>
        <v>0</v>
      </c>
      <c r="G38" s="3">
        <f t="shared" ca="1" si="2"/>
        <v>0</v>
      </c>
      <c r="H38" s="3" t="str">
        <f t="shared" si="3"/>
        <v>_RA</v>
      </c>
      <c r="N38" s="788">
        <v>38.6</v>
      </c>
      <c r="O38" s="788">
        <v>0</v>
      </c>
      <c r="P38" s="3">
        <v>0</v>
      </c>
      <c r="Q38" s="788"/>
      <c r="S38" s="788"/>
      <c r="AD38" s="845"/>
      <c r="BD38" s="3">
        <f t="shared" si="7"/>
        <v>0</v>
      </c>
      <c r="BE38" s="3">
        <f t="shared" si="8"/>
        <v>0</v>
      </c>
      <c r="BF38" s="3">
        <f t="shared" si="9"/>
        <v>0</v>
      </c>
      <c r="BG38" s="3">
        <f t="shared" si="10"/>
        <v>0</v>
      </c>
      <c r="BH38" s="3">
        <f t="shared" si="11"/>
        <v>0</v>
      </c>
      <c r="BI38" s="3">
        <f t="shared" si="12"/>
        <v>0</v>
      </c>
      <c r="BJ38" s="3">
        <f t="shared" si="13"/>
        <v>0</v>
      </c>
      <c r="BK38" s="3">
        <f t="shared" si="14"/>
        <v>0</v>
      </c>
      <c r="BL38" s="3">
        <f t="shared" si="15"/>
        <v>0</v>
      </c>
      <c r="BM38" s="3">
        <f t="shared" si="16"/>
        <v>0</v>
      </c>
      <c r="BN38" s="3">
        <f t="shared" si="17"/>
        <v>0</v>
      </c>
      <c r="BO38" s="3">
        <f t="shared" si="18"/>
        <v>0</v>
      </c>
      <c r="BP38" s="3">
        <f t="shared" si="19"/>
        <v>0</v>
      </c>
      <c r="BQ38" s="3">
        <f t="shared" si="20"/>
        <v>0</v>
      </c>
      <c r="BR38" s="3">
        <f t="shared" si="21"/>
        <v>0</v>
      </c>
      <c r="BS38" s="3">
        <f t="shared" si="22"/>
        <v>0</v>
      </c>
      <c r="BT38" s="3">
        <f t="shared" si="23"/>
        <v>0</v>
      </c>
      <c r="BU38" s="3">
        <f t="shared" si="24"/>
        <v>0</v>
      </c>
      <c r="BV38" s="3">
        <f t="shared" si="25"/>
        <v>0</v>
      </c>
      <c r="BW38" s="3">
        <f t="shared" si="26"/>
        <v>0</v>
      </c>
      <c r="DB38" s="20"/>
    </row>
    <row r="39" spans="1:106" ht="13" x14ac:dyDescent="0.3">
      <c r="A39" s="407">
        <f t="shared" si="5"/>
        <v>1</v>
      </c>
      <c r="B39" s="3" t="str">
        <f t="shared" si="0"/>
        <v>202627</v>
      </c>
      <c r="C39" s="11" t="s">
        <v>193</v>
      </c>
      <c r="D39" s="10">
        <v>39.5</v>
      </c>
      <c r="E39" s="14" t="s">
        <v>44</v>
      </c>
      <c r="F39" s="4">
        <f t="shared" si="1"/>
        <v>0</v>
      </c>
      <c r="G39" s="3">
        <f t="shared" ca="1" si="2"/>
        <v>0</v>
      </c>
      <c r="H39" s="3" t="str">
        <f t="shared" si="3"/>
        <v>_RA</v>
      </c>
      <c r="N39" s="788">
        <v>39.200000000000003</v>
      </c>
      <c r="O39" s="788">
        <v>0</v>
      </c>
      <c r="P39" s="3">
        <v>0</v>
      </c>
      <c r="Q39" s="788"/>
      <c r="S39" s="788"/>
      <c r="AD39" s="845"/>
      <c r="BD39" s="3">
        <f t="shared" si="7"/>
        <v>0</v>
      </c>
      <c r="BE39" s="3">
        <f t="shared" si="8"/>
        <v>0</v>
      </c>
      <c r="BF39" s="3">
        <f t="shared" si="9"/>
        <v>0</v>
      </c>
      <c r="BG39" s="3">
        <f t="shared" si="10"/>
        <v>0</v>
      </c>
      <c r="BH39" s="3">
        <f t="shared" si="11"/>
        <v>0</v>
      </c>
      <c r="BI39" s="3">
        <f t="shared" si="12"/>
        <v>0</v>
      </c>
      <c r="BJ39" s="3">
        <f t="shared" si="13"/>
        <v>0</v>
      </c>
      <c r="BK39" s="3">
        <f t="shared" si="14"/>
        <v>0</v>
      </c>
      <c r="BL39" s="3">
        <f t="shared" si="15"/>
        <v>0</v>
      </c>
      <c r="BM39" s="3">
        <f t="shared" si="16"/>
        <v>0</v>
      </c>
      <c r="BN39" s="3">
        <f t="shared" si="17"/>
        <v>0</v>
      </c>
      <c r="BO39" s="3">
        <f t="shared" si="18"/>
        <v>0</v>
      </c>
      <c r="BP39" s="3">
        <f t="shared" si="19"/>
        <v>0</v>
      </c>
      <c r="BQ39" s="3">
        <f t="shared" si="20"/>
        <v>0</v>
      </c>
      <c r="BR39" s="3">
        <f t="shared" si="21"/>
        <v>0</v>
      </c>
      <c r="BS39" s="3">
        <f t="shared" si="22"/>
        <v>0</v>
      </c>
      <c r="BT39" s="3">
        <f t="shared" si="23"/>
        <v>0</v>
      </c>
      <c r="BU39" s="3">
        <f t="shared" si="24"/>
        <v>0</v>
      </c>
      <c r="BV39" s="3">
        <f t="shared" si="25"/>
        <v>0</v>
      </c>
      <c r="BW39" s="3">
        <f t="shared" si="26"/>
        <v>0</v>
      </c>
      <c r="DB39" s="20"/>
    </row>
    <row r="40" spans="1:106" ht="13" x14ac:dyDescent="0.3">
      <c r="A40" s="407">
        <f t="shared" si="5"/>
        <v>1</v>
      </c>
      <c r="B40" s="3" t="str">
        <f t="shared" si="0"/>
        <v>202627</v>
      </c>
      <c r="C40" s="11" t="s">
        <v>193</v>
      </c>
      <c r="D40" s="10">
        <v>39.799999999999997</v>
      </c>
      <c r="E40" s="14" t="s">
        <v>43</v>
      </c>
      <c r="F40" s="4">
        <f t="shared" si="1"/>
        <v>0</v>
      </c>
      <c r="G40" s="3">
        <f t="shared" ca="1" si="2"/>
        <v>0</v>
      </c>
      <c r="H40" s="3" t="str">
        <f t="shared" si="3"/>
        <v>_RA</v>
      </c>
      <c r="N40" s="788">
        <v>39.299999999999997</v>
      </c>
      <c r="O40" s="788">
        <v>0</v>
      </c>
      <c r="P40" s="3">
        <v>0</v>
      </c>
      <c r="Q40" s="788"/>
      <c r="S40" s="788"/>
      <c r="AD40" s="845"/>
      <c r="BD40" s="3">
        <f t="shared" si="7"/>
        <v>0</v>
      </c>
      <c r="BE40" s="3">
        <f t="shared" si="8"/>
        <v>0</v>
      </c>
      <c r="BF40" s="3">
        <f t="shared" si="9"/>
        <v>0</v>
      </c>
      <c r="BG40" s="3">
        <f t="shared" si="10"/>
        <v>0</v>
      </c>
      <c r="BH40" s="3">
        <f t="shared" si="11"/>
        <v>0</v>
      </c>
      <c r="BI40" s="3">
        <f t="shared" si="12"/>
        <v>0</v>
      </c>
      <c r="BJ40" s="3">
        <f t="shared" si="13"/>
        <v>0</v>
      </c>
      <c r="BK40" s="3">
        <f t="shared" si="14"/>
        <v>0</v>
      </c>
      <c r="BL40" s="3">
        <f t="shared" si="15"/>
        <v>0</v>
      </c>
      <c r="BM40" s="3">
        <f t="shared" si="16"/>
        <v>0</v>
      </c>
      <c r="BN40" s="3">
        <f t="shared" si="17"/>
        <v>0</v>
      </c>
      <c r="BO40" s="3">
        <f t="shared" si="18"/>
        <v>0</v>
      </c>
      <c r="BP40" s="3">
        <f t="shared" si="19"/>
        <v>0</v>
      </c>
      <c r="BQ40" s="3">
        <f t="shared" si="20"/>
        <v>0</v>
      </c>
      <c r="BR40" s="3">
        <f t="shared" si="21"/>
        <v>0</v>
      </c>
      <c r="BS40" s="3">
        <f t="shared" si="22"/>
        <v>0</v>
      </c>
      <c r="BT40" s="3">
        <f t="shared" si="23"/>
        <v>0</v>
      </c>
      <c r="BU40" s="3">
        <f t="shared" si="24"/>
        <v>0</v>
      </c>
      <c r="BV40" s="3">
        <f t="shared" si="25"/>
        <v>0</v>
      </c>
      <c r="BW40" s="3">
        <f t="shared" si="26"/>
        <v>0</v>
      </c>
      <c r="DB40" s="20"/>
    </row>
    <row r="41" spans="1:106" ht="13" x14ac:dyDescent="0.3">
      <c r="A41" s="407">
        <f t="shared" si="5"/>
        <v>1</v>
      </c>
      <c r="B41" s="3" t="str">
        <f t="shared" si="0"/>
        <v>202627</v>
      </c>
      <c r="C41" s="11" t="s">
        <v>193</v>
      </c>
      <c r="D41" s="10">
        <v>39.799999999999997</v>
      </c>
      <c r="E41" s="14" t="s">
        <v>44</v>
      </c>
      <c r="F41" s="4">
        <f t="shared" si="1"/>
        <v>0</v>
      </c>
      <c r="G41" s="3">
        <f t="shared" ca="1" si="2"/>
        <v>0</v>
      </c>
      <c r="H41" s="3" t="str">
        <f t="shared" si="3"/>
        <v>_RA</v>
      </c>
      <c r="N41" s="788">
        <v>39.4</v>
      </c>
      <c r="O41" s="788">
        <v>0</v>
      </c>
      <c r="P41" s="3">
        <v>0</v>
      </c>
      <c r="Q41" s="788"/>
      <c r="S41" s="788"/>
      <c r="AD41" s="845"/>
      <c r="BD41" s="3">
        <f t="shared" si="7"/>
        <v>0</v>
      </c>
      <c r="BE41" s="3">
        <f t="shared" si="8"/>
        <v>0</v>
      </c>
      <c r="BF41" s="3">
        <f t="shared" si="9"/>
        <v>0</v>
      </c>
      <c r="BG41" s="3">
        <f t="shared" si="10"/>
        <v>0</v>
      </c>
      <c r="BH41" s="3">
        <f t="shared" si="11"/>
        <v>0</v>
      </c>
      <c r="BI41" s="3">
        <f t="shared" si="12"/>
        <v>0</v>
      </c>
      <c r="BJ41" s="3">
        <f t="shared" si="13"/>
        <v>0</v>
      </c>
      <c r="BK41" s="3">
        <f t="shared" si="14"/>
        <v>0</v>
      </c>
      <c r="BL41" s="3">
        <f t="shared" si="15"/>
        <v>0</v>
      </c>
      <c r="BM41" s="3">
        <f t="shared" si="16"/>
        <v>0</v>
      </c>
      <c r="BN41" s="3">
        <f t="shared" si="17"/>
        <v>0</v>
      </c>
      <c r="BO41" s="3">
        <f t="shared" si="18"/>
        <v>0</v>
      </c>
      <c r="BP41" s="3">
        <f t="shared" si="19"/>
        <v>0</v>
      </c>
      <c r="BQ41" s="3">
        <f t="shared" si="20"/>
        <v>0</v>
      </c>
      <c r="BR41" s="3">
        <f t="shared" si="21"/>
        <v>0</v>
      </c>
      <c r="BS41" s="3">
        <f t="shared" si="22"/>
        <v>0</v>
      </c>
      <c r="BT41" s="3">
        <f t="shared" si="23"/>
        <v>0</v>
      </c>
      <c r="BU41" s="3">
        <f t="shared" si="24"/>
        <v>0</v>
      </c>
      <c r="BV41" s="3">
        <f t="shared" si="25"/>
        <v>0</v>
      </c>
      <c r="BW41" s="3">
        <f t="shared" si="26"/>
        <v>0</v>
      </c>
      <c r="DB41" s="20"/>
    </row>
    <row r="42" spans="1:106" ht="13" x14ac:dyDescent="0.3">
      <c r="A42" s="407">
        <f t="shared" si="5"/>
        <v>1</v>
      </c>
      <c r="B42" s="3" t="str">
        <f t="shared" si="0"/>
        <v>202627</v>
      </c>
      <c r="C42" s="11" t="s">
        <v>193</v>
      </c>
      <c r="D42" s="10">
        <v>40</v>
      </c>
      <c r="E42" s="14" t="s">
        <v>43</v>
      </c>
      <c r="F42" s="4">
        <f t="shared" si="1"/>
        <v>0</v>
      </c>
      <c r="G42" s="3">
        <f t="shared" ca="1" si="2"/>
        <v>0</v>
      </c>
      <c r="H42" s="3" t="str">
        <f t="shared" si="3"/>
        <v>_RA</v>
      </c>
      <c r="N42" s="788">
        <v>39.44</v>
      </c>
      <c r="O42" s="788">
        <v>0</v>
      </c>
      <c r="P42" s="3">
        <v>0</v>
      </c>
      <c r="Q42" s="788"/>
      <c r="S42" s="788"/>
      <c r="AD42" s="845"/>
      <c r="BD42" s="3">
        <f t="shared" si="7"/>
        <v>0</v>
      </c>
      <c r="BE42" s="3">
        <f t="shared" si="8"/>
        <v>0</v>
      </c>
      <c r="BF42" s="3">
        <f t="shared" si="9"/>
        <v>0</v>
      </c>
      <c r="BG42" s="3">
        <f t="shared" si="10"/>
        <v>0</v>
      </c>
      <c r="BH42" s="3">
        <f t="shared" si="11"/>
        <v>0</v>
      </c>
      <c r="BI42" s="3">
        <f t="shared" si="12"/>
        <v>0</v>
      </c>
      <c r="BJ42" s="3">
        <f t="shared" si="13"/>
        <v>0</v>
      </c>
      <c r="BK42" s="3">
        <f t="shared" si="14"/>
        <v>0</v>
      </c>
      <c r="BL42" s="3">
        <f t="shared" si="15"/>
        <v>0</v>
      </c>
      <c r="BM42" s="3">
        <f t="shared" si="16"/>
        <v>0</v>
      </c>
      <c r="BN42" s="3">
        <f t="shared" si="17"/>
        <v>0</v>
      </c>
      <c r="BO42" s="3">
        <f t="shared" si="18"/>
        <v>0</v>
      </c>
      <c r="BP42" s="3">
        <f t="shared" si="19"/>
        <v>0</v>
      </c>
      <c r="BQ42" s="3">
        <f t="shared" si="20"/>
        <v>0</v>
      </c>
      <c r="BR42" s="3">
        <f t="shared" si="21"/>
        <v>0</v>
      </c>
      <c r="BS42" s="3">
        <f t="shared" si="22"/>
        <v>0</v>
      </c>
      <c r="BT42" s="3">
        <f t="shared" si="23"/>
        <v>0</v>
      </c>
      <c r="BU42" s="3">
        <f t="shared" si="24"/>
        <v>0</v>
      </c>
      <c r="BV42" s="3">
        <f t="shared" si="25"/>
        <v>0</v>
      </c>
      <c r="BW42" s="3">
        <f t="shared" si="26"/>
        <v>0</v>
      </c>
      <c r="DB42" s="20"/>
    </row>
    <row r="43" spans="1:106" ht="13" x14ac:dyDescent="0.3">
      <c r="A43" s="407">
        <f t="shared" si="5"/>
        <v>1</v>
      </c>
      <c r="B43" s="3" t="str">
        <f t="shared" si="0"/>
        <v>202627</v>
      </c>
      <c r="C43" s="11" t="s">
        <v>193</v>
      </c>
      <c r="D43" s="10">
        <v>40</v>
      </c>
      <c r="E43" s="14" t="s">
        <v>44</v>
      </c>
      <c r="F43" s="4">
        <f t="shared" si="1"/>
        <v>0</v>
      </c>
      <c r="G43" s="3">
        <f t="shared" ca="1" si="2"/>
        <v>0</v>
      </c>
      <c r="H43" s="3" t="str">
        <f t="shared" si="3"/>
        <v>_RA</v>
      </c>
      <c r="N43" s="788">
        <v>39.450000000000003</v>
      </c>
      <c r="O43" s="788">
        <v>0</v>
      </c>
      <c r="P43" s="3">
        <v>0</v>
      </c>
      <c r="Q43" s="788"/>
      <c r="S43" s="788"/>
      <c r="AD43" s="845"/>
      <c r="BD43" s="3">
        <f t="shared" si="7"/>
        <v>0</v>
      </c>
      <c r="BE43" s="3">
        <f t="shared" si="8"/>
        <v>0</v>
      </c>
      <c r="BF43" s="3">
        <f t="shared" si="9"/>
        <v>0</v>
      </c>
      <c r="BG43" s="3">
        <f t="shared" si="10"/>
        <v>0</v>
      </c>
      <c r="BH43" s="3">
        <f t="shared" si="11"/>
        <v>0</v>
      </c>
      <c r="BI43" s="3">
        <f t="shared" si="12"/>
        <v>0</v>
      </c>
      <c r="BJ43" s="3">
        <f t="shared" si="13"/>
        <v>0</v>
      </c>
      <c r="BK43" s="3">
        <f t="shared" si="14"/>
        <v>0</v>
      </c>
      <c r="BL43" s="3">
        <f t="shared" si="15"/>
        <v>0</v>
      </c>
      <c r="BM43" s="3">
        <f t="shared" si="16"/>
        <v>0</v>
      </c>
      <c r="BN43" s="3">
        <f t="shared" si="17"/>
        <v>0</v>
      </c>
      <c r="BO43" s="3">
        <f t="shared" si="18"/>
        <v>0</v>
      </c>
      <c r="BP43" s="3">
        <f t="shared" si="19"/>
        <v>0</v>
      </c>
      <c r="BQ43" s="3">
        <f t="shared" si="20"/>
        <v>0</v>
      </c>
      <c r="BR43" s="3">
        <f t="shared" si="21"/>
        <v>0</v>
      </c>
      <c r="BS43" s="3">
        <f t="shared" si="22"/>
        <v>0</v>
      </c>
      <c r="BT43" s="3">
        <f t="shared" si="23"/>
        <v>0</v>
      </c>
      <c r="BU43" s="3">
        <f t="shared" si="24"/>
        <v>0</v>
      </c>
      <c r="BV43" s="3">
        <f t="shared" si="25"/>
        <v>0</v>
      </c>
      <c r="BW43" s="3">
        <f t="shared" si="26"/>
        <v>0</v>
      </c>
      <c r="DB43" s="20"/>
    </row>
    <row r="44" spans="1:106" ht="13" x14ac:dyDescent="0.3">
      <c r="A44" s="407">
        <f t="shared" si="5"/>
        <v>1</v>
      </c>
      <c r="B44" s="3" t="str">
        <f t="shared" si="0"/>
        <v>202627</v>
      </c>
      <c r="C44" s="11" t="s">
        <v>193</v>
      </c>
      <c r="D44" s="10">
        <v>41</v>
      </c>
      <c r="E44" s="14" t="s">
        <v>43</v>
      </c>
      <c r="F44" s="4">
        <f t="shared" si="1"/>
        <v>0</v>
      </c>
      <c r="G44" s="3">
        <f t="shared" ca="1" si="2"/>
        <v>0</v>
      </c>
      <c r="H44" s="3" t="str">
        <f t="shared" si="3"/>
        <v>_RA</v>
      </c>
      <c r="N44" s="788">
        <v>39.47</v>
      </c>
      <c r="O44" s="788">
        <v>0</v>
      </c>
      <c r="P44" s="3">
        <v>0</v>
      </c>
      <c r="Q44" s="788"/>
      <c r="S44" s="788"/>
      <c r="AD44" s="845"/>
      <c r="BD44" s="3">
        <f t="shared" si="7"/>
        <v>0</v>
      </c>
      <c r="BE44" s="3">
        <f t="shared" si="8"/>
        <v>0</v>
      </c>
      <c r="BF44" s="3">
        <f t="shared" si="9"/>
        <v>0</v>
      </c>
      <c r="BG44" s="3">
        <f t="shared" si="10"/>
        <v>0</v>
      </c>
      <c r="BH44" s="3">
        <f t="shared" si="11"/>
        <v>0</v>
      </c>
      <c r="BI44" s="3">
        <f t="shared" si="12"/>
        <v>0</v>
      </c>
      <c r="BJ44" s="3">
        <f t="shared" si="13"/>
        <v>0</v>
      </c>
      <c r="BK44" s="3">
        <f t="shared" si="14"/>
        <v>0</v>
      </c>
      <c r="BL44" s="3">
        <f t="shared" si="15"/>
        <v>0</v>
      </c>
      <c r="BM44" s="3">
        <f t="shared" si="16"/>
        <v>0</v>
      </c>
      <c r="BN44" s="3">
        <f t="shared" si="17"/>
        <v>0</v>
      </c>
      <c r="BO44" s="3">
        <f t="shared" si="18"/>
        <v>0</v>
      </c>
      <c r="BP44" s="3">
        <f t="shared" si="19"/>
        <v>0</v>
      </c>
      <c r="BQ44" s="3">
        <f t="shared" si="20"/>
        <v>0</v>
      </c>
      <c r="BR44" s="3">
        <f t="shared" si="21"/>
        <v>0</v>
      </c>
      <c r="BS44" s="3">
        <f t="shared" si="22"/>
        <v>0</v>
      </c>
      <c r="BT44" s="3">
        <f t="shared" si="23"/>
        <v>0</v>
      </c>
      <c r="BU44" s="3">
        <f t="shared" si="24"/>
        <v>0</v>
      </c>
      <c r="BV44" s="3">
        <f t="shared" si="25"/>
        <v>0</v>
      </c>
      <c r="BW44" s="3">
        <f t="shared" si="26"/>
        <v>0</v>
      </c>
      <c r="DB44" s="20"/>
    </row>
    <row r="45" spans="1:106" ht="13" x14ac:dyDescent="0.3">
      <c r="A45" s="407">
        <f t="shared" si="5"/>
        <v>1</v>
      </c>
      <c r="B45" s="3" t="str">
        <f t="shared" si="0"/>
        <v>202627</v>
      </c>
      <c r="C45" s="11" t="s">
        <v>193</v>
      </c>
      <c r="D45" s="10">
        <v>41</v>
      </c>
      <c r="E45" s="14" t="s">
        <v>44</v>
      </c>
      <c r="F45" s="4">
        <f t="shared" si="1"/>
        <v>0</v>
      </c>
      <c r="G45" s="3">
        <f t="shared" ca="1" si="2"/>
        <v>0</v>
      </c>
      <c r="H45" s="3" t="str">
        <f t="shared" si="3"/>
        <v>_RA</v>
      </c>
      <c r="N45" s="788">
        <v>39.5</v>
      </c>
      <c r="O45" s="788">
        <v>0</v>
      </c>
      <c r="P45" s="3">
        <v>0</v>
      </c>
      <c r="Q45" s="788"/>
      <c r="S45" s="788"/>
      <c r="AD45" s="845"/>
      <c r="BD45" s="3">
        <f t="shared" si="7"/>
        <v>0</v>
      </c>
      <c r="BE45" s="3">
        <f t="shared" si="8"/>
        <v>0</v>
      </c>
      <c r="BF45" s="3">
        <f t="shared" si="9"/>
        <v>0</v>
      </c>
      <c r="BG45" s="3">
        <f t="shared" si="10"/>
        <v>0</v>
      </c>
      <c r="BH45" s="3">
        <f t="shared" si="11"/>
        <v>0</v>
      </c>
      <c r="BI45" s="3">
        <f t="shared" si="12"/>
        <v>0</v>
      </c>
      <c r="BJ45" s="3">
        <f t="shared" si="13"/>
        <v>0</v>
      </c>
      <c r="BK45" s="3">
        <f t="shared" si="14"/>
        <v>0</v>
      </c>
      <c r="BL45" s="3">
        <f t="shared" si="15"/>
        <v>0</v>
      </c>
      <c r="BM45" s="3">
        <f t="shared" si="16"/>
        <v>0</v>
      </c>
      <c r="BN45" s="3">
        <f t="shared" si="17"/>
        <v>0</v>
      </c>
      <c r="BO45" s="3">
        <f t="shared" si="18"/>
        <v>0</v>
      </c>
      <c r="BP45" s="3">
        <f t="shared" si="19"/>
        <v>0</v>
      </c>
      <c r="BQ45" s="3">
        <f t="shared" si="20"/>
        <v>0</v>
      </c>
      <c r="BR45" s="3">
        <f t="shared" si="21"/>
        <v>0</v>
      </c>
      <c r="BS45" s="3">
        <f t="shared" si="22"/>
        <v>0</v>
      </c>
      <c r="BT45" s="3">
        <f t="shared" si="23"/>
        <v>0</v>
      </c>
      <c r="BU45" s="3">
        <f t="shared" si="24"/>
        <v>0</v>
      </c>
      <c r="BV45" s="3">
        <f t="shared" si="25"/>
        <v>0</v>
      </c>
      <c r="BW45" s="3">
        <f t="shared" si="26"/>
        <v>0</v>
      </c>
      <c r="DB45" s="20"/>
    </row>
    <row r="46" spans="1:106" ht="13" x14ac:dyDescent="0.3">
      <c r="A46" s="407">
        <f t="shared" si="5"/>
        <v>1</v>
      </c>
      <c r="B46" s="3" t="str">
        <f t="shared" si="0"/>
        <v>202627</v>
      </c>
      <c r="C46" s="11" t="s">
        <v>193</v>
      </c>
      <c r="D46" s="10">
        <v>42</v>
      </c>
      <c r="E46" s="14" t="s">
        <v>43</v>
      </c>
      <c r="F46" s="4">
        <f t="shared" si="1"/>
        <v>0</v>
      </c>
      <c r="G46" s="3">
        <f t="shared" ca="1" si="2"/>
        <v>0</v>
      </c>
      <c r="H46" s="3" t="str">
        <f t="shared" si="3"/>
        <v>_RA</v>
      </c>
      <c r="N46" s="788">
        <v>39.799999999999997</v>
      </c>
      <c r="O46" s="788">
        <v>0</v>
      </c>
      <c r="P46" s="3">
        <v>0</v>
      </c>
      <c r="Q46" s="788"/>
      <c r="S46" s="788"/>
      <c r="AD46" s="845"/>
      <c r="BD46" s="3">
        <f t="shared" si="7"/>
        <v>0</v>
      </c>
      <c r="BE46" s="3">
        <f t="shared" si="8"/>
        <v>0</v>
      </c>
      <c r="BF46" s="3">
        <f t="shared" si="9"/>
        <v>0</v>
      </c>
      <c r="BG46" s="3">
        <f t="shared" si="10"/>
        <v>0</v>
      </c>
      <c r="BH46" s="3">
        <f t="shared" si="11"/>
        <v>0</v>
      </c>
      <c r="BI46" s="3">
        <f t="shared" si="12"/>
        <v>0</v>
      </c>
      <c r="BJ46" s="3">
        <f t="shared" si="13"/>
        <v>0</v>
      </c>
      <c r="BK46" s="3">
        <f t="shared" si="14"/>
        <v>0</v>
      </c>
      <c r="BL46" s="3">
        <f t="shared" si="15"/>
        <v>0</v>
      </c>
      <c r="BM46" s="3">
        <f t="shared" si="16"/>
        <v>0</v>
      </c>
      <c r="BN46" s="3">
        <f t="shared" si="17"/>
        <v>0</v>
      </c>
      <c r="BO46" s="3">
        <f t="shared" si="18"/>
        <v>0</v>
      </c>
      <c r="BP46" s="3">
        <f t="shared" si="19"/>
        <v>0</v>
      </c>
      <c r="BQ46" s="3">
        <f t="shared" si="20"/>
        <v>0</v>
      </c>
      <c r="BR46" s="3">
        <f t="shared" si="21"/>
        <v>0</v>
      </c>
      <c r="BS46" s="3">
        <f t="shared" si="22"/>
        <v>0</v>
      </c>
      <c r="BT46" s="3">
        <f t="shared" si="23"/>
        <v>0</v>
      </c>
      <c r="BU46" s="3">
        <f t="shared" si="24"/>
        <v>0</v>
      </c>
      <c r="BV46" s="3">
        <f t="shared" si="25"/>
        <v>0</v>
      </c>
      <c r="BW46" s="3">
        <f t="shared" si="26"/>
        <v>0</v>
      </c>
      <c r="DB46" s="20"/>
    </row>
    <row r="47" spans="1:106" ht="13" x14ac:dyDescent="0.3">
      <c r="A47" s="407">
        <f t="shared" si="5"/>
        <v>1</v>
      </c>
      <c r="B47" s="3" t="str">
        <f t="shared" si="0"/>
        <v>202627</v>
      </c>
      <c r="C47" s="11" t="s">
        <v>193</v>
      </c>
      <c r="D47" s="10">
        <v>42</v>
      </c>
      <c r="E47" s="14" t="s">
        <v>44</v>
      </c>
      <c r="F47" s="4">
        <f t="shared" si="1"/>
        <v>0</v>
      </c>
      <c r="G47" s="3">
        <f t="shared" ca="1" si="2"/>
        <v>0</v>
      </c>
      <c r="H47" s="3" t="str">
        <f t="shared" si="3"/>
        <v>_RA</v>
      </c>
      <c r="N47" s="788">
        <v>40</v>
      </c>
      <c r="O47" s="788">
        <v>0</v>
      </c>
      <c r="P47" s="3">
        <v>0</v>
      </c>
      <c r="Q47" s="788"/>
      <c r="S47" s="788"/>
      <c r="AD47" s="845"/>
      <c r="BD47" s="3">
        <f t="shared" si="7"/>
        <v>0</v>
      </c>
      <c r="BE47" s="3">
        <f t="shared" si="8"/>
        <v>0</v>
      </c>
      <c r="BF47" s="3">
        <f t="shared" si="9"/>
        <v>0</v>
      </c>
      <c r="BG47" s="3">
        <f t="shared" si="10"/>
        <v>0</v>
      </c>
      <c r="BH47" s="3">
        <f t="shared" si="11"/>
        <v>0</v>
      </c>
      <c r="BI47" s="3">
        <f t="shared" si="12"/>
        <v>0</v>
      </c>
      <c r="BJ47" s="3">
        <f t="shared" si="13"/>
        <v>0</v>
      </c>
      <c r="BK47" s="3">
        <f t="shared" si="14"/>
        <v>0</v>
      </c>
      <c r="BL47" s="3">
        <f t="shared" si="15"/>
        <v>0</v>
      </c>
      <c r="BM47" s="3">
        <f t="shared" si="16"/>
        <v>0</v>
      </c>
      <c r="BN47" s="3">
        <f t="shared" si="17"/>
        <v>0</v>
      </c>
      <c r="BO47" s="3">
        <f t="shared" si="18"/>
        <v>0</v>
      </c>
      <c r="BP47" s="3">
        <f t="shared" si="19"/>
        <v>0</v>
      </c>
      <c r="BQ47" s="3">
        <f t="shared" si="20"/>
        <v>0</v>
      </c>
      <c r="BR47" s="3">
        <f t="shared" si="21"/>
        <v>0</v>
      </c>
      <c r="BS47" s="3">
        <f t="shared" si="22"/>
        <v>0</v>
      </c>
      <c r="BT47" s="3">
        <f t="shared" si="23"/>
        <v>0</v>
      </c>
      <c r="BU47" s="3">
        <f t="shared" si="24"/>
        <v>0</v>
      </c>
      <c r="BV47" s="3">
        <f t="shared" si="25"/>
        <v>0</v>
      </c>
      <c r="BW47" s="3">
        <f t="shared" si="26"/>
        <v>0</v>
      </c>
      <c r="DB47" s="20"/>
    </row>
    <row r="48" spans="1:106" ht="13" x14ac:dyDescent="0.3">
      <c r="A48" s="407">
        <f t="shared" si="5"/>
        <v>1</v>
      </c>
      <c r="B48" s="3" t="str">
        <f t="shared" si="0"/>
        <v>202627</v>
      </c>
      <c r="C48" s="11" t="s">
        <v>193</v>
      </c>
      <c r="D48" s="10">
        <v>43</v>
      </c>
      <c r="E48" s="14" t="s">
        <v>43</v>
      </c>
      <c r="F48" s="4">
        <f t="shared" si="1"/>
        <v>0</v>
      </c>
      <c r="G48" s="3">
        <f t="shared" ca="1" si="2"/>
        <v>0</v>
      </c>
      <c r="H48" s="3" t="str">
        <f t="shared" si="3"/>
        <v>_RA</v>
      </c>
      <c r="N48" s="788">
        <v>41</v>
      </c>
      <c r="O48" s="788">
        <v>0</v>
      </c>
      <c r="P48" s="3">
        <v>0</v>
      </c>
      <c r="Q48" s="788"/>
      <c r="S48" s="788"/>
      <c r="AD48" s="845"/>
      <c r="BD48" s="3">
        <f t="shared" si="7"/>
        <v>0</v>
      </c>
      <c r="BE48" s="3">
        <f t="shared" si="8"/>
        <v>0</v>
      </c>
      <c r="BF48" s="3">
        <f t="shared" si="9"/>
        <v>0</v>
      </c>
      <c r="BG48" s="3">
        <f t="shared" si="10"/>
        <v>0</v>
      </c>
      <c r="BH48" s="3">
        <f t="shared" si="11"/>
        <v>0</v>
      </c>
      <c r="BI48" s="3">
        <f t="shared" si="12"/>
        <v>0</v>
      </c>
      <c r="BJ48" s="3">
        <f t="shared" si="13"/>
        <v>0</v>
      </c>
      <c r="BK48" s="3">
        <f t="shared" si="14"/>
        <v>0</v>
      </c>
      <c r="BL48" s="3">
        <f t="shared" si="15"/>
        <v>0</v>
      </c>
      <c r="BM48" s="3">
        <f t="shared" si="16"/>
        <v>0</v>
      </c>
      <c r="BN48" s="3">
        <f t="shared" si="17"/>
        <v>0</v>
      </c>
      <c r="BO48" s="3">
        <f t="shared" si="18"/>
        <v>0</v>
      </c>
      <c r="BP48" s="3">
        <f t="shared" si="19"/>
        <v>0</v>
      </c>
      <c r="BQ48" s="3">
        <f t="shared" si="20"/>
        <v>0</v>
      </c>
      <c r="BR48" s="3">
        <f t="shared" si="21"/>
        <v>0</v>
      </c>
      <c r="BS48" s="3">
        <f t="shared" si="22"/>
        <v>0</v>
      </c>
      <c r="BT48" s="3">
        <f t="shared" si="23"/>
        <v>0</v>
      </c>
      <c r="BU48" s="3">
        <f t="shared" si="24"/>
        <v>0</v>
      </c>
      <c r="BV48" s="3">
        <f t="shared" si="25"/>
        <v>0</v>
      </c>
      <c r="BW48" s="3">
        <f t="shared" si="26"/>
        <v>0</v>
      </c>
      <c r="DB48" s="20"/>
    </row>
    <row r="49" spans="1:106" ht="13" x14ac:dyDescent="0.3">
      <c r="A49" s="407">
        <f t="shared" si="5"/>
        <v>1</v>
      </c>
      <c r="B49" s="3" t="str">
        <f t="shared" si="0"/>
        <v>202627</v>
      </c>
      <c r="C49" s="11" t="s">
        <v>193</v>
      </c>
      <c r="D49" s="10">
        <v>43</v>
      </c>
      <c r="E49" s="14" t="s">
        <v>44</v>
      </c>
      <c r="F49" s="4">
        <f t="shared" si="1"/>
        <v>0</v>
      </c>
      <c r="G49" s="3">
        <f t="shared" ca="1" si="2"/>
        <v>0</v>
      </c>
      <c r="H49" s="3" t="str">
        <f t="shared" si="3"/>
        <v>_RA</v>
      </c>
      <c r="N49" s="788">
        <v>42</v>
      </c>
      <c r="O49" s="788">
        <v>0</v>
      </c>
      <c r="P49" s="3">
        <v>0</v>
      </c>
      <c r="Q49" s="788"/>
      <c r="S49" s="788"/>
      <c r="AD49" s="845"/>
      <c r="BD49" s="3">
        <f t="shared" si="7"/>
        <v>0</v>
      </c>
      <c r="BE49" s="3">
        <f t="shared" si="8"/>
        <v>0</v>
      </c>
      <c r="BF49" s="3">
        <f t="shared" si="9"/>
        <v>0</v>
      </c>
      <c r="BG49" s="3">
        <f t="shared" si="10"/>
        <v>0</v>
      </c>
      <c r="BH49" s="3">
        <f t="shared" si="11"/>
        <v>0</v>
      </c>
      <c r="BI49" s="3">
        <f t="shared" si="12"/>
        <v>0</v>
      </c>
      <c r="BJ49" s="3">
        <f t="shared" si="13"/>
        <v>0</v>
      </c>
      <c r="BK49" s="3">
        <f t="shared" si="14"/>
        <v>0</v>
      </c>
      <c r="BL49" s="3">
        <f t="shared" si="15"/>
        <v>0</v>
      </c>
      <c r="BM49" s="3">
        <f t="shared" si="16"/>
        <v>0</v>
      </c>
      <c r="BN49" s="3">
        <f t="shared" si="17"/>
        <v>0</v>
      </c>
      <c r="BO49" s="3">
        <f t="shared" si="18"/>
        <v>0</v>
      </c>
      <c r="BP49" s="3">
        <f t="shared" si="19"/>
        <v>0</v>
      </c>
      <c r="BQ49" s="3">
        <f t="shared" si="20"/>
        <v>0</v>
      </c>
      <c r="BR49" s="3">
        <f t="shared" si="21"/>
        <v>0</v>
      </c>
      <c r="BS49" s="3">
        <f t="shared" si="22"/>
        <v>0</v>
      </c>
      <c r="BT49" s="3">
        <f t="shared" si="23"/>
        <v>0</v>
      </c>
      <c r="BU49" s="3">
        <f t="shared" si="24"/>
        <v>0</v>
      </c>
      <c r="BV49" s="3">
        <f t="shared" si="25"/>
        <v>0</v>
      </c>
      <c r="BW49" s="3">
        <f t="shared" si="26"/>
        <v>0</v>
      </c>
      <c r="DB49" s="20"/>
    </row>
    <row r="50" spans="1:106" ht="13" x14ac:dyDescent="0.3">
      <c r="A50" s="407">
        <f t="shared" si="5"/>
        <v>1</v>
      </c>
      <c r="B50" s="3" t="str">
        <f t="shared" si="0"/>
        <v>202627</v>
      </c>
      <c r="C50" s="11" t="s">
        <v>193</v>
      </c>
      <c r="D50" s="10">
        <v>46</v>
      </c>
      <c r="E50" s="14" t="s">
        <v>43</v>
      </c>
      <c r="F50" s="4">
        <f t="shared" si="1"/>
        <v>0</v>
      </c>
      <c r="G50" s="3">
        <f t="shared" ca="1" si="2"/>
        <v>0</v>
      </c>
      <c r="H50" s="3" t="str">
        <f t="shared" si="3"/>
        <v>_RA</v>
      </c>
      <c r="N50" s="788">
        <v>43</v>
      </c>
      <c r="O50" s="788">
        <v>0</v>
      </c>
      <c r="P50" s="3">
        <v>0</v>
      </c>
      <c r="Q50" s="788"/>
      <c r="S50" s="788"/>
      <c r="AD50" s="845"/>
      <c r="BD50" s="3">
        <f t="shared" ref="BD50:BD111" si="27">AI50</f>
        <v>0</v>
      </c>
      <c r="BE50" s="3">
        <f t="shared" ref="BE50:BE111" si="28">AJ50-O50</f>
        <v>0</v>
      </c>
      <c r="BF50" s="3">
        <f t="shared" ref="BF50:BF111" si="29">AK50-P50</f>
        <v>0</v>
      </c>
      <c r="BG50" s="3">
        <f t="shared" ref="BG50:BG111" si="30">AL50-Q50</f>
        <v>0</v>
      </c>
      <c r="BH50" s="3">
        <f t="shared" ref="BH50:BH111" si="31">AM50-R50</f>
        <v>0</v>
      </c>
      <c r="BI50" s="3">
        <f t="shared" ref="BI50:BI111" si="32">AN50-S50</f>
        <v>0</v>
      </c>
      <c r="BJ50" s="3">
        <f t="shared" ref="BJ50:BJ111" si="33">AO50-T50</f>
        <v>0</v>
      </c>
      <c r="BK50" s="3">
        <f t="shared" ref="BK50:BK111" si="34">AP50-U50</f>
        <v>0</v>
      </c>
      <c r="BL50" s="3">
        <f t="shared" ref="BL50:BL111" si="35">AQ50-V50</f>
        <v>0</v>
      </c>
      <c r="BM50" s="3">
        <f t="shared" ref="BM50:BM111" si="36">AR50-W50</f>
        <v>0</v>
      </c>
      <c r="BN50" s="3">
        <f t="shared" ref="BN50:BN111" si="37">AS50-X50</f>
        <v>0</v>
      </c>
      <c r="BO50" s="3">
        <f t="shared" ref="BO50:BO111" si="38">AT50-Y50</f>
        <v>0</v>
      </c>
      <c r="BP50" s="3">
        <f t="shared" ref="BP50:BP111" si="39">AU50-Z50</f>
        <v>0</v>
      </c>
      <c r="BQ50" s="3">
        <f t="shared" ref="BQ50:BQ111" si="40">AV50-AA50</f>
        <v>0</v>
      </c>
      <c r="BR50" s="3">
        <f t="shared" ref="BR50:BR111" si="41">AW50-AB50</f>
        <v>0</v>
      </c>
      <c r="BS50" s="3">
        <f t="shared" ref="BS50:BS111" si="42">AX50-AC50</f>
        <v>0</v>
      </c>
      <c r="BT50" s="3">
        <f t="shared" ref="BT50:BT111" si="43">AY50-AD50</f>
        <v>0</v>
      </c>
      <c r="BU50" s="3">
        <f t="shared" ref="BU50:BU111" si="44">AZ50-AE50</f>
        <v>0</v>
      </c>
      <c r="BV50" s="3">
        <f t="shared" ref="BV50:BV111" si="45">BA50-AF50</f>
        <v>0</v>
      </c>
      <c r="BW50" s="3">
        <f t="shared" si="26"/>
        <v>0</v>
      </c>
      <c r="DB50" s="20"/>
    </row>
    <row r="51" spans="1:106" ht="13" x14ac:dyDescent="0.3">
      <c r="A51" s="407">
        <f t="shared" si="5"/>
        <v>1</v>
      </c>
      <c r="B51" s="3" t="str">
        <f t="shared" si="0"/>
        <v>202627</v>
      </c>
      <c r="C51" s="11" t="s">
        <v>193</v>
      </c>
      <c r="D51" s="10">
        <v>46</v>
      </c>
      <c r="E51" s="14" t="s">
        <v>44</v>
      </c>
      <c r="F51" s="4">
        <f t="shared" si="1"/>
        <v>0</v>
      </c>
      <c r="G51" s="3">
        <f t="shared" ca="1" si="2"/>
        <v>0</v>
      </c>
      <c r="H51" s="3" t="str">
        <f t="shared" si="3"/>
        <v>_RA</v>
      </c>
      <c r="N51" s="788">
        <v>46</v>
      </c>
      <c r="O51" s="788">
        <v>0</v>
      </c>
      <c r="P51" s="3">
        <v>0</v>
      </c>
      <c r="Q51" s="788"/>
      <c r="S51" s="788"/>
      <c r="AD51" s="845"/>
      <c r="BD51" s="3">
        <f t="shared" si="27"/>
        <v>0</v>
      </c>
      <c r="BE51" s="3">
        <f t="shared" si="28"/>
        <v>0</v>
      </c>
      <c r="BF51" s="3">
        <f t="shared" si="29"/>
        <v>0</v>
      </c>
      <c r="BG51" s="3">
        <f t="shared" si="30"/>
        <v>0</v>
      </c>
      <c r="BH51" s="3">
        <f t="shared" si="31"/>
        <v>0</v>
      </c>
      <c r="BI51" s="3">
        <f t="shared" si="32"/>
        <v>0</v>
      </c>
      <c r="BJ51" s="3">
        <f t="shared" si="33"/>
        <v>0</v>
      </c>
      <c r="BK51" s="3">
        <f t="shared" si="34"/>
        <v>0</v>
      </c>
      <c r="BL51" s="3">
        <f t="shared" si="35"/>
        <v>0</v>
      </c>
      <c r="BM51" s="3">
        <f t="shared" si="36"/>
        <v>0</v>
      </c>
      <c r="BN51" s="3">
        <f t="shared" si="37"/>
        <v>0</v>
      </c>
      <c r="BO51" s="3">
        <f t="shared" si="38"/>
        <v>0</v>
      </c>
      <c r="BP51" s="3">
        <f t="shared" si="39"/>
        <v>0</v>
      </c>
      <c r="BQ51" s="3">
        <f t="shared" si="40"/>
        <v>0</v>
      </c>
      <c r="BR51" s="3">
        <f t="shared" si="41"/>
        <v>0</v>
      </c>
      <c r="BS51" s="3">
        <f t="shared" si="42"/>
        <v>0</v>
      </c>
      <c r="BT51" s="3">
        <f t="shared" si="43"/>
        <v>0</v>
      </c>
      <c r="BU51" s="3">
        <f t="shared" si="44"/>
        <v>0</v>
      </c>
      <c r="BV51" s="3">
        <f t="shared" si="45"/>
        <v>0</v>
      </c>
      <c r="BW51" s="3">
        <f t="shared" si="26"/>
        <v>0</v>
      </c>
      <c r="DB51" s="20"/>
    </row>
    <row r="52" spans="1:106" ht="13" x14ac:dyDescent="0.3">
      <c r="A52" s="407">
        <f t="shared" si="5"/>
        <v>1</v>
      </c>
      <c r="B52" s="3" t="str">
        <f t="shared" si="0"/>
        <v>202627</v>
      </c>
      <c r="C52" s="11" t="s">
        <v>193</v>
      </c>
      <c r="D52" s="10">
        <v>47</v>
      </c>
      <c r="E52" s="14" t="s">
        <v>43</v>
      </c>
      <c r="F52" s="4">
        <f t="shared" si="1"/>
        <v>0</v>
      </c>
      <c r="G52" s="3">
        <f t="shared" ca="1" si="2"/>
        <v>0</v>
      </c>
      <c r="H52" s="3" t="str">
        <f t="shared" si="3"/>
        <v>_RA</v>
      </c>
      <c r="N52" s="788">
        <v>47</v>
      </c>
      <c r="O52" s="788">
        <v>0</v>
      </c>
      <c r="P52" s="3">
        <v>0</v>
      </c>
      <c r="Q52" s="788"/>
      <c r="S52" s="788"/>
      <c r="AD52" s="845"/>
      <c r="BD52" s="3">
        <f t="shared" si="27"/>
        <v>0</v>
      </c>
      <c r="BE52" s="3">
        <f t="shared" si="28"/>
        <v>0</v>
      </c>
      <c r="BF52" s="3">
        <f t="shared" si="29"/>
        <v>0</v>
      </c>
      <c r="BG52" s="3">
        <f t="shared" si="30"/>
        <v>0</v>
      </c>
      <c r="BH52" s="3">
        <f t="shared" si="31"/>
        <v>0</v>
      </c>
      <c r="BI52" s="3">
        <f t="shared" si="32"/>
        <v>0</v>
      </c>
      <c r="BJ52" s="3">
        <f t="shared" si="33"/>
        <v>0</v>
      </c>
      <c r="BK52" s="3">
        <f t="shared" si="34"/>
        <v>0</v>
      </c>
      <c r="BL52" s="3">
        <f t="shared" si="35"/>
        <v>0</v>
      </c>
      <c r="BM52" s="3">
        <f t="shared" si="36"/>
        <v>0</v>
      </c>
      <c r="BN52" s="3">
        <f t="shared" si="37"/>
        <v>0</v>
      </c>
      <c r="BO52" s="3">
        <f t="shared" si="38"/>
        <v>0</v>
      </c>
      <c r="BP52" s="3">
        <f t="shared" si="39"/>
        <v>0</v>
      </c>
      <c r="BQ52" s="3">
        <f t="shared" si="40"/>
        <v>0</v>
      </c>
      <c r="BR52" s="3">
        <f t="shared" si="41"/>
        <v>0</v>
      </c>
      <c r="BS52" s="3">
        <f t="shared" si="42"/>
        <v>0</v>
      </c>
      <c r="BT52" s="3">
        <f t="shared" si="43"/>
        <v>0</v>
      </c>
      <c r="BU52" s="3">
        <f t="shared" si="44"/>
        <v>0</v>
      </c>
      <c r="BV52" s="3">
        <f t="shared" si="45"/>
        <v>0</v>
      </c>
      <c r="BW52" s="3">
        <f t="shared" si="26"/>
        <v>0</v>
      </c>
      <c r="DB52" s="20"/>
    </row>
    <row r="53" spans="1:106" ht="13" x14ac:dyDescent="0.3">
      <c r="A53" s="407">
        <f t="shared" si="5"/>
        <v>1</v>
      </c>
      <c r="B53" s="3" t="str">
        <f t="shared" si="0"/>
        <v>202627</v>
      </c>
      <c r="C53" s="11" t="s">
        <v>193</v>
      </c>
      <c r="D53" s="10">
        <v>47</v>
      </c>
      <c r="E53" s="14" t="s">
        <v>44</v>
      </c>
      <c r="F53" s="4">
        <f t="shared" si="1"/>
        <v>0</v>
      </c>
      <c r="G53" s="3">
        <f t="shared" ca="1" si="2"/>
        <v>0</v>
      </c>
      <c r="H53" s="3" t="str">
        <f t="shared" si="3"/>
        <v>_RA</v>
      </c>
      <c r="N53" s="788">
        <v>48</v>
      </c>
      <c r="O53" s="788">
        <v>0</v>
      </c>
      <c r="P53" s="3">
        <v>0</v>
      </c>
      <c r="Q53" s="788"/>
      <c r="S53" s="788"/>
      <c r="AD53" s="845"/>
      <c r="BD53" s="3">
        <f t="shared" si="27"/>
        <v>0</v>
      </c>
      <c r="BE53" s="3">
        <f t="shared" si="28"/>
        <v>0</v>
      </c>
      <c r="BF53" s="3">
        <f t="shared" si="29"/>
        <v>0</v>
      </c>
      <c r="BG53" s="3">
        <f t="shared" si="30"/>
        <v>0</v>
      </c>
      <c r="BH53" s="3">
        <f t="shared" si="31"/>
        <v>0</v>
      </c>
      <c r="BI53" s="3">
        <f t="shared" si="32"/>
        <v>0</v>
      </c>
      <c r="BJ53" s="3">
        <f t="shared" si="33"/>
        <v>0</v>
      </c>
      <c r="BK53" s="3">
        <f t="shared" si="34"/>
        <v>0</v>
      </c>
      <c r="BL53" s="3">
        <f t="shared" si="35"/>
        <v>0</v>
      </c>
      <c r="BM53" s="3">
        <f t="shared" si="36"/>
        <v>0</v>
      </c>
      <c r="BN53" s="3">
        <f t="shared" si="37"/>
        <v>0</v>
      </c>
      <c r="BO53" s="3">
        <f t="shared" si="38"/>
        <v>0</v>
      </c>
      <c r="BP53" s="3">
        <f t="shared" si="39"/>
        <v>0</v>
      </c>
      <c r="BQ53" s="3">
        <f t="shared" si="40"/>
        <v>0</v>
      </c>
      <c r="BR53" s="3">
        <f t="shared" si="41"/>
        <v>0</v>
      </c>
      <c r="BS53" s="3">
        <f t="shared" si="42"/>
        <v>0</v>
      </c>
      <c r="BT53" s="3">
        <f t="shared" si="43"/>
        <v>0</v>
      </c>
      <c r="BU53" s="3">
        <f t="shared" si="44"/>
        <v>0</v>
      </c>
      <c r="BV53" s="3">
        <f t="shared" si="45"/>
        <v>0</v>
      </c>
      <c r="BW53" s="3">
        <f t="shared" si="26"/>
        <v>0</v>
      </c>
      <c r="DB53" s="20"/>
    </row>
    <row r="54" spans="1:106" ht="13" x14ac:dyDescent="0.3">
      <c r="A54" s="407">
        <f t="shared" si="5"/>
        <v>1</v>
      </c>
      <c r="B54" s="3" t="str">
        <f t="shared" si="0"/>
        <v>202627</v>
      </c>
      <c r="C54" s="11" t="s">
        <v>193</v>
      </c>
      <c r="D54" s="10">
        <v>48</v>
      </c>
      <c r="E54" s="14" t="s">
        <v>43</v>
      </c>
      <c r="F54" s="4">
        <f t="shared" si="1"/>
        <v>0</v>
      </c>
      <c r="G54" s="3">
        <f t="shared" ca="1" si="2"/>
        <v>0</v>
      </c>
      <c r="H54" s="3" t="str">
        <f t="shared" si="3"/>
        <v>_RA</v>
      </c>
      <c r="N54" s="788">
        <v>49</v>
      </c>
      <c r="O54" s="788">
        <v>0</v>
      </c>
      <c r="P54" s="3">
        <v>0</v>
      </c>
      <c r="Q54" s="788"/>
      <c r="S54" s="788"/>
      <c r="AD54" s="845"/>
      <c r="BD54" s="3">
        <f t="shared" si="27"/>
        <v>0</v>
      </c>
      <c r="BE54" s="3">
        <f t="shared" si="28"/>
        <v>0</v>
      </c>
      <c r="BF54" s="3">
        <f t="shared" si="29"/>
        <v>0</v>
      </c>
      <c r="BG54" s="3">
        <f t="shared" si="30"/>
        <v>0</v>
      </c>
      <c r="BH54" s="3">
        <f t="shared" si="31"/>
        <v>0</v>
      </c>
      <c r="BI54" s="3">
        <f t="shared" si="32"/>
        <v>0</v>
      </c>
      <c r="BJ54" s="3">
        <f t="shared" si="33"/>
        <v>0</v>
      </c>
      <c r="BK54" s="3">
        <f t="shared" si="34"/>
        <v>0</v>
      </c>
      <c r="BL54" s="3">
        <f t="shared" si="35"/>
        <v>0</v>
      </c>
      <c r="BM54" s="3">
        <f t="shared" si="36"/>
        <v>0</v>
      </c>
      <c r="BN54" s="3">
        <f t="shared" si="37"/>
        <v>0</v>
      </c>
      <c r="BO54" s="3">
        <f t="shared" si="38"/>
        <v>0</v>
      </c>
      <c r="BP54" s="3">
        <f t="shared" si="39"/>
        <v>0</v>
      </c>
      <c r="BQ54" s="3">
        <f t="shared" si="40"/>
        <v>0</v>
      </c>
      <c r="BR54" s="3">
        <f t="shared" si="41"/>
        <v>0</v>
      </c>
      <c r="BS54" s="3">
        <f t="shared" si="42"/>
        <v>0</v>
      </c>
      <c r="BT54" s="3">
        <f t="shared" si="43"/>
        <v>0</v>
      </c>
      <c r="BU54" s="3">
        <f t="shared" si="44"/>
        <v>0</v>
      </c>
      <c r="BV54" s="3">
        <f t="shared" si="45"/>
        <v>0</v>
      </c>
      <c r="BW54" s="3">
        <f t="shared" si="26"/>
        <v>0</v>
      </c>
      <c r="DB54" s="20"/>
    </row>
    <row r="55" spans="1:106" ht="13" x14ac:dyDescent="0.3">
      <c r="A55" s="407">
        <f t="shared" si="5"/>
        <v>1</v>
      </c>
      <c r="B55" s="3" t="str">
        <f t="shared" si="0"/>
        <v>202627</v>
      </c>
      <c r="C55" s="11" t="s">
        <v>193</v>
      </c>
      <c r="D55" s="10">
        <v>48</v>
      </c>
      <c r="E55" s="14" t="s">
        <v>44</v>
      </c>
      <c r="F55" s="4">
        <f t="shared" si="1"/>
        <v>0</v>
      </c>
      <c r="G55" s="3">
        <f t="shared" ca="1" si="2"/>
        <v>0</v>
      </c>
      <c r="H55" s="3" t="str">
        <f t="shared" si="3"/>
        <v>_RA</v>
      </c>
      <c r="N55" s="788">
        <v>50</v>
      </c>
      <c r="O55" s="788">
        <v>0</v>
      </c>
      <c r="P55" s="3">
        <v>0</v>
      </c>
      <c r="Q55" s="788"/>
      <c r="S55" s="788"/>
      <c r="AD55" s="845"/>
      <c r="BD55" s="3">
        <f t="shared" si="27"/>
        <v>0</v>
      </c>
      <c r="BE55" s="3">
        <f t="shared" si="28"/>
        <v>0</v>
      </c>
      <c r="BF55" s="3">
        <f t="shared" si="29"/>
        <v>0</v>
      </c>
      <c r="BG55" s="3">
        <f t="shared" si="30"/>
        <v>0</v>
      </c>
      <c r="BH55" s="3">
        <f t="shared" si="31"/>
        <v>0</v>
      </c>
      <c r="BI55" s="3">
        <f t="shared" si="32"/>
        <v>0</v>
      </c>
      <c r="BJ55" s="3">
        <f t="shared" si="33"/>
        <v>0</v>
      </c>
      <c r="BK55" s="3">
        <f t="shared" si="34"/>
        <v>0</v>
      </c>
      <c r="BL55" s="3">
        <f t="shared" si="35"/>
        <v>0</v>
      </c>
      <c r="BM55" s="3">
        <f t="shared" si="36"/>
        <v>0</v>
      </c>
      <c r="BN55" s="3">
        <f t="shared" si="37"/>
        <v>0</v>
      </c>
      <c r="BO55" s="3">
        <f t="shared" si="38"/>
        <v>0</v>
      </c>
      <c r="BP55" s="3">
        <f t="shared" si="39"/>
        <v>0</v>
      </c>
      <c r="BQ55" s="3">
        <f t="shared" si="40"/>
        <v>0</v>
      </c>
      <c r="BR55" s="3">
        <f t="shared" si="41"/>
        <v>0</v>
      </c>
      <c r="BS55" s="3">
        <f t="shared" si="42"/>
        <v>0</v>
      </c>
      <c r="BT55" s="3">
        <f t="shared" si="43"/>
        <v>0</v>
      </c>
      <c r="BU55" s="3">
        <f t="shared" si="44"/>
        <v>0</v>
      </c>
      <c r="BV55" s="3">
        <f t="shared" si="45"/>
        <v>0</v>
      </c>
      <c r="BW55" s="3">
        <f t="shared" si="26"/>
        <v>0</v>
      </c>
      <c r="DB55" s="20"/>
    </row>
    <row r="56" spans="1:106" ht="13" x14ac:dyDescent="0.3">
      <c r="A56" s="407">
        <f t="shared" si="5"/>
        <v>1</v>
      </c>
      <c r="B56" s="3" t="str">
        <f t="shared" si="0"/>
        <v>202627</v>
      </c>
      <c r="C56" s="11" t="s">
        <v>193</v>
      </c>
      <c r="D56" s="10">
        <v>49</v>
      </c>
      <c r="E56" s="14" t="s">
        <v>43</v>
      </c>
      <c r="F56" s="4">
        <f t="shared" si="1"/>
        <v>0</v>
      </c>
      <c r="G56" s="3">
        <f t="shared" ca="1" si="2"/>
        <v>0</v>
      </c>
      <c r="H56" s="3" t="str">
        <f t="shared" si="3"/>
        <v>_RA</v>
      </c>
      <c r="N56" s="788">
        <v>51</v>
      </c>
      <c r="O56" s="788">
        <v>0</v>
      </c>
      <c r="P56" s="3">
        <v>0</v>
      </c>
      <c r="Q56" s="788"/>
      <c r="S56" s="788"/>
      <c r="AD56" s="845"/>
      <c r="BD56" s="3">
        <f t="shared" si="27"/>
        <v>0</v>
      </c>
      <c r="BE56" s="3">
        <f t="shared" si="28"/>
        <v>0</v>
      </c>
      <c r="BF56" s="3">
        <f t="shared" si="29"/>
        <v>0</v>
      </c>
      <c r="BG56" s="3">
        <f t="shared" si="30"/>
        <v>0</v>
      </c>
      <c r="BH56" s="3">
        <f t="shared" si="31"/>
        <v>0</v>
      </c>
      <c r="BI56" s="3">
        <f t="shared" si="32"/>
        <v>0</v>
      </c>
      <c r="BJ56" s="3">
        <f t="shared" si="33"/>
        <v>0</v>
      </c>
      <c r="BK56" s="3">
        <f t="shared" si="34"/>
        <v>0</v>
      </c>
      <c r="BL56" s="3">
        <f t="shared" si="35"/>
        <v>0</v>
      </c>
      <c r="BM56" s="3">
        <f t="shared" si="36"/>
        <v>0</v>
      </c>
      <c r="BN56" s="3">
        <f t="shared" si="37"/>
        <v>0</v>
      </c>
      <c r="BO56" s="3">
        <f t="shared" si="38"/>
        <v>0</v>
      </c>
      <c r="BP56" s="3">
        <f t="shared" si="39"/>
        <v>0</v>
      </c>
      <c r="BQ56" s="3">
        <f t="shared" si="40"/>
        <v>0</v>
      </c>
      <c r="BR56" s="3">
        <f t="shared" si="41"/>
        <v>0</v>
      </c>
      <c r="BS56" s="3">
        <f t="shared" si="42"/>
        <v>0</v>
      </c>
      <c r="BT56" s="3">
        <f t="shared" si="43"/>
        <v>0</v>
      </c>
      <c r="BU56" s="3">
        <f t="shared" si="44"/>
        <v>0</v>
      </c>
      <c r="BV56" s="3">
        <f t="shared" si="45"/>
        <v>0</v>
      </c>
      <c r="BW56" s="3">
        <f t="shared" si="26"/>
        <v>0</v>
      </c>
      <c r="DB56" s="20"/>
    </row>
    <row r="57" spans="1:106" ht="13" x14ac:dyDescent="0.3">
      <c r="A57" s="407">
        <f t="shared" si="5"/>
        <v>1</v>
      </c>
      <c r="B57" s="3" t="str">
        <f t="shared" si="0"/>
        <v>202627</v>
      </c>
      <c r="C57" s="11" t="s">
        <v>193</v>
      </c>
      <c r="D57" s="10">
        <v>49</v>
      </c>
      <c r="E57" s="14" t="s">
        <v>44</v>
      </c>
      <c r="F57" s="4">
        <f t="shared" si="1"/>
        <v>0</v>
      </c>
      <c r="G57" s="3">
        <f t="shared" ca="1" si="2"/>
        <v>0</v>
      </c>
      <c r="H57" s="3" t="str">
        <f t="shared" si="3"/>
        <v>_RA</v>
      </c>
      <c r="N57" s="788">
        <v>52</v>
      </c>
      <c r="O57" s="788">
        <v>0</v>
      </c>
      <c r="P57" s="3">
        <v>0</v>
      </c>
      <c r="Q57" s="788"/>
      <c r="S57" s="788"/>
      <c r="AD57" s="845"/>
      <c r="BD57" s="3">
        <f t="shared" si="27"/>
        <v>0</v>
      </c>
      <c r="BE57" s="3">
        <f t="shared" si="28"/>
        <v>0</v>
      </c>
      <c r="BF57" s="3">
        <f t="shared" si="29"/>
        <v>0</v>
      </c>
      <c r="BG57" s="3">
        <f t="shared" si="30"/>
        <v>0</v>
      </c>
      <c r="BH57" s="3">
        <f t="shared" si="31"/>
        <v>0</v>
      </c>
      <c r="BI57" s="3">
        <f t="shared" si="32"/>
        <v>0</v>
      </c>
      <c r="BJ57" s="3">
        <f t="shared" si="33"/>
        <v>0</v>
      </c>
      <c r="BK57" s="3">
        <f t="shared" si="34"/>
        <v>0</v>
      </c>
      <c r="BL57" s="3">
        <f t="shared" si="35"/>
        <v>0</v>
      </c>
      <c r="BM57" s="3">
        <f t="shared" si="36"/>
        <v>0</v>
      </c>
      <c r="BN57" s="3">
        <f t="shared" si="37"/>
        <v>0</v>
      </c>
      <c r="BO57" s="3">
        <f t="shared" si="38"/>
        <v>0</v>
      </c>
      <c r="BP57" s="3">
        <f t="shared" si="39"/>
        <v>0</v>
      </c>
      <c r="BQ57" s="3">
        <f t="shared" si="40"/>
        <v>0</v>
      </c>
      <c r="BR57" s="3">
        <f t="shared" si="41"/>
        <v>0</v>
      </c>
      <c r="BS57" s="3">
        <f t="shared" si="42"/>
        <v>0</v>
      </c>
      <c r="BT57" s="3">
        <f t="shared" si="43"/>
        <v>0</v>
      </c>
      <c r="BU57" s="3">
        <f t="shared" si="44"/>
        <v>0</v>
      </c>
      <c r="BV57" s="3">
        <f t="shared" si="45"/>
        <v>0</v>
      </c>
      <c r="BW57" s="3">
        <f t="shared" si="26"/>
        <v>0</v>
      </c>
      <c r="DB57" s="20"/>
    </row>
    <row r="58" spans="1:106" ht="13" x14ac:dyDescent="0.3">
      <c r="A58" s="407">
        <f t="shared" si="5"/>
        <v>1</v>
      </c>
      <c r="B58" s="3" t="str">
        <f t="shared" si="0"/>
        <v>202627</v>
      </c>
      <c r="C58" s="11" t="s">
        <v>193</v>
      </c>
      <c r="D58" s="10">
        <v>50</v>
      </c>
      <c r="E58" s="14" t="s">
        <v>43</v>
      </c>
      <c r="F58" s="4">
        <f t="shared" si="1"/>
        <v>0</v>
      </c>
      <c r="G58" s="3">
        <f t="shared" ca="1" si="2"/>
        <v>0</v>
      </c>
      <c r="H58" s="3" t="str">
        <f t="shared" si="3"/>
        <v>_RA</v>
      </c>
      <c r="N58" s="788">
        <v>53</v>
      </c>
      <c r="O58" s="788">
        <v>0</v>
      </c>
      <c r="P58" s="3">
        <v>0</v>
      </c>
      <c r="Q58" s="788"/>
      <c r="S58" s="788"/>
      <c r="AD58" s="845"/>
      <c r="BD58" s="3">
        <f t="shared" si="27"/>
        <v>0</v>
      </c>
      <c r="BE58" s="3">
        <f t="shared" si="28"/>
        <v>0</v>
      </c>
      <c r="BF58" s="3">
        <f t="shared" si="29"/>
        <v>0</v>
      </c>
      <c r="BG58" s="3">
        <f t="shared" si="30"/>
        <v>0</v>
      </c>
      <c r="BH58" s="3">
        <f t="shared" si="31"/>
        <v>0</v>
      </c>
      <c r="BI58" s="3">
        <f t="shared" si="32"/>
        <v>0</v>
      </c>
      <c r="BJ58" s="3">
        <f t="shared" si="33"/>
        <v>0</v>
      </c>
      <c r="BK58" s="3">
        <f t="shared" si="34"/>
        <v>0</v>
      </c>
      <c r="BL58" s="3">
        <f t="shared" si="35"/>
        <v>0</v>
      </c>
      <c r="BM58" s="3">
        <f t="shared" si="36"/>
        <v>0</v>
      </c>
      <c r="BN58" s="3">
        <f t="shared" si="37"/>
        <v>0</v>
      </c>
      <c r="BO58" s="3">
        <f t="shared" si="38"/>
        <v>0</v>
      </c>
      <c r="BP58" s="3">
        <f t="shared" si="39"/>
        <v>0</v>
      </c>
      <c r="BQ58" s="3">
        <f t="shared" si="40"/>
        <v>0</v>
      </c>
      <c r="BR58" s="3">
        <f t="shared" si="41"/>
        <v>0</v>
      </c>
      <c r="BS58" s="3">
        <f t="shared" si="42"/>
        <v>0</v>
      </c>
      <c r="BT58" s="3">
        <f t="shared" si="43"/>
        <v>0</v>
      </c>
      <c r="BU58" s="3">
        <f t="shared" si="44"/>
        <v>0</v>
      </c>
      <c r="BV58" s="3">
        <f t="shared" si="45"/>
        <v>0</v>
      </c>
      <c r="BW58" s="3">
        <f t="shared" si="26"/>
        <v>0</v>
      </c>
      <c r="DB58" s="20"/>
    </row>
    <row r="59" spans="1:106" ht="13" x14ac:dyDescent="0.3">
      <c r="A59" s="407">
        <f t="shared" si="5"/>
        <v>1</v>
      </c>
      <c r="B59" s="3" t="str">
        <f t="shared" si="0"/>
        <v>202627</v>
      </c>
      <c r="C59" s="11" t="s">
        <v>193</v>
      </c>
      <c r="D59" s="10">
        <v>50</v>
      </c>
      <c r="E59" s="14" t="s">
        <v>44</v>
      </c>
      <c r="F59" s="4">
        <f t="shared" si="1"/>
        <v>0</v>
      </c>
      <c r="G59" s="3">
        <f t="shared" ca="1" si="2"/>
        <v>0</v>
      </c>
      <c r="H59" s="3" t="str">
        <f t="shared" si="3"/>
        <v>_RA</v>
      </c>
      <c r="N59" s="788">
        <v>54</v>
      </c>
      <c r="O59" s="788">
        <v>0</v>
      </c>
      <c r="P59" s="3">
        <v>0</v>
      </c>
      <c r="Q59" s="788"/>
      <c r="S59" s="788"/>
      <c r="AD59" s="845"/>
      <c r="BD59" s="3">
        <f t="shared" si="27"/>
        <v>0</v>
      </c>
      <c r="BE59" s="3">
        <f t="shared" si="28"/>
        <v>0</v>
      </c>
      <c r="BF59" s="3">
        <f t="shared" si="29"/>
        <v>0</v>
      </c>
      <c r="BG59" s="3">
        <f t="shared" si="30"/>
        <v>0</v>
      </c>
      <c r="BH59" s="3">
        <f t="shared" si="31"/>
        <v>0</v>
      </c>
      <c r="BI59" s="3">
        <f t="shared" si="32"/>
        <v>0</v>
      </c>
      <c r="BJ59" s="3">
        <f t="shared" si="33"/>
        <v>0</v>
      </c>
      <c r="BK59" s="3">
        <f t="shared" si="34"/>
        <v>0</v>
      </c>
      <c r="BL59" s="3">
        <f t="shared" si="35"/>
        <v>0</v>
      </c>
      <c r="BM59" s="3">
        <f t="shared" si="36"/>
        <v>0</v>
      </c>
      <c r="BN59" s="3">
        <f t="shared" si="37"/>
        <v>0</v>
      </c>
      <c r="BO59" s="3">
        <f t="shared" si="38"/>
        <v>0</v>
      </c>
      <c r="BP59" s="3">
        <f t="shared" si="39"/>
        <v>0</v>
      </c>
      <c r="BQ59" s="3">
        <f t="shared" si="40"/>
        <v>0</v>
      </c>
      <c r="BR59" s="3">
        <f t="shared" si="41"/>
        <v>0</v>
      </c>
      <c r="BS59" s="3">
        <f t="shared" si="42"/>
        <v>0</v>
      </c>
      <c r="BT59" s="3">
        <f t="shared" si="43"/>
        <v>0</v>
      </c>
      <c r="BU59" s="3">
        <f t="shared" si="44"/>
        <v>0</v>
      </c>
      <c r="BV59" s="3">
        <f t="shared" si="45"/>
        <v>0</v>
      </c>
      <c r="BW59" s="3">
        <f t="shared" si="26"/>
        <v>0</v>
      </c>
      <c r="DB59" s="20"/>
    </row>
    <row r="60" spans="1:106" ht="13" x14ac:dyDescent="0.3">
      <c r="A60" s="407">
        <f t="shared" si="5"/>
        <v>1</v>
      </c>
      <c r="B60" s="3" t="str">
        <f t="shared" si="0"/>
        <v>202627</v>
      </c>
      <c r="C60" s="11" t="s">
        <v>193</v>
      </c>
      <c r="D60" s="10">
        <v>51</v>
      </c>
      <c r="E60" s="14" t="s">
        <v>43</v>
      </c>
      <c r="F60" s="4">
        <f t="shared" si="1"/>
        <v>0</v>
      </c>
      <c r="G60" s="3">
        <f t="shared" ca="1" si="2"/>
        <v>0</v>
      </c>
      <c r="H60" s="3" t="str">
        <f t="shared" si="3"/>
        <v>_RA</v>
      </c>
      <c r="N60" s="788">
        <v>58</v>
      </c>
      <c r="O60" s="788">
        <v>0</v>
      </c>
      <c r="P60" s="3">
        <v>0</v>
      </c>
      <c r="Q60" s="788"/>
      <c r="S60" s="788"/>
      <c r="AD60" s="845"/>
      <c r="BD60" s="3">
        <f t="shared" si="27"/>
        <v>0</v>
      </c>
      <c r="BE60" s="3">
        <f t="shared" si="28"/>
        <v>0</v>
      </c>
      <c r="BF60" s="3">
        <f t="shared" si="29"/>
        <v>0</v>
      </c>
      <c r="BG60" s="3">
        <f t="shared" si="30"/>
        <v>0</v>
      </c>
      <c r="BH60" s="3">
        <f t="shared" si="31"/>
        <v>0</v>
      </c>
      <c r="BI60" s="3">
        <f t="shared" si="32"/>
        <v>0</v>
      </c>
      <c r="BJ60" s="3">
        <f t="shared" si="33"/>
        <v>0</v>
      </c>
      <c r="BK60" s="3">
        <f t="shared" si="34"/>
        <v>0</v>
      </c>
      <c r="BL60" s="3">
        <f t="shared" si="35"/>
        <v>0</v>
      </c>
      <c r="BM60" s="3">
        <f t="shared" si="36"/>
        <v>0</v>
      </c>
      <c r="BN60" s="3">
        <f t="shared" si="37"/>
        <v>0</v>
      </c>
      <c r="BO60" s="3">
        <f t="shared" si="38"/>
        <v>0</v>
      </c>
      <c r="BP60" s="3">
        <f t="shared" si="39"/>
        <v>0</v>
      </c>
      <c r="BQ60" s="3">
        <f t="shared" si="40"/>
        <v>0</v>
      </c>
      <c r="BR60" s="3">
        <f t="shared" si="41"/>
        <v>0</v>
      </c>
      <c r="BS60" s="3">
        <f t="shared" si="42"/>
        <v>0</v>
      </c>
      <c r="BT60" s="3">
        <f t="shared" si="43"/>
        <v>0</v>
      </c>
      <c r="BU60" s="3">
        <f t="shared" si="44"/>
        <v>0</v>
      </c>
      <c r="BV60" s="3">
        <f t="shared" si="45"/>
        <v>0</v>
      </c>
      <c r="BW60" s="3">
        <f t="shared" si="26"/>
        <v>0</v>
      </c>
      <c r="DB60" s="20"/>
    </row>
    <row r="61" spans="1:106" ht="13" x14ac:dyDescent="0.3">
      <c r="A61" s="407">
        <f t="shared" si="5"/>
        <v>1</v>
      </c>
      <c r="B61" s="3" t="str">
        <f t="shared" si="0"/>
        <v>202627</v>
      </c>
      <c r="C61" s="11" t="s">
        <v>193</v>
      </c>
      <c r="D61" s="10">
        <v>51</v>
      </c>
      <c r="E61" s="14" t="s">
        <v>44</v>
      </c>
      <c r="F61" s="4">
        <f t="shared" si="1"/>
        <v>0</v>
      </c>
      <c r="G61" s="3">
        <f t="shared" ca="1" si="2"/>
        <v>0</v>
      </c>
      <c r="H61" s="3" t="str">
        <f t="shared" si="3"/>
        <v>_RA</v>
      </c>
      <c r="N61" s="788">
        <v>59.2</v>
      </c>
      <c r="O61" s="788">
        <v>0</v>
      </c>
      <c r="P61" s="3">
        <v>0</v>
      </c>
      <c r="Q61" s="788"/>
      <c r="S61" s="788"/>
      <c r="AD61" s="845"/>
      <c r="BD61" s="3">
        <f t="shared" si="27"/>
        <v>0</v>
      </c>
      <c r="BE61" s="3">
        <f t="shared" si="28"/>
        <v>0</v>
      </c>
      <c r="BF61" s="3">
        <f t="shared" si="29"/>
        <v>0</v>
      </c>
      <c r="BG61" s="3">
        <f t="shared" si="30"/>
        <v>0</v>
      </c>
      <c r="BH61" s="3">
        <f t="shared" si="31"/>
        <v>0</v>
      </c>
      <c r="BI61" s="3">
        <f t="shared" si="32"/>
        <v>0</v>
      </c>
      <c r="BJ61" s="3">
        <f t="shared" si="33"/>
        <v>0</v>
      </c>
      <c r="BK61" s="3">
        <f t="shared" si="34"/>
        <v>0</v>
      </c>
      <c r="BL61" s="3">
        <f t="shared" si="35"/>
        <v>0</v>
      </c>
      <c r="BM61" s="3">
        <f t="shared" si="36"/>
        <v>0</v>
      </c>
      <c r="BN61" s="3">
        <f t="shared" si="37"/>
        <v>0</v>
      </c>
      <c r="BO61" s="3">
        <f t="shared" si="38"/>
        <v>0</v>
      </c>
      <c r="BP61" s="3">
        <f t="shared" si="39"/>
        <v>0</v>
      </c>
      <c r="BQ61" s="3">
        <f t="shared" si="40"/>
        <v>0</v>
      </c>
      <c r="BR61" s="3">
        <f t="shared" si="41"/>
        <v>0</v>
      </c>
      <c r="BS61" s="3">
        <f t="shared" si="42"/>
        <v>0</v>
      </c>
      <c r="BT61" s="3">
        <f t="shared" si="43"/>
        <v>0</v>
      </c>
      <c r="BU61" s="3">
        <f t="shared" si="44"/>
        <v>0</v>
      </c>
      <c r="BV61" s="3">
        <f t="shared" si="45"/>
        <v>0</v>
      </c>
      <c r="BW61" s="3">
        <f t="shared" si="26"/>
        <v>0</v>
      </c>
      <c r="DB61" s="20"/>
    </row>
    <row r="62" spans="1:106" ht="13" x14ac:dyDescent="0.3">
      <c r="A62" s="407">
        <f t="shared" si="5"/>
        <v>1</v>
      </c>
      <c r="B62" s="3" t="str">
        <f t="shared" si="0"/>
        <v>202627</v>
      </c>
      <c r="C62" s="11" t="s">
        <v>193</v>
      </c>
      <c r="D62" s="10">
        <v>52</v>
      </c>
      <c r="E62" s="14" t="s">
        <v>43</v>
      </c>
      <c r="F62" s="4">
        <f t="shared" si="1"/>
        <v>0</v>
      </c>
      <c r="G62" s="3">
        <f t="shared" ca="1" si="2"/>
        <v>0</v>
      </c>
      <c r="H62" s="3" t="str">
        <f t="shared" si="3"/>
        <v>_RA</v>
      </c>
      <c r="N62" s="788">
        <v>59.3</v>
      </c>
      <c r="O62" s="788">
        <v>0</v>
      </c>
      <c r="P62" s="3">
        <v>0</v>
      </c>
      <c r="Q62" s="788"/>
      <c r="S62" s="788"/>
      <c r="AD62" s="845"/>
      <c r="BD62" s="3">
        <f t="shared" si="27"/>
        <v>0</v>
      </c>
      <c r="BE62" s="3">
        <f t="shared" si="28"/>
        <v>0</v>
      </c>
      <c r="BF62" s="3">
        <f t="shared" si="29"/>
        <v>0</v>
      </c>
      <c r="BG62" s="3">
        <f t="shared" si="30"/>
        <v>0</v>
      </c>
      <c r="BH62" s="3">
        <f t="shared" si="31"/>
        <v>0</v>
      </c>
      <c r="BI62" s="3">
        <f t="shared" si="32"/>
        <v>0</v>
      </c>
      <c r="BJ62" s="3">
        <f t="shared" si="33"/>
        <v>0</v>
      </c>
      <c r="BK62" s="3">
        <f t="shared" si="34"/>
        <v>0</v>
      </c>
      <c r="BL62" s="3">
        <f t="shared" si="35"/>
        <v>0</v>
      </c>
      <c r="BM62" s="3">
        <f t="shared" si="36"/>
        <v>0</v>
      </c>
      <c r="BN62" s="3">
        <f t="shared" si="37"/>
        <v>0</v>
      </c>
      <c r="BO62" s="3">
        <f t="shared" si="38"/>
        <v>0</v>
      </c>
      <c r="BP62" s="3">
        <f t="shared" si="39"/>
        <v>0</v>
      </c>
      <c r="BQ62" s="3">
        <f t="shared" si="40"/>
        <v>0</v>
      </c>
      <c r="BR62" s="3">
        <f t="shared" si="41"/>
        <v>0</v>
      </c>
      <c r="BS62" s="3">
        <f t="shared" si="42"/>
        <v>0</v>
      </c>
      <c r="BT62" s="3">
        <f t="shared" si="43"/>
        <v>0</v>
      </c>
      <c r="BU62" s="3">
        <f t="shared" si="44"/>
        <v>0</v>
      </c>
      <c r="BV62" s="3">
        <f t="shared" si="45"/>
        <v>0</v>
      </c>
      <c r="BW62" s="3">
        <f t="shared" si="26"/>
        <v>0</v>
      </c>
      <c r="DB62" s="20"/>
    </row>
    <row r="63" spans="1:106" ht="13" x14ac:dyDescent="0.3">
      <c r="A63" s="407">
        <f t="shared" si="5"/>
        <v>1</v>
      </c>
      <c r="B63" s="3" t="str">
        <f t="shared" si="0"/>
        <v>202627</v>
      </c>
      <c r="C63" s="11" t="s">
        <v>193</v>
      </c>
      <c r="D63" s="10">
        <v>52</v>
      </c>
      <c r="E63" s="14" t="s">
        <v>44</v>
      </c>
      <c r="F63" s="4">
        <f t="shared" si="1"/>
        <v>0</v>
      </c>
      <c r="G63" s="3">
        <f t="shared" ca="1" si="2"/>
        <v>0</v>
      </c>
      <c r="H63" s="3" t="str">
        <f t="shared" si="3"/>
        <v>_RA</v>
      </c>
      <c r="N63" s="788">
        <v>59.4</v>
      </c>
      <c r="O63" s="788">
        <v>0</v>
      </c>
      <c r="P63" s="3">
        <v>0</v>
      </c>
      <c r="Q63" s="788"/>
      <c r="S63" s="788"/>
      <c r="AD63" s="845"/>
      <c r="BD63" s="3">
        <f t="shared" si="27"/>
        <v>0</v>
      </c>
      <c r="BE63" s="3">
        <f t="shared" si="28"/>
        <v>0</v>
      </c>
      <c r="BF63" s="3">
        <f t="shared" si="29"/>
        <v>0</v>
      </c>
      <c r="BG63" s="3">
        <f t="shared" si="30"/>
        <v>0</v>
      </c>
      <c r="BH63" s="3">
        <f t="shared" si="31"/>
        <v>0</v>
      </c>
      <c r="BI63" s="3">
        <f t="shared" si="32"/>
        <v>0</v>
      </c>
      <c r="BJ63" s="3">
        <f t="shared" si="33"/>
        <v>0</v>
      </c>
      <c r="BK63" s="3">
        <f t="shared" si="34"/>
        <v>0</v>
      </c>
      <c r="BL63" s="3">
        <f t="shared" si="35"/>
        <v>0</v>
      </c>
      <c r="BM63" s="3">
        <f t="shared" si="36"/>
        <v>0</v>
      </c>
      <c r="BN63" s="3">
        <f t="shared" si="37"/>
        <v>0</v>
      </c>
      <c r="BO63" s="3">
        <f t="shared" si="38"/>
        <v>0</v>
      </c>
      <c r="BP63" s="3">
        <f t="shared" si="39"/>
        <v>0</v>
      </c>
      <c r="BQ63" s="3">
        <f t="shared" si="40"/>
        <v>0</v>
      </c>
      <c r="BR63" s="3">
        <f t="shared" si="41"/>
        <v>0</v>
      </c>
      <c r="BS63" s="3">
        <f t="shared" si="42"/>
        <v>0</v>
      </c>
      <c r="BT63" s="3">
        <f t="shared" si="43"/>
        <v>0</v>
      </c>
      <c r="BU63" s="3">
        <f t="shared" si="44"/>
        <v>0</v>
      </c>
      <c r="BV63" s="3">
        <f t="shared" si="45"/>
        <v>0</v>
      </c>
      <c r="BW63" s="3">
        <f t="shared" si="26"/>
        <v>0</v>
      </c>
      <c r="DB63" s="20"/>
    </row>
    <row r="64" spans="1:106" ht="13" x14ac:dyDescent="0.3">
      <c r="A64" s="407">
        <f t="shared" si="5"/>
        <v>1</v>
      </c>
      <c r="B64" s="3" t="str">
        <f t="shared" si="0"/>
        <v>202627</v>
      </c>
      <c r="C64" s="11" t="s">
        <v>193</v>
      </c>
      <c r="D64" s="10">
        <v>53</v>
      </c>
      <c r="E64" s="14" t="s">
        <v>43</v>
      </c>
      <c r="F64" s="4">
        <f t="shared" si="1"/>
        <v>0</v>
      </c>
      <c r="G64" s="3">
        <f t="shared" ca="1" si="2"/>
        <v>0</v>
      </c>
      <c r="H64" s="3" t="str">
        <f t="shared" si="3"/>
        <v>_RA</v>
      </c>
      <c r="N64" s="788">
        <v>60</v>
      </c>
      <c r="O64" s="788">
        <v>0</v>
      </c>
      <c r="P64" s="3">
        <v>0</v>
      </c>
      <c r="Q64" s="788"/>
      <c r="S64" s="788"/>
      <c r="AD64" s="845"/>
      <c r="BD64" s="3">
        <f t="shared" si="27"/>
        <v>0</v>
      </c>
      <c r="BE64" s="3">
        <f t="shared" si="28"/>
        <v>0</v>
      </c>
      <c r="BF64" s="3">
        <f t="shared" si="29"/>
        <v>0</v>
      </c>
      <c r="BG64" s="3">
        <f t="shared" si="30"/>
        <v>0</v>
      </c>
      <c r="BH64" s="3">
        <f t="shared" si="31"/>
        <v>0</v>
      </c>
      <c r="BI64" s="3">
        <f t="shared" si="32"/>
        <v>0</v>
      </c>
      <c r="BJ64" s="3">
        <f t="shared" si="33"/>
        <v>0</v>
      </c>
      <c r="BK64" s="3">
        <f t="shared" si="34"/>
        <v>0</v>
      </c>
      <c r="BL64" s="3">
        <f t="shared" si="35"/>
        <v>0</v>
      </c>
      <c r="BM64" s="3">
        <f t="shared" si="36"/>
        <v>0</v>
      </c>
      <c r="BN64" s="3">
        <f t="shared" si="37"/>
        <v>0</v>
      </c>
      <c r="BO64" s="3">
        <f t="shared" si="38"/>
        <v>0</v>
      </c>
      <c r="BP64" s="3">
        <f t="shared" si="39"/>
        <v>0</v>
      </c>
      <c r="BQ64" s="3">
        <f t="shared" si="40"/>
        <v>0</v>
      </c>
      <c r="BR64" s="3">
        <f t="shared" si="41"/>
        <v>0</v>
      </c>
      <c r="BS64" s="3">
        <f t="shared" si="42"/>
        <v>0</v>
      </c>
      <c r="BT64" s="3">
        <f t="shared" si="43"/>
        <v>0</v>
      </c>
      <c r="BU64" s="3">
        <f t="shared" si="44"/>
        <v>0</v>
      </c>
      <c r="BV64" s="3">
        <f t="shared" si="45"/>
        <v>0</v>
      </c>
      <c r="BW64" s="3">
        <f t="shared" si="26"/>
        <v>0</v>
      </c>
      <c r="DB64" s="20"/>
    </row>
    <row r="65" spans="1:106" ht="13" x14ac:dyDescent="0.3">
      <c r="A65" s="407">
        <f t="shared" si="5"/>
        <v>1</v>
      </c>
      <c r="B65" s="3" t="str">
        <f t="shared" si="0"/>
        <v>202627</v>
      </c>
      <c r="C65" s="11" t="s">
        <v>193</v>
      </c>
      <c r="D65" s="10">
        <v>53</v>
      </c>
      <c r="E65" s="14" t="s">
        <v>44</v>
      </c>
      <c r="F65" s="4">
        <f t="shared" si="1"/>
        <v>0</v>
      </c>
      <c r="G65" s="3">
        <f t="shared" ca="1" si="2"/>
        <v>0</v>
      </c>
      <c r="H65" s="3" t="str">
        <f t="shared" si="3"/>
        <v>_RA</v>
      </c>
      <c r="N65" s="788">
        <v>61</v>
      </c>
      <c r="O65" s="788">
        <v>0</v>
      </c>
      <c r="P65" s="3">
        <v>0</v>
      </c>
      <c r="Q65" s="788"/>
      <c r="S65" s="788"/>
      <c r="AD65" s="845"/>
      <c r="BD65" s="3">
        <f t="shared" si="27"/>
        <v>0</v>
      </c>
      <c r="BE65" s="3">
        <f t="shared" si="28"/>
        <v>0</v>
      </c>
      <c r="BF65" s="3">
        <f t="shared" si="29"/>
        <v>0</v>
      </c>
      <c r="BG65" s="3">
        <f t="shared" si="30"/>
        <v>0</v>
      </c>
      <c r="BH65" s="3">
        <f t="shared" si="31"/>
        <v>0</v>
      </c>
      <c r="BI65" s="3">
        <f t="shared" si="32"/>
        <v>0</v>
      </c>
      <c r="BJ65" s="3">
        <f t="shared" si="33"/>
        <v>0</v>
      </c>
      <c r="BK65" s="3">
        <f t="shared" si="34"/>
        <v>0</v>
      </c>
      <c r="BL65" s="3">
        <f t="shared" si="35"/>
        <v>0</v>
      </c>
      <c r="BM65" s="3">
        <f t="shared" si="36"/>
        <v>0</v>
      </c>
      <c r="BN65" s="3">
        <f t="shared" si="37"/>
        <v>0</v>
      </c>
      <c r="BO65" s="3">
        <f t="shared" si="38"/>
        <v>0</v>
      </c>
      <c r="BP65" s="3">
        <f t="shared" si="39"/>
        <v>0</v>
      </c>
      <c r="BQ65" s="3">
        <f t="shared" si="40"/>
        <v>0</v>
      </c>
      <c r="BR65" s="3">
        <f t="shared" si="41"/>
        <v>0</v>
      </c>
      <c r="BS65" s="3">
        <f t="shared" si="42"/>
        <v>0</v>
      </c>
      <c r="BT65" s="3">
        <f t="shared" si="43"/>
        <v>0</v>
      </c>
      <c r="BU65" s="3">
        <f t="shared" si="44"/>
        <v>0</v>
      </c>
      <c r="BV65" s="3">
        <f t="shared" si="45"/>
        <v>0</v>
      </c>
      <c r="BW65" s="3">
        <f t="shared" si="26"/>
        <v>0</v>
      </c>
      <c r="DB65" s="20"/>
    </row>
    <row r="66" spans="1:106" ht="13" x14ac:dyDescent="0.3">
      <c r="A66" s="407">
        <f t="shared" si="5"/>
        <v>1</v>
      </c>
      <c r="B66" s="3" t="str">
        <f t="shared" ref="B66:B129" si="46">Year</f>
        <v>202627</v>
      </c>
      <c r="C66" s="11" t="s">
        <v>193</v>
      </c>
      <c r="D66" s="10">
        <v>54</v>
      </c>
      <c r="E66" s="14" t="s">
        <v>43</v>
      </c>
      <c r="F66" s="4">
        <f t="shared" ref="F66:F129" si="47">UANumber</f>
        <v>0</v>
      </c>
      <c r="G66" s="3">
        <f t="shared" ref="G66:G129" ca="1" si="48">IF(VLOOKUP(D66,INDIRECT(H66),MATCH(E66,INDIRECT(H66&amp;$I$1),0),FALSE)="",0,VLOOKUP(D66,INDIRECT(H66),MATCH(E66,INDIRECT(H66&amp;$I$1),0),FALSE))</f>
        <v>0</v>
      </c>
      <c r="H66" s="3" t="str">
        <f t="shared" ref="H66:H129" si="49">"_"&amp;C66</f>
        <v>_RA</v>
      </c>
      <c r="N66" s="788">
        <v>62</v>
      </c>
      <c r="O66" s="788">
        <v>0</v>
      </c>
      <c r="P66" s="3">
        <v>0</v>
      </c>
      <c r="Q66" s="788"/>
      <c r="S66" s="788"/>
      <c r="AD66" s="845"/>
      <c r="BD66" s="3">
        <f t="shared" si="27"/>
        <v>0</v>
      </c>
      <c r="BE66" s="3">
        <f t="shared" si="28"/>
        <v>0</v>
      </c>
      <c r="BF66" s="3">
        <f t="shared" si="29"/>
        <v>0</v>
      </c>
      <c r="BG66" s="3">
        <f t="shared" si="30"/>
        <v>0</v>
      </c>
      <c r="BH66" s="3">
        <f t="shared" si="31"/>
        <v>0</v>
      </c>
      <c r="BI66" s="3">
        <f t="shared" si="32"/>
        <v>0</v>
      </c>
      <c r="BJ66" s="3">
        <f t="shared" si="33"/>
        <v>0</v>
      </c>
      <c r="BK66" s="3">
        <f t="shared" si="34"/>
        <v>0</v>
      </c>
      <c r="BL66" s="3">
        <f t="shared" si="35"/>
        <v>0</v>
      </c>
      <c r="BM66" s="3">
        <f t="shared" si="36"/>
        <v>0</v>
      </c>
      <c r="BN66" s="3">
        <f t="shared" si="37"/>
        <v>0</v>
      </c>
      <c r="BO66" s="3">
        <f t="shared" si="38"/>
        <v>0</v>
      </c>
      <c r="BP66" s="3">
        <f t="shared" si="39"/>
        <v>0</v>
      </c>
      <c r="BQ66" s="3">
        <f t="shared" si="40"/>
        <v>0</v>
      </c>
      <c r="BR66" s="3">
        <f t="shared" si="41"/>
        <v>0</v>
      </c>
      <c r="BS66" s="3">
        <f t="shared" si="42"/>
        <v>0</v>
      </c>
      <c r="BT66" s="3">
        <f t="shared" si="43"/>
        <v>0</v>
      </c>
      <c r="BU66" s="3">
        <f t="shared" si="44"/>
        <v>0</v>
      </c>
      <c r="BV66" s="3">
        <f t="shared" si="45"/>
        <v>0</v>
      </c>
      <c r="BW66" s="3">
        <f t="shared" si="26"/>
        <v>0</v>
      </c>
      <c r="DB66" s="20"/>
    </row>
    <row r="67" spans="1:106" ht="13" x14ac:dyDescent="0.3">
      <c r="A67" s="407">
        <f t="shared" si="5"/>
        <v>1</v>
      </c>
      <c r="B67" s="3" t="str">
        <f t="shared" si="46"/>
        <v>202627</v>
      </c>
      <c r="C67" s="11" t="s">
        <v>193</v>
      </c>
      <c r="D67" s="10">
        <v>54</v>
      </c>
      <c r="E67" s="14" t="s">
        <v>44</v>
      </c>
      <c r="F67" s="4">
        <f t="shared" si="47"/>
        <v>0</v>
      </c>
      <c r="G67" s="3">
        <f t="shared" ca="1" si="48"/>
        <v>0</v>
      </c>
      <c r="H67" s="3" t="str">
        <f t="shared" si="49"/>
        <v>_RA</v>
      </c>
      <c r="N67" s="788">
        <v>63.1</v>
      </c>
      <c r="O67" s="788">
        <v>0</v>
      </c>
      <c r="P67" s="3">
        <v>0</v>
      </c>
      <c r="Q67" s="788"/>
      <c r="S67" s="788"/>
      <c r="AD67" s="845"/>
      <c r="BD67" s="3">
        <f t="shared" si="27"/>
        <v>0</v>
      </c>
      <c r="BE67" s="3">
        <f t="shared" si="28"/>
        <v>0</v>
      </c>
      <c r="BF67" s="3">
        <f t="shared" si="29"/>
        <v>0</v>
      </c>
      <c r="BG67" s="3">
        <f t="shared" si="30"/>
        <v>0</v>
      </c>
      <c r="BH67" s="3">
        <f t="shared" si="31"/>
        <v>0</v>
      </c>
      <c r="BI67" s="3">
        <f t="shared" si="32"/>
        <v>0</v>
      </c>
      <c r="BJ67" s="3">
        <f t="shared" si="33"/>
        <v>0</v>
      </c>
      <c r="BK67" s="3">
        <f t="shared" si="34"/>
        <v>0</v>
      </c>
      <c r="BL67" s="3">
        <f t="shared" si="35"/>
        <v>0</v>
      </c>
      <c r="BM67" s="3">
        <f t="shared" si="36"/>
        <v>0</v>
      </c>
      <c r="BN67" s="3">
        <f t="shared" si="37"/>
        <v>0</v>
      </c>
      <c r="BO67" s="3">
        <f t="shared" si="38"/>
        <v>0</v>
      </c>
      <c r="BP67" s="3">
        <f t="shared" si="39"/>
        <v>0</v>
      </c>
      <c r="BQ67" s="3">
        <f t="shared" si="40"/>
        <v>0</v>
      </c>
      <c r="BR67" s="3">
        <f t="shared" si="41"/>
        <v>0</v>
      </c>
      <c r="BS67" s="3">
        <f t="shared" si="42"/>
        <v>0</v>
      </c>
      <c r="BT67" s="3">
        <f t="shared" si="43"/>
        <v>0</v>
      </c>
      <c r="BU67" s="3">
        <f t="shared" si="44"/>
        <v>0</v>
      </c>
      <c r="BV67" s="3">
        <f t="shared" si="45"/>
        <v>0</v>
      </c>
      <c r="BW67" s="3">
        <f t="shared" si="26"/>
        <v>0</v>
      </c>
      <c r="DB67" s="20"/>
    </row>
    <row r="68" spans="1:106" ht="13" x14ac:dyDescent="0.3">
      <c r="A68" s="407">
        <f t="shared" ref="A68:A131" si="50">A67</f>
        <v>1</v>
      </c>
      <c r="B68" s="3" t="str">
        <f t="shared" si="46"/>
        <v>202627</v>
      </c>
      <c r="C68" s="11" t="s">
        <v>193</v>
      </c>
      <c r="D68" s="10">
        <v>58</v>
      </c>
      <c r="E68" s="14" t="s">
        <v>43</v>
      </c>
      <c r="F68" s="4">
        <f t="shared" si="47"/>
        <v>0</v>
      </c>
      <c r="G68" s="3">
        <f t="shared" ca="1" si="48"/>
        <v>0</v>
      </c>
      <c r="H68" s="3" t="str">
        <f t="shared" si="49"/>
        <v>_RA</v>
      </c>
      <c r="N68" s="788">
        <v>63.2</v>
      </c>
      <c r="O68" s="788">
        <v>0</v>
      </c>
      <c r="P68" s="3">
        <v>0</v>
      </c>
      <c r="Q68" s="788"/>
      <c r="S68" s="788"/>
      <c r="AD68" s="845"/>
      <c r="BD68" s="3">
        <f t="shared" si="27"/>
        <v>0</v>
      </c>
      <c r="BE68" s="3">
        <f t="shared" si="28"/>
        <v>0</v>
      </c>
      <c r="BF68" s="3">
        <f t="shared" si="29"/>
        <v>0</v>
      </c>
      <c r="BG68" s="3">
        <f t="shared" si="30"/>
        <v>0</v>
      </c>
      <c r="BH68" s="3">
        <f t="shared" si="31"/>
        <v>0</v>
      </c>
      <c r="BI68" s="3">
        <f t="shared" si="32"/>
        <v>0</v>
      </c>
      <c r="BJ68" s="3">
        <f t="shared" si="33"/>
        <v>0</v>
      </c>
      <c r="BK68" s="3">
        <f t="shared" si="34"/>
        <v>0</v>
      </c>
      <c r="BL68" s="3">
        <f t="shared" si="35"/>
        <v>0</v>
      </c>
      <c r="BM68" s="3">
        <f t="shared" si="36"/>
        <v>0</v>
      </c>
      <c r="BN68" s="3">
        <f t="shared" si="37"/>
        <v>0</v>
      </c>
      <c r="BO68" s="3">
        <f t="shared" si="38"/>
        <v>0</v>
      </c>
      <c r="BP68" s="3">
        <f t="shared" si="39"/>
        <v>0</v>
      </c>
      <c r="BQ68" s="3">
        <f t="shared" si="40"/>
        <v>0</v>
      </c>
      <c r="BR68" s="3">
        <f t="shared" si="41"/>
        <v>0</v>
      </c>
      <c r="BS68" s="3">
        <f t="shared" si="42"/>
        <v>0</v>
      </c>
      <c r="BT68" s="3">
        <f t="shared" si="43"/>
        <v>0</v>
      </c>
      <c r="BU68" s="3">
        <f t="shared" si="44"/>
        <v>0</v>
      </c>
      <c r="BV68" s="3">
        <f t="shared" si="45"/>
        <v>0</v>
      </c>
      <c r="BW68" s="3">
        <f t="shared" si="26"/>
        <v>0</v>
      </c>
      <c r="DB68" s="20"/>
    </row>
    <row r="69" spans="1:106" ht="13" x14ac:dyDescent="0.3">
      <c r="A69" s="407">
        <f t="shared" si="50"/>
        <v>1</v>
      </c>
      <c r="B69" s="3" t="str">
        <f t="shared" si="46"/>
        <v>202627</v>
      </c>
      <c r="C69" s="11" t="s">
        <v>193</v>
      </c>
      <c r="D69" s="10">
        <v>58</v>
      </c>
      <c r="E69" s="14" t="s">
        <v>44</v>
      </c>
      <c r="F69" s="4">
        <f t="shared" si="47"/>
        <v>0</v>
      </c>
      <c r="G69" s="3">
        <f t="shared" ca="1" si="48"/>
        <v>0</v>
      </c>
      <c r="H69" s="3" t="str">
        <f t="shared" si="49"/>
        <v>_RA</v>
      </c>
      <c r="N69" s="788">
        <v>63.3</v>
      </c>
      <c r="O69" s="788">
        <v>0</v>
      </c>
      <c r="P69" s="3">
        <v>0</v>
      </c>
      <c r="Q69" s="788"/>
      <c r="S69" s="788"/>
      <c r="AD69" s="845"/>
      <c r="BD69" s="3">
        <f t="shared" si="27"/>
        <v>0</v>
      </c>
      <c r="BE69" s="3">
        <f t="shared" si="28"/>
        <v>0</v>
      </c>
      <c r="BF69" s="3">
        <f t="shared" si="29"/>
        <v>0</v>
      </c>
      <c r="BG69" s="3">
        <f t="shared" si="30"/>
        <v>0</v>
      </c>
      <c r="BH69" s="3">
        <f t="shared" si="31"/>
        <v>0</v>
      </c>
      <c r="BI69" s="3">
        <f t="shared" si="32"/>
        <v>0</v>
      </c>
      <c r="BJ69" s="3">
        <f t="shared" si="33"/>
        <v>0</v>
      </c>
      <c r="BK69" s="3">
        <f t="shared" si="34"/>
        <v>0</v>
      </c>
      <c r="BL69" s="3">
        <f t="shared" si="35"/>
        <v>0</v>
      </c>
      <c r="BM69" s="3">
        <f t="shared" si="36"/>
        <v>0</v>
      </c>
      <c r="BN69" s="3">
        <f t="shared" si="37"/>
        <v>0</v>
      </c>
      <c r="BO69" s="3">
        <f t="shared" si="38"/>
        <v>0</v>
      </c>
      <c r="BP69" s="3">
        <f t="shared" si="39"/>
        <v>0</v>
      </c>
      <c r="BQ69" s="3">
        <f t="shared" si="40"/>
        <v>0</v>
      </c>
      <c r="BR69" s="3">
        <f t="shared" si="41"/>
        <v>0</v>
      </c>
      <c r="BS69" s="3">
        <f t="shared" si="42"/>
        <v>0</v>
      </c>
      <c r="BT69" s="3">
        <f t="shared" si="43"/>
        <v>0</v>
      </c>
      <c r="BU69" s="3">
        <f t="shared" si="44"/>
        <v>0</v>
      </c>
      <c r="BV69" s="3">
        <f t="shared" si="45"/>
        <v>0</v>
      </c>
      <c r="BW69" s="3">
        <f t="shared" si="26"/>
        <v>0</v>
      </c>
      <c r="DB69" s="20"/>
    </row>
    <row r="70" spans="1:106" ht="13" x14ac:dyDescent="0.3">
      <c r="A70" s="407">
        <f t="shared" si="50"/>
        <v>1</v>
      </c>
      <c r="B70" s="3" t="str">
        <f t="shared" si="46"/>
        <v>202627</v>
      </c>
      <c r="C70" s="11" t="s">
        <v>193</v>
      </c>
      <c r="D70" s="10">
        <v>59.2</v>
      </c>
      <c r="E70" s="14" t="s">
        <v>43</v>
      </c>
      <c r="F70" s="4">
        <f t="shared" si="47"/>
        <v>0</v>
      </c>
      <c r="G70" s="3">
        <f t="shared" ca="1" si="48"/>
        <v>0</v>
      </c>
      <c r="H70" s="3" t="str">
        <f t="shared" si="49"/>
        <v>_RA</v>
      </c>
      <c r="N70" s="788">
        <v>63.4</v>
      </c>
      <c r="O70" s="788">
        <v>0</v>
      </c>
      <c r="P70" s="3">
        <v>0</v>
      </c>
      <c r="Q70" s="788"/>
      <c r="S70" s="788"/>
      <c r="AD70" s="845"/>
      <c r="BD70" s="3">
        <f t="shared" si="27"/>
        <v>0</v>
      </c>
      <c r="BE70" s="3">
        <f t="shared" si="28"/>
        <v>0</v>
      </c>
      <c r="BF70" s="3">
        <f t="shared" si="29"/>
        <v>0</v>
      </c>
      <c r="BG70" s="3">
        <f t="shared" si="30"/>
        <v>0</v>
      </c>
      <c r="BH70" s="3">
        <f t="shared" si="31"/>
        <v>0</v>
      </c>
      <c r="BI70" s="3">
        <f t="shared" si="32"/>
        <v>0</v>
      </c>
      <c r="BJ70" s="3">
        <f t="shared" si="33"/>
        <v>0</v>
      </c>
      <c r="BK70" s="3">
        <f t="shared" si="34"/>
        <v>0</v>
      </c>
      <c r="BL70" s="3">
        <f t="shared" si="35"/>
        <v>0</v>
      </c>
      <c r="BM70" s="3">
        <f t="shared" si="36"/>
        <v>0</v>
      </c>
      <c r="BN70" s="3">
        <f t="shared" si="37"/>
        <v>0</v>
      </c>
      <c r="BO70" s="3">
        <f t="shared" si="38"/>
        <v>0</v>
      </c>
      <c r="BP70" s="3">
        <f t="shared" si="39"/>
        <v>0</v>
      </c>
      <c r="BQ70" s="3">
        <f t="shared" si="40"/>
        <v>0</v>
      </c>
      <c r="BR70" s="3">
        <f t="shared" si="41"/>
        <v>0</v>
      </c>
      <c r="BS70" s="3">
        <f t="shared" si="42"/>
        <v>0</v>
      </c>
      <c r="BT70" s="3">
        <f t="shared" si="43"/>
        <v>0</v>
      </c>
      <c r="BU70" s="3">
        <f t="shared" si="44"/>
        <v>0</v>
      </c>
      <c r="BV70" s="3">
        <f t="shared" si="45"/>
        <v>0</v>
      </c>
      <c r="BW70" s="3">
        <f t="shared" si="26"/>
        <v>0</v>
      </c>
      <c r="DB70" s="20"/>
    </row>
    <row r="71" spans="1:106" ht="13" x14ac:dyDescent="0.3">
      <c r="A71" s="407">
        <f t="shared" si="50"/>
        <v>1</v>
      </c>
      <c r="B71" s="3" t="str">
        <f t="shared" si="46"/>
        <v>202627</v>
      </c>
      <c r="C71" s="11" t="s">
        <v>193</v>
      </c>
      <c r="D71" s="10">
        <v>59.2</v>
      </c>
      <c r="E71" s="14" t="s">
        <v>44</v>
      </c>
      <c r="F71" s="4">
        <f t="shared" si="47"/>
        <v>0</v>
      </c>
      <c r="G71" s="3">
        <f t="shared" ca="1" si="48"/>
        <v>0</v>
      </c>
      <c r="H71" s="3" t="str">
        <f t="shared" si="49"/>
        <v>_RA</v>
      </c>
      <c r="N71" s="788">
        <v>63.5</v>
      </c>
      <c r="O71" s="788">
        <v>0</v>
      </c>
      <c r="P71" s="3">
        <v>0</v>
      </c>
      <c r="Q71" s="788"/>
      <c r="S71" s="788"/>
      <c r="AD71" s="845"/>
      <c r="BD71" s="3">
        <f t="shared" si="27"/>
        <v>0</v>
      </c>
      <c r="BE71" s="3">
        <f t="shared" si="28"/>
        <v>0</v>
      </c>
      <c r="BF71" s="3">
        <f t="shared" si="29"/>
        <v>0</v>
      </c>
      <c r="BG71" s="3">
        <f t="shared" si="30"/>
        <v>0</v>
      </c>
      <c r="BH71" s="3">
        <f t="shared" si="31"/>
        <v>0</v>
      </c>
      <c r="BI71" s="3">
        <f t="shared" si="32"/>
        <v>0</v>
      </c>
      <c r="BJ71" s="3">
        <f t="shared" si="33"/>
        <v>0</v>
      </c>
      <c r="BK71" s="3">
        <f t="shared" si="34"/>
        <v>0</v>
      </c>
      <c r="BL71" s="3">
        <f t="shared" si="35"/>
        <v>0</v>
      </c>
      <c r="BM71" s="3">
        <f t="shared" si="36"/>
        <v>0</v>
      </c>
      <c r="BN71" s="3">
        <f t="shared" si="37"/>
        <v>0</v>
      </c>
      <c r="BO71" s="3">
        <f t="shared" si="38"/>
        <v>0</v>
      </c>
      <c r="BP71" s="3">
        <f t="shared" si="39"/>
        <v>0</v>
      </c>
      <c r="BQ71" s="3">
        <f t="shared" si="40"/>
        <v>0</v>
      </c>
      <c r="BR71" s="3">
        <f t="shared" si="41"/>
        <v>0</v>
      </c>
      <c r="BS71" s="3">
        <f t="shared" si="42"/>
        <v>0</v>
      </c>
      <c r="BT71" s="3">
        <f t="shared" si="43"/>
        <v>0</v>
      </c>
      <c r="BU71" s="3">
        <f t="shared" si="44"/>
        <v>0</v>
      </c>
      <c r="BV71" s="3">
        <f t="shared" si="45"/>
        <v>0</v>
      </c>
      <c r="BW71" s="3">
        <f t="shared" ref="BW71:BW134" si="51">SUM(BE71:BV71)</f>
        <v>0</v>
      </c>
      <c r="DB71" s="20"/>
    </row>
    <row r="72" spans="1:106" ht="13" x14ac:dyDescent="0.3">
      <c r="A72" s="407">
        <f t="shared" si="50"/>
        <v>1</v>
      </c>
      <c r="B72" s="3" t="str">
        <f t="shared" si="46"/>
        <v>202627</v>
      </c>
      <c r="C72" s="11" t="s">
        <v>193</v>
      </c>
      <c r="D72" s="10">
        <v>59.3</v>
      </c>
      <c r="E72" s="14" t="s">
        <v>43</v>
      </c>
      <c r="F72" s="4">
        <f t="shared" si="47"/>
        <v>0</v>
      </c>
      <c r="G72" s="3">
        <f t="shared" ca="1" si="48"/>
        <v>0</v>
      </c>
      <c r="H72" s="3" t="str">
        <f t="shared" si="49"/>
        <v>_RA</v>
      </c>
      <c r="N72" s="788">
        <v>63.6</v>
      </c>
      <c r="O72" s="788">
        <v>0</v>
      </c>
      <c r="P72" s="3">
        <v>0</v>
      </c>
      <c r="Q72" s="788"/>
      <c r="S72" s="788"/>
      <c r="AD72" s="845"/>
      <c r="BD72" s="3">
        <f t="shared" si="27"/>
        <v>0</v>
      </c>
      <c r="BE72" s="3">
        <f t="shared" si="28"/>
        <v>0</v>
      </c>
      <c r="BF72" s="3">
        <f t="shared" si="29"/>
        <v>0</v>
      </c>
      <c r="BG72" s="3">
        <f t="shared" si="30"/>
        <v>0</v>
      </c>
      <c r="BH72" s="3">
        <f t="shared" si="31"/>
        <v>0</v>
      </c>
      <c r="BI72" s="3">
        <f t="shared" si="32"/>
        <v>0</v>
      </c>
      <c r="BJ72" s="3">
        <f t="shared" si="33"/>
        <v>0</v>
      </c>
      <c r="BK72" s="3">
        <f t="shared" si="34"/>
        <v>0</v>
      </c>
      <c r="BL72" s="3">
        <f t="shared" si="35"/>
        <v>0</v>
      </c>
      <c r="BM72" s="3">
        <f t="shared" si="36"/>
        <v>0</v>
      </c>
      <c r="BN72" s="3">
        <f t="shared" si="37"/>
        <v>0</v>
      </c>
      <c r="BO72" s="3">
        <f t="shared" si="38"/>
        <v>0</v>
      </c>
      <c r="BP72" s="3">
        <f t="shared" si="39"/>
        <v>0</v>
      </c>
      <c r="BQ72" s="3">
        <f t="shared" si="40"/>
        <v>0</v>
      </c>
      <c r="BR72" s="3">
        <f t="shared" si="41"/>
        <v>0</v>
      </c>
      <c r="BS72" s="3">
        <f t="shared" si="42"/>
        <v>0</v>
      </c>
      <c r="BT72" s="3">
        <f t="shared" si="43"/>
        <v>0</v>
      </c>
      <c r="BU72" s="3">
        <f t="shared" si="44"/>
        <v>0</v>
      </c>
      <c r="BV72" s="3">
        <f t="shared" si="45"/>
        <v>0</v>
      </c>
      <c r="BW72" s="3">
        <f t="shared" si="51"/>
        <v>0</v>
      </c>
      <c r="DB72" s="20"/>
    </row>
    <row r="73" spans="1:106" ht="13" x14ac:dyDescent="0.3">
      <c r="A73" s="407">
        <f t="shared" si="50"/>
        <v>1</v>
      </c>
      <c r="B73" s="3" t="str">
        <f t="shared" si="46"/>
        <v>202627</v>
      </c>
      <c r="C73" s="11" t="s">
        <v>193</v>
      </c>
      <c r="D73" s="10">
        <v>59.3</v>
      </c>
      <c r="E73" s="14" t="s">
        <v>44</v>
      </c>
      <c r="F73" s="4">
        <f t="shared" si="47"/>
        <v>0</v>
      </c>
      <c r="G73" s="3">
        <f t="shared" ca="1" si="48"/>
        <v>0</v>
      </c>
      <c r="H73" s="3" t="str">
        <f t="shared" si="49"/>
        <v>_RA</v>
      </c>
      <c r="N73" s="788">
        <v>65</v>
      </c>
      <c r="O73" s="788">
        <v>0</v>
      </c>
      <c r="P73" s="3">
        <v>0</v>
      </c>
      <c r="Q73" s="788"/>
      <c r="S73" s="788"/>
      <c r="AD73" s="845"/>
      <c r="BD73" s="3">
        <f t="shared" si="27"/>
        <v>0</v>
      </c>
      <c r="BE73" s="3">
        <f t="shared" si="28"/>
        <v>0</v>
      </c>
      <c r="BF73" s="3">
        <f t="shared" si="29"/>
        <v>0</v>
      </c>
      <c r="BG73" s="3">
        <f t="shared" si="30"/>
        <v>0</v>
      </c>
      <c r="BH73" s="3">
        <f t="shared" si="31"/>
        <v>0</v>
      </c>
      <c r="BI73" s="3">
        <f t="shared" si="32"/>
        <v>0</v>
      </c>
      <c r="BJ73" s="3">
        <f t="shared" si="33"/>
        <v>0</v>
      </c>
      <c r="BK73" s="3">
        <f t="shared" si="34"/>
        <v>0</v>
      </c>
      <c r="BL73" s="3">
        <f t="shared" si="35"/>
        <v>0</v>
      </c>
      <c r="BM73" s="3">
        <f t="shared" si="36"/>
        <v>0</v>
      </c>
      <c r="BN73" s="3">
        <f t="shared" si="37"/>
        <v>0</v>
      </c>
      <c r="BO73" s="3">
        <f t="shared" si="38"/>
        <v>0</v>
      </c>
      <c r="BP73" s="3">
        <f t="shared" si="39"/>
        <v>0</v>
      </c>
      <c r="BQ73" s="3">
        <f t="shared" si="40"/>
        <v>0</v>
      </c>
      <c r="BR73" s="3">
        <f t="shared" si="41"/>
        <v>0</v>
      </c>
      <c r="BS73" s="3">
        <f t="shared" si="42"/>
        <v>0</v>
      </c>
      <c r="BT73" s="3">
        <f t="shared" si="43"/>
        <v>0</v>
      </c>
      <c r="BU73" s="3">
        <f t="shared" si="44"/>
        <v>0</v>
      </c>
      <c r="BV73" s="3">
        <f t="shared" si="45"/>
        <v>0</v>
      </c>
      <c r="BW73" s="3">
        <f t="shared" si="51"/>
        <v>0</v>
      </c>
      <c r="DB73" s="20"/>
    </row>
    <row r="74" spans="1:106" ht="13" x14ac:dyDescent="0.3">
      <c r="A74" s="407">
        <f t="shared" si="50"/>
        <v>1</v>
      </c>
      <c r="B74" s="3" t="str">
        <f t="shared" si="46"/>
        <v>202627</v>
      </c>
      <c r="C74" s="11" t="s">
        <v>193</v>
      </c>
      <c r="D74" s="10">
        <v>59.4</v>
      </c>
      <c r="E74" s="14" t="s">
        <v>43</v>
      </c>
      <c r="F74" s="4">
        <f t="shared" si="47"/>
        <v>0</v>
      </c>
      <c r="G74" s="3">
        <f t="shared" ca="1" si="48"/>
        <v>0</v>
      </c>
      <c r="H74" s="3" t="str">
        <f t="shared" si="49"/>
        <v>_RA</v>
      </c>
      <c r="N74" s="788">
        <v>66</v>
      </c>
      <c r="O74" s="788">
        <v>0</v>
      </c>
      <c r="P74" s="3">
        <v>0</v>
      </c>
      <c r="Q74" s="788"/>
      <c r="S74" s="788"/>
      <c r="AD74" s="845"/>
      <c r="BD74" s="3">
        <f t="shared" si="27"/>
        <v>0</v>
      </c>
      <c r="BE74" s="3">
        <f t="shared" si="28"/>
        <v>0</v>
      </c>
      <c r="BF74" s="3">
        <f t="shared" si="29"/>
        <v>0</v>
      </c>
      <c r="BG74" s="3">
        <f t="shared" si="30"/>
        <v>0</v>
      </c>
      <c r="BH74" s="3">
        <f t="shared" si="31"/>
        <v>0</v>
      </c>
      <c r="BI74" s="3">
        <f t="shared" si="32"/>
        <v>0</v>
      </c>
      <c r="BJ74" s="3">
        <f t="shared" si="33"/>
        <v>0</v>
      </c>
      <c r="BK74" s="3">
        <f t="shared" si="34"/>
        <v>0</v>
      </c>
      <c r="BL74" s="3">
        <f t="shared" si="35"/>
        <v>0</v>
      </c>
      <c r="BM74" s="3">
        <f t="shared" si="36"/>
        <v>0</v>
      </c>
      <c r="BN74" s="3">
        <f t="shared" si="37"/>
        <v>0</v>
      </c>
      <c r="BO74" s="3">
        <f t="shared" si="38"/>
        <v>0</v>
      </c>
      <c r="BP74" s="3">
        <f t="shared" si="39"/>
        <v>0</v>
      </c>
      <c r="BQ74" s="3">
        <f t="shared" si="40"/>
        <v>0</v>
      </c>
      <c r="BR74" s="3">
        <f t="shared" si="41"/>
        <v>0</v>
      </c>
      <c r="BS74" s="3">
        <f t="shared" si="42"/>
        <v>0</v>
      </c>
      <c r="BT74" s="3">
        <f t="shared" si="43"/>
        <v>0</v>
      </c>
      <c r="BU74" s="3">
        <f t="shared" si="44"/>
        <v>0</v>
      </c>
      <c r="BV74" s="3">
        <f t="shared" si="45"/>
        <v>0</v>
      </c>
      <c r="BW74" s="3">
        <f t="shared" si="51"/>
        <v>0</v>
      </c>
      <c r="DB74" s="20"/>
    </row>
    <row r="75" spans="1:106" ht="13" x14ac:dyDescent="0.3">
      <c r="A75" s="407">
        <f t="shared" si="50"/>
        <v>1</v>
      </c>
      <c r="B75" s="3" t="str">
        <f t="shared" si="46"/>
        <v>202627</v>
      </c>
      <c r="C75" s="11" t="s">
        <v>193</v>
      </c>
      <c r="D75" s="10">
        <v>59.4</v>
      </c>
      <c r="E75" s="14" t="s">
        <v>44</v>
      </c>
      <c r="F75" s="4">
        <f t="shared" si="47"/>
        <v>0</v>
      </c>
      <c r="G75" s="3">
        <f t="shared" ca="1" si="48"/>
        <v>0</v>
      </c>
      <c r="H75" s="3" t="str">
        <f t="shared" si="49"/>
        <v>_RA</v>
      </c>
      <c r="N75" s="788">
        <v>67</v>
      </c>
      <c r="O75" s="788">
        <v>0</v>
      </c>
      <c r="P75" s="3">
        <v>0</v>
      </c>
      <c r="Q75" s="788"/>
      <c r="S75" s="788"/>
      <c r="AD75" s="845"/>
      <c r="BD75" s="3">
        <f t="shared" si="27"/>
        <v>0</v>
      </c>
      <c r="BE75" s="3">
        <f t="shared" si="28"/>
        <v>0</v>
      </c>
      <c r="BF75" s="3">
        <f t="shared" si="29"/>
        <v>0</v>
      </c>
      <c r="BG75" s="3">
        <f t="shared" si="30"/>
        <v>0</v>
      </c>
      <c r="BH75" s="3">
        <f t="shared" si="31"/>
        <v>0</v>
      </c>
      <c r="BI75" s="3">
        <f t="shared" si="32"/>
        <v>0</v>
      </c>
      <c r="BJ75" s="3">
        <f t="shared" si="33"/>
        <v>0</v>
      </c>
      <c r="BK75" s="3">
        <f t="shared" si="34"/>
        <v>0</v>
      </c>
      <c r="BL75" s="3">
        <f t="shared" si="35"/>
        <v>0</v>
      </c>
      <c r="BM75" s="3">
        <f t="shared" si="36"/>
        <v>0</v>
      </c>
      <c r="BN75" s="3">
        <f t="shared" si="37"/>
        <v>0</v>
      </c>
      <c r="BO75" s="3">
        <f t="shared" si="38"/>
        <v>0</v>
      </c>
      <c r="BP75" s="3">
        <f t="shared" si="39"/>
        <v>0</v>
      </c>
      <c r="BQ75" s="3">
        <f t="shared" si="40"/>
        <v>0</v>
      </c>
      <c r="BR75" s="3">
        <f t="shared" si="41"/>
        <v>0</v>
      </c>
      <c r="BS75" s="3">
        <f t="shared" si="42"/>
        <v>0</v>
      </c>
      <c r="BT75" s="3">
        <f t="shared" si="43"/>
        <v>0</v>
      </c>
      <c r="BU75" s="3">
        <f t="shared" si="44"/>
        <v>0</v>
      </c>
      <c r="BV75" s="3">
        <f t="shared" si="45"/>
        <v>0</v>
      </c>
      <c r="BW75" s="3">
        <f t="shared" si="51"/>
        <v>0</v>
      </c>
      <c r="DB75" s="20"/>
    </row>
    <row r="76" spans="1:106" ht="13" x14ac:dyDescent="0.3">
      <c r="A76" s="407">
        <f t="shared" si="50"/>
        <v>1</v>
      </c>
      <c r="B76" s="3" t="str">
        <f t="shared" si="46"/>
        <v>202627</v>
      </c>
      <c r="C76" s="11" t="s">
        <v>193</v>
      </c>
      <c r="D76" s="10">
        <v>60</v>
      </c>
      <c r="E76" s="14" t="s">
        <v>43</v>
      </c>
      <c r="F76" s="4">
        <f t="shared" si="47"/>
        <v>0</v>
      </c>
      <c r="G76" s="3">
        <f t="shared" ca="1" si="48"/>
        <v>0</v>
      </c>
      <c r="H76" s="3" t="str">
        <f t="shared" si="49"/>
        <v>_RA</v>
      </c>
      <c r="N76" s="788">
        <v>68</v>
      </c>
      <c r="O76" s="788">
        <v>0</v>
      </c>
      <c r="P76" s="3">
        <v>0</v>
      </c>
      <c r="Q76" s="788"/>
      <c r="S76" s="788"/>
      <c r="AD76" s="845"/>
      <c r="BD76" s="3">
        <f t="shared" si="27"/>
        <v>0</v>
      </c>
      <c r="BE76" s="3">
        <f t="shared" si="28"/>
        <v>0</v>
      </c>
      <c r="BF76" s="3">
        <f t="shared" si="29"/>
        <v>0</v>
      </c>
      <c r="BG76" s="3">
        <f t="shared" si="30"/>
        <v>0</v>
      </c>
      <c r="BH76" s="3">
        <f t="shared" si="31"/>
        <v>0</v>
      </c>
      <c r="BI76" s="3">
        <f t="shared" si="32"/>
        <v>0</v>
      </c>
      <c r="BJ76" s="3">
        <f t="shared" si="33"/>
        <v>0</v>
      </c>
      <c r="BK76" s="3">
        <f t="shared" si="34"/>
        <v>0</v>
      </c>
      <c r="BL76" s="3">
        <f t="shared" si="35"/>
        <v>0</v>
      </c>
      <c r="BM76" s="3">
        <f t="shared" si="36"/>
        <v>0</v>
      </c>
      <c r="BN76" s="3">
        <f t="shared" si="37"/>
        <v>0</v>
      </c>
      <c r="BO76" s="3">
        <f t="shared" si="38"/>
        <v>0</v>
      </c>
      <c r="BP76" s="3">
        <f t="shared" si="39"/>
        <v>0</v>
      </c>
      <c r="BQ76" s="3">
        <f t="shared" si="40"/>
        <v>0</v>
      </c>
      <c r="BR76" s="3">
        <f t="shared" si="41"/>
        <v>0</v>
      </c>
      <c r="BS76" s="3">
        <f t="shared" si="42"/>
        <v>0</v>
      </c>
      <c r="BT76" s="3">
        <f t="shared" si="43"/>
        <v>0</v>
      </c>
      <c r="BU76" s="3">
        <f t="shared" si="44"/>
        <v>0</v>
      </c>
      <c r="BV76" s="3">
        <f t="shared" si="45"/>
        <v>0</v>
      </c>
      <c r="BW76" s="3">
        <f t="shared" si="51"/>
        <v>0</v>
      </c>
      <c r="DB76" s="20"/>
    </row>
    <row r="77" spans="1:106" ht="13" x14ac:dyDescent="0.3">
      <c r="A77" s="407">
        <f t="shared" si="50"/>
        <v>1</v>
      </c>
      <c r="B77" s="3" t="str">
        <f t="shared" si="46"/>
        <v>202627</v>
      </c>
      <c r="C77" s="11" t="s">
        <v>193</v>
      </c>
      <c r="D77" s="10">
        <v>60</v>
      </c>
      <c r="E77" s="14" t="s">
        <v>44</v>
      </c>
      <c r="F77" s="4">
        <f t="shared" si="47"/>
        <v>0</v>
      </c>
      <c r="G77" s="3">
        <f t="shared" ca="1" si="48"/>
        <v>0</v>
      </c>
      <c r="H77" s="3" t="str">
        <f t="shared" si="49"/>
        <v>_RA</v>
      </c>
      <c r="N77" s="788">
        <v>69</v>
      </c>
      <c r="O77" s="788">
        <v>0</v>
      </c>
      <c r="P77" s="3">
        <v>0</v>
      </c>
      <c r="Q77" s="788"/>
      <c r="S77" s="788"/>
      <c r="AD77" s="845"/>
      <c r="BD77" s="3">
        <f t="shared" si="27"/>
        <v>0</v>
      </c>
      <c r="BE77" s="3">
        <f t="shared" si="28"/>
        <v>0</v>
      </c>
      <c r="BF77" s="3">
        <f t="shared" si="29"/>
        <v>0</v>
      </c>
      <c r="BG77" s="3">
        <f t="shared" si="30"/>
        <v>0</v>
      </c>
      <c r="BH77" s="3">
        <f t="shared" si="31"/>
        <v>0</v>
      </c>
      <c r="BI77" s="3">
        <f t="shared" si="32"/>
        <v>0</v>
      </c>
      <c r="BJ77" s="3">
        <f t="shared" si="33"/>
        <v>0</v>
      </c>
      <c r="BK77" s="3">
        <f t="shared" si="34"/>
        <v>0</v>
      </c>
      <c r="BL77" s="3">
        <f t="shared" si="35"/>
        <v>0</v>
      </c>
      <c r="BM77" s="3">
        <f t="shared" si="36"/>
        <v>0</v>
      </c>
      <c r="BN77" s="3">
        <f t="shared" si="37"/>
        <v>0</v>
      </c>
      <c r="BO77" s="3">
        <f t="shared" si="38"/>
        <v>0</v>
      </c>
      <c r="BP77" s="3">
        <f t="shared" si="39"/>
        <v>0</v>
      </c>
      <c r="BQ77" s="3">
        <f t="shared" si="40"/>
        <v>0</v>
      </c>
      <c r="BR77" s="3">
        <f t="shared" si="41"/>
        <v>0</v>
      </c>
      <c r="BS77" s="3">
        <f t="shared" si="42"/>
        <v>0</v>
      </c>
      <c r="BT77" s="3">
        <f t="shared" si="43"/>
        <v>0</v>
      </c>
      <c r="BU77" s="3">
        <f t="shared" si="44"/>
        <v>0</v>
      </c>
      <c r="BV77" s="3">
        <f t="shared" si="45"/>
        <v>0</v>
      </c>
      <c r="BW77" s="3">
        <f t="shared" si="51"/>
        <v>0</v>
      </c>
      <c r="DB77" s="20"/>
    </row>
    <row r="78" spans="1:106" ht="13" x14ac:dyDescent="0.3">
      <c r="A78" s="407">
        <f t="shared" si="50"/>
        <v>1</v>
      </c>
      <c r="B78" s="3" t="str">
        <f t="shared" si="46"/>
        <v>202627</v>
      </c>
      <c r="C78" s="11" t="s">
        <v>193</v>
      </c>
      <c r="D78" s="10">
        <v>61</v>
      </c>
      <c r="E78" s="14" t="s">
        <v>43</v>
      </c>
      <c r="F78" s="4">
        <f t="shared" si="47"/>
        <v>0</v>
      </c>
      <c r="G78" s="3">
        <f t="shared" ca="1" si="48"/>
        <v>0</v>
      </c>
      <c r="H78" s="3" t="str">
        <f t="shared" si="49"/>
        <v>_RA</v>
      </c>
      <c r="N78" s="788">
        <v>69.099999999999994</v>
      </c>
      <c r="O78" s="788">
        <v>0</v>
      </c>
      <c r="P78" s="3">
        <v>0</v>
      </c>
      <c r="Q78" s="788"/>
      <c r="S78" s="788"/>
      <c r="AD78" s="845"/>
      <c r="BD78" s="3">
        <f t="shared" si="27"/>
        <v>0</v>
      </c>
      <c r="BE78" s="3">
        <f t="shared" si="28"/>
        <v>0</v>
      </c>
      <c r="BF78" s="3">
        <f t="shared" si="29"/>
        <v>0</v>
      </c>
      <c r="BG78" s="3">
        <f t="shared" si="30"/>
        <v>0</v>
      </c>
      <c r="BH78" s="3">
        <f t="shared" si="31"/>
        <v>0</v>
      </c>
      <c r="BI78" s="3">
        <f t="shared" si="32"/>
        <v>0</v>
      </c>
      <c r="BJ78" s="3">
        <f t="shared" si="33"/>
        <v>0</v>
      </c>
      <c r="BK78" s="3">
        <f t="shared" si="34"/>
        <v>0</v>
      </c>
      <c r="BL78" s="3">
        <f t="shared" si="35"/>
        <v>0</v>
      </c>
      <c r="BM78" s="3">
        <f t="shared" si="36"/>
        <v>0</v>
      </c>
      <c r="BN78" s="3">
        <f t="shared" si="37"/>
        <v>0</v>
      </c>
      <c r="BO78" s="3">
        <f t="shared" si="38"/>
        <v>0</v>
      </c>
      <c r="BP78" s="3">
        <f t="shared" si="39"/>
        <v>0</v>
      </c>
      <c r="BQ78" s="3">
        <f t="shared" si="40"/>
        <v>0</v>
      </c>
      <c r="BR78" s="3">
        <f t="shared" si="41"/>
        <v>0</v>
      </c>
      <c r="BS78" s="3">
        <f t="shared" si="42"/>
        <v>0</v>
      </c>
      <c r="BT78" s="3">
        <f t="shared" si="43"/>
        <v>0</v>
      </c>
      <c r="BU78" s="3">
        <f t="shared" si="44"/>
        <v>0</v>
      </c>
      <c r="BV78" s="3">
        <f t="shared" si="45"/>
        <v>0</v>
      </c>
      <c r="BW78" s="3">
        <f t="shared" si="51"/>
        <v>0</v>
      </c>
      <c r="DB78" s="20"/>
    </row>
    <row r="79" spans="1:106" ht="13" x14ac:dyDescent="0.3">
      <c r="A79" s="407">
        <f t="shared" si="50"/>
        <v>1</v>
      </c>
      <c r="B79" s="3" t="str">
        <f t="shared" si="46"/>
        <v>202627</v>
      </c>
      <c r="C79" s="11" t="s">
        <v>193</v>
      </c>
      <c r="D79" s="10">
        <v>61</v>
      </c>
      <c r="E79" s="14" t="s">
        <v>44</v>
      </c>
      <c r="F79" s="4">
        <f t="shared" si="47"/>
        <v>0</v>
      </c>
      <c r="G79" s="3">
        <f t="shared" ca="1" si="48"/>
        <v>0</v>
      </c>
      <c r="H79" s="3" t="str">
        <f t="shared" si="49"/>
        <v>_RA</v>
      </c>
      <c r="N79" s="788">
        <v>69.2</v>
      </c>
      <c r="O79" s="788">
        <v>0</v>
      </c>
      <c r="P79" s="3">
        <v>0</v>
      </c>
      <c r="Q79" s="788"/>
      <c r="S79" s="788"/>
      <c r="AD79" s="845"/>
      <c r="BD79" s="3">
        <f t="shared" si="27"/>
        <v>0</v>
      </c>
      <c r="BE79" s="3">
        <f t="shared" si="28"/>
        <v>0</v>
      </c>
      <c r="BF79" s="3">
        <f t="shared" si="29"/>
        <v>0</v>
      </c>
      <c r="BG79" s="3">
        <f t="shared" si="30"/>
        <v>0</v>
      </c>
      <c r="BH79" s="3">
        <f t="shared" si="31"/>
        <v>0</v>
      </c>
      <c r="BI79" s="3">
        <f t="shared" si="32"/>
        <v>0</v>
      </c>
      <c r="BJ79" s="3">
        <f t="shared" si="33"/>
        <v>0</v>
      </c>
      <c r="BK79" s="3">
        <f t="shared" si="34"/>
        <v>0</v>
      </c>
      <c r="BL79" s="3">
        <f t="shared" si="35"/>
        <v>0</v>
      </c>
      <c r="BM79" s="3">
        <f t="shared" si="36"/>
        <v>0</v>
      </c>
      <c r="BN79" s="3">
        <f t="shared" si="37"/>
        <v>0</v>
      </c>
      <c r="BO79" s="3">
        <f t="shared" si="38"/>
        <v>0</v>
      </c>
      <c r="BP79" s="3">
        <f t="shared" si="39"/>
        <v>0</v>
      </c>
      <c r="BQ79" s="3">
        <f t="shared" si="40"/>
        <v>0</v>
      </c>
      <c r="BR79" s="3">
        <f t="shared" si="41"/>
        <v>0</v>
      </c>
      <c r="BS79" s="3">
        <f t="shared" si="42"/>
        <v>0</v>
      </c>
      <c r="BT79" s="3">
        <f t="shared" si="43"/>
        <v>0</v>
      </c>
      <c r="BU79" s="3">
        <f t="shared" si="44"/>
        <v>0</v>
      </c>
      <c r="BV79" s="3">
        <f t="shared" si="45"/>
        <v>0</v>
      </c>
      <c r="BW79" s="3">
        <f t="shared" si="51"/>
        <v>0</v>
      </c>
      <c r="DB79" s="20"/>
    </row>
    <row r="80" spans="1:106" ht="13" x14ac:dyDescent="0.3">
      <c r="A80" s="407">
        <f t="shared" si="50"/>
        <v>1</v>
      </c>
      <c r="B80" s="3" t="str">
        <f t="shared" si="46"/>
        <v>202627</v>
      </c>
      <c r="C80" s="11" t="s">
        <v>193</v>
      </c>
      <c r="D80" s="10">
        <v>62</v>
      </c>
      <c r="E80" s="14" t="s">
        <v>43</v>
      </c>
      <c r="F80" s="4">
        <f t="shared" si="47"/>
        <v>0</v>
      </c>
      <c r="G80" s="3">
        <f t="shared" ca="1" si="48"/>
        <v>0</v>
      </c>
      <c r="H80" s="3" t="str">
        <f t="shared" si="49"/>
        <v>_RA</v>
      </c>
      <c r="N80" s="788">
        <v>70</v>
      </c>
      <c r="O80" s="788">
        <v>0</v>
      </c>
      <c r="P80" s="3">
        <v>0</v>
      </c>
      <c r="Q80" s="788"/>
      <c r="S80" s="788"/>
      <c r="AD80" s="845"/>
      <c r="BD80" s="3">
        <f t="shared" si="27"/>
        <v>0</v>
      </c>
      <c r="BE80" s="3">
        <f t="shared" si="28"/>
        <v>0</v>
      </c>
      <c r="BF80" s="3">
        <f t="shared" si="29"/>
        <v>0</v>
      </c>
      <c r="BG80" s="3">
        <f t="shared" si="30"/>
        <v>0</v>
      </c>
      <c r="BH80" s="3">
        <f t="shared" si="31"/>
        <v>0</v>
      </c>
      <c r="BI80" s="3">
        <f t="shared" si="32"/>
        <v>0</v>
      </c>
      <c r="BJ80" s="3">
        <f t="shared" si="33"/>
        <v>0</v>
      </c>
      <c r="BK80" s="3">
        <f t="shared" si="34"/>
        <v>0</v>
      </c>
      <c r="BL80" s="3">
        <f t="shared" si="35"/>
        <v>0</v>
      </c>
      <c r="BM80" s="3">
        <f t="shared" si="36"/>
        <v>0</v>
      </c>
      <c r="BN80" s="3">
        <f t="shared" si="37"/>
        <v>0</v>
      </c>
      <c r="BO80" s="3">
        <f t="shared" si="38"/>
        <v>0</v>
      </c>
      <c r="BP80" s="3">
        <f t="shared" si="39"/>
        <v>0</v>
      </c>
      <c r="BQ80" s="3">
        <f t="shared" si="40"/>
        <v>0</v>
      </c>
      <c r="BR80" s="3">
        <f t="shared" si="41"/>
        <v>0</v>
      </c>
      <c r="BS80" s="3">
        <f t="shared" si="42"/>
        <v>0</v>
      </c>
      <c r="BT80" s="3">
        <f t="shared" si="43"/>
        <v>0</v>
      </c>
      <c r="BU80" s="3">
        <f t="shared" si="44"/>
        <v>0</v>
      </c>
      <c r="BV80" s="3">
        <f t="shared" si="45"/>
        <v>0</v>
      </c>
      <c r="BW80" s="3">
        <f t="shared" si="51"/>
        <v>0</v>
      </c>
      <c r="DB80" s="20"/>
    </row>
    <row r="81" spans="1:106" ht="13" x14ac:dyDescent="0.3">
      <c r="A81" s="407">
        <f t="shared" si="50"/>
        <v>1</v>
      </c>
      <c r="B81" s="3" t="str">
        <f t="shared" si="46"/>
        <v>202627</v>
      </c>
      <c r="C81" s="11" t="s">
        <v>193</v>
      </c>
      <c r="D81" s="10">
        <v>62</v>
      </c>
      <c r="E81" s="14" t="s">
        <v>44</v>
      </c>
      <c r="F81" s="4">
        <f t="shared" si="47"/>
        <v>0</v>
      </c>
      <c r="G81" s="3">
        <f t="shared" ca="1" si="48"/>
        <v>0</v>
      </c>
      <c r="H81" s="3" t="str">
        <f t="shared" si="49"/>
        <v>_RA</v>
      </c>
      <c r="N81" s="788">
        <v>72</v>
      </c>
      <c r="O81" s="788">
        <v>0</v>
      </c>
      <c r="P81" s="3">
        <v>0</v>
      </c>
      <c r="Q81" s="788"/>
      <c r="S81" s="788"/>
      <c r="AD81" s="845"/>
      <c r="BD81" s="3">
        <f t="shared" si="27"/>
        <v>0</v>
      </c>
      <c r="BE81" s="3">
        <f t="shared" si="28"/>
        <v>0</v>
      </c>
      <c r="BF81" s="3">
        <f t="shared" si="29"/>
        <v>0</v>
      </c>
      <c r="BG81" s="3">
        <f t="shared" si="30"/>
        <v>0</v>
      </c>
      <c r="BH81" s="3">
        <f t="shared" si="31"/>
        <v>0</v>
      </c>
      <c r="BI81" s="3">
        <f t="shared" si="32"/>
        <v>0</v>
      </c>
      <c r="BJ81" s="3">
        <f t="shared" si="33"/>
        <v>0</v>
      </c>
      <c r="BK81" s="3">
        <f t="shared" si="34"/>
        <v>0</v>
      </c>
      <c r="BL81" s="3">
        <f t="shared" si="35"/>
        <v>0</v>
      </c>
      <c r="BM81" s="3">
        <f t="shared" si="36"/>
        <v>0</v>
      </c>
      <c r="BN81" s="3">
        <f t="shared" si="37"/>
        <v>0</v>
      </c>
      <c r="BO81" s="3">
        <f t="shared" si="38"/>
        <v>0</v>
      </c>
      <c r="BP81" s="3">
        <f t="shared" si="39"/>
        <v>0</v>
      </c>
      <c r="BQ81" s="3">
        <f t="shared" si="40"/>
        <v>0</v>
      </c>
      <c r="BR81" s="3">
        <f t="shared" si="41"/>
        <v>0</v>
      </c>
      <c r="BS81" s="3">
        <f t="shared" si="42"/>
        <v>0</v>
      </c>
      <c r="BT81" s="3">
        <f t="shared" si="43"/>
        <v>0</v>
      </c>
      <c r="BU81" s="3">
        <f t="shared" si="44"/>
        <v>0</v>
      </c>
      <c r="BV81" s="3">
        <f t="shared" si="45"/>
        <v>0</v>
      </c>
      <c r="BW81" s="3">
        <f t="shared" si="51"/>
        <v>0</v>
      </c>
      <c r="DB81" s="20"/>
    </row>
    <row r="82" spans="1:106" ht="13" x14ac:dyDescent="0.3">
      <c r="A82" s="407">
        <f t="shared" si="50"/>
        <v>1</v>
      </c>
      <c r="B82" s="3" t="str">
        <f t="shared" si="46"/>
        <v>202627</v>
      </c>
      <c r="C82" s="11" t="s">
        <v>193</v>
      </c>
      <c r="D82" s="10">
        <v>63.1</v>
      </c>
      <c r="E82" s="14" t="s">
        <v>43</v>
      </c>
      <c r="F82" s="4">
        <f t="shared" si="47"/>
        <v>0</v>
      </c>
      <c r="G82" s="3">
        <f t="shared" ca="1" si="48"/>
        <v>0</v>
      </c>
      <c r="H82" s="3" t="str">
        <f t="shared" si="49"/>
        <v>_RA</v>
      </c>
      <c r="N82" s="788">
        <v>73</v>
      </c>
      <c r="O82" s="788">
        <v>0</v>
      </c>
      <c r="P82" s="3">
        <v>0</v>
      </c>
      <c r="Q82" s="788"/>
      <c r="S82" s="788"/>
      <c r="AD82" s="845"/>
      <c r="BD82" s="3">
        <f t="shared" si="27"/>
        <v>0</v>
      </c>
      <c r="BE82" s="3">
        <f t="shared" si="28"/>
        <v>0</v>
      </c>
      <c r="BF82" s="3">
        <f t="shared" si="29"/>
        <v>0</v>
      </c>
      <c r="BG82" s="3">
        <f t="shared" si="30"/>
        <v>0</v>
      </c>
      <c r="BH82" s="3">
        <f t="shared" si="31"/>
        <v>0</v>
      </c>
      <c r="BI82" s="3">
        <f t="shared" si="32"/>
        <v>0</v>
      </c>
      <c r="BJ82" s="3">
        <f t="shared" si="33"/>
        <v>0</v>
      </c>
      <c r="BK82" s="3">
        <f t="shared" si="34"/>
        <v>0</v>
      </c>
      <c r="BL82" s="3">
        <f t="shared" si="35"/>
        <v>0</v>
      </c>
      <c r="BM82" s="3">
        <f t="shared" si="36"/>
        <v>0</v>
      </c>
      <c r="BN82" s="3">
        <f t="shared" si="37"/>
        <v>0</v>
      </c>
      <c r="BO82" s="3">
        <f t="shared" si="38"/>
        <v>0</v>
      </c>
      <c r="BP82" s="3">
        <f t="shared" si="39"/>
        <v>0</v>
      </c>
      <c r="BQ82" s="3">
        <f t="shared" si="40"/>
        <v>0</v>
      </c>
      <c r="BR82" s="3">
        <f t="shared" si="41"/>
        <v>0</v>
      </c>
      <c r="BS82" s="3">
        <f t="shared" si="42"/>
        <v>0</v>
      </c>
      <c r="BT82" s="3">
        <f t="shared" si="43"/>
        <v>0</v>
      </c>
      <c r="BU82" s="3">
        <f t="shared" si="44"/>
        <v>0</v>
      </c>
      <c r="BV82" s="3">
        <f t="shared" si="45"/>
        <v>0</v>
      </c>
      <c r="BW82" s="3">
        <f t="shared" si="51"/>
        <v>0</v>
      </c>
      <c r="DB82" s="20"/>
    </row>
    <row r="83" spans="1:106" ht="13" x14ac:dyDescent="0.3">
      <c r="A83" s="407">
        <f t="shared" si="50"/>
        <v>1</v>
      </c>
      <c r="B83" s="3" t="str">
        <f t="shared" si="46"/>
        <v>202627</v>
      </c>
      <c r="C83" s="11" t="s">
        <v>193</v>
      </c>
      <c r="D83" s="10">
        <v>63.1</v>
      </c>
      <c r="E83" s="14" t="s">
        <v>44</v>
      </c>
      <c r="F83" s="4">
        <f t="shared" si="47"/>
        <v>0</v>
      </c>
      <c r="G83" s="3">
        <f t="shared" ca="1" si="48"/>
        <v>0</v>
      </c>
      <c r="H83" s="3" t="str">
        <f t="shared" si="49"/>
        <v>_RA</v>
      </c>
      <c r="N83" s="788">
        <v>74</v>
      </c>
      <c r="O83" s="788">
        <v>0</v>
      </c>
      <c r="P83" s="3">
        <v>0</v>
      </c>
      <c r="Q83" s="788"/>
      <c r="S83" s="788"/>
      <c r="AD83" s="845"/>
      <c r="BD83" s="3">
        <f t="shared" si="27"/>
        <v>0</v>
      </c>
      <c r="BE83" s="3">
        <f t="shared" si="28"/>
        <v>0</v>
      </c>
      <c r="BF83" s="3">
        <f t="shared" si="29"/>
        <v>0</v>
      </c>
      <c r="BG83" s="3">
        <f t="shared" si="30"/>
        <v>0</v>
      </c>
      <c r="BH83" s="3">
        <f t="shared" si="31"/>
        <v>0</v>
      </c>
      <c r="BI83" s="3">
        <f t="shared" si="32"/>
        <v>0</v>
      </c>
      <c r="BJ83" s="3">
        <f t="shared" si="33"/>
        <v>0</v>
      </c>
      <c r="BK83" s="3">
        <f t="shared" si="34"/>
        <v>0</v>
      </c>
      <c r="BL83" s="3">
        <f t="shared" si="35"/>
        <v>0</v>
      </c>
      <c r="BM83" s="3">
        <f t="shared" si="36"/>
        <v>0</v>
      </c>
      <c r="BN83" s="3">
        <f t="shared" si="37"/>
        <v>0</v>
      </c>
      <c r="BO83" s="3">
        <f t="shared" si="38"/>
        <v>0</v>
      </c>
      <c r="BP83" s="3">
        <f t="shared" si="39"/>
        <v>0</v>
      </c>
      <c r="BQ83" s="3">
        <f t="shared" si="40"/>
        <v>0</v>
      </c>
      <c r="BR83" s="3">
        <f t="shared" si="41"/>
        <v>0</v>
      </c>
      <c r="BS83" s="3">
        <f t="shared" si="42"/>
        <v>0</v>
      </c>
      <c r="BT83" s="3">
        <f t="shared" si="43"/>
        <v>0</v>
      </c>
      <c r="BU83" s="3">
        <f t="shared" si="44"/>
        <v>0</v>
      </c>
      <c r="BV83" s="3">
        <f t="shared" si="45"/>
        <v>0</v>
      </c>
      <c r="BW83" s="3">
        <f t="shared" si="51"/>
        <v>0</v>
      </c>
      <c r="DB83" s="20"/>
    </row>
    <row r="84" spans="1:106" ht="13" x14ac:dyDescent="0.3">
      <c r="A84" s="407">
        <f t="shared" si="50"/>
        <v>1</v>
      </c>
      <c r="B84" s="3" t="str">
        <f t="shared" si="46"/>
        <v>202627</v>
      </c>
      <c r="C84" s="11" t="s">
        <v>193</v>
      </c>
      <c r="D84" s="10">
        <v>63.2</v>
      </c>
      <c r="E84" s="14" t="s">
        <v>43</v>
      </c>
      <c r="F84" s="4">
        <f t="shared" si="47"/>
        <v>0</v>
      </c>
      <c r="G84" s="3">
        <f t="shared" ca="1" si="48"/>
        <v>0</v>
      </c>
      <c r="H84" s="3" t="str">
        <f t="shared" si="49"/>
        <v>_RA</v>
      </c>
      <c r="N84" s="788">
        <v>75</v>
      </c>
      <c r="O84" s="788">
        <v>0</v>
      </c>
      <c r="P84" s="3">
        <v>0</v>
      </c>
      <c r="Q84" s="788"/>
      <c r="S84" s="788"/>
      <c r="AD84" s="845"/>
      <c r="BD84" s="3">
        <f t="shared" si="27"/>
        <v>0</v>
      </c>
      <c r="BE84" s="3">
        <f t="shared" si="28"/>
        <v>0</v>
      </c>
      <c r="BF84" s="3">
        <f t="shared" si="29"/>
        <v>0</v>
      </c>
      <c r="BG84" s="3">
        <f t="shared" si="30"/>
        <v>0</v>
      </c>
      <c r="BH84" s="3">
        <f t="shared" si="31"/>
        <v>0</v>
      </c>
      <c r="BI84" s="3">
        <f t="shared" si="32"/>
        <v>0</v>
      </c>
      <c r="BJ84" s="3">
        <f t="shared" si="33"/>
        <v>0</v>
      </c>
      <c r="BK84" s="3">
        <f t="shared" si="34"/>
        <v>0</v>
      </c>
      <c r="BL84" s="3">
        <f t="shared" si="35"/>
        <v>0</v>
      </c>
      <c r="BM84" s="3">
        <f t="shared" si="36"/>
        <v>0</v>
      </c>
      <c r="BN84" s="3">
        <f t="shared" si="37"/>
        <v>0</v>
      </c>
      <c r="BO84" s="3">
        <f t="shared" si="38"/>
        <v>0</v>
      </c>
      <c r="BP84" s="3">
        <f t="shared" si="39"/>
        <v>0</v>
      </c>
      <c r="BQ84" s="3">
        <f t="shared" si="40"/>
        <v>0</v>
      </c>
      <c r="BR84" s="3">
        <f t="shared" si="41"/>
        <v>0</v>
      </c>
      <c r="BS84" s="3">
        <f t="shared" si="42"/>
        <v>0</v>
      </c>
      <c r="BT84" s="3">
        <f t="shared" si="43"/>
        <v>0</v>
      </c>
      <c r="BU84" s="3">
        <f t="shared" si="44"/>
        <v>0</v>
      </c>
      <c r="BV84" s="3">
        <f t="shared" si="45"/>
        <v>0</v>
      </c>
      <c r="BW84" s="3">
        <f t="shared" si="51"/>
        <v>0</v>
      </c>
      <c r="DB84" s="20"/>
    </row>
    <row r="85" spans="1:106" ht="13" x14ac:dyDescent="0.3">
      <c r="A85" s="407">
        <f t="shared" si="50"/>
        <v>1</v>
      </c>
      <c r="B85" s="3" t="str">
        <f t="shared" si="46"/>
        <v>202627</v>
      </c>
      <c r="C85" s="11" t="s">
        <v>193</v>
      </c>
      <c r="D85" s="10">
        <v>63.2</v>
      </c>
      <c r="E85" s="14" t="s">
        <v>44</v>
      </c>
      <c r="F85" s="4">
        <f t="shared" si="47"/>
        <v>0</v>
      </c>
      <c r="G85" s="3">
        <f t="shared" ca="1" si="48"/>
        <v>0</v>
      </c>
      <c r="H85" s="3" t="str">
        <f t="shared" si="49"/>
        <v>_RA</v>
      </c>
      <c r="N85" s="788">
        <v>75.099999999999994</v>
      </c>
      <c r="O85" s="788">
        <v>0</v>
      </c>
      <c r="P85" s="3">
        <v>0</v>
      </c>
      <c r="Q85" s="788"/>
      <c r="S85" s="788"/>
      <c r="AD85" s="845"/>
      <c r="BD85" s="3">
        <f t="shared" si="27"/>
        <v>0</v>
      </c>
      <c r="BE85" s="3">
        <f t="shared" si="28"/>
        <v>0</v>
      </c>
      <c r="BF85" s="3">
        <f t="shared" si="29"/>
        <v>0</v>
      </c>
      <c r="BG85" s="3">
        <f t="shared" si="30"/>
        <v>0</v>
      </c>
      <c r="BH85" s="3">
        <f t="shared" si="31"/>
        <v>0</v>
      </c>
      <c r="BI85" s="3">
        <f t="shared" si="32"/>
        <v>0</v>
      </c>
      <c r="BJ85" s="3">
        <f t="shared" si="33"/>
        <v>0</v>
      </c>
      <c r="BK85" s="3">
        <f t="shared" si="34"/>
        <v>0</v>
      </c>
      <c r="BL85" s="3">
        <f t="shared" si="35"/>
        <v>0</v>
      </c>
      <c r="BM85" s="3">
        <f t="shared" si="36"/>
        <v>0</v>
      </c>
      <c r="BN85" s="3">
        <f t="shared" si="37"/>
        <v>0</v>
      </c>
      <c r="BO85" s="3">
        <f t="shared" si="38"/>
        <v>0</v>
      </c>
      <c r="BP85" s="3">
        <f t="shared" si="39"/>
        <v>0</v>
      </c>
      <c r="BQ85" s="3">
        <f t="shared" si="40"/>
        <v>0</v>
      </c>
      <c r="BR85" s="3">
        <f t="shared" si="41"/>
        <v>0</v>
      </c>
      <c r="BS85" s="3">
        <f t="shared" si="42"/>
        <v>0</v>
      </c>
      <c r="BT85" s="3">
        <f t="shared" si="43"/>
        <v>0</v>
      </c>
      <c r="BU85" s="3">
        <f t="shared" si="44"/>
        <v>0</v>
      </c>
      <c r="BV85" s="3">
        <f t="shared" si="45"/>
        <v>0</v>
      </c>
      <c r="BW85" s="3">
        <f t="shared" si="51"/>
        <v>0</v>
      </c>
      <c r="DB85" s="20"/>
    </row>
    <row r="86" spans="1:106" ht="13" x14ac:dyDescent="0.3">
      <c r="A86" s="407">
        <f t="shared" si="50"/>
        <v>1</v>
      </c>
      <c r="B86" s="3" t="str">
        <f t="shared" si="46"/>
        <v>202627</v>
      </c>
      <c r="C86" s="11" t="s">
        <v>193</v>
      </c>
      <c r="D86" s="10">
        <v>63.3</v>
      </c>
      <c r="E86" s="14" t="s">
        <v>43</v>
      </c>
      <c r="F86" s="4">
        <f t="shared" si="47"/>
        <v>0</v>
      </c>
      <c r="G86" s="3">
        <f t="shared" ca="1" si="48"/>
        <v>0</v>
      </c>
      <c r="H86" s="3" t="str">
        <f t="shared" si="49"/>
        <v>_RA</v>
      </c>
      <c r="N86" s="788">
        <v>75.2</v>
      </c>
      <c r="O86" s="788">
        <v>0</v>
      </c>
      <c r="P86" s="3">
        <v>0</v>
      </c>
      <c r="Q86" s="788"/>
      <c r="S86" s="788"/>
      <c r="AD86" s="845"/>
      <c r="BD86" s="3">
        <f t="shared" si="27"/>
        <v>0</v>
      </c>
      <c r="BE86" s="3">
        <f t="shared" si="28"/>
        <v>0</v>
      </c>
      <c r="BF86" s="3">
        <f t="shared" si="29"/>
        <v>0</v>
      </c>
      <c r="BG86" s="3">
        <f t="shared" si="30"/>
        <v>0</v>
      </c>
      <c r="BH86" s="3">
        <f t="shared" si="31"/>
        <v>0</v>
      </c>
      <c r="BI86" s="3">
        <f t="shared" si="32"/>
        <v>0</v>
      </c>
      <c r="BJ86" s="3">
        <f t="shared" si="33"/>
        <v>0</v>
      </c>
      <c r="BK86" s="3">
        <f t="shared" si="34"/>
        <v>0</v>
      </c>
      <c r="BL86" s="3">
        <f t="shared" si="35"/>
        <v>0</v>
      </c>
      <c r="BM86" s="3">
        <f t="shared" si="36"/>
        <v>0</v>
      </c>
      <c r="BN86" s="3">
        <f t="shared" si="37"/>
        <v>0</v>
      </c>
      <c r="BO86" s="3">
        <f t="shared" si="38"/>
        <v>0</v>
      </c>
      <c r="BP86" s="3">
        <f t="shared" si="39"/>
        <v>0</v>
      </c>
      <c r="BQ86" s="3">
        <f t="shared" si="40"/>
        <v>0</v>
      </c>
      <c r="BR86" s="3">
        <f t="shared" si="41"/>
        <v>0</v>
      </c>
      <c r="BS86" s="3">
        <f t="shared" si="42"/>
        <v>0</v>
      </c>
      <c r="BT86" s="3">
        <f t="shared" si="43"/>
        <v>0</v>
      </c>
      <c r="BU86" s="3">
        <f t="shared" si="44"/>
        <v>0</v>
      </c>
      <c r="BV86" s="3">
        <f t="shared" si="45"/>
        <v>0</v>
      </c>
      <c r="BW86" s="3">
        <f t="shared" si="51"/>
        <v>0</v>
      </c>
      <c r="DB86" s="20"/>
    </row>
    <row r="87" spans="1:106" ht="13" x14ac:dyDescent="0.3">
      <c r="A87" s="407">
        <f t="shared" si="50"/>
        <v>1</v>
      </c>
      <c r="B87" s="3" t="str">
        <f t="shared" si="46"/>
        <v>202627</v>
      </c>
      <c r="C87" s="11" t="s">
        <v>193</v>
      </c>
      <c r="D87" s="10">
        <v>63.3</v>
      </c>
      <c r="E87" s="14" t="s">
        <v>44</v>
      </c>
      <c r="F87" s="4">
        <f t="shared" si="47"/>
        <v>0</v>
      </c>
      <c r="G87" s="3">
        <f t="shared" ca="1" si="48"/>
        <v>0</v>
      </c>
      <c r="H87" s="3" t="str">
        <f t="shared" si="49"/>
        <v>_RA</v>
      </c>
      <c r="N87" s="788">
        <v>75.3</v>
      </c>
      <c r="O87" s="788">
        <v>0</v>
      </c>
      <c r="P87" s="3">
        <v>0</v>
      </c>
      <c r="Q87" s="788"/>
      <c r="S87" s="788"/>
      <c r="AD87" s="845"/>
      <c r="BD87" s="3">
        <f t="shared" si="27"/>
        <v>0</v>
      </c>
      <c r="BE87" s="3">
        <f t="shared" si="28"/>
        <v>0</v>
      </c>
      <c r="BF87" s="3">
        <f t="shared" si="29"/>
        <v>0</v>
      </c>
      <c r="BG87" s="3">
        <f t="shared" si="30"/>
        <v>0</v>
      </c>
      <c r="BH87" s="3">
        <f t="shared" si="31"/>
        <v>0</v>
      </c>
      <c r="BI87" s="3">
        <f t="shared" si="32"/>
        <v>0</v>
      </c>
      <c r="BJ87" s="3">
        <f t="shared" si="33"/>
        <v>0</v>
      </c>
      <c r="BK87" s="3">
        <f t="shared" si="34"/>
        <v>0</v>
      </c>
      <c r="BL87" s="3">
        <f t="shared" si="35"/>
        <v>0</v>
      </c>
      <c r="BM87" s="3">
        <f t="shared" si="36"/>
        <v>0</v>
      </c>
      <c r="BN87" s="3">
        <f t="shared" si="37"/>
        <v>0</v>
      </c>
      <c r="BO87" s="3">
        <f t="shared" si="38"/>
        <v>0</v>
      </c>
      <c r="BP87" s="3">
        <f t="shared" si="39"/>
        <v>0</v>
      </c>
      <c r="BQ87" s="3">
        <f t="shared" si="40"/>
        <v>0</v>
      </c>
      <c r="BR87" s="3">
        <f t="shared" si="41"/>
        <v>0</v>
      </c>
      <c r="BS87" s="3">
        <f t="shared" si="42"/>
        <v>0</v>
      </c>
      <c r="BT87" s="3">
        <f t="shared" si="43"/>
        <v>0</v>
      </c>
      <c r="BU87" s="3">
        <f t="shared" si="44"/>
        <v>0</v>
      </c>
      <c r="BV87" s="3">
        <f t="shared" si="45"/>
        <v>0</v>
      </c>
      <c r="BW87" s="3">
        <f t="shared" si="51"/>
        <v>0</v>
      </c>
      <c r="DB87" s="20"/>
    </row>
    <row r="88" spans="1:106" ht="13" x14ac:dyDescent="0.3">
      <c r="A88" s="407">
        <f t="shared" si="50"/>
        <v>1</v>
      </c>
      <c r="B88" s="3" t="str">
        <f t="shared" si="46"/>
        <v>202627</v>
      </c>
      <c r="C88" s="11" t="s">
        <v>193</v>
      </c>
      <c r="D88" s="10">
        <v>63.4</v>
      </c>
      <c r="E88" s="14" t="s">
        <v>43</v>
      </c>
      <c r="F88" s="4">
        <f t="shared" si="47"/>
        <v>0</v>
      </c>
      <c r="G88" s="3">
        <f t="shared" ca="1" si="48"/>
        <v>0</v>
      </c>
      <c r="H88" s="3" t="str">
        <f t="shared" si="49"/>
        <v>_RA</v>
      </c>
      <c r="N88" s="788">
        <v>76</v>
      </c>
      <c r="O88" s="788">
        <v>0</v>
      </c>
      <c r="P88" s="3">
        <v>0</v>
      </c>
      <c r="Q88" s="788"/>
      <c r="S88" s="788"/>
      <c r="AD88" s="845"/>
      <c r="BD88" s="3">
        <f t="shared" si="27"/>
        <v>0</v>
      </c>
      <c r="BE88" s="3">
        <f t="shared" si="28"/>
        <v>0</v>
      </c>
      <c r="BF88" s="3">
        <f t="shared" si="29"/>
        <v>0</v>
      </c>
      <c r="BG88" s="3">
        <f t="shared" si="30"/>
        <v>0</v>
      </c>
      <c r="BH88" s="3">
        <f t="shared" si="31"/>
        <v>0</v>
      </c>
      <c r="BI88" s="3">
        <f t="shared" si="32"/>
        <v>0</v>
      </c>
      <c r="BJ88" s="3">
        <f t="shared" si="33"/>
        <v>0</v>
      </c>
      <c r="BK88" s="3">
        <f t="shared" si="34"/>
        <v>0</v>
      </c>
      <c r="BL88" s="3">
        <f t="shared" si="35"/>
        <v>0</v>
      </c>
      <c r="BM88" s="3">
        <f t="shared" si="36"/>
        <v>0</v>
      </c>
      <c r="BN88" s="3">
        <f t="shared" si="37"/>
        <v>0</v>
      </c>
      <c r="BO88" s="3">
        <f t="shared" si="38"/>
        <v>0</v>
      </c>
      <c r="BP88" s="3">
        <f t="shared" si="39"/>
        <v>0</v>
      </c>
      <c r="BQ88" s="3">
        <f t="shared" si="40"/>
        <v>0</v>
      </c>
      <c r="BR88" s="3">
        <f t="shared" si="41"/>
        <v>0</v>
      </c>
      <c r="BS88" s="3">
        <f t="shared" si="42"/>
        <v>0</v>
      </c>
      <c r="BT88" s="3">
        <f t="shared" si="43"/>
        <v>0</v>
      </c>
      <c r="BU88" s="3">
        <f t="shared" si="44"/>
        <v>0</v>
      </c>
      <c r="BV88" s="3">
        <f t="shared" si="45"/>
        <v>0</v>
      </c>
      <c r="BW88" s="3">
        <f t="shared" si="51"/>
        <v>0</v>
      </c>
      <c r="DB88" s="20"/>
    </row>
    <row r="89" spans="1:106" ht="13" x14ac:dyDescent="0.3">
      <c r="A89" s="407">
        <f t="shared" si="50"/>
        <v>1</v>
      </c>
      <c r="B89" s="3" t="str">
        <f t="shared" si="46"/>
        <v>202627</v>
      </c>
      <c r="C89" s="11" t="s">
        <v>193</v>
      </c>
      <c r="D89" s="10">
        <v>63.4</v>
      </c>
      <c r="E89" s="14" t="s">
        <v>44</v>
      </c>
      <c r="F89" s="4">
        <f t="shared" si="47"/>
        <v>0</v>
      </c>
      <c r="G89" s="3">
        <f t="shared" ca="1" si="48"/>
        <v>0</v>
      </c>
      <c r="H89" s="3" t="str">
        <f t="shared" si="49"/>
        <v>_RA</v>
      </c>
      <c r="N89" s="788">
        <v>77</v>
      </c>
      <c r="O89" s="788">
        <v>0</v>
      </c>
      <c r="P89" s="3">
        <v>0</v>
      </c>
      <c r="Q89" s="788"/>
      <c r="S89" s="788"/>
      <c r="AD89" s="845"/>
      <c r="BD89" s="3">
        <f t="shared" si="27"/>
        <v>0</v>
      </c>
      <c r="BE89" s="3">
        <f t="shared" si="28"/>
        <v>0</v>
      </c>
      <c r="BF89" s="3">
        <f t="shared" si="29"/>
        <v>0</v>
      </c>
      <c r="BG89" s="3">
        <f t="shared" si="30"/>
        <v>0</v>
      </c>
      <c r="BH89" s="3">
        <f t="shared" si="31"/>
        <v>0</v>
      </c>
      <c r="BI89" s="3">
        <f t="shared" si="32"/>
        <v>0</v>
      </c>
      <c r="BJ89" s="3">
        <f t="shared" si="33"/>
        <v>0</v>
      </c>
      <c r="BK89" s="3">
        <f t="shared" si="34"/>
        <v>0</v>
      </c>
      <c r="BL89" s="3">
        <f t="shared" si="35"/>
        <v>0</v>
      </c>
      <c r="BM89" s="3">
        <f t="shared" si="36"/>
        <v>0</v>
      </c>
      <c r="BN89" s="3">
        <f t="shared" si="37"/>
        <v>0</v>
      </c>
      <c r="BO89" s="3">
        <f t="shared" si="38"/>
        <v>0</v>
      </c>
      <c r="BP89" s="3">
        <f t="shared" si="39"/>
        <v>0</v>
      </c>
      <c r="BQ89" s="3">
        <f t="shared" si="40"/>
        <v>0</v>
      </c>
      <c r="BR89" s="3">
        <f t="shared" si="41"/>
        <v>0</v>
      </c>
      <c r="BS89" s="3">
        <f t="shared" si="42"/>
        <v>0</v>
      </c>
      <c r="BT89" s="3">
        <f t="shared" si="43"/>
        <v>0</v>
      </c>
      <c r="BU89" s="3">
        <f t="shared" si="44"/>
        <v>0</v>
      </c>
      <c r="BV89" s="3">
        <f t="shared" si="45"/>
        <v>0</v>
      </c>
      <c r="BW89" s="3">
        <f t="shared" si="51"/>
        <v>0</v>
      </c>
      <c r="DB89" s="20"/>
    </row>
    <row r="90" spans="1:106" ht="13" x14ac:dyDescent="0.3">
      <c r="A90" s="407">
        <f t="shared" si="50"/>
        <v>1</v>
      </c>
      <c r="B90" s="3" t="str">
        <f t="shared" si="46"/>
        <v>202627</v>
      </c>
      <c r="C90" s="11" t="s">
        <v>193</v>
      </c>
      <c r="D90" s="10">
        <v>63.5</v>
      </c>
      <c r="E90" s="14" t="s">
        <v>43</v>
      </c>
      <c r="F90" s="4">
        <f t="shared" si="47"/>
        <v>0</v>
      </c>
      <c r="G90" s="3">
        <f t="shared" ca="1" si="48"/>
        <v>0</v>
      </c>
      <c r="H90" s="3" t="str">
        <f t="shared" si="49"/>
        <v>_RA</v>
      </c>
      <c r="N90" s="788">
        <v>78</v>
      </c>
      <c r="O90" s="788">
        <v>0</v>
      </c>
      <c r="P90" s="3">
        <v>0</v>
      </c>
      <c r="Q90" s="788"/>
      <c r="S90" s="788"/>
      <c r="AD90" s="845"/>
      <c r="BD90" s="3">
        <f t="shared" si="27"/>
        <v>0</v>
      </c>
      <c r="BE90" s="3">
        <f t="shared" si="28"/>
        <v>0</v>
      </c>
      <c r="BF90" s="3">
        <f t="shared" si="29"/>
        <v>0</v>
      </c>
      <c r="BG90" s="3">
        <f t="shared" si="30"/>
        <v>0</v>
      </c>
      <c r="BH90" s="3">
        <f t="shared" si="31"/>
        <v>0</v>
      </c>
      <c r="BI90" s="3">
        <f t="shared" si="32"/>
        <v>0</v>
      </c>
      <c r="BJ90" s="3">
        <f t="shared" si="33"/>
        <v>0</v>
      </c>
      <c r="BK90" s="3">
        <f t="shared" si="34"/>
        <v>0</v>
      </c>
      <c r="BL90" s="3">
        <f t="shared" si="35"/>
        <v>0</v>
      </c>
      <c r="BM90" s="3">
        <f t="shared" si="36"/>
        <v>0</v>
      </c>
      <c r="BN90" s="3">
        <f t="shared" si="37"/>
        <v>0</v>
      </c>
      <c r="BO90" s="3">
        <f t="shared" si="38"/>
        <v>0</v>
      </c>
      <c r="BP90" s="3">
        <f t="shared" si="39"/>
        <v>0</v>
      </c>
      <c r="BQ90" s="3">
        <f t="shared" si="40"/>
        <v>0</v>
      </c>
      <c r="BR90" s="3">
        <f t="shared" si="41"/>
        <v>0</v>
      </c>
      <c r="BS90" s="3">
        <f t="shared" si="42"/>
        <v>0</v>
      </c>
      <c r="BT90" s="3">
        <f t="shared" si="43"/>
        <v>0</v>
      </c>
      <c r="BU90" s="3">
        <f t="shared" si="44"/>
        <v>0</v>
      </c>
      <c r="BV90" s="3">
        <f t="shared" si="45"/>
        <v>0</v>
      </c>
      <c r="BW90" s="3">
        <f t="shared" si="51"/>
        <v>0</v>
      </c>
      <c r="DB90" s="20"/>
    </row>
    <row r="91" spans="1:106" ht="13" x14ac:dyDescent="0.3">
      <c r="A91" s="407">
        <f t="shared" si="50"/>
        <v>1</v>
      </c>
      <c r="B91" s="3" t="str">
        <f t="shared" si="46"/>
        <v>202627</v>
      </c>
      <c r="C91" s="11" t="s">
        <v>193</v>
      </c>
      <c r="D91" s="10">
        <v>63.5</v>
      </c>
      <c r="E91" s="14" t="s">
        <v>44</v>
      </c>
      <c r="F91" s="4">
        <f t="shared" si="47"/>
        <v>0</v>
      </c>
      <c r="G91" s="3">
        <f t="shared" ca="1" si="48"/>
        <v>0</v>
      </c>
      <c r="H91" s="3" t="str">
        <f t="shared" si="49"/>
        <v>_RA</v>
      </c>
      <c r="N91" s="788">
        <v>79</v>
      </c>
      <c r="O91" s="788">
        <v>0</v>
      </c>
      <c r="P91" s="3">
        <v>0</v>
      </c>
      <c r="Q91" s="788"/>
      <c r="S91" s="788"/>
      <c r="AD91" s="845"/>
      <c r="BD91" s="3">
        <f t="shared" si="27"/>
        <v>0</v>
      </c>
      <c r="BE91" s="3">
        <f t="shared" si="28"/>
        <v>0</v>
      </c>
      <c r="BF91" s="3">
        <f t="shared" si="29"/>
        <v>0</v>
      </c>
      <c r="BG91" s="3">
        <f t="shared" si="30"/>
        <v>0</v>
      </c>
      <c r="BH91" s="3">
        <f t="shared" si="31"/>
        <v>0</v>
      </c>
      <c r="BI91" s="3">
        <f t="shared" si="32"/>
        <v>0</v>
      </c>
      <c r="BJ91" s="3">
        <f t="shared" si="33"/>
        <v>0</v>
      </c>
      <c r="BK91" s="3">
        <f t="shared" si="34"/>
        <v>0</v>
      </c>
      <c r="BL91" s="3">
        <f t="shared" si="35"/>
        <v>0</v>
      </c>
      <c r="BM91" s="3">
        <f t="shared" si="36"/>
        <v>0</v>
      </c>
      <c r="BN91" s="3">
        <f t="shared" si="37"/>
        <v>0</v>
      </c>
      <c r="BO91" s="3">
        <f t="shared" si="38"/>
        <v>0</v>
      </c>
      <c r="BP91" s="3">
        <f t="shared" si="39"/>
        <v>0</v>
      </c>
      <c r="BQ91" s="3">
        <f t="shared" si="40"/>
        <v>0</v>
      </c>
      <c r="BR91" s="3">
        <f t="shared" si="41"/>
        <v>0</v>
      </c>
      <c r="BS91" s="3">
        <f t="shared" si="42"/>
        <v>0</v>
      </c>
      <c r="BT91" s="3">
        <f t="shared" si="43"/>
        <v>0</v>
      </c>
      <c r="BU91" s="3">
        <f t="shared" si="44"/>
        <v>0</v>
      </c>
      <c r="BV91" s="3">
        <f t="shared" si="45"/>
        <v>0</v>
      </c>
      <c r="BW91" s="3">
        <f t="shared" si="51"/>
        <v>0</v>
      </c>
      <c r="DB91" s="20"/>
    </row>
    <row r="92" spans="1:106" ht="13" x14ac:dyDescent="0.3">
      <c r="A92" s="407">
        <f t="shared" si="50"/>
        <v>1</v>
      </c>
      <c r="B92" s="3" t="str">
        <f t="shared" si="46"/>
        <v>202627</v>
      </c>
      <c r="C92" s="11" t="s">
        <v>193</v>
      </c>
      <c r="D92" s="10">
        <v>63.6</v>
      </c>
      <c r="E92" s="14" t="s">
        <v>43</v>
      </c>
      <c r="F92" s="4">
        <f t="shared" si="47"/>
        <v>0</v>
      </c>
      <c r="G92" s="3">
        <f t="shared" ca="1" si="48"/>
        <v>0</v>
      </c>
      <c r="H92" s="3" t="str">
        <f t="shared" si="49"/>
        <v>_RA</v>
      </c>
      <c r="N92" s="788">
        <v>80</v>
      </c>
      <c r="O92" s="788">
        <v>0</v>
      </c>
      <c r="P92" s="3">
        <v>0</v>
      </c>
      <c r="Q92" s="788"/>
      <c r="S92" s="788"/>
      <c r="AD92" s="845"/>
      <c r="BD92" s="3">
        <f t="shared" si="27"/>
        <v>0</v>
      </c>
      <c r="BE92" s="3">
        <f t="shared" si="28"/>
        <v>0</v>
      </c>
      <c r="BF92" s="3">
        <f t="shared" si="29"/>
        <v>0</v>
      </c>
      <c r="BG92" s="3">
        <f t="shared" si="30"/>
        <v>0</v>
      </c>
      <c r="BH92" s="3">
        <f t="shared" si="31"/>
        <v>0</v>
      </c>
      <c r="BI92" s="3">
        <f t="shared" si="32"/>
        <v>0</v>
      </c>
      <c r="BJ92" s="3">
        <f t="shared" si="33"/>
        <v>0</v>
      </c>
      <c r="BK92" s="3">
        <f t="shared" si="34"/>
        <v>0</v>
      </c>
      <c r="BL92" s="3">
        <f t="shared" si="35"/>
        <v>0</v>
      </c>
      <c r="BM92" s="3">
        <f t="shared" si="36"/>
        <v>0</v>
      </c>
      <c r="BN92" s="3">
        <f t="shared" si="37"/>
        <v>0</v>
      </c>
      <c r="BO92" s="3">
        <f t="shared" si="38"/>
        <v>0</v>
      </c>
      <c r="BP92" s="3">
        <f t="shared" si="39"/>
        <v>0</v>
      </c>
      <c r="BQ92" s="3">
        <f t="shared" si="40"/>
        <v>0</v>
      </c>
      <c r="BR92" s="3">
        <f t="shared" si="41"/>
        <v>0</v>
      </c>
      <c r="BS92" s="3">
        <f t="shared" si="42"/>
        <v>0</v>
      </c>
      <c r="BT92" s="3">
        <f t="shared" si="43"/>
        <v>0</v>
      </c>
      <c r="BU92" s="3">
        <f t="shared" si="44"/>
        <v>0</v>
      </c>
      <c r="BV92" s="3">
        <f t="shared" si="45"/>
        <v>0</v>
      </c>
      <c r="BW92" s="3">
        <f t="shared" si="51"/>
        <v>0</v>
      </c>
      <c r="DB92" s="20"/>
    </row>
    <row r="93" spans="1:106" ht="13" x14ac:dyDescent="0.3">
      <c r="A93" s="407">
        <f t="shared" si="50"/>
        <v>1</v>
      </c>
      <c r="B93" s="3" t="str">
        <f t="shared" si="46"/>
        <v>202627</v>
      </c>
      <c r="C93" s="11" t="s">
        <v>193</v>
      </c>
      <c r="D93" s="10">
        <v>63.6</v>
      </c>
      <c r="E93" s="14" t="s">
        <v>44</v>
      </c>
      <c r="F93" s="4">
        <f t="shared" si="47"/>
        <v>0</v>
      </c>
      <c r="G93" s="3">
        <f t="shared" ca="1" si="48"/>
        <v>0</v>
      </c>
      <c r="H93" s="3" t="str">
        <f t="shared" si="49"/>
        <v>_RA</v>
      </c>
      <c r="N93" s="788">
        <v>81</v>
      </c>
      <c r="O93" s="788">
        <v>0</v>
      </c>
      <c r="P93" s="3">
        <v>0</v>
      </c>
      <c r="Q93" s="788"/>
      <c r="S93" s="788"/>
      <c r="AD93" s="845"/>
      <c r="BD93" s="3">
        <f t="shared" si="27"/>
        <v>0</v>
      </c>
      <c r="BE93" s="3">
        <f t="shared" si="28"/>
        <v>0</v>
      </c>
      <c r="BF93" s="3">
        <f t="shared" si="29"/>
        <v>0</v>
      </c>
      <c r="BG93" s="3">
        <f t="shared" si="30"/>
        <v>0</v>
      </c>
      <c r="BH93" s="3">
        <f t="shared" si="31"/>
        <v>0</v>
      </c>
      <c r="BI93" s="3">
        <f t="shared" si="32"/>
        <v>0</v>
      </c>
      <c r="BJ93" s="3">
        <f t="shared" si="33"/>
        <v>0</v>
      </c>
      <c r="BK93" s="3">
        <f t="shared" si="34"/>
        <v>0</v>
      </c>
      <c r="BL93" s="3">
        <f t="shared" si="35"/>
        <v>0</v>
      </c>
      <c r="BM93" s="3">
        <f t="shared" si="36"/>
        <v>0</v>
      </c>
      <c r="BN93" s="3">
        <f t="shared" si="37"/>
        <v>0</v>
      </c>
      <c r="BO93" s="3">
        <f t="shared" si="38"/>
        <v>0</v>
      </c>
      <c r="BP93" s="3">
        <f t="shared" si="39"/>
        <v>0</v>
      </c>
      <c r="BQ93" s="3">
        <f t="shared" si="40"/>
        <v>0</v>
      </c>
      <c r="BR93" s="3">
        <f t="shared" si="41"/>
        <v>0</v>
      </c>
      <c r="BS93" s="3">
        <f t="shared" si="42"/>
        <v>0</v>
      </c>
      <c r="BT93" s="3">
        <f t="shared" si="43"/>
        <v>0</v>
      </c>
      <c r="BU93" s="3">
        <f t="shared" si="44"/>
        <v>0</v>
      </c>
      <c r="BV93" s="3">
        <f t="shared" si="45"/>
        <v>0</v>
      </c>
      <c r="BW93" s="3">
        <f t="shared" si="51"/>
        <v>0</v>
      </c>
      <c r="DB93" s="20"/>
    </row>
    <row r="94" spans="1:106" ht="13" x14ac:dyDescent="0.3">
      <c r="A94" s="407">
        <f t="shared" si="50"/>
        <v>1</v>
      </c>
      <c r="B94" s="3" t="str">
        <f t="shared" si="46"/>
        <v>202627</v>
      </c>
      <c r="C94" s="11" t="s">
        <v>193</v>
      </c>
      <c r="D94" s="10">
        <v>65</v>
      </c>
      <c r="E94" s="14" t="s">
        <v>43</v>
      </c>
      <c r="F94" s="4">
        <f t="shared" si="47"/>
        <v>0</v>
      </c>
      <c r="G94" s="3">
        <f t="shared" ca="1" si="48"/>
        <v>0</v>
      </c>
      <c r="H94" s="3" t="str">
        <f t="shared" si="49"/>
        <v>_RA</v>
      </c>
      <c r="N94" s="788">
        <v>82</v>
      </c>
      <c r="O94" s="788">
        <v>0</v>
      </c>
      <c r="P94" s="3">
        <v>0</v>
      </c>
      <c r="Q94" s="788"/>
      <c r="S94" s="788"/>
      <c r="AD94" s="845"/>
      <c r="BD94" s="3">
        <f t="shared" si="27"/>
        <v>0</v>
      </c>
      <c r="BE94" s="3">
        <f t="shared" si="28"/>
        <v>0</v>
      </c>
      <c r="BF94" s="3">
        <f t="shared" si="29"/>
        <v>0</v>
      </c>
      <c r="BG94" s="3">
        <f t="shared" si="30"/>
        <v>0</v>
      </c>
      <c r="BH94" s="3">
        <f t="shared" si="31"/>
        <v>0</v>
      </c>
      <c r="BI94" s="3">
        <f t="shared" si="32"/>
        <v>0</v>
      </c>
      <c r="BJ94" s="3">
        <f t="shared" si="33"/>
        <v>0</v>
      </c>
      <c r="BK94" s="3">
        <f t="shared" si="34"/>
        <v>0</v>
      </c>
      <c r="BL94" s="3">
        <f t="shared" si="35"/>
        <v>0</v>
      </c>
      <c r="BM94" s="3">
        <f t="shared" si="36"/>
        <v>0</v>
      </c>
      <c r="BN94" s="3">
        <f t="shared" si="37"/>
        <v>0</v>
      </c>
      <c r="BO94" s="3">
        <f t="shared" si="38"/>
        <v>0</v>
      </c>
      <c r="BP94" s="3">
        <f t="shared" si="39"/>
        <v>0</v>
      </c>
      <c r="BQ94" s="3">
        <f t="shared" si="40"/>
        <v>0</v>
      </c>
      <c r="BR94" s="3">
        <f t="shared" si="41"/>
        <v>0</v>
      </c>
      <c r="BS94" s="3">
        <f t="shared" si="42"/>
        <v>0</v>
      </c>
      <c r="BT94" s="3">
        <f t="shared" si="43"/>
        <v>0</v>
      </c>
      <c r="BU94" s="3">
        <f t="shared" si="44"/>
        <v>0</v>
      </c>
      <c r="BV94" s="3">
        <f t="shared" si="45"/>
        <v>0</v>
      </c>
      <c r="BW94" s="3">
        <f t="shared" si="51"/>
        <v>0</v>
      </c>
      <c r="DB94" s="20"/>
    </row>
    <row r="95" spans="1:106" ht="13" x14ac:dyDescent="0.3">
      <c r="A95" s="407">
        <f t="shared" si="50"/>
        <v>1</v>
      </c>
      <c r="B95" s="3" t="str">
        <f t="shared" si="46"/>
        <v>202627</v>
      </c>
      <c r="C95" s="11" t="s">
        <v>193</v>
      </c>
      <c r="D95" s="10">
        <v>65</v>
      </c>
      <c r="E95" s="14" t="s">
        <v>44</v>
      </c>
      <c r="F95" s="4">
        <f t="shared" si="47"/>
        <v>0</v>
      </c>
      <c r="G95" s="3">
        <f t="shared" ca="1" si="48"/>
        <v>0</v>
      </c>
      <c r="H95" s="3" t="str">
        <f t="shared" si="49"/>
        <v>_RA</v>
      </c>
      <c r="N95" s="788">
        <v>83</v>
      </c>
      <c r="O95" s="788">
        <v>0</v>
      </c>
      <c r="P95" s="3">
        <v>0</v>
      </c>
      <c r="Q95" s="788"/>
      <c r="S95" s="788"/>
      <c r="AD95" s="845"/>
      <c r="BD95" s="3">
        <f t="shared" si="27"/>
        <v>0</v>
      </c>
      <c r="BE95" s="3">
        <f t="shared" si="28"/>
        <v>0</v>
      </c>
      <c r="BF95" s="3">
        <f t="shared" si="29"/>
        <v>0</v>
      </c>
      <c r="BG95" s="3">
        <f t="shared" si="30"/>
        <v>0</v>
      </c>
      <c r="BH95" s="3">
        <f t="shared" si="31"/>
        <v>0</v>
      </c>
      <c r="BI95" s="3">
        <f t="shared" si="32"/>
        <v>0</v>
      </c>
      <c r="BJ95" s="3">
        <f t="shared" si="33"/>
        <v>0</v>
      </c>
      <c r="BK95" s="3">
        <f t="shared" si="34"/>
        <v>0</v>
      </c>
      <c r="BL95" s="3">
        <f t="shared" si="35"/>
        <v>0</v>
      </c>
      <c r="BM95" s="3">
        <f t="shared" si="36"/>
        <v>0</v>
      </c>
      <c r="BN95" s="3">
        <f t="shared" si="37"/>
        <v>0</v>
      </c>
      <c r="BO95" s="3">
        <f t="shared" si="38"/>
        <v>0</v>
      </c>
      <c r="BP95" s="3">
        <f t="shared" si="39"/>
        <v>0</v>
      </c>
      <c r="BQ95" s="3">
        <f t="shared" si="40"/>
        <v>0</v>
      </c>
      <c r="BR95" s="3">
        <f t="shared" si="41"/>
        <v>0</v>
      </c>
      <c r="BS95" s="3">
        <f t="shared" si="42"/>
        <v>0</v>
      </c>
      <c r="BT95" s="3">
        <f t="shared" si="43"/>
        <v>0</v>
      </c>
      <c r="BU95" s="3">
        <f t="shared" si="44"/>
        <v>0</v>
      </c>
      <c r="BV95" s="3">
        <f t="shared" si="45"/>
        <v>0</v>
      </c>
      <c r="BW95" s="3">
        <f t="shared" si="51"/>
        <v>0</v>
      </c>
      <c r="DB95" s="20"/>
    </row>
    <row r="96" spans="1:106" ht="13" x14ac:dyDescent="0.3">
      <c r="A96" s="407">
        <f t="shared" si="50"/>
        <v>1</v>
      </c>
      <c r="B96" s="3" t="str">
        <f t="shared" si="46"/>
        <v>202627</v>
      </c>
      <c r="C96" s="11" t="s">
        <v>193</v>
      </c>
      <c r="D96" s="10">
        <v>66</v>
      </c>
      <c r="E96" s="14" t="s">
        <v>43</v>
      </c>
      <c r="F96" s="4">
        <f t="shared" si="47"/>
        <v>0</v>
      </c>
      <c r="G96" s="3">
        <f t="shared" ca="1" si="48"/>
        <v>0</v>
      </c>
      <c r="H96" s="3" t="str">
        <f t="shared" si="49"/>
        <v>_RA</v>
      </c>
      <c r="N96" s="788">
        <v>85</v>
      </c>
      <c r="O96" s="788">
        <v>0</v>
      </c>
      <c r="P96" s="3">
        <v>0</v>
      </c>
      <c r="Q96" s="788"/>
      <c r="S96" s="788"/>
      <c r="AD96" s="845"/>
      <c r="BD96" s="3">
        <f t="shared" si="27"/>
        <v>0</v>
      </c>
      <c r="BE96" s="3">
        <f t="shared" si="28"/>
        <v>0</v>
      </c>
      <c r="BF96" s="3">
        <f t="shared" si="29"/>
        <v>0</v>
      </c>
      <c r="BG96" s="3">
        <f t="shared" si="30"/>
        <v>0</v>
      </c>
      <c r="BH96" s="3">
        <f t="shared" si="31"/>
        <v>0</v>
      </c>
      <c r="BI96" s="3">
        <f t="shared" si="32"/>
        <v>0</v>
      </c>
      <c r="BJ96" s="3">
        <f t="shared" si="33"/>
        <v>0</v>
      </c>
      <c r="BK96" s="3">
        <f t="shared" si="34"/>
        <v>0</v>
      </c>
      <c r="BL96" s="3">
        <f t="shared" si="35"/>
        <v>0</v>
      </c>
      <c r="BM96" s="3">
        <f t="shared" si="36"/>
        <v>0</v>
      </c>
      <c r="BN96" s="3">
        <f t="shared" si="37"/>
        <v>0</v>
      </c>
      <c r="BO96" s="3">
        <f t="shared" si="38"/>
        <v>0</v>
      </c>
      <c r="BP96" s="3">
        <f t="shared" si="39"/>
        <v>0</v>
      </c>
      <c r="BQ96" s="3">
        <f t="shared" si="40"/>
        <v>0</v>
      </c>
      <c r="BR96" s="3">
        <f t="shared" si="41"/>
        <v>0</v>
      </c>
      <c r="BS96" s="3">
        <f t="shared" si="42"/>
        <v>0</v>
      </c>
      <c r="BT96" s="3">
        <f t="shared" si="43"/>
        <v>0</v>
      </c>
      <c r="BU96" s="3">
        <f t="shared" si="44"/>
        <v>0</v>
      </c>
      <c r="BV96" s="3">
        <f t="shared" si="45"/>
        <v>0</v>
      </c>
      <c r="BW96" s="3">
        <f t="shared" si="51"/>
        <v>0</v>
      </c>
      <c r="DB96" s="20"/>
    </row>
    <row r="97" spans="1:106" ht="13" x14ac:dyDescent="0.3">
      <c r="A97" s="407">
        <f t="shared" si="50"/>
        <v>1</v>
      </c>
      <c r="B97" s="3" t="str">
        <f t="shared" si="46"/>
        <v>202627</v>
      </c>
      <c r="C97" s="11" t="s">
        <v>193</v>
      </c>
      <c r="D97" s="10">
        <v>66</v>
      </c>
      <c r="E97" s="14" t="s">
        <v>44</v>
      </c>
      <c r="F97" s="4">
        <f t="shared" si="47"/>
        <v>0</v>
      </c>
      <c r="G97" s="3">
        <f t="shared" ca="1" si="48"/>
        <v>0</v>
      </c>
      <c r="H97" s="3" t="str">
        <f t="shared" si="49"/>
        <v>_RA</v>
      </c>
      <c r="N97" s="788">
        <v>89</v>
      </c>
      <c r="O97" s="788">
        <v>0</v>
      </c>
      <c r="P97" s="3">
        <v>0</v>
      </c>
      <c r="Q97" s="788"/>
      <c r="S97" s="788"/>
      <c r="AD97" s="845"/>
      <c r="BD97" s="3">
        <f t="shared" si="27"/>
        <v>0</v>
      </c>
      <c r="BE97" s="3">
        <f t="shared" si="28"/>
        <v>0</v>
      </c>
      <c r="BF97" s="3">
        <f t="shared" si="29"/>
        <v>0</v>
      </c>
      <c r="BG97" s="3">
        <f t="shared" si="30"/>
        <v>0</v>
      </c>
      <c r="BH97" s="3">
        <f t="shared" si="31"/>
        <v>0</v>
      </c>
      <c r="BI97" s="3">
        <f t="shared" si="32"/>
        <v>0</v>
      </c>
      <c r="BJ97" s="3">
        <f t="shared" si="33"/>
        <v>0</v>
      </c>
      <c r="BK97" s="3">
        <f t="shared" si="34"/>
        <v>0</v>
      </c>
      <c r="BL97" s="3">
        <f t="shared" si="35"/>
        <v>0</v>
      </c>
      <c r="BM97" s="3">
        <f t="shared" si="36"/>
        <v>0</v>
      </c>
      <c r="BN97" s="3">
        <f t="shared" si="37"/>
        <v>0</v>
      </c>
      <c r="BO97" s="3">
        <f t="shared" si="38"/>
        <v>0</v>
      </c>
      <c r="BP97" s="3">
        <f t="shared" si="39"/>
        <v>0</v>
      </c>
      <c r="BQ97" s="3">
        <f t="shared" si="40"/>
        <v>0</v>
      </c>
      <c r="BR97" s="3">
        <f t="shared" si="41"/>
        <v>0</v>
      </c>
      <c r="BS97" s="3">
        <f t="shared" si="42"/>
        <v>0</v>
      </c>
      <c r="BT97" s="3">
        <f t="shared" si="43"/>
        <v>0</v>
      </c>
      <c r="BU97" s="3">
        <f t="shared" si="44"/>
        <v>0</v>
      </c>
      <c r="BV97" s="3">
        <f t="shared" si="45"/>
        <v>0</v>
      </c>
      <c r="BW97" s="3">
        <f t="shared" si="51"/>
        <v>0</v>
      </c>
      <c r="DB97" s="20"/>
    </row>
    <row r="98" spans="1:106" ht="13" x14ac:dyDescent="0.3">
      <c r="A98" s="407">
        <f t="shared" si="50"/>
        <v>1</v>
      </c>
      <c r="B98" s="3" t="str">
        <f t="shared" si="46"/>
        <v>202627</v>
      </c>
      <c r="C98" s="11" t="s">
        <v>193</v>
      </c>
      <c r="D98" s="10">
        <v>67</v>
      </c>
      <c r="E98" s="14" t="s">
        <v>43</v>
      </c>
      <c r="F98" s="4">
        <f t="shared" si="47"/>
        <v>0</v>
      </c>
      <c r="G98" s="3">
        <f t="shared" ca="1" si="48"/>
        <v>0</v>
      </c>
      <c r="H98" s="3" t="str">
        <f t="shared" si="49"/>
        <v>_RA</v>
      </c>
      <c r="N98" s="788">
        <v>89.1</v>
      </c>
      <c r="O98" s="788">
        <v>0</v>
      </c>
      <c r="P98" s="3">
        <v>0</v>
      </c>
      <c r="Q98" s="788"/>
      <c r="S98" s="788"/>
      <c r="AD98" s="845"/>
      <c r="BD98" s="3">
        <f t="shared" si="27"/>
        <v>0</v>
      </c>
      <c r="BE98" s="3">
        <f t="shared" si="28"/>
        <v>0</v>
      </c>
      <c r="BF98" s="3">
        <f t="shared" si="29"/>
        <v>0</v>
      </c>
      <c r="BG98" s="3">
        <f t="shared" si="30"/>
        <v>0</v>
      </c>
      <c r="BH98" s="3">
        <f t="shared" si="31"/>
        <v>0</v>
      </c>
      <c r="BI98" s="3">
        <f t="shared" si="32"/>
        <v>0</v>
      </c>
      <c r="BJ98" s="3">
        <f t="shared" si="33"/>
        <v>0</v>
      </c>
      <c r="BK98" s="3">
        <f t="shared" si="34"/>
        <v>0</v>
      </c>
      <c r="BL98" s="3">
        <f t="shared" si="35"/>
        <v>0</v>
      </c>
      <c r="BM98" s="3">
        <f t="shared" si="36"/>
        <v>0</v>
      </c>
      <c r="BN98" s="3">
        <f t="shared" si="37"/>
        <v>0</v>
      </c>
      <c r="BO98" s="3">
        <f t="shared" si="38"/>
        <v>0</v>
      </c>
      <c r="BP98" s="3">
        <f t="shared" si="39"/>
        <v>0</v>
      </c>
      <c r="BQ98" s="3">
        <f t="shared" si="40"/>
        <v>0</v>
      </c>
      <c r="BR98" s="3">
        <f t="shared" si="41"/>
        <v>0</v>
      </c>
      <c r="BS98" s="3">
        <f t="shared" si="42"/>
        <v>0</v>
      </c>
      <c r="BT98" s="3">
        <f t="shared" si="43"/>
        <v>0</v>
      </c>
      <c r="BU98" s="3">
        <f t="shared" si="44"/>
        <v>0</v>
      </c>
      <c r="BV98" s="3">
        <f t="shared" si="45"/>
        <v>0</v>
      </c>
      <c r="BW98" s="3">
        <f t="shared" si="51"/>
        <v>0</v>
      </c>
      <c r="DB98" s="20"/>
    </row>
    <row r="99" spans="1:106" ht="13" x14ac:dyDescent="0.3">
      <c r="A99" s="407">
        <f t="shared" si="50"/>
        <v>1</v>
      </c>
      <c r="B99" s="3" t="str">
        <f t="shared" si="46"/>
        <v>202627</v>
      </c>
      <c r="C99" s="11" t="s">
        <v>193</v>
      </c>
      <c r="D99" s="10">
        <v>67</v>
      </c>
      <c r="E99" s="14" t="s">
        <v>44</v>
      </c>
      <c r="F99" s="4">
        <f t="shared" si="47"/>
        <v>0</v>
      </c>
      <c r="G99" s="3">
        <f t="shared" ca="1" si="48"/>
        <v>0</v>
      </c>
      <c r="H99" s="3" t="str">
        <f t="shared" si="49"/>
        <v>_RA</v>
      </c>
      <c r="N99" s="788">
        <v>90</v>
      </c>
      <c r="O99" s="788">
        <v>0</v>
      </c>
      <c r="P99" s="3">
        <v>0</v>
      </c>
      <c r="Q99" s="788"/>
      <c r="S99" s="788"/>
      <c r="AD99" s="845"/>
      <c r="BD99" s="3">
        <f t="shared" si="27"/>
        <v>0</v>
      </c>
      <c r="BE99" s="3">
        <f t="shared" si="28"/>
        <v>0</v>
      </c>
      <c r="BF99" s="3">
        <f t="shared" si="29"/>
        <v>0</v>
      </c>
      <c r="BG99" s="3">
        <f t="shared" si="30"/>
        <v>0</v>
      </c>
      <c r="BH99" s="3">
        <f t="shared" si="31"/>
        <v>0</v>
      </c>
      <c r="BI99" s="3">
        <f t="shared" si="32"/>
        <v>0</v>
      </c>
      <c r="BJ99" s="3">
        <f t="shared" si="33"/>
        <v>0</v>
      </c>
      <c r="BK99" s="3">
        <f t="shared" si="34"/>
        <v>0</v>
      </c>
      <c r="BL99" s="3">
        <f t="shared" si="35"/>
        <v>0</v>
      </c>
      <c r="BM99" s="3">
        <f t="shared" si="36"/>
        <v>0</v>
      </c>
      <c r="BN99" s="3">
        <f t="shared" si="37"/>
        <v>0</v>
      </c>
      <c r="BO99" s="3">
        <f t="shared" si="38"/>
        <v>0</v>
      </c>
      <c r="BP99" s="3">
        <f t="shared" si="39"/>
        <v>0</v>
      </c>
      <c r="BQ99" s="3">
        <f t="shared" si="40"/>
        <v>0</v>
      </c>
      <c r="BR99" s="3">
        <f t="shared" si="41"/>
        <v>0</v>
      </c>
      <c r="BS99" s="3">
        <f t="shared" si="42"/>
        <v>0</v>
      </c>
      <c r="BT99" s="3">
        <f t="shared" si="43"/>
        <v>0</v>
      </c>
      <c r="BU99" s="3">
        <f t="shared" si="44"/>
        <v>0</v>
      </c>
      <c r="BV99" s="3">
        <f t="shared" si="45"/>
        <v>0</v>
      </c>
      <c r="BW99" s="3">
        <f t="shared" si="51"/>
        <v>0</v>
      </c>
      <c r="DB99" s="20"/>
    </row>
    <row r="100" spans="1:106" ht="13" x14ac:dyDescent="0.3">
      <c r="A100" s="407">
        <f t="shared" si="50"/>
        <v>1</v>
      </c>
      <c r="B100" s="3" t="str">
        <f t="shared" si="46"/>
        <v>202627</v>
      </c>
      <c r="C100" s="11" t="s">
        <v>193</v>
      </c>
      <c r="D100" s="10">
        <v>68</v>
      </c>
      <c r="E100" s="14" t="s">
        <v>43</v>
      </c>
      <c r="F100" s="4">
        <f t="shared" si="47"/>
        <v>0</v>
      </c>
      <c r="G100" s="3">
        <f t="shared" ca="1" si="48"/>
        <v>0</v>
      </c>
      <c r="H100" s="3" t="str">
        <f t="shared" si="49"/>
        <v>_RA</v>
      </c>
      <c r="N100" s="788">
        <v>91</v>
      </c>
      <c r="O100" s="788">
        <v>0</v>
      </c>
      <c r="P100" s="3">
        <v>0</v>
      </c>
      <c r="Q100" s="788"/>
      <c r="S100" s="788"/>
      <c r="AD100" s="845"/>
      <c r="BD100" s="3">
        <f t="shared" si="27"/>
        <v>0</v>
      </c>
      <c r="BE100" s="3">
        <f t="shared" si="28"/>
        <v>0</v>
      </c>
      <c r="BF100" s="3">
        <f t="shared" si="29"/>
        <v>0</v>
      </c>
      <c r="BG100" s="3">
        <f t="shared" si="30"/>
        <v>0</v>
      </c>
      <c r="BH100" s="3">
        <f t="shared" si="31"/>
        <v>0</v>
      </c>
      <c r="BI100" s="3">
        <f t="shared" si="32"/>
        <v>0</v>
      </c>
      <c r="BJ100" s="3">
        <f t="shared" si="33"/>
        <v>0</v>
      </c>
      <c r="BK100" s="3">
        <f t="shared" si="34"/>
        <v>0</v>
      </c>
      <c r="BL100" s="3">
        <f t="shared" si="35"/>
        <v>0</v>
      </c>
      <c r="BM100" s="3">
        <f t="shared" si="36"/>
        <v>0</v>
      </c>
      <c r="BN100" s="3">
        <f t="shared" si="37"/>
        <v>0</v>
      </c>
      <c r="BO100" s="3">
        <f t="shared" si="38"/>
        <v>0</v>
      </c>
      <c r="BP100" s="3">
        <f t="shared" si="39"/>
        <v>0</v>
      </c>
      <c r="BQ100" s="3">
        <f t="shared" si="40"/>
        <v>0</v>
      </c>
      <c r="BR100" s="3">
        <f t="shared" si="41"/>
        <v>0</v>
      </c>
      <c r="BS100" s="3">
        <f t="shared" si="42"/>
        <v>0</v>
      </c>
      <c r="BT100" s="3">
        <f t="shared" si="43"/>
        <v>0</v>
      </c>
      <c r="BU100" s="3">
        <f t="shared" si="44"/>
        <v>0</v>
      </c>
      <c r="BV100" s="3">
        <f t="shared" si="45"/>
        <v>0</v>
      </c>
      <c r="BW100" s="3">
        <f t="shared" si="51"/>
        <v>0</v>
      </c>
      <c r="DB100" s="20"/>
    </row>
    <row r="101" spans="1:106" ht="13" x14ac:dyDescent="0.3">
      <c r="A101" s="407">
        <f t="shared" si="50"/>
        <v>1</v>
      </c>
      <c r="B101" s="3" t="str">
        <f t="shared" si="46"/>
        <v>202627</v>
      </c>
      <c r="C101" s="11" t="s">
        <v>193</v>
      </c>
      <c r="D101" s="10">
        <v>68</v>
      </c>
      <c r="E101" s="14" t="s">
        <v>44</v>
      </c>
      <c r="F101" s="4">
        <f t="shared" si="47"/>
        <v>0</v>
      </c>
      <c r="G101" s="3">
        <f t="shared" ca="1" si="48"/>
        <v>0</v>
      </c>
      <c r="H101" s="3" t="str">
        <f t="shared" si="49"/>
        <v>_RA</v>
      </c>
      <c r="N101" s="788">
        <v>92.1</v>
      </c>
      <c r="O101" s="788">
        <v>0</v>
      </c>
      <c r="P101" s="3">
        <v>0</v>
      </c>
      <c r="Q101" s="788"/>
      <c r="S101" s="788"/>
      <c r="AD101" s="845"/>
      <c r="BD101" s="3">
        <f t="shared" si="27"/>
        <v>0</v>
      </c>
      <c r="BE101" s="3">
        <f t="shared" si="28"/>
        <v>0</v>
      </c>
      <c r="BF101" s="3">
        <f t="shared" si="29"/>
        <v>0</v>
      </c>
      <c r="BG101" s="3">
        <f t="shared" si="30"/>
        <v>0</v>
      </c>
      <c r="BH101" s="3">
        <f t="shared" si="31"/>
        <v>0</v>
      </c>
      <c r="BI101" s="3">
        <f t="shared" si="32"/>
        <v>0</v>
      </c>
      <c r="BJ101" s="3">
        <f t="shared" si="33"/>
        <v>0</v>
      </c>
      <c r="BK101" s="3">
        <f t="shared" si="34"/>
        <v>0</v>
      </c>
      <c r="BL101" s="3">
        <f t="shared" si="35"/>
        <v>0</v>
      </c>
      <c r="BM101" s="3">
        <f t="shared" si="36"/>
        <v>0</v>
      </c>
      <c r="BN101" s="3">
        <f t="shared" si="37"/>
        <v>0</v>
      </c>
      <c r="BO101" s="3">
        <f t="shared" si="38"/>
        <v>0</v>
      </c>
      <c r="BP101" s="3">
        <f t="shared" si="39"/>
        <v>0</v>
      </c>
      <c r="BQ101" s="3">
        <f t="shared" si="40"/>
        <v>0</v>
      </c>
      <c r="BR101" s="3">
        <f t="shared" si="41"/>
        <v>0</v>
      </c>
      <c r="BS101" s="3">
        <f t="shared" si="42"/>
        <v>0</v>
      </c>
      <c r="BT101" s="3">
        <f t="shared" si="43"/>
        <v>0</v>
      </c>
      <c r="BU101" s="3">
        <f t="shared" si="44"/>
        <v>0</v>
      </c>
      <c r="BV101" s="3">
        <f t="shared" si="45"/>
        <v>0</v>
      </c>
      <c r="BW101" s="3">
        <f t="shared" si="51"/>
        <v>0</v>
      </c>
      <c r="DB101" s="20"/>
    </row>
    <row r="102" spans="1:106" ht="13" x14ac:dyDescent="0.3">
      <c r="A102" s="407">
        <f t="shared" si="50"/>
        <v>1</v>
      </c>
      <c r="B102" s="3" t="str">
        <f t="shared" si="46"/>
        <v>202627</v>
      </c>
      <c r="C102" s="11" t="s">
        <v>193</v>
      </c>
      <c r="D102" s="10">
        <v>69</v>
      </c>
      <c r="E102" s="14" t="s">
        <v>43</v>
      </c>
      <c r="F102" s="4">
        <f t="shared" si="47"/>
        <v>0</v>
      </c>
      <c r="G102" s="3">
        <f t="shared" ca="1" si="48"/>
        <v>0</v>
      </c>
      <c r="H102" s="3" t="str">
        <f t="shared" si="49"/>
        <v>_RA</v>
      </c>
      <c r="N102" s="788">
        <v>92.2</v>
      </c>
      <c r="O102" s="788">
        <v>0</v>
      </c>
      <c r="P102" s="3">
        <v>0</v>
      </c>
      <c r="Q102" s="788"/>
      <c r="S102" s="788"/>
      <c r="AD102" s="845"/>
      <c r="BD102" s="3">
        <f t="shared" si="27"/>
        <v>0</v>
      </c>
      <c r="BE102" s="3">
        <f t="shared" si="28"/>
        <v>0</v>
      </c>
      <c r="BF102" s="3">
        <f t="shared" si="29"/>
        <v>0</v>
      </c>
      <c r="BG102" s="3">
        <f t="shared" si="30"/>
        <v>0</v>
      </c>
      <c r="BH102" s="3">
        <f t="shared" si="31"/>
        <v>0</v>
      </c>
      <c r="BI102" s="3">
        <f t="shared" si="32"/>
        <v>0</v>
      </c>
      <c r="BJ102" s="3">
        <f t="shared" si="33"/>
        <v>0</v>
      </c>
      <c r="BK102" s="3">
        <f t="shared" si="34"/>
        <v>0</v>
      </c>
      <c r="BL102" s="3">
        <f t="shared" si="35"/>
        <v>0</v>
      </c>
      <c r="BM102" s="3">
        <f t="shared" si="36"/>
        <v>0</v>
      </c>
      <c r="BN102" s="3">
        <f t="shared" si="37"/>
        <v>0</v>
      </c>
      <c r="BO102" s="3">
        <f t="shared" si="38"/>
        <v>0</v>
      </c>
      <c r="BP102" s="3">
        <f t="shared" si="39"/>
        <v>0</v>
      </c>
      <c r="BQ102" s="3">
        <f t="shared" si="40"/>
        <v>0</v>
      </c>
      <c r="BR102" s="3">
        <f t="shared" si="41"/>
        <v>0</v>
      </c>
      <c r="BS102" s="3">
        <f t="shared" si="42"/>
        <v>0</v>
      </c>
      <c r="BT102" s="3">
        <f t="shared" si="43"/>
        <v>0</v>
      </c>
      <c r="BU102" s="3">
        <f t="shared" si="44"/>
        <v>0</v>
      </c>
      <c r="BV102" s="3">
        <f t="shared" si="45"/>
        <v>0</v>
      </c>
      <c r="BW102" s="3">
        <f t="shared" si="51"/>
        <v>0</v>
      </c>
      <c r="DB102" s="20"/>
    </row>
    <row r="103" spans="1:106" ht="13" x14ac:dyDescent="0.3">
      <c r="A103" s="407">
        <f t="shared" si="50"/>
        <v>1</v>
      </c>
      <c r="B103" s="3" t="str">
        <f t="shared" si="46"/>
        <v>202627</v>
      </c>
      <c r="C103" s="11" t="s">
        <v>193</v>
      </c>
      <c r="D103" s="10">
        <v>69</v>
      </c>
      <c r="E103" s="14" t="s">
        <v>44</v>
      </c>
      <c r="F103" s="4">
        <f t="shared" si="47"/>
        <v>0</v>
      </c>
      <c r="G103" s="3">
        <f t="shared" ca="1" si="48"/>
        <v>0</v>
      </c>
      <c r="H103" s="3" t="str">
        <f t="shared" si="49"/>
        <v>_RA</v>
      </c>
      <c r="N103" s="788">
        <v>92.3</v>
      </c>
      <c r="O103" s="788">
        <v>0</v>
      </c>
      <c r="P103" s="3">
        <v>0</v>
      </c>
      <c r="Q103" s="788"/>
      <c r="S103" s="788"/>
      <c r="AD103" s="845"/>
      <c r="BD103" s="3">
        <f t="shared" si="27"/>
        <v>0</v>
      </c>
      <c r="BE103" s="3">
        <f t="shared" si="28"/>
        <v>0</v>
      </c>
      <c r="BF103" s="3">
        <f t="shared" si="29"/>
        <v>0</v>
      </c>
      <c r="BG103" s="3">
        <f t="shared" si="30"/>
        <v>0</v>
      </c>
      <c r="BH103" s="3">
        <f t="shared" si="31"/>
        <v>0</v>
      </c>
      <c r="BI103" s="3">
        <f t="shared" si="32"/>
        <v>0</v>
      </c>
      <c r="BJ103" s="3">
        <f t="shared" si="33"/>
        <v>0</v>
      </c>
      <c r="BK103" s="3">
        <f t="shared" si="34"/>
        <v>0</v>
      </c>
      <c r="BL103" s="3">
        <f t="shared" si="35"/>
        <v>0</v>
      </c>
      <c r="BM103" s="3">
        <f t="shared" si="36"/>
        <v>0</v>
      </c>
      <c r="BN103" s="3">
        <f t="shared" si="37"/>
        <v>0</v>
      </c>
      <c r="BO103" s="3">
        <f t="shared" si="38"/>
        <v>0</v>
      </c>
      <c r="BP103" s="3">
        <f t="shared" si="39"/>
        <v>0</v>
      </c>
      <c r="BQ103" s="3">
        <f t="shared" si="40"/>
        <v>0</v>
      </c>
      <c r="BR103" s="3">
        <f t="shared" si="41"/>
        <v>0</v>
      </c>
      <c r="BS103" s="3">
        <f t="shared" si="42"/>
        <v>0</v>
      </c>
      <c r="BT103" s="3">
        <f t="shared" si="43"/>
        <v>0</v>
      </c>
      <c r="BU103" s="3">
        <f t="shared" si="44"/>
        <v>0</v>
      </c>
      <c r="BV103" s="3">
        <f t="shared" si="45"/>
        <v>0</v>
      </c>
      <c r="BW103" s="3">
        <f t="shared" si="51"/>
        <v>0</v>
      </c>
      <c r="DB103" s="20"/>
    </row>
    <row r="104" spans="1:106" ht="13" x14ac:dyDescent="0.3">
      <c r="A104" s="407">
        <f t="shared" si="50"/>
        <v>1</v>
      </c>
      <c r="B104" s="3" t="str">
        <f t="shared" si="46"/>
        <v>202627</v>
      </c>
      <c r="C104" s="11" t="s">
        <v>193</v>
      </c>
      <c r="D104" s="10">
        <v>69.099999999999994</v>
      </c>
      <c r="E104" s="14" t="s">
        <v>43</v>
      </c>
      <c r="F104" s="4">
        <f t="shared" si="47"/>
        <v>0</v>
      </c>
      <c r="G104" s="3">
        <f t="shared" ca="1" si="48"/>
        <v>0</v>
      </c>
      <c r="H104" s="3" t="str">
        <f t="shared" si="49"/>
        <v>_RA</v>
      </c>
      <c r="N104" s="788">
        <v>107.1</v>
      </c>
      <c r="O104" s="788">
        <v>0</v>
      </c>
      <c r="P104" s="3">
        <v>0</v>
      </c>
      <c r="Q104" s="788"/>
      <c r="S104" s="788"/>
      <c r="AD104" s="845"/>
      <c r="BD104" s="3">
        <f t="shared" si="27"/>
        <v>0</v>
      </c>
      <c r="BE104" s="3">
        <f t="shared" si="28"/>
        <v>0</v>
      </c>
      <c r="BF104" s="3">
        <f t="shared" si="29"/>
        <v>0</v>
      </c>
      <c r="BG104" s="3">
        <f t="shared" si="30"/>
        <v>0</v>
      </c>
      <c r="BH104" s="3">
        <f t="shared" si="31"/>
        <v>0</v>
      </c>
      <c r="BI104" s="3">
        <f t="shared" si="32"/>
        <v>0</v>
      </c>
      <c r="BJ104" s="3">
        <f t="shared" si="33"/>
        <v>0</v>
      </c>
      <c r="BK104" s="3">
        <f t="shared" si="34"/>
        <v>0</v>
      </c>
      <c r="BL104" s="3">
        <f t="shared" si="35"/>
        <v>0</v>
      </c>
      <c r="BM104" s="3">
        <f t="shared" si="36"/>
        <v>0</v>
      </c>
      <c r="BN104" s="3">
        <f t="shared" si="37"/>
        <v>0</v>
      </c>
      <c r="BO104" s="3">
        <f t="shared" si="38"/>
        <v>0</v>
      </c>
      <c r="BP104" s="3">
        <f t="shared" si="39"/>
        <v>0</v>
      </c>
      <c r="BQ104" s="3">
        <f t="shared" si="40"/>
        <v>0</v>
      </c>
      <c r="BR104" s="3">
        <f t="shared" si="41"/>
        <v>0</v>
      </c>
      <c r="BS104" s="3">
        <f t="shared" si="42"/>
        <v>0</v>
      </c>
      <c r="BT104" s="3">
        <f t="shared" si="43"/>
        <v>0</v>
      </c>
      <c r="BU104" s="3">
        <f t="shared" si="44"/>
        <v>0</v>
      </c>
      <c r="BV104" s="3">
        <f t="shared" si="45"/>
        <v>0</v>
      </c>
      <c r="BW104" s="3">
        <f t="shared" si="51"/>
        <v>0</v>
      </c>
      <c r="DB104" s="20"/>
    </row>
    <row r="105" spans="1:106" ht="13" x14ac:dyDescent="0.3">
      <c r="A105" s="407">
        <f t="shared" si="50"/>
        <v>1</v>
      </c>
      <c r="B105" s="3" t="str">
        <f t="shared" si="46"/>
        <v>202627</v>
      </c>
      <c r="C105" s="11" t="s">
        <v>193</v>
      </c>
      <c r="D105" s="10">
        <v>69.099999999999994</v>
      </c>
      <c r="E105" s="14" t="s">
        <v>44</v>
      </c>
      <c r="F105" s="4">
        <f t="shared" si="47"/>
        <v>0</v>
      </c>
      <c r="G105" s="3">
        <f t="shared" ca="1" si="48"/>
        <v>0</v>
      </c>
      <c r="H105" s="3" t="str">
        <f t="shared" si="49"/>
        <v>_RA</v>
      </c>
      <c r="N105" s="788">
        <v>107.2</v>
      </c>
      <c r="O105" s="788">
        <v>0</v>
      </c>
      <c r="P105" s="3">
        <v>0</v>
      </c>
      <c r="Q105" s="788"/>
      <c r="S105" s="788"/>
      <c r="AD105" s="845"/>
      <c r="BD105" s="3">
        <f t="shared" si="27"/>
        <v>0</v>
      </c>
      <c r="BE105" s="3">
        <f t="shared" si="28"/>
        <v>0</v>
      </c>
      <c r="BF105" s="3">
        <f t="shared" si="29"/>
        <v>0</v>
      </c>
      <c r="BG105" s="3">
        <f t="shared" si="30"/>
        <v>0</v>
      </c>
      <c r="BH105" s="3">
        <f t="shared" si="31"/>
        <v>0</v>
      </c>
      <c r="BI105" s="3">
        <f t="shared" si="32"/>
        <v>0</v>
      </c>
      <c r="BJ105" s="3">
        <f t="shared" si="33"/>
        <v>0</v>
      </c>
      <c r="BK105" s="3">
        <f t="shared" si="34"/>
        <v>0</v>
      </c>
      <c r="BL105" s="3">
        <f t="shared" si="35"/>
        <v>0</v>
      </c>
      <c r="BM105" s="3">
        <f t="shared" si="36"/>
        <v>0</v>
      </c>
      <c r="BN105" s="3">
        <f t="shared" si="37"/>
        <v>0</v>
      </c>
      <c r="BO105" s="3">
        <f t="shared" si="38"/>
        <v>0</v>
      </c>
      <c r="BP105" s="3">
        <f t="shared" si="39"/>
        <v>0</v>
      </c>
      <c r="BQ105" s="3">
        <f t="shared" si="40"/>
        <v>0</v>
      </c>
      <c r="BR105" s="3">
        <f t="shared" si="41"/>
        <v>0</v>
      </c>
      <c r="BS105" s="3">
        <f t="shared" si="42"/>
        <v>0</v>
      </c>
      <c r="BT105" s="3">
        <f t="shared" si="43"/>
        <v>0</v>
      </c>
      <c r="BU105" s="3">
        <f t="shared" si="44"/>
        <v>0</v>
      </c>
      <c r="BV105" s="3">
        <f t="shared" si="45"/>
        <v>0</v>
      </c>
      <c r="BW105" s="3">
        <f t="shared" si="51"/>
        <v>0</v>
      </c>
      <c r="DB105" s="20"/>
    </row>
    <row r="106" spans="1:106" ht="13" x14ac:dyDescent="0.3">
      <c r="A106" s="407">
        <f t="shared" si="50"/>
        <v>1</v>
      </c>
      <c r="B106" s="3" t="str">
        <f t="shared" si="46"/>
        <v>202627</v>
      </c>
      <c r="C106" s="11" t="s">
        <v>193</v>
      </c>
      <c r="D106" s="10">
        <v>69.2</v>
      </c>
      <c r="E106" s="14" t="s">
        <v>43</v>
      </c>
      <c r="F106" s="4">
        <f t="shared" si="47"/>
        <v>0</v>
      </c>
      <c r="G106" s="3">
        <f t="shared" ca="1" si="48"/>
        <v>0</v>
      </c>
      <c r="H106" s="3" t="str">
        <f t="shared" si="49"/>
        <v>_RA</v>
      </c>
      <c r="N106" s="788">
        <v>107.3</v>
      </c>
      <c r="O106" s="788">
        <v>0</v>
      </c>
      <c r="P106" s="3">
        <v>0</v>
      </c>
      <c r="Q106" s="788"/>
      <c r="S106" s="788"/>
      <c r="AD106" s="845"/>
      <c r="BD106" s="3">
        <f t="shared" si="27"/>
        <v>0</v>
      </c>
      <c r="BE106" s="3">
        <f t="shared" si="28"/>
        <v>0</v>
      </c>
      <c r="BF106" s="3">
        <f t="shared" si="29"/>
        <v>0</v>
      </c>
      <c r="BG106" s="3">
        <f t="shared" si="30"/>
        <v>0</v>
      </c>
      <c r="BH106" s="3">
        <f t="shared" si="31"/>
        <v>0</v>
      </c>
      <c r="BI106" s="3">
        <f t="shared" si="32"/>
        <v>0</v>
      </c>
      <c r="BJ106" s="3">
        <f t="shared" si="33"/>
        <v>0</v>
      </c>
      <c r="BK106" s="3">
        <f t="shared" si="34"/>
        <v>0</v>
      </c>
      <c r="BL106" s="3">
        <f t="shared" si="35"/>
        <v>0</v>
      </c>
      <c r="BM106" s="3">
        <f t="shared" si="36"/>
        <v>0</v>
      </c>
      <c r="BN106" s="3">
        <f t="shared" si="37"/>
        <v>0</v>
      </c>
      <c r="BO106" s="3">
        <f t="shared" si="38"/>
        <v>0</v>
      </c>
      <c r="BP106" s="3">
        <f t="shared" si="39"/>
        <v>0</v>
      </c>
      <c r="BQ106" s="3">
        <f t="shared" si="40"/>
        <v>0</v>
      </c>
      <c r="BR106" s="3">
        <f t="shared" si="41"/>
        <v>0</v>
      </c>
      <c r="BS106" s="3">
        <f t="shared" si="42"/>
        <v>0</v>
      </c>
      <c r="BT106" s="3">
        <f t="shared" si="43"/>
        <v>0</v>
      </c>
      <c r="BU106" s="3">
        <f t="shared" si="44"/>
        <v>0</v>
      </c>
      <c r="BV106" s="3">
        <f t="shared" si="45"/>
        <v>0</v>
      </c>
      <c r="BW106" s="3">
        <f t="shared" si="51"/>
        <v>0</v>
      </c>
      <c r="DB106" s="20"/>
    </row>
    <row r="107" spans="1:106" ht="13" x14ac:dyDescent="0.3">
      <c r="A107" s="407">
        <f t="shared" si="50"/>
        <v>1</v>
      </c>
      <c r="B107" s="3" t="str">
        <f t="shared" si="46"/>
        <v>202627</v>
      </c>
      <c r="C107" s="11" t="s">
        <v>193</v>
      </c>
      <c r="D107" s="10">
        <v>69.2</v>
      </c>
      <c r="E107" s="14" t="s">
        <v>44</v>
      </c>
      <c r="F107" s="4">
        <f t="shared" si="47"/>
        <v>0</v>
      </c>
      <c r="G107" s="3">
        <f t="shared" ca="1" si="48"/>
        <v>0</v>
      </c>
      <c r="H107" s="3" t="str">
        <f t="shared" si="49"/>
        <v>_RA</v>
      </c>
      <c r="N107" s="788">
        <v>107.4</v>
      </c>
      <c r="O107" s="788">
        <v>0</v>
      </c>
      <c r="P107" s="3">
        <v>0</v>
      </c>
      <c r="Q107" s="788"/>
      <c r="S107" s="788"/>
      <c r="AD107" s="845"/>
      <c r="BD107" s="3">
        <f t="shared" si="27"/>
        <v>0</v>
      </c>
      <c r="BE107" s="3">
        <f t="shared" si="28"/>
        <v>0</v>
      </c>
      <c r="BF107" s="3">
        <f t="shared" si="29"/>
        <v>0</v>
      </c>
      <c r="BG107" s="3">
        <f t="shared" si="30"/>
        <v>0</v>
      </c>
      <c r="BH107" s="3">
        <f t="shared" si="31"/>
        <v>0</v>
      </c>
      <c r="BI107" s="3">
        <f t="shared" si="32"/>
        <v>0</v>
      </c>
      <c r="BJ107" s="3">
        <f t="shared" si="33"/>
        <v>0</v>
      </c>
      <c r="BK107" s="3">
        <f t="shared" si="34"/>
        <v>0</v>
      </c>
      <c r="BL107" s="3">
        <f t="shared" si="35"/>
        <v>0</v>
      </c>
      <c r="BM107" s="3">
        <f t="shared" si="36"/>
        <v>0</v>
      </c>
      <c r="BN107" s="3">
        <f t="shared" si="37"/>
        <v>0</v>
      </c>
      <c r="BO107" s="3">
        <f t="shared" si="38"/>
        <v>0</v>
      </c>
      <c r="BP107" s="3">
        <f t="shared" si="39"/>
        <v>0</v>
      </c>
      <c r="BQ107" s="3">
        <f t="shared" si="40"/>
        <v>0</v>
      </c>
      <c r="BR107" s="3">
        <f t="shared" si="41"/>
        <v>0</v>
      </c>
      <c r="BS107" s="3">
        <f t="shared" si="42"/>
        <v>0</v>
      </c>
      <c r="BT107" s="3">
        <f t="shared" si="43"/>
        <v>0</v>
      </c>
      <c r="BU107" s="3">
        <f t="shared" si="44"/>
        <v>0</v>
      </c>
      <c r="BV107" s="3">
        <f t="shared" si="45"/>
        <v>0</v>
      </c>
      <c r="BW107" s="3">
        <f t="shared" si="51"/>
        <v>0</v>
      </c>
      <c r="DB107" s="20"/>
    </row>
    <row r="108" spans="1:106" ht="13" x14ac:dyDescent="0.3">
      <c r="A108" s="407">
        <f t="shared" si="50"/>
        <v>1</v>
      </c>
      <c r="B108" s="3" t="str">
        <f t="shared" si="46"/>
        <v>202627</v>
      </c>
      <c r="C108" s="11" t="s">
        <v>193</v>
      </c>
      <c r="D108" s="10">
        <v>70</v>
      </c>
      <c r="E108" s="14" t="s">
        <v>43</v>
      </c>
      <c r="F108" s="4">
        <f t="shared" si="47"/>
        <v>0</v>
      </c>
      <c r="G108" s="3">
        <f t="shared" ca="1" si="48"/>
        <v>0</v>
      </c>
      <c r="H108" s="3" t="str">
        <f t="shared" si="49"/>
        <v>_RA</v>
      </c>
      <c r="N108" s="788">
        <v>107.5</v>
      </c>
      <c r="O108" s="788">
        <v>0</v>
      </c>
      <c r="P108" s="3">
        <v>0</v>
      </c>
      <c r="Q108" s="788"/>
      <c r="S108" s="788"/>
      <c r="AD108" s="845"/>
      <c r="BD108" s="3">
        <f t="shared" si="27"/>
        <v>0</v>
      </c>
      <c r="BE108" s="3">
        <f t="shared" si="28"/>
        <v>0</v>
      </c>
      <c r="BF108" s="3">
        <f t="shared" si="29"/>
        <v>0</v>
      </c>
      <c r="BG108" s="3">
        <f t="shared" si="30"/>
        <v>0</v>
      </c>
      <c r="BH108" s="3">
        <f t="shared" si="31"/>
        <v>0</v>
      </c>
      <c r="BI108" s="3">
        <f t="shared" si="32"/>
        <v>0</v>
      </c>
      <c r="BJ108" s="3">
        <f t="shared" si="33"/>
        <v>0</v>
      </c>
      <c r="BK108" s="3">
        <f t="shared" si="34"/>
        <v>0</v>
      </c>
      <c r="BL108" s="3">
        <f t="shared" si="35"/>
        <v>0</v>
      </c>
      <c r="BM108" s="3">
        <f t="shared" si="36"/>
        <v>0</v>
      </c>
      <c r="BN108" s="3">
        <f t="shared" si="37"/>
        <v>0</v>
      </c>
      <c r="BO108" s="3">
        <f t="shared" si="38"/>
        <v>0</v>
      </c>
      <c r="BP108" s="3">
        <f t="shared" si="39"/>
        <v>0</v>
      </c>
      <c r="BQ108" s="3">
        <f t="shared" si="40"/>
        <v>0</v>
      </c>
      <c r="BR108" s="3">
        <f t="shared" si="41"/>
        <v>0</v>
      </c>
      <c r="BS108" s="3">
        <f t="shared" si="42"/>
        <v>0</v>
      </c>
      <c r="BT108" s="3">
        <f t="shared" si="43"/>
        <v>0</v>
      </c>
      <c r="BU108" s="3">
        <f t="shared" si="44"/>
        <v>0</v>
      </c>
      <c r="BV108" s="3">
        <f t="shared" si="45"/>
        <v>0</v>
      </c>
      <c r="BW108" s="3">
        <f t="shared" si="51"/>
        <v>0</v>
      </c>
      <c r="DB108" s="20"/>
    </row>
    <row r="109" spans="1:106" ht="13" x14ac:dyDescent="0.3">
      <c r="A109" s="407">
        <f t="shared" si="50"/>
        <v>1</v>
      </c>
      <c r="B109" s="3" t="str">
        <f t="shared" si="46"/>
        <v>202627</v>
      </c>
      <c r="C109" s="11" t="s">
        <v>193</v>
      </c>
      <c r="D109" s="10">
        <v>70</v>
      </c>
      <c r="E109" s="14" t="s">
        <v>44</v>
      </c>
      <c r="F109" s="4">
        <f t="shared" si="47"/>
        <v>0</v>
      </c>
      <c r="G109" s="3">
        <f t="shared" ca="1" si="48"/>
        <v>0</v>
      </c>
      <c r="H109" s="3" t="str">
        <f t="shared" si="49"/>
        <v>_RA</v>
      </c>
      <c r="N109" s="788">
        <v>107.6</v>
      </c>
      <c r="O109" s="788">
        <v>0</v>
      </c>
      <c r="P109" s="3">
        <v>0</v>
      </c>
      <c r="Q109" s="788"/>
      <c r="S109" s="788"/>
      <c r="AD109" s="845"/>
      <c r="BD109" s="3">
        <f t="shared" si="27"/>
        <v>0</v>
      </c>
      <c r="BE109" s="3">
        <f t="shared" si="28"/>
        <v>0</v>
      </c>
      <c r="BF109" s="3">
        <f t="shared" si="29"/>
        <v>0</v>
      </c>
      <c r="BG109" s="3">
        <f t="shared" si="30"/>
        <v>0</v>
      </c>
      <c r="BH109" s="3">
        <f t="shared" si="31"/>
        <v>0</v>
      </c>
      <c r="BI109" s="3">
        <f t="shared" si="32"/>
        <v>0</v>
      </c>
      <c r="BJ109" s="3">
        <f t="shared" si="33"/>
        <v>0</v>
      </c>
      <c r="BK109" s="3">
        <f t="shared" si="34"/>
        <v>0</v>
      </c>
      <c r="BL109" s="3">
        <f t="shared" si="35"/>
        <v>0</v>
      </c>
      <c r="BM109" s="3">
        <f t="shared" si="36"/>
        <v>0</v>
      </c>
      <c r="BN109" s="3">
        <f t="shared" si="37"/>
        <v>0</v>
      </c>
      <c r="BO109" s="3">
        <f t="shared" si="38"/>
        <v>0</v>
      </c>
      <c r="BP109" s="3">
        <f t="shared" si="39"/>
        <v>0</v>
      </c>
      <c r="BQ109" s="3">
        <f t="shared" si="40"/>
        <v>0</v>
      </c>
      <c r="BR109" s="3">
        <f t="shared" si="41"/>
        <v>0</v>
      </c>
      <c r="BS109" s="3">
        <f t="shared" si="42"/>
        <v>0</v>
      </c>
      <c r="BT109" s="3">
        <f t="shared" si="43"/>
        <v>0</v>
      </c>
      <c r="BU109" s="3">
        <f t="shared" si="44"/>
        <v>0</v>
      </c>
      <c r="BV109" s="3">
        <f t="shared" si="45"/>
        <v>0</v>
      </c>
      <c r="BW109" s="3">
        <f t="shared" si="51"/>
        <v>0</v>
      </c>
      <c r="DB109" s="20"/>
    </row>
    <row r="110" spans="1:106" ht="13" x14ac:dyDescent="0.3">
      <c r="A110" s="407">
        <f t="shared" si="50"/>
        <v>1</v>
      </c>
      <c r="B110" s="3" t="str">
        <f t="shared" si="46"/>
        <v>202627</v>
      </c>
      <c r="C110" s="11" t="s">
        <v>193</v>
      </c>
      <c r="D110" s="10">
        <v>72</v>
      </c>
      <c r="E110" s="14" t="s">
        <v>43</v>
      </c>
      <c r="F110" s="4">
        <f t="shared" si="47"/>
        <v>0</v>
      </c>
      <c r="G110" s="3">
        <f t="shared" ca="1" si="48"/>
        <v>0</v>
      </c>
      <c r="H110" s="3" t="str">
        <f t="shared" si="49"/>
        <v>_RA</v>
      </c>
      <c r="N110" s="788">
        <v>107.7</v>
      </c>
      <c r="O110" s="788">
        <v>0</v>
      </c>
      <c r="P110" s="3">
        <v>0</v>
      </c>
      <c r="Q110" s="788"/>
      <c r="S110" s="788"/>
      <c r="AD110" s="845"/>
      <c r="BD110" s="3">
        <f t="shared" si="27"/>
        <v>0</v>
      </c>
      <c r="BE110" s="3">
        <f t="shared" si="28"/>
        <v>0</v>
      </c>
      <c r="BF110" s="3">
        <f t="shared" si="29"/>
        <v>0</v>
      </c>
      <c r="BG110" s="3">
        <f t="shared" si="30"/>
        <v>0</v>
      </c>
      <c r="BH110" s="3">
        <f t="shared" si="31"/>
        <v>0</v>
      </c>
      <c r="BI110" s="3">
        <f t="shared" si="32"/>
        <v>0</v>
      </c>
      <c r="BJ110" s="3">
        <f t="shared" si="33"/>
        <v>0</v>
      </c>
      <c r="BK110" s="3">
        <f t="shared" si="34"/>
        <v>0</v>
      </c>
      <c r="BL110" s="3">
        <f t="shared" si="35"/>
        <v>0</v>
      </c>
      <c r="BM110" s="3">
        <f t="shared" si="36"/>
        <v>0</v>
      </c>
      <c r="BN110" s="3">
        <f t="shared" si="37"/>
        <v>0</v>
      </c>
      <c r="BO110" s="3">
        <f t="shared" si="38"/>
        <v>0</v>
      </c>
      <c r="BP110" s="3">
        <f t="shared" si="39"/>
        <v>0</v>
      </c>
      <c r="BQ110" s="3">
        <f t="shared" si="40"/>
        <v>0</v>
      </c>
      <c r="BR110" s="3">
        <f t="shared" si="41"/>
        <v>0</v>
      </c>
      <c r="BS110" s="3">
        <f t="shared" si="42"/>
        <v>0</v>
      </c>
      <c r="BT110" s="3">
        <f t="shared" si="43"/>
        <v>0</v>
      </c>
      <c r="BU110" s="3">
        <f t="shared" si="44"/>
        <v>0</v>
      </c>
      <c r="BV110" s="3">
        <f t="shared" si="45"/>
        <v>0</v>
      </c>
      <c r="BW110" s="3">
        <f t="shared" si="51"/>
        <v>0</v>
      </c>
      <c r="DB110" s="20"/>
    </row>
    <row r="111" spans="1:106" ht="13" x14ac:dyDescent="0.3">
      <c r="A111" s="407">
        <f t="shared" si="50"/>
        <v>1</v>
      </c>
      <c r="B111" s="3" t="str">
        <f t="shared" si="46"/>
        <v>202627</v>
      </c>
      <c r="C111" s="11" t="s">
        <v>193</v>
      </c>
      <c r="D111" s="10">
        <v>72</v>
      </c>
      <c r="E111" s="14" t="s">
        <v>44</v>
      </c>
      <c r="F111" s="4">
        <f t="shared" si="47"/>
        <v>0</v>
      </c>
      <c r="G111" s="3">
        <f t="shared" ca="1" si="48"/>
        <v>0</v>
      </c>
      <c r="H111" s="3" t="str">
        <f t="shared" si="49"/>
        <v>_RA</v>
      </c>
      <c r="N111" s="788">
        <v>107.8</v>
      </c>
      <c r="O111" s="788">
        <v>0</v>
      </c>
      <c r="P111" s="3">
        <v>0</v>
      </c>
      <c r="Q111" s="788"/>
      <c r="S111" s="788"/>
      <c r="AD111" s="845"/>
      <c r="BD111" s="3">
        <f t="shared" si="27"/>
        <v>0</v>
      </c>
      <c r="BE111" s="3">
        <f t="shared" si="28"/>
        <v>0</v>
      </c>
      <c r="BF111" s="3">
        <f t="shared" si="29"/>
        <v>0</v>
      </c>
      <c r="BG111" s="3">
        <f t="shared" si="30"/>
        <v>0</v>
      </c>
      <c r="BH111" s="3">
        <f t="shared" si="31"/>
        <v>0</v>
      </c>
      <c r="BI111" s="3">
        <f t="shared" si="32"/>
        <v>0</v>
      </c>
      <c r="BJ111" s="3">
        <f t="shared" si="33"/>
        <v>0</v>
      </c>
      <c r="BK111" s="3">
        <f t="shared" si="34"/>
        <v>0</v>
      </c>
      <c r="BL111" s="3">
        <f t="shared" si="35"/>
        <v>0</v>
      </c>
      <c r="BM111" s="3">
        <f t="shared" si="36"/>
        <v>0</v>
      </c>
      <c r="BN111" s="3">
        <f t="shared" si="37"/>
        <v>0</v>
      </c>
      <c r="BO111" s="3">
        <f t="shared" si="38"/>
        <v>0</v>
      </c>
      <c r="BP111" s="3">
        <f t="shared" si="39"/>
        <v>0</v>
      </c>
      <c r="BQ111" s="3">
        <f t="shared" si="40"/>
        <v>0</v>
      </c>
      <c r="BR111" s="3">
        <f t="shared" si="41"/>
        <v>0</v>
      </c>
      <c r="BS111" s="3">
        <f t="shared" si="42"/>
        <v>0</v>
      </c>
      <c r="BT111" s="3">
        <f t="shared" si="43"/>
        <v>0</v>
      </c>
      <c r="BU111" s="3">
        <f t="shared" si="44"/>
        <v>0</v>
      </c>
      <c r="BV111" s="3">
        <f t="shared" si="45"/>
        <v>0</v>
      </c>
      <c r="BW111" s="3">
        <f t="shared" si="51"/>
        <v>0</v>
      </c>
      <c r="DB111" s="20"/>
    </row>
    <row r="112" spans="1:106" ht="13" x14ac:dyDescent="0.3">
      <c r="A112" s="407">
        <f t="shared" si="50"/>
        <v>1</v>
      </c>
      <c r="B112" s="3" t="str">
        <f t="shared" si="46"/>
        <v>202627</v>
      </c>
      <c r="C112" s="11" t="s">
        <v>193</v>
      </c>
      <c r="D112" s="10">
        <v>73</v>
      </c>
      <c r="E112" s="14" t="s">
        <v>43</v>
      </c>
      <c r="F112" s="4">
        <f t="shared" si="47"/>
        <v>0</v>
      </c>
      <c r="G112" s="3">
        <f t="shared" ca="1" si="48"/>
        <v>0</v>
      </c>
      <c r="H112" s="3" t="str">
        <f t="shared" si="49"/>
        <v>_RA</v>
      </c>
      <c r="N112" s="788">
        <v>114</v>
      </c>
      <c r="O112" s="788">
        <v>0</v>
      </c>
      <c r="P112" s="3">
        <v>0</v>
      </c>
      <c r="Q112" s="788"/>
      <c r="S112" s="788"/>
      <c r="AD112" s="845"/>
      <c r="BD112" s="3">
        <f t="shared" ref="BD112:BD175" si="52">AI112</f>
        <v>0</v>
      </c>
      <c r="BE112" s="3">
        <f t="shared" ref="BE112:BE175" si="53">AJ112-O112</f>
        <v>0</v>
      </c>
      <c r="BF112" s="3">
        <f t="shared" ref="BF112:BF175" si="54">AK112-P112</f>
        <v>0</v>
      </c>
      <c r="BG112" s="3">
        <f t="shared" ref="BG112:BG175" si="55">AL112-Q112</f>
        <v>0</v>
      </c>
      <c r="BH112" s="3">
        <f t="shared" ref="BH112:BH175" si="56">AM112-R112</f>
        <v>0</v>
      </c>
      <c r="BI112" s="3">
        <f t="shared" ref="BI112:BI175" si="57">AN112-S112</f>
        <v>0</v>
      </c>
      <c r="BJ112" s="3">
        <f t="shared" ref="BJ112:BJ175" si="58">AO112-T112</f>
        <v>0</v>
      </c>
      <c r="BK112" s="3">
        <f t="shared" ref="BK112:BK175" si="59">AP112-U112</f>
        <v>0</v>
      </c>
      <c r="BL112" s="3">
        <f t="shared" ref="BL112:BL175" si="60">AQ112-V112</f>
        <v>0</v>
      </c>
      <c r="BM112" s="3">
        <f t="shared" ref="BM112:BM175" si="61">AR112-W112</f>
        <v>0</v>
      </c>
      <c r="BN112" s="3">
        <f t="shared" ref="BN112:BN175" si="62">AS112-X112</f>
        <v>0</v>
      </c>
      <c r="BO112" s="3">
        <f t="shared" ref="BO112:BO175" si="63">AT112-Y112</f>
        <v>0</v>
      </c>
      <c r="BP112" s="3">
        <f t="shared" ref="BP112:BP175" si="64">AU112-Z112</f>
        <v>0</v>
      </c>
      <c r="BQ112" s="3">
        <f t="shared" ref="BQ112:BQ175" si="65">AV112-AA112</f>
        <v>0</v>
      </c>
      <c r="BR112" s="3">
        <f t="shared" ref="BR112:BR175" si="66">AW112-AB112</f>
        <v>0</v>
      </c>
      <c r="BS112" s="3">
        <f t="shared" ref="BS112:BS175" si="67">AX112-AC112</f>
        <v>0</v>
      </c>
      <c r="BT112" s="3">
        <f t="shared" ref="BT112:BT175" si="68">AY112-AD112</f>
        <v>0</v>
      </c>
      <c r="BU112" s="3">
        <f t="shared" ref="BU112:BU175" si="69">AZ112-AE112</f>
        <v>0</v>
      </c>
      <c r="BV112" s="3">
        <f t="shared" ref="BV112:BV175" si="70">BA112-AF112</f>
        <v>0</v>
      </c>
      <c r="BW112" s="3">
        <f t="shared" si="51"/>
        <v>0</v>
      </c>
      <c r="DB112" s="20"/>
    </row>
    <row r="113" spans="1:106" ht="13" x14ac:dyDescent="0.3">
      <c r="A113" s="407">
        <f t="shared" si="50"/>
        <v>1</v>
      </c>
      <c r="B113" s="3" t="str">
        <f t="shared" si="46"/>
        <v>202627</v>
      </c>
      <c r="C113" s="11" t="s">
        <v>193</v>
      </c>
      <c r="D113" s="10">
        <v>73</v>
      </c>
      <c r="E113" s="14" t="s">
        <v>44</v>
      </c>
      <c r="F113" s="4">
        <f t="shared" si="47"/>
        <v>0</v>
      </c>
      <c r="G113" s="3">
        <f t="shared" ca="1" si="48"/>
        <v>0</v>
      </c>
      <c r="H113" s="3" t="str">
        <f t="shared" si="49"/>
        <v>_RA</v>
      </c>
      <c r="N113" s="788">
        <v>115</v>
      </c>
      <c r="O113" s="788">
        <v>0</v>
      </c>
      <c r="P113" s="3">
        <v>0</v>
      </c>
      <c r="Q113" s="788"/>
      <c r="S113" s="788"/>
      <c r="AD113" s="845"/>
      <c r="BD113" s="3">
        <f t="shared" si="52"/>
        <v>0</v>
      </c>
      <c r="BE113" s="3">
        <f t="shared" si="53"/>
        <v>0</v>
      </c>
      <c r="BF113" s="3">
        <f t="shared" si="54"/>
        <v>0</v>
      </c>
      <c r="BG113" s="3">
        <f t="shared" si="55"/>
        <v>0</v>
      </c>
      <c r="BH113" s="3">
        <f t="shared" si="56"/>
        <v>0</v>
      </c>
      <c r="BI113" s="3">
        <f t="shared" si="57"/>
        <v>0</v>
      </c>
      <c r="BJ113" s="3">
        <f t="shared" si="58"/>
        <v>0</v>
      </c>
      <c r="BK113" s="3">
        <f t="shared" si="59"/>
        <v>0</v>
      </c>
      <c r="BL113" s="3">
        <f t="shared" si="60"/>
        <v>0</v>
      </c>
      <c r="BM113" s="3">
        <f t="shared" si="61"/>
        <v>0</v>
      </c>
      <c r="BN113" s="3">
        <f t="shared" si="62"/>
        <v>0</v>
      </c>
      <c r="BO113" s="3">
        <f t="shared" si="63"/>
        <v>0</v>
      </c>
      <c r="BP113" s="3">
        <f t="shared" si="64"/>
        <v>0</v>
      </c>
      <c r="BQ113" s="3">
        <f t="shared" si="65"/>
        <v>0</v>
      </c>
      <c r="BR113" s="3">
        <f t="shared" si="66"/>
        <v>0</v>
      </c>
      <c r="BS113" s="3">
        <f t="shared" si="67"/>
        <v>0</v>
      </c>
      <c r="BT113" s="3">
        <f t="shared" si="68"/>
        <v>0</v>
      </c>
      <c r="BU113" s="3">
        <f t="shared" si="69"/>
        <v>0</v>
      </c>
      <c r="BV113" s="3">
        <f t="shared" si="70"/>
        <v>0</v>
      </c>
      <c r="BW113" s="3">
        <f t="shared" si="51"/>
        <v>0</v>
      </c>
      <c r="DB113" s="20"/>
    </row>
    <row r="114" spans="1:106" ht="13" x14ac:dyDescent="0.3">
      <c r="A114" s="407">
        <f t="shared" si="50"/>
        <v>1</v>
      </c>
      <c r="B114" s="3" t="str">
        <f t="shared" si="46"/>
        <v>202627</v>
      </c>
      <c r="C114" s="11" t="s">
        <v>193</v>
      </c>
      <c r="D114" s="10">
        <v>74</v>
      </c>
      <c r="E114" s="14" t="s">
        <v>43</v>
      </c>
      <c r="F114" s="4">
        <f t="shared" si="47"/>
        <v>0</v>
      </c>
      <c r="G114" s="3">
        <f t="shared" ca="1" si="48"/>
        <v>0</v>
      </c>
      <c r="H114" s="3" t="str">
        <f t="shared" si="49"/>
        <v>_RA</v>
      </c>
      <c r="N114" s="788">
        <v>116</v>
      </c>
      <c r="O114" s="788">
        <v>0</v>
      </c>
      <c r="P114" s="3">
        <v>0</v>
      </c>
      <c r="Q114" s="788"/>
      <c r="S114" s="788"/>
      <c r="AD114" s="845"/>
      <c r="BD114" s="3">
        <f t="shared" si="52"/>
        <v>0</v>
      </c>
      <c r="BE114" s="3">
        <f t="shared" si="53"/>
        <v>0</v>
      </c>
      <c r="BF114" s="3">
        <f t="shared" si="54"/>
        <v>0</v>
      </c>
      <c r="BG114" s="3">
        <f t="shared" si="55"/>
        <v>0</v>
      </c>
      <c r="BH114" s="3">
        <f t="shared" si="56"/>
        <v>0</v>
      </c>
      <c r="BI114" s="3">
        <f t="shared" si="57"/>
        <v>0</v>
      </c>
      <c r="BJ114" s="3">
        <f t="shared" si="58"/>
        <v>0</v>
      </c>
      <c r="BK114" s="3">
        <f t="shared" si="59"/>
        <v>0</v>
      </c>
      <c r="BL114" s="3">
        <f t="shared" si="60"/>
        <v>0</v>
      </c>
      <c r="BM114" s="3">
        <f t="shared" si="61"/>
        <v>0</v>
      </c>
      <c r="BN114" s="3">
        <f t="shared" si="62"/>
        <v>0</v>
      </c>
      <c r="BO114" s="3">
        <f t="shared" si="63"/>
        <v>0</v>
      </c>
      <c r="BP114" s="3">
        <f t="shared" si="64"/>
        <v>0</v>
      </c>
      <c r="BQ114" s="3">
        <f t="shared" si="65"/>
        <v>0</v>
      </c>
      <c r="BR114" s="3">
        <f t="shared" si="66"/>
        <v>0</v>
      </c>
      <c r="BS114" s="3">
        <f t="shared" si="67"/>
        <v>0</v>
      </c>
      <c r="BT114" s="3">
        <f t="shared" si="68"/>
        <v>0</v>
      </c>
      <c r="BU114" s="3">
        <f t="shared" si="69"/>
        <v>0</v>
      </c>
      <c r="BV114" s="3">
        <f t="shared" si="70"/>
        <v>0</v>
      </c>
      <c r="BW114" s="3">
        <f t="shared" si="51"/>
        <v>0</v>
      </c>
      <c r="DB114" s="20"/>
    </row>
    <row r="115" spans="1:106" ht="13" x14ac:dyDescent="0.3">
      <c r="A115" s="407">
        <f t="shared" si="50"/>
        <v>1</v>
      </c>
      <c r="B115" s="3" t="str">
        <f t="shared" si="46"/>
        <v>202627</v>
      </c>
      <c r="C115" s="11" t="s">
        <v>193</v>
      </c>
      <c r="D115" s="10">
        <v>74</v>
      </c>
      <c r="E115" s="14" t="s">
        <v>44</v>
      </c>
      <c r="F115" s="4">
        <f t="shared" si="47"/>
        <v>0</v>
      </c>
      <c r="G115" s="3">
        <f t="shared" ca="1" si="48"/>
        <v>0</v>
      </c>
      <c r="H115" s="3" t="str">
        <f t="shared" si="49"/>
        <v>_RA</v>
      </c>
      <c r="N115" s="788">
        <v>117</v>
      </c>
      <c r="O115" s="788">
        <v>0</v>
      </c>
      <c r="P115" s="3">
        <v>0</v>
      </c>
      <c r="Q115" s="788"/>
      <c r="S115" s="788"/>
      <c r="AD115" s="845"/>
      <c r="BD115" s="3">
        <f t="shared" si="52"/>
        <v>0</v>
      </c>
      <c r="BE115" s="3">
        <f t="shared" si="53"/>
        <v>0</v>
      </c>
      <c r="BF115" s="3">
        <f t="shared" si="54"/>
        <v>0</v>
      </c>
      <c r="BG115" s="3">
        <f t="shared" si="55"/>
        <v>0</v>
      </c>
      <c r="BH115" s="3">
        <f t="shared" si="56"/>
        <v>0</v>
      </c>
      <c r="BI115" s="3">
        <f t="shared" si="57"/>
        <v>0</v>
      </c>
      <c r="BJ115" s="3">
        <f t="shared" si="58"/>
        <v>0</v>
      </c>
      <c r="BK115" s="3">
        <f t="shared" si="59"/>
        <v>0</v>
      </c>
      <c r="BL115" s="3">
        <f t="shared" si="60"/>
        <v>0</v>
      </c>
      <c r="BM115" s="3">
        <f t="shared" si="61"/>
        <v>0</v>
      </c>
      <c r="BN115" s="3">
        <f t="shared" si="62"/>
        <v>0</v>
      </c>
      <c r="BO115" s="3">
        <f t="shared" si="63"/>
        <v>0</v>
      </c>
      <c r="BP115" s="3">
        <f t="shared" si="64"/>
        <v>0</v>
      </c>
      <c r="BQ115" s="3">
        <f t="shared" si="65"/>
        <v>0</v>
      </c>
      <c r="BR115" s="3">
        <f t="shared" si="66"/>
        <v>0</v>
      </c>
      <c r="BS115" s="3">
        <f t="shared" si="67"/>
        <v>0</v>
      </c>
      <c r="BT115" s="3">
        <f t="shared" si="68"/>
        <v>0</v>
      </c>
      <c r="BU115" s="3">
        <f t="shared" si="69"/>
        <v>0</v>
      </c>
      <c r="BV115" s="3">
        <f t="shared" si="70"/>
        <v>0</v>
      </c>
      <c r="BW115" s="3">
        <f t="shared" si="51"/>
        <v>0</v>
      </c>
      <c r="DB115" s="20"/>
    </row>
    <row r="116" spans="1:106" ht="13" x14ac:dyDescent="0.3">
      <c r="A116" s="407">
        <f t="shared" si="50"/>
        <v>1</v>
      </c>
      <c r="B116" s="3" t="str">
        <f t="shared" si="46"/>
        <v>202627</v>
      </c>
      <c r="C116" s="11" t="s">
        <v>193</v>
      </c>
      <c r="D116" s="10">
        <v>75</v>
      </c>
      <c r="E116" s="14" t="s">
        <v>43</v>
      </c>
      <c r="F116" s="4">
        <f t="shared" si="47"/>
        <v>0</v>
      </c>
      <c r="G116" s="3">
        <f t="shared" ca="1" si="48"/>
        <v>0</v>
      </c>
      <c r="H116" s="3" t="str">
        <f t="shared" si="49"/>
        <v>_RA</v>
      </c>
      <c r="N116" s="788">
        <v>117.1</v>
      </c>
      <c r="O116" s="788">
        <v>0</v>
      </c>
      <c r="P116" s="3">
        <v>0</v>
      </c>
      <c r="Q116" s="788"/>
      <c r="S116" s="788"/>
      <c r="AD116" s="845"/>
      <c r="BD116" s="3">
        <f t="shared" si="52"/>
        <v>0</v>
      </c>
      <c r="BE116" s="3">
        <f t="shared" si="53"/>
        <v>0</v>
      </c>
      <c r="BF116" s="3">
        <f t="shared" si="54"/>
        <v>0</v>
      </c>
      <c r="BG116" s="3">
        <f t="shared" si="55"/>
        <v>0</v>
      </c>
      <c r="BH116" s="3">
        <f t="shared" si="56"/>
        <v>0</v>
      </c>
      <c r="BI116" s="3">
        <f t="shared" si="57"/>
        <v>0</v>
      </c>
      <c r="BJ116" s="3">
        <f t="shared" si="58"/>
        <v>0</v>
      </c>
      <c r="BK116" s="3">
        <f t="shared" si="59"/>
        <v>0</v>
      </c>
      <c r="BL116" s="3">
        <f t="shared" si="60"/>
        <v>0</v>
      </c>
      <c r="BM116" s="3">
        <f t="shared" si="61"/>
        <v>0</v>
      </c>
      <c r="BN116" s="3">
        <f t="shared" si="62"/>
        <v>0</v>
      </c>
      <c r="BO116" s="3">
        <f t="shared" si="63"/>
        <v>0</v>
      </c>
      <c r="BP116" s="3">
        <f t="shared" si="64"/>
        <v>0</v>
      </c>
      <c r="BQ116" s="3">
        <f t="shared" si="65"/>
        <v>0</v>
      </c>
      <c r="BR116" s="3">
        <f t="shared" si="66"/>
        <v>0</v>
      </c>
      <c r="BS116" s="3">
        <f t="shared" si="67"/>
        <v>0</v>
      </c>
      <c r="BT116" s="3">
        <f t="shared" si="68"/>
        <v>0</v>
      </c>
      <c r="BU116" s="3">
        <f t="shared" si="69"/>
        <v>0</v>
      </c>
      <c r="BV116" s="3">
        <f t="shared" si="70"/>
        <v>0</v>
      </c>
      <c r="BW116" s="3">
        <f t="shared" si="51"/>
        <v>0</v>
      </c>
      <c r="DB116" s="20"/>
    </row>
    <row r="117" spans="1:106" ht="13" x14ac:dyDescent="0.3">
      <c r="A117" s="407">
        <f t="shared" si="50"/>
        <v>1</v>
      </c>
      <c r="B117" s="3" t="str">
        <f t="shared" si="46"/>
        <v>202627</v>
      </c>
      <c r="C117" s="11" t="s">
        <v>193</v>
      </c>
      <c r="D117" s="10">
        <v>75</v>
      </c>
      <c r="E117" s="14" t="s">
        <v>44</v>
      </c>
      <c r="F117" s="4">
        <f t="shared" si="47"/>
        <v>0</v>
      </c>
      <c r="G117" s="3">
        <f t="shared" ca="1" si="48"/>
        <v>0</v>
      </c>
      <c r="H117" s="3" t="str">
        <f t="shared" si="49"/>
        <v>_RA</v>
      </c>
      <c r="N117" s="788">
        <v>118</v>
      </c>
      <c r="O117" s="788">
        <v>0</v>
      </c>
      <c r="P117" s="3">
        <v>0</v>
      </c>
      <c r="Q117" s="788"/>
      <c r="S117" s="788"/>
      <c r="AD117" s="845"/>
      <c r="BD117" s="3">
        <f t="shared" si="52"/>
        <v>0</v>
      </c>
      <c r="BE117" s="3">
        <f t="shared" si="53"/>
        <v>0</v>
      </c>
      <c r="BF117" s="3">
        <f t="shared" si="54"/>
        <v>0</v>
      </c>
      <c r="BG117" s="3">
        <f t="shared" si="55"/>
        <v>0</v>
      </c>
      <c r="BH117" s="3">
        <f t="shared" si="56"/>
        <v>0</v>
      </c>
      <c r="BI117" s="3">
        <f t="shared" si="57"/>
        <v>0</v>
      </c>
      <c r="BJ117" s="3">
        <f t="shared" si="58"/>
        <v>0</v>
      </c>
      <c r="BK117" s="3">
        <f t="shared" si="59"/>
        <v>0</v>
      </c>
      <c r="BL117" s="3">
        <f t="shared" si="60"/>
        <v>0</v>
      </c>
      <c r="BM117" s="3">
        <f t="shared" si="61"/>
        <v>0</v>
      </c>
      <c r="BN117" s="3">
        <f t="shared" si="62"/>
        <v>0</v>
      </c>
      <c r="BO117" s="3">
        <f t="shared" si="63"/>
        <v>0</v>
      </c>
      <c r="BP117" s="3">
        <f t="shared" si="64"/>
        <v>0</v>
      </c>
      <c r="BQ117" s="3">
        <f t="shared" si="65"/>
        <v>0</v>
      </c>
      <c r="BR117" s="3">
        <f t="shared" si="66"/>
        <v>0</v>
      </c>
      <c r="BS117" s="3">
        <f t="shared" si="67"/>
        <v>0</v>
      </c>
      <c r="BT117" s="3">
        <f t="shared" si="68"/>
        <v>0</v>
      </c>
      <c r="BU117" s="3">
        <f t="shared" si="69"/>
        <v>0</v>
      </c>
      <c r="BV117" s="3">
        <f t="shared" si="70"/>
        <v>0</v>
      </c>
      <c r="BW117" s="3">
        <f t="shared" si="51"/>
        <v>0</v>
      </c>
      <c r="DB117" s="20"/>
    </row>
    <row r="118" spans="1:106" ht="13" x14ac:dyDescent="0.3">
      <c r="A118" s="407">
        <f t="shared" si="50"/>
        <v>1</v>
      </c>
      <c r="B118" s="3" t="str">
        <f t="shared" si="46"/>
        <v>202627</v>
      </c>
      <c r="C118" s="11" t="s">
        <v>193</v>
      </c>
      <c r="D118" s="10">
        <v>75.099999999999994</v>
      </c>
      <c r="E118" s="14" t="s">
        <v>43</v>
      </c>
      <c r="F118" s="4">
        <f t="shared" si="47"/>
        <v>0</v>
      </c>
      <c r="G118" s="3">
        <f t="shared" ca="1" si="48"/>
        <v>0</v>
      </c>
      <c r="H118" s="3" t="str">
        <f t="shared" si="49"/>
        <v>_RA</v>
      </c>
      <c r="N118" s="788">
        <v>119</v>
      </c>
      <c r="O118" s="788">
        <v>0</v>
      </c>
      <c r="P118" s="3">
        <v>0</v>
      </c>
      <c r="Q118" s="788"/>
      <c r="S118" s="788"/>
      <c r="AD118" s="845"/>
      <c r="BD118" s="3">
        <f t="shared" si="52"/>
        <v>0</v>
      </c>
      <c r="BE118" s="3">
        <f t="shared" si="53"/>
        <v>0</v>
      </c>
      <c r="BF118" s="3">
        <f t="shared" si="54"/>
        <v>0</v>
      </c>
      <c r="BG118" s="3">
        <f t="shared" si="55"/>
        <v>0</v>
      </c>
      <c r="BH118" s="3">
        <f t="shared" si="56"/>
        <v>0</v>
      </c>
      <c r="BI118" s="3">
        <f t="shared" si="57"/>
        <v>0</v>
      </c>
      <c r="BJ118" s="3">
        <f t="shared" si="58"/>
        <v>0</v>
      </c>
      <c r="BK118" s="3">
        <f t="shared" si="59"/>
        <v>0</v>
      </c>
      <c r="BL118" s="3">
        <f t="shared" si="60"/>
        <v>0</v>
      </c>
      <c r="BM118" s="3">
        <f t="shared" si="61"/>
        <v>0</v>
      </c>
      <c r="BN118" s="3">
        <f t="shared" si="62"/>
        <v>0</v>
      </c>
      <c r="BO118" s="3">
        <f t="shared" si="63"/>
        <v>0</v>
      </c>
      <c r="BP118" s="3">
        <f t="shared" si="64"/>
        <v>0</v>
      </c>
      <c r="BQ118" s="3">
        <f t="shared" si="65"/>
        <v>0</v>
      </c>
      <c r="BR118" s="3">
        <f t="shared" si="66"/>
        <v>0</v>
      </c>
      <c r="BS118" s="3">
        <f t="shared" si="67"/>
        <v>0</v>
      </c>
      <c r="BT118" s="3">
        <f t="shared" si="68"/>
        <v>0</v>
      </c>
      <c r="BU118" s="3">
        <f t="shared" si="69"/>
        <v>0</v>
      </c>
      <c r="BV118" s="3">
        <f t="shared" si="70"/>
        <v>0</v>
      </c>
      <c r="BW118" s="3">
        <f t="shared" si="51"/>
        <v>0</v>
      </c>
      <c r="DB118" s="20"/>
    </row>
    <row r="119" spans="1:106" ht="13" x14ac:dyDescent="0.3">
      <c r="A119" s="407">
        <f t="shared" si="50"/>
        <v>1</v>
      </c>
      <c r="B119" s="3" t="str">
        <f t="shared" si="46"/>
        <v>202627</v>
      </c>
      <c r="C119" s="11" t="s">
        <v>193</v>
      </c>
      <c r="D119" s="10">
        <v>75.099999999999994</v>
      </c>
      <c r="E119" s="14" t="s">
        <v>44</v>
      </c>
      <c r="F119" s="4">
        <f t="shared" si="47"/>
        <v>0</v>
      </c>
      <c r="G119" s="3">
        <f t="shared" ca="1" si="48"/>
        <v>0</v>
      </c>
      <c r="H119" s="3" t="str">
        <f t="shared" si="49"/>
        <v>_RA</v>
      </c>
      <c r="N119" s="788">
        <v>120</v>
      </c>
      <c r="O119" s="788">
        <v>0</v>
      </c>
      <c r="Q119" s="788"/>
      <c r="S119" s="788"/>
      <c r="AD119" s="845"/>
      <c r="BD119" s="3">
        <f t="shared" si="52"/>
        <v>0</v>
      </c>
      <c r="BE119" s="3">
        <f t="shared" si="53"/>
        <v>0</v>
      </c>
      <c r="BF119" s="3">
        <f t="shared" si="54"/>
        <v>0</v>
      </c>
      <c r="BG119" s="3">
        <f t="shared" si="55"/>
        <v>0</v>
      </c>
      <c r="BH119" s="3">
        <f t="shared" si="56"/>
        <v>0</v>
      </c>
      <c r="BI119" s="3">
        <f t="shared" si="57"/>
        <v>0</v>
      </c>
      <c r="BJ119" s="3">
        <f t="shared" si="58"/>
        <v>0</v>
      </c>
      <c r="BK119" s="3">
        <f t="shared" si="59"/>
        <v>0</v>
      </c>
      <c r="BL119" s="3">
        <f t="shared" si="60"/>
        <v>0</v>
      </c>
      <c r="BM119" s="3">
        <f t="shared" si="61"/>
        <v>0</v>
      </c>
      <c r="BN119" s="3">
        <f t="shared" si="62"/>
        <v>0</v>
      </c>
      <c r="BO119" s="3">
        <f t="shared" si="63"/>
        <v>0</v>
      </c>
      <c r="BP119" s="3">
        <f t="shared" si="64"/>
        <v>0</v>
      </c>
      <c r="BQ119" s="3">
        <f t="shared" si="65"/>
        <v>0</v>
      </c>
      <c r="BR119" s="3">
        <f t="shared" si="66"/>
        <v>0</v>
      </c>
      <c r="BS119" s="3">
        <f t="shared" si="67"/>
        <v>0</v>
      </c>
      <c r="BT119" s="3">
        <f t="shared" si="68"/>
        <v>0</v>
      </c>
      <c r="BU119" s="3">
        <f t="shared" si="69"/>
        <v>0</v>
      </c>
      <c r="BV119" s="3">
        <f t="shared" si="70"/>
        <v>0</v>
      </c>
      <c r="BW119" s="3">
        <f t="shared" si="51"/>
        <v>0</v>
      </c>
      <c r="DB119" s="20"/>
    </row>
    <row r="120" spans="1:106" ht="13" x14ac:dyDescent="0.3">
      <c r="A120" s="407">
        <f t="shared" si="50"/>
        <v>1</v>
      </c>
      <c r="B120" s="3" t="str">
        <f t="shared" si="46"/>
        <v>202627</v>
      </c>
      <c r="C120" s="11" t="s">
        <v>193</v>
      </c>
      <c r="D120" s="10">
        <v>75.2</v>
      </c>
      <c r="E120" s="14" t="s">
        <v>43</v>
      </c>
      <c r="F120" s="4">
        <f t="shared" si="47"/>
        <v>0</v>
      </c>
      <c r="G120" s="3">
        <f t="shared" ca="1" si="48"/>
        <v>0</v>
      </c>
      <c r="H120" s="3" t="str">
        <f t="shared" si="49"/>
        <v>_RA</v>
      </c>
      <c r="N120" s="788">
        <v>121</v>
      </c>
      <c r="O120" s="788">
        <v>0</v>
      </c>
      <c r="Q120" s="788"/>
      <c r="S120" s="788"/>
      <c r="AD120" s="845"/>
      <c r="BD120" s="3">
        <f t="shared" si="52"/>
        <v>0</v>
      </c>
      <c r="BE120" s="3">
        <f t="shared" si="53"/>
        <v>0</v>
      </c>
      <c r="BF120" s="3">
        <f t="shared" si="54"/>
        <v>0</v>
      </c>
      <c r="BG120" s="3">
        <f t="shared" si="55"/>
        <v>0</v>
      </c>
      <c r="BH120" s="3">
        <f t="shared" si="56"/>
        <v>0</v>
      </c>
      <c r="BI120" s="3">
        <f t="shared" si="57"/>
        <v>0</v>
      </c>
      <c r="BJ120" s="3">
        <f t="shared" si="58"/>
        <v>0</v>
      </c>
      <c r="BK120" s="3">
        <f t="shared" si="59"/>
        <v>0</v>
      </c>
      <c r="BL120" s="3">
        <f t="shared" si="60"/>
        <v>0</v>
      </c>
      <c r="BM120" s="3">
        <f t="shared" si="61"/>
        <v>0</v>
      </c>
      <c r="BN120" s="3">
        <f t="shared" si="62"/>
        <v>0</v>
      </c>
      <c r="BO120" s="3">
        <f t="shared" si="63"/>
        <v>0</v>
      </c>
      <c r="BP120" s="3">
        <f t="shared" si="64"/>
        <v>0</v>
      </c>
      <c r="BQ120" s="3">
        <f t="shared" si="65"/>
        <v>0</v>
      </c>
      <c r="BR120" s="3">
        <f t="shared" si="66"/>
        <v>0</v>
      </c>
      <c r="BS120" s="3">
        <f t="shared" si="67"/>
        <v>0</v>
      </c>
      <c r="BT120" s="3">
        <f t="shared" si="68"/>
        <v>0</v>
      </c>
      <c r="BU120" s="3">
        <f t="shared" si="69"/>
        <v>0</v>
      </c>
      <c r="BV120" s="3">
        <f t="shared" si="70"/>
        <v>0</v>
      </c>
      <c r="BW120" s="3">
        <f t="shared" si="51"/>
        <v>0</v>
      </c>
      <c r="DB120" s="20"/>
    </row>
    <row r="121" spans="1:106" ht="13" x14ac:dyDescent="0.3">
      <c r="A121" s="407">
        <f t="shared" si="50"/>
        <v>1</v>
      </c>
      <c r="B121" s="3" t="str">
        <f t="shared" si="46"/>
        <v>202627</v>
      </c>
      <c r="C121" s="11" t="s">
        <v>193</v>
      </c>
      <c r="D121" s="10">
        <v>75.2</v>
      </c>
      <c r="E121" s="14" t="s">
        <v>44</v>
      </c>
      <c r="F121" s="4">
        <f t="shared" si="47"/>
        <v>0</v>
      </c>
      <c r="G121" s="3">
        <f t="shared" ca="1" si="48"/>
        <v>0</v>
      </c>
      <c r="H121" s="3" t="str">
        <f t="shared" si="49"/>
        <v>_RA</v>
      </c>
      <c r="N121" s="788">
        <v>122</v>
      </c>
      <c r="O121" s="788">
        <v>0</v>
      </c>
      <c r="Q121" s="788"/>
      <c r="S121" s="788"/>
      <c r="AD121" s="845"/>
      <c r="BD121" s="3">
        <f t="shared" si="52"/>
        <v>0</v>
      </c>
      <c r="BE121" s="3">
        <f t="shared" si="53"/>
        <v>0</v>
      </c>
      <c r="BF121" s="3">
        <f t="shared" si="54"/>
        <v>0</v>
      </c>
      <c r="BG121" s="3">
        <f t="shared" si="55"/>
        <v>0</v>
      </c>
      <c r="BH121" s="3">
        <f t="shared" si="56"/>
        <v>0</v>
      </c>
      <c r="BI121" s="3">
        <f t="shared" si="57"/>
        <v>0</v>
      </c>
      <c r="BJ121" s="3">
        <f t="shared" si="58"/>
        <v>0</v>
      </c>
      <c r="BK121" s="3">
        <f t="shared" si="59"/>
        <v>0</v>
      </c>
      <c r="BL121" s="3">
        <f t="shared" si="60"/>
        <v>0</v>
      </c>
      <c r="BM121" s="3">
        <f t="shared" si="61"/>
        <v>0</v>
      </c>
      <c r="BN121" s="3">
        <f t="shared" si="62"/>
        <v>0</v>
      </c>
      <c r="BO121" s="3">
        <f t="shared" si="63"/>
        <v>0</v>
      </c>
      <c r="BP121" s="3">
        <f t="shared" si="64"/>
        <v>0</v>
      </c>
      <c r="BQ121" s="3">
        <f t="shared" si="65"/>
        <v>0</v>
      </c>
      <c r="BR121" s="3">
        <f t="shared" si="66"/>
        <v>0</v>
      </c>
      <c r="BS121" s="3">
        <f t="shared" si="67"/>
        <v>0</v>
      </c>
      <c r="BT121" s="3">
        <f t="shared" si="68"/>
        <v>0</v>
      </c>
      <c r="BU121" s="3">
        <f t="shared" si="69"/>
        <v>0</v>
      </c>
      <c r="BV121" s="3">
        <f t="shared" si="70"/>
        <v>0</v>
      </c>
      <c r="BW121" s="3">
        <f t="shared" si="51"/>
        <v>0</v>
      </c>
      <c r="DB121" s="20"/>
    </row>
    <row r="122" spans="1:106" ht="13" x14ac:dyDescent="0.3">
      <c r="A122" s="407">
        <f t="shared" si="50"/>
        <v>1</v>
      </c>
      <c r="B122" s="3" t="str">
        <f t="shared" si="46"/>
        <v>202627</v>
      </c>
      <c r="C122" s="11" t="s">
        <v>193</v>
      </c>
      <c r="D122" s="10">
        <v>75.3</v>
      </c>
      <c r="E122" s="14" t="s">
        <v>43</v>
      </c>
      <c r="F122" s="4">
        <f t="shared" si="47"/>
        <v>0</v>
      </c>
      <c r="G122" s="3">
        <f t="shared" ca="1" si="48"/>
        <v>0</v>
      </c>
      <c r="H122" s="3" t="str">
        <f t="shared" si="49"/>
        <v>_RA</v>
      </c>
      <c r="N122" s="788">
        <v>123</v>
      </c>
      <c r="O122" s="788">
        <v>0</v>
      </c>
      <c r="Q122" s="788"/>
      <c r="S122" s="788"/>
      <c r="AD122" s="845"/>
      <c r="BD122" s="3">
        <f t="shared" si="52"/>
        <v>0</v>
      </c>
      <c r="BE122" s="3">
        <f t="shared" si="53"/>
        <v>0</v>
      </c>
      <c r="BF122" s="3">
        <f t="shared" si="54"/>
        <v>0</v>
      </c>
      <c r="BG122" s="3">
        <f t="shared" si="55"/>
        <v>0</v>
      </c>
      <c r="BH122" s="3">
        <f t="shared" si="56"/>
        <v>0</v>
      </c>
      <c r="BI122" s="3">
        <f t="shared" si="57"/>
        <v>0</v>
      </c>
      <c r="BJ122" s="3">
        <f t="shared" si="58"/>
        <v>0</v>
      </c>
      <c r="BK122" s="3">
        <f t="shared" si="59"/>
        <v>0</v>
      </c>
      <c r="BL122" s="3">
        <f t="shared" si="60"/>
        <v>0</v>
      </c>
      <c r="BM122" s="3">
        <f t="shared" si="61"/>
        <v>0</v>
      </c>
      <c r="BN122" s="3">
        <f t="shared" si="62"/>
        <v>0</v>
      </c>
      <c r="BO122" s="3">
        <f t="shared" si="63"/>
        <v>0</v>
      </c>
      <c r="BP122" s="3">
        <f t="shared" si="64"/>
        <v>0</v>
      </c>
      <c r="BQ122" s="3">
        <f t="shared" si="65"/>
        <v>0</v>
      </c>
      <c r="BR122" s="3">
        <f t="shared" si="66"/>
        <v>0</v>
      </c>
      <c r="BS122" s="3">
        <f t="shared" si="67"/>
        <v>0</v>
      </c>
      <c r="BT122" s="3">
        <f t="shared" si="68"/>
        <v>0</v>
      </c>
      <c r="BU122" s="3">
        <f t="shared" si="69"/>
        <v>0</v>
      </c>
      <c r="BV122" s="3">
        <f t="shared" si="70"/>
        <v>0</v>
      </c>
      <c r="BW122" s="3">
        <f t="shared" si="51"/>
        <v>0</v>
      </c>
      <c r="DB122" s="20"/>
    </row>
    <row r="123" spans="1:106" ht="13" x14ac:dyDescent="0.3">
      <c r="A123" s="407">
        <f t="shared" si="50"/>
        <v>1</v>
      </c>
      <c r="B123" s="3" t="str">
        <f t="shared" si="46"/>
        <v>202627</v>
      </c>
      <c r="C123" s="11" t="s">
        <v>193</v>
      </c>
      <c r="D123" s="10">
        <v>75.3</v>
      </c>
      <c r="E123" s="14" t="s">
        <v>44</v>
      </c>
      <c r="F123" s="4">
        <f t="shared" si="47"/>
        <v>0</v>
      </c>
      <c r="G123" s="3">
        <f t="shared" ca="1" si="48"/>
        <v>0</v>
      </c>
      <c r="H123" s="3" t="str">
        <f t="shared" si="49"/>
        <v>_RA</v>
      </c>
      <c r="N123" s="788">
        <v>124</v>
      </c>
      <c r="O123" s="788">
        <v>0</v>
      </c>
      <c r="Q123" s="788"/>
      <c r="S123" s="788"/>
      <c r="AD123" s="845"/>
      <c r="BD123" s="3">
        <f t="shared" si="52"/>
        <v>0</v>
      </c>
      <c r="BE123" s="3">
        <f t="shared" si="53"/>
        <v>0</v>
      </c>
      <c r="BF123" s="3">
        <f t="shared" si="54"/>
        <v>0</v>
      </c>
      <c r="BG123" s="3">
        <f t="shared" si="55"/>
        <v>0</v>
      </c>
      <c r="BH123" s="3">
        <f t="shared" si="56"/>
        <v>0</v>
      </c>
      <c r="BI123" s="3">
        <f t="shared" si="57"/>
        <v>0</v>
      </c>
      <c r="BJ123" s="3">
        <f t="shared" si="58"/>
        <v>0</v>
      </c>
      <c r="BK123" s="3">
        <f t="shared" si="59"/>
        <v>0</v>
      </c>
      <c r="BL123" s="3">
        <f t="shared" si="60"/>
        <v>0</v>
      </c>
      <c r="BM123" s="3">
        <f t="shared" si="61"/>
        <v>0</v>
      </c>
      <c r="BN123" s="3">
        <f t="shared" si="62"/>
        <v>0</v>
      </c>
      <c r="BO123" s="3">
        <f t="shared" si="63"/>
        <v>0</v>
      </c>
      <c r="BP123" s="3">
        <f t="shared" si="64"/>
        <v>0</v>
      </c>
      <c r="BQ123" s="3">
        <f t="shared" si="65"/>
        <v>0</v>
      </c>
      <c r="BR123" s="3">
        <f t="shared" si="66"/>
        <v>0</v>
      </c>
      <c r="BS123" s="3">
        <f t="shared" si="67"/>
        <v>0</v>
      </c>
      <c r="BT123" s="3">
        <f t="shared" si="68"/>
        <v>0</v>
      </c>
      <c r="BU123" s="3">
        <f t="shared" si="69"/>
        <v>0</v>
      </c>
      <c r="BV123" s="3">
        <f t="shared" si="70"/>
        <v>0</v>
      </c>
      <c r="BW123" s="3">
        <f t="shared" si="51"/>
        <v>0</v>
      </c>
      <c r="DB123" s="20"/>
    </row>
    <row r="124" spans="1:106" ht="13" x14ac:dyDescent="0.3">
      <c r="A124" s="407">
        <f t="shared" si="50"/>
        <v>1</v>
      </c>
      <c r="B124" s="3" t="str">
        <f t="shared" si="46"/>
        <v>202627</v>
      </c>
      <c r="C124" s="11" t="s">
        <v>193</v>
      </c>
      <c r="D124" s="10">
        <v>76</v>
      </c>
      <c r="E124" s="14" t="s">
        <v>43</v>
      </c>
      <c r="F124" s="4">
        <f t="shared" si="47"/>
        <v>0</v>
      </c>
      <c r="G124" s="3">
        <f t="shared" ca="1" si="48"/>
        <v>0</v>
      </c>
      <c r="H124" s="3" t="str">
        <f t="shared" si="49"/>
        <v>_RA</v>
      </c>
      <c r="N124" s="788">
        <v>125</v>
      </c>
      <c r="O124" s="788">
        <v>0</v>
      </c>
      <c r="Q124" s="788"/>
      <c r="S124" s="788"/>
      <c r="AD124" s="845"/>
      <c r="BD124" s="3">
        <f t="shared" si="52"/>
        <v>0</v>
      </c>
      <c r="BE124" s="3">
        <f t="shared" si="53"/>
        <v>0</v>
      </c>
      <c r="BF124" s="3">
        <f t="shared" si="54"/>
        <v>0</v>
      </c>
      <c r="BG124" s="3">
        <f t="shared" si="55"/>
        <v>0</v>
      </c>
      <c r="BH124" s="3">
        <f t="shared" si="56"/>
        <v>0</v>
      </c>
      <c r="BI124" s="3">
        <f t="shared" si="57"/>
        <v>0</v>
      </c>
      <c r="BJ124" s="3">
        <f t="shared" si="58"/>
        <v>0</v>
      </c>
      <c r="BK124" s="3">
        <f t="shared" si="59"/>
        <v>0</v>
      </c>
      <c r="BL124" s="3">
        <f t="shared" si="60"/>
        <v>0</v>
      </c>
      <c r="BM124" s="3">
        <f t="shared" si="61"/>
        <v>0</v>
      </c>
      <c r="BN124" s="3">
        <f t="shared" si="62"/>
        <v>0</v>
      </c>
      <c r="BO124" s="3">
        <f t="shared" si="63"/>
        <v>0</v>
      </c>
      <c r="BP124" s="3">
        <f t="shared" si="64"/>
        <v>0</v>
      </c>
      <c r="BQ124" s="3">
        <f t="shared" si="65"/>
        <v>0</v>
      </c>
      <c r="BR124" s="3">
        <f t="shared" si="66"/>
        <v>0</v>
      </c>
      <c r="BS124" s="3">
        <f t="shared" si="67"/>
        <v>0</v>
      </c>
      <c r="BT124" s="3">
        <f t="shared" si="68"/>
        <v>0</v>
      </c>
      <c r="BU124" s="3">
        <f t="shared" si="69"/>
        <v>0</v>
      </c>
      <c r="BV124" s="3">
        <f t="shared" si="70"/>
        <v>0</v>
      </c>
      <c r="BW124" s="3">
        <f t="shared" si="51"/>
        <v>0</v>
      </c>
      <c r="DB124" s="20"/>
    </row>
    <row r="125" spans="1:106" ht="13" x14ac:dyDescent="0.3">
      <c r="A125" s="407">
        <f t="shared" si="50"/>
        <v>1</v>
      </c>
      <c r="B125" s="3" t="str">
        <f t="shared" si="46"/>
        <v>202627</v>
      </c>
      <c r="C125" s="11" t="s">
        <v>193</v>
      </c>
      <c r="D125" s="10">
        <v>76</v>
      </c>
      <c r="E125" s="14" t="s">
        <v>44</v>
      </c>
      <c r="F125" s="4">
        <f t="shared" si="47"/>
        <v>0</v>
      </c>
      <c r="G125" s="3">
        <f t="shared" ca="1" si="48"/>
        <v>0</v>
      </c>
      <c r="H125" s="3" t="str">
        <f t="shared" si="49"/>
        <v>_RA</v>
      </c>
      <c r="N125" s="788">
        <v>127</v>
      </c>
      <c r="O125" s="788">
        <v>0</v>
      </c>
      <c r="Q125" s="788"/>
      <c r="S125" s="788"/>
      <c r="AD125" s="845"/>
      <c r="BD125" s="3">
        <f t="shared" si="52"/>
        <v>0</v>
      </c>
      <c r="BE125" s="3">
        <f t="shared" si="53"/>
        <v>0</v>
      </c>
      <c r="BF125" s="3">
        <f t="shared" si="54"/>
        <v>0</v>
      </c>
      <c r="BG125" s="3">
        <f t="shared" si="55"/>
        <v>0</v>
      </c>
      <c r="BH125" s="3">
        <f t="shared" si="56"/>
        <v>0</v>
      </c>
      <c r="BI125" s="3">
        <f t="shared" si="57"/>
        <v>0</v>
      </c>
      <c r="BJ125" s="3">
        <f t="shared" si="58"/>
        <v>0</v>
      </c>
      <c r="BK125" s="3">
        <f t="shared" si="59"/>
        <v>0</v>
      </c>
      <c r="BL125" s="3">
        <f t="shared" si="60"/>
        <v>0</v>
      </c>
      <c r="BM125" s="3">
        <f t="shared" si="61"/>
        <v>0</v>
      </c>
      <c r="BN125" s="3">
        <f t="shared" si="62"/>
        <v>0</v>
      </c>
      <c r="BO125" s="3">
        <f t="shared" si="63"/>
        <v>0</v>
      </c>
      <c r="BP125" s="3">
        <f t="shared" si="64"/>
        <v>0</v>
      </c>
      <c r="BQ125" s="3">
        <f t="shared" si="65"/>
        <v>0</v>
      </c>
      <c r="BR125" s="3">
        <f t="shared" si="66"/>
        <v>0</v>
      </c>
      <c r="BS125" s="3">
        <f t="shared" si="67"/>
        <v>0</v>
      </c>
      <c r="BT125" s="3">
        <f t="shared" si="68"/>
        <v>0</v>
      </c>
      <c r="BU125" s="3">
        <f t="shared" si="69"/>
        <v>0</v>
      </c>
      <c r="BV125" s="3">
        <f t="shared" si="70"/>
        <v>0</v>
      </c>
      <c r="BW125" s="3">
        <f t="shared" si="51"/>
        <v>0</v>
      </c>
      <c r="DB125" s="20"/>
    </row>
    <row r="126" spans="1:106" ht="13" x14ac:dyDescent="0.3">
      <c r="A126" s="407">
        <f t="shared" si="50"/>
        <v>1</v>
      </c>
      <c r="B126" s="3" t="str">
        <f t="shared" si="46"/>
        <v>202627</v>
      </c>
      <c r="C126" s="11" t="s">
        <v>193</v>
      </c>
      <c r="D126" s="10">
        <v>77</v>
      </c>
      <c r="E126" s="14" t="s">
        <v>43</v>
      </c>
      <c r="F126" s="4">
        <f t="shared" si="47"/>
        <v>0</v>
      </c>
      <c r="G126" s="3">
        <f t="shared" ca="1" si="48"/>
        <v>0</v>
      </c>
      <c r="H126" s="3" t="str">
        <f t="shared" si="49"/>
        <v>_RA</v>
      </c>
      <c r="N126" s="788">
        <v>128</v>
      </c>
      <c r="O126" s="788">
        <v>0</v>
      </c>
      <c r="Q126" s="788"/>
      <c r="S126" s="788"/>
      <c r="AD126" s="845"/>
      <c r="BD126" s="3">
        <f t="shared" si="52"/>
        <v>0</v>
      </c>
      <c r="BE126" s="3">
        <f t="shared" si="53"/>
        <v>0</v>
      </c>
      <c r="BF126" s="3">
        <f t="shared" si="54"/>
        <v>0</v>
      </c>
      <c r="BG126" s="3">
        <f t="shared" si="55"/>
        <v>0</v>
      </c>
      <c r="BH126" s="3">
        <f t="shared" si="56"/>
        <v>0</v>
      </c>
      <c r="BI126" s="3">
        <f t="shared" si="57"/>
        <v>0</v>
      </c>
      <c r="BJ126" s="3">
        <f t="shared" si="58"/>
        <v>0</v>
      </c>
      <c r="BK126" s="3">
        <f t="shared" si="59"/>
        <v>0</v>
      </c>
      <c r="BL126" s="3">
        <f t="shared" si="60"/>
        <v>0</v>
      </c>
      <c r="BM126" s="3">
        <f t="shared" si="61"/>
        <v>0</v>
      </c>
      <c r="BN126" s="3">
        <f t="shared" si="62"/>
        <v>0</v>
      </c>
      <c r="BO126" s="3">
        <f t="shared" si="63"/>
        <v>0</v>
      </c>
      <c r="BP126" s="3">
        <f t="shared" si="64"/>
        <v>0</v>
      </c>
      <c r="BQ126" s="3">
        <f t="shared" si="65"/>
        <v>0</v>
      </c>
      <c r="BR126" s="3">
        <f t="shared" si="66"/>
        <v>0</v>
      </c>
      <c r="BS126" s="3">
        <f t="shared" si="67"/>
        <v>0</v>
      </c>
      <c r="BT126" s="3">
        <f t="shared" si="68"/>
        <v>0</v>
      </c>
      <c r="BU126" s="3">
        <f t="shared" si="69"/>
        <v>0</v>
      </c>
      <c r="BV126" s="3">
        <f t="shared" si="70"/>
        <v>0</v>
      </c>
      <c r="BW126" s="3">
        <f t="shared" si="51"/>
        <v>0</v>
      </c>
      <c r="DB126" s="20"/>
    </row>
    <row r="127" spans="1:106" ht="13" x14ac:dyDescent="0.3">
      <c r="A127" s="407">
        <f t="shared" si="50"/>
        <v>1</v>
      </c>
      <c r="B127" s="3" t="str">
        <f t="shared" si="46"/>
        <v>202627</v>
      </c>
      <c r="C127" s="11" t="s">
        <v>193</v>
      </c>
      <c r="D127" s="10">
        <v>77</v>
      </c>
      <c r="E127" s="14" t="s">
        <v>44</v>
      </c>
      <c r="F127" s="4">
        <f t="shared" si="47"/>
        <v>0</v>
      </c>
      <c r="G127" s="3">
        <f t="shared" ca="1" si="48"/>
        <v>0</v>
      </c>
      <c r="H127" s="3" t="str">
        <f t="shared" si="49"/>
        <v>_RA</v>
      </c>
      <c r="N127" s="788">
        <v>129</v>
      </c>
      <c r="O127" s="788">
        <v>0</v>
      </c>
      <c r="Q127" s="788"/>
      <c r="S127" s="788"/>
      <c r="AD127" s="845"/>
      <c r="BD127" s="3">
        <f t="shared" si="52"/>
        <v>0</v>
      </c>
      <c r="BE127" s="3">
        <f t="shared" si="53"/>
        <v>0</v>
      </c>
      <c r="BF127" s="3">
        <f t="shared" si="54"/>
        <v>0</v>
      </c>
      <c r="BG127" s="3">
        <f t="shared" si="55"/>
        <v>0</v>
      </c>
      <c r="BH127" s="3">
        <f t="shared" si="56"/>
        <v>0</v>
      </c>
      <c r="BI127" s="3">
        <f t="shared" si="57"/>
        <v>0</v>
      </c>
      <c r="BJ127" s="3">
        <f t="shared" si="58"/>
        <v>0</v>
      </c>
      <c r="BK127" s="3">
        <f t="shared" si="59"/>
        <v>0</v>
      </c>
      <c r="BL127" s="3">
        <f t="shared" si="60"/>
        <v>0</v>
      </c>
      <c r="BM127" s="3">
        <f t="shared" si="61"/>
        <v>0</v>
      </c>
      <c r="BN127" s="3">
        <f t="shared" si="62"/>
        <v>0</v>
      </c>
      <c r="BO127" s="3">
        <f t="shared" si="63"/>
        <v>0</v>
      </c>
      <c r="BP127" s="3">
        <f t="shared" si="64"/>
        <v>0</v>
      </c>
      <c r="BQ127" s="3">
        <f t="shared" si="65"/>
        <v>0</v>
      </c>
      <c r="BR127" s="3">
        <f t="shared" si="66"/>
        <v>0</v>
      </c>
      <c r="BS127" s="3">
        <f t="shared" si="67"/>
        <v>0</v>
      </c>
      <c r="BT127" s="3">
        <f t="shared" si="68"/>
        <v>0</v>
      </c>
      <c r="BU127" s="3">
        <f t="shared" si="69"/>
        <v>0</v>
      </c>
      <c r="BV127" s="3">
        <f t="shared" si="70"/>
        <v>0</v>
      </c>
      <c r="BW127" s="3">
        <f t="shared" si="51"/>
        <v>0</v>
      </c>
      <c r="DB127" s="20"/>
    </row>
    <row r="128" spans="1:106" ht="13" x14ac:dyDescent="0.3">
      <c r="A128" s="407">
        <f t="shared" si="50"/>
        <v>1</v>
      </c>
      <c r="B128" s="3" t="str">
        <f t="shared" si="46"/>
        <v>202627</v>
      </c>
      <c r="C128" s="11" t="s">
        <v>193</v>
      </c>
      <c r="D128" s="10">
        <v>78</v>
      </c>
      <c r="E128" s="14" t="s">
        <v>43</v>
      </c>
      <c r="F128" s="4">
        <f t="shared" si="47"/>
        <v>0</v>
      </c>
      <c r="G128" s="3">
        <f t="shared" ca="1" si="48"/>
        <v>0</v>
      </c>
      <c r="H128" s="3" t="str">
        <f t="shared" si="49"/>
        <v>_RA</v>
      </c>
      <c r="N128" s="788">
        <v>130</v>
      </c>
      <c r="O128" s="788">
        <v>0</v>
      </c>
      <c r="Q128" s="788"/>
      <c r="S128" s="788"/>
      <c r="AD128" s="845"/>
      <c r="BD128" s="3">
        <f t="shared" si="52"/>
        <v>0</v>
      </c>
      <c r="BE128" s="3">
        <f t="shared" si="53"/>
        <v>0</v>
      </c>
      <c r="BF128" s="3">
        <f t="shared" si="54"/>
        <v>0</v>
      </c>
      <c r="BG128" s="3">
        <f t="shared" si="55"/>
        <v>0</v>
      </c>
      <c r="BH128" s="3">
        <f t="shared" si="56"/>
        <v>0</v>
      </c>
      <c r="BI128" s="3">
        <f t="shared" si="57"/>
        <v>0</v>
      </c>
      <c r="BJ128" s="3">
        <f t="shared" si="58"/>
        <v>0</v>
      </c>
      <c r="BK128" s="3">
        <f t="shared" si="59"/>
        <v>0</v>
      </c>
      <c r="BL128" s="3">
        <f t="shared" si="60"/>
        <v>0</v>
      </c>
      <c r="BM128" s="3">
        <f t="shared" si="61"/>
        <v>0</v>
      </c>
      <c r="BN128" s="3">
        <f t="shared" si="62"/>
        <v>0</v>
      </c>
      <c r="BO128" s="3">
        <f t="shared" si="63"/>
        <v>0</v>
      </c>
      <c r="BP128" s="3">
        <f t="shared" si="64"/>
        <v>0</v>
      </c>
      <c r="BQ128" s="3">
        <f t="shared" si="65"/>
        <v>0</v>
      </c>
      <c r="BR128" s="3">
        <f t="shared" si="66"/>
        <v>0</v>
      </c>
      <c r="BS128" s="3">
        <f t="shared" si="67"/>
        <v>0</v>
      </c>
      <c r="BT128" s="3">
        <f t="shared" si="68"/>
        <v>0</v>
      </c>
      <c r="BU128" s="3">
        <f t="shared" si="69"/>
        <v>0</v>
      </c>
      <c r="BV128" s="3">
        <f t="shared" si="70"/>
        <v>0</v>
      </c>
      <c r="BW128" s="3">
        <f t="shared" si="51"/>
        <v>0</v>
      </c>
      <c r="DB128" s="20"/>
    </row>
    <row r="129" spans="1:106" ht="13" x14ac:dyDescent="0.3">
      <c r="A129" s="407">
        <f t="shared" si="50"/>
        <v>1</v>
      </c>
      <c r="B129" s="3" t="str">
        <f t="shared" si="46"/>
        <v>202627</v>
      </c>
      <c r="C129" s="11" t="s">
        <v>193</v>
      </c>
      <c r="D129" s="10">
        <v>78</v>
      </c>
      <c r="E129" s="14" t="s">
        <v>44</v>
      </c>
      <c r="F129" s="4">
        <f t="shared" si="47"/>
        <v>0</v>
      </c>
      <c r="G129" s="3">
        <f t="shared" ca="1" si="48"/>
        <v>0</v>
      </c>
      <c r="H129" s="3" t="str">
        <f t="shared" si="49"/>
        <v>_RA</v>
      </c>
      <c r="N129" s="788">
        <v>131</v>
      </c>
      <c r="O129" s="788">
        <v>0</v>
      </c>
      <c r="Q129" s="788"/>
      <c r="S129" s="788"/>
      <c r="AD129" s="845"/>
      <c r="BD129" s="3">
        <f t="shared" si="52"/>
        <v>0</v>
      </c>
      <c r="BE129" s="3">
        <f t="shared" si="53"/>
        <v>0</v>
      </c>
      <c r="BF129" s="3">
        <f t="shared" si="54"/>
        <v>0</v>
      </c>
      <c r="BG129" s="3">
        <f t="shared" si="55"/>
        <v>0</v>
      </c>
      <c r="BH129" s="3">
        <f t="shared" si="56"/>
        <v>0</v>
      </c>
      <c r="BI129" s="3">
        <f t="shared" si="57"/>
        <v>0</v>
      </c>
      <c r="BJ129" s="3">
        <f t="shared" si="58"/>
        <v>0</v>
      </c>
      <c r="BK129" s="3">
        <f t="shared" si="59"/>
        <v>0</v>
      </c>
      <c r="BL129" s="3">
        <f t="shared" si="60"/>
        <v>0</v>
      </c>
      <c r="BM129" s="3">
        <f t="shared" si="61"/>
        <v>0</v>
      </c>
      <c r="BN129" s="3">
        <f t="shared" si="62"/>
        <v>0</v>
      </c>
      <c r="BO129" s="3">
        <f t="shared" si="63"/>
        <v>0</v>
      </c>
      <c r="BP129" s="3">
        <f t="shared" si="64"/>
        <v>0</v>
      </c>
      <c r="BQ129" s="3">
        <f t="shared" si="65"/>
        <v>0</v>
      </c>
      <c r="BR129" s="3">
        <f t="shared" si="66"/>
        <v>0</v>
      </c>
      <c r="BS129" s="3">
        <f t="shared" si="67"/>
        <v>0</v>
      </c>
      <c r="BT129" s="3">
        <f t="shared" si="68"/>
        <v>0</v>
      </c>
      <c r="BU129" s="3">
        <f t="shared" si="69"/>
        <v>0</v>
      </c>
      <c r="BV129" s="3">
        <f t="shared" si="70"/>
        <v>0</v>
      </c>
      <c r="BW129" s="3">
        <f t="shared" si="51"/>
        <v>0</v>
      </c>
      <c r="DB129" s="20"/>
    </row>
    <row r="130" spans="1:106" ht="13" x14ac:dyDescent="0.3">
      <c r="A130" s="407">
        <f t="shared" si="50"/>
        <v>1</v>
      </c>
      <c r="B130" s="3" t="str">
        <f t="shared" ref="B130:B173" si="71">Year</f>
        <v>202627</v>
      </c>
      <c r="C130" s="11" t="s">
        <v>193</v>
      </c>
      <c r="D130" s="10">
        <v>79</v>
      </c>
      <c r="E130" s="14" t="s">
        <v>43</v>
      </c>
      <c r="F130" s="4">
        <f t="shared" ref="F130:F173" si="72">UANumber</f>
        <v>0</v>
      </c>
      <c r="G130" s="3">
        <f t="shared" ref="G130:G173" ca="1" si="73">IF(VLOOKUP(D130,INDIRECT(H130),MATCH(E130,INDIRECT(H130&amp;$I$1),0),FALSE)="",0,VLOOKUP(D130,INDIRECT(H130),MATCH(E130,INDIRECT(H130&amp;$I$1),0),FALSE))</f>
        <v>0</v>
      </c>
      <c r="H130" s="3" t="str">
        <f t="shared" ref="H130:H173" si="74">"_"&amp;C130</f>
        <v>_RA</v>
      </c>
      <c r="N130" s="788">
        <v>132</v>
      </c>
      <c r="O130" s="788">
        <v>0</v>
      </c>
      <c r="Q130" s="788"/>
      <c r="S130" s="788"/>
      <c r="AD130" s="845"/>
      <c r="BD130" s="3">
        <f t="shared" si="52"/>
        <v>0</v>
      </c>
      <c r="BE130" s="3">
        <f t="shared" si="53"/>
        <v>0</v>
      </c>
      <c r="BF130" s="3">
        <f t="shared" si="54"/>
        <v>0</v>
      </c>
      <c r="BG130" s="3">
        <f t="shared" si="55"/>
        <v>0</v>
      </c>
      <c r="BH130" s="3">
        <f t="shared" si="56"/>
        <v>0</v>
      </c>
      <c r="BI130" s="3">
        <f t="shared" si="57"/>
        <v>0</v>
      </c>
      <c r="BJ130" s="3">
        <f t="shared" si="58"/>
        <v>0</v>
      </c>
      <c r="BK130" s="3">
        <f t="shared" si="59"/>
        <v>0</v>
      </c>
      <c r="BL130" s="3">
        <f t="shared" si="60"/>
        <v>0</v>
      </c>
      <c r="BM130" s="3">
        <f t="shared" si="61"/>
        <v>0</v>
      </c>
      <c r="BN130" s="3">
        <f t="shared" si="62"/>
        <v>0</v>
      </c>
      <c r="BO130" s="3">
        <f t="shared" si="63"/>
        <v>0</v>
      </c>
      <c r="BP130" s="3">
        <f t="shared" si="64"/>
        <v>0</v>
      </c>
      <c r="BQ130" s="3">
        <f t="shared" si="65"/>
        <v>0</v>
      </c>
      <c r="BR130" s="3">
        <f t="shared" si="66"/>
        <v>0</v>
      </c>
      <c r="BS130" s="3">
        <f t="shared" si="67"/>
        <v>0</v>
      </c>
      <c r="BT130" s="3">
        <f t="shared" si="68"/>
        <v>0</v>
      </c>
      <c r="BU130" s="3">
        <f t="shared" si="69"/>
        <v>0</v>
      </c>
      <c r="BV130" s="3">
        <f t="shared" si="70"/>
        <v>0</v>
      </c>
      <c r="BW130" s="3">
        <f t="shared" si="51"/>
        <v>0</v>
      </c>
      <c r="DB130" s="20"/>
    </row>
    <row r="131" spans="1:106" ht="13" x14ac:dyDescent="0.3">
      <c r="A131" s="407">
        <f t="shared" si="50"/>
        <v>1</v>
      </c>
      <c r="B131" s="3" t="str">
        <f t="shared" si="71"/>
        <v>202627</v>
      </c>
      <c r="C131" s="11" t="s">
        <v>193</v>
      </c>
      <c r="D131" s="10">
        <v>79</v>
      </c>
      <c r="E131" s="14" t="s">
        <v>44</v>
      </c>
      <c r="F131" s="4">
        <f t="shared" si="72"/>
        <v>0</v>
      </c>
      <c r="G131" s="3">
        <f t="shared" ca="1" si="73"/>
        <v>0</v>
      </c>
      <c r="H131" s="3" t="str">
        <f t="shared" si="74"/>
        <v>_RA</v>
      </c>
      <c r="N131" s="788">
        <v>133</v>
      </c>
      <c r="O131" s="788">
        <v>0</v>
      </c>
      <c r="Q131" s="788"/>
      <c r="S131" s="788"/>
      <c r="AD131" s="845"/>
      <c r="BD131" s="3">
        <f t="shared" si="52"/>
        <v>0</v>
      </c>
      <c r="BE131" s="3">
        <f t="shared" si="53"/>
        <v>0</v>
      </c>
      <c r="BF131" s="3">
        <f t="shared" si="54"/>
        <v>0</v>
      </c>
      <c r="BG131" s="3">
        <f t="shared" si="55"/>
        <v>0</v>
      </c>
      <c r="BH131" s="3">
        <f t="shared" si="56"/>
        <v>0</v>
      </c>
      <c r="BI131" s="3">
        <f t="shared" si="57"/>
        <v>0</v>
      </c>
      <c r="BJ131" s="3">
        <f t="shared" si="58"/>
        <v>0</v>
      </c>
      <c r="BK131" s="3">
        <f t="shared" si="59"/>
        <v>0</v>
      </c>
      <c r="BL131" s="3">
        <f t="shared" si="60"/>
        <v>0</v>
      </c>
      <c r="BM131" s="3">
        <f t="shared" si="61"/>
        <v>0</v>
      </c>
      <c r="BN131" s="3">
        <f t="shared" si="62"/>
        <v>0</v>
      </c>
      <c r="BO131" s="3">
        <f t="shared" si="63"/>
        <v>0</v>
      </c>
      <c r="BP131" s="3">
        <f t="shared" si="64"/>
        <v>0</v>
      </c>
      <c r="BQ131" s="3">
        <f t="shared" si="65"/>
        <v>0</v>
      </c>
      <c r="BR131" s="3">
        <f t="shared" si="66"/>
        <v>0</v>
      </c>
      <c r="BS131" s="3">
        <f t="shared" si="67"/>
        <v>0</v>
      </c>
      <c r="BT131" s="3">
        <f t="shared" si="68"/>
        <v>0</v>
      </c>
      <c r="BU131" s="3">
        <f t="shared" si="69"/>
        <v>0</v>
      </c>
      <c r="BV131" s="3">
        <f t="shared" si="70"/>
        <v>0</v>
      </c>
      <c r="BW131" s="3">
        <f t="shared" si="51"/>
        <v>0</v>
      </c>
      <c r="DB131" s="20"/>
    </row>
    <row r="132" spans="1:106" ht="13" x14ac:dyDescent="0.3">
      <c r="A132" s="407">
        <f t="shared" ref="A132:A195" si="75">A131</f>
        <v>1</v>
      </c>
      <c r="B132" s="3" t="str">
        <f t="shared" si="71"/>
        <v>202627</v>
      </c>
      <c r="C132" s="11" t="s">
        <v>193</v>
      </c>
      <c r="D132" s="10">
        <v>80</v>
      </c>
      <c r="E132" s="14" t="s">
        <v>43</v>
      </c>
      <c r="F132" s="4">
        <f t="shared" si="72"/>
        <v>0</v>
      </c>
      <c r="G132" s="3">
        <f t="shared" ca="1" si="73"/>
        <v>0</v>
      </c>
      <c r="H132" s="3" t="str">
        <f t="shared" si="74"/>
        <v>_RA</v>
      </c>
      <c r="N132" s="788">
        <v>134</v>
      </c>
      <c r="O132" s="788">
        <v>0</v>
      </c>
      <c r="Q132" s="788"/>
      <c r="S132" s="788"/>
      <c r="AD132" s="845"/>
      <c r="BD132" s="3">
        <f t="shared" si="52"/>
        <v>0</v>
      </c>
      <c r="BE132" s="3">
        <f t="shared" si="53"/>
        <v>0</v>
      </c>
      <c r="BF132" s="3">
        <f t="shared" si="54"/>
        <v>0</v>
      </c>
      <c r="BG132" s="3">
        <f t="shared" si="55"/>
        <v>0</v>
      </c>
      <c r="BH132" s="3">
        <f t="shared" si="56"/>
        <v>0</v>
      </c>
      <c r="BI132" s="3">
        <f t="shared" si="57"/>
        <v>0</v>
      </c>
      <c r="BJ132" s="3">
        <f t="shared" si="58"/>
        <v>0</v>
      </c>
      <c r="BK132" s="3">
        <f t="shared" si="59"/>
        <v>0</v>
      </c>
      <c r="BL132" s="3">
        <f t="shared" si="60"/>
        <v>0</v>
      </c>
      <c r="BM132" s="3">
        <f t="shared" si="61"/>
        <v>0</v>
      </c>
      <c r="BN132" s="3">
        <f t="shared" si="62"/>
        <v>0</v>
      </c>
      <c r="BO132" s="3">
        <f t="shared" si="63"/>
        <v>0</v>
      </c>
      <c r="BP132" s="3">
        <f t="shared" si="64"/>
        <v>0</v>
      </c>
      <c r="BQ132" s="3">
        <f t="shared" si="65"/>
        <v>0</v>
      </c>
      <c r="BR132" s="3">
        <f t="shared" si="66"/>
        <v>0</v>
      </c>
      <c r="BS132" s="3">
        <f t="shared" si="67"/>
        <v>0</v>
      </c>
      <c r="BT132" s="3">
        <f t="shared" si="68"/>
        <v>0</v>
      </c>
      <c r="BU132" s="3">
        <f t="shared" si="69"/>
        <v>0</v>
      </c>
      <c r="BV132" s="3">
        <f t="shared" si="70"/>
        <v>0</v>
      </c>
      <c r="BW132" s="3">
        <f t="shared" si="51"/>
        <v>0</v>
      </c>
      <c r="DB132" s="20"/>
    </row>
    <row r="133" spans="1:106" ht="13" x14ac:dyDescent="0.3">
      <c r="A133" s="407">
        <f t="shared" si="75"/>
        <v>1</v>
      </c>
      <c r="B133" s="3" t="str">
        <f t="shared" si="71"/>
        <v>202627</v>
      </c>
      <c r="C133" s="11" t="s">
        <v>193</v>
      </c>
      <c r="D133" s="10">
        <v>80</v>
      </c>
      <c r="E133" s="14" t="s">
        <v>44</v>
      </c>
      <c r="F133" s="4">
        <f t="shared" si="72"/>
        <v>0</v>
      </c>
      <c r="G133" s="3">
        <f t="shared" ca="1" si="73"/>
        <v>0</v>
      </c>
      <c r="H133" s="3" t="str">
        <f t="shared" si="74"/>
        <v>_RA</v>
      </c>
      <c r="N133" s="788">
        <v>135</v>
      </c>
      <c r="O133" s="788">
        <v>0</v>
      </c>
      <c r="Q133" s="788"/>
      <c r="S133" s="788"/>
      <c r="AD133" s="845"/>
      <c r="BD133" s="3">
        <f t="shared" si="52"/>
        <v>0</v>
      </c>
      <c r="BE133" s="3">
        <f t="shared" si="53"/>
        <v>0</v>
      </c>
      <c r="BF133" s="3">
        <f t="shared" si="54"/>
        <v>0</v>
      </c>
      <c r="BG133" s="3">
        <f t="shared" si="55"/>
        <v>0</v>
      </c>
      <c r="BH133" s="3">
        <f t="shared" si="56"/>
        <v>0</v>
      </c>
      <c r="BI133" s="3">
        <f t="shared" si="57"/>
        <v>0</v>
      </c>
      <c r="BJ133" s="3">
        <f t="shared" si="58"/>
        <v>0</v>
      </c>
      <c r="BK133" s="3">
        <f t="shared" si="59"/>
        <v>0</v>
      </c>
      <c r="BL133" s="3">
        <f t="shared" si="60"/>
        <v>0</v>
      </c>
      <c r="BM133" s="3">
        <f t="shared" si="61"/>
        <v>0</v>
      </c>
      <c r="BN133" s="3">
        <f t="shared" si="62"/>
        <v>0</v>
      </c>
      <c r="BO133" s="3">
        <f t="shared" si="63"/>
        <v>0</v>
      </c>
      <c r="BP133" s="3">
        <f t="shared" si="64"/>
        <v>0</v>
      </c>
      <c r="BQ133" s="3">
        <f t="shared" si="65"/>
        <v>0</v>
      </c>
      <c r="BR133" s="3">
        <f t="shared" si="66"/>
        <v>0</v>
      </c>
      <c r="BS133" s="3">
        <f t="shared" si="67"/>
        <v>0</v>
      </c>
      <c r="BT133" s="3">
        <f t="shared" si="68"/>
        <v>0</v>
      </c>
      <c r="BU133" s="3">
        <f t="shared" si="69"/>
        <v>0</v>
      </c>
      <c r="BV133" s="3">
        <f t="shared" si="70"/>
        <v>0</v>
      </c>
      <c r="BW133" s="3">
        <f t="shared" si="51"/>
        <v>0</v>
      </c>
      <c r="DB133" s="20"/>
    </row>
    <row r="134" spans="1:106" ht="13" x14ac:dyDescent="0.3">
      <c r="A134" s="407">
        <f t="shared" si="75"/>
        <v>1</v>
      </c>
      <c r="B134" s="3" t="str">
        <f t="shared" si="71"/>
        <v>202627</v>
      </c>
      <c r="C134" s="11" t="s">
        <v>193</v>
      </c>
      <c r="D134" s="10">
        <v>81</v>
      </c>
      <c r="E134" s="14" t="s">
        <v>43</v>
      </c>
      <c r="F134" s="4">
        <f t="shared" si="72"/>
        <v>0</v>
      </c>
      <c r="G134" s="3">
        <f t="shared" ca="1" si="73"/>
        <v>0</v>
      </c>
      <c r="H134" s="3" t="str">
        <f t="shared" si="74"/>
        <v>_RA</v>
      </c>
      <c r="N134" s="788">
        <v>136</v>
      </c>
      <c r="O134" s="788">
        <v>0</v>
      </c>
      <c r="Q134" s="788"/>
      <c r="S134" s="788"/>
      <c r="AD134" s="845"/>
      <c r="BD134" s="3">
        <f t="shared" si="52"/>
        <v>0</v>
      </c>
      <c r="BE134" s="3">
        <f t="shared" si="53"/>
        <v>0</v>
      </c>
      <c r="BF134" s="3">
        <f t="shared" si="54"/>
        <v>0</v>
      </c>
      <c r="BG134" s="3">
        <f t="shared" si="55"/>
        <v>0</v>
      </c>
      <c r="BH134" s="3">
        <f t="shared" si="56"/>
        <v>0</v>
      </c>
      <c r="BI134" s="3">
        <f t="shared" si="57"/>
        <v>0</v>
      </c>
      <c r="BJ134" s="3">
        <f t="shared" si="58"/>
        <v>0</v>
      </c>
      <c r="BK134" s="3">
        <f t="shared" si="59"/>
        <v>0</v>
      </c>
      <c r="BL134" s="3">
        <f t="shared" si="60"/>
        <v>0</v>
      </c>
      <c r="BM134" s="3">
        <f t="shared" si="61"/>
        <v>0</v>
      </c>
      <c r="BN134" s="3">
        <f t="shared" si="62"/>
        <v>0</v>
      </c>
      <c r="BO134" s="3">
        <f t="shared" si="63"/>
        <v>0</v>
      </c>
      <c r="BP134" s="3">
        <f t="shared" si="64"/>
        <v>0</v>
      </c>
      <c r="BQ134" s="3">
        <f t="shared" si="65"/>
        <v>0</v>
      </c>
      <c r="BR134" s="3">
        <f t="shared" si="66"/>
        <v>0</v>
      </c>
      <c r="BS134" s="3">
        <f t="shared" si="67"/>
        <v>0</v>
      </c>
      <c r="BT134" s="3">
        <f t="shared" si="68"/>
        <v>0</v>
      </c>
      <c r="BU134" s="3">
        <f t="shared" si="69"/>
        <v>0</v>
      </c>
      <c r="BV134" s="3">
        <f t="shared" si="70"/>
        <v>0</v>
      </c>
      <c r="BW134" s="3">
        <f t="shared" si="51"/>
        <v>0</v>
      </c>
      <c r="DB134" s="20"/>
    </row>
    <row r="135" spans="1:106" ht="13" x14ac:dyDescent="0.3">
      <c r="A135" s="407">
        <f t="shared" si="75"/>
        <v>1</v>
      </c>
      <c r="B135" s="3" t="str">
        <f t="shared" si="71"/>
        <v>202627</v>
      </c>
      <c r="C135" s="11" t="s">
        <v>193</v>
      </c>
      <c r="D135" s="10">
        <v>81</v>
      </c>
      <c r="E135" s="14" t="s">
        <v>44</v>
      </c>
      <c r="F135" s="4">
        <f t="shared" si="72"/>
        <v>0</v>
      </c>
      <c r="G135" s="3">
        <f t="shared" ca="1" si="73"/>
        <v>0</v>
      </c>
      <c r="H135" s="3" t="str">
        <f t="shared" si="74"/>
        <v>_RA</v>
      </c>
      <c r="N135" s="788">
        <v>137</v>
      </c>
      <c r="O135" s="788">
        <v>0</v>
      </c>
      <c r="Q135" s="788"/>
      <c r="S135" s="788"/>
      <c r="AD135" s="845"/>
      <c r="BD135" s="3">
        <f t="shared" si="52"/>
        <v>0</v>
      </c>
      <c r="BE135" s="3">
        <f t="shared" si="53"/>
        <v>0</v>
      </c>
      <c r="BF135" s="3">
        <f t="shared" si="54"/>
        <v>0</v>
      </c>
      <c r="BG135" s="3">
        <f t="shared" si="55"/>
        <v>0</v>
      </c>
      <c r="BH135" s="3">
        <f t="shared" si="56"/>
        <v>0</v>
      </c>
      <c r="BI135" s="3">
        <f t="shared" si="57"/>
        <v>0</v>
      </c>
      <c r="BJ135" s="3">
        <f t="shared" si="58"/>
        <v>0</v>
      </c>
      <c r="BK135" s="3">
        <f t="shared" si="59"/>
        <v>0</v>
      </c>
      <c r="BL135" s="3">
        <f t="shared" si="60"/>
        <v>0</v>
      </c>
      <c r="BM135" s="3">
        <f t="shared" si="61"/>
        <v>0</v>
      </c>
      <c r="BN135" s="3">
        <f t="shared" si="62"/>
        <v>0</v>
      </c>
      <c r="BO135" s="3">
        <f t="shared" si="63"/>
        <v>0</v>
      </c>
      <c r="BP135" s="3">
        <f t="shared" si="64"/>
        <v>0</v>
      </c>
      <c r="BQ135" s="3">
        <f t="shared" si="65"/>
        <v>0</v>
      </c>
      <c r="BR135" s="3">
        <f t="shared" si="66"/>
        <v>0</v>
      </c>
      <c r="BS135" s="3">
        <f t="shared" si="67"/>
        <v>0</v>
      </c>
      <c r="BT135" s="3">
        <f t="shared" si="68"/>
        <v>0</v>
      </c>
      <c r="BU135" s="3">
        <f t="shared" si="69"/>
        <v>0</v>
      </c>
      <c r="BV135" s="3">
        <f t="shared" si="70"/>
        <v>0</v>
      </c>
      <c r="BW135" s="3">
        <f t="shared" ref="BW135:BW198" si="76">SUM(BE135:BV135)</f>
        <v>0</v>
      </c>
      <c r="DB135" s="20"/>
    </row>
    <row r="136" spans="1:106" ht="13" x14ac:dyDescent="0.3">
      <c r="A136" s="407">
        <f t="shared" si="75"/>
        <v>1</v>
      </c>
      <c r="B136" s="3" t="str">
        <f t="shared" si="71"/>
        <v>202627</v>
      </c>
      <c r="C136" s="11" t="s">
        <v>193</v>
      </c>
      <c r="D136" s="10">
        <v>82</v>
      </c>
      <c r="E136" s="14" t="s">
        <v>43</v>
      </c>
      <c r="F136" s="4">
        <f t="shared" si="72"/>
        <v>0</v>
      </c>
      <c r="G136" s="3">
        <f t="shared" ca="1" si="73"/>
        <v>0</v>
      </c>
      <c r="H136" s="3" t="str">
        <f t="shared" si="74"/>
        <v>_RA</v>
      </c>
      <c r="N136" s="788">
        <v>139</v>
      </c>
      <c r="O136" s="788">
        <v>0</v>
      </c>
      <c r="Q136" s="788"/>
      <c r="S136" s="788"/>
      <c r="AD136" s="845"/>
      <c r="BD136" s="3">
        <f t="shared" si="52"/>
        <v>0</v>
      </c>
      <c r="BE136" s="3">
        <f t="shared" si="53"/>
        <v>0</v>
      </c>
      <c r="BF136" s="3">
        <f t="shared" si="54"/>
        <v>0</v>
      </c>
      <c r="BG136" s="3">
        <f t="shared" si="55"/>
        <v>0</v>
      </c>
      <c r="BH136" s="3">
        <f t="shared" si="56"/>
        <v>0</v>
      </c>
      <c r="BI136" s="3">
        <f t="shared" si="57"/>
        <v>0</v>
      </c>
      <c r="BJ136" s="3">
        <f t="shared" si="58"/>
        <v>0</v>
      </c>
      <c r="BK136" s="3">
        <f t="shared" si="59"/>
        <v>0</v>
      </c>
      <c r="BL136" s="3">
        <f t="shared" si="60"/>
        <v>0</v>
      </c>
      <c r="BM136" s="3">
        <f t="shared" si="61"/>
        <v>0</v>
      </c>
      <c r="BN136" s="3">
        <f t="shared" si="62"/>
        <v>0</v>
      </c>
      <c r="BO136" s="3">
        <f t="shared" si="63"/>
        <v>0</v>
      </c>
      <c r="BP136" s="3">
        <f t="shared" si="64"/>
        <v>0</v>
      </c>
      <c r="BQ136" s="3">
        <f t="shared" si="65"/>
        <v>0</v>
      </c>
      <c r="BR136" s="3">
        <f t="shared" si="66"/>
        <v>0</v>
      </c>
      <c r="BS136" s="3">
        <f t="shared" si="67"/>
        <v>0</v>
      </c>
      <c r="BT136" s="3">
        <f t="shared" si="68"/>
        <v>0</v>
      </c>
      <c r="BU136" s="3">
        <f t="shared" si="69"/>
        <v>0</v>
      </c>
      <c r="BV136" s="3">
        <f t="shared" si="70"/>
        <v>0</v>
      </c>
      <c r="BW136" s="3">
        <f t="shared" si="76"/>
        <v>0</v>
      </c>
      <c r="DB136" s="20"/>
    </row>
    <row r="137" spans="1:106" ht="13" x14ac:dyDescent="0.3">
      <c r="A137" s="407">
        <f t="shared" si="75"/>
        <v>1</v>
      </c>
      <c r="B137" s="3" t="str">
        <f t="shared" si="71"/>
        <v>202627</v>
      </c>
      <c r="C137" s="11" t="s">
        <v>193</v>
      </c>
      <c r="D137" s="10">
        <v>82</v>
      </c>
      <c r="E137" s="14" t="s">
        <v>44</v>
      </c>
      <c r="F137" s="4">
        <f t="shared" si="72"/>
        <v>0</v>
      </c>
      <c r="G137" s="3">
        <f t="shared" ca="1" si="73"/>
        <v>0</v>
      </c>
      <c r="H137" s="3" t="str">
        <f t="shared" si="74"/>
        <v>_RA</v>
      </c>
      <c r="N137" s="788">
        <v>140</v>
      </c>
      <c r="O137" s="788">
        <v>0</v>
      </c>
      <c r="Q137" s="788"/>
      <c r="S137" s="788"/>
      <c r="AD137" s="845"/>
      <c r="BD137" s="3">
        <f t="shared" si="52"/>
        <v>0</v>
      </c>
      <c r="BE137" s="3">
        <f t="shared" si="53"/>
        <v>0</v>
      </c>
      <c r="BF137" s="3">
        <f t="shared" si="54"/>
        <v>0</v>
      </c>
      <c r="BG137" s="3">
        <f t="shared" si="55"/>
        <v>0</v>
      </c>
      <c r="BH137" s="3">
        <f t="shared" si="56"/>
        <v>0</v>
      </c>
      <c r="BI137" s="3">
        <f t="shared" si="57"/>
        <v>0</v>
      </c>
      <c r="BJ137" s="3">
        <f t="shared" si="58"/>
        <v>0</v>
      </c>
      <c r="BK137" s="3">
        <f t="shared" si="59"/>
        <v>0</v>
      </c>
      <c r="BL137" s="3">
        <f t="shared" si="60"/>
        <v>0</v>
      </c>
      <c r="BM137" s="3">
        <f t="shared" si="61"/>
        <v>0</v>
      </c>
      <c r="BN137" s="3">
        <f t="shared" si="62"/>
        <v>0</v>
      </c>
      <c r="BO137" s="3">
        <f t="shared" si="63"/>
        <v>0</v>
      </c>
      <c r="BP137" s="3">
        <f t="shared" si="64"/>
        <v>0</v>
      </c>
      <c r="BQ137" s="3">
        <f t="shared" si="65"/>
        <v>0</v>
      </c>
      <c r="BR137" s="3">
        <f t="shared" si="66"/>
        <v>0</v>
      </c>
      <c r="BS137" s="3">
        <f t="shared" si="67"/>
        <v>0</v>
      </c>
      <c r="BT137" s="3">
        <f t="shared" si="68"/>
        <v>0</v>
      </c>
      <c r="BU137" s="3">
        <f t="shared" si="69"/>
        <v>0</v>
      </c>
      <c r="BV137" s="3">
        <f t="shared" si="70"/>
        <v>0</v>
      </c>
      <c r="BW137" s="3">
        <f t="shared" si="76"/>
        <v>0</v>
      </c>
      <c r="DB137" s="20"/>
    </row>
    <row r="138" spans="1:106" ht="13" x14ac:dyDescent="0.3">
      <c r="A138" s="407">
        <f t="shared" si="75"/>
        <v>1</v>
      </c>
      <c r="B138" s="3" t="str">
        <f t="shared" si="71"/>
        <v>202627</v>
      </c>
      <c r="C138" s="11" t="s">
        <v>193</v>
      </c>
      <c r="D138" s="10">
        <v>83</v>
      </c>
      <c r="E138" s="14" t="s">
        <v>43</v>
      </c>
      <c r="F138" s="4">
        <f t="shared" si="72"/>
        <v>0</v>
      </c>
      <c r="G138" s="3">
        <f t="shared" ca="1" si="73"/>
        <v>0</v>
      </c>
      <c r="H138" s="3" t="str">
        <f t="shared" si="74"/>
        <v>_RA</v>
      </c>
      <c r="N138" s="788">
        <v>141</v>
      </c>
      <c r="O138" s="788">
        <v>0</v>
      </c>
      <c r="Q138" s="788"/>
      <c r="S138" s="788"/>
      <c r="AD138" s="845"/>
      <c r="BD138" s="3">
        <f t="shared" si="52"/>
        <v>0</v>
      </c>
      <c r="BE138" s="3">
        <f t="shared" si="53"/>
        <v>0</v>
      </c>
      <c r="BF138" s="3">
        <f t="shared" si="54"/>
        <v>0</v>
      </c>
      <c r="BG138" s="3">
        <f t="shared" si="55"/>
        <v>0</v>
      </c>
      <c r="BH138" s="3">
        <f t="shared" si="56"/>
        <v>0</v>
      </c>
      <c r="BI138" s="3">
        <f t="shared" si="57"/>
        <v>0</v>
      </c>
      <c r="BJ138" s="3">
        <f t="shared" si="58"/>
        <v>0</v>
      </c>
      <c r="BK138" s="3">
        <f t="shared" si="59"/>
        <v>0</v>
      </c>
      <c r="BL138" s="3">
        <f t="shared" si="60"/>
        <v>0</v>
      </c>
      <c r="BM138" s="3">
        <f t="shared" si="61"/>
        <v>0</v>
      </c>
      <c r="BN138" s="3">
        <f t="shared" si="62"/>
        <v>0</v>
      </c>
      <c r="BO138" s="3">
        <f t="shared" si="63"/>
        <v>0</v>
      </c>
      <c r="BP138" s="3">
        <f t="shared" si="64"/>
        <v>0</v>
      </c>
      <c r="BQ138" s="3">
        <f t="shared" si="65"/>
        <v>0</v>
      </c>
      <c r="BR138" s="3">
        <f t="shared" si="66"/>
        <v>0</v>
      </c>
      <c r="BS138" s="3">
        <f t="shared" si="67"/>
        <v>0</v>
      </c>
      <c r="BT138" s="3">
        <f t="shared" si="68"/>
        <v>0</v>
      </c>
      <c r="BU138" s="3">
        <f t="shared" si="69"/>
        <v>0</v>
      </c>
      <c r="BV138" s="3">
        <f t="shared" si="70"/>
        <v>0</v>
      </c>
      <c r="BW138" s="3">
        <f t="shared" si="76"/>
        <v>0</v>
      </c>
      <c r="DB138" s="20"/>
    </row>
    <row r="139" spans="1:106" ht="13" x14ac:dyDescent="0.3">
      <c r="A139" s="407">
        <f t="shared" si="75"/>
        <v>1</v>
      </c>
      <c r="B139" s="3" t="str">
        <f t="shared" si="71"/>
        <v>202627</v>
      </c>
      <c r="C139" s="11" t="s">
        <v>193</v>
      </c>
      <c r="D139" s="10">
        <v>83</v>
      </c>
      <c r="E139" s="14" t="s">
        <v>44</v>
      </c>
      <c r="F139" s="4">
        <f t="shared" si="72"/>
        <v>0</v>
      </c>
      <c r="G139" s="3">
        <f t="shared" ca="1" si="73"/>
        <v>0</v>
      </c>
      <c r="H139" s="3" t="str">
        <f t="shared" si="74"/>
        <v>_RA</v>
      </c>
      <c r="N139" s="788">
        <v>142</v>
      </c>
      <c r="O139" s="788">
        <v>0</v>
      </c>
      <c r="Q139" s="788"/>
      <c r="S139" s="788"/>
      <c r="AD139" s="845"/>
      <c r="BD139" s="3">
        <f t="shared" si="52"/>
        <v>0</v>
      </c>
      <c r="BE139" s="3">
        <f t="shared" si="53"/>
        <v>0</v>
      </c>
      <c r="BF139" s="3">
        <f t="shared" si="54"/>
        <v>0</v>
      </c>
      <c r="BG139" s="3">
        <f t="shared" si="55"/>
        <v>0</v>
      </c>
      <c r="BH139" s="3">
        <f t="shared" si="56"/>
        <v>0</v>
      </c>
      <c r="BI139" s="3">
        <f t="shared" si="57"/>
        <v>0</v>
      </c>
      <c r="BJ139" s="3">
        <f t="shared" si="58"/>
        <v>0</v>
      </c>
      <c r="BK139" s="3">
        <f t="shared" si="59"/>
        <v>0</v>
      </c>
      <c r="BL139" s="3">
        <f t="shared" si="60"/>
        <v>0</v>
      </c>
      <c r="BM139" s="3">
        <f t="shared" si="61"/>
        <v>0</v>
      </c>
      <c r="BN139" s="3">
        <f t="shared" si="62"/>
        <v>0</v>
      </c>
      <c r="BO139" s="3">
        <f t="shared" si="63"/>
        <v>0</v>
      </c>
      <c r="BP139" s="3">
        <f t="shared" si="64"/>
        <v>0</v>
      </c>
      <c r="BQ139" s="3">
        <f t="shared" si="65"/>
        <v>0</v>
      </c>
      <c r="BR139" s="3">
        <f t="shared" si="66"/>
        <v>0</v>
      </c>
      <c r="BS139" s="3">
        <f t="shared" si="67"/>
        <v>0</v>
      </c>
      <c r="BT139" s="3">
        <f t="shared" si="68"/>
        <v>0</v>
      </c>
      <c r="BU139" s="3">
        <f t="shared" si="69"/>
        <v>0</v>
      </c>
      <c r="BV139" s="3">
        <f t="shared" si="70"/>
        <v>0</v>
      </c>
      <c r="BW139" s="3">
        <f t="shared" si="76"/>
        <v>0</v>
      </c>
      <c r="DB139" s="20"/>
    </row>
    <row r="140" spans="1:106" ht="13" x14ac:dyDescent="0.3">
      <c r="A140" s="407">
        <f t="shared" si="75"/>
        <v>1</v>
      </c>
      <c r="B140" s="3" t="str">
        <f t="shared" si="71"/>
        <v>202627</v>
      </c>
      <c r="C140" s="11" t="s">
        <v>193</v>
      </c>
      <c r="D140" s="10">
        <v>85</v>
      </c>
      <c r="E140" s="14" t="s">
        <v>43</v>
      </c>
      <c r="F140" s="4">
        <f t="shared" si="72"/>
        <v>0</v>
      </c>
      <c r="G140" s="3">
        <f t="shared" ca="1" si="73"/>
        <v>0</v>
      </c>
      <c r="H140" s="3" t="str">
        <f t="shared" si="74"/>
        <v>_RA</v>
      </c>
      <c r="N140" s="788">
        <v>144</v>
      </c>
      <c r="O140" s="788">
        <v>0</v>
      </c>
      <c r="Q140" s="788"/>
      <c r="S140" s="788"/>
      <c r="AD140" s="845"/>
      <c r="BD140" s="3">
        <f t="shared" si="52"/>
        <v>0</v>
      </c>
      <c r="BE140" s="3">
        <f t="shared" si="53"/>
        <v>0</v>
      </c>
      <c r="BF140" s="3">
        <f t="shared" si="54"/>
        <v>0</v>
      </c>
      <c r="BG140" s="3">
        <f t="shared" si="55"/>
        <v>0</v>
      </c>
      <c r="BH140" s="3">
        <f t="shared" si="56"/>
        <v>0</v>
      </c>
      <c r="BI140" s="3">
        <f t="shared" si="57"/>
        <v>0</v>
      </c>
      <c r="BJ140" s="3">
        <f t="shared" si="58"/>
        <v>0</v>
      </c>
      <c r="BK140" s="3">
        <f t="shared" si="59"/>
        <v>0</v>
      </c>
      <c r="BL140" s="3">
        <f t="shared" si="60"/>
        <v>0</v>
      </c>
      <c r="BM140" s="3">
        <f t="shared" si="61"/>
        <v>0</v>
      </c>
      <c r="BN140" s="3">
        <f t="shared" si="62"/>
        <v>0</v>
      </c>
      <c r="BO140" s="3">
        <f t="shared" si="63"/>
        <v>0</v>
      </c>
      <c r="BP140" s="3">
        <f t="shared" si="64"/>
        <v>0</v>
      </c>
      <c r="BQ140" s="3">
        <f t="shared" si="65"/>
        <v>0</v>
      </c>
      <c r="BR140" s="3">
        <f t="shared" si="66"/>
        <v>0</v>
      </c>
      <c r="BS140" s="3">
        <f t="shared" si="67"/>
        <v>0</v>
      </c>
      <c r="BT140" s="3">
        <f t="shared" si="68"/>
        <v>0</v>
      </c>
      <c r="BU140" s="3">
        <f t="shared" si="69"/>
        <v>0</v>
      </c>
      <c r="BV140" s="3">
        <f t="shared" si="70"/>
        <v>0</v>
      </c>
      <c r="BW140" s="3">
        <f t="shared" si="76"/>
        <v>0</v>
      </c>
      <c r="DB140" s="20"/>
    </row>
    <row r="141" spans="1:106" ht="13" x14ac:dyDescent="0.3">
      <c r="A141" s="407">
        <f t="shared" si="75"/>
        <v>1</v>
      </c>
      <c r="B141" s="3" t="str">
        <f t="shared" si="71"/>
        <v>202627</v>
      </c>
      <c r="C141" s="11" t="s">
        <v>193</v>
      </c>
      <c r="D141" s="10">
        <v>85</v>
      </c>
      <c r="E141" s="14" t="s">
        <v>44</v>
      </c>
      <c r="F141" s="4">
        <f t="shared" si="72"/>
        <v>0</v>
      </c>
      <c r="G141" s="3">
        <f t="shared" ca="1" si="73"/>
        <v>0</v>
      </c>
      <c r="H141" s="3" t="str">
        <f t="shared" si="74"/>
        <v>_RA</v>
      </c>
      <c r="N141" s="788">
        <v>145</v>
      </c>
      <c r="O141" s="788">
        <v>0</v>
      </c>
      <c r="Q141" s="788"/>
      <c r="S141" s="788"/>
      <c r="AD141" s="845"/>
      <c r="BD141" s="3">
        <f t="shared" si="52"/>
        <v>0</v>
      </c>
      <c r="BE141" s="3">
        <f t="shared" si="53"/>
        <v>0</v>
      </c>
      <c r="BF141" s="3">
        <f t="shared" si="54"/>
        <v>0</v>
      </c>
      <c r="BG141" s="3">
        <f t="shared" si="55"/>
        <v>0</v>
      </c>
      <c r="BH141" s="3">
        <f t="shared" si="56"/>
        <v>0</v>
      </c>
      <c r="BI141" s="3">
        <f t="shared" si="57"/>
        <v>0</v>
      </c>
      <c r="BJ141" s="3">
        <f t="shared" si="58"/>
        <v>0</v>
      </c>
      <c r="BK141" s="3">
        <f t="shared" si="59"/>
        <v>0</v>
      </c>
      <c r="BL141" s="3">
        <f t="shared" si="60"/>
        <v>0</v>
      </c>
      <c r="BM141" s="3">
        <f t="shared" si="61"/>
        <v>0</v>
      </c>
      <c r="BN141" s="3">
        <f t="shared" si="62"/>
        <v>0</v>
      </c>
      <c r="BO141" s="3">
        <f t="shared" si="63"/>
        <v>0</v>
      </c>
      <c r="BP141" s="3">
        <f t="shared" si="64"/>
        <v>0</v>
      </c>
      <c r="BQ141" s="3">
        <f t="shared" si="65"/>
        <v>0</v>
      </c>
      <c r="BR141" s="3">
        <f t="shared" si="66"/>
        <v>0</v>
      </c>
      <c r="BS141" s="3">
        <f t="shared" si="67"/>
        <v>0</v>
      </c>
      <c r="BT141" s="3">
        <f t="shared" si="68"/>
        <v>0</v>
      </c>
      <c r="BU141" s="3">
        <f t="shared" si="69"/>
        <v>0</v>
      </c>
      <c r="BV141" s="3">
        <f t="shared" si="70"/>
        <v>0</v>
      </c>
      <c r="BW141" s="3">
        <f t="shared" si="76"/>
        <v>0</v>
      </c>
      <c r="DB141" s="20"/>
    </row>
    <row r="142" spans="1:106" ht="13" x14ac:dyDescent="0.3">
      <c r="A142" s="407">
        <f t="shared" si="75"/>
        <v>1</v>
      </c>
      <c r="B142" s="3" t="str">
        <f t="shared" si="71"/>
        <v>202627</v>
      </c>
      <c r="C142" s="11" t="s">
        <v>193</v>
      </c>
      <c r="D142" s="10">
        <v>89</v>
      </c>
      <c r="E142" s="14" t="s">
        <v>43</v>
      </c>
      <c r="F142" s="4">
        <f t="shared" si="72"/>
        <v>0</v>
      </c>
      <c r="G142" s="3">
        <f t="shared" ca="1" si="73"/>
        <v>0</v>
      </c>
      <c r="H142" s="3" t="str">
        <f t="shared" si="74"/>
        <v>_RA</v>
      </c>
      <c r="N142" s="788">
        <v>145.1</v>
      </c>
      <c r="O142" s="788">
        <v>0</v>
      </c>
      <c r="Q142" s="788"/>
      <c r="S142" s="788"/>
      <c r="AD142" s="845"/>
      <c r="BD142" s="3">
        <f t="shared" si="52"/>
        <v>0</v>
      </c>
      <c r="BE142" s="3">
        <f t="shared" si="53"/>
        <v>0</v>
      </c>
      <c r="BF142" s="3">
        <f t="shared" si="54"/>
        <v>0</v>
      </c>
      <c r="BG142" s="3">
        <f t="shared" si="55"/>
        <v>0</v>
      </c>
      <c r="BH142" s="3">
        <f t="shared" si="56"/>
        <v>0</v>
      </c>
      <c r="BI142" s="3">
        <f t="shared" si="57"/>
        <v>0</v>
      </c>
      <c r="BJ142" s="3">
        <f t="shared" si="58"/>
        <v>0</v>
      </c>
      <c r="BK142" s="3">
        <f t="shared" si="59"/>
        <v>0</v>
      </c>
      <c r="BL142" s="3">
        <f t="shared" si="60"/>
        <v>0</v>
      </c>
      <c r="BM142" s="3">
        <f t="shared" si="61"/>
        <v>0</v>
      </c>
      <c r="BN142" s="3">
        <f t="shared" si="62"/>
        <v>0</v>
      </c>
      <c r="BO142" s="3">
        <f t="shared" si="63"/>
        <v>0</v>
      </c>
      <c r="BP142" s="3">
        <f t="shared" si="64"/>
        <v>0</v>
      </c>
      <c r="BQ142" s="3">
        <f t="shared" si="65"/>
        <v>0</v>
      </c>
      <c r="BR142" s="3">
        <f t="shared" si="66"/>
        <v>0</v>
      </c>
      <c r="BS142" s="3">
        <f t="shared" si="67"/>
        <v>0</v>
      </c>
      <c r="BT142" s="3">
        <f t="shared" si="68"/>
        <v>0</v>
      </c>
      <c r="BU142" s="3">
        <f t="shared" si="69"/>
        <v>0</v>
      </c>
      <c r="BV142" s="3">
        <f t="shared" si="70"/>
        <v>0</v>
      </c>
      <c r="BW142" s="3">
        <f t="shared" si="76"/>
        <v>0</v>
      </c>
      <c r="DB142" s="20"/>
    </row>
    <row r="143" spans="1:106" ht="13" x14ac:dyDescent="0.3">
      <c r="A143" s="407">
        <f t="shared" si="75"/>
        <v>1</v>
      </c>
      <c r="B143" s="3" t="str">
        <f t="shared" si="71"/>
        <v>202627</v>
      </c>
      <c r="C143" s="11" t="s">
        <v>193</v>
      </c>
      <c r="D143" s="10">
        <v>89</v>
      </c>
      <c r="E143" s="14" t="s">
        <v>44</v>
      </c>
      <c r="F143" s="4">
        <f t="shared" si="72"/>
        <v>0</v>
      </c>
      <c r="G143" s="3">
        <f t="shared" ca="1" si="73"/>
        <v>0</v>
      </c>
      <c r="H143" s="3" t="str">
        <f t="shared" si="74"/>
        <v>_RA</v>
      </c>
      <c r="N143" s="788">
        <v>145.19999999999999</v>
      </c>
      <c r="O143" s="788">
        <v>0</v>
      </c>
      <c r="Q143" s="788"/>
      <c r="S143" s="788"/>
      <c r="AD143" s="845"/>
      <c r="BD143" s="3">
        <f t="shared" si="52"/>
        <v>0</v>
      </c>
      <c r="BE143" s="3">
        <f t="shared" si="53"/>
        <v>0</v>
      </c>
      <c r="BF143" s="3">
        <f t="shared" si="54"/>
        <v>0</v>
      </c>
      <c r="BG143" s="3">
        <f t="shared" si="55"/>
        <v>0</v>
      </c>
      <c r="BH143" s="3">
        <f t="shared" si="56"/>
        <v>0</v>
      </c>
      <c r="BI143" s="3">
        <f t="shared" si="57"/>
        <v>0</v>
      </c>
      <c r="BJ143" s="3">
        <f t="shared" si="58"/>
        <v>0</v>
      </c>
      <c r="BK143" s="3">
        <f t="shared" si="59"/>
        <v>0</v>
      </c>
      <c r="BL143" s="3">
        <f t="shared" si="60"/>
        <v>0</v>
      </c>
      <c r="BM143" s="3">
        <f t="shared" si="61"/>
        <v>0</v>
      </c>
      <c r="BN143" s="3">
        <f t="shared" si="62"/>
        <v>0</v>
      </c>
      <c r="BO143" s="3">
        <f t="shared" si="63"/>
        <v>0</v>
      </c>
      <c r="BP143" s="3">
        <f t="shared" si="64"/>
        <v>0</v>
      </c>
      <c r="BQ143" s="3">
        <f t="shared" si="65"/>
        <v>0</v>
      </c>
      <c r="BR143" s="3">
        <f t="shared" si="66"/>
        <v>0</v>
      </c>
      <c r="BS143" s="3">
        <f t="shared" si="67"/>
        <v>0</v>
      </c>
      <c r="BT143" s="3">
        <f t="shared" si="68"/>
        <v>0</v>
      </c>
      <c r="BU143" s="3">
        <f t="shared" si="69"/>
        <v>0</v>
      </c>
      <c r="BV143" s="3">
        <f t="shared" si="70"/>
        <v>0</v>
      </c>
      <c r="BW143" s="3">
        <f t="shared" si="76"/>
        <v>0</v>
      </c>
      <c r="DB143" s="20"/>
    </row>
    <row r="144" spans="1:106" ht="13" x14ac:dyDescent="0.3">
      <c r="A144" s="407">
        <f t="shared" si="75"/>
        <v>1</v>
      </c>
      <c r="B144" s="3" t="str">
        <f t="shared" si="71"/>
        <v>202627</v>
      </c>
      <c r="C144" s="11" t="s">
        <v>193</v>
      </c>
      <c r="D144" s="10">
        <v>89.1</v>
      </c>
      <c r="E144" s="14" t="s">
        <v>43</v>
      </c>
      <c r="F144" s="4">
        <f t="shared" si="72"/>
        <v>0</v>
      </c>
      <c r="G144" s="3">
        <f t="shared" ca="1" si="73"/>
        <v>0</v>
      </c>
      <c r="H144" s="3" t="str">
        <f t="shared" si="74"/>
        <v>_RA</v>
      </c>
      <c r="N144" s="788">
        <v>146</v>
      </c>
      <c r="O144" s="788">
        <v>0</v>
      </c>
      <c r="Q144" s="788"/>
      <c r="S144" s="788"/>
      <c r="AD144" s="845"/>
      <c r="BD144" s="3">
        <f t="shared" si="52"/>
        <v>0</v>
      </c>
      <c r="BE144" s="3">
        <f t="shared" si="53"/>
        <v>0</v>
      </c>
      <c r="BF144" s="3">
        <f t="shared" si="54"/>
        <v>0</v>
      </c>
      <c r="BG144" s="3">
        <f t="shared" si="55"/>
        <v>0</v>
      </c>
      <c r="BH144" s="3">
        <f t="shared" si="56"/>
        <v>0</v>
      </c>
      <c r="BI144" s="3">
        <f t="shared" si="57"/>
        <v>0</v>
      </c>
      <c r="BJ144" s="3">
        <f t="shared" si="58"/>
        <v>0</v>
      </c>
      <c r="BK144" s="3">
        <f t="shared" si="59"/>
        <v>0</v>
      </c>
      <c r="BL144" s="3">
        <f t="shared" si="60"/>
        <v>0</v>
      </c>
      <c r="BM144" s="3">
        <f t="shared" si="61"/>
        <v>0</v>
      </c>
      <c r="BN144" s="3">
        <f t="shared" si="62"/>
        <v>0</v>
      </c>
      <c r="BO144" s="3">
        <f t="shared" si="63"/>
        <v>0</v>
      </c>
      <c r="BP144" s="3">
        <f t="shared" si="64"/>
        <v>0</v>
      </c>
      <c r="BQ144" s="3">
        <f t="shared" si="65"/>
        <v>0</v>
      </c>
      <c r="BR144" s="3">
        <f t="shared" si="66"/>
        <v>0</v>
      </c>
      <c r="BS144" s="3">
        <f t="shared" si="67"/>
        <v>0</v>
      </c>
      <c r="BT144" s="3">
        <f t="shared" si="68"/>
        <v>0</v>
      </c>
      <c r="BU144" s="3">
        <f t="shared" si="69"/>
        <v>0</v>
      </c>
      <c r="BV144" s="3">
        <f t="shared" si="70"/>
        <v>0</v>
      </c>
      <c r="BW144" s="3">
        <f t="shared" si="76"/>
        <v>0</v>
      </c>
      <c r="DB144" s="20"/>
    </row>
    <row r="145" spans="1:106" ht="13" x14ac:dyDescent="0.3">
      <c r="A145" s="407">
        <f t="shared" si="75"/>
        <v>1</v>
      </c>
      <c r="B145" s="3" t="str">
        <f t="shared" si="71"/>
        <v>202627</v>
      </c>
      <c r="C145" s="11" t="s">
        <v>193</v>
      </c>
      <c r="D145" s="10">
        <v>89.1</v>
      </c>
      <c r="E145" s="14" t="s">
        <v>44</v>
      </c>
      <c r="F145" s="4">
        <f t="shared" si="72"/>
        <v>0</v>
      </c>
      <c r="G145" s="3">
        <f t="shared" ca="1" si="73"/>
        <v>0</v>
      </c>
      <c r="H145" s="3" t="str">
        <f t="shared" si="74"/>
        <v>_RA</v>
      </c>
      <c r="N145" s="788">
        <v>147</v>
      </c>
      <c r="O145" s="788">
        <v>0</v>
      </c>
      <c r="Q145" s="788"/>
      <c r="S145" s="788"/>
      <c r="AD145" s="845"/>
      <c r="BD145" s="3">
        <f t="shared" si="52"/>
        <v>0</v>
      </c>
      <c r="BE145" s="3">
        <f t="shared" si="53"/>
        <v>0</v>
      </c>
      <c r="BF145" s="3">
        <f t="shared" si="54"/>
        <v>0</v>
      </c>
      <c r="BG145" s="3">
        <f t="shared" si="55"/>
        <v>0</v>
      </c>
      <c r="BH145" s="3">
        <f t="shared" si="56"/>
        <v>0</v>
      </c>
      <c r="BI145" s="3">
        <f t="shared" si="57"/>
        <v>0</v>
      </c>
      <c r="BJ145" s="3">
        <f t="shared" si="58"/>
        <v>0</v>
      </c>
      <c r="BK145" s="3">
        <f t="shared" si="59"/>
        <v>0</v>
      </c>
      <c r="BL145" s="3">
        <f t="shared" si="60"/>
        <v>0</v>
      </c>
      <c r="BM145" s="3">
        <f t="shared" si="61"/>
        <v>0</v>
      </c>
      <c r="BN145" s="3">
        <f t="shared" si="62"/>
        <v>0</v>
      </c>
      <c r="BO145" s="3">
        <f t="shared" si="63"/>
        <v>0</v>
      </c>
      <c r="BP145" s="3">
        <f t="shared" si="64"/>
        <v>0</v>
      </c>
      <c r="BQ145" s="3">
        <f t="shared" si="65"/>
        <v>0</v>
      </c>
      <c r="BR145" s="3">
        <f t="shared" si="66"/>
        <v>0</v>
      </c>
      <c r="BS145" s="3">
        <f t="shared" si="67"/>
        <v>0</v>
      </c>
      <c r="BT145" s="3">
        <f t="shared" si="68"/>
        <v>0</v>
      </c>
      <c r="BU145" s="3">
        <f t="shared" si="69"/>
        <v>0</v>
      </c>
      <c r="BV145" s="3">
        <f t="shared" si="70"/>
        <v>0</v>
      </c>
      <c r="BW145" s="3">
        <f t="shared" si="76"/>
        <v>0</v>
      </c>
      <c r="DB145" s="20"/>
    </row>
    <row r="146" spans="1:106" ht="13" x14ac:dyDescent="0.3">
      <c r="A146" s="407">
        <f t="shared" si="75"/>
        <v>1</v>
      </c>
      <c r="B146" s="3" t="str">
        <f t="shared" si="71"/>
        <v>202627</v>
      </c>
      <c r="C146" s="11" t="s">
        <v>193</v>
      </c>
      <c r="D146" s="10">
        <v>90</v>
      </c>
      <c r="E146" s="14" t="s">
        <v>43</v>
      </c>
      <c r="F146" s="4">
        <f t="shared" si="72"/>
        <v>0</v>
      </c>
      <c r="G146" s="3">
        <f t="shared" ca="1" si="73"/>
        <v>0</v>
      </c>
      <c r="H146" s="3" t="str">
        <f t="shared" si="74"/>
        <v>_RA</v>
      </c>
      <c r="N146" s="788">
        <v>150</v>
      </c>
      <c r="O146" s="788">
        <v>0</v>
      </c>
      <c r="Q146" s="788"/>
      <c r="S146" s="788"/>
      <c r="AD146" s="845"/>
      <c r="BD146" s="3">
        <f t="shared" si="52"/>
        <v>0</v>
      </c>
      <c r="BE146" s="3">
        <f t="shared" si="53"/>
        <v>0</v>
      </c>
      <c r="BF146" s="3">
        <f t="shared" si="54"/>
        <v>0</v>
      </c>
      <c r="BG146" s="3">
        <f t="shared" si="55"/>
        <v>0</v>
      </c>
      <c r="BH146" s="3">
        <f t="shared" si="56"/>
        <v>0</v>
      </c>
      <c r="BI146" s="3">
        <f t="shared" si="57"/>
        <v>0</v>
      </c>
      <c r="BJ146" s="3">
        <f t="shared" si="58"/>
        <v>0</v>
      </c>
      <c r="BK146" s="3">
        <f t="shared" si="59"/>
        <v>0</v>
      </c>
      <c r="BL146" s="3">
        <f t="shared" si="60"/>
        <v>0</v>
      </c>
      <c r="BM146" s="3">
        <f t="shared" si="61"/>
        <v>0</v>
      </c>
      <c r="BN146" s="3">
        <f t="shared" si="62"/>
        <v>0</v>
      </c>
      <c r="BO146" s="3">
        <f t="shared" si="63"/>
        <v>0</v>
      </c>
      <c r="BP146" s="3">
        <f t="shared" si="64"/>
        <v>0</v>
      </c>
      <c r="BQ146" s="3">
        <f t="shared" si="65"/>
        <v>0</v>
      </c>
      <c r="BR146" s="3">
        <f t="shared" si="66"/>
        <v>0</v>
      </c>
      <c r="BS146" s="3">
        <f t="shared" si="67"/>
        <v>0</v>
      </c>
      <c r="BT146" s="3">
        <f t="shared" si="68"/>
        <v>0</v>
      </c>
      <c r="BU146" s="3">
        <f t="shared" si="69"/>
        <v>0</v>
      </c>
      <c r="BV146" s="3">
        <f t="shared" si="70"/>
        <v>0</v>
      </c>
      <c r="BW146" s="3">
        <f t="shared" si="76"/>
        <v>0</v>
      </c>
      <c r="DB146" s="20"/>
    </row>
    <row r="147" spans="1:106" ht="13" x14ac:dyDescent="0.3">
      <c r="A147" s="407">
        <f t="shared" si="75"/>
        <v>1</v>
      </c>
      <c r="B147" s="3" t="str">
        <f t="shared" si="71"/>
        <v>202627</v>
      </c>
      <c r="C147" s="11" t="s">
        <v>193</v>
      </c>
      <c r="D147" s="10">
        <v>90</v>
      </c>
      <c r="E147" s="14" t="s">
        <v>44</v>
      </c>
      <c r="F147" s="4">
        <f t="shared" si="72"/>
        <v>0</v>
      </c>
      <c r="G147" s="3">
        <f t="shared" ca="1" si="73"/>
        <v>0</v>
      </c>
      <c r="H147" s="3" t="str">
        <f t="shared" si="74"/>
        <v>_RA</v>
      </c>
      <c r="N147" s="788">
        <v>151</v>
      </c>
      <c r="O147" s="788">
        <v>0</v>
      </c>
      <c r="Q147" s="788"/>
      <c r="S147" s="788"/>
      <c r="AD147" s="845"/>
      <c r="BD147" s="3">
        <f t="shared" si="52"/>
        <v>0</v>
      </c>
      <c r="BE147" s="3">
        <f t="shared" si="53"/>
        <v>0</v>
      </c>
      <c r="BF147" s="3">
        <f t="shared" si="54"/>
        <v>0</v>
      </c>
      <c r="BG147" s="3">
        <f t="shared" si="55"/>
        <v>0</v>
      </c>
      <c r="BH147" s="3">
        <f t="shared" si="56"/>
        <v>0</v>
      </c>
      <c r="BI147" s="3">
        <f t="shared" si="57"/>
        <v>0</v>
      </c>
      <c r="BJ147" s="3">
        <f t="shared" si="58"/>
        <v>0</v>
      </c>
      <c r="BK147" s="3">
        <f t="shared" si="59"/>
        <v>0</v>
      </c>
      <c r="BL147" s="3">
        <f t="shared" si="60"/>
        <v>0</v>
      </c>
      <c r="BM147" s="3">
        <f t="shared" si="61"/>
        <v>0</v>
      </c>
      <c r="BN147" s="3">
        <f t="shared" si="62"/>
        <v>0</v>
      </c>
      <c r="BO147" s="3">
        <f t="shared" si="63"/>
        <v>0</v>
      </c>
      <c r="BP147" s="3">
        <f t="shared" si="64"/>
        <v>0</v>
      </c>
      <c r="BQ147" s="3">
        <f t="shared" si="65"/>
        <v>0</v>
      </c>
      <c r="BR147" s="3">
        <f t="shared" si="66"/>
        <v>0</v>
      </c>
      <c r="BS147" s="3">
        <f t="shared" si="67"/>
        <v>0</v>
      </c>
      <c r="BT147" s="3">
        <f t="shared" si="68"/>
        <v>0</v>
      </c>
      <c r="BU147" s="3">
        <f t="shared" si="69"/>
        <v>0</v>
      </c>
      <c r="BV147" s="3">
        <f t="shared" si="70"/>
        <v>0</v>
      </c>
      <c r="BW147" s="3">
        <f t="shared" si="76"/>
        <v>0</v>
      </c>
      <c r="DB147" s="20"/>
    </row>
    <row r="148" spans="1:106" ht="13" x14ac:dyDescent="0.3">
      <c r="A148" s="407">
        <f t="shared" si="75"/>
        <v>1</v>
      </c>
      <c r="B148" s="3" t="str">
        <f t="shared" si="71"/>
        <v>202627</v>
      </c>
      <c r="C148" s="11" t="s">
        <v>193</v>
      </c>
      <c r="D148" s="10">
        <v>91</v>
      </c>
      <c r="E148" s="14" t="s">
        <v>43</v>
      </c>
      <c r="F148" s="4">
        <f t="shared" si="72"/>
        <v>0</v>
      </c>
      <c r="G148" s="3">
        <f t="shared" ca="1" si="73"/>
        <v>0</v>
      </c>
      <c r="H148" s="3" t="str">
        <f t="shared" si="74"/>
        <v>_RA</v>
      </c>
      <c r="N148" s="788">
        <v>152</v>
      </c>
      <c r="O148" s="788">
        <v>0</v>
      </c>
      <c r="Q148" s="788"/>
      <c r="S148" s="788"/>
      <c r="AD148" s="845"/>
      <c r="BD148" s="3">
        <f t="shared" si="52"/>
        <v>0</v>
      </c>
      <c r="BE148" s="3">
        <f t="shared" si="53"/>
        <v>0</v>
      </c>
      <c r="BF148" s="3">
        <f t="shared" si="54"/>
        <v>0</v>
      </c>
      <c r="BG148" s="3">
        <f t="shared" si="55"/>
        <v>0</v>
      </c>
      <c r="BH148" s="3">
        <f t="shared" si="56"/>
        <v>0</v>
      </c>
      <c r="BI148" s="3">
        <f t="shared" si="57"/>
        <v>0</v>
      </c>
      <c r="BJ148" s="3">
        <f t="shared" si="58"/>
        <v>0</v>
      </c>
      <c r="BK148" s="3">
        <f t="shared" si="59"/>
        <v>0</v>
      </c>
      <c r="BL148" s="3">
        <f t="shared" si="60"/>
        <v>0</v>
      </c>
      <c r="BM148" s="3">
        <f t="shared" si="61"/>
        <v>0</v>
      </c>
      <c r="BN148" s="3">
        <f t="shared" si="62"/>
        <v>0</v>
      </c>
      <c r="BO148" s="3">
        <f t="shared" si="63"/>
        <v>0</v>
      </c>
      <c r="BP148" s="3">
        <f t="shared" si="64"/>
        <v>0</v>
      </c>
      <c r="BQ148" s="3">
        <f t="shared" si="65"/>
        <v>0</v>
      </c>
      <c r="BR148" s="3">
        <f t="shared" si="66"/>
        <v>0</v>
      </c>
      <c r="BS148" s="3">
        <f t="shared" si="67"/>
        <v>0</v>
      </c>
      <c r="BT148" s="3">
        <f t="shared" si="68"/>
        <v>0</v>
      </c>
      <c r="BU148" s="3">
        <f t="shared" si="69"/>
        <v>0</v>
      </c>
      <c r="BV148" s="3">
        <f t="shared" si="70"/>
        <v>0</v>
      </c>
      <c r="BW148" s="3">
        <f t="shared" si="76"/>
        <v>0</v>
      </c>
      <c r="DB148" s="20"/>
    </row>
    <row r="149" spans="1:106" ht="13" x14ac:dyDescent="0.3">
      <c r="A149" s="407">
        <f t="shared" si="75"/>
        <v>1</v>
      </c>
      <c r="B149" s="3" t="str">
        <f t="shared" si="71"/>
        <v>202627</v>
      </c>
      <c r="C149" s="11" t="s">
        <v>193</v>
      </c>
      <c r="D149" s="10">
        <v>91</v>
      </c>
      <c r="E149" s="14" t="s">
        <v>44</v>
      </c>
      <c r="F149" s="4">
        <f t="shared" si="72"/>
        <v>0</v>
      </c>
      <c r="G149" s="3">
        <f t="shared" ca="1" si="73"/>
        <v>0</v>
      </c>
      <c r="H149" s="3" t="str">
        <f t="shared" si="74"/>
        <v>_RA</v>
      </c>
      <c r="N149" s="788">
        <v>153</v>
      </c>
      <c r="O149" s="788">
        <v>0</v>
      </c>
      <c r="Q149" s="788"/>
      <c r="S149" s="788"/>
      <c r="AD149" s="845"/>
      <c r="BD149" s="3">
        <f t="shared" si="52"/>
        <v>0</v>
      </c>
      <c r="BE149" s="3">
        <f t="shared" si="53"/>
        <v>0</v>
      </c>
      <c r="BF149" s="3">
        <f t="shared" si="54"/>
        <v>0</v>
      </c>
      <c r="BG149" s="3">
        <f t="shared" si="55"/>
        <v>0</v>
      </c>
      <c r="BH149" s="3">
        <f t="shared" si="56"/>
        <v>0</v>
      </c>
      <c r="BI149" s="3">
        <f t="shared" si="57"/>
        <v>0</v>
      </c>
      <c r="BJ149" s="3">
        <f t="shared" si="58"/>
        <v>0</v>
      </c>
      <c r="BK149" s="3">
        <f t="shared" si="59"/>
        <v>0</v>
      </c>
      <c r="BL149" s="3">
        <f t="shared" si="60"/>
        <v>0</v>
      </c>
      <c r="BM149" s="3">
        <f t="shared" si="61"/>
        <v>0</v>
      </c>
      <c r="BN149" s="3">
        <f t="shared" si="62"/>
        <v>0</v>
      </c>
      <c r="BO149" s="3">
        <f t="shared" si="63"/>
        <v>0</v>
      </c>
      <c r="BP149" s="3">
        <f t="shared" si="64"/>
        <v>0</v>
      </c>
      <c r="BQ149" s="3">
        <f t="shared" si="65"/>
        <v>0</v>
      </c>
      <c r="BR149" s="3">
        <f t="shared" si="66"/>
        <v>0</v>
      </c>
      <c r="BS149" s="3">
        <f t="shared" si="67"/>
        <v>0</v>
      </c>
      <c r="BT149" s="3">
        <f t="shared" si="68"/>
        <v>0</v>
      </c>
      <c r="BU149" s="3">
        <f t="shared" si="69"/>
        <v>0</v>
      </c>
      <c r="BV149" s="3">
        <f t="shared" si="70"/>
        <v>0</v>
      </c>
      <c r="BW149" s="3">
        <f t="shared" si="76"/>
        <v>0</v>
      </c>
      <c r="DB149" s="20"/>
    </row>
    <row r="150" spans="1:106" ht="13" x14ac:dyDescent="0.3">
      <c r="A150" s="407">
        <f t="shared" si="75"/>
        <v>1</v>
      </c>
      <c r="B150" s="3" t="str">
        <f t="shared" si="71"/>
        <v>202627</v>
      </c>
      <c r="C150" s="11" t="s">
        <v>193</v>
      </c>
      <c r="D150" s="10">
        <v>92.1</v>
      </c>
      <c r="E150" s="14" t="s">
        <v>43</v>
      </c>
      <c r="F150" s="4">
        <f t="shared" si="72"/>
        <v>0</v>
      </c>
      <c r="G150" s="3">
        <f t="shared" ca="1" si="73"/>
        <v>0</v>
      </c>
      <c r="H150" s="3" t="str">
        <f t="shared" si="74"/>
        <v>_RA</v>
      </c>
      <c r="N150" s="788">
        <v>154</v>
      </c>
      <c r="O150" s="788">
        <v>0</v>
      </c>
      <c r="Q150" s="788">
        <v>0</v>
      </c>
      <c r="S150" s="788"/>
      <c r="AD150" s="845"/>
      <c r="BD150" s="3">
        <f t="shared" si="52"/>
        <v>0</v>
      </c>
      <c r="BE150" s="3">
        <f t="shared" si="53"/>
        <v>0</v>
      </c>
      <c r="BF150" s="3">
        <f t="shared" si="54"/>
        <v>0</v>
      </c>
      <c r="BG150" s="3">
        <f t="shared" si="55"/>
        <v>0</v>
      </c>
      <c r="BH150" s="3">
        <f t="shared" si="56"/>
        <v>0</v>
      </c>
      <c r="BI150" s="3">
        <f t="shared" si="57"/>
        <v>0</v>
      </c>
      <c r="BJ150" s="3">
        <f t="shared" si="58"/>
        <v>0</v>
      </c>
      <c r="BK150" s="3">
        <f t="shared" si="59"/>
        <v>0</v>
      </c>
      <c r="BL150" s="3">
        <f t="shared" si="60"/>
        <v>0</v>
      </c>
      <c r="BM150" s="3">
        <f t="shared" si="61"/>
        <v>0</v>
      </c>
      <c r="BN150" s="3">
        <f t="shared" si="62"/>
        <v>0</v>
      </c>
      <c r="BO150" s="3">
        <f t="shared" si="63"/>
        <v>0</v>
      </c>
      <c r="BP150" s="3">
        <f t="shared" si="64"/>
        <v>0</v>
      </c>
      <c r="BQ150" s="3">
        <f t="shared" si="65"/>
        <v>0</v>
      </c>
      <c r="BR150" s="3">
        <f t="shared" si="66"/>
        <v>0</v>
      </c>
      <c r="BS150" s="3">
        <f t="shared" si="67"/>
        <v>0</v>
      </c>
      <c r="BT150" s="3">
        <f t="shared" si="68"/>
        <v>0</v>
      </c>
      <c r="BU150" s="3">
        <f t="shared" si="69"/>
        <v>0</v>
      </c>
      <c r="BV150" s="3">
        <f t="shared" si="70"/>
        <v>0</v>
      </c>
      <c r="BW150" s="3">
        <f t="shared" si="76"/>
        <v>0</v>
      </c>
      <c r="DB150" s="20"/>
    </row>
    <row r="151" spans="1:106" ht="13" x14ac:dyDescent="0.3">
      <c r="A151" s="407">
        <f t="shared" si="75"/>
        <v>1</v>
      </c>
      <c r="B151" s="3" t="str">
        <f t="shared" si="71"/>
        <v>202627</v>
      </c>
      <c r="C151" s="11" t="s">
        <v>193</v>
      </c>
      <c r="D151" s="10">
        <v>92.1</v>
      </c>
      <c r="E151" s="14" t="s">
        <v>44</v>
      </c>
      <c r="F151" s="4">
        <f t="shared" si="72"/>
        <v>0</v>
      </c>
      <c r="G151" s="3">
        <f t="shared" ca="1" si="73"/>
        <v>0</v>
      </c>
      <c r="H151" s="3" t="str">
        <f t="shared" si="74"/>
        <v>_RA</v>
      </c>
      <c r="N151" s="788">
        <v>155</v>
      </c>
      <c r="O151" s="788">
        <v>0</v>
      </c>
      <c r="Q151" s="788"/>
      <c r="S151" s="788"/>
      <c r="AD151" s="845"/>
      <c r="BD151" s="3">
        <f t="shared" si="52"/>
        <v>0</v>
      </c>
      <c r="BE151" s="3">
        <f t="shared" si="53"/>
        <v>0</v>
      </c>
      <c r="BF151" s="3">
        <f t="shared" si="54"/>
        <v>0</v>
      </c>
      <c r="BG151" s="3">
        <f t="shared" si="55"/>
        <v>0</v>
      </c>
      <c r="BH151" s="3">
        <f t="shared" si="56"/>
        <v>0</v>
      </c>
      <c r="BI151" s="3">
        <f t="shared" si="57"/>
        <v>0</v>
      </c>
      <c r="BJ151" s="3">
        <f t="shared" si="58"/>
        <v>0</v>
      </c>
      <c r="BK151" s="3">
        <f t="shared" si="59"/>
        <v>0</v>
      </c>
      <c r="BL151" s="3">
        <f t="shared" si="60"/>
        <v>0</v>
      </c>
      <c r="BM151" s="3">
        <f t="shared" si="61"/>
        <v>0</v>
      </c>
      <c r="BN151" s="3">
        <f t="shared" si="62"/>
        <v>0</v>
      </c>
      <c r="BO151" s="3">
        <f t="shared" si="63"/>
        <v>0</v>
      </c>
      <c r="BP151" s="3">
        <f t="shared" si="64"/>
        <v>0</v>
      </c>
      <c r="BQ151" s="3">
        <f t="shared" si="65"/>
        <v>0</v>
      </c>
      <c r="BR151" s="3">
        <f t="shared" si="66"/>
        <v>0</v>
      </c>
      <c r="BS151" s="3">
        <f t="shared" si="67"/>
        <v>0</v>
      </c>
      <c r="BT151" s="3">
        <f t="shared" si="68"/>
        <v>0</v>
      </c>
      <c r="BU151" s="3">
        <f t="shared" si="69"/>
        <v>0</v>
      </c>
      <c r="BV151" s="3">
        <f t="shared" si="70"/>
        <v>0</v>
      </c>
      <c r="BW151" s="3">
        <f t="shared" si="76"/>
        <v>0</v>
      </c>
      <c r="DB151" s="20"/>
    </row>
    <row r="152" spans="1:106" ht="13" x14ac:dyDescent="0.3">
      <c r="A152" s="407">
        <f t="shared" si="75"/>
        <v>1</v>
      </c>
      <c r="B152" s="3" t="str">
        <f t="shared" si="71"/>
        <v>202627</v>
      </c>
      <c r="C152" s="11" t="s">
        <v>193</v>
      </c>
      <c r="D152" s="10">
        <v>92.2</v>
      </c>
      <c r="E152" s="14" t="s">
        <v>43</v>
      </c>
      <c r="F152" s="4">
        <f t="shared" si="72"/>
        <v>0</v>
      </c>
      <c r="G152" s="3">
        <f t="shared" ca="1" si="73"/>
        <v>0</v>
      </c>
      <c r="H152" s="3" t="str">
        <f t="shared" si="74"/>
        <v>_RA</v>
      </c>
      <c r="N152" s="788">
        <v>156</v>
      </c>
      <c r="O152" s="788">
        <v>0</v>
      </c>
      <c r="Q152" s="788"/>
      <c r="S152" s="788"/>
      <c r="AD152" s="845"/>
      <c r="BD152" s="3">
        <f t="shared" si="52"/>
        <v>0</v>
      </c>
      <c r="BE152" s="3">
        <f t="shared" si="53"/>
        <v>0</v>
      </c>
      <c r="BF152" s="3">
        <f t="shared" si="54"/>
        <v>0</v>
      </c>
      <c r="BG152" s="3">
        <f t="shared" si="55"/>
        <v>0</v>
      </c>
      <c r="BH152" s="3">
        <f t="shared" si="56"/>
        <v>0</v>
      </c>
      <c r="BI152" s="3">
        <f t="shared" si="57"/>
        <v>0</v>
      </c>
      <c r="BJ152" s="3">
        <f t="shared" si="58"/>
        <v>0</v>
      </c>
      <c r="BK152" s="3">
        <f t="shared" si="59"/>
        <v>0</v>
      </c>
      <c r="BL152" s="3">
        <f t="shared" si="60"/>
        <v>0</v>
      </c>
      <c r="BM152" s="3">
        <f t="shared" si="61"/>
        <v>0</v>
      </c>
      <c r="BN152" s="3">
        <f t="shared" si="62"/>
        <v>0</v>
      </c>
      <c r="BO152" s="3">
        <f t="shared" si="63"/>
        <v>0</v>
      </c>
      <c r="BP152" s="3">
        <f t="shared" si="64"/>
        <v>0</v>
      </c>
      <c r="BQ152" s="3">
        <f t="shared" si="65"/>
        <v>0</v>
      </c>
      <c r="BR152" s="3">
        <f t="shared" si="66"/>
        <v>0</v>
      </c>
      <c r="BS152" s="3">
        <f t="shared" si="67"/>
        <v>0</v>
      </c>
      <c r="BT152" s="3">
        <f t="shared" si="68"/>
        <v>0</v>
      </c>
      <c r="BU152" s="3">
        <f t="shared" si="69"/>
        <v>0</v>
      </c>
      <c r="BV152" s="3">
        <f t="shared" si="70"/>
        <v>0</v>
      </c>
      <c r="BW152" s="3">
        <f t="shared" si="76"/>
        <v>0</v>
      </c>
      <c r="DB152" s="20"/>
    </row>
    <row r="153" spans="1:106" ht="13" x14ac:dyDescent="0.3">
      <c r="A153" s="407">
        <f t="shared" si="75"/>
        <v>1</v>
      </c>
      <c r="B153" s="3" t="str">
        <f t="shared" si="71"/>
        <v>202627</v>
      </c>
      <c r="C153" s="11" t="s">
        <v>193</v>
      </c>
      <c r="D153" s="10">
        <v>92.2</v>
      </c>
      <c r="E153" s="14" t="s">
        <v>44</v>
      </c>
      <c r="F153" s="4">
        <f t="shared" si="72"/>
        <v>0</v>
      </c>
      <c r="G153" s="3">
        <f t="shared" ca="1" si="73"/>
        <v>0</v>
      </c>
      <c r="H153" s="3" t="str">
        <f t="shared" si="74"/>
        <v>_RA</v>
      </c>
      <c r="N153" s="788">
        <v>157</v>
      </c>
      <c r="O153" s="788">
        <v>0</v>
      </c>
      <c r="Q153" s="788"/>
      <c r="S153" s="788"/>
      <c r="AD153" s="845"/>
      <c r="BD153" s="3">
        <f t="shared" si="52"/>
        <v>0</v>
      </c>
      <c r="BE153" s="3">
        <f t="shared" si="53"/>
        <v>0</v>
      </c>
      <c r="BF153" s="3">
        <f t="shared" si="54"/>
        <v>0</v>
      </c>
      <c r="BG153" s="3">
        <f t="shared" si="55"/>
        <v>0</v>
      </c>
      <c r="BH153" s="3">
        <f t="shared" si="56"/>
        <v>0</v>
      </c>
      <c r="BI153" s="3">
        <f t="shared" si="57"/>
        <v>0</v>
      </c>
      <c r="BJ153" s="3">
        <f t="shared" si="58"/>
        <v>0</v>
      </c>
      <c r="BK153" s="3">
        <f t="shared" si="59"/>
        <v>0</v>
      </c>
      <c r="BL153" s="3">
        <f t="shared" si="60"/>
        <v>0</v>
      </c>
      <c r="BM153" s="3">
        <f t="shared" si="61"/>
        <v>0</v>
      </c>
      <c r="BN153" s="3">
        <f t="shared" si="62"/>
        <v>0</v>
      </c>
      <c r="BO153" s="3">
        <f t="shared" si="63"/>
        <v>0</v>
      </c>
      <c r="BP153" s="3">
        <f t="shared" si="64"/>
        <v>0</v>
      </c>
      <c r="BQ153" s="3">
        <f t="shared" si="65"/>
        <v>0</v>
      </c>
      <c r="BR153" s="3">
        <f t="shared" si="66"/>
        <v>0</v>
      </c>
      <c r="BS153" s="3">
        <f t="shared" si="67"/>
        <v>0</v>
      </c>
      <c r="BT153" s="3">
        <f t="shared" si="68"/>
        <v>0</v>
      </c>
      <c r="BU153" s="3">
        <f t="shared" si="69"/>
        <v>0</v>
      </c>
      <c r="BV153" s="3">
        <f t="shared" si="70"/>
        <v>0</v>
      </c>
      <c r="BW153" s="3">
        <f t="shared" si="76"/>
        <v>0</v>
      </c>
      <c r="DB153" s="20"/>
    </row>
    <row r="154" spans="1:106" ht="13" x14ac:dyDescent="0.3">
      <c r="A154" s="407">
        <f t="shared" si="75"/>
        <v>1</v>
      </c>
      <c r="B154" s="3" t="str">
        <f t="shared" si="71"/>
        <v>202627</v>
      </c>
      <c r="C154" s="11" t="s">
        <v>193</v>
      </c>
      <c r="D154" s="10">
        <v>92.3</v>
      </c>
      <c r="E154" s="14" t="s">
        <v>43</v>
      </c>
      <c r="F154" s="4">
        <f t="shared" si="72"/>
        <v>0</v>
      </c>
      <c r="G154" s="3">
        <f t="shared" ca="1" si="73"/>
        <v>0</v>
      </c>
      <c r="H154" s="3" t="str">
        <f t="shared" si="74"/>
        <v>_RA</v>
      </c>
      <c r="N154" s="788">
        <v>159</v>
      </c>
      <c r="O154" s="788">
        <v>0</v>
      </c>
      <c r="Q154" s="788"/>
      <c r="S154" s="788"/>
      <c r="AD154" s="845"/>
      <c r="BD154" s="3">
        <f t="shared" si="52"/>
        <v>0</v>
      </c>
      <c r="BE154" s="3">
        <f t="shared" si="53"/>
        <v>0</v>
      </c>
      <c r="BF154" s="3">
        <f t="shared" si="54"/>
        <v>0</v>
      </c>
      <c r="BG154" s="3">
        <f t="shared" si="55"/>
        <v>0</v>
      </c>
      <c r="BH154" s="3">
        <f t="shared" si="56"/>
        <v>0</v>
      </c>
      <c r="BI154" s="3">
        <f t="shared" si="57"/>
        <v>0</v>
      </c>
      <c r="BJ154" s="3">
        <f t="shared" si="58"/>
        <v>0</v>
      </c>
      <c r="BK154" s="3">
        <f t="shared" si="59"/>
        <v>0</v>
      </c>
      <c r="BL154" s="3">
        <f t="shared" si="60"/>
        <v>0</v>
      </c>
      <c r="BM154" s="3">
        <f t="shared" si="61"/>
        <v>0</v>
      </c>
      <c r="BN154" s="3">
        <f t="shared" si="62"/>
        <v>0</v>
      </c>
      <c r="BO154" s="3">
        <f t="shared" si="63"/>
        <v>0</v>
      </c>
      <c r="BP154" s="3">
        <f t="shared" si="64"/>
        <v>0</v>
      </c>
      <c r="BQ154" s="3">
        <f t="shared" si="65"/>
        <v>0</v>
      </c>
      <c r="BR154" s="3">
        <f t="shared" si="66"/>
        <v>0</v>
      </c>
      <c r="BS154" s="3">
        <f t="shared" si="67"/>
        <v>0</v>
      </c>
      <c r="BT154" s="3">
        <f t="shared" si="68"/>
        <v>0</v>
      </c>
      <c r="BU154" s="3">
        <f t="shared" si="69"/>
        <v>0</v>
      </c>
      <c r="BV154" s="3">
        <f t="shared" si="70"/>
        <v>0</v>
      </c>
      <c r="BW154" s="3">
        <f t="shared" si="76"/>
        <v>0</v>
      </c>
      <c r="DB154" s="20"/>
    </row>
    <row r="155" spans="1:106" ht="13" x14ac:dyDescent="0.3">
      <c r="A155" s="407">
        <f t="shared" si="75"/>
        <v>1</v>
      </c>
      <c r="B155" s="3" t="str">
        <f t="shared" si="71"/>
        <v>202627</v>
      </c>
      <c r="C155" s="11" t="s">
        <v>193</v>
      </c>
      <c r="D155" s="10">
        <v>92.3</v>
      </c>
      <c r="E155" s="14" t="s">
        <v>44</v>
      </c>
      <c r="F155" s="4">
        <f t="shared" si="72"/>
        <v>0</v>
      </c>
      <c r="G155" s="3">
        <f t="shared" ca="1" si="73"/>
        <v>0</v>
      </c>
      <c r="H155" s="3" t="str">
        <f t="shared" si="74"/>
        <v>_RA</v>
      </c>
      <c r="N155" s="788">
        <v>160</v>
      </c>
      <c r="O155" s="788">
        <v>0</v>
      </c>
      <c r="Q155" s="788"/>
      <c r="S155" s="788"/>
      <c r="AD155" s="845"/>
      <c r="BD155" s="3">
        <f t="shared" si="52"/>
        <v>0</v>
      </c>
      <c r="BE155" s="3">
        <f t="shared" si="53"/>
        <v>0</v>
      </c>
      <c r="BF155" s="3">
        <f t="shared" si="54"/>
        <v>0</v>
      </c>
      <c r="BG155" s="3">
        <f t="shared" si="55"/>
        <v>0</v>
      </c>
      <c r="BH155" s="3">
        <f t="shared" si="56"/>
        <v>0</v>
      </c>
      <c r="BI155" s="3">
        <f t="shared" si="57"/>
        <v>0</v>
      </c>
      <c r="BJ155" s="3">
        <f t="shared" si="58"/>
        <v>0</v>
      </c>
      <c r="BK155" s="3">
        <f t="shared" si="59"/>
        <v>0</v>
      </c>
      <c r="BL155" s="3">
        <f t="shared" si="60"/>
        <v>0</v>
      </c>
      <c r="BM155" s="3">
        <f t="shared" si="61"/>
        <v>0</v>
      </c>
      <c r="BN155" s="3">
        <f t="shared" si="62"/>
        <v>0</v>
      </c>
      <c r="BO155" s="3">
        <f t="shared" si="63"/>
        <v>0</v>
      </c>
      <c r="BP155" s="3">
        <f t="shared" si="64"/>
        <v>0</v>
      </c>
      <c r="BQ155" s="3">
        <f t="shared" si="65"/>
        <v>0</v>
      </c>
      <c r="BR155" s="3">
        <f t="shared" si="66"/>
        <v>0</v>
      </c>
      <c r="BS155" s="3">
        <f t="shared" si="67"/>
        <v>0</v>
      </c>
      <c r="BT155" s="3">
        <f t="shared" si="68"/>
        <v>0</v>
      </c>
      <c r="BU155" s="3">
        <f t="shared" si="69"/>
        <v>0</v>
      </c>
      <c r="BV155" s="3">
        <f t="shared" si="70"/>
        <v>0</v>
      </c>
      <c r="BW155" s="3">
        <f t="shared" si="76"/>
        <v>0</v>
      </c>
      <c r="DB155" s="20"/>
    </row>
    <row r="156" spans="1:106" ht="13" x14ac:dyDescent="0.3">
      <c r="A156" s="407">
        <f t="shared" si="75"/>
        <v>1</v>
      </c>
      <c r="B156" s="3" t="str">
        <f t="shared" si="71"/>
        <v>202627</v>
      </c>
      <c r="C156" s="11" t="s">
        <v>193</v>
      </c>
      <c r="D156" s="10">
        <v>102.11</v>
      </c>
      <c r="E156" s="14" t="s">
        <v>43</v>
      </c>
      <c r="F156" s="4">
        <f t="shared" si="72"/>
        <v>0</v>
      </c>
      <c r="G156" s="3">
        <f t="shared" ca="1" si="73"/>
        <v>0</v>
      </c>
      <c r="H156" s="3" t="str">
        <f t="shared" si="74"/>
        <v>_RA</v>
      </c>
      <c r="N156" s="788">
        <v>161</v>
      </c>
      <c r="O156" s="788">
        <v>0</v>
      </c>
      <c r="Q156" s="788"/>
      <c r="S156" s="788"/>
      <c r="AD156" s="845"/>
      <c r="BD156" s="3">
        <f t="shared" si="52"/>
        <v>0</v>
      </c>
      <c r="BE156" s="3">
        <f t="shared" si="53"/>
        <v>0</v>
      </c>
      <c r="BF156" s="3">
        <f t="shared" si="54"/>
        <v>0</v>
      </c>
      <c r="BG156" s="3">
        <f t="shared" si="55"/>
        <v>0</v>
      </c>
      <c r="BH156" s="3">
        <f t="shared" si="56"/>
        <v>0</v>
      </c>
      <c r="BI156" s="3">
        <f t="shared" si="57"/>
        <v>0</v>
      </c>
      <c r="BJ156" s="3">
        <f t="shared" si="58"/>
        <v>0</v>
      </c>
      <c r="BK156" s="3">
        <f t="shared" si="59"/>
        <v>0</v>
      </c>
      <c r="BL156" s="3">
        <f t="shared" si="60"/>
        <v>0</v>
      </c>
      <c r="BM156" s="3">
        <f t="shared" si="61"/>
        <v>0</v>
      </c>
      <c r="BN156" s="3">
        <f t="shared" si="62"/>
        <v>0</v>
      </c>
      <c r="BO156" s="3">
        <f t="shared" si="63"/>
        <v>0</v>
      </c>
      <c r="BP156" s="3">
        <f t="shared" si="64"/>
        <v>0</v>
      </c>
      <c r="BQ156" s="3">
        <f t="shared" si="65"/>
        <v>0</v>
      </c>
      <c r="BR156" s="3">
        <f t="shared" si="66"/>
        <v>0</v>
      </c>
      <c r="BS156" s="3">
        <f t="shared" si="67"/>
        <v>0</v>
      </c>
      <c r="BT156" s="3">
        <f t="shared" si="68"/>
        <v>0</v>
      </c>
      <c r="BU156" s="3">
        <f t="shared" si="69"/>
        <v>0</v>
      </c>
      <c r="BV156" s="3">
        <f t="shared" si="70"/>
        <v>0</v>
      </c>
      <c r="BW156" s="3">
        <f t="shared" si="76"/>
        <v>0</v>
      </c>
      <c r="DB156" s="20"/>
    </row>
    <row r="157" spans="1:106" ht="13" x14ac:dyDescent="0.3">
      <c r="A157" s="407">
        <f t="shared" si="75"/>
        <v>1</v>
      </c>
      <c r="B157" s="3" t="str">
        <f t="shared" si="71"/>
        <v>202627</v>
      </c>
      <c r="C157" s="11" t="s">
        <v>193</v>
      </c>
      <c r="D157" s="10">
        <v>102.11</v>
      </c>
      <c r="E157" s="14" t="s">
        <v>44</v>
      </c>
      <c r="F157" s="4">
        <f t="shared" si="72"/>
        <v>0</v>
      </c>
      <c r="G157" s="3">
        <f t="shared" ca="1" si="73"/>
        <v>0</v>
      </c>
      <c r="H157" s="3" t="str">
        <f t="shared" si="74"/>
        <v>_RA</v>
      </c>
      <c r="N157" s="788">
        <v>162</v>
      </c>
      <c r="O157" s="788">
        <v>0</v>
      </c>
      <c r="Q157" s="788"/>
      <c r="S157" s="788"/>
      <c r="AD157" s="845"/>
      <c r="BD157" s="3">
        <f t="shared" si="52"/>
        <v>0</v>
      </c>
      <c r="BE157" s="3">
        <f t="shared" si="53"/>
        <v>0</v>
      </c>
      <c r="BF157" s="3">
        <f t="shared" si="54"/>
        <v>0</v>
      </c>
      <c r="BG157" s="3">
        <f t="shared" si="55"/>
        <v>0</v>
      </c>
      <c r="BH157" s="3">
        <f t="shared" si="56"/>
        <v>0</v>
      </c>
      <c r="BI157" s="3">
        <f t="shared" si="57"/>
        <v>0</v>
      </c>
      <c r="BJ157" s="3">
        <f t="shared" si="58"/>
        <v>0</v>
      </c>
      <c r="BK157" s="3">
        <f t="shared" si="59"/>
        <v>0</v>
      </c>
      <c r="BL157" s="3">
        <f t="shared" si="60"/>
        <v>0</v>
      </c>
      <c r="BM157" s="3">
        <f t="shared" si="61"/>
        <v>0</v>
      </c>
      <c r="BN157" s="3">
        <f t="shared" si="62"/>
        <v>0</v>
      </c>
      <c r="BO157" s="3">
        <f t="shared" si="63"/>
        <v>0</v>
      </c>
      <c r="BP157" s="3">
        <f t="shared" si="64"/>
        <v>0</v>
      </c>
      <c r="BQ157" s="3">
        <f t="shared" si="65"/>
        <v>0</v>
      </c>
      <c r="BR157" s="3">
        <f t="shared" si="66"/>
        <v>0</v>
      </c>
      <c r="BS157" s="3">
        <f t="shared" si="67"/>
        <v>0</v>
      </c>
      <c r="BT157" s="3">
        <f t="shared" si="68"/>
        <v>0</v>
      </c>
      <c r="BU157" s="3">
        <f t="shared" si="69"/>
        <v>0</v>
      </c>
      <c r="BV157" s="3">
        <f t="shared" si="70"/>
        <v>0</v>
      </c>
      <c r="BW157" s="3">
        <f t="shared" si="76"/>
        <v>0</v>
      </c>
      <c r="DB157" s="20"/>
    </row>
    <row r="158" spans="1:106" ht="13" x14ac:dyDescent="0.3">
      <c r="A158" s="407">
        <f t="shared" si="75"/>
        <v>1</v>
      </c>
      <c r="B158" s="3" t="str">
        <f t="shared" si="71"/>
        <v>202627</v>
      </c>
      <c r="C158" s="11" t="s">
        <v>193</v>
      </c>
      <c r="D158" s="10">
        <v>106.11</v>
      </c>
      <c r="E158" s="14" t="s">
        <v>43</v>
      </c>
      <c r="F158" s="4">
        <f t="shared" si="72"/>
        <v>0</v>
      </c>
      <c r="G158" s="3">
        <f t="shared" ref="G158:G159" ca="1" si="77">IF(VLOOKUP(D158,INDIRECT(H158),MATCH(E158,INDIRECT(H158&amp;$I$1),0),FALSE)="",0,VLOOKUP(D158,INDIRECT(H158),MATCH(E158,INDIRECT(H158&amp;$I$1),0),FALSE))</f>
        <v>0</v>
      </c>
      <c r="H158" s="3" t="str">
        <f t="shared" ref="H158:H159" si="78">"_"&amp;C158</f>
        <v>_RA</v>
      </c>
      <c r="N158" s="788">
        <v>163</v>
      </c>
      <c r="O158" s="788">
        <v>0</v>
      </c>
      <c r="Q158" s="788"/>
      <c r="S158" s="788"/>
      <c r="AD158" s="845"/>
      <c r="BD158" s="3">
        <f t="shared" si="52"/>
        <v>0</v>
      </c>
      <c r="BE158" s="3">
        <f t="shared" si="53"/>
        <v>0</v>
      </c>
      <c r="BF158" s="3">
        <f t="shared" si="54"/>
        <v>0</v>
      </c>
      <c r="BG158" s="3">
        <f t="shared" si="55"/>
        <v>0</v>
      </c>
      <c r="BH158" s="3">
        <f t="shared" si="56"/>
        <v>0</v>
      </c>
      <c r="BI158" s="3">
        <f t="shared" si="57"/>
        <v>0</v>
      </c>
      <c r="BJ158" s="3">
        <f t="shared" si="58"/>
        <v>0</v>
      </c>
      <c r="BK158" s="3">
        <f t="shared" si="59"/>
        <v>0</v>
      </c>
      <c r="BL158" s="3">
        <f t="shared" si="60"/>
        <v>0</v>
      </c>
      <c r="BM158" s="3">
        <f t="shared" si="61"/>
        <v>0</v>
      </c>
      <c r="BN158" s="3">
        <f t="shared" si="62"/>
        <v>0</v>
      </c>
      <c r="BO158" s="3">
        <f t="shared" si="63"/>
        <v>0</v>
      </c>
      <c r="BP158" s="3">
        <f t="shared" si="64"/>
        <v>0</v>
      </c>
      <c r="BQ158" s="3">
        <f t="shared" si="65"/>
        <v>0</v>
      </c>
      <c r="BR158" s="3">
        <f t="shared" si="66"/>
        <v>0</v>
      </c>
      <c r="BS158" s="3">
        <f t="shared" si="67"/>
        <v>0</v>
      </c>
      <c r="BT158" s="3">
        <f t="shared" si="68"/>
        <v>0</v>
      </c>
      <c r="BU158" s="3">
        <f t="shared" si="69"/>
        <v>0</v>
      </c>
      <c r="BV158" s="3">
        <f t="shared" si="70"/>
        <v>0</v>
      </c>
      <c r="BW158" s="3">
        <f t="shared" si="76"/>
        <v>0</v>
      </c>
      <c r="DB158" s="20"/>
    </row>
    <row r="159" spans="1:106" ht="13" x14ac:dyDescent="0.3">
      <c r="A159" s="407">
        <f t="shared" si="75"/>
        <v>1</v>
      </c>
      <c r="B159" s="3" t="str">
        <f t="shared" si="71"/>
        <v>202627</v>
      </c>
      <c r="C159" s="11" t="s">
        <v>193</v>
      </c>
      <c r="D159" s="10">
        <v>106.11</v>
      </c>
      <c r="E159" s="14" t="s">
        <v>44</v>
      </c>
      <c r="F159" s="4">
        <f t="shared" si="72"/>
        <v>0</v>
      </c>
      <c r="G159" s="3">
        <f t="shared" ca="1" si="77"/>
        <v>0</v>
      </c>
      <c r="H159" s="3" t="str">
        <f t="shared" si="78"/>
        <v>_RA</v>
      </c>
      <c r="N159" s="788">
        <v>198</v>
      </c>
      <c r="O159" s="788"/>
      <c r="Q159" s="788">
        <v>0</v>
      </c>
      <c r="R159" s="3">
        <v>0</v>
      </c>
      <c r="S159" s="788"/>
      <c r="AD159" s="845"/>
      <c r="BD159" s="3">
        <f t="shared" si="52"/>
        <v>0</v>
      </c>
      <c r="BE159" s="3">
        <f t="shared" si="53"/>
        <v>0</v>
      </c>
      <c r="BF159" s="3">
        <f t="shared" si="54"/>
        <v>0</v>
      </c>
      <c r="BG159" s="3">
        <f t="shared" si="55"/>
        <v>0</v>
      </c>
      <c r="BH159" s="3">
        <f t="shared" si="56"/>
        <v>0</v>
      </c>
      <c r="BI159" s="3">
        <f t="shared" si="57"/>
        <v>0</v>
      </c>
      <c r="BJ159" s="3">
        <f t="shared" si="58"/>
        <v>0</v>
      </c>
      <c r="BK159" s="3">
        <f t="shared" si="59"/>
        <v>0</v>
      </c>
      <c r="BL159" s="3">
        <f t="shared" si="60"/>
        <v>0</v>
      </c>
      <c r="BM159" s="3">
        <f t="shared" si="61"/>
        <v>0</v>
      </c>
      <c r="BN159" s="3">
        <f t="shared" si="62"/>
        <v>0</v>
      </c>
      <c r="BO159" s="3">
        <f t="shared" si="63"/>
        <v>0</v>
      </c>
      <c r="BP159" s="3">
        <f t="shared" si="64"/>
        <v>0</v>
      </c>
      <c r="BQ159" s="3">
        <f t="shared" si="65"/>
        <v>0</v>
      </c>
      <c r="BR159" s="3">
        <f t="shared" si="66"/>
        <v>0</v>
      </c>
      <c r="BS159" s="3">
        <f t="shared" si="67"/>
        <v>0</v>
      </c>
      <c r="BT159" s="3">
        <f t="shared" si="68"/>
        <v>0</v>
      </c>
      <c r="BU159" s="3">
        <f t="shared" si="69"/>
        <v>0</v>
      </c>
      <c r="BV159" s="3">
        <f t="shared" si="70"/>
        <v>0</v>
      </c>
      <c r="BW159" s="3">
        <f t="shared" si="76"/>
        <v>0</v>
      </c>
      <c r="DB159" s="20"/>
    </row>
    <row r="160" spans="1:106" ht="13" x14ac:dyDescent="0.3">
      <c r="A160" s="407">
        <f t="shared" si="75"/>
        <v>1</v>
      </c>
      <c r="B160" s="3" t="str">
        <f t="shared" si="71"/>
        <v>202627</v>
      </c>
      <c r="C160" s="11" t="s">
        <v>193</v>
      </c>
      <c r="D160" s="10">
        <v>107.1</v>
      </c>
      <c r="E160" s="14" t="s">
        <v>43</v>
      </c>
      <c r="F160" s="4">
        <f t="shared" si="72"/>
        <v>0</v>
      </c>
      <c r="G160" s="3">
        <f t="shared" ca="1" si="73"/>
        <v>0</v>
      </c>
      <c r="H160" s="3" t="str">
        <f t="shared" si="74"/>
        <v>_RA</v>
      </c>
      <c r="N160" s="788">
        <v>199</v>
      </c>
      <c r="O160" s="788"/>
      <c r="Q160" s="788">
        <v>0</v>
      </c>
      <c r="R160" s="3">
        <v>0</v>
      </c>
      <c r="S160" s="788"/>
      <c r="AD160" s="845"/>
      <c r="BD160" s="3">
        <f t="shared" si="52"/>
        <v>0</v>
      </c>
      <c r="BE160" s="3">
        <f t="shared" si="53"/>
        <v>0</v>
      </c>
      <c r="BF160" s="3">
        <f t="shared" si="54"/>
        <v>0</v>
      </c>
      <c r="BG160" s="3">
        <f t="shared" si="55"/>
        <v>0</v>
      </c>
      <c r="BH160" s="3">
        <f t="shared" si="56"/>
        <v>0</v>
      </c>
      <c r="BI160" s="3">
        <f t="shared" si="57"/>
        <v>0</v>
      </c>
      <c r="BJ160" s="3">
        <f t="shared" si="58"/>
        <v>0</v>
      </c>
      <c r="BK160" s="3">
        <f t="shared" si="59"/>
        <v>0</v>
      </c>
      <c r="BL160" s="3">
        <f t="shared" si="60"/>
        <v>0</v>
      </c>
      <c r="BM160" s="3">
        <f t="shared" si="61"/>
        <v>0</v>
      </c>
      <c r="BN160" s="3">
        <f t="shared" si="62"/>
        <v>0</v>
      </c>
      <c r="BO160" s="3">
        <f t="shared" si="63"/>
        <v>0</v>
      </c>
      <c r="BP160" s="3">
        <f t="shared" si="64"/>
        <v>0</v>
      </c>
      <c r="BQ160" s="3">
        <f t="shared" si="65"/>
        <v>0</v>
      </c>
      <c r="BR160" s="3">
        <f t="shared" si="66"/>
        <v>0</v>
      </c>
      <c r="BS160" s="3">
        <f t="shared" si="67"/>
        <v>0</v>
      </c>
      <c r="BT160" s="3">
        <f t="shared" si="68"/>
        <v>0</v>
      </c>
      <c r="BU160" s="3">
        <f t="shared" si="69"/>
        <v>0</v>
      </c>
      <c r="BV160" s="3">
        <f t="shared" si="70"/>
        <v>0</v>
      </c>
      <c r="BW160" s="3">
        <f t="shared" si="76"/>
        <v>0</v>
      </c>
      <c r="DB160" s="20"/>
    </row>
    <row r="161" spans="1:106" ht="13" x14ac:dyDescent="0.3">
      <c r="A161" s="407">
        <f t="shared" si="75"/>
        <v>1</v>
      </c>
      <c r="B161" s="3" t="str">
        <f t="shared" si="71"/>
        <v>202627</v>
      </c>
      <c r="C161" s="11" t="s">
        <v>193</v>
      </c>
      <c r="D161" s="10">
        <v>107.1</v>
      </c>
      <c r="E161" s="14" t="s">
        <v>44</v>
      </c>
      <c r="F161" s="4">
        <f t="shared" si="72"/>
        <v>0</v>
      </c>
      <c r="G161" s="3">
        <f t="shared" ca="1" si="73"/>
        <v>0</v>
      </c>
      <c r="H161" s="3" t="str">
        <f t="shared" si="74"/>
        <v>_RA</v>
      </c>
      <c r="N161" s="788">
        <v>203</v>
      </c>
      <c r="O161" s="788"/>
      <c r="Q161" s="788">
        <v>0</v>
      </c>
      <c r="S161" s="788"/>
      <c r="AD161" s="845"/>
      <c r="BD161" s="3">
        <f t="shared" si="52"/>
        <v>0</v>
      </c>
      <c r="BE161" s="3">
        <f t="shared" si="53"/>
        <v>0</v>
      </c>
      <c r="BF161" s="3">
        <f t="shared" si="54"/>
        <v>0</v>
      </c>
      <c r="BG161" s="3">
        <f t="shared" si="55"/>
        <v>0</v>
      </c>
      <c r="BH161" s="3">
        <f t="shared" si="56"/>
        <v>0</v>
      </c>
      <c r="BI161" s="3">
        <f t="shared" si="57"/>
        <v>0</v>
      </c>
      <c r="BJ161" s="3">
        <f t="shared" si="58"/>
        <v>0</v>
      </c>
      <c r="BK161" s="3">
        <f t="shared" si="59"/>
        <v>0</v>
      </c>
      <c r="BL161" s="3">
        <f t="shared" si="60"/>
        <v>0</v>
      </c>
      <c r="BM161" s="3">
        <f t="shared" si="61"/>
        <v>0</v>
      </c>
      <c r="BN161" s="3">
        <f t="shared" si="62"/>
        <v>0</v>
      </c>
      <c r="BO161" s="3">
        <f t="shared" si="63"/>
        <v>0</v>
      </c>
      <c r="BP161" s="3">
        <f t="shared" si="64"/>
        <v>0</v>
      </c>
      <c r="BQ161" s="3">
        <f t="shared" si="65"/>
        <v>0</v>
      </c>
      <c r="BR161" s="3">
        <f t="shared" si="66"/>
        <v>0</v>
      </c>
      <c r="BS161" s="3">
        <f t="shared" si="67"/>
        <v>0</v>
      </c>
      <c r="BT161" s="3">
        <f t="shared" si="68"/>
        <v>0</v>
      </c>
      <c r="BU161" s="3">
        <f t="shared" si="69"/>
        <v>0</v>
      </c>
      <c r="BV161" s="3">
        <f t="shared" si="70"/>
        <v>0</v>
      </c>
      <c r="BW161" s="3">
        <f t="shared" si="76"/>
        <v>0</v>
      </c>
      <c r="DB161" s="20"/>
    </row>
    <row r="162" spans="1:106" ht="13" x14ac:dyDescent="0.3">
      <c r="A162" s="407">
        <f t="shared" si="75"/>
        <v>1</v>
      </c>
      <c r="B162" s="3" t="str">
        <f t="shared" si="71"/>
        <v>202627</v>
      </c>
      <c r="C162" s="11" t="s">
        <v>193</v>
      </c>
      <c r="D162" s="10">
        <v>107.2</v>
      </c>
      <c r="E162" s="14" t="s">
        <v>43</v>
      </c>
      <c r="F162" s="4">
        <f t="shared" si="72"/>
        <v>0</v>
      </c>
      <c r="G162" s="3">
        <f t="shared" ca="1" si="73"/>
        <v>0</v>
      </c>
      <c r="H162" s="3" t="str">
        <f t="shared" si="74"/>
        <v>_RA</v>
      </c>
      <c r="N162" s="788">
        <v>208</v>
      </c>
      <c r="O162" s="788"/>
      <c r="Q162" s="788">
        <v>0</v>
      </c>
      <c r="S162" s="788"/>
      <c r="AD162" s="845"/>
      <c r="BD162" s="3">
        <f t="shared" si="52"/>
        <v>0</v>
      </c>
      <c r="BE162" s="3">
        <f t="shared" si="53"/>
        <v>0</v>
      </c>
      <c r="BF162" s="3">
        <f t="shared" si="54"/>
        <v>0</v>
      </c>
      <c r="BG162" s="3">
        <f t="shared" si="55"/>
        <v>0</v>
      </c>
      <c r="BH162" s="3">
        <f t="shared" si="56"/>
        <v>0</v>
      </c>
      <c r="BI162" s="3">
        <f t="shared" si="57"/>
        <v>0</v>
      </c>
      <c r="BJ162" s="3">
        <f t="shared" si="58"/>
        <v>0</v>
      </c>
      <c r="BK162" s="3">
        <f t="shared" si="59"/>
        <v>0</v>
      </c>
      <c r="BL162" s="3">
        <f t="shared" si="60"/>
        <v>0</v>
      </c>
      <c r="BM162" s="3">
        <f t="shared" si="61"/>
        <v>0</v>
      </c>
      <c r="BN162" s="3">
        <f t="shared" si="62"/>
        <v>0</v>
      </c>
      <c r="BO162" s="3">
        <f t="shared" si="63"/>
        <v>0</v>
      </c>
      <c r="BP162" s="3">
        <f t="shared" si="64"/>
        <v>0</v>
      </c>
      <c r="BQ162" s="3">
        <f t="shared" si="65"/>
        <v>0</v>
      </c>
      <c r="BR162" s="3">
        <f t="shared" si="66"/>
        <v>0</v>
      </c>
      <c r="BS162" s="3">
        <f t="shared" si="67"/>
        <v>0</v>
      </c>
      <c r="BT162" s="3">
        <f t="shared" si="68"/>
        <v>0</v>
      </c>
      <c r="BU162" s="3">
        <f t="shared" si="69"/>
        <v>0</v>
      </c>
      <c r="BV162" s="3">
        <f t="shared" si="70"/>
        <v>0</v>
      </c>
      <c r="BW162" s="3">
        <f t="shared" si="76"/>
        <v>0</v>
      </c>
      <c r="DB162" s="20"/>
    </row>
    <row r="163" spans="1:106" ht="13" x14ac:dyDescent="0.3">
      <c r="A163" s="407">
        <f t="shared" si="75"/>
        <v>1</v>
      </c>
      <c r="B163" s="3" t="str">
        <f t="shared" si="71"/>
        <v>202627</v>
      </c>
      <c r="C163" s="11" t="s">
        <v>193</v>
      </c>
      <c r="D163" s="10">
        <v>107.2</v>
      </c>
      <c r="E163" s="14" t="s">
        <v>44</v>
      </c>
      <c r="F163" s="4">
        <f t="shared" si="72"/>
        <v>0</v>
      </c>
      <c r="G163" s="3">
        <f t="shared" ca="1" si="73"/>
        <v>0</v>
      </c>
      <c r="H163" s="3" t="str">
        <f t="shared" si="74"/>
        <v>_RA</v>
      </c>
      <c r="N163" s="788">
        <v>210</v>
      </c>
      <c r="O163" s="788"/>
      <c r="Q163" s="788">
        <v>0</v>
      </c>
      <c r="S163" s="788"/>
      <c r="AD163" s="845"/>
      <c r="BD163" s="3">
        <f t="shared" si="52"/>
        <v>0</v>
      </c>
      <c r="BE163" s="3">
        <f t="shared" si="53"/>
        <v>0</v>
      </c>
      <c r="BF163" s="3">
        <f t="shared" si="54"/>
        <v>0</v>
      </c>
      <c r="BG163" s="3">
        <f t="shared" si="55"/>
        <v>0</v>
      </c>
      <c r="BH163" s="3">
        <f t="shared" si="56"/>
        <v>0</v>
      </c>
      <c r="BI163" s="3">
        <f t="shared" si="57"/>
        <v>0</v>
      </c>
      <c r="BJ163" s="3">
        <f t="shared" si="58"/>
        <v>0</v>
      </c>
      <c r="BK163" s="3">
        <f t="shared" si="59"/>
        <v>0</v>
      </c>
      <c r="BL163" s="3">
        <f t="shared" si="60"/>
        <v>0</v>
      </c>
      <c r="BM163" s="3">
        <f t="shared" si="61"/>
        <v>0</v>
      </c>
      <c r="BN163" s="3">
        <f t="shared" si="62"/>
        <v>0</v>
      </c>
      <c r="BO163" s="3">
        <f t="shared" si="63"/>
        <v>0</v>
      </c>
      <c r="BP163" s="3">
        <f t="shared" si="64"/>
        <v>0</v>
      </c>
      <c r="BQ163" s="3">
        <f t="shared" si="65"/>
        <v>0</v>
      </c>
      <c r="BR163" s="3">
        <f t="shared" si="66"/>
        <v>0</v>
      </c>
      <c r="BS163" s="3">
        <f t="shared" si="67"/>
        <v>0</v>
      </c>
      <c r="BT163" s="3">
        <f t="shared" si="68"/>
        <v>0</v>
      </c>
      <c r="BU163" s="3">
        <f t="shared" si="69"/>
        <v>0</v>
      </c>
      <c r="BV163" s="3">
        <f t="shared" si="70"/>
        <v>0</v>
      </c>
      <c r="BW163" s="3">
        <f t="shared" si="76"/>
        <v>0</v>
      </c>
      <c r="DB163" s="20"/>
    </row>
    <row r="164" spans="1:106" ht="13" x14ac:dyDescent="0.3">
      <c r="A164" s="407">
        <f t="shared" si="75"/>
        <v>1</v>
      </c>
      <c r="B164" s="3" t="str">
        <f t="shared" si="71"/>
        <v>202627</v>
      </c>
      <c r="C164" s="11" t="s">
        <v>193</v>
      </c>
      <c r="D164" s="10">
        <v>107.3</v>
      </c>
      <c r="E164" s="14" t="s">
        <v>43</v>
      </c>
      <c r="F164" s="4">
        <f t="shared" si="72"/>
        <v>0</v>
      </c>
      <c r="G164" s="3">
        <f t="shared" ca="1" si="73"/>
        <v>0</v>
      </c>
      <c r="H164" s="3" t="str">
        <f t="shared" si="74"/>
        <v>_RA</v>
      </c>
      <c r="N164" s="788">
        <v>212</v>
      </c>
      <c r="O164" s="788"/>
      <c r="Q164" s="788">
        <v>0</v>
      </c>
      <c r="S164" s="788"/>
      <c r="AD164" s="845"/>
      <c r="BD164" s="3">
        <f t="shared" si="52"/>
        <v>0</v>
      </c>
      <c r="BE164" s="3">
        <f t="shared" si="53"/>
        <v>0</v>
      </c>
      <c r="BF164" s="3">
        <f t="shared" si="54"/>
        <v>0</v>
      </c>
      <c r="BG164" s="3">
        <f t="shared" si="55"/>
        <v>0</v>
      </c>
      <c r="BH164" s="3">
        <f t="shared" si="56"/>
        <v>0</v>
      </c>
      <c r="BI164" s="3">
        <f t="shared" si="57"/>
        <v>0</v>
      </c>
      <c r="BJ164" s="3">
        <f t="shared" si="58"/>
        <v>0</v>
      </c>
      <c r="BK164" s="3">
        <f t="shared" si="59"/>
        <v>0</v>
      </c>
      <c r="BL164" s="3">
        <f t="shared" si="60"/>
        <v>0</v>
      </c>
      <c r="BM164" s="3">
        <f t="shared" si="61"/>
        <v>0</v>
      </c>
      <c r="BN164" s="3">
        <f t="shared" si="62"/>
        <v>0</v>
      </c>
      <c r="BO164" s="3">
        <f t="shared" si="63"/>
        <v>0</v>
      </c>
      <c r="BP164" s="3">
        <f t="shared" si="64"/>
        <v>0</v>
      </c>
      <c r="BQ164" s="3">
        <f t="shared" si="65"/>
        <v>0</v>
      </c>
      <c r="BR164" s="3">
        <f t="shared" si="66"/>
        <v>0</v>
      </c>
      <c r="BS164" s="3">
        <f t="shared" si="67"/>
        <v>0</v>
      </c>
      <c r="BT164" s="3">
        <f t="shared" si="68"/>
        <v>0</v>
      </c>
      <c r="BU164" s="3">
        <f t="shared" si="69"/>
        <v>0</v>
      </c>
      <c r="BV164" s="3">
        <f t="shared" si="70"/>
        <v>0</v>
      </c>
      <c r="BW164" s="3">
        <f t="shared" si="76"/>
        <v>0</v>
      </c>
      <c r="DB164" s="20"/>
    </row>
    <row r="165" spans="1:106" ht="13" x14ac:dyDescent="0.3">
      <c r="A165" s="407">
        <f t="shared" si="75"/>
        <v>1</v>
      </c>
      <c r="B165" s="3" t="str">
        <f t="shared" si="71"/>
        <v>202627</v>
      </c>
      <c r="C165" s="11" t="s">
        <v>193</v>
      </c>
      <c r="D165" s="10">
        <v>107.3</v>
      </c>
      <c r="E165" s="14" t="s">
        <v>44</v>
      </c>
      <c r="F165" s="4">
        <f t="shared" si="72"/>
        <v>0</v>
      </c>
      <c r="G165" s="3">
        <f t="shared" ca="1" si="73"/>
        <v>0</v>
      </c>
      <c r="H165" s="3" t="str">
        <f t="shared" si="74"/>
        <v>_RA</v>
      </c>
      <c r="N165" s="788">
        <v>298</v>
      </c>
      <c r="O165" s="788"/>
      <c r="Q165" s="788">
        <v>0</v>
      </c>
      <c r="R165" s="3">
        <v>0</v>
      </c>
      <c r="S165" s="788"/>
      <c r="AD165" s="845"/>
      <c r="BD165" s="3">
        <f t="shared" si="52"/>
        <v>0</v>
      </c>
      <c r="BE165" s="3">
        <f t="shared" si="53"/>
        <v>0</v>
      </c>
      <c r="BF165" s="3">
        <f t="shared" si="54"/>
        <v>0</v>
      </c>
      <c r="BG165" s="3">
        <f t="shared" si="55"/>
        <v>0</v>
      </c>
      <c r="BH165" s="3">
        <f t="shared" si="56"/>
        <v>0</v>
      </c>
      <c r="BI165" s="3">
        <f t="shared" si="57"/>
        <v>0</v>
      </c>
      <c r="BJ165" s="3">
        <f t="shared" si="58"/>
        <v>0</v>
      </c>
      <c r="BK165" s="3">
        <f t="shared" si="59"/>
        <v>0</v>
      </c>
      <c r="BL165" s="3">
        <f t="shared" si="60"/>
        <v>0</v>
      </c>
      <c r="BM165" s="3">
        <f t="shared" si="61"/>
        <v>0</v>
      </c>
      <c r="BN165" s="3">
        <f t="shared" si="62"/>
        <v>0</v>
      </c>
      <c r="BO165" s="3">
        <f t="shared" si="63"/>
        <v>0</v>
      </c>
      <c r="BP165" s="3">
        <f t="shared" si="64"/>
        <v>0</v>
      </c>
      <c r="BQ165" s="3">
        <f t="shared" si="65"/>
        <v>0</v>
      </c>
      <c r="BR165" s="3">
        <f t="shared" si="66"/>
        <v>0</v>
      </c>
      <c r="BS165" s="3">
        <f t="shared" si="67"/>
        <v>0</v>
      </c>
      <c r="BT165" s="3">
        <f t="shared" si="68"/>
        <v>0</v>
      </c>
      <c r="BU165" s="3">
        <f t="shared" si="69"/>
        <v>0</v>
      </c>
      <c r="BV165" s="3">
        <f t="shared" si="70"/>
        <v>0</v>
      </c>
      <c r="BW165" s="3">
        <f t="shared" si="76"/>
        <v>0</v>
      </c>
      <c r="DB165" s="20"/>
    </row>
    <row r="166" spans="1:106" ht="13" x14ac:dyDescent="0.3">
      <c r="A166" s="407">
        <f t="shared" si="75"/>
        <v>1</v>
      </c>
      <c r="B166" s="3" t="str">
        <f t="shared" si="71"/>
        <v>202627</v>
      </c>
      <c r="C166" s="11" t="s">
        <v>193</v>
      </c>
      <c r="D166" s="10">
        <v>107.4</v>
      </c>
      <c r="E166" s="14" t="s">
        <v>43</v>
      </c>
      <c r="F166" s="4">
        <f t="shared" si="72"/>
        <v>0</v>
      </c>
      <c r="G166" s="3">
        <f t="shared" ca="1" si="73"/>
        <v>0</v>
      </c>
      <c r="H166" s="3" t="str">
        <f t="shared" si="74"/>
        <v>_RA</v>
      </c>
      <c r="N166" s="788">
        <v>299</v>
      </c>
      <c r="O166" s="788"/>
      <c r="Q166" s="788">
        <v>0</v>
      </c>
      <c r="R166" s="3">
        <v>0</v>
      </c>
      <c r="S166" s="788"/>
      <c r="AD166" s="845"/>
      <c r="BD166" s="3">
        <f t="shared" si="52"/>
        <v>0</v>
      </c>
      <c r="BE166" s="3">
        <f t="shared" si="53"/>
        <v>0</v>
      </c>
      <c r="BF166" s="3">
        <f t="shared" si="54"/>
        <v>0</v>
      </c>
      <c r="BG166" s="3">
        <f t="shared" si="55"/>
        <v>0</v>
      </c>
      <c r="BH166" s="3">
        <f t="shared" si="56"/>
        <v>0</v>
      </c>
      <c r="BI166" s="3">
        <f t="shared" si="57"/>
        <v>0</v>
      </c>
      <c r="BJ166" s="3">
        <f t="shared" si="58"/>
        <v>0</v>
      </c>
      <c r="BK166" s="3">
        <f t="shared" si="59"/>
        <v>0</v>
      </c>
      <c r="BL166" s="3">
        <f t="shared" si="60"/>
        <v>0</v>
      </c>
      <c r="BM166" s="3">
        <f t="shared" si="61"/>
        <v>0</v>
      </c>
      <c r="BN166" s="3">
        <f t="shared" si="62"/>
        <v>0</v>
      </c>
      <c r="BO166" s="3">
        <f t="shared" si="63"/>
        <v>0</v>
      </c>
      <c r="BP166" s="3">
        <f t="shared" si="64"/>
        <v>0</v>
      </c>
      <c r="BQ166" s="3">
        <f t="shared" si="65"/>
        <v>0</v>
      </c>
      <c r="BR166" s="3">
        <f t="shared" si="66"/>
        <v>0</v>
      </c>
      <c r="BS166" s="3">
        <f t="shared" si="67"/>
        <v>0</v>
      </c>
      <c r="BT166" s="3">
        <f t="shared" si="68"/>
        <v>0</v>
      </c>
      <c r="BU166" s="3">
        <f t="shared" si="69"/>
        <v>0</v>
      </c>
      <c r="BV166" s="3">
        <f t="shared" si="70"/>
        <v>0</v>
      </c>
      <c r="BW166" s="3">
        <f t="shared" si="76"/>
        <v>0</v>
      </c>
      <c r="DB166" s="20"/>
    </row>
    <row r="167" spans="1:106" ht="13" x14ac:dyDescent="0.3">
      <c r="A167" s="407">
        <f t="shared" si="75"/>
        <v>1</v>
      </c>
      <c r="B167" s="3" t="str">
        <f t="shared" si="71"/>
        <v>202627</v>
      </c>
      <c r="C167" s="11" t="s">
        <v>193</v>
      </c>
      <c r="D167" s="10">
        <v>107.4</v>
      </c>
      <c r="E167" s="14" t="s">
        <v>44</v>
      </c>
      <c r="F167" s="4">
        <f t="shared" si="72"/>
        <v>0</v>
      </c>
      <c r="G167" s="3">
        <f t="shared" ca="1" si="73"/>
        <v>0</v>
      </c>
      <c r="H167" s="3" t="str">
        <f t="shared" si="74"/>
        <v>_RA</v>
      </c>
      <c r="N167" s="788">
        <v>311</v>
      </c>
      <c r="O167" s="788"/>
      <c r="Q167" s="788">
        <v>0</v>
      </c>
      <c r="S167" s="788"/>
      <c r="AD167" s="845"/>
      <c r="BD167" s="3">
        <f t="shared" si="52"/>
        <v>0</v>
      </c>
      <c r="BE167" s="3">
        <f t="shared" si="53"/>
        <v>0</v>
      </c>
      <c r="BF167" s="3">
        <f t="shared" si="54"/>
        <v>0</v>
      </c>
      <c r="BG167" s="3">
        <f t="shared" si="55"/>
        <v>0</v>
      </c>
      <c r="BH167" s="3">
        <f t="shared" si="56"/>
        <v>0</v>
      </c>
      <c r="BI167" s="3">
        <f t="shared" si="57"/>
        <v>0</v>
      </c>
      <c r="BJ167" s="3">
        <f t="shared" si="58"/>
        <v>0</v>
      </c>
      <c r="BK167" s="3">
        <f t="shared" si="59"/>
        <v>0</v>
      </c>
      <c r="BL167" s="3">
        <f t="shared" si="60"/>
        <v>0</v>
      </c>
      <c r="BM167" s="3">
        <f t="shared" si="61"/>
        <v>0</v>
      </c>
      <c r="BN167" s="3">
        <f t="shared" si="62"/>
        <v>0</v>
      </c>
      <c r="BO167" s="3">
        <f t="shared" si="63"/>
        <v>0</v>
      </c>
      <c r="BP167" s="3">
        <f t="shared" si="64"/>
        <v>0</v>
      </c>
      <c r="BQ167" s="3">
        <f t="shared" si="65"/>
        <v>0</v>
      </c>
      <c r="BR167" s="3">
        <f t="shared" si="66"/>
        <v>0</v>
      </c>
      <c r="BS167" s="3">
        <f t="shared" si="67"/>
        <v>0</v>
      </c>
      <c r="BT167" s="3">
        <f t="shared" si="68"/>
        <v>0</v>
      </c>
      <c r="BU167" s="3">
        <f t="shared" si="69"/>
        <v>0</v>
      </c>
      <c r="BV167" s="3">
        <f t="shared" si="70"/>
        <v>0</v>
      </c>
      <c r="BW167" s="3">
        <f t="shared" si="76"/>
        <v>0</v>
      </c>
      <c r="DB167" s="20"/>
    </row>
    <row r="168" spans="1:106" ht="13" x14ac:dyDescent="0.3">
      <c r="A168" s="407">
        <f t="shared" si="75"/>
        <v>1</v>
      </c>
      <c r="B168" s="3" t="str">
        <f t="shared" si="71"/>
        <v>202627</v>
      </c>
      <c r="C168" s="11" t="s">
        <v>193</v>
      </c>
      <c r="D168" s="10">
        <v>107.5</v>
      </c>
      <c r="E168" s="14" t="s">
        <v>43</v>
      </c>
      <c r="F168" s="4">
        <f t="shared" si="72"/>
        <v>0</v>
      </c>
      <c r="G168" s="3">
        <f t="shared" ca="1" si="73"/>
        <v>0</v>
      </c>
      <c r="H168" s="3" t="str">
        <f t="shared" si="74"/>
        <v>_RA</v>
      </c>
      <c r="N168" s="788">
        <v>331</v>
      </c>
      <c r="O168" s="788"/>
      <c r="Q168" s="788">
        <v>0</v>
      </c>
      <c r="S168" s="788"/>
      <c r="AD168" s="845"/>
      <c r="BD168" s="3">
        <f t="shared" si="52"/>
        <v>0</v>
      </c>
      <c r="BE168" s="3">
        <f t="shared" si="53"/>
        <v>0</v>
      </c>
      <c r="BF168" s="3">
        <f t="shared" si="54"/>
        <v>0</v>
      </c>
      <c r="BG168" s="3">
        <f t="shared" si="55"/>
        <v>0</v>
      </c>
      <c r="BH168" s="3">
        <f t="shared" si="56"/>
        <v>0</v>
      </c>
      <c r="BI168" s="3">
        <f t="shared" si="57"/>
        <v>0</v>
      </c>
      <c r="BJ168" s="3">
        <f t="shared" si="58"/>
        <v>0</v>
      </c>
      <c r="BK168" s="3">
        <f t="shared" si="59"/>
        <v>0</v>
      </c>
      <c r="BL168" s="3">
        <f t="shared" si="60"/>
        <v>0</v>
      </c>
      <c r="BM168" s="3">
        <f t="shared" si="61"/>
        <v>0</v>
      </c>
      <c r="BN168" s="3">
        <f t="shared" si="62"/>
        <v>0</v>
      </c>
      <c r="BO168" s="3">
        <f t="shared" si="63"/>
        <v>0</v>
      </c>
      <c r="BP168" s="3">
        <f t="shared" si="64"/>
        <v>0</v>
      </c>
      <c r="BQ168" s="3">
        <f t="shared" si="65"/>
        <v>0</v>
      </c>
      <c r="BR168" s="3">
        <f t="shared" si="66"/>
        <v>0</v>
      </c>
      <c r="BS168" s="3">
        <f t="shared" si="67"/>
        <v>0</v>
      </c>
      <c r="BT168" s="3">
        <f t="shared" si="68"/>
        <v>0</v>
      </c>
      <c r="BU168" s="3">
        <f t="shared" si="69"/>
        <v>0</v>
      </c>
      <c r="BV168" s="3">
        <f t="shared" si="70"/>
        <v>0</v>
      </c>
      <c r="BW168" s="3">
        <f t="shared" si="76"/>
        <v>0</v>
      </c>
      <c r="DB168" s="20"/>
    </row>
    <row r="169" spans="1:106" ht="13" x14ac:dyDescent="0.3">
      <c r="A169" s="407">
        <f t="shared" si="75"/>
        <v>1</v>
      </c>
      <c r="B169" s="3" t="str">
        <f t="shared" si="71"/>
        <v>202627</v>
      </c>
      <c r="C169" s="11" t="s">
        <v>193</v>
      </c>
      <c r="D169" s="10">
        <v>107.5</v>
      </c>
      <c r="E169" s="14" t="s">
        <v>44</v>
      </c>
      <c r="F169" s="4">
        <f t="shared" si="72"/>
        <v>0</v>
      </c>
      <c r="G169" s="3">
        <f t="shared" ca="1" si="73"/>
        <v>0</v>
      </c>
      <c r="H169" s="3" t="str">
        <f t="shared" si="74"/>
        <v>_RA</v>
      </c>
      <c r="N169" s="788">
        <v>398</v>
      </c>
      <c r="O169" s="788"/>
      <c r="Q169" s="788">
        <v>0</v>
      </c>
      <c r="R169" s="3">
        <v>0</v>
      </c>
      <c r="S169" s="788"/>
      <c r="AD169" s="845"/>
      <c r="BD169" s="3">
        <f t="shared" si="52"/>
        <v>0</v>
      </c>
      <c r="BE169" s="3">
        <f t="shared" si="53"/>
        <v>0</v>
      </c>
      <c r="BF169" s="3">
        <f t="shared" si="54"/>
        <v>0</v>
      </c>
      <c r="BG169" s="3">
        <f t="shared" si="55"/>
        <v>0</v>
      </c>
      <c r="BH169" s="3">
        <f t="shared" si="56"/>
        <v>0</v>
      </c>
      <c r="BI169" s="3">
        <f t="shared" si="57"/>
        <v>0</v>
      </c>
      <c r="BJ169" s="3">
        <f t="shared" si="58"/>
        <v>0</v>
      </c>
      <c r="BK169" s="3">
        <f t="shared" si="59"/>
        <v>0</v>
      </c>
      <c r="BL169" s="3">
        <f t="shared" si="60"/>
        <v>0</v>
      </c>
      <c r="BM169" s="3">
        <f t="shared" si="61"/>
        <v>0</v>
      </c>
      <c r="BN169" s="3">
        <f t="shared" si="62"/>
        <v>0</v>
      </c>
      <c r="BO169" s="3">
        <f t="shared" si="63"/>
        <v>0</v>
      </c>
      <c r="BP169" s="3">
        <f t="shared" si="64"/>
        <v>0</v>
      </c>
      <c r="BQ169" s="3">
        <f t="shared" si="65"/>
        <v>0</v>
      </c>
      <c r="BR169" s="3">
        <f t="shared" si="66"/>
        <v>0</v>
      </c>
      <c r="BS169" s="3">
        <f t="shared" si="67"/>
        <v>0</v>
      </c>
      <c r="BT169" s="3">
        <f t="shared" si="68"/>
        <v>0</v>
      </c>
      <c r="BU169" s="3">
        <f t="shared" si="69"/>
        <v>0</v>
      </c>
      <c r="BV169" s="3">
        <f t="shared" si="70"/>
        <v>0</v>
      </c>
      <c r="BW169" s="3">
        <f t="shared" si="76"/>
        <v>0</v>
      </c>
      <c r="DB169" s="20"/>
    </row>
    <row r="170" spans="1:106" ht="13" x14ac:dyDescent="0.3">
      <c r="A170" s="407">
        <f t="shared" si="75"/>
        <v>1</v>
      </c>
      <c r="B170" s="3" t="str">
        <f t="shared" si="71"/>
        <v>202627</v>
      </c>
      <c r="C170" s="11" t="s">
        <v>193</v>
      </c>
      <c r="D170" s="10">
        <v>107.6</v>
      </c>
      <c r="E170" s="14" t="s">
        <v>43</v>
      </c>
      <c r="F170" s="4">
        <f t="shared" si="72"/>
        <v>0</v>
      </c>
      <c r="G170" s="3">
        <f t="shared" ca="1" si="73"/>
        <v>0</v>
      </c>
      <c r="H170" s="3" t="str">
        <f t="shared" si="74"/>
        <v>_RA</v>
      </c>
      <c r="N170" s="788">
        <v>399</v>
      </c>
      <c r="O170" s="788"/>
      <c r="Q170" s="788">
        <v>0</v>
      </c>
      <c r="R170" s="3">
        <v>0</v>
      </c>
      <c r="S170" s="788"/>
      <c r="AD170" s="845"/>
      <c r="BD170" s="3">
        <f t="shared" si="52"/>
        <v>0</v>
      </c>
      <c r="BE170" s="3">
        <f t="shared" si="53"/>
        <v>0</v>
      </c>
      <c r="BF170" s="3">
        <f t="shared" si="54"/>
        <v>0</v>
      </c>
      <c r="BG170" s="3">
        <f t="shared" si="55"/>
        <v>0</v>
      </c>
      <c r="BH170" s="3">
        <f t="shared" si="56"/>
        <v>0</v>
      </c>
      <c r="BI170" s="3">
        <f t="shared" si="57"/>
        <v>0</v>
      </c>
      <c r="BJ170" s="3">
        <f t="shared" si="58"/>
        <v>0</v>
      </c>
      <c r="BK170" s="3">
        <f t="shared" si="59"/>
        <v>0</v>
      </c>
      <c r="BL170" s="3">
        <f t="shared" si="60"/>
        <v>0</v>
      </c>
      <c r="BM170" s="3">
        <f t="shared" si="61"/>
        <v>0</v>
      </c>
      <c r="BN170" s="3">
        <f t="shared" si="62"/>
        <v>0</v>
      </c>
      <c r="BO170" s="3">
        <f t="shared" si="63"/>
        <v>0</v>
      </c>
      <c r="BP170" s="3">
        <f t="shared" si="64"/>
        <v>0</v>
      </c>
      <c r="BQ170" s="3">
        <f t="shared" si="65"/>
        <v>0</v>
      </c>
      <c r="BR170" s="3">
        <f t="shared" si="66"/>
        <v>0</v>
      </c>
      <c r="BS170" s="3">
        <f t="shared" si="67"/>
        <v>0</v>
      </c>
      <c r="BT170" s="3">
        <f t="shared" si="68"/>
        <v>0</v>
      </c>
      <c r="BU170" s="3">
        <f t="shared" si="69"/>
        <v>0</v>
      </c>
      <c r="BV170" s="3">
        <f t="shared" si="70"/>
        <v>0</v>
      </c>
      <c r="BW170" s="3">
        <f t="shared" si="76"/>
        <v>0</v>
      </c>
      <c r="DB170" s="20"/>
    </row>
    <row r="171" spans="1:106" ht="13" x14ac:dyDescent="0.3">
      <c r="A171" s="407">
        <f t="shared" si="75"/>
        <v>1</v>
      </c>
      <c r="B171" s="3" t="str">
        <f t="shared" si="71"/>
        <v>202627</v>
      </c>
      <c r="C171" s="11" t="s">
        <v>193</v>
      </c>
      <c r="D171" s="10">
        <v>107.6</v>
      </c>
      <c r="E171" s="14" t="s">
        <v>44</v>
      </c>
      <c r="F171" s="4">
        <f t="shared" si="72"/>
        <v>0</v>
      </c>
      <c r="G171" s="3">
        <f t="shared" ca="1" si="73"/>
        <v>0</v>
      </c>
      <c r="H171" s="3" t="str">
        <f t="shared" si="74"/>
        <v>_RA</v>
      </c>
      <c r="N171" s="788">
        <v>401</v>
      </c>
      <c r="O171" s="788"/>
      <c r="Q171" s="788">
        <v>0</v>
      </c>
      <c r="S171" s="788"/>
      <c r="AD171" s="845"/>
      <c r="BD171" s="3">
        <f t="shared" si="52"/>
        <v>0</v>
      </c>
      <c r="BE171" s="3">
        <f t="shared" si="53"/>
        <v>0</v>
      </c>
      <c r="BF171" s="3">
        <f t="shared" si="54"/>
        <v>0</v>
      </c>
      <c r="BG171" s="3">
        <f t="shared" si="55"/>
        <v>0</v>
      </c>
      <c r="BH171" s="3">
        <f t="shared" si="56"/>
        <v>0</v>
      </c>
      <c r="BI171" s="3">
        <f t="shared" si="57"/>
        <v>0</v>
      </c>
      <c r="BJ171" s="3">
        <f t="shared" si="58"/>
        <v>0</v>
      </c>
      <c r="BK171" s="3">
        <f t="shared" si="59"/>
        <v>0</v>
      </c>
      <c r="BL171" s="3">
        <f t="shared" si="60"/>
        <v>0</v>
      </c>
      <c r="BM171" s="3">
        <f t="shared" si="61"/>
        <v>0</v>
      </c>
      <c r="BN171" s="3">
        <f t="shared" si="62"/>
        <v>0</v>
      </c>
      <c r="BO171" s="3">
        <f t="shared" si="63"/>
        <v>0</v>
      </c>
      <c r="BP171" s="3">
        <f t="shared" si="64"/>
        <v>0</v>
      </c>
      <c r="BQ171" s="3">
        <f t="shared" si="65"/>
        <v>0</v>
      </c>
      <c r="BR171" s="3">
        <f t="shared" si="66"/>
        <v>0</v>
      </c>
      <c r="BS171" s="3">
        <f t="shared" si="67"/>
        <v>0</v>
      </c>
      <c r="BT171" s="3">
        <f t="shared" si="68"/>
        <v>0</v>
      </c>
      <c r="BU171" s="3">
        <f t="shared" si="69"/>
        <v>0</v>
      </c>
      <c r="BV171" s="3">
        <f t="shared" si="70"/>
        <v>0</v>
      </c>
      <c r="BW171" s="3">
        <f t="shared" si="76"/>
        <v>0</v>
      </c>
      <c r="DB171" s="20"/>
    </row>
    <row r="172" spans="1:106" ht="13" x14ac:dyDescent="0.3">
      <c r="A172" s="407">
        <f t="shared" si="75"/>
        <v>1</v>
      </c>
      <c r="B172" s="3" t="str">
        <f t="shared" si="71"/>
        <v>202627</v>
      </c>
      <c r="C172" s="11" t="s">
        <v>193</v>
      </c>
      <c r="D172" s="10">
        <v>107.7</v>
      </c>
      <c r="E172" s="14" t="s">
        <v>43</v>
      </c>
      <c r="F172" s="4">
        <f t="shared" si="72"/>
        <v>0</v>
      </c>
      <c r="G172" s="3">
        <f t="shared" ca="1" si="73"/>
        <v>0</v>
      </c>
      <c r="H172" s="3" t="str">
        <f t="shared" si="74"/>
        <v>_RA</v>
      </c>
      <c r="N172" s="788">
        <v>402</v>
      </c>
      <c r="O172" s="788"/>
      <c r="Q172" s="788">
        <v>0</v>
      </c>
      <c r="S172" s="788"/>
      <c r="AD172" s="845"/>
      <c r="BD172" s="3">
        <f t="shared" si="52"/>
        <v>0</v>
      </c>
      <c r="BE172" s="3">
        <f t="shared" si="53"/>
        <v>0</v>
      </c>
      <c r="BF172" s="3">
        <f t="shared" si="54"/>
        <v>0</v>
      </c>
      <c r="BG172" s="3">
        <f t="shared" si="55"/>
        <v>0</v>
      </c>
      <c r="BH172" s="3">
        <f t="shared" si="56"/>
        <v>0</v>
      </c>
      <c r="BI172" s="3">
        <f t="shared" si="57"/>
        <v>0</v>
      </c>
      <c r="BJ172" s="3">
        <f t="shared" si="58"/>
        <v>0</v>
      </c>
      <c r="BK172" s="3">
        <f t="shared" si="59"/>
        <v>0</v>
      </c>
      <c r="BL172" s="3">
        <f t="shared" si="60"/>
        <v>0</v>
      </c>
      <c r="BM172" s="3">
        <f t="shared" si="61"/>
        <v>0</v>
      </c>
      <c r="BN172" s="3">
        <f t="shared" si="62"/>
        <v>0</v>
      </c>
      <c r="BO172" s="3">
        <f t="shared" si="63"/>
        <v>0</v>
      </c>
      <c r="BP172" s="3">
        <f t="shared" si="64"/>
        <v>0</v>
      </c>
      <c r="BQ172" s="3">
        <f t="shared" si="65"/>
        <v>0</v>
      </c>
      <c r="BR172" s="3">
        <f t="shared" si="66"/>
        <v>0</v>
      </c>
      <c r="BS172" s="3">
        <f t="shared" si="67"/>
        <v>0</v>
      </c>
      <c r="BT172" s="3">
        <f t="shared" si="68"/>
        <v>0</v>
      </c>
      <c r="BU172" s="3">
        <f t="shared" si="69"/>
        <v>0</v>
      </c>
      <c r="BV172" s="3">
        <f t="shared" si="70"/>
        <v>0</v>
      </c>
      <c r="BW172" s="3">
        <f t="shared" si="76"/>
        <v>0</v>
      </c>
      <c r="DB172" s="20"/>
    </row>
    <row r="173" spans="1:106" ht="13" x14ac:dyDescent="0.3">
      <c r="A173" s="407">
        <f t="shared" si="75"/>
        <v>1</v>
      </c>
      <c r="B173" s="3" t="str">
        <f t="shared" si="71"/>
        <v>202627</v>
      </c>
      <c r="C173" s="11" t="s">
        <v>193</v>
      </c>
      <c r="D173" s="10">
        <v>107.7</v>
      </c>
      <c r="E173" s="14" t="s">
        <v>44</v>
      </c>
      <c r="F173" s="4">
        <f t="shared" si="72"/>
        <v>0</v>
      </c>
      <c r="G173" s="3">
        <f t="shared" ca="1" si="73"/>
        <v>0</v>
      </c>
      <c r="H173" s="3" t="str">
        <f t="shared" si="74"/>
        <v>_RA</v>
      </c>
      <c r="N173" s="788">
        <v>406</v>
      </c>
      <c r="O173" s="788"/>
      <c r="Q173" s="788">
        <v>0</v>
      </c>
      <c r="S173" s="788"/>
      <c r="AD173" s="845"/>
      <c r="BD173" s="3">
        <f t="shared" si="52"/>
        <v>0</v>
      </c>
      <c r="BE173" s="3">
        <f t="shared" si="53"/>
        <v>0</v>
      </c>
      <c r="BF173" s="3">
        <f t="shared" si="54"/>
        <v>0</v>
      </c>
      <c r="BG173" s="3">
        <f t="shared" si="55"/>
        <v>0</v>
      </c>
      <c r="BH173" s="3">
        <f t="shared" si="56"/>
        <v>0</v>
      </c>
      <c r="BI173" s="3">
        <f t="shared" si="57"/>
        <v>0</v>
      </c>
      <c r="BJ173" s="3">
        <f t="shared" si="58"/>
        <v>0</v>
      </c>
      <c r="BK173" s="3">
        <f t="shared" si="59"/>
        <v>0</v>
      </c>
      <c r="BL173" s="3">
        <f t="shared" si="60"/>
        <v>0</v>
      </c>
      <c r="BM173" s="3">
        <f t="shared" si="61"/>
        <v>0</v>
      </c>
      <c r="BN173" s="3">
        <f t="shared" si="62"/>
        <v>0</v>
      </c>
      <c r="BO173" s="3">
        <f t="shared" si="63"/>
        <v>0</v>
      </c>
      <c r="BP173" s="3">
        <f t="shared" si="64"/>
        <v>0</v>
      </c>
      <c r="BQ173" s="3">
        <f t="shared" si="65"/>
        <v>0</v>
      </c>
      <c r="BR173" s="3">
        <f t="shared" si="66"/>
        <v>0</v>
      </c>
      <c r="BS173" s="3">
        <f t="shared" si="67"/>
        <v>0</v>
      </c>
      <c r="BT173" s="3">
        <f t="shared" si="68"/>
        <v>0</v>
      </c>
      <c r="BU173" s="3">
        <f t="shared" si="69"/>
        <v>0</v>
      </c>
      <c r="BV173" s="3">
        <f t="shared" si="70"/>
        <v>0</v>
      </c>
      <c r="BW173" s="3">
        <f t="shared" si="76"/>
        <v>0</v>
      </c>
      <c r="DB173" s="20"/>
    </row>
    <row r="174" spans="1:106" ht="13" x14ac:dyDescent="0.3">
      <c r="A174" s="407">
        <f t="shared" si="75"/>
        <v>1</v>
      </c>
      <c r="B174" s="3" t="str">
        <f t="shared" ref="B174:B242" si="79">Year</f>
        <v>202627</v>
      </c>
      <c r="C174" s="11" t="s">
        <v>193</v>
      </c>
      <c r="D174" s="10">
        <v>107.8</v>
      </c>
      <c r="E174" s="14" t="s">
        <v>43</v>
      </c>
      <c r="F174" s="4">
        <f t="shared" ref="F174:F234" si="80">UANumber</f>
        <v>0</v>
      </c>
      <c r="G174" s="3">
        <f t="shared" ref="G174:G228" ca="1" si="81">IF(VLOOKUP(D174,INDIRECT(H174),MATCH(E174,INDIRECT(H174&amp;$I$1),0),FALSE)="",0,VLOOKUP(D174,INDIRECT(H174),MATCH(E174,INDIRECT(H174&amp;$I$1),0),FALSE))</f>
        <v>0</v>
      </c>
      <c r="H174" s="3" t="str">
        <f t="shared" ref="H174:H228" si="82">"_"&amp;C174</f>
        <v>_RA</v>
      </c>
      <c r="N174" s="788">
        <v>407</v>
      </c>
      <c r="O174" s="788"/>
      <c r="Q174" s="788">
        <v>0</v>
      </c>
      <c r="S174" s="788"/>
      <c r="AD174" s="845"/>
      <c r="BD174" s="3">
        <f t="shared" si="52"/>
        <v>0</v>
      </c>
      <c r="BE174" s="3">
        <f t="shared" si="53"/>
        <v>0</v>
      </c>
      <c r="BF174" s="3">
        <f t="shared" si="54"/>
        <v>0</v>
      </c>
      <c r="BG174" s="3">
        <f t="shared" si="55"/>
        <v>0</v>
      </c>
      <c r="BH174" s="3">
        <f t="shared" si="56"/>
        <v>0</v>
      </c>
      <c r="BI174" s="3">
        <f t="shared" si="57"/>
        <v>0</v>
      </c>
      <c r="BJ174" s="3">
        <f t="shared" si="58"/>
        <v>0</v>
      </c>
      <c r="BK174" s="3">
        <f t="shared" si="59"/>
        <v>0</v>
      </c>
      <c r="BL174" s="3">
        <f t="shared" si="60"/>
        <v>0</v>
      </c>
      <c r="BM174" s="3">
        <f t="shared" si="61"/>
        <v>0</v>
      </c>
      <c r="BN174" s="3">
        <f t="shared" si="62"/>
        <v>0</v>
      </c>
      <c r="BO174" s="3">
        <f t="shared" si="63"/>
        <v>0</v>
      </c>
      <c r="BP174" s="3">
        <f t="shared" si="64"/>
        <v>0</v>
      </c>
      <c r="BQ174" s="3">
        <f t="shared" si="65"/>
        <v>0</v>
      </c>
      <c r="BR174" s="3">
        <f t="shared" si="66"/>
        <v>0</v>
      </c>
      <c r="BS174" s="3">
        <f t="shared" si="67"/>
        <v>0</v>
      </c>
      <c r="BT174" s="3">
        <f t="shared" si="68"/>
        <v>0</v>
      </c>
      <c r="BU174" s="3">
        <f t="shared" si="69"/>
        <v>0</v>
      </c>
      <c r="BV174" s="3">
        <f t="shared" si="70"/>
        <v>0</v>
      </c>
      <c r="BW174" s="3">
        <f t="shared" si="76"/>
        <v>0</v>
      </c>
      <c r="DB174" s="20"/>
    </row>
    <row r="175" spans="1:106" ht="13" x14ac:dyDescent="0.3">
      <c r="A175" s="407">
        <f t="shared" si="75"/>
        <v>1</v>
      </c>
      <c r="B175" s="3" t="str">
        <f t="shared" si="79"/>
        <v>202627</v>
      </c>
      <c r="C175" s="11" t="s">
        <v>193</v>
      </c>
      <c r="D175" s="10">
        <v>107.8</v>
      </c>
      <c r="E175" s="14" t="s">
        <v>44</v>
      </c>
      <c r="F175" s="4">
        <f t="shared" si="80"/>
        <v>0</v>
      </c>
      <c r="G175" s="3">
        <f t="shared" ca="1" si="81"/>
        <v>0</v>
      </c>
      <c r="H175" s="3" t="str">
        <f t="shared" si="82"/>
        <v>_RA</v>
      </c>
      <c r="N175" s="788">
        <v>498</v>
      </c>
      <c r="O175" s="788"/>
      <c r="Q175" s="788">
        <v>0</v>
      </c>
      <c r="R175" s="3">
        <v>0</v>
      </c>
      <c r="S175" s="788"/>
      <c r="AD175" s="845"/>
      <c r="BD175" s="3">
        <f t="shared" si="52"/>
        <v>0</v>
      </c>
      <c r="BE175" s="3">
        <f t="shared" si="53"/>
        <v>0</v>
      </c>
      <c r="BF175" s="3">
        <f t="shared" si="54"/>
        <v>0</v>
      </c>
      <c r="BG175" s="3">
        <f t="shared" si="55"/>
        <v>0</v>
      </c>
      <c r="BH175" s="3">
        <f t="shared" si="56"/>
        <v>0</v>
      </c>
      <c r="BI175" s="3">
        <f t="shared" si="57"/>
        <v>0</v>
      </c>
      <c r="BJ175" s="3">
        <f t="shared" si="58"/>
        <v>0</v>
      </c>
      <c r="BK175" s="3">
        <f t="shared" si="59"/>
        <v>0</v>
      </c>
      <c r="BL175" s="3">
        <f t="shared" si="60"/>
        <v>0</v>
      </c>
      <c r="BM175" s="3">
        <f t="shared" si="61"/>
        <v>0</v>
      </c>
      <c r="BN175" s="3">
        <f t="shared" si="62"/>
        <v>0</v>
      </c>
      <c r="BO175" s="3">
        <f t="shared" si="63"/>
        <v>0</v>
      </c>
      <c r="BP175" s="3">
        <f t="shared" si="64"/>
        <v>0</v>
      </c>
      <c r="BQ175" s="3">
        <f t="shared" si="65"/>
        <v>0</v>
      </c>
      <c r="BR175" s="3">
        <f t="shared" si="66"/>
        <v>0</v>
      </c>
      <c r="BS175" s="3">
        <f t="shared" si="67"/>
        <v>0</v>
      </c>
      <c r="BT175" s="3">
        <f t="shared" si="68"/>
        <v>0</v>
      </c>
      <c r="BU175" s="3">
        <f t="shared" si="69"/>
        <v>0</v>
      </c>
      <c r="BV175" s="3">
        <f t="shared" si="70"/>
        <v>0</v>
      </c>
      <c r="BW175" s="3">
        <f t="shared" si="76"/>
        <v>0</v>
      </c>
      <c r="DB175" s="20"/>
    </row>
    <row r="176" spans="1:106" ht="13" x14ac:dyDescent="0.3">
      <c r="A176" s="407">
        <f t="shared" si="75"/>
        <v>1</v>
      </c>
      <c r="B176" s="3" t="str">
        <f t="shared" si="79"/>
        <v>202627</v>
      </c>
      <c r="C176" s="11" t="s">
        <v>193</v>
      </c>
      <c r="D176" s="10">
        <v>114</v>
      </c>
      <c r="E176" s="14" t="s">
        <v>43</v>
      </c>
      <c r="F176" s="4">
        <f t="shared" si="80"/>
        <v>0</v>
      </c>
      <c r="G176" s="3">
        <f t="shared" ca="1" si="81"/>
        <v>0</v>
      </c>
      <c r="H176" s="3" t="str">
        <f t="shared" si="82"/>
        <v>_RA</v>
      </c>
      <c r="N176" s="788">
        <v>499</v>
      </c>
      <c r="O176" s="788"/>
      <c r="Q176" s="788">
        <v>0</v>
      </c>
      <c r="R176" s="3">
        <v>0</v>
      </c>
      <c r="S176" s="788"/>
      <c r="AD176" s="845"/>
      <c r="BD176" s="3">
        <f t="shared" ref="BD176:BD235" si="83">AI176</f>
        <v>0</v>
      </c>
      <c r="BE176" s="3">
        <f t="shared" ref="BE176:BE235" si="84">AJ176-O176</f>
        <v>0</v>
      </c>
      <c r="BF176" s="3">
        <f t="shared" ref="BF176:BF235" si="85">AK176-P176</f>
        <v>0</v>
      </c>
      <c r="BG176" s="3">
        <f t="shared" ref="BG176:BG235" si="86">AL176-Q176</f>
        <v>0</v>
      </c>
      <c r="BH176" s="3">
        <f t="shared" ref="BH176:BH235" si="87">AM176-R176</f>
        <v>0</v>
      </c>
      <c r="BI176" s="3">
        <f t="shared" ref="BI176:BI235" si="88">AN176-S176</f>
        <v>0</v>
      </c>
      <c r="BJ176" s="3">
        <f t="shared" ref="BJ176:BJ235" si="89">AO176-T176</f>
        <v>0</v>
      </c>
      <c r="BK176" s="3">
        <f t="shared" ref="BK176:BK235" si="90">AP176-U176</f>
        <v>0</v>
      </c>
      <c r="BL176" s="3">
        <f t="shared" ref="BL176:BL235" si="91">AQ176-V176</f>
        <v>0</v>
      </c>
      <c r="BM176" s="3">
        <f t="shared" ref="BM176:BM235" si="92">AR176-W176</f>
        <v>0</v>
      </c>
      <c r="BN176" s="3">
        <f t="shared" ref="BN176:BN235" si="93">AS176-X176</f>
        <v>0</v>
      </c>
      <c r="BO176" s="3">
        <f t="shared" ref="BO176:BO235" si="94">AT176-Y176</f>
        <v>0</v>
      </c>
      <c r="BP176" s="3">
        <f t="shared" ref="BP176:BP235" si="95">AU176-Z176</f>
        <v>0</v>
      </c>
      <c r="BQ176" s="3">
        <f t="shared" ref="BQ176:BQ235" si="96">AV176-AA176</f>
        <v>0</v>
      </c>
      <c r="BR176" s="3">
        <f t="shared" ref="BR176:BR235" si="97">AW176-AB176</f>
        <v>0</v>
      </c>
      <c r="BS176" s="3">
        <f t="shared" ref="BS176:BS235" si="98">AX176-AC176</f>
        <v>0</v>
      </c>
      <c r="BT176" s="3">
        <f t="shared" ref="BT176:BT235" si="99">AY176-AD176</f>
        <v>0</v>
      </c>
      <c r="BU176" s="3">
        <f t="shared" ref="BU176:BU235" si="100">AZ176-AE176</f>
        <v>0</v>
      </c>
      <c r="BV176" s="3">
        <f t="shared" ref="BV176:BV235" si="101">BA176-AF176</f>
        <v>0</v>
      </c>
      <c r="BW176" s="3">
        <f t="shared" si="76"/>
        <v>0</v>
      </c>
      <c r="DB176" s="20"/>
    </row>
    <row r="177" spans="1:106" ht="13" x14ac:dyDescent="0.3">
      <c r="A177" s="407">
        <f t="shared" si="75"/>
        <v>1</v>
      </c>
      <c r="B177" s="3" t="str">
        <f t="shared" si="79"/>
        <v>202627</v>
      </c>
      <c r="C177" s="11" t="s">
        <v>193</v>
      </c>
      <c r="D177" s="10">
        <v>114</v>
      </c>
      <c r="E177" s="14" t="s">
        <v>44</v>
      </c>
      <c r="F177" s="4">
        <f t="shared" si="80"/>
        <v>0</v>
      </c>
      <c r="G177" s="3">
        <f t="shared" ca="1" si="81"/>
        <v>0</v>
      </c>
      <c r="H177" s="3" t="str">
        <f t="shared" si="82"/>
        <v>_RA</v>
      </c>
      <c r="N177" s="788">
        <v>512</v>
      </c>
      <c r="O177" s="788"/>
      <c r="Q177" s="788">
        <v>0</v>
      </c>
      <c r="S177" s="788"/>
      <c r="AD177" s="845"/>
      <c r="BD177" s="3">
        <f t="shared" si="83"/>
        <v>0</v>
      </c>
      <c r="BE177" s="3">
        <f t="shared" si="84"/>
        <v>0</v>
      </c>
      <c r="BF177" s="3">
        <f t="shared" si="85"/>
        <v>0</v>
      </c>
      <c r="BG177" s="3">
        <f t="shared" si="86"/>
        <v>0</v>
      </c>
      <c r="BH177" s="3">
        <f t="shared" si="87"/>
        <v>0</v>
      </c>
      <c r="BI177" s="3">
        <f t="shared" si="88"/>
        <v>0</v>
      </c>
      <c r="BJ177" s="3">
        <f t="shared" si="89"/>
        <v>0</v>
      </c>
      <c r="BK177" s="3">
        <f t="shared" si="90"/>
        <v>0</v>
      </c>
      <c r="BL177" s="3">
        <f t="shared" si="91"/>
        <v>0</v>
      </c>
      <c r="BM177" s="3">
        <f t="shared" si="92"/>
        <v>0</v>
      </c>
      <c r="BN177" s="3">
        <f t="shared" si="93"/>
        <v>0</v>
      </c>
      <c r="BO177" s="3">
        <f t="shared" si="94"/>
        <v>0</v>
      </c>
      <c r="BP177" s="3">
        <f t="shared" si="95"/>
        <v>0</v>
      </c>
      <c r="BQ177" s="3">
        <f t="shared" si="96"/>
        <v>0</v>
      </c>
      <c r="BR177" s="3">
        <f t="shared" si="97"/>
        <v>0</v>
      </c>
      <c r="BS177" s="3">
        <f t="shared" si="98"/>
        <v>0</v>
      </c>
      <c r="BT177" s="3">
        <f t="shared" si="99"/>
        <v>0</v>
      </c>
      <c r="BU177" s="3">
        <f t="shared" si="100"/>
        <v>0</v>
      </c>
      <c r="BV177" s="3">
        <f t="shared" si="101"/>
        <v>0</v>
      </c>
      <c r="BW177" s="3">
        <f t="shared" si="76"/>
        <v>0</v>
      </c>
      <c r="DB177" s="20"/>
    </row>
    <row r="178" spans="1:106" ht="13" x14ac:dyDescent="0.3">
      <c r="A178" s="407">
        <f t="shared" si="75"/>
        <v>1</v>
      </c>
      <c r="B178" s="3" t="str">
        <f t="shared" si="79"/>
        <v>202627</v>
      </c>
      <c r="C178" s="11" t="s">
        <v>193</v>
      </c>
      <c r="D178" s="10">
        <v>115</v>
      </c>
      <c r="E178" s="14" t="s">
        <v>43</v>
      </c>
      <c r="F178" s="4">
        <f t="shared" si="80"/>
        <v>0</v>
      </c>
      <c r="G178" s="3">
        <f t="shared" ca="1" si="81"/>
        <v>0</v>
      </c>
      <c r="H178" s="3" t="str">
        <f t="shared" si="82"/>
        <v>_RA</v>
      </c>
      <c r="N178" s="788">
        <v>513</v>
      </c>
      <c r="O178" s="788"/>
      <c r="Q178" s="788">
        <v>0</v>
      </c>
      <c r="S178" s="788"/>
      <c r="AD178" s="845"/>
      <c r="BD178" s="3">
        <f t="shared" si="83"/>
        <v>0</v>
      </c>
      <c r="BE178" s="3">
        <f t="shared" si="84"/>
        <v>0</v>
      </c>
      <c r="BF178" s="3">
        <f t="shared" si="85"/>
        <v>0</v>
      </c>
      <c r="BG178" s="3">
        <f t="shared" si="86"/>
        <v>0</v>
      </c>
      <c r="BH178" s="3">
        <f t="shared" si="87"/>
        <v>0</v>
      </c>
      <c r="BI178" s="3">
        <f t="shared" si="88"/>
        <v>0</v>
      </c>
      <c r="BJ178" s="3">
        <f t="shared" si="89"/>
        <v>0</v>
      </c>
      <c r="BK178" s="3">
        <f t="shared" si="90"/>
        <v>0</v>
      </c>
      <c r="BL178" s="3">
        <f t="shared" si="91"/>
        <v>0</v>
      </c>
      <c r="BM178" s="3">
        <f t="shared" si="92"/>
        <v>0</v>
      </c>
      <c r="BN178" s="3">
        <f t="shared" si="93"/>
        <v>0</v>
      </c>
      <c r="BO178" s="3">
        <f t="shared" si="94"/>
        <v>0</v>
      </c>
      <c r="BP178" s="3">
        <f t="shared" si="95"/>
        <v>0</v>
      </c>
      <c r="BQ178" s="3">
        <f t="shared" si="96"/>
        <v>0</v>
      </c>
      <c r="BR178" s="3">
        <f t="shared" si="97"/>
        <v>0</v>
      </c>
      <c r="BS178" s="3">
        <f t="shared" si="98"/>
        <v>0</v>
      </c>
      <c r="BT178" s="3">
        <f t="shared" si="99"/>
        <v>0</v>
      </c>
      <c r="BU178" s="3">
        <f t="shared" si="100"/>
        <v>0</v>
      </c>
      <c r="BV178" s="3">
        <f t="shared" si="101"/>
        <v>0</v>
      </c>
      <c r="BW178" s="3">
        <f t="shared" si="76"/>
        <v>0</v>
      </c>
      <c r="DB178" s="20"/>
    </row>
    <row r="179" spans="1:106" ht="13" x14ac:dyDescent="0.3">
      <c r="A179" s="407">
        <f t="shared" si="75"/>
        <v>1</v>
      </c>
      <c r="B179" s="3" t="str">
        <f t="shared" si="79"/>
        <v>202627</v>
      </c>
      <c r="C179" s="11" t="s">
        <v>193</v>
      </c>
      <c r="D179" s="10">
        <v>115</v>
      </c>
      <c r="E179" s="14" t="s">
        <v>44</v>
      </c>
      <c r="F179" s="4">
        <f t="shared" si="80"/>
        <v>0</v>
      </c>
      <c r="G179" s="3">
        <f t="shared" ca="1" si="81"/>
        <v>0</v>
      </c>
      <c r="H179" s="3" t="str">
        <f t="shared" si="82"/>
        <v>_RA</v>
      </c>
      <c r="N179" s="788">
        <v>516</v>
      </c>
      <c r="O179" s="788"/>
      <c r="Q179" s="788">
        <v>0</v>
      </c>
      <c r="S179" s="788"/>
      <c r="AD179" s="845"/>
      <c r="BD179" s="3">
        <f t="shared" si="83"/>
        <v>0</v>
      </c>
      <c r="BE179" s="3">
        <f t="shared" si="84"/>
        <v>0</v>
      </c>
      <c r="BF179" s="3">
        <f t="shared" si="85"/>
        <v>0</v>
      </c>
      <c r="BG179" s="3">
        <f t="shared" si="86"/>
        <v>0</v>
      </c>
      <c r="BH179" s="3">
        <f t="shared" si="87"/>
        <v>0</v>
      </c>
      <c r="BI179" s="3">
        <f t="shared" si="88"/>
        <v>0</v>
      </c>
      <c r="BJ179" s="3">
        <f t="shared" si="89"/>
        <v>0</v>
      </c>
      <c r="BK179" s="3">
        <f t="shared" si="90"/>
        <v>0</v>
      </c>
      <c r="BL179" s="3">
        <f t="shared" si="91"/>
        <v>0</v>
      </c>
      <c r="BM179" s="3">
        <f t="shared" si="92"/>
        <v>0</v>
      </c>
      <c r="BN179" s="3">
        <f t="shared" si="93"/>
        <v>0</v>
      </c>
      <c r="BO179" s="3">
        <f t="shared" si="94"/>
        <v>0</v>
      </c>
      <c r="BP179" s="3">
        <f t="shared" si="95"/>
        <v>0</v>
      </c>
      <c r="BQ179" s="3">
        <f t="shared" si="96"/>
        <v>0</v>
      </c>
      <c r="BR179" s="3">
        <f t="shared" si="97"/>
        <v>0</v>
      </c>
      <c r="BS179" s="3">
        <f t="shared" si="98"/>
        <v>0</v>
      </c>
      <c r="BT179" s="3">
        <f t="shared" si="99"/>
        <v>0</v>
      </c>
      <c r="BU179" s="3">
        <f t="shared" si="100"/>
        <v>0</v>
      </c>
      <c r="BV179" s="3">
        <f t="shared" si="101"/>
        <v>0</v>
      </c>
      <c r="BW179" s="3">
        <f t="shared" si="76"/>
        <v>0</v>
      </c>
      <c r="DB179" s="20"/>
    </row>
    <row r="180" spans="1:106" ht="13" x14ac:dyDescent="0.3">
      <c r="A180" s="407">
        <f t="shared" si="75"/>
        <v>1</v>
      </c>
      <c r="B180" s="3" t="str">
        <f t="shared" si="79"/>
        <v>202627</v>
      </c>
      <c r="C180" s="11" t="s">
        <v>193</v>
      </c>
      <c r="D180" s="10">
        <v>116</v>
      </c>
      <c r="E180" s="14" t="s">
        <v>43</v>
      </c>
      <c r="F180" s="4">
        <f t="shared" si="80"/>
        <v>0</v>
      </c>
      <c r="G180" s="3">
        <f t="shared" ca="1" si="81"/>
        <v>0</v>
      </c>
      <c r="H180" s="3" t="str">
        <f t="shared" si="82"/>
        <v>_RA</v>
      </c>
      <c r="N180" s="788">
        <v>517</v>
      </c>
      <c r="O180" s="788"/>
      <c r="Q180" s="788">
        <v>0</v>
      </c>
      <c r="S180" s="788"/>
      <c r="AD180" s="845"/>
      <c r="BD180" s="3">
        <f t="shared" si="83"/>
        <v>0</v>
      </c>
      <c r="BE180" s="3">
        <f t="shared" si="84"/>
        <v>0</v>
      </c>
      <c r="BF180" s="3">
        <f t="shared" si="85"/>
        <v>0</v>
      </c>
      <c r="BG180" s="3">
        <f t="shared" si="86"/>
        <v>0</v>
      </c>
      <c r="BH180" s="3">
        <f t="shared" si="87"/>
        <v>0</v>
      </c>
      <c r="BI180" s="3">
        <f t="shared" si="88"/>
        <v>0</v>
      </c>
      <c r="BJ180" s="3">
        <f t="shared" si="89"/>
        <v>0</v>
      </c>
      <c r="BK180" s="3">
        <f t="shared" si="90"/>
        <v>0</v>
      </c>
      <c r="BL180" s="3">
        <f t="shared" si="91"/>
        <v>0</v>
      </c>
      <c r="BM180" s="3">
        <f t="shared" si="92"/>
        <v>0</v>
      </c>
      <c r="BN180" s="3">
        <f t="shared" si="93"/>
        <v>0</v>
      </c>
      <c r="BO180" s="3">
        <f t="shared" si="94"/>
        <v>0</v>
      </c>
      <c r="BP180" s="3">
        <f t="shared" si="95"/>
        <v>0</v>
      </c>
      <c r="BQ180" s="3">
        <f t="shared" si="96"/>
        <v>0</v>
      </c>
      <c r="BR180" s="3">
        <f t="shared" si="97"/>
        <v>0</v>
      </c>
      <c r="BS180" s="3">
        <f t="shared" si="98"/>
        <v>0</v>
      </c>
      <c r="BT180" s="3">
        <f t="shared" si="99"/>
        <v>0</v>
      </c>
      <c r="BU180" s="3">
        <f t="shared" si="100"/>
        <v>0</v>
      </c>
      <c r="BV180" s="3">
        <f t="shared" si="101"/>
        <v>0</v>
      </c>
      <c r="BW180" s="3">
        <f t="shared" si="76"/>
        <v>0</v>
      </c>
      <c r="DB180" s="20"/>
    </row>
    <row r="181" spans="1:106" ht="13" x14ac:dyDescent="0.3">
      <c r="A181" s="407">
        <f t="shared" si="75"/>
        <v>1</v>
      </c>
      <c r="B181" s="3" t="str">
        <f t="shared" si="79"/>
        <v>202627</v>
      </c>
      <c r="C181" s="11" t="s">
        <v>193</v>
      </c>
      <c r="D181" s="10">
        <v>116</v>
      </c>
      <c r="E181" s="14" t="s">
        <v>44</v>
      </c>
      <c r="F181" s="4">
        <f t="shared" si="80"/>
        <v>0</v>
      </c>
      <c r="G181" s="3">
        <f t="shared" ca="1" si="81"/>
        <v>0</v>
      </c>
      <c r="H181" s="3" t="str">
        <f t="shared" si="82"/>
        <v>_RA</v>
      </c>
      <c r="N181" s="788">
        <v>598</v>
      </c>
      <c r="O181" s="788"/>
      <c r="Q181" s="788">
        <v>0</v>
      </c>
      <c r="R181" s="3">
        <v>0</v>
      </c>
      <c r="S181" s="788"/>
      <c r="AD181" s="845"/>
      <c r="BD181" s="3">
        <f t="shared" si="83"/>
        <v>0</v>
      </c>
      <c r="BE181" s="3">
        <f t="shared" si="84"/>
        <v>0</v>
      </c>
      <c r="BF181" s="3">
        <f t="shared" si="85"/>
        <v>0</v>
      </c>
      <c r="BG181" s="3">
        <f t="shared" si="86"/>
        <v>0</v>
      </c>
      <c r="BH181" s="3">
        <f t="shared" si="87"/>
        <v>0</v>
      </c>
      <c r="BI181" s="3">
        <f t="shared" si="88"/>
        <v>0</v>
      </c>
      <c r="BJ181" s="3">
        <f t="shared" si="89"/>
        <v>0</v>
      </c>
      <c r="BK181" s="3">
        <f t="shared" si="90"/>
        <v>0</v>
      </c>
      <c r="BL181" s="3">
        <f t="shared" si="91"/>
        <v>0</v>
      </c>
      <c r="BM181" s="3">
        <f t="shared" si="92"/>
        <v>0</v>
      </c>
      <c r="BN181" s="3">
        <f t="shared" si="93"/>
        <v>0</v>
      </c>
      <c r="BO181" s="3">
        <f t="shared" si="94"/>
        <v>0</v>
      </c>
      <c r="BP181" s="3">
        <f t="shared" si="95"/>
        <v>0</v>
      </c>
      <c r="BQ181" s="3">
        <f t="shared" si="96"/>
        <v>0</v>
      </c>
      <c r="BR181" s="3">
        <f t="shared" si="97"/>
        <v>0</v>
      </c>
      <c r="BS181" s="3">
        <f t="shared" si="98"/>
        <v>0</v>
      </c>
      <c r="BT181" s="3">
        <f t="shared" si="99"/>
        <v>0</v>
      </c>
      <c r="BU181" s="3">
        <f t="shared" si="100"/>
        <v>0</v>
      </c>
      <c r="BV181" s="3">
        <f t="shared" si="101"/>
        <v>0</v>
      </c>
      <c r="BW181" s="3">
        <f t="shared" si="76"/>
        <v>0</v>
      </c>
      <c r="DB181" s="20"/>
    </row>
    <row r="182" spans="1:106" ht="13" x14ac:dyDescent="0.3">
      <c r="A182" s="407">
        <f t="shared" si="75"/>
        <v>1</v>
      </c>
      <c r="B182" s="3" t="str">
        <f t="shared" si="79"/>
        <v>202627</v>
      </c>
      <c r="C182" s="11" t="s">
        <v>193</v>
      </c>
      <c r="D182" s="10">
        <v>117</v>
      </c>
      <c r="E182" s="14" t="s">
        <v>43</v>
      </c>
      <c r="F182" s="4">
        <f t="shared" si="80"/>
        <v>0</v>
      </c>
      <c r="G182" s="3">
        <f t="shared" ca="1" si="81"/>
        <v>0</v>
      </c>
      <c r="H182" s="3" t="str">
        <f t="shared" si="82"/>
        <v>_RA</v>
      </c>
      <c r="N182" s="788">
        <v>599</v>
      </c>
      <c r="O182" s="788"/>
      <c r="Q182" s="788">
        <v>0</v>
      </c>
      <c r="R182" s="3">
        <v>0</v>
      </c>
      <c r="S182" s="788"/>
      <c r="AD182" s="845"/>
      <c r="BD182" s="3">
        <f t="shared" si="83"/>
        <v>0</v>
      </c>
      <c r="BE182" s="3">
        <f t="shared" si="84"/>
        <v>0</v>
      </c>
      <c r="BF182" s="3">
        <f t="shared" si="85"/>
        <v>0</v>
      </c>
      <c r="BG182" s="3">
        <f t="shared" si="86"/>
        <v>0</v>
      </c>
      <c r="BH182" s="3">
        <f t="shared" si="87"/>
        <v>0</v>
      </c>
      <c r="BI182" s="3">
        <f t="shared" si="88"/>
        <v>0</v>
      </c>
      <c r="BJ182" s="3">
        <f t="shared" si="89"/>
        <v>0</v>
      </c>
      <c r="BK182" s="3">
        <f t="shared" si="90"/>
        <v>0</v>
      </c>
      <c r="BL182" s="3">
        <f t="shared" si="91"/>
        <v>0</v>
      </c>
      <c r="BM182" s="3">
        <f t="shared" si="92"/>
        <v>0</v>
      </c>
      <c r="BN182" s="3">
        <f t="shared" si="93"/>
        <v>0</v>
      </c>
      <c r="BO182" s="3">
        <f t="shared" si="94"/>
        <v>0</v>
      </c>
      <c r="BP182" s="3">
        <f t="shared" si="95"/>
        <v>0</v>
      </c>
      <c r="BQ182" s="3">
        <f t="shared" si="96"/>
        <v>0</v>
      </c>
      <c r="BR182" s="3">
        <f t="shared" si="97"/>
        <v>0</v>
      </c>
      <c r="BS182" s="3">
        <f t="shared" si="98"/>
        <v>0</v>
      </c>
      <c r="BT182" s="3">
        <f t="shared" si="99"/>
        <v>0</v>
      </c>
      <c r="BU182" s="3">
        <f t="shared" si="100"/>
        <v>0</v>
      </c>
      <c r="BV182" s="3">
        <f t="shared" si="101"/>
        <v>0</v>
      </c>
      <c r="BW182" s="3">
        <f t="shared" si="76"/>
        <v>0</v>
      </c>
      <c r="DB182" s="20"/>
    </row>
    <row r="183" spans="1:106" ht="13" x14ac:dyDescent="0.3">
      <c r="A183" s="407">
        <f t="shared" si="75"/>
        <v>1</v>
      </c>
      <c r="B183" s="3" t="str">
        <f t="shared" si="79"/>
        <v>202627</v>
      </c>
      <c r="C183" s="11" t="s">
        <v>193</v>
      </c>
      <c r="D183" s="10">
        <v>117</v>
      </c>
      <c r="E183" s="14" t="s">
        <v>44</v>
      </c>
      <c r="F183" s="4">
        <f t="shared" si="80"/>
        <v>0</v>
      </c>
      <c r="G183" s="3">
        <f t="shared" ca="1" si="81"/>
        <v>0</v>
      </c>
      <c r="H183" s="3" t="str">
        <f t="shared" si="82"/>
        <v>_RA</v>
      </c>
      <c r="N183" s="788">
        <v>601</v>
      </c>
      <c r="O183" s="788"/>
      <c r="Q183" s="788">
        <v>0</v>
      </c>
      <c r="S183" s="788"/>
      <c r="AD183" s="845"/>
      <c r="BD183" s="3">
        <f t="shared" si="83"/>
        <v>0</v>
      </c>
      <c r="BE183" s="3">
        <f t="shared" si="84"/>
        <v>0</v>
      </c>
      <c r="BF183" s="3">
        <f t="shared" si="85"/>
        <v>0</v>
      </c>
      <c r="BG183" s="3">
        <f t="shared" si="86"/>
        <v>0</v>
      </c>
      <c r="BH183" s="3">
        <f t="shared" si="87"/>
        <v>0</v>
      </c>
      <c r="BI183" s="3">
        <f t="shared" si="88"/>
        <v>0</v>
      </c>
      <c r="BJ183" s="3">
        <f t="shared" si="89"/>
        <v>0</v>
      </c>
      <c r="BK183" s="3">
        <f t="shared" si="90"/>
        <v>0</v>
      </c>
      <c r="BL183" s="3">
        <f t="shared" si="91"/>
        <v>0</v>
      </c>
      <c r="BM183" s="3">
        <f t="shared" si="92"/>
        <v>0</v>
      </c>
      <c r="BN183" s="3">
        <f t="shared" si="93"/>
        <v>0</v>
      </c>
      <c r="BO183" s="3">
        <f t="shared" si="94"/>
        <v>0</v>
      </c>
      <c r="BP183" s="3">
        <f t="shared" si="95"/>
        <v>0</v>
      </c>
      <c r="BQ183" s="3">
        <f t="shared" si="96"/>
        <v>0</v>
      </c>
      <c r="BR183" s="3">
        <f t="shared" si="97"/>
        <v>0</v>
      </c>
      <c r="BS183" s="3">
        <f t="shared" si="98"/>
        <v>0</v>
      </c>
      <c r="BT183" s="3">
        <f t="shared" si="99"/>
        <v>0</v>
      </c>
      <c r="BU183" s="3">
        <f t="shared" si="100"/>
        <v>0</v>
      </c>
      <c r="BV183" s="3">
        <f t="shared" si="101"/>
        <v>0</v>
      </c>
      <c r="BW183" s="3">
        <f t="shared" si="76"/>
        <v>0</v>
      </c>
      <c r="DB183" s="20"/>
    </row>
    <row r="184" spans="1:106" ht="13" x14ac:dyDescent="0.3">
      <c r="A184" s="407">
        <f t="shared" si="75"/>
        <v>1</v>
      </c>
      <c r="B184" s="3" t="str">
        <f t="shared" si="79"/>
        <v>202627</v>
      </c>
      <c r="C184" s="11" t="s">
        <v>193</v>
      </c>
      <c r="D184" s="10">
        <v>117.1</v>
      </c>
      <c r="E184" s="14" t="s">
        <v>43</v>
      </c>
      <c r="F184" s="4">
        <f t="shared" si="80"/>
        <v>0</v>
      </c>
      <c r="G184" s="3">
        <f t="shared" ca="1" si="81"/>
        <v>0</v>
      </c>
      <c r="H184" s="3" t="str">
        <f t="shared" si="82"/>
        <v>_RA</v>
      </c>
      <c r="N184" s="788">
        <v>709</v>
      </c>
      <c r="O184" s="788"/>
      <c r="Q184" s="788">
        <v>0</v>
      </c>
      <c r="S184" s="788"/>
      <c r="AD184" s="845"/>
      <c r="BD184" s="3">
        <f t="shared" si="83"/>
        <v>0</v>
      </c>
      <c r="BE184" s="3">
        <f t="shared" si="84"/>
        <v>0</v>
      </c>
      <c r="BF184" s="3">
        <f t="shared" si="85"/>
        <v>0</v>
      </c>
      <c r="BG184" s="3">
        <f t="shared" si="86"/>
        <v>0</v>
      </c>
      <c r="BH184" s="3">
        <f t="shared" si="87"/>
        <v>0</v>
      </c>
      <c r="BI184" s="3">
        <f t="shared" si="88"/>
        <v>0</v>
      </c>
      <c r="BJ184" s="3">
        <f t="shared" si="89"/>
        <v>0</v>
      </c>
      <c r="BK184" s="3">
        <f t="shared" si="90"/>
        <v>0</v>
      </c>
      <c r="BL184" s="3">
        <f t="shared" si="91"/>
        <v>0</v>
      </c>
      <c r="BM184" s="3">
        <f t="shared" si="92"/>
        <v>0</v>
      </c>
      <c r="BN184" s="3">
        <f t="shared" si="93"/>
        <v>0</v>
      </c>
      <c r="BO184" s="3">
        <f t="shared" si="94"/>
        <v>0</v>
      </c>
      <c r="BP184" s="3">
        <f t="shared" si="95"/>
        <v>0</v>
      </c>
      <c r="BQ184" s="3">
        <f t="shared" si="96"/>
        <v>0</v>
      </c>
      <c r="BR184" s="3">
        <f t="shared" si="97"/>
        <v>0</v>
      </c>
      <c r="BS184" s="3">
        <f t="shared" si="98"/>
        <v>0</v>
      </c>
      <c r="BT184" s="3">
        <f t="shared" si="99"/>
        <v>0</v>
      </c>
      <c r="BU184" s="3">
        <f t="shared" si="100"/>
        <v>0</v>
      </c>
      <c r="BV184" s="3">
        <f t="shared" si="101"/>
        <v>0</v>
      </c>
      <c r="BW184" s="3">
        <f t="shared" si="76"/>
        <v>0</v>
      </c>
      <c r="DB184" s="20"/>
    </row>
    <row r="185" spans="1:106" ht="13" x14ac:dyDescent="0.3">
      <c r="A185" s="407">
        <f t="shared" si="75"/>
        <v>1</v>
      </c>
      <c r="B185" s="3" t="str">
        <f t="shared" si="79"/>
        <v>202627</v>
      </c>
      <c r="C185" s="11" t="s">
        <v>193</v>
      </c>
      <c r="D185" s="10">
        <v>117.1</v>
      </c>
      <c r="E185" s="14" t="s">
        <v>44</v>
      </c>
      <c r="F185" s="4">
        <f t="shared" si="80"/>
        <v>0</v>
      </c>
      <c r="G185" s="3">
        <f t="shared" ca="1" si="81"/>
        <v>0</v>
      </c>
      <c r="H185" s="3" t="str">
        <f t="shared" si="82"/>
        <v>_RA</v>
      </c>
      <c r="N185" s="788">
        <v>710</v>
      </c>
      <c r="O185" s="788"/>
      <c r="Q185" s="788">
        <v>0</v>
      </c>
      <c r="S185" s="788"/>
      <c r="AD185" s="845"/>
      <c r="BD185" s="3">
        <f t="shared" si="83"/>
        <v>0</v>
      </c>
      <c r="BE185" s="3">
        <f t="shared" si="84"/>
        <v>0</v>
      </c>
      <c r="BF185" s="3">
        <f t="shared" si="85"/>
        <v>0</v>
      </c>
      <c r="BG185" s="3">
        <f t="shared" si="86"/>
        <v>0</v>
      </c>
      <c r="BH185" s="3">
        <f t="shared" si="87"/>
        <v>0</v>
      </c>
      <c r="BI185" s="3">
        <f t="shared" si="88"/>
        <v>0</v>
      </c>
      <c r="BJ185" s="3">
        <f t="shared" si="89"/>
        <v>0</v>
      </c>
      <c r="BK185" s="3">
        <f t="shared" si="90"/>
        <v>0</v>
      </c>
      <c r="BL185" s="3">
        <f t="shared" si="91"/>
        <v>0</v>
      </c>
      <c r="BM185" s="3">
        <f t="shared" si="92"/>
        <v>0</v>
      </c>
      <c r="BN185" s="3">
        <f t="shared" si="93"/>
        <v>0</v>
      </c>
      <c r="BO185" s="3">
        <f t="shared" si="94"/>
        <v>0</v>
      </c>
      <c r="BP185" s="3">
        <f t="shared" si="95"/>
        <v>0</v>
      </c>
      <c r="BQ185" s="3">
        <f t="shared" si="96"/>
        <v>0</v>
      </c>
      <c r="BR185" s="3">
        <f t="shared" si="97"/>
        <v>0</v>
      </c>
      <c r="BS185" s="3">
        <f t="shared" si="98"/>
        <v>0</v>
      </c>
      <c r="BT185" s="3">
        <f t="shared" si="99"/>
        <v>0</v>
      </c>
      <c r="BU185" s="3">
        <f t="shared" si="100"/>
        <v>0</v>
      </c>
      <c r="BV185" s="3">
        <f t="shared" si="101"/>
        <v>0</v>
      </c>
      <c r="BW185" s="3">
        <f t="shared" si="76"/>
        <v>0</v>
      </c>
      <c r="DB185" s="20"/>
    </row>
    <row r="186" spans="1:106" ht="13" x14ac:dyDescent="0.3">
      <c r="A186" s="407">
        <f t="shared" si="75"/>
        <v>1</v>
      </c>
      <c r="B186" s="3" t="str">
        <f t="shared" si="79"/>
        <v>202627</v>
      </c>
      <c r="C186" s="11" t="s">
        <v>193</v>
      </c>
      <c r="D186" s="10">
        <v>118</v>
      </c>
      <c r="E186" s="14" t="s">
        <v>43</v>
      </c>
      <c r="F186" s="4">
        <f t="shared" si="80"/>
        <v>0</v>
      </c>
      <c r="G186" s="3">
        <f t="shared" ca="1" si="81"/>
        <v>0</v>
      </c>
      <c r="H186" s="3" t="str">
        <f t="shared" si="82"/>
        <v>_RA</v>
      </c>
      <c r="N186" s="788">
        <v>711</v>
      </c>
      <c r="O186" s="788"/>
      <c r="Q186" s="788">
        <v>0</v>
      </c>
      <c r="S186" s="788"/>
      <c r="AD186" s="845"/>
      <c r="BD186" s="3">
        <f t="shared" si="83"/>
        <v>0</v>
      </c>
      <c r="BE186" s="3">
        <f t="shared" si="84"/>
        <v>0</v>
      </c>
      <c r="BF186" s="3">
        <f t="shared" si="85"/>
        <v>0</v>
      </c>
      <c r="BG186" s="3">
        <f t="shared" si="86"/>
        <v>0</v>
      </c>
      <c r="BH186" s="3">
        <f t="shared" si="87"/>
        <v>0</v>
      </c>
      <c r="BI186" s="3">
        <f t="shared" si="88"/>
        <v>0</v>
      </c>
      <c r="BJ186" s="3">
        <f t="shared" si="89"/>
        <v>0</v>
      </c>
      <c r="BK186" s="3">
        <f t="shared" si="90"/>
        <v>0</v>
      </c>
      <c r="BL186" s="3">
        <f t="shared" si="91"/>
        <v>0</v>
      </c>
      <c r="BM186" s="3">
        <f t="shared" si="92"/>
        <v>0</v>
      </c>
      <c r="BN186" s="3">
        <f t="shared" si="93"/>
        <v>0</v>
      </c>
      <c r="BO186" s="3">
        <f t="shared" si="94"/>
        <v>0</v>
      </c>
      <c r="BP186" s="3">
        <f t="shared" si="95"/>
        <v>0</v>
      </c>
      <c r="BQ186" s="3">
        <f t="shared" si="96"/>
        <v>0</v>
      </c>
      <c r="BR186" s="3">
        <f t="shared" si="97"/>
        <v>0</v>
      </c>
      <c r="BS186" s="3">
        <f t="shared" si="98"/>
        <v>0</v>
      </c>
      <c r="BT186" s="3">
        <f t="shared" si="99"/>
        <v>0</v>
      </c>
      <c r="BU186" s="3">
        <f t="shared" si="100"/>
        <v>0</v>
      </c>
      <c r="BV186" s="3">
        <f t="shared" si="101"/>
        <v>0</v>
      </c>
      <c r="BW186" s="3">
        <f t="shared" si="76"/>
        <v>0</v>
      </c>
      <c r="DB186" s="20"/>
    </row>
    <row r="187" spans="1:106" ht="13" x14ac:dyDescent="0.3">
      <c r="A187" s="407">
        <f t="shared" si="75"/>
        <v>1</v>
      </c>
      <c r="B187" s="3" t="str">
        <f t="shared" si="79"/>
        <v>202627</v>
      </c>
      <c r="C187" s="11" t="s">
        <v>193</v>
      </c>
      <c r="D187" s="10">
        <v>118</v>
      </c>
      <c r="E187" s="14" t="s">
        <v>44</v>
      </c>
      <c r="F187" s="4">
        <f t="shared" si="80"/>
        <v>0</v>
      </c>
      <c r="G187" s="3">
        <f t="shared" ca="1" si="81"/>
        <v>0</v>
      </c>
      <c r="H187" s="3" t="str">
        <f t="shared" si="82"/>
        <v>_RA</v>
      </c>
      <c r="N187" s="788">
        <v>713</v>
      </c>
      <c r="O187" s="788"/>
      <c r="Q187" s="788">
        <v>0</v>
      </c>
      <c r="S187" s="788"/>
      <c r="AD187" s="845"/>
      <c r="BD187" s="3">
        <f t="shared" si="83"/>
        <v>0</v>
      </c>
      <c r="BE187" s="3">
        <f t="shared" si="84"/>
        <v>0</v>
      </c>
      <c r="BF187" s="3">
        <f t="shared" si="85"/>
        <v>0</v>
      </c>
      <c r="BG187" s="3">
        <f t="shared" si="86"/>
        <v>0</v>
      </c>
      <c r="BH187" s="3">
        <f t="shared" si="87"/>
        <v>0</v>
      </c>
      <c r="BI187" s="3">
        <f t="shared" si="88"/>
        <v>0</v>
      </c>
      <c r="BJ187" s="3">
        <f t="shared" si="89"/>
        <v>0</v>
      </c>
      <c r="BK187" s="3">
        <f t="shared" si="90"/>
        <v>0</v>
      </c>
      <c r="BL187" s="3">
        <f t="shared" si="91"/>
        <v>0</v>
      </c>
      <c r="BM187" s="3">
        <f t="shared" si="92"/>
        <v>0</v>
      </c>
      <c r="BN187" s="3">
        <f t="shared" si="93"/>
        <v>0</v>
      </c>
      <c r="BO187" s="3">
        <f t="shared" si="94"/>
        <v>0</v>
      </c>
      <c r="BP187" s="3">
        <f t="shared" si="95"/>
        <v>0</v>
      </c>
      <c r="BQ187" s="3">
        <f t="shared" si="96"/>
        <v>0</v>
      </c>
      <c r="BR187" s="3">
        <f t="shared" si="97"/>
        <v>0</v>
      </c>
      <c r="BS187" s="3">
        <f t="shared" si="98"/>
        <v>0</v>
      </c>
      <c r="BT187" s="3">
        <f t="shared" si="99"/>
        <v>0</v>
      </c>
      <c r="BU187" s="3">
        <f t="shared" si="100"/>
        <v>0</v>
      </c>
      <c r="BV187" s="3">
        <f t="shared" si="101"/>
        <v>0</v>
      </c>
      <c r="BW187" s="3">
        <f t="shared" si="76"/>
        <v>0</v>
      </c>
      <c r="DB187" s="20"/>
    </row>
    <row r="188" spans="1:106" ht="13" x14ac:dyDescent="0.3">
      <c r="A188" s="407">
        <f>A187</f>
        <v>1</v>
      </c>
      <c r="B188" s="3" t="str">
        <f t="shared" si="79"/>
        <v>202627</v>
      </c>
      <c r="C188" s="11" t="s">
        <v>193</v>
      </c>
      <c r="D188" s="10">
        <v>119</v>
      </c>
      <c r="E188" s="14" t="s">
        <v>43</v>
      </c>
      <c r="F188" s="4">
        <f t="shared" si="80"/>
        <v>0</v>
      </c>
      <c r="G188" s="3">
        <f t="shared" ca="1" si="81"/>
        <v>0</v>
      </c>
      <c r="H188" s="3" t="str">
        <f t="shared" si="82"/>
        <v>_RA</v>
      </c>
      <c r="N188" s="788">
        <v>726</v>
      </c>
      <c r="O188" s="788"/>
      <c r="Q188" s="788">
        <v>0</v>
      </c>
      <c r="S188" s="788"/>
      <c r="AD188" s="845"/>
      <c r="BD188" s="3">
        <f t="shared" si="83"/>
        <v>0</v>
      </c>
      <c r="BE188" s="3">
        <f t="shared" si="84"/>
        <v>0</v>
      </c>
      <c r="BF188" s="3">
        <f t="shared" si="85"/>
        <v>0</v>
      </c>
      <c r="BG188" s="3">
        <f t="shared" si="86"/>
        <v>0</v>
      </c>
      <c r="BH188" s="3">
        <f t="shared" si="87"/>
        <v>0</v>
      </c>
      <c r="BI188" s="3">
        <f t="shared" si="88"/>
        <v>0</v>
      </c>
      <c r="BJ188" s="3">
        <f t="shared" si="89"/>
        <v>0</v>
      </c>
      <c r="BK188" s="3">
        <f t="shared" si="90"/>
        <v>0</v>
      </c>
      <c r="BL188" s="3">
        <f t="shared" si="91"/>
        <v>0</v>
      </c>
      <c r="BM188" s="3">
        <f t="shared" si="92"/>
        <v>0</v>
      </c>
      <c r="BN188" s="3">
        <f t="shared" si="93"/>
        <v>0</v>
      </c>
      <c r="BO188" s="3">
        <f t="shared" si="94"/>
        <v>0</v>
      </c>
      <c r="BP188" s="3">
        <f t="shared" si="95"/>
        <v>0</v>
      </c>
      <c r="BQ188" s="3">
        <f t="shared" si="96"/>
        <v>0</v>
      </c>
      <c r="BR188" s="3">
        <f t="shared" si="97"/>
        <v>0</v>
      </c>
      <c r="BS188" s="3">
        <f t="shared" si="98"/>
        <v>0</v>
      </c>
      <c r="BT188" s="3">
        <f t="shared" si="99"/>
        <v>0</v>
      </c>
      <c r="BU188" s="3">
        <f t="shared" si="100"/>
        <v>0</v>
      </c>
      <c r="BV188" s="3">
        <f t="shared" si="101"/>
        <v>0</v>
      </c>
      <c r="BW188" s="3">
        <f t="shared" si="76"/>
        <v>0</v>
      </c>
      <c r="DB188" s="20"/>
    </row>
    <row r="189" spans="1:106" ht="13" x14ac:dyDescent="0.3">
      <c r="A189" s="407">
        <f t="shared" si="75"/>
        <v>1</v>
      </c>
      <c r="B189" s="3" t="str">
        <f t="shared" si="79"/>
        <v>202627</v>
      </c>
      <c r="C189" s="11" t="s">
        <v>193</v>
      </c>
      <c r="D189" s="10">
        <v>119</v>
      </c>
      <c r="E189" s="14" t="s">
        <v>44</v>
      </c>
      <c r="F189" s="4">
        <f t="shared" si="80"/>
        <v>0</v>
      </c>
      <c r="G189" s="3">
        <f t="shared" ca="1" si="81"/>
        <v>0</v>
      </c>
      <c r="H189" s="3" t="str">
        <f t="shared" si="82"/>
        <v>_RA</v>
      </c>
      <c r="N189" s="788">
        <v>798</v>
      </c>
      <c r="O189" s="788"/>
      <c r="Q189" s="788">
        <v>0</v>
      </c>
      <c r="R189" s="3">
        <v>0</v>
      </c>
      <c r="S189" s="788"/>
      <c r="AD189" s="845"/>
      <c r="BD189" s="3">
        <f t="shared" si="83"/>
        <v>0</v>
      </c>
      <c r="BE189" s="3">
        <f t="shared" si="84"/>
        <v>0</v>
      </c>
      <c r="BF189" s="3">
        <f t="shared" si="85"/>
        <v>0</v>
      </c>
      <c r="BG189" s="3">
        <f t="shared" si="86"/>
        <v>0</v>
      </c>
      <c r="BH189" s="3">
        <f t="shared" si="87"/>
        <v>0</v>
      </c>
      <c r="BI189" s="3">
        <f t="shared" si="88"/>
        <v>0</v>
      </c>
      <c r="BJ189" s="3">
        <f t="shared" si="89"/>
        <v>0</v>
      </c>
      <c r="BK189" s="3">
        <f t="shared" si="90"/>
        <v>0</v>
      </c>
      <c r="BL189" s="3">
        <f t="shared" si="91"/>
        <v>0</v>
      </c>
      <c r="BM189" s="3">
        <f t="shared" si="92"/>
        <v>0</v>
      </c>
      <c r="BN189" s="3">
        <f t="shared" si="93"/>
        <v>0</v>
      </c>
      <c r="BO189" s="3">
        <f t="shared" si="94"/>
        <v>0</v>
      </c>
      <c r="BP189" s="3">
        <f t="shared" si="95"/>
        <v>0</v>
      </c>
      <c r="BQ189" s="3">
        <f t="shared" si="96"/>
        <v>0</v>
      </c>
      <c r="BR189" s="3">
        <f t="shared" si="97"/>
        <v>0</v>
      </c>
      <c r="BS189" s="3">
        <f t="shared" si="98"/>
        <v>0</v>
      </c>
      <c r="BT189" s="3">
        <f t="shared" si="99"/>
        <v>0</v>
      </c>
      <c r="BU189" s="3">
        <f t="shared" si="100"/>
        <v>0</v>
      </c>
      <c r="BV189" s="3">
        <f t="shared" si="101"/>
        <v>0</v>
      </c>
      <c r="BW189" s="3">
        <f t="shared" si="76"/>
        <v>0</v>
      </c>
      <c r="DB189" s="20"/>
    </row>
    <row r="190" spans="1:106" ht="13" x14ac:dyDescent="0.3">
      <c r="A190" s="407">
        <f t="shared" si="75"/>
        <v>1</v>
      </c>
      <c r="B190" s="3" t="str">
        <f t="shared" si="79"/>
        <v>202627</v>
      </c>
      <c r="C190" s="11" t="s">
        <v>193</v>
      </c>
      <c r="D190" s="10">
        <v>120</v>
      </c>
      <c r="E190" s="14" t="s">
        <v>43</v>
      </c>
      <c r="F190" s="4">
        <f t="shared" si="80"/>
        <v>0</v>
      </c>
      <c r="G190" s="3">
        <f t="shared" ca="1" si="81"/>
        <v>0</v>
      </c>
      <c r="H190" s="3" t="str">
        <f t="shared" si="82"/>
        <v>_RA</v>
      </c>
      <c r="N190" s="788">
        <v>799</v>
      </c>
      <c r="O190" s="788"/>
      <c r="Q190" s="788">
        <v>0</v>
      </c>
      <c r="R190" s="3">
        <v>0</v>
      </c>
      <c r="S190" s="788"/>
      <c r="AD190" s="845"/>
      <c r="BD190" s="3">
        <f t="shared" si="83"/>
        <v>0</v>
      </c>
      <c r="BE190" s="3">
        <f t="shared" si="84"/>
        <v>0</v>
      </c>
      <c r="BF190" s="3">
        <f t="shared" si="85"/>
        <v>0</v>
      </c>
      <c r="BG190" s="3">
        <f t="shared" si="86"/>
        <v>0</v>
      </c>
      <c r="BH190" s="3">
        <f t="shared" si="87"/>
        <v>0</v>
      </c>
      <c r="BI190" s="3">
        <f t="shared" si="88"/>
        <v>0</v>
      </c>
      <c r="BJ190" s="3">
        <f t="shared" si="89"/>
        <v>0</v>
      </c>
      <c r="BK190" s="3">
        <f t="shared" si="90"/>
        <v>0</v>
      </c>
      <c r="BL190" s="3">
        <f t="shared" si="91"/>
        <v>0</v>
      </c>
      <c r="BM190" s="3">
        <f t="shared" si="92"/>
        <v>0</v>
      </c>
      <c r="BN190" s="3">
        <f t="shared" si="93"/>
        <v>0</v>
      </c>
      <c r="BO190" s="3">
        <f t="shared" si="94"/>
        <v>0</v>
      </c>
      <c r="BP190" s="3">
        <f t="shared" si="95"/>
        <v>0</v>
      </c>
      <c r="BQ190" s="3">
        <f t="shared" si="96"/>
        <v>0</v>
      </c>
      <c r="BR190" s="3">
        <f t="shared" si="97"/>
        <v>0</v>
      </c>
      <c r="BS190" s="3">
        <f t="shared" si="98"/>
        <v>0</v>
      </c>
      <c r="BT190" s="3">
        <f t="shared" si="99"/>
        <v>0</v>
      </c>
      <c r="BU190" s="3">
        <f t="shared" si="100"/>
        <v>0</v>
      </c>
      <c r="BV190" s="3">
        <f t="shared" si="101"/>
        <v>0</v>
      </c>
      <c r="BW190" s="3">
        <f t="shared" si="76"/>
        <v>0</v>
      </c>
      <c r="DB190" s="20"/>
    </row>
    <row r="191" spans="1:106" ht="13" x14ac:dyDescent="0.3">
      <c r="A191" s="407">
        <f t="shared" si="75"/>
        <v>1</v>
      </c>
      <c r="B191" s="3" t="str">
        <f t="shared" si="79"/>
        <v>202627</v>
      </c>
      <c r="C191" s="11" t="s">
        <v>193</v>
      </c>
      <c r="D191" s="10">
        <v>121</v>
      </c>
      <c r="E191" s="14" t="s">
        <v>43</v>
      </c>
      <c r="F191" s="4">
        <f t="shared" si="80"/>
        <v>0</v>
      </c>
      <c r="G191" s="3">
        <f t="shared" ca="1" si="81"/>
        <v>0</v>
      </c>
      <c r="H191" s="3" t="str">
        <f t="shared" si="82"/>
        <v>_RA</v>
      </c>
      <c r="N191" s="788">
        <v>999</v>
      </c>
      <c r="O191" s="788"/>
      <c r="Q191" s="788">
        <v>0</v>
      </c>
      <c r="R191" s="3">
        <v>0</v>
      </c>
      <c r="S191" s="788"/>
      <c r="AD191" s="845"/>
      <c r="BD191" s="3">
        <f t="shared" si="83"/>
        <v>0</v>
      </c>
      <c r="BE191" s="3">
        <f t="shared" si="84"/>
        <v>0</v>
      </c>
      <c r="BF191" s="3">
        <f t="shared" si="85"/>
        <v>0</v>
      </c>
      <c r="BG191" s="3">
        <f t="shared" si="86"/>
        <v>0</v>
      </c>
      <c r="BH191" s="3">
        <f t="shared" si="87"/>
        <v>0</v>
      </c>
      <c r="BI191" s="3">
        <f t="shared" si="88"/>
        <v>0</v>
      </c>
      <c r="BJ191" s="3">
        <f t="shared" si="89"/>
        <v>0</v>
      </c>
      <c r="BK191" s="3">
        <f t="shared" si="90"/>
        <v>0</v>
      </c>
      <c r="BL191" s="3">
        <f t="shared" si="91"/>
        <v>0</v>
      </c>
      <c r="BM191" s="3">
        <f t="shared" si="92"/>
        <v>0</v>
      </c>
      <c r="BN191" s="3">
        <f t="shared" si="93"/>
        <v>0</v>
      </c>
      <c r="BO191" s="3">
        <f t="shared" si="94"/>
        <v>0</v>
      </c>
      <c r="BP191" s="3">
        <f t="shared" si="95"/>
        <v>0</v>
      </c>
      <c r="BQ191" s="3">
        <f t="shared" si="96"/>
        <v>0</v>
      </c>
      <c r="BR191" s="3">
        <f t="shared" si="97"/>
        <v>0</v>
      </c>
      <c r="BS191" s="3">
        <f t="shared" si="98"/>
        <v>0</v>
      </c>
      <c r="BT191" s="3">
        <f t="shared" si="99"/>
        <v>0</v>
      </c>
      <c r="BU191" s="3">
        <f t="shared" si="100"/>
        <v>0</v>
      </c>
      <c r="BV191" s="3">
        <f t="shared" si="101"/>
        <v>0</v>
      </c>
      <c r="BW191" s="3">
        <f t="shared" si="76"/>
        <v>0</v>
      </c>
      <c r="DB191" s="20"/>
    </row>
    <row r="192" spans="1:106" ht="13" x14ac:dyDescent="0.3">
      <c r="A192" s="407">
        <f t="shared" si="75"/>
        <v>1</v>
      </c>
      <c r="B192" s="3" t="str">
        <f t="shared" si="79"/>
        <v>202627</v>
      </c>
      <c r="C192" s="11" t="s">
        <v>193</v>
      </c>
      <c r="D192" s="10">
        <v>122</v>
      </c>
      <c r="E192" s="14" t="s">
        <v>43</v>
      </c>
      <c r="F192" s="4">
        <f t="shared" si="80"/>
        <v>0</v>
      </c>
      <c r="G192" s="3">
        <f t="shared" ca="1" si="81"/>
        <v>0</v>
      </c>
      <c r="H192" s="3" t="str">
        <f t="shared" si="82"/>
        <v>_RA</v>
      </c>
      <c r="N192" s="788">
        <v>102.11</v>
      </c>
      <c r="O192" s="788">
        <v>0</v>
      </c>
      <c r="P192" s="3">
        <v>0</v>
      </c>
      <c r="Q192" s="788"/>
      <c r="S192" s="788"/>
      <c r="AD192" s="845"/>
      <c r="BD192" s="3">
        <f t="shared" si="83"/>
        <v>0</v>
      </c>
      <c r="BE192" s="3">
        <f t="shared" si="84"/>
        <v>0</v>
      </c>
      <c r="BF192" s="3">
        <f t="shared" si="85"/>
        <v>0</v>
      </c>
      <c r="BG192" s="3">
        <f t="shared" si="86"/>
        <v>0</v>
      </c>
      <c r="BH192" s="3">
        <f t="shared" si="87"/>
        <v>0</v>
      </c>
      <c r="BI192" s="3">
        <f t="shared" si="88"/>
        <v>0</v>
      </c>
      <c r="BJ192" s="3">
        <f t="shared" si="89"/>
        <v>0</v>
      </c>
      <c r="BK192" s="3">
        <f t="shared" si="90"/>
        <v>0</v>
      </c>
      <c r="BL192" s="3">
        <f t="shared" si="91"/>
        <v>0</v>
      </c>
      <c r="BM192" s="3">
        <f t="shared" si="92"/>
        <v>0</v>
      </c>
      <c r="BN192" s="3">
        <f t="shared" si="93"/>
        <v>0</v>
      </c>
      <c r="BO192" s="3">
        <f t="shared" si="94"/>
        <v>0</v>
      </c>
      <c r="BP192" s="3">
        <f t="shared" si="95"/>
        <v>0</v>
      </c>
      <c r="BQ192" s="3">
        <f t="shared" si="96"/>
        <v>0</v>
      </c>
      <c r="BR192" s="3">
        <f t="shared" si="97"/>
        <v>0</v>
      </c>
      <c r="BS192" s="3">
        <f t="shared" si="98"/>
        <v>0</v>
      </c>
      <c r="BT192" s="3">
        <f t="shared" si="99"/>
        <v>0</v>
      </c>
      <c r="BU192" s="3">
        <f t="shared" si="100"/>
        <v>0</v>
      </c>
      <c r="BV192" s="3">
        <f t="shared" si="101"/>
        <v>0</v>
      </c>
      <c r="BW192" s="3">
        <f t="shared" si="76"/>
        <v>0</v>
      </c>
      <c r="DB192" s="20"/>
    </row>
    <row r="193" spans="1:106" ht="13" x14ac:dyDescent="0.3">
      <c r="A193" s="407">
        <f t="shared" si="75"/>
        <v>1</v>
      </c>
      <c r="B193" s="3" t="str">
        <f t="shared" si="79"/>
        <v>202627</v>
      </c>
      <c r="C193" s="11" t="s">
        <v>193</v>
      </c>
      <c r="D193" s="10">
        <v>123</v>
      </c>
      <c r="E193" s="14" t="s">
        <v>43</v>
      </c>
      <c r="F193" s="4">
        <f t="shared" si="80"/>
        <v>0</v>
      </c>
      <c r="G193" s="3">
        <f t="shared" ca="1" si="81"/>
        <v>0</v>
      </c>
      <c r="H193" s="3" t="str">
        <f t="shared" si="82"/>
        <v>_RA</v>
      </c>
      <c r="N193" s="788">
        <v>106.11</v>
      </c>
      <c r="O193" s="788">
        <v>0</v>
      </c>
      <c r="P193" s="3">
        <v>0</v>
      </c>
      <c r="Q193" s="788"/>
      <c r="S193" s="788"/>
      <c r="AD193" s="845"/>
      <c r="BD193" s="3">
        <f t="shared" si="83"/>
        <v>0</v>
      </c>
      <c r="BE193" s="3">
        <f t="shared" si="84"/>
        <v>0</v>
      </c>
      <c r="BF193" s="3">
        <f t="shared" si="85"/>
        <v>0</v>
      </c>
      <c r="BG193" s="3">
        <f t="shared" si="86"/>
        <v>0</v>
      </c>
      <c r="BH193" s="3">
        <f t="shared" si="87"/>
        <v>0</v>
      </c>
      <c r="BI193" s="3">
        <f t="shared" si="88"/>
        <v>0</v>
      </c>
      <c r="BJ193" s="3">
        <f t="shared" si="89"/>
        <v>0</v>
      </c>
      <c r="BK193" s="3">
        <f t="shared" si="90"/>
        <v>0</v>
      </c>
      <c r="BL193" s="3">
        <f t="shared" si="91"/>
        <v>0</v>
      </c>
      <c r="BM193" s="3">
        <f t="shared" si="92"/>
        <v>0</v>
      </c>
      <c r="BN193" s="3">
        <f t="shared" si="93"/>
        <v>0</v>
      </c>
      <c r="BO193" s="3">
        <f t="shared" si="94"/>
        <v>0</v>
      </c>
      <c r="BP193" s="3">
        <f t="shared" si="95"/>
        <v>0</v>
      </c>
      <c r="BQ193" s="3">
        <f t="shared" si="96"/>
        <v>0</v>
      </c>
      <c r="BR193" s="3">
        <f t="shared" si="97"/>
        <v>0</v>
      </c>
      <c r="BS193" s="3">
        <f t="shared" si="98"/>
        <v>0</v>
      </c>
      <c r="BT193" s="3">
        <f t="shared" si="99"/>
        <v>0</v>
      </c>
      <c r="BU193" s="3">
        <f t="shared" si="100"/>
        <v>0</v>
      </c>
      <c r="BV193" s="3">
        <f t="shared" si="101"/>
        <v>0</v>
      </c>
      <c r="BW193" s="3">
        <f t="shared" si="76"/>
        <v>0</v>
      </c>
      <c r="DB193" s="20"/>
    </row>
    <row r="194" spans="1:106" ht="13" x14ac:dyDescent="0.3">
      <c r="A194" s="407">
        <f t="shared" si="75"/>
        <v>1</v>
      </c>
      <c r="B194" s="3" t="str">
        <f t="shared" si="79"/>
        <v>202627</v>
      </c>
      <c r="C194" s="11" t="s">
        <v>193</v>
      </c>
      <c r="D194" s="10">
        <v>124</v>
      </c>
      <c r="E194" s="14" t="s">
        <v>43</v>
      </c>
      <c r="F194" s="4">
        <f t="shared" si="80"/>
        <v>0</v>
      </c>
      <c r="G194" s="3">
        <f t="shared" ca="1" si="81"/>
        <v>0</v>
      </c>
      <c r="H194" s="3" t="str">
        <f t="shared" si="82"/>
        <v>_RA</v>
      </c>
      <c r="N194" s="788">
        <v>168</v>
      </c>
      <c r="O194" s="788"/>
      <c r="Q194" s="788">
        <v>0</v>
      </c>
      <c r="S194" s="788"/>
      <c r="AD194" s="845"/>
      <c r="BD194" s="3">
        <f t="shared" si="83"/>
        <v>0</v>
      </c>
      <c r="BE194" s="3">
        <f t="shared" si="84"/>
        <v>0</v>
      </c>
      <c r="BF194" s="3">
        <f t="shared" si="85"/>
        <v>0</v>
      </c>
      <c r="BG194" s="3">
        <f t="shared" si="86"/>
        <v>0</v>
      </c>
      <c r="BH194" s="3">
        <f t="shared" si="87"/>
        <v>0</v>
      </c>
      <c r="BI194" s="3">
        <f t="shared" si="88"/>
        <v>0</v>
      </c>
      <c r="BJ194" s="3">
        <f t="shared" si="89"/>
        <v>0</v>
      </c>
      <c r="BK194" s="3">
        <f t="shared" si="90"/>
        <v>0</v>
      </c>
      <c r="BL194" s="3">
        <f t="shared" si="91"/>
        <v>0</v>
      </c>
      <c r="BM194" s="3">
        <f t="shared" si="92"/>
        <v>0</v>
      </c>
      <c r="BN194" s="3">
        <f t="shared" si="93"/>
        <v>0</v>
      </c>
      <c r="BO194" s="3">
        <f t="shared" si="94"/>
        <v>0</v>
      </c>
      <c r="BP194" s="3">
        <f t="shared" si="95"/>
        <v>0</v>
      </c>
      <c r="BQ194" s="3">
        <f t="shared" si="96"/>
        <v>0</v>
      </c>
      <c r="BR194" s="3">
        <f t="shared" si="97"/>
        <v>0</v>
      </c>
      <c r="BS194" s="3">
        <f t="shared" si="98"/>
        <v>0</v>
      </c>
      <c r="BT194" s="3">
        <f t="shared" si="99"/>
        <v>0</v>
      </c>
      <c r="BU194" s="3">
        <f t="shared" si="100"/>
        <v>0</v>
      </c>
      <c r="BV194" s="3">
        <f t="shared" si="101"/>
        <v>0</v>
      </c>
      <c r="BW194" s="3">
        <f t="shared" si="76"/>
        <v>0</v>
      </c>
      <c r="DB194" s="20"/>
    </row>
    <row r="195" spans="1:106" ht="13" x14ac:dyDescent="0.3">
      <c r="A195" s="407">
        <f t="shared" si="75"/>
        <v>1</v>
      </c>
      <c r="B195" s="3" t="str">
        <f t="shared" si="79"/>
        <v>202627</v>
      </c>
      <c r="C195" s="11" t="s">
        <v>193</v>
      </c>
      <c r="D195" s="10">
        <v>125</v>
      </c>
      <c r="E195" s="14" t="s">
        <v>43</v>
      </c>
      <c r="F195" s="4">
        <f t="shared" si="80"/>
        <v>0</v>
      </c>
      <c r="G195" s="3">
        <f t="shared" ca="1" si="81"/>
        <v>0</v>
      </c>
      <c r="H195" s="3" t="str">
        <f t="shared" si="82"/>
        <v>_RA</v>
      </c>
      <c r="N195" s="788">
        <v>337</v>
      </c>
      <c r="O195" s="788"/>
      <c r="Q195" s="788">
        <v>0</v>
      </c>
      <c r="S195" s="788"/>
      <c r="AD195" s="845"/>
      <c r="BD195" s="3">
        <f t="shared" si="83"/>
        <v>0</v>
      </c>
      <c r="BE195" s="3">
        <f t="shared" si="84"/>
        <v>0</v>
      </c>
      <c r="BF195" s="3">
        <f t="shared" si="85"/>
        <v>0</v>
      </c>
      <c r="BG195" s="3">
        <f t="shared" si="86"/>
        <v>0</v>
      </c>
      <c r="BH195" s="3">
        <f t="shared" si="87"/>
        <v>0</v>
      </c>
      <c r="BI195" s="3">
        <f t="shared" si="88"/>
        <v>0</v>
      </c>
      <c r="BJ195" s="3">
        <f t="shared" si="89"/>
        <v>0</v>
      </c>
      <c r="BK195" s="3">
        <f t="shared" si="90"/>
        <v>0</v>
      </c>
      <c r="BL195" s="3">
        <f t="shared" si="91"/>
        <v>0</v>
      </c>
      <c r="BM195" s="3">
        <f t="shared" si="92"/>
        <v>0</v>
      </c>
      <c r="BN195" s="3">
        <f t="shared" si="93"/>
        <v>0</v>
      </c>
      <c r="BO195" s="3">
        <f t="shared" si="94"/>
        <v>0</v>
      </c>
      <c r="BP195" s="3">
        <f t="shared" si="95"/>
        <v>0</v>
      </c>
      <c r="BQ195" s="3">
        <f t="shared" si="96"/>
        <v>0</v>
      </c>
      <c r="BR195" s="3">
        <f t="shared" si="97"/>
        <v>0</v>
      </c>
      <c r="BS195" s="3">
        <f t="shared" si="98"/>
        <v>0</v>
      </c>
      <c r="BT195" s="3">
        <f t="shared" si="99"/>
        <v>0</v>
      </c>
      <c r="BU195" s="3">
        <f t="shared" si="100"/>
        <v>0</v>
      </c>
      <c r="BV195" s="3">
        <f t="shared" si="101"/>
        <v>0</v>
      </c>
      <c r="BW195" s="3">
        <f t="shared" si="76"/>
        <v>0</v>
      </c>
      <c r="DB195" s="20"/>
    </row>
    <row r="196" spans="1:106" ht="13" x14ac:dyDescent="0.3">
      <c r="A196" s="407">
        <f t="shared" ref="A196:A242" si="102">A195</f>
        <v>1</v>
      </c>
      <c r="B196" s="3" t="str">
        <f t="shared" si="79"/>
        <v>202627</v>
      </c>
      <c r="C196" s="11" t="s">
        <v>193</v>
      </c>
      <c r="D196" s="10">
        <v>127</v>
      </c>
      <c r="E196" s="14" t="s">
        <v>43</v>
      </c>
      <c r="F196" s="4">
        <f t="shared" si="80"/>
        <v>0</v>
      </c>
      <c r="G196" s="3">
        <f t="shared" ca="1" si="81"/>
        <v>0</v>
      </c>
      <c r="H196" s="3" t="str">
        <f t="shared" si="82"/>
        <v>_RA</v>
      </c>
      <c r="N196" s="788">
        <v>414</v>
      </c>
      <c r="O196" s="788"/>
      <c r="Q196" s="788">
        <v>0</v>
      </c>
      <c r="S196" s="788"/>
      <c r="AD196" s="845"/>
      <c r="BD196" s="3">
        <f t="shared" si="83"/>
        <v>0</v>
      </c>
      <c r="BE196" s="3">
        <f t="shared" si="84"/>
        <v>0</v>
      </c>
      <c r="BF196" s="3">
        <f t="shared" si="85"/>
        <v>0</v>
      </c>
      <c r="BG196" s="3">
        <f t="shared" si="86"/>
        <v>0</v>
      </c>
      <c r="BH196" s="3">
        <f t="shared" si="87"/>
        <v>0</v>
      </c>
      <c r="BI196" s="3">
        <f t="shared" si="88"/>
        <v>0</v>
      </c>
      <c r="BJ196" s="3">
        <f t="shared" si="89"/>
        <v>0</v>
      </c>
      <c r="BK196" s="3">
        <f t="shared" si="90"/>
        <v>0</v>
      </c>
      <c r="BL196" s="3">
        <f t="shared" si="91"/>
        <v>0</v>
      </c>
      <c r="BM196" s="3">
        <f t="shared" si="92"/>
        <v>0</v>
      </c>
      <c r="BN196" s="3">
        <f t="shared" si="93"/>
        <v>0</v>
      </c>
      <c r="BO196" s="3">
        <f t="shared" si="94"/>
        <v>0</v>
      </c>
      <c r="BP196" s="3">
        <f t="shared" si="95"/>
        <v>0</v>
      </c>
      <c r="BQ196" s="3">
        <f t="shared" si="96"/>
        <v>0</v>
      </c>
      <c r="BR196" s="3">
        <f t="shared" si="97"/>
        <v>0</v>
      </c>
      <c r="BS196" s="3">
        <f t="shared" si="98"/>
        <v>0</v>
      </c>
      <c r="BT196" s="3">
        <f t="shared" si="99"/>
        <v>0</v>
      </c>
      <c r="BU196" s="3">
        <f t="shared" si="100"/>
        <v>0</v>
      </c>
      <c r="BV196" s="3">
        <f t="shared" si="101"/>
        <v>0</v>
      </c>
      <c r="BW196" s="3">
        <f t="shared" si="76"/>
        <v>0</v>
      </c>
      <c r="DB196" s="20"/>
    </row>
    <row r="197" spans="1:106" ht="13" x14ac:dyDescent="0.3">
      <c r="A197" s="407">
        <f t="shared" si="102"/>
        <v>1</v>
      </c>
      <c r="B197" s="3" t="str">
        <f t="shared" si="79"/>
        <v>202627</v>
      </c>
      <c r="C197" s="11" t="s">
        <v>193</v>
      </c>
      <c r="D197" s="10">
        <v>128</v>
      </c>
      <c r="E197" s="14" t="s">
        <v>43</v>
      </c>
      <c r="F197" s="4">
        <f t="shared" si="80"/>
        <v>0</v>
      </c>
      <c r="G197" s="3">
        <f t="shared" ca="1" si="81"/>
        <v>0</v>
      </c>
      <c r="H197" s="3" t="str">
        <f t="shared" si="82"/>
        <v>_RA</v>
      </c>
      <c r="N197" s="788">
        <v>739</v>
      </c>
      <c r="O197" s="788"/>
      <c r="Q197" s="788">
        <v>0</v>
      </c>
      <c r="S197" s="788"/>
      <c r="AD197" s="845"/>
      <c r="BD197" s="3">
        <f t="shared" si="83"/>
        <v>0</v>
      </c>
      <c r="BE197" s="3">
        <f t="shared" si="84"/>
        <v>0</v>
      </c>
      <c r="BF197" s="3">
        <f t="shared" si="85"/>
        <v>0</v>
      </c>
      <c r="BG197" s="3">
        <f t="shared" si="86"/>
        <v>0</v>
      </c>
      <c r="BH197" s="3">
        <f t="shared" si="87"/>
        <v>0</v>
      </c>
      <c r="BI197" s="3">
        <f t="shared" si="88"/>
        <v>0</v>
      </c>
      <c r="BJ197" s="3">
        <f t="shared" si="89"/>
        <v>0</v>
      </c>
      <c r="BK197" s="3">
        <f t="shared" si="90"/>
        <v>0</v>
      </c>
      <c r="BL197" s="3">
        <f t="shared" si="91"/>
        <v>0</v>
      </c>
      <c r="BM197" s="3">
        <f t="shared" si="92"/>
        <v>0</v>
      </c>
      <c r="BN197" s="3">
        <f t="shared" si="93"/>
        <v>0</v>
      </c>
      <c r="BO197" s="3">
        <f t="shared" si="94"/>
        <v>0</v>
      </c>
      <c r="BP197" s="3">
        <f t="shared" si="95"/>
        <v>0</v>
      </c>
      <c r="BQ197" s="3">
        <f t="shared" si="96"/>
        <v>0</v>
      </c>
      <c r="BR197" s="3">
        <f t="shared" si="97"/>
        <v>0</v>
      </c>
      <c r="BS197" s="3">
        <f t="shared" si="98"/>
        <v>0</v>
      </c>
      <c r="BT197" s="3">
        <f t="shared" si="99"/>
        <v>0</v>
      </c>
      <c r="BU197" s="3">
        <f t="shared" si="100"/>
        <v>0</v>
      </c>
      <c r="BV197" s="3">
        <f t="shared" si="101"/>
        <v>0</v>
      </c>
      <c r="BW197" s="3">
        <f t="shared" si="76"/>
        <v>0</v>
      </c>
      <c r="DB197" s="20"/>
    </row>
    <row r="198" spans="1:106" ht="13" x14ac:dyDescent="0.3">
      <c r="A198" s="407">
        <f t="shared" si="102"/>
        <v>1</v>
      </c>
      <c r="B198" s="3" t="str">
        <f t="shared" si="79"/>
        <v>202627</v>
      </c>
      <c r="C198" s="11" t="s">
        <v>193</v>
      </c>
      <c r="D198" s="10">
        <v>129</v>
      </c>
      <c r="E198" s="14" t="s">
        <v>43</v>
      </c>
      <c r="F198" s="4">
        <f t="shared" si="80"/>
        <v>0</v>
      </c>
      <c r="G198" s="3">
        <f t="shared" ca="1" si="81"/>
        <v>0</v>
      </c>
      <c r="H198" s="3" t="str">
        <f t="shared" si="82"/>
        <v>_RA</v>
      </c>
      <c r="N198" s="788">
        <v>173</v>
      </c>
      <c r="O198" s="788"/>
      <c r="Q198" s="788">
        <v>0</v>
      </c>
      <c r="S198" s="788"/>
      <c r="AD198" s="845"/>
      <c r="BD198" s="3">
        <f t="shared" si="83"/>
        <v>0</v>
      </c>
      <c r="BE198" s="3">
        <f t="shared" si="84"/>
        <v>0</v>
      </c>
      <c r="BF198" s="3">
        <f t="shared" si="85"/>
        <v>0</v>
      </c>
      <c r="BG198" s="3">
        <f t="shared" si="86"/>
        <v>0</v>
      </c>
      <c r="BH198" s="3">
        <f t="shared" si="87"/>
        <v>0</v>
      </c>
      <c r="BI198" s="3">
        <f t="shared" si="88"/>
        <v>0</v>
      </c>
      <c r="BJ198" s="3">
        <f t="shared" si="89"/>
        <v>0</v>
      </c>
      <c r="BK198" s="3">
        <f t="shared" si="90"/>
        <v>0</v>
      </c>
      <c r="BL198" s="3">
        <f t="shared" si="91"/>
        <v>0</v>
      </c>
      <c r="BM198" s="3">
        <f t="shared" si="92"/>
        <v>0</v>
      </c>
      <c r="BN198" s="3">
        <f t="shared" si="93"/>
        <v>0</v>
      </c>
      <c r="BO198" s="3">
        <f t="shared" si="94"/>
        <v>0</v>
      </c>
      <c r="BP198" s="3">
        <f t="shared" si="95"/>
        <v>0</v>
      </c>
      <c r="BQ198" s="3">
        <f t="shared" si="96"/>
        <v>0</v>
      </c>
      <c r="BR198" s="3">
        <f t="shared" si="97"/>
        <v>0</v>
      </c>
      <c r="BS198" s="3">
        <f t="shared" si="98"/>
        <v>0</v>
      </c>
      <c r="BT198" s="3">
        <f t="shared" si="99"/>
        <v>0</v>
      </c>
      <c r="BU198" s="3">
        <f t="shared" si="100"/>
        <v>0</v>
      </c>
      <c r="BV198" s="3">
        <f t="shared" si="101"/>
        <v>0</v>
      </c>
      <c r="BW198" s="3">
        <f t="shared" si="76"/>
        <v>0</v>
      </c>
      <c r="DB198" s="20"/>
    </row>
    <row r="199" spans="1:106" ht="13" x14ac:dyDescent="0.3">
      <c r="A199" s="407">
        <f t="shared" si="102"/>
        <v>1</v>
      </c>
      <c r="B199" s="3" t="str">
        <f t="shared" si="79"/>
        <v>202627</v>
      </c>
      <c r="C199" s="11" t="s">
        <v>193</v>
      </c>
      <c r="D199" s="10">
        <v>130</v>
      </c>
      <c r="E199" s="14" t="s">
        <v>43</v>
      </c>
      <c r="F199" s="4">
        <f t="shared" si="80"/>
        <v>0</v>
      </c>
      <c r="G199" s="3">
        <f t="shared" ca="1" si="81"/>
        <v>0</v>
      </c>
      <c r="H199" s="3" t="str">
        <f t="shared" si="82"/>
        <v>_RA</v>
      </c>
      <c r="N199" s="788">
        <v>174</v>
      </c>
      <c r="O199" s="788"/>
      <c r="Q199" s="788">
        <v>0</v>
      </c>
      <c r="S199" s="788"/>
      <c r="AD199" s="845"/>
      <c r="BD199" s="3">
        <f t="shared" si="83"/>
        <v>0</v>
      </c>
      <c r="BE199" s="3">
        <f t="shared" si="84"/>
        <v>0</v>
      </c>
      <c r="BF199" s="3">
        <f t="shared" si="85"/>
        <v>0</v>
      </c>
      <c r="BG199" s="3">
        <f t="shared" si="86"/>
        <v>0</v>
      </c>
      <c r="BH199" s="3">
        <f t="shared" si="87"/>
        <v>0</v>
      </c>
      <c r="BI199" s="3">
        <f t="shared" si="88"/>
        <v>0</v>
      </c>
      <c r="BJ199" s="3">
        <f t="shared" si="89"/>
        <v>0</v>
      </c>
      <c r="BK199" s="3">
        <f t="shared" si="90"/>
        <v>0</v>
      </c>
      <c r="BL199" s="3">
        <f t="shared" si="91"/>
        <v>0</v>
      </c>
      <c r="BM199" s="3">
        <f t="shared" si="92"/>
        <v>0</v>
      </c>
      <c r="BN199" s="3">
        <f t="shared" si="93"/>
        <v>0</v>
      </c>
      <c r="BO199" s="3">
        <f t="shared" si="94"/>
        <v>0</v>
      </c>
      <c r="BP199" s="3">
        <f t="shared" si="95"/>
        <v>0</v>
      </c>
      <c r="BQ199" s="3">
        <f t="shared" si="96"/>
        <v>0</v>
      </c>
      <c r="BR199" s="3">
        <f t="shared" si="97"/>
        <v>0</v>
      </c>
      <c r="BS199" s="3">
        <f t="shared" si="98"/>
        <v>0</v>
      </c>
      <c r="BT199" s="3">
        <f t="shared" si="99"/>
        <v>0</v>
      </c>
      <c r="BU199" s="3">
        <f t="shared" si="100"/>
        <v>0</v>
      </c>
      <c r="BV199" s="3">
        <f t="shared" si="101"/>
        <v>0</v>
      </c>
      <c r="BW199" s="3">
        <f t="shared" ref="BW199:BW235" si="103">SUM(BE199:BV199)</f>
        <v>0</v>
      </c>
      <c r="DB199" s="20"/>
    </row>
    <row r="200" spans="1:106" ht="13" x14ac:dyDescent="0.3">
      <c r="A200" s="407">
        <f t="shared" si="102"/>
        <v>1</v>
      </c>
      <c r="B200" s="3" t="str">
        <f t="shared" si="79"/>
        <v>202627</v>
      </c>
      <c r="C200" s="11" t="s">
        <v>193</v>
      </c>
      <c r="D200" s="10">
        <v>131</v>
      </c>
      <c r="E200" s="14" t="s">
        <v>43</v>
      </c>
      <c r="F200" s="4">
        <f t="shared" si="80"/>
        <v>0</v>
      </c>
      <c r="G200" s="3">
        <f t="shared" ca="1" si="81"/>
        <v>0</v>
      </c>
      <c r="H200" s="3" t="str">
        <f t="shared" si="82"/>
        <v>_RA</v>
      </c>
      <c r="N200" s="788">
        <v>313</v>
      </c>
      <c r="O200" s="788"/>
      <c r="Q200" s="788">
        <v>0</v>
      </c>
      <c r="S200" s="788"/>
      <c r="AD200" s="845"/>
      <c r="BD200" s="3">
        <f t="shared" si="83"/>
        <v>0</v>
      </c>
      <c r="BE200" s="3">
        <f t="shared" si="84"/>
        <v>0</v>
      </c>
      <c r="BF200" s="3">
        <f t="shared" si="85"/>
        <v>0</v>
      </c>
      <c r="BG200" s="3">
        <f t="shared" si="86"/>
        <v>0</v>
      </c>
      <c r="BH200" s="3">
        <f t="shared" si="87"/>
        <v>0</v>
      </c>
      <c r="BI200" s="3">
        <f t="shared" si="88"/>
        <v>0</v>
      </c>
      <c r="BJ200" s="3">
        <f t="shared" si="89"/>
        <v>0</v>
      </c>
      <c r="BK200" s="3">
        <f t="shared" si="90"/>
        <v>0</v>
      </c>
      <c r="BL200" s="3">
        <f t="shared" si="91"/>
        <v>0</v>
      </c>
      <c r="BM200" s="3">
        <f t="shared" si="92"/>
        <v>0</v>
      </c>
      <c r="BN200" s="3">
        <f t="shared" si="93"/>
        <v>0</v>
      </c>
      <c r="BO200" s="3">
        <f t="shared" si="94"/>
        <v>0</v>
      </c>
      <c r="BP200" s="3">
        <f t="shared" si="95"/>
        <v>0</v>
      </c>
      <c r="BQ200" s="3">
        <f t="shared" si="96"/>
        <v>0</v>
      </c>
      <c r="BR200" s="3">
        <f t="shared" si="97"/>
        <v>0</v>
      </c>
      <c r="BS200" s="3">
        <f t="shared" si="98"/>
        <v>0</v>
      </c>
      <c r="BT200" s="3">
        <f t="shared" si="99"/>
        <v>0</v>
      </c>
      <c r="BU200" s="3">
        <f t="shared" si="100"/>
        <v>0</v>
      </c>
      <c r="BV200" s="3">
        <f t="shared" si="101"/>
        <v>0</v>
      </c>
      <c r="BW200" s="3">
        <f t="shared" si="103"/>
        <v>0</v>
      </c>
      <c r="DB200" s="20"/>
    </row>
    <row r="201" spans="1:106" ht="13" x14ac:dyDescent="0.3">
      <c r="A201" s="407">
        <f t="shared" si="102"/>
        <v>1</v>
      </c>
      <c r="B201" s="3" t="str">
        <f t="shared" si="79"/>
        <v>202627</v>
      </c>
      <c r="C201" s="11" t="s">
        <v>193</v>
      </c>
      <c r="D201" s="10">
        <v>132</v>
      </c>
      <c r="E201" s="14" t="s">
        <v>43</v>
      </c>
      <c r="F201" s="4">
        <f t="shared" si="80"/>
        <v>0</v>
      </c>
      <c r="G201" s="3">
        <f t="shared" ca="1" si="81"/>
        <v>0</v>
      </c>
      <c r="H201" s="3" t="str">
        <f t="shared" si="82"/>
        <v>_RA</v>
      </c>
      <c r="N201" s="788">
        <v>315</v>
      </c>
      <c r="O201" s="788"/>
      <c r="Q201" s="788">
        <v>0</v>
      </c>
      <c r="S201" s="788"/>
      <c r="AD201" s="845"/>
      <c r="BD201" s="3">
        <f t="shared" si="83"/>
        <v>0</v>
      </c>
      <c r="BE201" s="3">
        <f t="shared" si="84"/>
        <v>0</v>
      </c>
      <c r="BF201" s="3">
        <f t="shared" si="85"/>
        <v>0</v>
      </c>
      <c r="BG201" s="3">
        <f t="shared" si="86"/>
        <v>0</v>
      </c>
      <c r="BH201" s="3">
        <f t="shared" si="87"/>
        <v>0</v>
      </c>
      <c r="BI201" s="3">
        <f t="shared" si="88"/>
        <v>0</v>
      </c>
      <c r="BJ201" s="3">
        <f t="shared" si="89"/>
        <v>0</v>
      </c>
      <c r="BK201" s="3">
        <f t="shared" si="90"/>
        <v>0</v>
      </c>
      <c r="BL201" s="3">
        <f t="shared" si="91"/>
        <v>0</v>
      </c>
      <c r="BM201" s="3">
        <f t="shared" si="92"/>
        <v>0</v>
      </c>
      <c r="BN201" s="3">
        <f t="shared" si="93"/>
        <v>0</v>
      </c>
      <c r="BO201" s="3">
        <f t="shared" si="94"/>
        <v>0</v>
      </c>
      <c r="BP201" s="3">
        <f t="shared" si="95"/>
        <v>0</v>
      </c>
      <c r="BQ201" s="3">
        <f t="shared" si="96"/>
        <v>0</v>
      </c>
      <c r="BR201" s="3">
        <f t="shared" si="97"/>
        <v>0</v>
      </c>
      <c r="BS201" s="3">
        <f t="shared" si="98"/>
        <v>0</v>
      </c>
      <c r="BT201" s="3">
        <f t="shared" si="99"/>
        <v>0</v>
      </c>
      <c r="BU201" s="3">
        <f t="shared" si="100"/>
        <v>0</v>
      </c>
      <c r="BV201" s="3">
        <f t="shared" si="101"/>
        <v>0</v>
      </c>
      <c r="BW201" s="3">
        <f t="shared" si="103"/>
        <v>0</v>
      </c>
      <c r="DB201" s="20"/>
    </row>
    <row r="202" spans="1:106" ht="13" x14ac:dyDescent="0.3">
      <c r="A202" s="407">
        <f t="shared" si="102"/>
        <v>1</v>
      </c>
      <c r="B202" s="3" t="str">
        <f t="shared" si="79"/>
        <v>202627</v>
      </c>
      <c r="C202" s="11" t="s">
        <v>193</v>
      </c>
      <c r="D202" s="10">
        <v>133</v>
      </c>
      <c r="E202" s="14" t="s">
        <v>43</v>
      </c>
      <c r="F202" s="4">
        <f t="shared" si="80"/>
        <v>0</v>
      </c>
      <c r="G202" s="3">
        <f t="shared" ca="1" si="81"/>
        <v>0</v>
      </c>
      <c r="H202" s="3" t="str">
        <f t="shared" si="82"/>
        <v>_RA</v>
      </c>
      <c r="N202" s="788">
        <v>316</v>
      </c>
      <c r="O202" s="788"/>
      <c r="Q202" s="788">
        <v>0</v>
      </c>
      <c r="S202" s="788"/>
      <c r="AD202" s="845"/>
      <c r="BD202" s="3">
        <f t="shared" si="83"/>
        <v>0</v>
      </c>
      <c r="BE202" s="3">
        <f t="shared" si="84"/>
        <v>0</v>
      </c>
      <c r="BF202" s="3">
        <f t="shared" si="85"/>
        <v>0</v>
      </c>
      <c r="BG202" s="3">
        <f t="shared" si="86"/>
        <v>0</v>
      </c>
      <c r="BH202" s="3">
        <f t="shared" si="87"/>
        <v>0</v>
      </c>
      <c r="BI202" s="3">
        <f t="shared" si="88"/>
        <v>0</v>
      </c>
      <c r="BJ202" s="3">
        <f t="shared" si="89"/>
        <v>0</v>
      </c>
      <c r="BK202" s="3">
        <f t="shared" si="90"/>
        <v>0</v>
      </c>
      <c r="BL202" s="3">
        <f t="shared" si="91"/>
        <v>0</v>
      </c>
      <c r="BM202" s="3">
        <f t="shared" si="92"/>
        <v>0</v>
      </c>
      <c r="BN202" s="3">
        <f t="shared" si="93"/>
        <v>0</v>
      </c>
      <c r="BO202" s="3">
        <f t="shared" si="94"/>
        <v>0</v>
      </c>
      <c r="BP202" s="3">
        <f t="shared" si="95"/>
        <v>0</v>
      </c>
      <c r="BQ202" s="3">
        <f t="shared" si="96"/>
        <v>0</v>
      </c>
      <c r="BR202" s="3">
        <f t="shared" si="97"/>
        <v>0</v>
      </c>
      <c r="BS202" s="3">
        <f t="shared" si="98"/>
        <v>0</v>
      </c>
      <c r="BT202" s="3">
        <f t="shared" si="99"/>
        <v>0</v>
      </c>
      <c r="BU202" s="3">
        <f t="shared" si="100"/>
        <v>0</v>
      </c>
      <c r="BV202" s="3">
        <f t="shared" si="101"/>
        <v>0</v>
      </c>
      <c r="BW202" s="3">
        <f t="shared" si="103"/>
        <v>0</v>
      </c>
      <c r="DB202" s="20"/>
    </row>
    <row r="203" spans="1:106" ht="13" x14ac:dyDescent="0.3">
      <c r="A203" s="407">
        <f t="shared" si="102"/>
        <v>1</v>
      </c>
      <c r="B203" s="3" t="str">
        <f t="shared" si="79"/>
        <v>202627</v>
      </c>
      <c r="C203" s="11" t="s">
        <v>193</v>
      </c>
      <c r="D203" s="10">
        <v>134</v>
      </c>
      <c r="E203" s="14" t="s">
        <v>43</v>
      </c>
      <c r="F203" s="4">
        <f t="shared" si="80"/>
        <v>0</v>
      </c>
      <c r="G203" s="3">
        <f t="shared" ca="1" si="81"/>
        <v>0</v>
      </c>
      <c r="H203" s="3" t="str">
        <f t="shared" si="82"/>
        <v>_RA</v>
      </c>
      <c r="N203" s="788">
        <v>318</v>
      </c>
      <c r="O203" s="788"/>
      <c r="Q203" s="788">
        <v>0</v>
      </c>
      <c r="S203" s="788"/>
      <c r="AD203" s="845"/>
      <c r="BD203" s="3">
        <f t="shared" si="83"/>
        <v>0</v>
      </c>
      <c r="BE203" s="3">
        <f t="shared" si="84"/>
        <v>0</v>
      </c>
      <c r="BF203" s="3">
        <f t="shared" si="85"/>
        <v>0</v>
      </c>
      <c r="BG203" s="3">
        <f t="shared" si="86"/>
        <v>0</v>
      </c>
      <c r="BH203" s="3">
        <f t="shared" si="87"/>
        <v>0</v>
      </c>
      <c r="BI203" s="3">
        <f t="shared" si="88"/>
        <v>0</v>
      </c>
      <c r="BJ203" s="3">
        <f t="shared" si="89"/>
        <v>0</v>
      </c>
      <c r="BK203" s="3">
        <f t="shared" si="90"/>
        <v>0</v>
      </c>
      <c r="BL203" s="3">
        <f t="shared" si="91"/>
        <v>0</v>
      </c>
      <c r="BM203" s="3">
        <f t="shared" si="92"/>
        <v>0</v>
      </c>
      <c r="BN203" s="3">
        <f t="shared" si="93"/>
        <v>0</v>
      </c>
      <c r="BO203" s="3">
        <f t="shared" si="94"/>
        <v>0</v>
      </c>
      <c r="BP203" s="3">
        <f t="shared" si="95"/>
        <v>0</v>
      </c>
      <c r="BQ203" s="3">
        <f t="shared" si="96"/>
        <v>0</v>
      </c>
      <c r="BR203" s="3">
        <f t="shared" si="97"/>
        <v>0</v>
      </c>
      <c r="BS203" s="3">
        <f t="shared" si="98"/>
        <v>0</v>
      </c>
      <c r="BT203" s="3">
        <f t="shared" si="99"/>
        <v>0</v>
      </c>
      <c r="BU203" s="3">
        <f t="shared" si="100"/>
        <v>0</v>
      </c>
      <c r="BV203" s="3">
        <f t="shared" si="101"/>
        <v>0</v>
      </c>
      <c r="BW203" s="3">
        <f t="shared" si="103"/>
        <v>0</v>
      </c>
      <c r="DB203" s="20"/>
    </row>
    <row r="204" spans="1:106" ht="13" x14ac:dyDescent="0.3">
      <c r="A204" s="407">
        <f t="shared" si="102"/>
        <v>1</v>
      </c>
      <c r="B204" s="3" t="str">
        <f t="shared" si="79"/>
        <v>202627</v>
      </c>
      <c r="C204" s="11" t="s">
        <v>193</v>
      </c>
      <c r="D204" s="10">
        <v>135</v>
      </c>
      <c r="E204" s="14" t="s">
        <v>43</v>
      </c>
      <c r="F204" s="4">
        <f t="shared" si="80"/>
        <v>0</v>
      </c>
      <c r="G204" s="3">
        <f t="shared" ca="1" si="81"/>
        <v>0</v>
      </c>
      <c r="H204" s="3" t="str">
        <f t="shared" si="82"/>
        <v>_RA</v>
      </c>
      <c r="N204" s="788">
        <v>319</v>
      </c>
      <c r="O204" s="788"/>
      <c r="Q204" s="788">
        <v>0</v>
      </c>
      <c r="S204" s="788"/>
      <c r="AD204" s="845"/>
      <c r="BD204" s="3">
        <f t="shared" si="83"/>
        <v>0</v>
      </c>
      <c r="BE204" s="3">
        <f t="shared" si="84"/>
        <v>0</v>
      </c>
      <c r="BF204" s="3">
        <f t="shared" si="85"/>
        <v>0</v>
      </c>
      <c r="BG204" s="3">
        <f t="shared" si="86"/>
        <v>0</v>
      </c>
      <c r="BH204" s="3">
        <f t="shared" si="87"/>
        <v>0</v>
      </c>
      <c r="BI204" s="3">
        <f t="shared" si="88"/>
        <v>0</v>
      </c>
      <c r="BJ204" s="3">
        <f t="shared" si="89"/>
        <v>0</v>
      </c>
      <c r="BK204" s="3">
        <f t="shared" si="90"/>
        <v>0</v>
      </c>
      <c r="BL204" s="3">
        <f t="shared" si="91"/>
        <v>0</v>
      </c>
      <c r="BM204" s="3">
        <f t="shared" si="92"/>
        <v>0</v>
      </c>
      <c r="BN204" s="3">
        <f t="shared" si="93"/>
        <v>0</v>
      </c>
      <c r="BO204" s="3">
        <f t="shared" si="94"/>
        <v>0</v>
      </c>
      <c r="BP204" s="3">
        <f t="shared" si="95"/>
        <v>0</v>
      </c>
      <c r="BQ204" s="3">
        <f t="shared" si="96"/>
        <v>0</v>
      </c>
      <c r="BR204" s="3">
        <f t="shared" si="97"/>
        <v>0</v>
      </c>
      <c r="BS204" s="3">
        <f t="shared" si="98"/>
        <v>0</v>
      </c>
      <c r="BT204" s="3">
        <f t="shared" si="99"/>
        <v>0</v>
      </c>
      <c r="BU204" s="3">
        <f t="shared" si="100"/>
        <v>0</v>
      </c>
      <c r="BV204" s="3">
        <f t="shared" si="101"/>
        <v>0</v>
      </c>
      <c r="BW204" s="3">
        <f t="shared" si="103"/>
        <v>0</v>
      </c>
      <c r="DB204" s="20"/>
    </row>
    <row r="205" spans="1:106" ht="13" x14ac:dyDescent="0.3">
      <c r="A205" s="407">
        <f t="shared" si="102"/>
        <v>1</v>
      </c>
      <c r="B205" s="3" t="str">
        <f t="shared" si="79"/>
        <v>202627</v>
      </c>
      <c r="C205" s="11" t="s">
        <v>193</v>
      </c>
      <c r="D205" s="10">
        <v>136</v>
      </c>
      <c r="E205" s="14" t="s">
        <v>43</v>
      </c>
      <c r="F205" s="4">
        <f t="shared" si="80"/>
        <v>0</v>
      </c>
      <c r="G205" s="3">
        <f t="shared" ca="1" si="81"/>
        <v>0</v>
      </c>
      <c r="H205" s="3" t="str">
        <f t="shared" si="82"/>
        <v>_RA</v>
      </c>
      <c r="N205" s="788">
        <v>743</v>
      </c>
      <c r="O205" s="788"/>
      <c r="Q205" s="788">
        <v>0</v>
      </c>
      <c r="S205" s="788"/>
      <c r="AD205" s="845"/>
      <c r="BD205" s="3">
        <f t="shared" si="83"/>
        <v>0</v>
      </c>
      <c r="BE205" s="3">
        <f t="shared" si="84"/>
        <v>0</v>
      </c>
      <c r="BF205" s="3">
        <f t="shared" si="85"/>
        <v>0</v>
      </c>
      <c r="BG205" s="3">
        <f t="shared" si="86"/>
        <v>0</v>
      </c>
      <c r="BH205" s="3">
        <f t="shared" si="87"/>
        <v>0</v>
      </c>
      <c r="BI205" s="3">
        <f t="shared" si="88"/>
        <v>0</v>
      </c>
      <c r="BJ205" s="3">
        <f t="shared" si="89"/>
        <v>0</v>
      </c>
      <c r="BK205" s="3">
        <f t="shared" si="90"/>
        <v>0</v>
      </c>
      <c r="BL205" s="3">
        <f t="shared" si="91"/>
        <v>0</v>
      </c>
      <c r="BM205" s="3">
        <f t="shared" si="92"/>
        <v>0</v>
      </c>
      <c r="BN205" s="3">
        <f t="shared" si="93"/>
        <v>0</v>
      </c>
      <c r="BO205" s="3">
        <f t="shared" si="94"/>
        <v>0</v>
      </c>
      <c r="BP205" s="3">
        <f t="shared" si="95"/>
        <v>0</v>
      </c>
      <c r="BQ205" s="3">
        <f t="shared" si="96"/>
        <v>0</v>
      </c>
      <c r="BR205" s="3">
        <f t="shared" si="97"/>
        <v>0</v>
      </c>
      <c r="BS205" s="3">
        <f t="shared" si="98"/>
        <v>0</v>
      </c>
      <c r="BT205" s="3">
        <f t="shared" si="99"/>
        <v>0</v>
      </c>
      <c r="BU205" s="3">
        <f t="shared" si="100"/>
        <v>0</v>
      </c>
      <c r="BV205" s="3">
        <f t="shared" si="101"/>
        <v>0</v>
      </c>
      <c r="BW205" s="3">
        <f t="shared" si="103"/>
        <v>0</v>
      </c>
      <c r="DB205" s="20"/>
    </row>
    <row r="206" spans="1:106" ht="13" x14ac:dyDescent="0.3">
      <c r="A206" s="407">
        <f t="shared" si="102"/>
        <v>1</v>
      </c>
      <c r="B206" s="3" t="str">
        <f t="shared" si="79"/>
        <v>202627</v>
      </c>
      <c r="C206" s="11" t="s">
        <v>193</v>
      </c>
      <c r="D206" s="10">
        <v>137</v>
      </c>
      <c r="E206" s="14" t="s">
        <v>43</v>
      </c>
      <c r="F206" s="4">
        <f t="shared" si="80"/>
        <v>0</v>
      </c>
      <c r="G206" s="3">
        <f t="shared" ca="1" si="81"/>
        <v>0</v>
      </c>
      <c r="H206" s="3" t="str">
        <f t="shared" si="82"/>
        <v>_RA</v>
      </c>
      <c r="N206" s="788">
        <v>744</v>
      </c>
      <c r="O206" s="788"/>
      <c r="Q206" s="788">
        <v>0</v>
      </c>
      <c r="S206" s="788"/>
      <c r="AD206" s="845"/>
      <c r="BD206" s="3">
        <f t="shared" si="83"/>
        <v>0</v>
      </c>
      <c r="BE206" s="3">
        <f t="shared" si="84"/>
        <v>0</v>
      </c>
      <c r="BF206" s="3">
        <f t="shared" si="85"/>
        <v>0</v>
      </c>
      <c r="BG206" s="3">
        <f t="shared" si="86"/>
        <v>0</v>
      </c>
      <c r="BH206" s="3">
        <f t="shared" si="87"/>
        <v>0</v>
      </c>
      <c r="BI206" s="3">
        <f t="shared" si="88"/>
        <v>0</v>
      </c>
      <c r="BJ206" s="3">
        <f t="shared" si="89"/>
        <v>0</v>
      </c>
      <c r="BK206" s="3">
        <f t="shared" si="90"/>
        <v>0</v>
      </c>
      <c r="BL206" s="3">
        <f t="shared" si="91"/>
        <v>0</v>
      </c>
      <c r="BM206" s="3">
        <f t="shared" si="92"/>
        <v>0</v>
      </c>
      <c r="BN206" s="3">
        <f t="shared" si="93"/>
        <v>0</v>
      </c>
      <c r="BO206" s="3">
        <f t="shared" si="94"/>
        <v>0</v>
      </c>
      <c r="BP206" s="3">
        <f t="shared" si="95"/>
        <v>0</v>
      </c>
      <c r="BQ206" s="3">
        <f t="shared" si="96"/>
        <v>0</v>
      </c>
      <c r="BR206" s="3">
        <f t="shared" si="97"/>
        <v>0</v>
      </c>
      <c r="BS206" s="3">
        <f t="shared" si="98"/>
        <v>0</v>
      </c>
      <c r="BT206" s="3">
        <f t="shared" si="99"/>
        <v>0</v>
      </c>
      <c r="BU206" s="3">
        <f t="shared" si="100"/>
        <v>0</v>
      </c>
      <c r="BV206" s="3">
        <f t="shared" si="101"/>
        <v>0</v>
      </c>
      <c r="BW206" s="3">
        <f t="shared" si="103"/>
        <v>0</v>
      </c>
      <c r="DB206" s="20"/>
    </row>
    <row r="207" spans="1:106" ht="13" x14ac:dyDescent="0.3">
      <c r="A207" s="407">
        <f t="shared" si="102"/>
        <v>1</v>
      </c>
      <c r="B207" s="3" t="str">
        <f t="shared" si="79"/>
        <v>202627</v>
      </c>
      <c r="C207" s="11" t="s">
        <v>193</v>
      </c>
      <c r="D207" s="10">
        <v>139</v>
      </c>
      <c r="E207" s="14" t="s">
        <v>43</v>
      </c>
      <c r="F207" s="4">
        <f t="shared" si="80"/>
        <v>0</v>
      </c>
      <c r="G207" s="3">
        <f t="shared" ca="1" si="81"/>
        <v>0</v>
      </c>
      <c r="H207" s="3" t="str">
        <f t="shared" si="82"/>
        <v>_RA</v>
      </c>
      <c r="N207" s="788">
        <v>750</v>
      </c>
      <c r="O207" s="788"/>
      <c r="Q207" s="788">
        <v>0</v>
      </c>
      <c r="S207" s="788"/>
      <c r="AD207" s="845"/>
      <c r="BD207" s="3">
        <f t="shared" si="83"/>
        <v>0</v>
      </c>
      <c r="BE207" s="3">
        <f t="shared" si="84"/>
        <v>0</v>
      </c>
      <c r="BF207" s="3">
        <f t="shared" si="85"/>
        <v>0</v>
      </c>
      <c r="BG207" s="3">
        <f t="shared" si="86"/>
        <v>0</v>
      </c>
      <c r="BH207" s="3">
        <f t="shared" si="87"/>
        <v>0</v>
      </c>
      <c r="BI207" s="3">
        <f t="shared" si="88"/>
        <v>0</v>
      </c>
      <c r="BJ207" s="3">
        <f t="shared" si="89"/>
        <v>0</v>
      </c>
      <c r="BK207" s="3">
        <f t="shared" si="90"/>
        <v>0</v>
      </c>
      <c r="BL207" s="3">
        <f t="shared" si="91"/>
        <v>0</v>
      </c>
      <c r="BM207" s="3">
        <f t="shared" si="92"/>
        <v>0</v>
      </c>
      <c r="BN207" s="3">
        <f t="shared" si="93"/>
        <v>0</v>
      </c>
      <c r="BO207" s="3">
        <f t="shared" si="94"/>
        <v>0</v>
      </c>
      <c r="BP207" s="3">
        <f t="shared" si="95"/>
        <v>0</v>
      </c>
      <c r="BQ207" s="3">
        <f t="shared" si="96"/>
        <v>0</v>
      </c>
      <c r="BR207" s="3">
        <f t="shared" si="97"/>
        <v>0</v>
      </c>
      <c r="BS207" s="3">
        <f t="shared" si="98"/>
        <v>0</v>
      </c>
      <c r="BT207" s="3">
        <f t="shared" si="99"/>
        <v>0</v>
      </c>
      <c r="BU207" s="3">
        <f t="shared" si="100"/>
        <v>0</v>
      </c>
      <c r="BV207" s="3">
        <f t="shared" si="101"/>
        <v>0</v>
      </c>
      <c r="BW207" s="3">
        <f t="shared" si="103"/>
        <v>0</v>
      </c>
      <c r="DB207" s="20"/>
    </row>
    <row r="208" spans="1:106" ht="13" x14ac:dyDescent="0.3">
      <c r="A208" s="407">
        <f t="shared" si="102"/>
        <v>1</v>
      </c>
      <c r="B208" s="3" t="str">
        <f t="shared" si="79"/>
        <v>202627</v>
      </c>
      <c r="C208" s="11" t="s">
        <v>193</v>
      </c>
      <c r="D208" s="10">
        <v>140</v>
      </c>
      <c r="E208" s="14" t="s">
        <v>43</v>
      </c>
      <c r="F208" s="4">
        <f t="shared" si="80"/>
        <v>0</v>
      </c>
      <c r="G208" s="3">
        <f t="shared" ca="1" si="81"/>
        <v>0</v>
      </c>
      <c r="H208" s="3" t="str">
        <f t="shared" si="82"/>
        <v>_RA</v>
      </c>
      <c r="N208" s="788">
        <v>132.1</v>
      </c>
      <c r="O208" s="788"/>
      <c r="Q208" s="788">
        <v>0</v>
      </c>
      <c r="S208" s="788"/>
      <c r="AD208" s="845"/>
      <c r="BD208" s="3">
        <f t="shared" si="83"/>
        <v>0</v>
      </c>
      <c r="BE208" s="3">
        <f t="shared" si="84"/>
        <v>0</v>
      </c>
      <c r="BF208" s="3">
        <f t="shared" si="85"/>
        <v>0</v>
      </c>
      <c r="BG208" s="3">
        <f t="shared" si="86"/>
        <v>0</v>
      </c>
      <c r="BH208" s="3">
        <f t="shared" si="87"/>
        <v>0</v>
      </c>
      <c r="BI208" s="3">
        <f t="shared" si="88"/>
        <v>0</v>
      </c>
      <c r="BJ208" s="3">
        <f t="shared" si="89"/>
        <v>0</v>
      </c>
      <c r="BK208" s="3">
        <f t="shared" si="90"/>
        <v>0</v>
      </c>
      <c r="BL208" s="3">
        <f t="shared" si="91"/>
        <v>0</v>
      </c>
      <c r="BM208" s="3">
        <f t="shared" si="92"/>
        <v>0</v>
      </c>
      <c r="BN208" s="3">
        <f t="shared" si="93"/>
        <v>0</v>
      </c>
      <c r="BO208" s="3">
        <f t="shared" si="94"/>
        <v>0</v>
      </c>
      <c r="BP208" s="3">
        <f t="shared" si="95"/>
        <v>0</v>
      </c>
      <c r="BQ208" s="3">
        <f t="shared" si="96"/>
        <v>0</v>
      </c>
      <c r="BR208" s="3">
        <f t="shared" si="97"/>
        <v>0</v>
      </c>
      <c r="BS208" s="3">
        <f t="shared" si="98"/>
        <v>0</v>
      </c>
      <c r="BT208" s="3">
        <f t="shared" si="99"/>
        <v>0</v>
      </c>
      <c r="BU208" s="3">
        <f t="shared" si="100"/>
        <v>0</v>
      </c>
      <c r="BV208" s="3">
        <f t="shared" si="101"/>
        <v>0</v>
      </c>
      <c r="BW208" s="3">
        <f t="shared" si="103"/>
        <v>0</v>
      </c>
      <c r="DB208" s="20"/>
    </row>
    <row r="209" spans="1:106" ht="13" x14ac:dyDescent="0.3">
      <c r="A209" s="407">
        <f t="shared" si="102"/>
        <v>1</v>
      </c>
      <c r="B209" s="3" t="str">
        <f t="shared" si="79"/>
        <v>202627</v>
      </c>
      <c r="C209" s="11" t="s">
        <v>193</v>
      </c>
      <c r="D209" s="10">
        <v>141</v>
      </c>
      <c r="E209" s="14" t="s">
        <v>43</v>
      </c>
      <c r="F209" s="4">
        <f t="shared" si="80"/>
        <v>0</v>
      </c>
      <c r="G209" s="3">
        <f t="shared" ca="1" si="81"/>
        <v>0</v>
      </c>
      <c r="H209" s="3" t="str">
        <f t="shared" si="82"/>
        <v>_RA</v>
      </c>
      <c r="N209" s="788">
        <v>132.19999999999999</v>
      </c>
      <c r="O209" s="788"/>
      <c r="Q209" s="788">
        <v>0</v>
      </c>
      <c r="S209" s="788"/>
      <c r="AD209" s="845"/>
      <c r="BD209" s="3">
        <f t="shared" si="83"/>
        <v>0</v>
      </c>
      <c r="BE209" s="3">
        <f t="shared" si="84"/>
        <v>0</v>
      </c>
      <c r="BF209" s="3">
        <f t="shared" si="85"/>
        <v>0</v>
      </c>
      <c r="BG209" s="3">
        <f t="shared" si="86"/>
        <v>0</v>
      </c>
      <c r="BH209" s="3">
        <f t="shared" si="87"/>
        <v>0</v>
      </c>
      <c r="BI209" s="3">
        <f t="shared" si="88"/>
        <v>0</v>
      </c>
      <c r="BJ209" s="3">
        <f t="shared" si="89"/>
        <v>0</v>
      </c>
      <c r="BK209" s="3">
        <f t="shared" si="90"/>
        <v>0</v>
      </c>
      <c r="BL209" s="3">
        <f t="shared" si="91"/>
        <v>0</v>
      </c>
      <c r="BM209" s="3">
        <f t="shared" si="92"/>
        <v>0</v>
      </c>
      <c r="BN209" s="3">
        <f t="shared" si="93"/>
        <v>0</v>
      </c>
      <c r="BO209" s="3">
        <f t="shared" si="94"/>
        <v>0</v>
      </c>
      <c r="BP209" s="3">
        <f t="shared" si="95"/>
        <v>0</v>
      </c>
      <c r="BQ209" s="3">
        <f t="shared" si="96"/>
        <v>0</v>
      </c>
      <c r="BR209" s="3">
        <f t="shared" si="97"/>
        <v>0</v>
      </c>
      <c r="BS209" s="3">
        <f t="shared" si="98"/>
        <v>0</v>
      </c>
      <c r="BT209" s="3">
        <f t="shared" si="99"/>
        <v>0</v>
      </c>
      <c r="BU209" s="3">
        <f t="shared" si="100"/>
        <v>0</v>
      </c>
      <c r="BV209" s="3">
        <f t="shared" si="101"/>
        <v>0</v>
      </c>
      <c r="BW209" s="3">
        <f t="shared" si="103"/>
        <v>0</v>
      </c>
      <c r="DB209" s="20"/>
    </row>
    <row r="210" spans="1:106" ht="13" x14ac:dyDescent="0.3">
      <c r="A210" s="407">
        <f t="shared" si="102"/>
        <v>1</v>
      </c>
      <c r="B210" s="3" t="str">
        <f t="shared" si="79"/>
        <v>202627</v>
      </c>
      <c r="C210" s="11" t="s">
        <v>193</v>
      </c>
      <c r="D210" s="10">
        <v>142</v>
      </c>
      <c r="E210" s="14" t="s">
        <v>43</v>
      </c>
      <c r="F210" s="4">
        <f t="shared" si="80"/>
        <v>0</v>
      </c>
      <c r="G210" s="3">
        <f t="shared" ca="1" si="81"/>
        <v>0</v>
      </c>
      <c r="H210" s="3" t="str">
        <f t="shared" si="82"/>
        <v>_RA</v>
      </c>
      <c r="N210" s="788">
        <v>132.30000000000001</v>
      </c>
      <c r="O210" s="788"/>
      <c r="Q210" s="788">
        <v>0</v>
      </c>
      <c r="S210" s="788"/>
      <c r="AD210" s="845"/>
      <c r="BD210" s="3">
        <f t="shared" si="83"/>
        <v>0</v>
      </c>
      <c r="BE210" s="3">
        <f t="shared" si="84"/>
        <v>0</v>
      </c>
      <c r="BF210" s="3">
        <f t="shared" si="85"/>
        <v>0</v>
      </c>
      <c r="BG210" s="3">
        <f t="shared" si="86"/>
        <v>0</v>
      </c>
      <c r="BH210" s="3">
        <f t="shared" si="87"/>
        <v>0</v>
      </c>
      <c r="BI210" s="3">
        <f t="shared" si="88"/>
        <v>0</v>
      </c>
      <c r="BJ210" s="3">
        <f t="shared" si="89"/>
        <v>0</v>
      </c>
      <c r="BK210" s="3">
        <f t="shared" si="90"/>
        <v>0</v>
      </c>
      <c r="BL210" s="3">
        <f t="shared" si="91"/>
        <v>0</v>
      </c>
      <c r="BM210" s="3">
        <f t="shared" si="92"/>
        <v>0</v>
      </c>
      <c r="BN210" s="3">
        <f t="shared" si="93"/>
        <v>0</v>
      </c>
      <c r="BO210" s="3">
        <f t="shared" si="94"/>
        <v>0</v>
      </c>
      <c r="BP210" s="3">
        <f t="shared" si="95"/>
        <v>0</v>
      </c>
      <c r="BQ210" s="3">
        <f t="shared" si="96"/>
        <v>0</v>
      </c>
      <c r="BR210" s="3">
        <f t="shared" si="97"/>
        <v>0</v>
      </c>
      <c r="BS210" s="3">
        <f t="shared" si="98"/>
        <v>0</v>
      </c>
      <c r="BT210" s="3">
        <f t="shared" si="99"/>
        <v>0</v>
      </c>
      <c r="BU210" s="3">
        <f t="shared" si="100"/>
        <v>0</v>
      </c>
      <c r="BV210" s="3">
        <f t="shared" si="101"/>
        <v>0</v>
      </c>
      <c r="BW210" s="3">
        <f t="shared" si="103"/>
        <v>0</v>
      </c>
      <c r="DB210" s="20"/>
    </row>
    <row r="211" spans="1:106" ht="13" x14ac:dyDescent="0.3">
      <c r="A211" s="407">
        <f t="shared" si="102"/>
        <v>1</v>
      </c>
      <c r="B211" s="3" t="str">
        <f t="shared" si="79"/>
        <v>202627</v>
      </c>
      <c r="C211" s="11" t="s">
        <v>193</v>
      </c>
      <c r="D211" s="10">
        <v>144</v>
      </c>
      <c r="E211" s="14" t="s">
        <v>43</v>
      </c>
      <c r="F211" s="4">
        <f t="shared" si="80"/>
        <v>0</v>
      </c>
      <c r="G211" s="3">
        <f t="shared" ca="1" si="81"/>
        <v>0</v>
      </c>
      <c r="H211" s="3" t="str">
        <f t="shared" si="82"/>
        <v>_RA</v>
      </c>
      <c r="N211" s="788">
        <v>132.4</v>
      </c>
      <c r="O211" s="788"/>
      <c r="Q211" s="788">
        <v>0</v>
      </c>
      <c r="S211" s="788"/>
      <c r="AD211" s="845"/>
      <c r="BD211" s="3">
        <f t="shared" si="83"/>
        <v>0</v>
      </c>
      <c r="BE211" s="3">
        <f t="shared" si="84"/>
        <v>0</v>
      </c>
      <c r="BF211" s="3">
        <f t="shared" si="85"/>
        <v>0</v>
      </c>
      <c r="BG211" s="3">
        <f t="shared" si="86"/>
        <v>0</v>
      </c>
      <c r="BH211" s="3">
        <f t="shared" si="87"/>
        <v>0</v>
      </c>
      <c r="BI211" s="3">
        <f t="shared" si="88"/>
        <v>0</v>
      </c>
      <c r="BJ211" s="3">
        <f t="shared" si="89"/>
        <v>0</v>
      </c>
      <c r="BK211" s="3">
        <f t="shared" si="90"/>
        <v>0</v>
      </c>
      <c r="BL211" s="3">
        <f t="shared" si="91"/>
        <v>0</v>
      </c>
      <c r="BM211" s="3">
        <f t="shared" si="92"/>
        <v>0</v>
      </c>
      <c r="BN211" s="3">
        <f t="shared" si="93"/>
        <v>0</v>
      </c>
      <c r="BO211" s="3">
        <f t="shared" si="94"/>
        <v>0</v>
      </c>
      <c r="BP211" s="3">
        <f t="shared" si="95"/>
        <v>0</v>
      </c>
      <c r="BQ211" s="3">
        <f t="shared" si="96"/>
        <v>0</v>
      </c>
      <c r="BR211" s="3">
        <f t="shared" si="97"/>
        <v>0</v>
      </c>
      <c r="BS211" s="3">
        <f t="shared" si="98"/>
        <v>0</v>
      </c>
      <c r="BT211" s="3">
        <f t="shared" si="99"/>
        <v>0</v>
      </c>
      <c r="BU211" s="3">
        <f t="shared" si="100"/>
        <v>0</v>
      </c>
      <c r="BV211" s="3">
        <f t="shared" si="101"/>
        <v>0</v>
      </c>
      <c r="BW211" s="3">
        <f t="shared" si="103"/>
        <v>0</v>
      </c>
      <c r="DB211" s="20"/>
    </row>
    <row r="212" spans="1:106" ht="13" x14ac:dyDescent="0.3">
      <c r="A212" s="407">
        <f t="shared" si="102"/>
        <v>1</v>
      </c>
      <c r="B212" s="3" t="str">
        <f t="shared" si="79"/>
        <v>202627</v>
      </c>
      <c r="C212" s="11" t="s">
        <v>193</v>
      </c>
      <c r="D212" s="10">
        <v>145</v>
      </c>
      <c r="E212" s="14" t="s">
        <v>43</v>
      </c>
      <c r="F212" s="4">
        <f t="shared" si="80"/>
        <v>0</v>
      </c>
      <c r="G212" s="3">
        <f t="shared" ca="1" si="81"/>
        <v>0</v>
      </c>
      <c r="H212" s="3" t="str">
        <f t="shared" si="82"/>
        <v>_RA</v>
      </c>
      <c r="N212" s="788">
        <v>213</v>
      </c>
      <c r="O212" s="788"/>
      <c r="Q212" s="788">
        <v>0</v>
      </c>
      <c r="S212" s="788"/>
      <c r="AD212" s="845"/>
      <c r="BD212" s="3">
        <f t="shared" si="83"/>
        <v>0</v>
      </c>
      <c r="BE212" s="3">
        <f t="shared" si="84"/>
        <v>0</v>
      </c>
      <c r="BF212" s="3">
        <f t="shared" si="85"/>
        <v>0</v>
      </c>
      <c r="BG212" s="3">
        <f t="shared" si="86"/>
        <v>0</v>
      </c>
      <c r="BH212" s="3">
        <f t="shared" si="87"/>
        <v>0</v>
      </c>
      <c r="BI212" s="3">
        <f t="shared" si="88"/>
        <v>0</v>
      </c>
      <c r="BJ212" s="3">
        <f t="shared" si="89"/>
        <v>0</v>
      </c>
      <c r="BK212" s="3">
        <f t="shared" si="90"/>
        <v>0</v>
      </c>
      <c r="BL212" s="3">
        <f t="shared" si="91"/>
        <v>0</v>
      </c>
      <c r="BM212" s="3">
        <f t="shared" si="92"/>
        <v>0</v>
      </c>
      <c r="BN212" s="3">
        <f t="shared" si="93"/>
        <v>0</v>
      </c>
      <c r="BO212" s="3">
        <f t="shared" si="94"/>
        <v>0</v>
      </c>
      <c r="BP212" s="3">
        <f t="shared" si="95"/>
        <v>0</v>
      </c>
      <c r="BQ212" s="3">
        <f t="shared" si="96"/>
        <v>0</v>
      </c>
      <c r="BR212" s="3">
        <f t="shared" si="97"/>
        <v>0</v>
      </c>
      <c r="BS212" s="3">
        <f t="shared" si="98"/>
        <v>0</v>
      </c>
      <c r="BT212" s="3">
        <f t="shared" si="99"/>
        <v>0</v>
      </c>
      <c r="BU212" s="3">
        <f t="shared" si="100"/>
        <v>0</v>
      </c>
      <c r="BV212" s="3">
        <f t="shared" si="101"/>
        <v>0</v>
      </c>
      <c r="BW212" s="3">
        <f t="shared" si="103"/>
        <v>0</v>
      </c>
      <c r="DB212" s="20"/>
    </row>
    <row r="213" spans="1:106" ht="13" x14ac:dyDescent="0.3">
      <c r="A213" s="407">
        <f t="shared" si="102"/>
        <v>1</v>
      </c>
      <c r="B213" s="3" t="str">
        <f t="shared" si="79"/>
        <v>202627</v>
      </c>
      <c r="C213" s="11" t="s">
        <v>193</v>
      </c>
      <c r="D213" s="10">
        <v>145.1</v>
      </c>
      <c r="E213" s="14" t="s">
        <v>43</v>
      </c>
      <c r="F213" s="4">
        <f t="shared" si="80"/>
        <v>0</v>
      </c>
      <c r="G213" s="3">
        <f t="shared" ca="1" si="81"/>
        <v>0</v>
      </c>
      <c r="H213" s="3" t="str">
        <f t="shared" si="82"/>
        <v>_RA</v>
      </c>
      <c r="N213" s="788">
        <v>338</v>
      </c>
      <c r="O213" s="788"/>
      <c r="Q213" s="788">
        <v>0</v>
      </c>
      <c r="S213" s="788"/>
      <c r="AD213" s="845"/>
      <c r="BD213" s="3">
        <f t="shared" si="83"/>
        <v>0</v>
      </c>
      <c r="BE213" s="3">
        <f t="shared" si="84"/>
        <v>0</v>
      </c>
      <c r="BF213" s="3">
        <f t="shared" si="85"/>
        <v>0</v>
      </c>
      <c r="BG213" s="3">
        <f t="shared" si="86"/>
        <v>0</v>
      </c>
      <c r="BH213" s="3">
        <f t="shared" si="87"/>
        <v>0</v>
      </c>
      <c r="BI213" s="3">
        <f t="shared" si="88"/>
        <v>0</v>
      </c>
      <c r="BJ213" s="3">
        <f t="shared" si="89"/>
        <v>0</v>
      </c>
      <c r="BK213" s="3">
        <f t="shared" si="90"/>
        <v>0</v>
      </c>
      <c r="BL213" s="3">
        <f t="shared" si="91"/>
        <v>0</v>
      </c>
      <c r="BM213" s="3">
        <f t="shared" si="92"/>
        <v>0</v>
      </c>
      <c r="BN213" s="3">
        <f t="shared" si="93"/>
        <v>0</v>
      </c>
      <c r="BO213" s="3">
        <f t="shared" si="94"/>
        <v>0</v>
      </c>
      <c r="BP213" s="3">
        <f t="shared" si="95"/>
        <v>0</v>
      </c>
      <c r="BQ213" s="3">
        <f t="shared" si="96"/>
        <v>0</v>
      </c>
      <c r="BR213" s="3">
        <f t="shared" si="97"/>
        <v>0</v>
      </c>
      <c r="BS213" s="3">
        <f t="shared" si="98"/>
        <v>0</v>
      </c>
      <c r="BT213" s="3">
        <f t="shared" si="99"/>
        <v>0</v>
      </c>
      <c r="BU213" s="3">
        <f t="shared" si="100"/>
        <v>0</v>
      </c>
      <c r="BV213" s="3">
        <f t="shared" si="101"/>
        <v>0</v>
      </c>
      <c r="BW213" s="3">
        <f t="shared" si="103"/>
        <v>0</v>
      </c>
      <c r="DB213" s="20"/>
    </row>
    <row r="214" spans="1:106" ht="13" x14ac:dyDescent="0.3">
      <c r="A214" s="407">
        <f t="shared" si="102"/>
        <v>1</v>
      </c>
      <c r="B214" s="3" t="str">
        <f t="shared" si="79"/>
        <v>202627</v>
      </c>
      <c r="C214" s="11" t="s">
        <v>193</v>
      </c>
      <c r="D214" s="10">
        <v>145.19999999999999</v>
      </c>
      <c r="E214" s="14" t="s">
        <v>43</v>
      </c>
      <c r="F214" s="4">
        <f t="shared" si="80"/>
        <v>0</v>
      </c>
      <c r="G214" s="3">
        <f t="shared" ca="1" si="81"/>
        <v>0</v>
      </c>
      <c r="H214" s="3" t="str">
        <f t="shared" si="82"/>
        <v>_RA</v>
      </c>
      <c r="N214" s="788">
        <v>752</v>
      </c>
      <c r="O214" s="788"/>
      <c r="Q214" s="788">
        <v>0</v>
      </c>
      <c r="S214" s="788"/>
      <c r="AD214" s="845"/>
      <c r="BD214" s="3">
        <f t="shared" si="83"/>
        <v>0</v>
      </c>
      <c r="BE214" s="3">
        <f t="shared" si="84"/>
        <v>0</v>
      </c>
      <c r="BF214" s="3">
        <f t="shared" si="85"/>
        <v>0</v>
      </c>
      <c r="BG214" s="3">
        <f t="shared" si="86"/>
        <v>0</v>
      </c>
      <c r="BH214" s="3">
        <f t="shared" si="87"/>
        <v>0</v>
      </c>
      <c r="BI214" s="3">
        <f t="shared" si="88"/>
        <v>0</v>
      </c>
      <c r="BJ214" s="3">
        <f t="shared" si="89"/>
        <v>0</v>
      </c>
      <c r="BK214" s="3">
        <f t="shared" si="90"/>
        <v>0</v>
      </c>
      <c r="BL214" s="3">
        <f t="shared" si="91"/>
        <v>0</v>
      </c>
      <c r="BM214" s="3">
        <f t="shared" si="92"/>
        <v>0</v>
      </c>
      <c r="BN214" s="3">
        <f t="shared" si="93"/>
        <v>0</v>
      </c>
      <c r="BO214" s="3">
        <f t="shared" si="94"/>
        <v>0</v>
      </c>
      <c r="BP214" s="3">
        <f t="shared" si="95"/>
        <v>0</v>
      </c>
      <c r="BQ214" s="3">
        <f t="shared" si="96"/>
        <v>0</v>
      </c>
      <c r="BR214" s="3">
        <f t="shared" si="97"/>
        <v>0</v>
      </c>
      <c r="BS214" s="3">
        <f t="shared" si="98"/>
        <v>0</v>
      </c>
      <c r="BT214" s="3">
        <f t="shared" si="99"/>
        <v>0</v>
      </c>
      <c r="BU214" s="3">
        <f t="shared" si="100"/>
        <v>0</v>
      </c>
      <c r="BV214" s="3">
        <f t="shared" si="101"/>
        <v>0</v>
      </c>
      <c r="BW214" s="3">
        <f t="shared" si="103"/>
        <v>0</v>
      </c>
      <c r="DB214" s="20"/>
    </row>
    <row r="215" spans="1:106" ht="13" x14ac:dyDescent="0.3">
      <c r="A215" s="407">
        <f t="shared" si="102"/>
        <v>1</v>
      </c>
      <c r="B215" s="3" t="str">
        <f t="shared" si="79"/>
        <v>202627</v>
      </c>
      <c r="C215" s="11" t="s">
        <v>193</v>
      </c>
      <c r="D215" s="10">
        <v>146</v>
      </c>
      <c r="E215" s="14" t="s">
        <v>43</v>
      </c>
      <c r="F215" s="4">
        <f t="shared" si="80"/>
        <v>0</v>
      </c>
      <c r="G215" s="3">
        <f t="shared" ca="1" si="81"/>
        <v>0</v>
      </c>
      <c r="H215" s="3" t="str">
        <f t="shared" si="82"/>
        <v>_RA</v>
      </c>
      <c r="N215" s="789">
        <v>175</v>
      </c>
      <c r="O215" s="789"/>
      <c r="P215" s="846"/>
      <c r="Q215" s="789">
        <v>0</v>
      </c>
      <c r="R215" s="846"/>
      <c r="S215" s="789"/>
      <c r="T215" s="846"/>
      <c r="U215" s="846"/>
      <c r="V215" s="846"/>
      <c r="W215" s="846"/>
      <c r="X215" s="846"/>
      <c r="Y215" s="846"/>
      <c r="Z215" s="846"/>
      <c r="AA215" s="846"/>
      <c r="AB215" s="846"/>
      <c r="AC215" s="846"/>
      <c r="AD215" s="847"/>
      <c r="BD215" s="3">
        <f t="shared" si="83"/>
        <v>0</v>
      </c>
      <c r="BE215" s="3">
        <f t="shared" si="84"/>
        <v>0</v>
      </c>
      <c r="BF215" s="3">
        <f t="shared" si="85"/>
        <v>0</v>
      </c>
      <c r="BG215" s="3">
        <f t="shared" si="86"/>
        <v>0</v>
      </c>
      <c r="BH215" s="3">
        <f t="shared" si="87"/>
        <v>0</v>
      </c>
      <c r="BI215" s="3">
        <f t="shared" si="88"/>
        <v>0</v>
      </c>
      <c r="BJ215" s="3">
        <f t="shared" si="89"/>
        <v>0</v>
      </c>
      <c r="BK215" s="3">
        <f t="shared" si="90"/>
        <v>0</v>
      </c>
      <c r="BL215" s="3">
        <f t="shared" si="91"/>
        <v>0</v>
      </c>
      <c r="BM215" s="3">
        <f t="shared" si="92"/>
        <v>0</v>
      </c>
      <c r="BN215" s="3">
        <f t="shared" si="93"/>
        <v>0</v>
      </c>
      <c r="BO215" s="3">
        <f t="shared" si="94"/>
        <v>0</v>
      </c>
      <c r="BP215" s="3">
        <f t="shared" si="95"/>
        <v>0</v>
      </c>
      <c r="BQ215" s="3">
        <f t="shared" si="96"/>
        <v>0</v>
      </c>
      <c r="BR215" s="3">
        <f t="shared" si="97"/>
        <v>0</v>
      </c>
      <c r="BS215" s="3">
        <f t="shared" si="98"/>
        <v>0</v>
      </c>
      <c r="BT215" s="3">
        <f t="shared" si="99"/>
        <v>0</v>
      </c>
      <c r="BU215" s="3">
        <f t="shared" si="100"/>
        <v>0</v>
      </c>
      <c r="BV215" s="3">
        <f t="shared" si="101"/>
        <v>0</v>
      </c>
      <c r="BW215" s="3">
        <f t="shared" si="103"/>
        <v>0</v>
      </c>
      <c r="DB215" s="20"/>
    </row>
    <row r="216" spans="1:106" ht="13" x14ac:dyDescent="0.3">
      <c r="A216" s="407">
        <f t="shared" si="102"/>
        <v>1</v>
      </c>
      <c r="B216" s="3" t="str">
        <f t="shared" si="79"/>
        <v>202627</v>
      </c>
      <c r="C216" s="11" t="s">
        <v>193</v>
      </c>
      <c r="D216" s="10">
        <v>147</v>
      </c>
      <c r="E216" s="14" t="s">
        <v>43</v>
      </c>
      <c r="F216" s="4">
        <f t="shared" si="80"/>
        <v>0</v>
      </c>
      <c r="G216" s="3">
        <f t="shared" ca="1" si="81"/>
        <v>0</v>
      </c>
      <c r="H216" s="3" t="str">
        <f t="shared" si="82"/>
        <v>_RA</v>
      </c>
      <c r="BD216" s="3">
        <f t="shared" si="83"/>
        <v>0</v>
      </c>
      <c r="BE216" s="3">
        <f t="shared" si="84"/>
        <v>0</v>
      </c>
      <c r="BF216" s="3">
        <f t="shared" si="85"/>
        <v>0</v>
      </c>
      <c r="BG216" s="3">
        <f t="shared" si="86"/>
        <v>0</v>
      </c>
      <c r="BH216" s="3">
        <f t="shared" si="87"/>
        <v>0</v>
      </c>
      <c r="BI216" s="3">
        <f t="shared" si="88"/>
        <v>0</v>
      </c>
      <c r="BJ216" s="3">
        <f t="shared" si="89"/>
        <v>0</v>
      </c>
      <c r="BK216" s="3">
        <f t="shared" si="90"/>
        <v>0</v>
      </c>
      <c r="BL216" s="3">
        <f t="shared" si="91"/>
        <v>0</v>
      </c>
      <c r="BM216" s="3">
        <f t="shared" si="92"/>
        <v>0</v>
      </c>
      <c r="BN216" s="3">
        <f t="shared" si="93"/>
        <v>0</v>
      </c>
      <c r="BO216" s="3">
        <f t="shared" si="94"/>
        <v>0</v>
      </c>
      <c r="BP216" s="3">
        <f t="shared" si="95"/>
        <v>0</v>
      </c>
      <c r="BQ216" s="3">
        <f t="shared" si="96"/>
        <v>0</v>
      </c>
      <c r="BR216" s="3">
        <f t="shared" si="97"/>
        <v>0</v>
      </c>
      <c r="BS216" s="3">
        <f t="shared" si="98"/>
        <v>0</v>
      </c>
      <c r="BT216" s="3">
        <f t="shared" si="99"/>
        <v>0</v>
      </c>
      <c r="BU216" s="3">
        <f t="shared" si="100"/>
        <v>0</v>
      </c>
      <c r="BV216" s="3">
        <f t="shared" si="101"/>
        <v>0</v>
      </c>
      <c r="BW216" s="3">
        <f t="shared" si="103"/>
        <v>0</v>
      </c>
      <c r="DB216" s="20"/>
    </row>
    <row r="217" spans="1:106" ht="13" x14ac:dyDescent="0.3">
      <c r="A217" s="407">
        <f t="shared" si="102"/>
        <v>1</v>
      </c>
      <c r="B217" s="3" t="str">
        <f t="shared" si="79"/>
        <v>202627</v>
      </c>
      <c r="C217" s="11" t="s">
        <v>193</v>
      </c>
      <c r="D217" s="10">
        <v>150</v>
      </c>
      <c r="E217" s="14" t="s">
        <v>43</v>
      </c>
      <c r="F217" s="4">
        <f t="shared" si="80"/>
        <v>0</v>
      </c>
      <c r="G217" s="3">
        <f t="shared" ca="1" si="81"/>
        <v>0</v>
      </c>
      <c r="H217" s="3" t="str">
        <f t="shared" si="82"/>
        <v>_RA</v>
      </c>
      <c r="BD217" s="3">
        <f t="shared" si="83"/>
        <v>0</v>
      </c>
      <c r="BE217" s="3">
        <f t="shared" si="84"/>
        <v>0</v>
      </c>
      <c r="BF217" s="3">
        <f t="shared" si="85"/>
        <v>0</v>
      </c>
      <c r="BG217" s="3">
        <f t="shared" si="86"/>
        <v>0</v>
      </c>
      <c r="BH217" s="3">
        <f t="shared" si="87"/>
        <v>0</v>
      </c>
      <c r="BI217" s="3">
        <f t="shared" si="88"/>
        <v>0</v>
      </c>
      <c r="BJ217" s="3">
        <f t="shared" si="89"/>
        <v>0</v>
      </c>
      <c r="BK217" s="3">
        <f t="shared" si="90"/>
        <v>0</v>
      </c>
      <c r="BL217" s="3">
        <f t="shared" si="91"/>
        <v>0</v>
      </c>
      <c r="BM217" s="3">
        <f t="shared" si="92"/>
        <v>0</v>
      </c>
      <c r="BN217" s="3">
        <f t="shared" si="93"/>
        <v>0</v>
      </c>
      <c r="BO217" s="3">
        <f t="shared" si="94"/>
        <v>0</v>
      </c>
      <c r="BP217" s="3">
        <f t="shared" si="95"/>
        <v>0</v>
      </c>
      <c r="BQ217" s="3">
        <f t="shared" si="96"/>
        <v>0</v>
      </c>
      <c r="BR217" s="3">
        <f t="shared" si="97"/>
        <v>0</v>
      </c>
      <c r="BS217" s="3">
        <f t="shared" si="98"/>
        <v>0</v>
      </c>
      <c r="BT217" s="3">
        <f t="shared" si="99"/>
        <v>0</v>
      </c>
      <c r="BU217" s="3">
        <f t="shared" si="100"/>
        <v>0</v>
      </c>
      <c r="BV217" s="3">
        <f t="shared" si="101"/>
        <v>0</v>
      </c>
      <c r="BW217" s="3">
        <f t="shared" si="103"/>
        <v>0</v>
      </c>
      <c r="DB217" s="20"/>
    </row>
    <row r="218" spans="1:106" ht="13" x14ac:dyDescent="0.3">
      <c r="A218" s="407">
        <f t="shared" si="102"/>
        <v>1</v>
      </c>
      <c r="B218" s="3" t="str">
        <f t="shared" si="79"/>
        <v>202627</v>
      </c>
      <c r="C218" s="11" t="s">
        <v>193</v>
      </c>
      <c r="D218" s="10">
        <v>151</v>
      </c>
      <c r="E218" s="14" t="s">
        <v>43</v>
      </c>
      <c r="F218" s="4">
        <f t="shared" si="80"/>
        <v>0</v>
      </c>
      <c r="G218" s="3">
        <f t="shared" ca="1" si="81"/>
        <v>0</v>
      </c>
      <c r="H218" s="3" t="str">
        <f t="shared" si="82"/>
        <v>_RA</v>
      </c>
      <c r="BD218" s="3">
        <f t="shared" si="83"/>
        <v>0</v>
      </c>
      <c r="BE218" s="3">
        <f t="shared" si="84"/>
        <v>0</v>
      </c>
      <c r="BF218" s="3">
        <f t="shared" si="85"/>
        <v>0</v>
      </c>
      <c r="BG218" s="3">
        <f t="shared" si="86"/>
        <v>0</v>
      </c>
      <c r="BH218" s="3">
        <f t="shared" si="87"/>
        <v>0</v>
      </c>
      <c r="BI218" s="3">
        <f t="shared" si="88"/>
        <v>0</v>
      </c>
      <c r="BJ218" s="3">
        <f t="shared" si="89"/>
        <v>0</v>
      </c>
      <c r="BK218" s="3">
        <f t="shared" si="90"/>
        <v>0</v>
      </c>
      <c r="BL218" s="3">
        <f t="shared" si="91"/>
        <v>0</v>
      </c>
      <c r="BM218" s="3">
        <f t="shared" si="92"/>
        <v>0</v>
      </c>
      <c r="BN218" s="3">
        <f t="shared" si="93"/>
        <v>0</v>
      </c>
      <c r="BO218" s="3">
        <f t="shared" si="94"/>
        <v>0</v>
      </c>
      <c r="BP218" s="3">
        <f t="shared" si="95"/>
        <v>0</v>
      </c>
      <c r="BQ218" s="3">
        <f t="shared" si="96"/>
        <v>0</v>
      </c>
      <c r="BR218" s="3">
        <f t="shared" si="97"/>
        <v>0</v>
      </c>
      <c r="BS218" s="3">
        <f t="shared" si="98"/>
        <v>0</v>
      </c>
      <c r="BT218" s="3">
        <f t="shared" si="99"/>
        <v>0</v>
      </c>
      <c r="BU218" s="3">
        <f t="shared" si="100"/>
        <v>0</v>
      </c>
      <c r="BV218" s="3">
        <f t="shared" si="101"/>
        <v>0</v>
      </c>
      <c r="BW218" s="3">
        <f t="shared" si="103"/>
        <v>0</v>
      </c>
      <c r="DB218" s="20"/>
    </row>
    <row r="219" spans="1:106" ht="13" x14ac:dyDescent="0.3">
      <c r="A219" s="407">
        <f t="shared" si="102"/>
        <v>1</v>
      </c>
      <c r="B219" s="3" t="str">
        <f t="shared" si="79"/>
        <v>202627</v>
      </c>
      <c r="C219" s="11" t="s">
        <v>193</v>
      </c>
      <c r="D219" s="10">
        <v>152</v>
      </c>
      <c r="E219" s="14" t="s">
        <v>43</v>
      </c>
      <c r="F219" s="4">
        <f t="shared" si="80"/>
        <v>0</v>
      </c>
      <c r="G219" s="3">
        <f t="shared" ca="1" si="81"/>
        <v>0</v>
      </c>
      <c r="H219" s="3" t="str">
        <f t="shared" si="82"/>
        <v>_RA</v>
      </c>
      <c r="BD219" s="3">
        <f t="shared" si="83"/>
        <v>0</v>
      </c>
      <c r="BE219" s="3">
        <f t="shared" si="84"/>
        <v>0</v>
      </c>
      <c r="BF219" s="3">
        <f t="shared" si="85"/>
        <v>0</v>
      </c>
      <c r="BG219" s="3">
        <f t="shared" si="86"/>
        <v>0</v>
      </c>
      <c r="BH219" s="3">
        <f t="shared" si="87"/>
        <v>0</v>
      </c>
      <c r="BI219" s="3">
        <f t="shared" si="88"/>
        <v>0</v>
      </c>
      <c r="BJ219" s="3">
        <f t="shared" si="89"/>
        <v>0</v>
      </c>
      <c r="BK219" s="3">
        <f t="shared" si="90"/>
        <v>0</v>
      </c>
      <c r="BL219" s="3">
        <f t="shared" si="91"/>
        <v>0</v>
      </c>
      <c r="BM219" s="3">
        <f t="shared" si="92"/>
        <v>0</v>
      </c>
      <c r="BN219" s="3">
        <f t="shared" si="93"/>
        <v>0</v>
      </c>
      <c r="BO219" s="3">
        <f t="shared" si="94"/>
        <v>0</v>
      </c>
      <c r="BP219" s="3">
        <f t="shared" si="95"/>
        <v>0</v>
      </c>
      <c r="BQ219" s="3">
        <f t="shared" si="96"/>
        <v>0</v>
      </c>
      <c r="BR219" s="3">
        <f t="shared" si="97"/>
        <v>0</v>
      </c>
      <c r="BS219" s="3">
        <f t="shared" si="98"/>
        <v>0</v>
      </c>
      <c r="BT219" s="3">
        <f t="shared" si="99"/>
        <v>0</v>
      </c>
      <c r="BU219" s="3">
        <f t="shared" si="100"/>
        <v>0</v>
      </c>
      <c r="BV219" s="3">
        <f t="shared" si="101"/>
        <v>0</v>
      </c>
      <c r="BW219" s="3">
        <f t="shared" si="103"/>
        <v>0</v>
      </c>
      <c r="DB219" s="20"/>
    </row>
    <row r="220" spans="1:106" ht="13" x14ac:dyDescent="0.3">
      <c r="A220" s="407">
        <f t="shared" si="102"/>
        <v>1</v>
      </c>
      <c r="B220" s="3" t="str">
        <f t="shared" si="79"/>
        <v>202627</v>
      </c>
      <c r="C220" s="11" t="s">
        <v>193</v>
      </c>
      <c r="D220" s="10">
        <v>153</v>
      </c>
      <c r="E220" s="14" t="s">
        <v>43</v>
      </c>
      <c r="F220" s="4">
        <f t="shared" si="80"/>
        <v>0</v>
      </c>
      <c r="G220" s="3">
        <f t="shared" ca="1" si="81"/>
        <v>0</v>
      </c>
      <c r="H220" s="3" t="str">
        <f t="shared" si="82"/>
        <v>_RA</v>
      </c>
      <c r="BD220" s="3">
        <f t="shared" si="83"/>
        <v>0</v>
      </c>
      <c r="BE220" s="3">
        <f t="shared" si="84"/>
        <v>0</v>
      </c>
      <c r="BF220" s="3">
        <f t="shared" si="85"/>
        <v>0</v>
      </c>
      <c r="BG220" s="3">
        <f t="shared" si="86"/>
        <v>0</v>
      </c>
      <c r="BH220" s="3">
        <f t="shared" si="87"/>
        <v>0</v>
      </c>
      <c r="BI220" s="3">
        <f t="shared" si="88"/>
        <v>0</v>
      </c>
      <c r="BJ220" s="3">
        <f t="shared" si="89"/>
        <v>0</v>
      </c>
      <c r="BK220" s="3">
        <f t="shared" si="90"/>
        <v>0</v>
      </c>
      <c r="BL220" s="3">
        <f t="shared" si="91"/>
        <v>0</v>
      </c>
      <c r="BM220" s="3">
        <f t="shared" si="92"/>
        <v>0</v>
      </c>
      <c r="BN220" s="3">
        <f t="shared" si="93"/>
        <v>0</v>
      </c>
      <c r="BO220" s="3">
        <f t="shared" si="94"/>
        <v>0</v>
      </c>
      <c r="BP220" s="3">
        <f t="shared" si="95"/>
        <v>0</v>
      </c>
      <c r="BQ220" s="3">
        <f t="shared" si="96"/>
        <v>0</v>
      </c>
      <c r="BR220" s="3">
        <f t="shared" si="97"/>
        <v>0</v>
      </c>
      <c r="BS220" s="3">
        <f t="shared" si="98"/>
        <v>0</v>
      </c>
      <c r="BT220" s="3">
        <f t="shared" si="99"/>
        <v>0</v>
      </c>
      <c r="BU220" s="3">
        <f t="shared" si="100"/>
        <v>0</v>
      </c>
      <c r="BV220" s="3">
        <f t="shared" si="101"/>
        <v>0</v>
      </c>
      <c r="BW220" s="3">
        <f t="shared" si="103"/>
        <v>0</v>
      </c>
      <c r="DB220" s="20"/>
    </row>
    <row r="221" spans="1:106" ht="13" x14ac:dyDescent="0.3">
      <c r="A221" s="407">
        <f t="shared" si="102"/>
        <v>1</v>
      </c>
      <c r="B221" s="3" t="str">
        <f t="shared" si="79"/>
        <v>202627</v>
      </c>
      <c r="C221" s="11" t="s">
        <v>193</v>
      </c>
      <c r="D221" s="10">
        <v>154</v>
      </c>
      <c r="E221" s="14" t="s">
        <v>43</v>
      </c>
      <c r="F221" s="4">
        <f t="shared" si="80"/>
        <v>0</v>
      </c>
      <c r="G221" s="3">
        <f t="shared" ca="1" si="81"/>
        <v>0</v>
      </c>
      <c r="H221" s="3" t="str">
        <f t="shared" si="82"/>
        <v>_RA</v>
      </c>
      <c r="BD221" s="3">
        <f t="shared" si="83"/>
        <v>0</v>
      </c>
      <c r="BE221" s="3">
        <f t="shared" si="84"/>
        <v>0</v>
      </c>
      <c r="BF221" s="3">
        <f t="shared" si="85"/>
        <v>0</v>
      </c>
      <c r="BG221" s="3">
        <f t="shared" si="86"/>
        <v>0</v>
      </c>
      <c r="BH221" s="3">
        <f t="shared" si="87"/>
        <v>0</v>
      </c>
      <c r="BI221" s="3">
        <f t="shared" si="88"/>
        <v>0</v>
      </c>
      <c r="BJ221" s="3">
        <f t="shared" si="89"/>
        <v>0</v>
      </c>
      <c r="BK221" s="3">
        <f t="shared" si="90"/>
        <v>0</v>
      </c>
      <c r="BL221" s="3">
        <f t="shared" si="91"/>
        <v>0</v>
      </c>
      <c r="BM221" s="3">
        <f t="shared" si="92"/>
        <v>0</v>
      </c>
      <c r="BN221" s="3">
        <f t="shared" si="93"/>
        <v>0</v>
      </c>
      <c r="BO221" s="3">
        <f t="shared" si="94"/>
        <v>0</v>
      </c>
      <c r="BP221" s="3">
        <f t="shared" si="95"/>
        <v>0</v>
      </c>
      <c r="BQ221" s="3">
        <f t="shared" si="96"/>
        <v>0</v>
      </c>
      <c r="BR221" s="3">
        <f t="shared" si="97"/>
        <v>0</v>
      </c>
      <c r="BS221" s="3">
        <f t="shared" si="98"/>
        <v>0</v>
      </c>
      <c r="BT221" s="3">
        <f t="shared" si="99"/>
        <v>0</v>
      </c>
      <c r="BU221" s="3">
        <f t="shared" si="100"/>
        <v>0</v>
      </c>
      <c r="BV221" s="3">
        <f t="shared" si="101"/>
        <v>0</v>
      </c>
      <c r="BW221" s="3">
        <f t="shared" si="103"/>
        <v>0</v>
      </c>
      <c r="DB221" s="20"/>
    </row>
    <row r="222" spans="1:106" ht="13" x14ac:dyDescent="0.3">
      <c r="A222" s="407">
        <f t="shared" si="102"/>
        <v>1</v>
      </c>
      <c r="B222" s="3" t="str">
        <f t="shared" si="79"/>
        <v>202627</v>
      </c>
      <c r="C222" s="11" t="s">
        <v>193</v>
      </c>
      <c r="D222" s="10">
        <v>155</v>
      </c>
      <c r="E222" s="14" t="s">
        <v>43</v>
      </c>
      <c r="F222" s="4">
        <f t="shared" si="80"/>
        <v>0</v>
      </c>
      <c r="G222" s="3">
        <f t="shared" ca="1" si="81"/>
        <v>0</v>
      </c>
      <c r="H222" s="3" t="str">
        <f t="shared" si="82"/>
        <v>_RA</v>
      </c>
      <c r="BD222" s="3">
        <f t="shared" si="83"/>
        <v>0</v>
      </c>
      <c r="BE222" s="3">
        <f t="shared" si="84"/>
        <v>0</v>
      </c>
      <c r="BF222" s="3">
        <f t="shared" si="85"/>
        <v>0</v>
      </c>
      <c r="BG222" s="3">
        <f t="shared" si="86"/>
        <v>0</v>
      </c>
      <c r="BH222" s="3">
        <f t="shared" si="87"/>
        <v>0</v>
      </c>
      <c r="BI222" s="3">
        <f t="shared" si="88"/>
        <v>0</v>
      </c>
      <c r="BJ222" s="3">
        <f t="shared" si="89"/>
        <v>0</v>
      </c>
      <c r="BK222" s="3">
        <f t="shared" si="90"/>
        <v>0</v>
      </c>
      <c r="BL222" s="3">
        <f t="shared" si="91"/>
        <v>0</v>
      </c>
      <c r="BM222" s="3">
        <f t="shared" si="92"/>
        <v>0</v>
      </c>
      <c r="BN222" s="3">
        <f t="shared" si="93"/>
        <v>0</v>
      </c>
      <c r="BO222" s="3">
        <f t="shared" si="94"/>
        <v>0</v>
      </c>
      <c r="BP222" s="3">
        <f t="shared" si="95"/>
        <v>0</v>
      </c>
      <c r="BQ222" s="3">
        <f t="shared" si="96"/>
        <v>0</v>
      </c>
      <c r="BR222" s="3">
        <f t="shared" si="97"/>
        <v>0</v>
      </c>
      <c r="BS222" s="3">
        <f t="shared" si="98"/>
        <v>0</v>
      </c>
      <c r="BT222" s="3">
        <f t="shared" si="99"/>
        <v>0</v>
      </c>
      <c r="BU222" s="3">
        <f t="shared" si="100"/>
        <v>0</v>
      </c>
      <c r="BV222" s="3">
        <f t="shared" si="101"/>
        <v>0</v>
      </c>
      <c r="BW222" s="3">
        <f t="shared" si="103"/>
        <v>0</v>
      </c>
      <c r="DB222" s="20"/>
    </row>
    <row r="223" spans="1:106" ht="13" x14ac:dyDescent="0.3">
      <c r="A223" s="407">
        <f t="shared" si="102"/>
        <v>1</v>
      </c>
      <c r="B223" s="3" t="str">
        <f t="shared" si="79"/>
        <v>202627</v>
      </c>
      <c r="C223" s="11" t="s">
        <v>193</v>
      </c>
      <c r="D223" s="10">
        <v>156</v>
      </c>
      <c r="E223" s="14" t="s">
        <v>43</v>
      </c>
      <c r="F223" s="4">
        <f t="shared" si="80"/>
        <v>0</v>
      </c>
      <c r="G223" s="3">
        <f t="shared" ca="1" si="81"/>
        <v>0</v>
      </c>
      <c r="H223" s="3" t="str">
        <f t="shared" si="82"/>
        <v>_RA</v>
      </c>
      <c r="BD223" s="3">
        <f t="shared" si="83"/>
        <v>0</v>
      </c>
      <c r="BE223" s="3">
        <f t="shared" si="84"/>
        <v>0</v>
      </c>
      <c r="BF223" s="3">
        <f t="shared" si="85"/>
        <v>0</v>
      </c>
      <c r="BG223" s="3">
        <f t="shared" si="86"/>
        <v>0</v>
      </c>
      <c r="BH223" s="3">
        <f t="shared" si="87"/>
        <v>0</v>
      </c>
      <c r="BI223" s="3">
        <f t="shared" si="88"/>
        <v>0</v>
      </c>
      <c r="BJ223" s="3">
        <f t="shared" si="89"/>
        <v>0</v>
      </c>
      <c r="BK223" s="3">
        <f t="shared" si="90"/>
        <v>0</v>
      </c>
      <c r="BL223" s="3">
        <f t="shared" si="91"/>
        <v>0</v>
      </c>
      <c r="BM223" s="3">
        <f t="shared" si="92"/>
        <v>0</v>
      </c>
      <c r="BN223" s="3">
        <f t="shared" si="93"/>
        <v>0</v>
      </c>
      <c r="BO223" s="3">
        <f t="shared" si="94"/>
        <v>0</v>
      </c>
      <c r="BP223" s="3">
        <f t="shared" si="95"/>
        <v>0</v>
      </c>
      <c r="BQ223" s="3">
        <f t="shared" si="96"/>
        <v>0</v>
      </c>
      <c r="BR223" s="3">
        <f t="shared" si="97"/>
        <v>0</v>
      </c>
      <c r="BS223" s="3">
        <f t="shared" si="98"/>
        <v>0</v>
      </c>
      <c r="BT223" s="3">
        <f t="shared" si="99"/>
        <v>0</v>
      </c>
      <c r="BU223" s="3">
        <f t="shared" si="100"/>
        <v>0</v>
      </c>
      <c r="BV223" s="3">
        <f t="shared" si="101"/>
        <v>0</v>
      </c>
      <c r="BW223" s="3">
        <f t="shared" si="103"/>
        <v>0</v>
      </c>
      <c r="DB223" s="20"/>
    </row>
    <row r="224" spans="1:106" ht="13" x14ac:dyDescent="0.3">
      <c r="A224" s="407">
        <f t="shared" si="102"/>
        <v>1</v>
      </c>
      <c r="B224" s="3" t="str">
        <f t="shared" si="79"/>
        <v>202627</v>
      </c>
      <c r="C224" s="11" t="s">
        <v>193</v>
      </c>
      <c r="D224" s="10">
        <v>157</v>
      </c>
      <c r="E224" s="14" t="s">
        <v>43</v>
      </c>
      <c r="F224" s="4">
        <f t="shared" si="80"/>
        <v>0</v>
      </c>
      <c r="G224" s="3">
        <f t="shared" ca="1" si="81"/>
        <v>0</v>
      </c>
      <c r="H224" s="3" t="str">
        <f t="shared" si="82"/>
        <v>_RA</v>
      </c>
      <c r="BD224" s="3">
        <f t="shared" si="83"/>
        <v>0</v>
      </c>
      <c r="BE224" s="3">
        <f t="shared" si="84"/>
        <v>0</v>
      </c>
      <c r="BF224" s="3">
        <f t="shared" si="85"/>
        <v>0</v>
      </c>
      <c r="BG224" s="3">
        <f t="shared" si="86"/>
        <v>0</v>
      </c>
      <c r="BH224" s="3">
        <f t="shared" si="87"/>
        <v>0</v>
      </c>
      <c r="BI224" s="3">
        <f t="shared" si="88"/>
        <v>0</v>
      </c>
      <c r="BJ224" s="3">
        <f t="shared" si="89"/>
        <v>0</v>
      </c>
      <c r="BK224" s="3">
        <f t="shared" si="90"/>
        <v>0</v>
      </c>
      <c r="BL224" s="3">
        <f t="shared" si="91"/>
        <v>0</v>
      </c>
      <c r="BM224" s="3">
        <f t="shared" si="92"/>
        <v>0</v>
      </c>
      <c r="BN224" s="3">
        <f t="shared" si="93"/>
        <v>0</v>
      </c>
      <c r="BO224" s="3">
        <f t="shared" si="94"/>
        <v>0</v>
      </c>
      <c r="BP224" s="3">
        <f t="shared" si="95"/>
        <v>0</v>
      </c>
      <c r="BQ224" s="3">
        <f t="shared" si="96"/>
        <v>0</v>
      </c>
      <c r="BR224" s="3">
        <f t="shared" si="97"/>
        <v>0</v>
      </c>
      <c r="BS224" s="3">
        <f t="shared" si="98"/>
        <v>0</v>
      </c>
      <c r="BT224" s="3">
        <f t="shared" si="99"/>
        <v>0</v>
      </c>
      <c r="BU224" s="3">
        <f t="shared" si="100"/>
        <v>0</v>
      </c>
      <c r="BV224" s="3">
        <f t="shared" si="101"/>
        <v>0</v>
      </c>
      <c r="BW224" s="3">
        <f t="shared" si="103"/>
        <v>0</v>
      </c>
      <c r="DB224" s="20"/>
    </row>
    <row r="225" spans="1:106" ht="13" x14ac:dyDescent="0.3">
      <c r="A225" s="407">
        <f t="shared" si="102"/>
        <v>1</v>
      </c>
      <c r="B225" s="3" t="str">
        <f t="shared" si="79"/>
        <v>202627</v>
      </c>
      <c r="C225" s="11" t="s">
        <v>193</v>
      </c>
      <c r="D225" s="10">
        <v>159</v>
      </c>
      <c r="E225" s="14" t="s">
        <v>43</v>
      </c>
      <c r="F225" s="4">
        <f t="shared" si="80"/>
        <v>0</v>
      </c>
      <c r="G225" s="3">
        <f t="shared" ca="1" si="81"/>
        <v>0</v>
      </c>
      <c r="H225" s="3" t="str">
        <f t="shared" si="82"/>
        <v>_RA</v>
      </c>
      <c r="BD225" s="3">
        <f t="shared" si="83"/>
        <v>0</v>
      </c>
      <c r="BE225" s="3">
        <f t="shared" si="84"/>
        <v>0</v>
      </c>
      <c r="BF225" s="3">
        <f t="shared" si="85"/>
        <v>0</v>
      </c>
      <c r="BG225" s="3">
        <f t="shared" si="86"/>
        <v>0</v>
      </c>
      <c r="BH225" s="3">
        <f t="shared" si="87"/>
        <v>0</v>
      </c>
      <c r="BI225" s="3">
        <f t="shared" si="88"/>
        <v>0</v>
      </c>
      <c r="BJ225" s="3">
        <f t="shared" si="89"/>
        <v>0</v>
      </c>
      <c r="BK225" s="3">
        <f t="shared" si="90"/>
        <v>0</v>
      </c>
      <c r="BL225" s="3">
        <f t="shared" si="91"/>
        <v>0</v>
      </c>
      <c r="BM225" s="3">
        <f t="shared" si="92"/>
        <v>0</v>
      </c>
      <c r="BN225" s="3">
        <f t="shared" si="93"/>
        <v>0</v>
      </c>
      <c r="BO225" s="3">
        <f t="shared" si="94"/>
        <v>0</v>
      </c>
      <c r="BP225" s="3">
        <f t="shared" si="95"/>
        <v>0</v>
      </c>
      <c r="BQ225" s="3">
        <f t="shared" si="96"/>
        <v>0</v>
      </c>
      <c r="BR225" s="3">
        <f t="shared" si="97"/>
        <v>0</v>
      </c>
      <c r="BS225" s="3">
        <f t="shared" si="98"/>
        <v>0</v>
      </c>
      <c r="BT225" s="3">
        <f t="shared" si="99"/>
        <v>0</v>
      </c>
      <c r="BU225" s="3">
        <f t="shared" si="100"/>
        <v>0</v>
      </c>
      <c r="BV225" s="3">
        <f t="shared" si="101"/>
        <v>0</v>
      </c>
      <c r="BW225" s="3">
        <f t="shared" si="103"/>
        <v>0</v>
      </c>
      <c r="DB225" s="20"/>
    </row>
    <row r="226" spans="1:106" ht="13" x14ac:dyDescent="0.3">
      <c r="A226" s="407">
        <f t="shared" si="102"/>
        <v>1</v>
      </c>
      <c r="B226" s="3" t="str">
        <f t="shared" si="79"/>
        <v>202627</v>
      </c>
      <c r="C226" s="11" t="s">
        <v>193</v>
      </c>
      <c r="D226" s="10">
        <v>160</v>
      </c>
      <c r="E226" s="14" t="s">
        <v>43</v>
      </c>
      <c r="F226" s="4">
        <f t="shared" si="80"/>
        <v>0</v>
      </c>
      <c r="G226" s="3">
        <f t="shared" ca="1" si="81"/>
        <v>0</v>
      </c>
      <c r="H226" s="3" t="str">
        <f t="shared" si="82"/>
        <v>_RA</v>
      </c>
      <c r="BD226" s="3">
        <f t="shared" si="83"/>
        <v>0</v>
      </c>
      <c r="BE226" s="3">
        <f t="shared" si="84"/>
        <v>0</v>
      </c>
      <c r="BF226" s="3">
        <f t="shared" si="85"/>
        <v>0</v>
      </c>
      <c r="BG226" s="3">
        <f t="shared" si="86"/>
        <v>0</v>
      </c>
      <c r="BH226" s="3">
        <f t="shared" si="87"/>
        <v>0</v>
      </c>
      <c r="BI226" s="3">
        <f t="shared" si="88"/>
        <v>0</v>
      </c>
      <c r="BJ226" s="3">
        <f t="shared" si="89"/>
        <v>0</v>
      </c>
      <c r="BK226" s="3">
        <f t="shared" si="90"/>
        <v>0</v>
      </c>
      <c r="BL226" s="3">
        <f t="shared" si="91"/>
        <v>0</v>
      </c>
      <c r="BM226" s="3">
        <f t="shared" si="92"/>
        <v>0</v>
      </c>
      <c r="BN226" s="3">
        <f t="shared" si="93"/>
        <v>0</v>
      </c>
      <c r="BO226" s="3">
        <f t="shared" si="94"/>
        <v>0</v>
      </c>
      <c r="BP226" s="3">
        <f t="shared" si="95"/>
        <v>0</v>
      </c>
      <c r="BQ226" s="3">
        <f t="shared" si="96"/>
        <v>0</v>
      </c>
      <c r="BR226" s="3">
        <f t="shared" si="97"/>
        <v>0</v>
      </c>
      <c r="BS226" s="3">
        <f t="shared" si="98"/>
        <v>0</v>
      </c>
      <c r="BT226" s="3">
        <f t="shared" si="99"/>
        <v>0</v>
      </c>
      <c r="BU226" s="3">
        <f t="shared" si="100"/>
        <v>0</v>
      </c>
      <c r="BV226" s="3">
        <f t="shared" si="101"/>
        <v>0</v>
      </c>
      <c r="BW226" s="3">
        <f t="shared" si="103"/>
        <v>0</v>
      </c>
      <c r="DB226" s="20"/>
    </row>
    <row r="227" spans="1:106" ht="13" x14ac:dyDescent="0.3">
      <c r="A227" s="407">
        <f t="shared" si="102"/>
        <v>1</v>
      </c>
      <c r="B227" s="3" t="str">
        <f t="shared" si="79"/>
        <v>202627</v>
      </c>
      <c r="C227" s="11" t="s">
        <v>193</v>
      </c>
      <c r="D227" s="10">
        <v>161</v>
      </c>
      <c r="E227" s="14" t="s">
        <v>43</v>
      </c>
      <c r="F227" s="4">
        <f t="shared" si="80"/>
        <v>0</v>
      </c>
      <c r="G227" s="3">
        <f t="shared" ca="1" si="81"/>
        <v>0</v>
      </c>
      <c r="H227" s="3" t="str">
        <f t="shared" si="82"/>
        <v>_RA</v>
      </c>
      <c r="BD227" s="3">
        <f t="shared" si="83"/>
        <v>0</v>
      </c>
      <c r="BE227" s="3">
        <f t="shared" si="84"/>
        <v>0</v>
      </c>
      <c r="BF227" s="3">
        <f t="shared" si="85"/>
        <v>0</v>
      </c>
      <c r="BG227" s="3">
        <f t="shared" si="86"/>
        <v>0</v>
      </c>
      <c r="BH227" s="3">
        <f t="shared" si="87"/>
        <v>0</v>
      </c>
      <c r="BI227" s="3">
        <f t="shared" si="88"/>
        <v>0</v>
      </c>
      <c r="BJ227" s="3">
        <f t="shared" si="89"/>
        <v>0</v>
      </c>
      <c r="BK227" s="3">
        <f t="shared" si="90"/>
        <v>0</v>
      </c>
      <c r="BL227" s="3">
        <f t="shared" si="91"/>
        <v>0</v>
      </c>
      <c r="BM227" s="3">
        <f t="shared" si="92"/>
        <v>0</v>
      </c>
      <c r="BN227" s="3">
        <f t="shared" si="93"/>
        <v>0</v>
      </c>
      <c r="BO227" s="3">
        <f t="shared" si="94"/>
        <v>0</v>
      </c>
      <c r="BP227" s="3">
        <f t="shared" si="95"/>
        <v>0</v>
      </c>
      <c r="BQ227" s="3">
        <f t="shared" si="96"/>
        <v>0</v>
      </c>
      <c r="BR227" s="3">
        <f t="shared" si="97"/>
        <v>0</v>
      </c>
      <c r="BS227" s="3">
        <f t="shared" si="98"/>
        <v>0</v>
      </c>
      <c r="BT227" s="3">
        <f t="shared" si="99"/>
        <v>0</v>
      </c>
      <c r="BU227" s="3">
        <f t="shared" si="100"/>
        <v>0</v>
      </c>
      <c r="BV227" s="3">
        <f t="shared" si="101"/>
        <v>0</v>
      </c>
      <c r="BW227" s="3">
        <f t="shared" si="103"/>
        <v>0</v>
      </c>
      <c r="DB227" s="20"/>
    </row>
    <row r="228" spans="1:106" ht="13" x14ac:dyDescent="0.3">
      <c r="A228" s="407">
        <f t="shared" si="102"/>
        <v>1</v>
      </c>
      <c r="B228" s="3" t="str">
        <f t="shared" si="79"/>
        <v>202627</v>
      </c>
      <c r="C228" s="11" t="s">
        <v>193</v>
      </c>
      <c r="D228" s="10">
        <v>162</v>
      </c>
      <c r="E228" s="14" t="s">
        <v>43</v>
      </c>
      <c r="F228" s="4">
        <f t="shared" si="80"/>
        <v>0</v>
      </c>
      <c r="G228" s="3">
        <f t="shared" ca="1" si="81"/>
        <v>0</v>
      </c>
      <c r="H228" s="3" t="str">
        <f t="shared" si="82"/>
        <v>_RA</v>
      </c>
      <c r="BD228" s="3">
        <f t="shared" si="83"/>
        <v>0</v>
      </c>
      <c r="BE228" s="3">
        <f t="shared" si="84"/>
        <v>0</v>
      </c>
      <c r="BF228" s="3">
        <f t="shared" si="85"/>
        <v>0</v>
      </c>
      <c r="BG228" s="3">
        <f t="shared" si="86"/>
        <v>0</v>
      </c>
      <c r="BH228" s="3">
        <f t="shared" si="87"/>
        <v>0</v>
      </c>
      <c r="BI228" s="3">
        <f t="shared" si="88"/>
        <v>0</v>
      </c>
      <c r="BJ228" s="3">
        <f t="shared" si="89"/>
        <v>0</v>
      </c>
      <c r="BK228" s="3">
        <f t="shared" si="90"/>
        <v>0</v>
      </c>
      <c r="BL228" s="3">
        <f t="shared" si="91"/>
        <v>0</v>
      </c>
      <c r="BM228" s="3">
        <f t="shared" si="92"/>
        <v>0</v>
      </c>
      <c r="BN228" s="3">
        <f t="shared" si="93"/>
        <v>0</v>
      </c>
      <c r="BO228" s="3">
        <f t="shared" si="94"/>
        <v>0</v>
      </c>
      <c r="BP228" s="3">
        <f t="shared" si="95"/>
        <v>0</v>
      </c>
      <c r="BQ228" s="3">
        <f t="shared" si="96"/>
        <v>0</v>
      </c>
      <c r="BR228" s="3">
        <f t="shared" si="97"/>
        <v>0</v>
      </c>
      <c r="BS228" s="3">
        <f t="shared" si="98"/>
        <v>0</v>
      </c>
      <c r="BT228" s="3">
        <f t="shared" si="99"/>
        <v>0</v>
      </c>
      <c r="BU228" s="3">
        <f t="shared" si="100"/>
        <v>0</v>
      </c>
      <c r="BV228" s="3">
        <f t="shared" si="101"/>
        <v>0</v>
      </c>
      <c r="BW228" s="3">
        <f t="shared" si="103"/>
        <v>0</v>
      </c>
      <c r="DB228" s="20"/>
    </row>
    <row r="229" spans="1:106" ht="13" x14ac:dyDescent="0.3">
      <c r="A229" s="407">
        <f t="shared" si="102"/>
        <v>1</v>
      </c>
      <c r="B229" s="3" t="str">
        <f t="shared" si="79"/>
        <v>202627</v>
      </c>
      <c r="C229" s="11" t="s">
        <v>193</v>
      </c>
      <c r="D229" s="10">
        <v>163</v>
      </c>
      <c r="E229" s="14" t="s">
        <v>43</v>
      </c>
      <c r="F229" s="4">
        <f t="shared" si="80"/>
        <v>0</v>
      </c>
      <c r="G229" s="3">
        <f ca="1">IF(VLOOKUP(D229,INDIRECT(H229),MATCH(E229,INDIRECT(H229&amp;$I$1),0),FALSE)="",0,VLOOKUP(D229,INDIRECT(H229),MATCH(E229,INDIRECT(H229&amp;$I$1),0),FALSE))</f>
        <v>0</v>
      </c>
      <c r="H229" s="3" t="str">
        <f>"_"&amp;C229</f>
        <v>_RA</v>
      </c>
      <c r="BD229" s="3">
        <f t="shared" si="83"/>
        <v>0</v>
      </c>
      <c r="BE229" s="3">
        <f t="shared" si="84"/>
        <v>0</v>
      </c>
      <c r="BF229" s="3">
        <f t="shared" si="85"/>
        <v>0</v>
      </c>
      <c r="BG229" s="3">
        <f t="shared" si="86"/>
        <v>0</v>
      </c>
      <c r="BH229" s="3">
        <f t="shared" si="87"/>
        <v>0</v>
      </c>
      <c r="BI229" s="3">
        <f t="shared" si="88"/>
        <v>0</v>
      </c>
      <c r="BJ229" s="3">
        <f t="shared" si="89"/>
        <v>0</v>
      </c>
      <c r="BK229" s="3">
        <f t="shared" si="90"/>
        <v>0</v>
      </c>
      <c r="BL229" s="3">
        <f t="shared" si="91"/>
        <v>0</v>
      </c>
      <c r="BM229" s="3">
        <f t="shared" si="92"/>
        <v>0</v>
      </c>
      <c r="BN229" s="3">
        <f t="shared" si="93"/>
        <v>0</v>
      </c>
      <c r="BO229" s="3">
        <f t="shared" si="94"/>
        <v>0</v>
      </c>
      <c r="BP229" s="3">
        <f t="shared" si="95"/>
        <v>0</v>
      </c>
      <c r="BQ229" s="3">
        <f t="shared" si="96"/>
        <v>0</v>
      </c>
      <c r="BR229" s="3">
        <f t="shared" si="97"/>
        <v>0</v>
      </c>
      <c r="BS229" s="3">
        <f t="shared" si="98"/>
        <v>0</v>
      </c>
      <c r="BT229" s="3">
        <f t="shared" si="99"/>
        <v>0</v>
      </c>
      <c r="BU229" s="3">
        <f t="shared" si="100"/>
        <v>0</v>
      </c>
      <c r="BV229" s="3">
        <f t="shared" si="101"/>
        <v>0</v>
      </c>
      <c r="BW229" s="3">
        <f t="shared" si="103"/>
        <v>0</v>
      </c>
      <c r="DB229" s="20"/>
    </row>
    <row r="230" spans="1:106" ht="13" x14ac:dyDescent="0.3">
      <c r="A230" s="407">
        <f t="shared" si="102"/>
        <v>1</v>
      </c>
      <c r="B230" s="3" t="str">
        <f t="shared" si="79"/>
        <v>202627</v>
      </c>
      <c r="C230" s="12" t="s">
        <v>384</v>
      </c>
      <c r="D230" s="10">
        <v>132.1</v>
      </c>
      <c r="E230" s="14" t="s">
        <v>45</v>
      </c>
      <c r="F230" s="4">
        <f t="shared" si="80"/>
        <v>0</v>
      </c>
      <c r="G230" s="3">
        <f t="shared" ref="G230:G294" ca="1" si="104">IF(VLOOKUP(D230,INDIRECT(H230),MATCH(E230,INDIRECT(H230&amp;$I$1),0),FALSE)="",0,VLOOKUP(D230,INDIRECT(H230),MATCH(E230,INDIRECT(H230&amp;$I$1),0),FALSE))</f>
        <v>0</v>
      </c>
      <c r="H230" s="3" t="str">
        <f t="shared" ref="H230:H233" si="105">"_"&amp;C230</f>
        <v>_RAG</v>
      </c>
      <c r="BD230" s="3">
        <f t="shared" si="83"/>
        <v>0</v>
      </c>
      <c r="BE230" s="3">
        <f t="shared" si="84"/>
        <v>0</v>
      </c>
      <c r="BF230" s="3">
        <f t="shared" si="85"/>
        <v>0</v>
      </c>
      <c r="BG230" s="3">
        <f t="shared" si="86"/>
        <v>0</v>
      </c>
      <c r="BH230" s="3">
        <f t="shared" si="87"/>
        <v>0</v>
      </c>
      <c r="BI230" s="3">
        <f t="shared" si="88"/>
        <v>0</v>
      </c>
      <c r="BJ230" s="3">
        <f t="shared" si="89"/>
        <v>0</v>
      </c>
      <c r="BK230" s="3">
        <f t="shared" si="90"/>
        <v>0</v>
      </c>
      <c r="BL230" s="3">
        <f t="shared" si="91"/>
        <v>0</v>
      </c>
      <c r="BM230" s="3">
        <f t="shared" si="92"/>
        <v>0</v>
      </c>
      <c r="BN230" s="3">
        <f t="shared" si="93"/>
        <v>0</v>
      </c>
      <c r="BO230" s="3">
        <f t="shared" si="94"/>
        <v>0</v>
      </c>
      <c r="BP230" s="3">
        <f t="shared" si="95"/>
        <v>0</v>
      </c>
      <c r="BQ230" s="3">
        <f t="shared" si="96"/>
        <v>0</v>
      </c>
      <c r="BR230" s="3">
        <f t="shared" si="97"/>
        <v>0</v>
      </c>
      <c r="BS230" s="3">
        <f t="shared" si="98"/>
        <v>0</v>
      </c>
      <c r="BT230" s="3">
        <f t="shared" si="99"/>
        <v>0</v>
      </c>
      <c r="BU230" s="3">
        <f t="shared" si="100"/>
        <v>0</v>
      </c>
      <c r="BV230" s="3">
        <f t="shared" si="101"/>
        <v>0</v>
      </c>
      <c r="BW230" s="3">
        <f t="shared" si="103"/>
        <v>0</v>
      </c>
      <c r="DB230" s="20"/>
    </row>
    <row r="231" spans="1:106" ht="13" x14ac:dyDescent="0.3">
      <c r="A231" s="407">
        <f t="shared" si="102"/>
        <v>1</v>
      </c>
      <c r="B231" s="3" t="str">
        <f t="shared" si="79"/>
        <v>202627</v>
      </c>
      <c r="C231" s="12" t="s">
        <v>384</v>
      </c>
      <c r="D231" s="10">
        <v>132.19999999999999</v>
      </c>
      <c r="E231" s="14" t="s">
        <v>45</v>
      </c>
      <c r="F231" s="4">
        <f t="shared" si="80"/>
        <v>0</v>
      </c>
      <c r="G231" s="3">
        <f t="shared" ca="1" si="104"/>
        <v>0</v>
      </c>
      <c r="H231" s="3" t="str">
        <f t="shared" si="105"/>
        <v>_RAG</v>
      </c>
      <c r="BD231" s="3">
        <f t="shared" si="83"/>
        <v>0</v>
      </c>
      <c r="BE231" s="3">
        <f t="shared" si="84"/>
        <v>0</v>
      </c>
      <c r="BF231" s="3">
        <f t="shared" si="85"/>
        <v>0</v>
      </c>
      <c r="BG231" s="3">
        <f t="shared" si="86"/>
        <v>0</v>
      </c>
      <c r="BH231" s="3">
        <f t="shared" si="87"/>
        <v>0</v>
      </c>
      <c r="BI231" s="3">
        <f t="shared" si="88"/>
        <v>0</v>
      </c>
      <c r="BJ231" s="3">
        <f t="shared" si="89"/>
        <v>0</v>
      </c>
      <c r="BK231" s="3">
        <f t="shared" si="90"/>
        <v>0</v>
      </c>
      <c r="BL231" s="3">
        <f t="shared" si="91"/>
        <v>0</v>
      </c>
      <c r="BM231" s="3">
        <f t="shared" si="92"/>
        <v>0</v>
      </c>
      <c r="BN231" s="3">
        <f t="shared" si="93"/>
        <v>0</v>
      </c>
      <c r="BO231" s="3">
        <f t="shared" si="94"/>
        <v>0</v>
      </c>
      <c r="BP231" s="3">
        <f t="shared" si="95"/>
        <v>0</v>
      </c>
      <c r="BQ231" s="3">
        <f t="shared" si="96"/>
        <v>0</v>
      </c>
      <c r="BR231" s="3">
        <f t="shared" si="97"/>
        <v>0</v>
      </c>
      <c r="BS231" s="3">
        <f t="shared" si="98"/>
        <v>0</v>
      </c>
      <c r="BT231" s="3">
        <f t="shared" si="99"/>
        <v>0</v>
      </c>
      <c r="BU231" s="3">
        <f t="shared" si="100"/>
        <v>0</v>
      </c>
      <c r="BV231" s="3">
        <f t="shared" si="101"/>
        <v>0</v>
      </c>
      <c r="BW231" s="3">
        <f t="shared" si="103"/>
        <v>0</v>
      </c>
      <c r="DB231" s="20"/>
    </row>
    <row r="232" spans="1:106" ht="13" x14ac:dyDescent="0.3">
      <c r="A232" s="407">
        <f t="shared" si="102"/>
        <v>1</v>
      </c>
      <c r="B232" s="3" t="str">
        <f t="shared" si="79"/>
        <v>202627</v>
      </c>
      <c r="C232" s="12" t="s">
        <v>384</v>
      </c>
      <c r="D232" s="10">
        <v>132.30000000000001</v>
      </c>
      <c r="E232" s="14" t="s">
        <v>45</v>
      </c>
      <c r="F232" s="4">
        <f t="shared" si="80"/>
        <v>0</v>
      </c>
      <c r="G232" s="3">
        <f t="shared" ca="1" si="104"/>
        <v>0</v>
      </c>
      <c r="H232" s="3" t="str">
        <f t="shared" si="105"/>
        <v>_RAG</v>
      </c>
      <c r="BD232" s="3">
        <f t="shared" si="83"/>
        <v>0</v>
      </c>
      <c r="BE232" s="3">
        <f t="shared" si="84"/>
        <v>0</v>
      </c>
      <c r="BF232" s="3">
        <f t="shared" si="85"/>
        <v>0</v>
      </c>
      <c r="BG232" s="3">
        <f t="shared" si="86"/>
        <v>0</v>
      </c>
      <c r="BH232" s="3">
        <f t="shared" si="87"/>
        <v>0</v>
      </c>
      <c r="BI232" s="3">
        <f t="shared" si="88"/>
        <v>0</v>
      </c>
      <c r="BJ232" s="3">
        <f t="shared" si="89"/>
        <v>0</v>
      </c>
      <c r="BK232" s="3">
        <f t="shared" si="90"/>
        <v>0</v>
      </c>
      <c r="BL232" s="3">
        <f t="shared" si="91"/>
        <v>0</v>
      </c>
      <c r="BM232" s="3">
        <f t="shared" si="92"/>
        <v>0</v>
      </c>
      <c r="BN232" s="3">
        <f t="shared" si="93"/>
        <v>0</v>
      </c>
      <c r="BO232" s="3">
        <f t="shared" si="94"/>
        <v>0</v>
      </c>
      <c r="BP232" s="3">
        <f t="shared" si="95"/>
        <v>0</v>
      </c>
      <c r="BQ232" s="3">
        <f t="shared" si="96"/>
        <v>0</v>
      </c>
      <c r="BR232" s="3">
        <f t="shared" si="97"/>
        <v>0</v>
      </c>
      <c r="BS232" s="3">
        <f t="shared" si="98"/>
        <v>0</v>
      </c>
      <c r="BT232" s="3">
        <f t="shared" si="99"/>
        <v>0</v>
      </c>
      <c r="BU232" s="3">
        <f t="shared" si="100"/>
        <v>0</v>
      </c>
      <c r="BV232" s="3">
        <f t="shared" si="101"/>
        <v>0</v>
      </c>
      <c r="BW232" s="3">
        <f t="shared" si="103"/>
        <v>0</v>
      </c>
      <c r="DB232" s="20"/>
    </row>
    <row r="233" spans="1:106" ht="13" x14ac:dyDescent="0.3">
      <c r="A233" s="407">
        <f t="shared" si="102"/>
        <v>1</v>
      </c>
      <c r="B233" s="3" t="str">
        <f t="shared" si="79"/>
        <v>202627</v>
      </c>
      <c r="C233" s="12" t="s">
        <v>384</v>
      </c>
      <c r="D233" s="10">
        <v>132.4</v>
      </c>
      <c r="E233" s="14" t="s">
        <v>45</v>
      </c>
      <c r="F233" s="4">
        <f t="shared" si="80"/>
        <v>0</v>
      </c>
      <c r="G233" s="3">
        <f t="shared" ca="1" si="104"/>
        <v>0</v>
      </c>
      <c r="H233" s="3" t="str">
        <f t="shared" si="105"/>
        <v>_RAG</v>
      </c>
      <c r="BD233" s="3">
        <f t="shared" si="83"/>
        <v>0</v>
      </c>
      <c r="BE233" s="3">
        <f t="shared" si="84"/>
        <v>0</v>
      </c>
      <c r="BF233" s="3">
        <f t="shared" si="85"/>
        <v>0</v>
      </c>
      <c r="BG233" s="3">
        <f t="shared" si="86"/>
        <v>0</v>
      </c>
      <c r="BH233" s="3">
        <f t="shared" si="87"/>
        <v>0</v>
      </c>
      <c r="BI233" s="3">
        <f t="shared" si="88"/>
        <v>0</v>
      </c>
      <c r="BJ233" s="3">
        <f t="shared" si="89"/>
        <v>0</v>
      </c>
      <c r="BK233" s="3">
        <f t="shared" si="90"/>
        <v>0</v>
      </c>
      <c r="BL233" s="3">
        <f t="shared" si="91"/>
        <v>0</v>
      </c>
      <c r="BM233" s="3">
        <f t="shared" si="92"/>
        <v>0</v>
      </c>
      <c r="BN233" s="3">
        <f t="shared" si="93"/>
        <v>0</v>
      </c>
      <c r="BO233" s="3">
        <f t="shared" si="94"/>
        <v>0</v>
      </c>
      <c r="BP233" s="3">
        <f t="shared" si="95"/>
        <v>0</v>
      </c>
      <c r="BQ233" s="3">
        <f t="shared" si="96"/>
        <v>0</v>
      </c>
      <c r="BR233" s="3">
        <f t="shared" si="97"/>
        <v>0</v>
      </c>
      <c r="BS233" s="3">
        <f t="shared" si="98"/>
        <v>0</v>
      </c>
      <c r="BT233" s="3">
        <f t="shared" si="99"/>
        <v>0</v>
      </c>
      <c r="BU233" s="3">
        <f t="shared" si="100"/>
        <v>0</v>
      </c>
      <c r="BV233" s="3">
        <f t="shared" si="101"/>
        <v>0</v>
      </c>
      <c r="BW233" s="3">
        <f t="shared" si="103"/>
        <v>0</v>
      </c>
      <c r="DB233" s="20"/>
    </row>
    <row r="234" spans="1:106" ht="13" x14ac:dyDescent="0.3">
      <c r="A234" s="407">
        <f>A229</f>
        <v>1</v>
      </c>
      <c r="B234" s="3" t="str">
        <f t="shared" si="79"/>
        <v>202627</v>
      </c>
      <c r="C234" s="12" t="s">
        <v>384</v>
      </c>
      <c r="D234" s="10">
        <v>154</v>
      </c>
      <c r="E234" s="14" t="s">
        <v>45</v>
      </c>
      <c r="F234" s="4">
        <f t="shared" si="80"/>
        <v>0</v>
      </c>
      <c r="G234" s="3">
        <f t="shared" ca="1" si="104"/>
        <v>0</v>
      </c>
      <c r="H234" s="3" t="str">
        <f t="shared" ref="H234:H298" si="106">"_"&amp;C234</f>
        <v>_RAG</v>
      </c>
      <c r="BD234" s="3">
        <f t="shared" si="83"/>
        <v>0</v>
      </c>
      <c r="BE234" s="3">
        <f t="shared" si="84"/>
        <v>0</v>
      </c>
      <c r="BF234" s="3">
        <f t="shared" si="85"/>
        <v>0</v>
      </c>
      <c r="BG234" s="3">
        <f t="shared" si="86"/>
        <v>0</v>
      </c>
      <c r="BH234" s="3">
        <f t="shared" si="87"/>
        <v>0</v>
      </c>
      <c r="BI234" s="3">
        <f t="shared" si="88"/>
        <v>0</v>
      </c>
      <c r="BJ234" s="3">
        <f t="shared" si="89"/>
        <v>0</v>
      </c>
      <c r="BK234" s="3">
        <f t="shared" si="90"/>
        <v>0</v>
      </c>
      <c r="BL234" s="3">
        <f t="shared" si="91"/>
        <v>0</v>
      </c>
      <c r="BM234" s="3">
        <f t="shared" si="92"/>
        <v>0</v>
      </c>
      <c r="BN234" s="3">
        <f t="shared" si="93"/>
        <v>0</v>
      </c>
      <c r="BO234" s="3">
        <f t="shared" si="94"/>
        <v>0</v>
      </c>
      <c r="BP234" s="3">
        <f t="shared" si="95"/>
        <v>0</v>
      </c>
      <c r="BQ234" s="3">
        <f t="shared" si="96"/>
        <v>0</v>
      </c>
      <c r="BR234" s="3">
        <f t="shared" si="97"/>
        <v>0</v>
      </c>
      <c r="BS234" s="3">
        <f t="shared" si="98"/>
        <v>0</v>
      </c>
      <c r="BT234" s="3">
        <f t="shared" si="99"/>
        <v>0</v>
      </c>
      <c r="BU234" s="3">
        <f t="shared" si="100"/>
        <v>0</v>
      </c>
      <c r="BV234" s="3">
        <f t="shared" si="101"/>
        <v>0</v>
      </c>
      <c r="BW234" s="3">
        <f t="shared" si="103"/>
        <v>0</v>
      </c>
      <c r="DB234" s="20"/>
    </row>
    <row r="235" spans="1:106" ht="13" x14ac:dyDescent="0.3">
      <c r="A235" s="407">
        <f t="shared" si="102"/>
        <v>1</v>
      </c>
      <c r="B235" s="3" t="str">
        <f t="shared" si="79"/>
        <v>202627</v>
      </c>
      <c r="C235" s="12" t="s">
        <v>384</v>
      </c>
      <c r="D235" s="10">
        <v>168</v>
      </c>
      <c r="E235" s="14" t="s">
        <v>45</v>
      </c>
      <c r="F235" s="4">
        <f t="shared" ref="F235:F285" si="107">UANumber</f>
        <v>0</v>
      </c>
      <c r="G235" s="3">
        <f t="shared" ca="1" si="104"/>
        <v>0</v>
      </c>
      <c r="H235" s="3" t="str">
        <f t="shared" si="106"/>
        <v>_RAG</v>
      </c>
      <c r="BD235" s="3">
        <f t="shared" si="83"/>
        <v>0</v>
      </c>
      <c r="BE235" s="3">
        <f t="shared" si="84"/>
        <v>0</v>
      </c>
      <c r="BF235" s="3">
        <f t="shared" si="85"/>
        <v>0</v>
      </c>
      <c r="BG235" s="3">
        <f t="shared" si="86"/>
        <v>0</v>
      </c>
      <c r="BH235" s="3">
        <f t="shared" si="87"/>
        <v>0</v>
      </c>
      <c r="BI235" s="3">
        <f t="shared" si="88"/>
        <v>0</v>
      </c>
      <c r="BJ235" s="3">
        <f t="shared" si="89"/>
        <v>0</v>
      </c>
      <c r="BK235" s="3">
        <f t="shared" si="90"/>
        <v>0</v>
      </c>
      <c r="BL235" s="3">
        <f t="shared" si="91"/>
        <v>0</v>
      </c>
      <c r="BM235" s="3">
        <f t="shared" si="92"/>
        <v>0</v>
      </c>
      <c r="BN235" s="3">
        <f t="shared" si="93"/>
        <v>0</v>
      </c>
      <c r="BO235" s="3">
        <f t="shared" si="94"/>
        <v>0</v>
      </c>
      <c r="BP235" s="3">
        <f t="shared" si="95"/>
        <v>0</v>
      </c>
      <c r="BQ235" s="3">
        <f t="shared" si="96"/>
        <v>0</v>
      </c>
      <c r="BR235" s="3">
        <f t="shared" si="97"/>
        <v>0</v>
      </c>
      <c r="BS235" s="3">
        <f t="shared" si="98"/>
        <v>0</v>
      </c>
      <c r="BT235" s="3">
        <f t="shared" si="99"/>
        <v>0</v>
      </c>
      <c r="BU235" s="3">
        <f t="shared" si="100"/>
        <v>0</v>
      </c>
      <c r="BV235" s="3">
        <f t="shared" si="101"/>
        <v>0</v>
      </c>
      <c r="BW235" s="3">
        <f t="shared" si="103"/>
        <v>0</v>
      </c>
      <c r="DB235" s="20"/>
    </row>
    <row r="236" spans="1:106" x14ac:dyDescent="0.25">
      <c r="A236" s="407">
        <f t="shared" si="102"/>
        <v>1</v>
      </c>
      <c r="B236" s="3" t="str">
        <f t="shared" si="79"/>
        <v>202627</v>
      </c>
      <c r="C236" s="12" t="s">
        <v>384</v>
      </c>
      <c r="D236" s="10">
        <v>173</v>
      </c>
      <c r="E236" s="14" t="s">
        <v>45</v>
      </c>
      <c r="F236" s="4">
        <f t="shared" si="107"/>
        <v>0</v>
      </c>
      <c r="G236" s="3">
        <f t="shared" ca="1" si="104"/>
        <v>0</v>
      </c>
      <c r="H236" s="3" t="str">
        <f t="shared" si="106"/>
        <v>_RAG</v>
      </c>
    </row>
    <row r="237" spans="1:106" x14ac:dyDescent="0.25">
      <c r="A237" s="407">
        <f t="shared" si="102"/>
        <v>1</v>
      </c>
      <c r="B237" s="3" t="str">
        <f t="shared" si="79"/>
        <v>202627</v>
      </c>
      <c r="C237" s="12" t="s">
        <v>384</v>
      </c>
      <c r="D237" s="10">
        <v>174</v>
      </c>
      <c r="E237" s="14" t="s">
        <v>45</v>
      </c>
      <c r="F237" s="4">
        <f t="shared" si="107"/>
        <v>0</v>
      </c>
      <c r="G237" s="3">
        <f t="shared" ca="1" si="104"/>
        <v>0</v>
      </c>
      <c r="H237" s="3" t="str">
        <f t="shared" si="106"/>
        <v>_RAG</v>
      </c>
    </row>
    <row r="238" spans="1:106" x14ac:dyDescent="0.25">
      <c r="A238" s="407">
        <f t="shared" si="102"/>
        <v>1</v>
      </c>
      <c r="B238" s="3" t="str">
        <f t="shared" si="79"/>
        <v>202627</v>
      </c>
      <c r="C238" s="12" t="s">
        <v>384</v>
      </c>
      <c r="D238" s="10">
        <v>175</v>
      </c>
      <c r="E238" s="14" t="s">
        <v>45</v>
      </c>
      <c r="F238" s="4">
        <f t="shared" si="107"/>
        <v>0</v>
      </c>
      <c r="G238" s="3">
        <f t="shared" ca="1" si="104"/>
        <v>0</v>
      </c>
      <c r="H238" s="3" t="str">
        <f t="shared" si="106"/>
        <v>_RAG</v>
      </c>
    </row>
    <row r="239" spans="1:106" x14ac:dyDescent="0.25">
      <c r="A239" s="407">
        <f>A237</f>
        <v>1</v>
      </c>
      <c r="B239" s="3" t="str">
        <f t="shared" si="79"/>
        <v>202627</v>
      </c>
      <c r="C239" s="12" t="s">
        <v>384</v>
      </c>
      <c r="D239" s="10">
        <v>198</v>
      </c>
      <c r="E239" s="14" t="s">
        <v>45</v>
      </c>
      <c r="F239" s="4">
        <f t="shared" si="107"/>
        <v>0</v>
      </c>
      <c r="G239" s="3">
        <f t="shared" ca="1" si="104"/>
        <v>0</v>
      </c>
      <c r="H239" s="3" t="str">
        <f t="shared" si="106"/>
        <v>_RAG</v>
      </c>
    </row>
    <row r="240" spans="1:106" x14ac:dyDescent="0.25">
      <c r="A240" s="407">
        <f t="shared" si="102"/>
        <v>1</v>
      </c>
      <c r="B240" s="3" t="str">
        <f t="shared" si="79"/>
        <v>202627</v>
      </c>
      <c r="C240" s="12" t="s">
        <v>384</v>
      </c>
      <c r="D240" s="10">
        <v>199</v>
      </c>
      <c r="E240" s="14" t="s">
        <v>45</v>
      </c>
      <c r="F240" s="4">
        <f t="shared" si="107"/>
        <v>0</v>
      </c>
      <c r="G240" s="3">
        <f t="shared" ca="1" si="104"/>
        <v>0</v>
      </c>
      <c r="H240" s="3" t="str">
        <f t="shared" si="106"/>
        <v>_RAG</v>
      </c>
    </row>
    <row r="241" spans="1:8" x14ac:dyDescent="0.25">
      <c r="A241" s="407">
        <f t="shared" si="102"/>
        <v>1</v>
      </c>
      <c r="B241" s="3" t="str">
        <f t="shared" si="79"/>
        <v>202627</v>
      </c>
      <c r="C241" s="12" t="s">
        <v>384</v>
      </c>
      <c r="D241" s="10">
        <v>203</v>
      </c>
      <c r="E241" s="14" t="s">
        <v>45</v>
      </c>
      <c r="F241" s="4">
        <f t="shared" si="107"/>
        <v>0</v>
      </c>
      <c r="G241" s="3">
        <f t="shared" ca="1" si="104"/>
        <v>0</v>
      </c>
      <c r="H241" s="3" t="str">
        <f t="shared" si="106"/>
        <v>_RAG</v>
      </c>
    </row>
    <row r="242" spans="1:8" x14ac:dyDescent="0.25">
      <c r="A242" s="407">
        <f t="shared" si="102"/>
        <v>1</v>
      </c>
      <c r="B242" s="3" t="str">
        <f t="shared" si="79"/>
        <v>202627</v>
      </c>
      <c r="C242" s="12" t="s">
        <v>384</v>
      </c>
      <c r="D242" s="10">
        <v>208</v>
      </c>
      <c r="E242" s="14" t="s">
        <v>45</v>
      </c>
      <c r="F242" s="4">
        <f t="shared" si="107"/>
        <v>0</v>
      </c>
      <c r="G242" s="3">
        <f t="shared" ca="1" si="104"/>
        <v>0</v>
      </c>
      <c r="H242" s="3" t="str">
        <f t="shared" si="106"/>
        <v>_RAG</v>
      </c>
    </row>
    <row r="243" spans="1:8" x14ac:dyDescent="0.25">
      <c r="A243" s="407">
        <f>A242</f>
        <v>1</v>
      </c>
      <c r="B243" s="3" t="str">
        <f t="shared" ref="B243:B285" si="108">Year</f>
        <v>202627</v>
      </c>
      <c r="C243" s="12" t="s">
        <v>384</v>
      </c>
      <c r="D243" s="10">
        <v>210</v>
      </c>
      <c r="E243" s="14" t="s">
        <v>45</v>
      </c>
      <c r="F243" s="4">
        <f t="shared" si="107"/>
        <v>0</v>
      </c>
      <c r="G243" s="3">
        <f t="shared" ca="1" si="104"/>
        <v>0</v>
      </c>
      <c r="H243" s="3" t="str">
        <f t="shared" si="106"/>
        <v>_RAG</v>
      </c>
    </row>
    <row r="244" spans="1:8" x14ac:dyDescent="0.25">
      <c r="A244" s="407">
        <f t="shared" ref="A244:A307" si="109">A243</f>
        <v>1</v>
      </c>
      <c r="B244" s="3" t="str">
        <f t="shared" si="108"/>
        <v>202627</v>
      </c>
      <c r="C244" s="12" t="s">
        <v>384</v>
      </c>
      <c r="D244" s="10">
        <v>212</v>
      </c>
      <c r="E244" s="14" t="s">
        <v>45</v>
      </c>
      <c r="F244" s="4">
        <f t="shared" si="107"/>
        <v>0</v>
      </c>
      <c r="G244" s="3">
        <f t="shared" ca="1" si="104"/>
        <v>0</v>
      </c>
      <c r="H244" s="3" t="str">
        <f t="shared" si="106"/>
        <v>_RAG</v>
      </c>
    </row>
    <row r="245" spans="1:8" x14ac:dyDescent="0.25">
      <c r="A245" s="407">
        <f>A244</f>
        <v>1</v>
      </c>
      <c r="B245" s="3" t="str">
        <f t="shared" si="108"/>
        <v>202627</v>
      </c>
      <c r="C245" s="12" t="s">
        <v>384</v>
      </c>
      <c r="D245" s="10">
        <v>213</v>
      </c>
      <c r="E245" s="14" t="s">
        <v>45</v>
      </c>
      <c r="F245" s="4">
        <f t="shared" si="107"/>
        <v>0</v>
      </c>
      <c r="G245" s="3">
        <f t="shared" ref="G245" ca="1" si="110">IF(VLOOKUP(D245,INDIRECT(H245),MATCH(E245,INDIRECT(H245&amp;$I$1),0),FALSE)="",0,VLOOKUP(D245,INDIRECT(H245),MATCH(E245,INDIRECT(H245&amp;$I$1),0),FALSE))</f>
        <v>0</v>
      </c>
      <c r="H245" s="3" t="str">
        <f t="shared" ref="H245" si="111">"_"&amp;C245</f>
        <v>_RAG</v>
      </c>
    </row>
    <row r="246" spans="1:8" x14ac:dyDescent="0.25">
      <c r="A246" s="407">
        <f>A244</f>
        <v>1</v>
      </c>
      <c r="B246" s="3" t="str">
        <f t="shared" si="108"/>
        <v>202627</v>
      </c>
      <c r="C246" s="12" t="s">
        <v>384</v>
      </c>
      <c r="D246" s="10">
        <v>298</v>
      </c>
      <c r="E246" s="14" t="s">
        <v>45</v>
      </c>
      <c r="F246" s="4">
        <f t="shared" si="107"/>
        <v>0</v>
      </c>
      <c r="G246" s="3">
        <f t="shared" ca="1" si="104"/>
        <v>0</v>
      </c>
      <c r="H246" s="3" t="str">
        <f t="shared" si="106"/>
        <v>_RAG</v>
      </c>
    </row>
    <row r="247" spans="1:8" x14ac:dyDescent="0.25">
      <c r="A247" s="407">
        <f t="shared" si="109"/>
        <v>1</v>
      </c>
      <c r="B247" s="3" t="str">
        <f t="shared" si="108"/>
        <v>202627</v>
      </c>
      <c r="C247" s="12" t="s">
        <v>384</v>
      </c>
      <c r="D247" s="10">
        <v>299</v>
      </c>
      <c r="E247" s="14" t="s">
        <v>45</v>
      </c>
      <c r="F247" s="4">
        <f t="shared" si="107"/>
        <v>0</v>
      </c>
      <c r="G247" s="3">
        <f t="shared" ca="1" si="104"/>
        <v>0</v>
      </c>
      <c r="H247" s="3" t="str">
        <f t="shared" si="106"/>
        <v>_RAG</v>
      </c>
    </row>
    <row r="248" spans="1:8" x14ac:dyDescent="0.25">
      <c r="A248" s="407">
        <f t="shared" si="109"/>
        <v>1</v>
      </c>
      <c r="B248" s="3" t="str">
        <f t="shared" si="108"/>
        <v>202627</v>
      </c>
      <c r="C248" s="12" t="s">
        <v>384</v>
      </c>
      <c r="D248" s="10">
        <v>311</v>
      </c>
      <c r="E248" s="14" t="s">
        <v>45</v>
      </c>
      <c r="F248" s="4">
        <f t="shared" si="107"/>
        <v>0</v>
      </c>
      <c r="G248" s="3">
        <f t="shared" ca="1" si="104"/>
        <v>0</v>
      </c>
      <c r="H248" s="3" t="str">
        <f t="shared" si="106"/>
        <v>_RAG</v>
      </c>
    </row>
    <row r="249" spans="1:8" x14ac:dyDescent="0.25">
      <c r="A249" s="407">
        <f t="shared" si="109"/>
        <v>1</v>
      </c>
      <c r="B249" s="3" t="str">
        <f t="shared" si="108"/>
        <v>202627</v>
      </c>
      <c r="C249" s="12" t="s">
        <v>384</v>
      </c>
      <c r="D249" s="10">
        <v>313</v>
      </c>
      <c r="E249" s="14" t="s">
        <v>45</v>
      </c>
      <c r="F249" s="4">
        <f t="shared" si="107"/>
        <v>0</v>
      </c>
      <c r="G249" s="3">
        <f t="shared" ca="1" si="104"/>
        <v>0</v>
      </c>
      <c r="H249" s="3" t="str">
        <f t="shared" si="106"/>
        <v>_RAG</v>
      </c>
    </row>
    <row r="250" spans="1:8" x14ac:dyDescent="0.25">
      <c r="A250" s="407">
        <f t="shared" si="109"/>
        <v>1</v>
      </c>
      <c r="B250" s="3" t="str">
        <f t="shared" si="108"/>
        <v>202627</v>
      </c>
      <c r="C250" s="12" t="s">
        <v>384</v>
      </c>
      <c r="D250" s="10">
        <v>315</v>
      </c>
      <c r="E250" s="14" t="s">
        <v>45</v>
      </c>
      <c r="F250" s="4">
        <f t="shared" si="107"/>
        <v>0</v>
      </c>
      <c r="G250" s="3">
        <f t="shared" ca="1" si="104"/>
        <v>0</v>
      </c>
      <c r="H250" s="3" t="str">
        <f t="shared" si="106"/>
        <v>_RAG</v>
      </c>
    </row>
    <row r="251" spans="1:8" x14ac:dyDescent="0.25">
      <c r="A251" s="407">
        <f t="shared" si="109"/>
        <v>1</v>
      </c>
      <c r="B251" s="3" t="str">
        <f t="shared" si="108"/>
        <v>202627</v>
      </c>
      <c r="C251" s="12" t="s">
        <v>384</v>
      </c>
      <c r="D251" s="10">
        <v>316</v>
      </c>
      <c r="E251" s="14" t="s">
        <v>45</v>
      </c>
      <c r="F251" s="4">
        <f t="shared" si="107"/>
        <v>0</v>
      </c>
      <c r="G251" s="3">
        <f t="shared" ca="1" si="104"/>
        <v>0</v>
      </c>
      <c r="H251" s="3" t="str">
        <f t="shared" si="106"/>
        <v>_RAG</v>
      </c>
    </row>
    <row r="252" spans="1:8" x14ac:dyDescent="0.25">
      <c r="A252" s="407">
        <f t="shared" si="109"/>
        <v>1</v>
      </c>
      <c r="B252" s="3" t="str">
        <f t="shared" si="108"/>
        <v>202627</v>
      </c>
      <c r="C252" s="12" t="s">
        <v>384</v>
      </c>
      <c r="D252" s="10">
        <v>318</v>
      </c>
      <c r="E252" s="14" t="s">
        <v>45</v>
      </c>
      <c r="F252" s="4">
        <f t="shared" si="107"/>
        <v>0</v>
      </c>
      <c r="G252" s="3">
        <f t="shared" ca="1" si="104"/>
        <v>0</v>
      </c>
      <c r="H252" s="3" t="str">
        <f t="shared" si="106"/>
        <v>_RAG</v>
      </c>
    </row>
    <row r="253" spans="1:8" x14ac:dyDescent="0.25">
      <c r="A253" s="407">
        <f t="shared" si="109"/>
        <v>1</v>
      </c>
      <c r="B253" s="3" t="str">
        <f t="shared" si="108"/>
        <v>202627</v>
      </c>
      <c r="C253" s="12" t="s">
        <v>384</v>
      </c>
      <c r="D253" s="10">
        <v>319</v>
      </c>
      <c r="E253" s="14" t="s">
        <v>45</v>
      </c>
      <c r="F253" s="4">
        <f t="shared" si="107"/>
        <v>0</v>
      </c>
      <c r="G253" s="3">
        <f t="shared" ca="1" si="104"/>
        <v>0</v>
      </c>
      <c r="H253" s="3" t="str">
        <f t="shared" si="106"/>
        <v>_RAG</v>
      </c>
    </row>
    <row r="254" spans="1:8" x14ac:dyDescent="0.25">
      <c r="A254" s="407">
        <f t="shared" si="109"/>
        <v>1</v>
      </c>
      <c r="B254" s="3" t="str">
        <f t="shared" si="108"/>
        <v>202627</v>
      </c>
      <c r="C254" s="12" t="s">
        <v>384</v>
      </c>
      <c r="D254" s="10">
        <v>331</v>
      </c>
      <c r="E254" s="14" t="s">
        <v>45</v>
      </c>
      <c r="F254" s="4">
        <f t="shared" si="107"/>
        <v>0</v>
      </c>
      <c r="G254" s="3">
        <f t="shared" ca="1" si="104"/>
        <v>0</v>
      </c>
      <c r="H254" s="3" t="str">
        <f t="shared" si="106"/>
        <v>_RAG</v>
      </c>
    </row>
    <row r="255" spans="1:8" x14ac:dyDescent="0.25">
      <c r="A255" s="407">
        <f t="shared" si="109"/>
        <v>1</v>
      </c>
      <c r="B255" s="3" t="str">
        <f t="shared" si="108"/>
        <v>202627</v>
      </c>
      <c r="C255" s="12" t="s">
        <v>384</v>
      </c>
      <c r="D255" s="10">
        <v>337</v>
      </c>
      <c r="E255" s="14" t="s">
        <v>45</v>
      </c>
      <c r="F255" s="4">
        <f t="shared" si="107"/>
        <v>0</v>
      </c>
      <c r="G255" s="3">
        <f t="shared" ca="1" si="104"/>
        <v>0</v>
      </c>
      <c r="H255" s="3" t="str">
        <f t="shared" si="106"/>
        <v>_RAG</v>
      </c>
    </row>
    <row r="256" spans="1:8" x14ac:dyDescent="0.25">
      <c r="A256" s="407">
        <f t="shared" si="109"/>
        <v>1</v>
      </c>
      <c r="B256" s="3" t="str">
        <f t="shared" si="108"/>
        <v>202627</v>
      </c>
      <c r="C256" s="12" t="s">
        <v>384</v>
      </c>
      <c r="D256" s="10">
        <v>338</v>
      </c>
      <c r="E256" s="14" t="s">
        <v>45</v>
      </c>
      <c r="F256" s="4">
        <f t="shared" si="107"/>
        <v>0</v>
      </c>
      <c r="G256" s="3">
        <f t="shared" ref="G256" ca="1" si="112">IF(VLOOKUP(D256,INDIRECT(H256),MATCH(E256,INDIRECT(H256&amp;$I$1),0),FALSE)="",0,VLOOKUP(D256,INDIRECT(H256),MATCH(E256,INDIRECT(H256&amp;$I$1),0),FALSE))</f>
        <v>0</v>
      </c>
      <c r="H256" s="3" t="str">
        <f t="shared" ref="H256" si="113">"_"&amp;C256</f>
        <v>_RAG</v>
      </c>
    </row>
    <row r="257" spans="1:8" x14ac:dyDescent="0.25">
      <c r="A257" s="407">
        <f t="shared" si="109"/>
        <v>1</v>
      </c>
      <c r="B257" s="3" t="str">
        <f t="shared" si="108"/>
        <v>202627</v>
      </c>
      <c r="C257" s="12" t="s">
        <v>384</v>
      </c>
      <c r="D257" s="10">
        <v>398</v>
      </c>
      <c r="E257" s="14" t="s">
        <v>45</v>
      </c>
      <c r="F257" s="4">
        <f t="shared" si="107"/>
        <v>0</v>
      </c>
      <c r="G257" s="3">
        <f t="shared" ca="1" si="104"/>
        <v>0</v>
      </c>
      <c r="H257" s="3" t="str">
        <f t="shared" si="106"/>
        <v>_RAG</v>
      </c>
    </row>
    <row r="258" spans="1:8" x14ac:dyDescent="0.25">
      <c r="A258" s="407">
        <f t="shared" si="109"/>
        <v>1</v>
      </c>
      <c r="B258" s="3" t="str">
        <f t="shared" si="108"/>
        <v>202627</v>
      </c>
      <c r="C258" s="12" t="s">
        <v>384</v>
      </c>
      <c r="D258" s="10">
        <v>399</v>
      </c>
      <c r="E258" s="14" t="s">
        <v>45</v>
      </c>
      <c r="F258" s="4">
        <f t="shared" si="107"/>
        <v>0</v>
      </c>
      <c r="G258" s="3">
        <f t="shared" ca="1" si="104"/>
        <v>0</v>
      </c>
      <c r="H258" s="3" t="str">
        <f t="shared" si="106"/>
        <v>_RAG</v>
      </c>
    </row>
    <row r="259" spans="1:8" x14ac:dyDescent="0.25">
      <c r="A259" s="407">
        <f t="shared" si="109"/>
        <v>1</v>
      </c>
      <c r="B259" s="3" t="str">
        <f t="shared" si="108"/>
        <v>202627</v>
      </c>
      <c r="C259" s="12" t="s">
        <v>384</v>
      </c>
      <c r="D259" s="10">
        <v>401</v>
      </c>
      <c r="E259" s="14" t="s">
        <v>45</v>
      </c>
      <c r="F259" s="4">
        <f t="shared" si="107"/>
        <v>0</v>
      </c>
      <c r="G259" s="3">
        <f t="shared" ca="1" si="104"/>
        <v>0</v>
      </c>
      <c r="H259" s="3" t="str">
        <f t="shared" si="106"/>
        <v>_RAG</v>
      </c>
    </row>
    <row r="260" spans="1:8" x14ac:dyDescent="0.25">
      <c r="A260" s="407">
        <f t="shared" si="109"/>
        <v>1</v>
      </c>
      <c r="B260" s="3" t="str">
        <f t="shared" si="108"/>
        <v>202627</v>
      </c>
      <c r="C260" s="12" t="s">
        <v>384</v>
      </c>
      <c r="D260" s="10">
        <v>402</v>
      </c>
      <c r="E260" s="14" t="s">
        <v>45</v>
      </c>
      <c r="F260" s="4">
        <f t="shared" si="107"/>
        <v>0</v>
      </c>
      <c r="G260" s="3">
        <f t="shared" ca="1" si="104"/>
        <v>0</v>
      </c>
      <c r="H260" s="3" t="str">
        <f t="shared" si="106"/>
        <v>_RAG</v>
      </c>
    </row>
    <row r="261" spans="1:8" x14ac:dyDescent="0.25">
      <c r="A261" s="407">
        <f t="shared" si="109"/>
        <v>1</v>
      </c>
      <c r="B261" s="3" t="str">
        <f t="shared" si="108"/>
        <v>202627</v>
      </c>
      <c r="C261" s="12" t="s">
        <v>384</v>
      </c>
      <c r="D261" s="10">
        <v>406</v>
      </c>
      <c r="E261" s="14" t="s">
        <v>45</v>
      </c>
      <c r="F261" s="4">
        <f t="shared" si="107"/>
        <v>0</v>
      </c>
      <c r="G261" s="3">
        <f t="shared" ca="1" si="104"/>
        <v>0</v>
      </c>
      <c r="H261" s="3" t="str">
        <f t="shared" si="106"/>
        <v>_RAG</v>
      </c>
    </row>
    <row r="262" spans="1:8" x14ac:dyDescent="0.25">
      <c r="A262" s="407">
        <f t="shared" si="109"/>
        <v>1</v>
      </c>
      <c r="B262" s="3" t="str">
        <f t="shared" si="108"/>
        <v>202627</v>
      </c>
      <c r="C262" s="12" t="s">
        <v>384</v>
      </c>
      <c r="D262" s="10">
        <v>407</v>
      </c>
      <c r="E262" s="14" t="s">
        <v>45</v>
      </c>
      <c r="F262" s="4">
        <f t="shared" si="107"/>
        <v>0</v>
      </c>
      <c r="G262" s="3">
        <f t="shared" ca="1" si="104"/>
        <v>0</v>
      </c>
      <c r="H262" s="3" t="str">
        <f t="shared" si="106"/>
        <v>_RAG</v>
      </c>
    </row>
    <row r="263" spans="1:8" x14ac:dyDescent="0.25">
      <c r="A263" s="407">
        <f t="shared" si="109"/>
        <v>1</v>
      </c>
      <c r="B263" s="3" t="str">
        <f t="shared" si="108"/>
        <v>202627</v>
      </c>
      <c r="C263" s="12" t="s">
        <v>384</v>
      </c>
      <c r="D263" s="10">
        <v>414</v>
      </c>
      <c r="E263" s="14" t="s">
        <v>45</v>
      </c>
      <c r="F263" s="4">
        <f t="shared" si="107"/>
        <v>0</v>
      </c>
      <c r="G263" s="3">
        <f t="shared" ca="1" si="104"/>
        <v>0</v>
      </c>
      <c r="H263" s="3" t="str">
        <f t="shared" si="106"/>
        <v>_RAG</v>
      </c>
    </row>
    <row r="264" spans="1:8" x14ac:dyDescent="0.25">
      <c r="A264" s="407">
        <f t="shared" si="109"/>
        <v>1</v>
      </c>
      <c r="B264" s="3" t="str">
        <f t="shared" si="108"/>
        <v>202627</v>
      </c>
      <c r="C264" s="12" t="s">
        <v>384</v>
      </c>
      <c r="D264" s="10">
        <v>498</v>
      </c>
      <c r="E264" s="14" t="s">
        <v>45</v>
      </c>
      <c r="F264" s="4">
        <f t="shared" si="107"/>
        <v>0</v>
      </c>
      <c r="G264" s="3">
        <f t="shared" ca="1" si="104"/>
        <v>0</v>
      </c>
      <c r="H264" s="3" t="str">
        <f t="shared" si="106"/>
        <v>_RAG</v>
      </c>
    </row>
    <row r="265" spans="1:8" x14ac:dyDescent="0.25">
      <c r="A265" s="407">
        <f t="shared" si="109"/>
        <v>1</v>
      </c>
      <c r="B265" s="3" t="str">
        <f t="shared" si="108"/>
        <v>202627</v>
      </c>
      <c r="C265" s="12" t="s">
        <v>384</v>
      </c>
      <c r="D265" s="10">
        <v>499</v>
      </c>
      <c r="E265" s="14" t="s">
        <v>45</v>
      </c>
      <c r="F265" s="4">
        <f t="shared" si="107"/>
        <v>0</v>
      </c>
      <c r="G265" s="3">
        <f t="shared" ca="1" si="104"/>
        <v>0</v>
      </c>
      <c r="H265" s="3" t="str">
        <f t="shared" si="106"/>
        <v>_RAG</v>
      </c>
    </row>
    <row r="266" spans="1:8" x14ac:dyDescent="0.25">
      <c r="A266" s="407">
        <f t="shared" si="109"/>
        <v>1</v>
      </c>
      <c r="B266" s="3" t="str">
        <f t="shared" si="108"/>
        <v>202627</v>
      </c>
      <c r="C266" s="12" t="s">
        <v>384</v>
      </c>
      <c r="D266" s="10">
        <v>512</v>
      </c>
      <c r="E266" s="14" t="s">
        <v>45</v>
      </c>
      <c r="F266" s="4">
        <f t="shared" si="107"/>
        <v>0</v>
      </c>
      <c r="G266" s="3">
        <f t="shared" ca="1" si="104"/>
        <v>0</v>
      </c>
      <c r="H266" s="3" t="str">
        <f t="shared" si="106"/>
        <v>_RAG</v>
      </c>
    </row>
    <row r="267" spans="1:8" x14ac:dyDescent="0.25">
      <c r="A267" s="407">
        <f t="shared" si="109"/>
        <v>1</v>
      </c>
      <c r="B267" s="3" t="str">
        <f t="shared" si="108"/>
        <v>202627</v>
      </c>
      <c r="C267" s="12" t="s">
        <v>384</v>
      </c>
      <c r="D267" s="10">
        <v>513</v>
      </c>
      <c r="E267" s="14" t="s">
        <v>45</v>
      </c>
      <c r="F267" s="4">
        <f t="shared" si="107"/>
        <v>0</v>
      </c>
      <c r="G267" s="3">
        <f t="shared" ca="1" si="104"/>
        <v>0</v>
      </c>
      <c r="H267" s="3" t="str">
        <f t="shared" si="106"/>
        <v>_RAG</v>
      </c>
    </row>
    <row r="268" spans="1:8" x14ac:dyDescent="0.25">
      <c r="A268" s="407">
        <f t="shared" si="109"/>
        <v>1</v>
      </c>
      <c r="B268" s="3" t="str">
        <f t="shared" si="108"/>
        <v>202627</v>
      </c>
      <c r="C268" s="12" t="s">
        <v>384</v>
      </c>
      <c r="D268" s="10">
        <v>516</v>
      </c>
      <c r="E268" s="14" t="s">
        <v>45</v>
      </c>
      <c r="F268" s="4">
        <f t="shared" si="107"/>
        <v>0</v>
      </c>
      <c r="G268" s="3">
        <f t="shared" ca="1" si="104"/>
        <v>0</v>
      </c>
      <c r="H268" s="3" t="str">
        <f t="shared" si="106"/>
        <v>_RAG</v>
      </c>
    </row>
    <row r="269" spans="1:8" x14ac:dyDescent="0.25">
      <c r="A269" s="407">
        <f t="shared" si="109"/>
        <v>1</v>
      </c>
      <c r="B269" s="3" t="str">
        <f t="shared" si="108"/>
        <v>202627</v>
      </c>
      <c r="C269" s="12" t="s">
        <v>384</v>
      </c>
      <c r="D269" s="10">
        <v>517</v>
      </c>
      <c r="E269" s="14" t="s">
        <v>45</v>
      </c>
      <c r="F269" s="4">
        <f t="shared" si="107"/>
        <v>0</v>
      </c>
      <c r="G269" s="3">
        <f t="shared" ca="1" si="104"/>
        <v>0</v>
      </c>
      <c r="H269" s="3" t="str">
        <f t="shared" si="106"/>
        <v>_RAG</v>
      </c>
    </row>
    <row r="270" spans="1:8" x14ac:dyDescent="0.25">
      <c r="A270" s="407">
        <f t="shared" si="109"/>
        <v>1</v>
      </c>
      <c r="B270" s="3" t="str">
        <f t="shared" si="108"/>
        <v>202627</v>
      </c>
      <c r="C270" s="12" t="s">
        <v>384</v>
      </c>
      <c r="D270" s="10">
        <v>598</v>
      </c>
      <c r="E270" s="14" t="s">
        <v>45</v>
      </c>
      <c r="F270" s="4">
        <f t="shared" si="107"/>
        <v>0</v>
      </c>
      <c r="G270" s="3">
        <f t="shared" ca="1" si="104"/>
        <v>0</v>
      </c>
      <c r="H270" s="3" t="str">
        <f t="shared" si="106"/>
        <v>_RAG</v>
      </c>
    </row>
    <row r="271" spans="1:8" x14ac:dyDescent="0.25">
      <c r="A271" s="407">
        <f t="shared" si="109"/>
        <v>1</v>
      </c>
      <c r="B271" s="3" t="str">
        <f t="shared" si="108"/>
        <v>202627</v>
      </c>
      <c r="C271" s="12" t="s">
        <v>384</v>
      </c>
      <c r="D271" s="10">
        <v>599</v>
      </c>
      <c r="E271" s="14" t="s">
        <v>45</v>
      </c>
      <c r="F271" s="4">
        <f t="shared" si="107"/>
        <v>0</v>
      </c>
      <c r="G271" s="3">
        <f t="shared" ca="1" si="104"/>
        <v>0</v>
      </c>
      <c r="H271" s="3" t="str">
        <f t="shared" si="106"/>
        <v>_RAG</v>
      </c>
    </row>
    <row r="272" spans="1:8" x14ac:dyDescent="0.25">
      <c r="A272" s="407">
        <f t="shared" si="109"/>
        <v>1</v>
      </c>
      <c r="B272" s="3" t="str">
        <f t="shared" si="108"/>
        <v>202627</v>
      </c>
      <c r="C272" s="12" t="s">
        <v>384</v>
      </c>
      <c r="D272" s="10">
        <v>601</v>
      </c>
      <c r="E272" s="14" t="s">
        <v>45</v>
      </c>
      <c r="F272" s="4">
        <f t="shared" si="107"/>
        <v>0</v>
      </c>
      <c r="G272" s="3">
        <f t="shared" ca="1" si="104"/>
        <v>0</v>
      </c>
      <c r="H272" s="3" t="str">
        <f t="shared" si="106"/>
        <v>_RAG</v>
      </c>
    </row>
    <row r="273" spans="1:8" x14ac:dyDescent="0.25">
      <c r="A273" s="407">
        <f t="shared" si="109"/>
        <v>1</v>
      </c>
      <c r="B273" s="3" t="str">
        <f t="shared" si="108"/>
        <v>202627</v>
      </c>
      <c r="C273" s="12" t="s">
        <v>384</v>
      </c>
      <c r="D273" s="10">
        <v>709</v>
      </c>
      <c r="E273" s="14" t="s">
        <v>45</v>
      </c>
      <c r="F273" s="4">
        <f t="shared" si="107"/>
        <v>0</v>
      </c>
      <c r="G273" s="3">
        <f t="shared" ca="1" si="104"/>
        <v>0</v>
      </c>
      <c r="H273" s="3" t="str">
        <f t="shared" si="106"/>
        <v>_RAG</v>
      </c>
    </row>
    <row r="274" spans="1:8" x14ac:dyDescent="0.25">
      <c r="A274" s="407">
        <f t="shared" si="109"/>
        <v>1</v>
      </c>
      <c r="B274" s="3" t="str">
        <f t="shared" si="108"/>
        <v>202627</v>
      </c>
      <c r="C274" s="12" t="s">
        <v>384</v>
      </c>
      <c r="D274" s="10">
        <v>710</v>
      </c>
      <c r="E274" s="14" t="s">
        <v>45</v>
      </c>
      <c r="F274" s="4">
        <f t="shared" si="107"/>
        <v>0</v>
      </c>
      <c r="G274" s="3">
        <f t="shared" ca="1" si="104"/>
        <v>0</v>
      </c>
      <c r="H274" s="3" t="str">
        <f t="shared" si="106"/>
        <v>_RAG</v>
      </c>
    </row>
    <row r="275" spans="1:8" x14ac:dyDescent="0.25">
      <c r="A275" s="407">
        <f t="shared" si="109"/>
        <v>1</v>
      </c>
      <c r="B275" s="3" t="str">
        <f t="shared" si="108"/>
        <v>202627</v>
      </c>
      <c r="C275" s="12" t="s">
        <v>384</v>
      </c>
      <c r="D275" s="10">
        <v>711</v>
      </c>
      <c r="E275" s="14" t="s">
        <v>45</v>
      </c>
      <c r="F275" s="4">
        <f t="shared" si="107"/>
        <v>0</v>
      </c>
      <c r="G275" s="3">
        <f t="shared" ca="1" si="104"/>
        <v>0</v>
      </c>
      <c r="H275" s="3" t="str">
        <f t="shared" si="106"/>
        <v>_RAG</v>
      </c>
    </row>
    <row r="276" spans="1:8" x14ac:dyDescent="0.25">
      <c r="A276" s="407">
        <f t="shared" si="109"/>
        <v>1</v>
      </c>
      <c r="B276" s="3" t="str">
        <f t="shared" si="108"/>
        <v>202627</v>
      </c>
      <c r="C276" s="12" t="s">
        <v>384</v>
      </c>
      <c r="D276" s="10">
        <v>713</v>
      </c>
      <c r="E276" s="14" t="s">
        <v>45</v>
      </c>
      <c r="F276" s="4">
        <f t="shared" si="107"/>
        <v>0</v>
      </c>
      <c r="G276" s="3">
        <f t="shared" ca="1" si="104"/>
        <v>0</v>
      </c>
      <c r="H276" s="3" t="str">
        <f t="shared" si="106"/>
        <v>_RAG</v>
      </c>
    </row>
    <row r="277" spans="1:8" ht="13.5" customHeight="1" x14ac:dyDescent="0.25">
      <c r="A277" s="407">
        <f t="shared" si="109"/>
        <v>1</v>
      </c>
      <c r="B277" s="3" t="str">
        <f t="shared" si="108"/>
        <v>202627</v>
      </c>
      <c r="C277" s="12" t="s">
        <v>384</v>
      </c>
      <c r="D277" s="10">
        <v>726</v>
      </c>
      <c r="E277" s="14" t="s">
        <v>45</v>
      </c>
      <c r="F277" s="4">
        <f t="shared" si="107"/>
        <v>0</v>
      </c>
      <c r="G277" s="3">
        <f t="shared" ca="1" si="104"/>
        <v>0</v>
      </c>
      <c r="H277" s="3" t="str">
        <f t="shared" si="106"/>
        <v>_RAG</v>
      </c>
    </row>
    <row r="278" spans="1:8" ht="13.5" customHeight="1" x14ac:dyDescent="0.25">
      <c r="A278" s="407">
        <f t="shared" si="109"/>
        <v>1</v>
      </c>
      <c r="B278" s="3" t="str">
        <f t="shared" si="108"/>
        <v>202627</v>
      </c>
      <c r="C278" s="12" t="s">
        <v>384</v>
      </c>
      <c r="D278" s="10">
        <v>739</v>
      </c>
      <c r="E278" s="14" t="s">
        <v>45</v>
      </c>
      <c r="F278" s="4">
        <f t="shared" si="107"/>
        <v>0</v>
      </c>
      <c r="G278" s="3">
        <f t="shared" ca="1" si="104"/>
        <v>0</v>
      </c>
      <c r="H278" s="3" t="str">
        <f t="shared" si="106"/>
        <v>_RAG</v>
      </c>
    </row>
    <row r="279" spans="1:8" ht="13.5" customHeight="1" x14ac:dyDescent="0.25">
      <c r="A279" s="407">
        <f t="shared" si="109"/>
        <v>1</v>
      </c>
      <c r="B279" s="3" t="str">
        <f t="shared" si="108"/>
        <v>202627</v>
      </c>
      <c r="C279" s="12" t="s">
        <v>384</v>
      </c>
      <c r="D279" s="10">
        <v>743</v>
      </c>
      <c r="E279" s="14" t="s">
        <v>45</v>
      </c>
      <c r="F279" s="4">
        <f t="shared" si="107"/>
        <v>0</v>
      </c>
      <c r="G279" s="3">
        <f t="shared" ca="1" si="104"/>
        <v>0</v>
      </c>
      <c r="H279" s="3" t="str">
        <f t="shared" si="106"/>
        <v>_RAG</v>
      </c>
    </row>
    <row r="280" spans="1:8" ht="13.5" customHeight="1" x14ac:dyDescent="0.25">
      <c r="A280" s="407">
        <f t="shared" si="109"/>
        <v>1</v>
      </c>
      <c r="B280" s="3" t="str">
        <f t="shared" si="108"/>
        <v>202627</v>
      </c>
      <c r="C280" s="12" t="s">
        <v>384</v>
      </c>
      <c r="D280" s="10">
        <v>744</v>
      </c>
      <c r="E280" s="14" t="s">
        <v>45</v>
      </c>
      <c r="F280" s="4">
        <f t="shared" si="107"/>
        <v>0</v>
      </c>
      <c r="G280" s="3">
        <f t="shared" ca="1" si="104"/>
        <v>0</v>
      </c>
      <c r="H280" s="3" t="str">
        <f t="shared" si="106"/>
        <v>_RAG</v>
      </c>
    </row>
    <row r="281" spans="1:8" ht="13.5" customHeight="1" x14ac:dyDescent="0.25">
      <c r="A281" s="407">
        <f t="shared" si="109"/>
        <v>1</v>
      </c>
      <c r="B281" s="3" t="str">
        <f t="shared" si="108"/>
        <v>202627</v>
      </c>
      <c r="C281" s="12" t="s">
        <v>384</v>
      </c>
      <c r="D281" s="10">
        <v>750</v>
      </c>
      <c r="E281" s="14" t="s">
        <v>45</v>
      </c>
      <c r="F281" s="4">
        <f t="shared" si="107"/>
        <v>0</v>
      </c>
      <c r="G281" s="3">
        <f t="shared" ca="1" si="104"/>
        <v>0</v>
      </c>
      <c r="H281" s="3" t="str">
        <f t="shared" si="106"/>
        <v>_RAG</v>
      </c>
    </row>
    <row r="282" spans="1:8" ht="13.5" customHeight="1" x14ac:dyDescent="0.25">
      <c r="A282" s="407">
        <f t="shared" si="109"/>
        <v>1</v>
      </c>
      <c r="B282" s="3" t="str">
        <f t="shared" si="108"/>
        <v>202627</v>
      </c>
      <c r="C282" s="12" t="s">
        <v>384</v>
      </c>
      <c r="D282" s="10">
        <v>752</v>
      </c>
      <c r="E282" s="14" t="s">
        <v>45</v>
      </c>
      <c r="F282" s="4">
        <f t="shared" si="107"/>
        <v>0</v>
      </c>
      <c r="G282" s="3">
        <f t="shared" ref="G282" ca="1" si="114">IF(VLOOKUP(D282,INDIRECT(H282),MATCH(E282,INDIRECT(H282&amp;$I$1),0),FALSE)="",0,VLOOKUP(D282,INDIRECT(H282),MATCH(E282,INDIRECT(H282&amp;$I$1),0),FALSE))</f>
        <v>0</v>
      </c>
      <c r="H282" s="3" t="str">
        <f t="shared" ref="H282" si="115">"_"&amp;C282</f>
        <v>_RAG</v>
      </c>
    </row>
    <row r="283" spans="1:8" ht="13.5" customHeight="1" x14ac:dyDescent="0.25">
      <c r="A283" s="407">
        <f t="shared" si="109"/>
        <v>1</v>
      </c>
      <c r="B283" s="3" t="str">
        <f t="shared" si="108"/>
        <v>202627</v>
      </c>
      <c r="C283" s="12" t="s">
        <v>384</v>
      </c>
      <c r="D283" s="10">
        <v>798</v>
      </c>
      <c r="E283" s="14" t="s">
        <v>45</v>
      </c>
      <c r="F283" s="4">
        <f t="shared" si="107"/>
        <v>0</v>
      </c>
      <c r="G283" s="3">
        <f t="shared" ca="1" si="104"/>
        <v>0</v>
      </c>
      <c r="H283" s="3" t="str">
        <f t="shared" si="106"/>
        <v>_RAG</v>
      </c>
    </row>
    <row r="284" spans="1:8" ht="13.5" customHeight="1" x14ac:dyDescent="0.25">
      <c r="A284" s="407">
        <f t="shared" si="109"/>
        <v>1</v>
      </c>
      <c r="B284" s="3" t="str">
        <f t="shared" si="108"/>
        <v>202627</v>
      </c>
      <c r="C284" s="12" t="s">
        <v>384</v>
      </c>
      <c r="D284" s="10">
        <v>799</v>
      </c>
      <c r="E284" s="14" t="s">
        <v>45</v>
      </c>
      <c r="F284" s="4">
        <f t="shared" si="107"/>
        <v>0</v>
      </c>
      <c r="G284" s="3">
        <f t="shared" ca="1" si="104"/>
        <v>0</v>
      </c>
      <c r="H284" s="3" t="str">
        <f t="shared" si="106"/>
        <v>_RAG</v>
      </c>
    </row>
    <row r="285" spans="1:8" ht="13.5" customHeight="1" x14ac:dyDescent="0.25">
      <c r="A285" s="407">
        <f t="shared" si="109"/>
        <v>1</v>
      </c>
      <c r="B285" s="3" t="str">
        <f t="shared" si="108"/>
        <v>202627</v>
      </c>
      <c r="C285" s="12" t="s">
        <v>384</v>
      </c>
      <c r="D285" s="10">
        <v>999</v>
      </c>
      <c r="E285" s="14" t="s">
        <v>45</v>
      </c>
      <c r="F285" s="4">
        <f t="shared" si="107"/>
        <v>0</v>
      </c>
      <c r="G285" s="3">
        <f t="shared" ca="1" si="104"/>
        <v>0</v>
      </c>
      <c r="H285" s="3" t="str">
        <f t="shared" si="106"/>
        <v>_RAG</v>
      </c>
    </row>
    <row r="286" spans="1:8" ht="13.5" customHeight="1" x14ac:dyDescent="0.25">
      <c r="A286" s="407">
        <f t="shared" si="109"/>
        <v>1</v>
      </c>
      <c r="B286" s="3" t="str">
        <f t="shared" ref="B286:B325" si="116">Year</f>
        <v>202627</v>
      </c>
      <c r="C286" s="12" t="s">
        <v>384</v>
      </c>
      <c r="D286" s="10">
        <v>198</v>
      </c>
      <c r="E286" s="14" t="s">
        <v>46</v>
      </c>
      <c r="F286" s="4">
        <f t="shared" ref="F286:F323" si="117">UANumber</f>
        <v>0</v>
      </c>
      <c r="G286" s="3">
        <f t="shared" ca="1" si="104"/>
        <v>0</v>
      </c>
      <c r="H286" s="3" t="str">
        <f t="shared" si="106"/>
        <v>_RAG</v>
      </c>
    </row>
    <row r="287" spans="1:8" ht="13.5" customHeight="1" x14ac:dyDescent="0.25">
      <c r="A287" s="407">
        <f t="shared" si="109"/>
        <v>1</v>
      </c>
      <c r="B287" s="3" t="str">
        <f t="shared" si="116"/>
        <v>202627</v>
      </c>
      <c r="C287" s="12" t="s">
        <v>384</v>
      </c>
      <c r="D287" s="10">
        <v>199</v>
      </c>
      <c r="E287" s="14" t="s">
        <v>46</v>
      </c>
      <c r="F287" s="4">
        <f t="shared" si="117"/>
        <v>0</v>
      </c>
      <c r="G287" s="3">
        <f t="shared" ca="1" si="104"/>
        <v>0</v>
      </c>
      <c r="H287" s="3" t="str">
        <f t="shared" si="106"/>
        <v>_RAG</v>
      </c>
    </row>
    <row r="288" spans="1:8" ht="13.5" customHeight="1" x14ac:dyDescent="0.25">
      <c r="A288" s="407">
        <f t="shared" si="109"/>
        <v>1</v>
      </c>
      <c r="B288" s="3" t="str">
        <f t="shared" si="116"/>
        <v>202627</v>
      </c>
      <c r="C288" s="12" t="s">
        <v>384</v>
      </c>
      <c r="D288" s="10">
        <v>298</v>
      </c>
      <c r="E288" s="14" t="s">
        <v>46</v>
      </c>
      <c r="F288" s="4">
        <f t="shared" si="117"/>
        <v>0</v>
      </c>
      <c r="G288" s="3">
        <f t="shared" ca="1" si="104"/>
        <v>0</v>
      </c>
      <c r="H288" s="3" t="str">
        <f t="shared" si="106"/>
        <v>_RAG</v>
      </c>
    </row>
    <row r="289" spans="1:8" ht="13.5" customHeight="1" x14ac:dyDescent="0.25">
      <c r="A289" s="407">
        <f t="shared" si="109"/>
        <v>1</v>
      </c>
      <c r="B289" s="3" t="str">
        <f t="shared" si="116"/>
        <v>202627</v>
      </c>
      <c r="C289" s="12" t="s">
        <v>384</v>
      </c>
      <c r="D289" s="10">
        <v>299</v>
      </c>
      <c r="E289" s="14" t="s">
        <v>46</v>
      </c>
      <c r="F289" s="4">
        <f t="shared" si="117"/>
        <v>0</v>
      </c>
      <c r="G289" s="3">
        <f t="shared" ca="1" si="104"/>
        <v>0</v>
      </c>
      <c r="H289" s="3" t="str">
        <f t="shared" si="106"/>
        <v>_RAG</v>
      </c>
    </row>
    <row r="290" spans="1:8" ht="13.5" customHeight="1" x14ac:dyDescent="0.25">
      <c r="A290" s="407">
        <f t="shared" si="109"/>
        <v>1</v>
      </c>
      <c r="B290" s="3" t="str">
        <f t="shared" si="116"/>
        <v>202627</v>
      </c>
      <c r="C290" s="12" t="s">
        <v>384</v>
      </c>
      <c r="D290" s="10">
        <v>398</v>
      </c>
      <c r="E290" s="14" t="s">
        <v>46</v>
      </c>
      <c r="F290" s="4">
        <f t="shared" si="117"/>
        <v>0</v>
      </c>
      <c r="G290" s="3">
        <f t="shared" ca="1" si="104"/>
        <v>0</v>
      </c>
      <c r="H290" s="3" t="str">
        <f t="shared" si="106"/>
        <v>_RAG</v>
      </c>
    </row>
    <row r="291" spans="1:8" ht="13.5" customHeight="1" x14ac:dyDescent="0.25">
      <c r="A291" s="407">
        <f t="shared" si="109"/>
        <v>1</v>
      </c>
      <c r="B291" s="3" t="str">
        <f t="shared" si="116"/>
        <v>202627</v>
      </c>
      <c r="C291" s="12" t="s">
        <v>384</v>
      </c>
      <c r="D291" s="10">
        <v>399</v>
      </c>
      <c r="E291" s="14" t="s">
        <v>46</v>
      </c>
      <c r="F291" s="4">
        <f t="shared" si="117"/>
        <v>0</v>
      </c>
      <c r="G291" s="3">
        <f t="shared" ca="1" si="104"/>
        <v>0</v>
      </c>
      <c r="H291" s="3" t="str">
        <f t="shared" si="106"/>
        <v>_RAG</v>
      </c>
    </row>
    <row r="292" spans="1:8" ht="13.5" customHeight="1" x14ac:dyDescent="0.25">
      <c r="A292" s="407">
        <f t="shared" si="109"/>
        <v>1</v>
      </c>
      <c r="B292" s="3" t="str">
        <f t="shared" si="116"/>
        <v>202627</v>
      </c>
      <c r="C292" s="12" t="s">
        <v>384</v>
      </c>
      <c r="D292" s="10">
        <v>498</v>
      </c>
      <c r="E292" s="14" t="s">
        <v>46</v>
      </c>
      <c r="F292" s="4">
        <f t="shared" si="117"/>
        <v>0</v>
      </c>
      <c r="G292" s="3">
        <f t="shared" ca="1" si="104"/>
        <v>0</v>
      </c>
      <c r="H292" s="3" t="str">
        <f t="shared" si="106"/>
        <v>_RAG</v>
      </c>
    </row>
    <row r="293" spans="1:8" ht="13.5" customHeight="1" x14ac:dyDescent="0.25">
      <c r="A293" s="407">
        <f t="shared" si="109"/>
        <v>1</v>
      </c>
      <c r="B293" s="3" t="str">
        <f t="shared" si="116"/>
        <v>202627</v>
      </c>
      <c r="C293" s="12" t="s">
        <v>384</v>
      </c>
      <c r="D293" s="10">
        <v>499</v>
      </c>
      <c r="E293" s="14" t="s">
        <v>46</v>
      </c>
      <c r="F293" s="4">
        <f t="shared" si="117"/>
        <v>0</v>
      </c>
      <c r="G293" s="3">
        <f t="shared" ca="1" si="104"/>
        <v>0</v>
      </c>
      <c r="H293" s="3" t="str">
        <f t="shared" si="106"/>
        <v>_RAG</v>
      </c>
    </row>
    <row r="294" spans="1:8" ht="13.5" customHeight="1" x14ac:dyDescent="0.25">
      <c r="A294" s="407">
        <f t="shared" si="109"/>
        <v>1</v>
      </c>
      <c r="B294" s="3" t="str">
        <f t="shared" si="116"/>
        <v>202627</v>
      </c>
      <c r="C294" s="12" t="s">
        <v>384</v>
      </c>
      <c r="D294" s="10">
        <v>598</v>
      </c>
      <c r="E294" s="14" t="s">
        <v>46</v>
      </c>
      <c r="F294" s="4">
        <f t="shared" si="117"/>
        <v>0</v>
      </c>
      <c r="G294" s="3">
        <f t="shared" ca="1" si="104"/>
        <v>0</v>
      </c>
      <c r="H294" s="3" t="str">
        <f t="shared" si="106"/>
        <v>_RAG</v>
      </c>
    </row>
    <row r="295" spans="1:8" ht="13.5" customHeight="1" x14ac:dyDescent="0.25">
      <c r="A295" s="407">
        <f t="shared" si="109"/>
        <v>1</v>
      </c>
      <c r="B295" s="3" t="str">
        <f t="shared" si="116"/>
        <v>202627</v>
      </c>
      <c r="C295" s="12" t="s">
        <v>384</v>
      </c>
      <c r="D295" s="10">
        <v>599</v>
      </c>
      <c r="E295" s="14" t="s">
        <v>46</v>
      </c>
      <c r="F295" s="4">
        <f t="shared" si="117"/>
        <v>0</v>
      </c>
      <c r="G295" s="3">
        <f t="shared" ref="G295:G358" ca="1" si="118">IF(VLOOKUP(D295,INDIRECT(H295),MATCH(E295,INDIRECT(H295&amp;$I$1),0),FALSE)="",0,VLOOKUP(D295,INDIRECT(H295),MATCH(E295,INDIRECT(H295&amp;$I$1),0),FALSE))</f>
        <v>0</v>
      </c>
      <c r="H295" s="3" t="str">
        <f t="shared" si="106"/>
        <v>_RAG</v>
      </c>
    </row>
    <row r="296" spans="1:8" ht="13.5" customHeight="1" x14ac:dyDescent="0.25">
      <c r="A296" s="407">
        <f t="shared" si="109"/>
        <v>1</v>
      </c>
      <c r="B296" s="3" t="str">
        <f t="shared" si="116"/>
        <v>202627</v>
      </c>
      <c r="C296" s="12" t="s">
        <v>384</v>
      </c>
      <c r="D296" s="10">
        <v>798</v>
      </c>
      <c r="E296" s="14" t="s">
        <v>46</v>
      </c>
      <c r="F296" s="4">
        <f t="shared" si="117"/>
        <v>0</v>
      </c>
      <c r="G296" s="3">
        <f t="shared" ca="1" si="118"/>
        <v>0</v>
      </c>
      <c r="H296" s="3" t="str">
        <f t="shared" si="106"/>
        <v>_RAG</v>
      </c>
    </row>
    <row r="297" spans="1:8" ht="13.5" customHeight="1" x14ac:dyDescent="0.25">
      <c r="A297" s="407">
        <f t="shared" si="109"/>
        <v>1</v>
      </c>
      <c r="B297" s="3" t="str">
        <f t="shared" si="116"/>
        <v>202627</v>
      </c>
      <c r="C297" s="12" t="s">
        <v>384</v>
      </c>
      <c r="D297" s="10">
        <v>799</v>
      </c>
      <c r="E297" s="14" t="s">
        <v>46</v>
      </c>
      <c r="F297" s="4">
        <f t="shared" si="117"/>
        <v>0</v>
      </c>
      <c r="G297" s="3">
        <f t="shared" ca="1" si="118"/>
        <v>0</v>
      </c>
      <c r="H297" s="3" t="str">
        <f t="shared" si="106"/>
        <v>_RAG</v>
      </c>
    </row>
    <row r="298" spans="1:8" ht="13.5" customHeight="1" x14ac:dyDescent="0.25">
      <c r="A298" s="407">
        <f t="shared" si="109"/>
        <v>1</v>
      </c>
      <c r="B298" s="3" t="str">
        <f t="shared" si="116"/>
        <v>202627</v>
      </c>
      <c r="C298" s="12" t="s">
        <v>384</v>
      </c>
      <c r="D298" s="10">
        <v>999</v>
      </c>
      <c r="E298" s="14" t="s">
        <v>46</v>
      </c>
      <c r="F298" s="4">
        <f t="shared" si="117"/>
        <v>0</v>
      </c>
      <c r="G298" s="3">
        <f t="shared" ca="1" si="118"/>
        <v>0</v>
      </c>
      <c r="H298" s="3" t="str">
        <f t="shared" si="106"/>
        <v>_RAG</v>
      </c>
    </row>
    <row r="299" spans="1:8" ht="13.5" customHeight="1" x14ac:dyDescent="0.25">
      <c r="A299" s="407">
        <f t="shared" si="109"/>
        <v>1</v>
      </c>
      <c r="B299" s="3" t="str">
        <f t="shared" si="116"/>
        <v>202627</v>
      </c>
      <c r="C299" s="13" t="s">
        <v>419</v>
      </c>
      <c r="D299" s="10">
        <v>1</v>
      </c>
      <c r="E299" s="14" t="s">
        <v>48</v>
      </c>
      <c r="F299" s="4">
        <f t="shared" si="117"/>
        <v>0</v>
      </c>
      <c r="G299" s="3">
        <f t="shared" ca="1" si="118"/>
        <v>0</v>
      </c>
      <c r="H299" s="3" t="str">
        <f t="shared" ref="H299:H362" si="119">"_"&amp;C299</f>
        <v>_RAS52</v>
      </c>
    </row>
    <row r="300" spans="1:8" ht="13.5" customHeight="1" x14ac:dyDescent="0.25">
      <c r="A300" s="407">
        <f t="shared" si="109"/>
        <v>1</v>
      </c>
      <c r="B300" s="3" t="str">
        <f t="shared" si="116"/>
        <v>202627</v>
      </c>
      <c r="C300" s="13" t="s">
        <v>419</v>
      </c>
      <c r="D300" s="10">
        <v>4</v>
      </c>
      <c r="E300" s="14" t="s">
        <v>48</v>
      </c>
      <c r="F300" s="4">
        <f t="shared" si="117"/>
        <v>0</v>
      </c>
      <c r="G300" s="3">
        <f t="shared" ca="1" si="118"/>
        <v>0</v>
      </c>
      <c r="H300" s="3" t="str">
        <f t="shared" si="119"/>
        <v>_RAS52</v>
      </c>
    </row>
    <row r="301" spans="1:8" ht="13.5" customHeight="1" x14ac:dyDescent="0.25">
      <c r="A301" s="407">
        <f t="shared" si="109"/>
        <v>1</v>
      </c>
      <c r="B301" s="3" t="str">
        <f t="shared" si="116"/>
        <v>202627</v>
      </c>
      <c r="C301" s="13" t="s">
        <v>419</v>
      </c>
      <c r="D301" s="10">
        <v>4.0999999999999996</v>
      </c>
      <c r="E301" s="14" t="s">
        <v>48</v>
      </c>
      <c r="F301" s="4">
        <f t="shared" si="117"/>
        <v>0</v>
      </c>
      <c r="G301" s="3">
        <f t="shared" ca="1" si="118"/>
        <v>0</v>
      </c>
      <c r="H301" s="3" t="str">
        <f t="shared" si="119"/>
        <v>_RAS52</v>
      </c>
    </row>
    <row r="302" spans="1:8" ht="13.5" customHeight="1" x14ac:dyDescent="0.25">
      <c r="A302" s="407">
        <f t="shared" si="109"/>
        <v>1</v>
      </c>
      <c r="B302" s="3" t="str">
        <f t="shared" si="116"/>
        <v>202627</v>
      </c>
      <c r="C302" s="13" t="s">
        <v>419</v>
      </c>
      <c r="D302" s="10">
        <v>5</v>
      </c>
      <c r="E302" s="14" t="s">
        <v>48</v>
      </c>
      <c r="F302" s="4">
        <f t="shared" si="117"/>
        <v>0</v>
      </c>
      <c r="G302" s="3">
        <f t="shared" ca="1" si="118"/>
        <v>0</v>
      </c>
      <c r="H302" s="3" t="str">
        <f t="shared" si="119"/>
        <v>_RAS52</v>
      </c>
    </row>
    <row r="303" spans="1:8" ht="13.5" customHeight="1" x14ac:dyDescent="0.25">
      <c r="A303" s="407">
        <f t="shared" si="109"/>
        <v>1</v>
      </c>
      <c r="B303" s="3" t="str">
        <f t="shared" si="116"/>
        <v>202627</v>
      </c>
      <c r="C303" s="13" t="s">
        <v>419</v>
      </c>
      <c r="D303" s="10">
        <v>6</v>
      </c>
      <c r="E303" s="14" t="s">
        <v>48</v>
      </c>
      <c r="F303" s="4">
        <f t="shared" si="117"/>
        <v>0</v>
      </c>
      <c r="G303" s="3">
        <f t="shared" ca="1" si="118"/>
        <v>0</v>
      </c>
      <c r="H303" s="3" t="str">
        <f t="shared" si="119"/>
        <v>_RAS52</v>
      </c>
    </row>
    <row r="304" spans="1:8" ht="13.5" customHeight="1" x14ac:dyDescent="0.25">
      <c r="A304" s="407">
        <f t="shared" si="109"/>
        <v>1</v>
      </c>
      <c r="B304" s="3" t="str">
        <f t="shared" si="116"/>
        <v>202627</v>
      </c>
      <c r="C304" s="13" t="s">
        <v>419</v>
      </c>
      <c r="D304" s="10">
        <v>6.1</v>
      </c>
      <c r="E304" s="14" t="s">
        <v>48</v>
      </c>
      <c r="F304" s="4">
        <f t="shared" si="117"/>
        <v>0</v>
      </c>
      <c r="G304" s="3">
        <f t="shared" ca="1" si="118"/>
        <v>0</v>
      </c>
      <c r="H304" s="3" t="str">
        <f t="shared" si="119"/>
        <v>_RAS52</v>
      </c>
    </row>
    <row r="305" spans="1:8" ht="13.5" customHeight="1" x14ac:dyDescent="0.25">
      <c r="A305" s="407">
        <f t="shared" si="109"/>
        <v>1</v>
      </c>
      <c r="B305" s="3" t="str">
        <f t="shared" si="116"/>
        <v>202627</v>
      </c>
      <c r="C305" s="13" t="s">
        <v>419</v>
      </c>
      <c r="D305" s="10">
        <v>7</v>
      </c>
      <c r="E305" s="14" t="s">
        <v>48</v>
      </c>
      <c r="F305" s="4">
        <f t="shared" si="117"/>
        <v>0</v>
      </c>
      <c r="G305" s="3">
        <f t="shared" ca="1" si="118"/>
        <v>0</v>
      </c>
      <c r="H305" s="3" t="str">
        <f t="shared" si="119"/>
        <v>_RAS52</v>
      </c>
    </row>
    <row r="306" spans="1:8" ht="13.5" customHeight="1" x14ac:dyDescent="0.25">
      <c r="A306" s="407">
        <f t="shared" si="109"/>
        <v>1</v>
      </c>
      <c r="B306" s="3" t="str">
        <f t="shared" si="116"/>
        <v>202627</v>
      </c>
      <c r="C306" s="13" t="s">
        <v>419</v>
      </c>
      <c r="D306" s="10">
        <v>23</v>
      </c>
      <c r="E306" s="14" t="s">
        <v>48</v>
      </c>
      <c r="F306" s="4">
        <f t="shared" si="117"/>
        <v>0</v>
      </c>
      <c r="G306" s="3">
        <f t="shared" ca="1" si="118"/>
        <v>0</v>
      </c>
      <c r="H306" s="3" t="str">
        <f t="shared" si="119"/>
        <v>_RAS52</v>
      </c>
    </row>
    <row r="307" spans="1:8" ht="13.5" customHeight="1" x14ac:dyDescent="0.25">
      <c r="A307" s="407">
        <f t="shared" si="109"/>
        <v>1</v>
      </c>
      <c r="B307" s="3" t="str">
        <f t="shared" si="116"/>
        <v>202627</v>
      </c>
      <c r="C307" s="13" t="s">
        <v>419</v>
      </c>
      <c r="D307" s="10">
        <v>1</v>
      </c>
      <c r="E307" s="14" t="s">
        <v>45</v>
      </c>
      <c r="F307" s="4">
        <f t="shared" si="117"/>
        <v>0</v>
      </c>
      <c r="G307" s="3">
        <f t="shared" ca="1" si="118"/>
        <v>0</v>
      </c>
      <c r="H307" s="3" t="str">
        <f t="shared" si="119"/>
        <v>_RAS52</v>
      </c>
    </row>
    <row r="308" spans="1:8" ht="13.5" customHeight="1" x14ac:dyDescent="0.25">
      <c r="A308" s="407">
        <f t="shared" ref="A308:A371" si="120">A307</f>
        <v>1</v>
      </c>
      <c r="B308" s="3" t="str">
        <f t="shared" si="116"/>
        <v>202627</v>
      </c>
      <c r="C308" s="13" t="s">
        <v>419</v>
      </c>
      <c r="D308" s="10">
        <v>4</v>
      </c>
      <c r="E308" s="14" t="s">
        <v>45</v>
      </c>
      <c r="F308" s="4">
        <f t="shared" si="117"/>
        <v>0</v>
      </c>
      <c r="G308" s="3">
        <f t="shared" ca="1" si="118"/>
        <v>0</v>
      </c>
      <c r="H308" s="3" t="str">
        <f t="shared" si="119"/>
        <v>_RAS52</v>
      </c>
    </row>
    <row r="309" spans="1:8" ht="13.5" customHeight="1" x14ac:dyDescent="0.25">
      <c r="A309" s="407">
        <f t="shared" si="120"/>
        <v>1</v>
      </c>
      <c r="B309" s="3" t="str">
        <f t="shared" si="116"/>
        <v>202627</v>
      </c>
      <c r="C309" s="13" t="s">
        <v>419</v>
      </c>
      <c r="D309" s="10">
        <v>4.0999999999999996</v>
      </c>
      <c r="E309" s="14" t="s">
        <v>45</v>
      </c>
      <c r="F309" s="4">
        <f t="shared" si="117"/>
        <v>0</v>
      </c>
      <c r="G309" s="3">
        <f t="shared" ca="1" si="118"/>
        <v>0</v>
      </c>
      <c r="H309" s="3" t="str">
        <f t="shared" si="119"/>
        <v>_RAS52</v>
      </c>
    </row>
    <row r="310" spans="1:8" ht="13.5" customHeight="1" x14ac:dyDescent="0.25">
      <c r="A310" s="407">
        <f t="shared" si="120"/>
        <v>1</v>
      </c>
      <c r="B310" s="3" t="str">
        <f t="shared" si="116"/>
        <v>202627</v>
      </c>
      <c r="C310" s="13" t="s">
        <v>419</v>
      </c>
      <c r="D310" s="10">
        <v>5</v>
      </c>
      <c r="E310" s="14" t="s">
        <v>45</v>
      </c>
      <c r="F310" s="4">
        <f t="shared" si="117"/>
        <v>0</v>
      </c>
      <c r="G310" s="3">
        <f t="shared" ca="1" si="118"/>
        <v>0</v>
      </c>
      <c r="H310" s="3" t="str">
        <f t="shared" si="119"/>
        <v>_RAS52</v>
      </c>
    </row>
    <row r="311" spans="1:8" ht="13.5" customHeight="1" x14ac:dyDescent="0.25">
      <c r="A311" s="407">
        <f t="shared" si="120"/>
        <v>1</v>
      </c>
      <c r="B311" s="3" t="str">
        <f t="shared" si="116"/>
        <v>202627</v>
      </c>
      <c r="C311" s="13" t="s">
        <v>419</v>
      </c>
      <c r="D311" s="10">
        <v>6</v>
      </c>
      <c r="E311" s="14" t="s">
        <v>45</v>
      </c>
      <c r="F311" s="4">
        <f t="shared" si="117"/>
        <v>0</v>
      </c>
      <c r="G311" s="3">
        <f t="shared" ca="1" si="118"/>
        <v>0</v>
      </c>
      <c r="H311" s="3" t="str">
        <f t="shared" si="119"/>
        <v>_RAS52</v>
      </c>
    </row>
    <row r="312" spans="1:8" ht="13.5" customHeight="1" x14ac:dyDescent="0.25">
      <c r="A312" s="407">
        <f t="shared" si="120"/>
        <v>1</v>
      </c>
      <c r="B312" s="3" t="str">
        <f t="shared" si="116"/>
        <v>202627</v>
      </c>
      <c r="C312" s="13" t="s">
        <v>419</v>
      </c>
      <c r="D312" s="10">
        <v>6.1</v>
      </c>
      <c r="E312" s="14" t="s">
        <v>45</v>
      </c>
      <c r="F312" s="4">
        <f t="shared" si="117"/>
        <v>0</v>
      </c>
      <c r="G312" s="3">
        <f t="shared" ca="1" si="118"/>
        <v>0</v>
      </c>
      <c r="H312" s="3" t="str">
        <f t="shared" si="119"/>
        <v>_RAS52</v>
      </c>
    </row>
    <row r="313" spans="1:8" ht="13.5" customHeight="1" x14ac:dyDescent="0.25">
      <c r="A313" s="407">
        <f t="shared" si="120"/>
        <v>1</v>
      </c>
      <c r="B313" s="3" t="str">
        <f t="shared" si="116"/>
        <v>202627</v>
      </c>
      <c r="C313" s="13" t="s">
        <v>419</v>
      </c>
      <c r="D313" s="10">
        <v>7</v>
      </c>
      <c r="E313" s="14" t="s">
        <v>45</v>
      </c>
      <c r="F313" s="4">
        <f t="shared" si="117"/>
        <v>0</v>
      </c>
      <c r="G313" s="3">
        <f t="shared" ca="1" si="118"/>
        <v>0</v>
      </c>
      <c r="H313" s="3" t="str">
        <f t="shared" si="119"/>
        <v>_RAS52</v>
      </c>
    </row>
    <row r="314" spans="1:8" ht="13.5" customHeight="1" x14ac:dyDescent="0.25">
      <c r="A314" s="407">
        <f t="shared" si="120"/>
        <v>1</v>
      </c>
      <c r="B314" s="3" t="str">
        <f t="shared" si="116"/>
        <v>202627</v>
      </c>
      <c r="C314" s="13" t="s">
        <v>419</v>
      </c>
      <c r="D314" s="10">
        <v>23</v>
      </c>
      <c r="E314" s="14" t="s">
        <v>45</v>
      </c>
      <c r="F314" s="4">
        <f t="shared" si="117"/>
        <v>0</v>
      </c>
      <c r="G314" s="3">
        <f t="shared" ca="1" si="118"/>
        <v>0</v>
      </c>
      <c r="H314" s="3" t="str">
        <f t="shared" si="119"/>
        <v>_RAS52</v>
      </c>
    </row>
    <row r="315" spans="1:8" ht="13.5" customHeight="1" x14ac:dyDescent="0.25">
      <c r="A315" s="407">
        <f t="shared" si="120"/>
        <v>1</v>
      </c>
      <c r="B315" s="3" t="str">
        <f t="shared" si="116"/>
        <v>202627</v>
      </c>
      <c r="C315" s="13" t="s">
        <v>419</v>
      </c>
      <c r="D315" s="10">
        <v>1</v>
      </c>
      <c r="E315" s="14" t="s">
        <v>46</v>
      </c>
      <c r="F315" s="4">
        <f t="shared" si="117"/>
        <v>0</v>
      </c>
      <c r="G315" s="3">
        <f t="shared" ca="1" si="118"/>
        <v>0</v>
      </c>
      <c r="H315" s="3" t="str">
        <f t="shared" si="119"/>
        <v>_RAS52</v>
      </c>
    </row>
    <row r="316" spans="1:8" ht="13.5" customHeight="1" x14ac:dyDescent="0.25">
      <c r="A316" s="407">
        <f t="shared" si="120"/>
        <v>1</v>
      </c>
      <c r="B316" s="3" t="str">
        <f t="shared" si="116"/>
        <v>202627</v>
      </c>
      <c r="C316" s="13" t="s">
        <v>419</v>
      </c>
      <c r="D316" s="10">
        <v>4</v>
      </c>
      <c r="E316" s="14" t="s">
        <v>46</v>
      </c>
      <c r="F316" s="4">
        <f t="shared" si="117"/>
        <v>0</v>
      </c>
      <c r="G316" s="3">
        <f t="shared" ca="1" si="118"/>
        <v>0</v>
      </c>
      <c r="H316" s="3" t="str">
        <f t="shared" si="119"/>
        <v>_RAS52</v>
      </c>
    </row>
    <row r="317" spans="1:8" ht="13.5" customHeight="1" x14ac:dyDescent="0.25">
      <c r="A317" s="407">
        <f t="shared" si="120"/>
        <v>1</v>
      </c>
      <c r="B317" s="3" t="str">
        <f t="shared" si="116"/>
        <v>202627</v>
      </c>
      <c r="C317" s="13" t="s">
        <v>419</v>
      </c>
      <c r="D317" s="10">
        <v>4.0999999999999996</v>
      </c>
      <c r="E317" s="14" t="s">
        <v>46</v>
      </c>
      <c r="F317" s="4">
        <f t="shared" si="117"/>
        <v>0</v>
      </c>
      <c r="G317" s="3">
        <f t="shared" ca="1" si="118"/>
        <v>0</v>
      </c>
      <c r="H317" s="3" t="str">
        <f t="shared" si="119"/>
        <v>_RAS52</v>
      </c>
    </row>
    <row r="318" spans="1:8" ht="13.5" customHeight="1" x14ac:dyDescent="0.25">
      <c r="A318" s="407">
        <f t="shared" si="120"/>
        <v>1</v>
      </c>
      <c r="B318" s="3" t="str">
        <f t="shared" si="116"/>
        <v>202627</v>
      </c>
      <c r="C318" s="13" t="s">
        <v>419</v>
      </c>
      <c r="D318" s="10">
        <v>5</v>
      </c>
      <c r="E318" s="14" t="s">
        <v>46</v>
      </c>
      <c r="F318" s="4">
        <f t="shared" si="117"/>
        <v>0</v>
      </c>
      <c r="G318" s="3">
        <f t="shared" ca="1" si="118"/>
        <v>0</v>
      </c>
      <c r="H318" s="3" t="str">
        <f t="shared" si="119"/>
        <v>_RAS52</v>
      </c>
    </row>
    <row r="319" spans="1:8" ht="13.5" customHeight="1" x14ac:dyDescent="0.25">
      <c r="A319" s="407">
        <f t="shared" si="120"/>
        <v>1</v>
      </c>
      <c r="B319" s="3" t="str">
        <f t="shared" si="116"/>
        <v>202627</v>
      </c>
      <c r="C319" s="13" t="s">
        <v>419</v>
      </c>
      <c r="D319" s="10">
        <v>6</v>
      </c>
      <c r="E319" s="14" t="s">
        <v>46</v>
      </c>
      <c r="F319" s="4">
        <f t="shared" si="117"/>
        <v>0</v>
      </c>
      <c r="G319" s="3">
        <f t="shared" ca="1" si="118"/>
        <v>0</v>
      </c>
      <c r="H319" s="3" t="str">
        <f t="shared" si="119"/>
        <v>_RAS52</v>
      </c>
    </row>
    <row r="320" spans="1:8" ht="13.5" customHeight="1" x14ac:dyDescent="0.25">
      <c r="A320" s="407">
        <f t="shared" si="120"/>
        <v>1</v>
      </c>
      <c r="B320" s="3" t="str">
        <f t="shared" si="116"/>
        <v>202627</v>
      </c>
      <c r="C320" s="13" t="s">
        <v>419</v>
      </c>
      <c r="D320" s="10">
        <v>6.1</v>
      </c>
      <c r="E320" s="14" t="s">
        <v>46</v>
      </c>
      <c r="F320" s="4">
        <f t="shared" si="117"/>
        <v>0</v>
      </c>
      <c r="G320" s="3">
        <f t="shared" ca="1" si="118"/>
        <v>0</v>
      </c>
      <c r="H320" s="3" t="str">
        <f t="shared" si="119"/>
        <v>_RAS52</v>
      </c>
    </row>
    <row r="321" spans="1:8" ht="13.5" customHeight="1" x14ac:dyDescent="0.25">
      <c r="A321" s="407">
        <f t="shared" si="120"/>
        <v>1</v>
      </c>
      <c r="B321" s="3" t="str">
        <f t="shared" si="116"/>
        <v>202627</v>
      </c>
      <c r="C321" s="13" t="s">
        <v>419</v>
      </c>
      <c r="D321" s="10">
        <v>7</v>
      </c>
      <c r="E321" s="14" t="s">
        <v>46</v>
      </c>
      <c r="F321" s="4">
        <f t="shared" si="117"/>
        <v>0</v>
      </c>
      <c r="G321" s="3">
        <f t="shared" ca="1" si="118"/>
        <v>0</v>
      </c>
      <c r="H321" s="3" t="str">
        <f t="shared" si="119"/>
        <v>_RAS52</v>
      </c>
    </row>
    <row r="322" spans="1:8" ht="13.5" customHeight="1" x14ac:dyDescent="0.25">
      <c r="A322" s="407">
        <f t="shared" si="120"/>
        <v>1</v>
      </c>
      <c r="B322" s="3" t="str">
        <f t="shared" si="116"/>
        <v>202627</v>
      </c>
      <c r="C322" s="13" t="s">
        <v>419</v>
      </c>
      <c r="D322" s="10">
        <v>23</v>
      </c>
      <c r="E322" s="14" t="s">
        <v>46</v>
      </c>
      <c r="F322" s="4">
        <f t="shared" si="117"/>
        <v>0</v>
      </c>
      <c r="G322" s="3">
        <f t="shared" ca="1" si="118"/>
        <v>0</v>
      </c>
      <c r="H322" s="3" t="str">
        <f t="shared" si="119"/>
        <v>_RAS52</v>
      </c>
    </row>
    <row r="323" spans="1:8" ht="13.5" customHeight="1" x14ac:dyDescent="0.25">
      <c r="A323" s="407">
        <f t="shared" si="120"/>
        <v>1</v>
      </c>
      <c r="B323" s="3" t="str">
        <f t="shared" si="116"/>
        <v>202627</v>
      </c>
      <c r="C323" s="13" t="s">
        <v>419</v>
      </c>
      <c r="D323" s="10">
        <v>1</v>
      </c>
      <c r="E323" s="14" t="s">
        <v>47</v>
      </c>
      <c r="F323" s="4">
        <f t="shared" si="117"/>
        <v>0</v>
      </c>
      <c r="G323" s="3">
        <f t="shared" ca="1" si="118"/>
        <v>0</v>
      </c>
      <c r="H323" s="3" t="str">
        <f t="shared" si="119"/>
        <v>_RAS52</v>
      </c>
    </row>
    <row r="324" spans="1:8" ht="13.5" customHeight="1" x14ac:dyDescent="0.25">
      <c r="A324" s="407">
        <f t="shared" si="120"/>
        <v>1</v>
      </c>
      <c r="B324" s="3" t="str">
        <f t="shared" si="116"/>
        <v>202627</v>
      </c>
      <c r="C324" s="13" t="s">
        <v>419</v>
      </c>
      <c r="D324" s="10">
        <v>4</v>
      </c>
      <c r="E324" s="14" t="s">
        <v>47</v>
      </c>
      <c r="F324" s="4">
        <f t="shared" ref="F324:F387" si="121">UANumber</f>
        <v>0</v>
      </c>
      <c r="G324" s="3">
        <f t="shared" ca="1" si="118"/>
        <v>0</v>
      </c>
      <c r="H324" s="3" t="str">
        <f t="shared" si="119"/>
        <v>_RAS52</v>
      </c>
    </row>
    <row r="325" spans="1:8" ht="13.5" customHeight="1" x14ac:dyDescent="0.25">
      <c r="A325" s="407">
        <f t="shared" si="120"/>
        <v>1</v>
      </c>
      <c r="B325" s="3" t="str">
        <f t="shared" si="116"/>
        <v>202627</v>
      </c>
      <c r="C325" s="13" t="s">
        <v>419</v>
      </c>
      <c r="D325" s="10">
        <v>4.0999999999999996</v>
      </c>
      <c r="E325" s="14" t="s">
        <v>47</v>
      </c>
      <c r="F325" s="4">
        <f t="shared" si="121"/>
        <v>0</v>
      </c>
      <c r="G325" s="3">
        <f t="shared" ca="1" si="118"/>
        <v>0</v>
      </c>
      <c r="H325" s="3" t="str">
        <f t="shared" si="119"/>
        <v>_RAS52</v>
      </c>
    </row>
    <row r="326" spans="1:8" ht="13.5" customHeight="1" x14ac:dyDescent="0.25">
      <c r="A326" s="407">
        <f t="shared" si="120"/>
        <v>1</v>
      </c>
      <c r="B326" s="3" t="str">
        <f t="shared" ref="B326:B389" si="122">Year</f>
        <v>202627</v>
      </c>
      <c r="C326" s="13" t="s">
        <v>419</v>
      </c>
      <c r="D326" s="10">
        <v>5</v>
      </c>
      <c r="E326" s="14" t="s">
        <v>47</v>
      </c>
      <c r="F326" s="4">
        <f t="shared" si="121"/>
        <v>0</v>
      </c>
      <c r="G326" s="3">
        <f t="shared" ca="1" si="118"/>
        <v>0</v>
      </c>
      <c r="H326" s="3" t="str">
        <f t="shared" si="119"/>
        <v>_RAS52</v>
      </c>
    </row>
    <row r="327" spans="1:8" ht="13.5" customHeight="1" x14ac:dyDescent="0.25">
      <c r="A327" s="407">
        <f t="shared" si="120"/>
        <v>1</v>
      </c>
      <c r="B327" s="3" t="str">
        <f t="shared" si="122"/>
        <v>202627</v>
      </c>
      <c r="C327" s="13" t="s">
        <v>419</v>
      </c>
      <c r="D327" s="10">
        <v>6</v>
      </c>
      <c r="E327" s="14" t="s">
        <v>47</v>
      </c>
      <c r="F327" s="4">
        <f t="shared" si="121"/>
        <v>0</v>
      </c>
      <c r="G327" s="3">
        <f t="shared" ca="1" si="118"/>
        <v>0</v>
      </c>
      <c r="H327" s="3" t="str">
        <f t="shared" si="119"/>
        <v>_RAS52</v>
      </c>
    </row>
    <row r="328" spans="1:8" ht="13.5" customHeight="1" x14ac:dyDescent="0.25">
      <c r="A328" s="407">
        <f t="shared" si="120"/>
        <v>1</v>
      </c>
      <c r="B328" s="3" t="str">
        <f t="shared" si="122"/>
        <v>202627</v>
      </c>
      <c r="C328" s="13" t="s">
        <v>419</v>
      </c>
      <c r="D328" s="10">
        <v>6.1</v>
      </c>
      <c r="E328" s="14" t="s">
        <v>47</v>
      </c>
      <c r="F328" s="4">
        <f t="shared" si="121"/>
        <v>0</v>
      </c>
      <c r="G328" s="3">
        <f t="shared" ca="1" si="118"/>
        <v>0</v>
      </c>
      <c r="H328" s="3" t="str">
        <f t="shared" si="119"/>
        <v>_RAS52</v>
      </c>
    </row>
    <row r="329" spans="1:8" ht="13.5" customHeight="1" x14ac:dyDescent="0.25">
      <c r="A329" s="407">
        <f t="shared" si="120"/>
        <v>1</v>
      </c>
      <c r="B329" s="3" t="str">
        <f t="shared" si="122"/>
        <v>202627</v>
      </c>
      <c r="C329" s="13" t="s">
        <v>419</v>
      </c>
      <c r="D329" s="10">
        <v>7</v>
      </c>
      <c r="E329" s="14" t="s">
        <v>47</v>
      </c>
      <c r="F329" s="4">
        <f t="shared" si="121"/>
        <v>0</v>
      </c>
      <c r="G329" s="3">
        <f t="shared" ca="1" si="118"/>
        <v>0</v>
      </c>
      <c r="H329" s="3" t="str">
        <f t="shared" si="119"/>
        <v>_RAS52</v>
      </c>
    </row>
    <row r="330" spans="1:8" ht="13.5" customHeight="1" x14ac:dyDescent="0.25">
      <c r="A330" s="407">
        <f t="shared" si="120"/>
        <v>1</v>
      </c>
      <c r="B330" s="3" t="str">
        <f t="shared" si="122"/>
        <v>202627</v>
      </c>
      <c r="C330" s="13" t="s">
        <v>419</v>
      </c>
      <c r="D330" s="10">
        <v>23</v>
      </c>
      <c r="E330" s="14" t="s">
        <v>47</v>
      </c>
      <c r="F330" s="4">
        <f t="shared" si="121"/>
        <v>0</v>
      </c>
      <c r="G330" s="3">
        <f t="shared" ca="1" si="118"/>
        <v>0</v>
      </c>
      <c r="H330" s="3" t="str">
        <f t="shared" si="119"/>
        <v>_RAS52</v>
      </c>
    </row>
    <row r="331" spans="1:8" ht="13.5" customHeight="1" x14ac:dyDescent="0.25">
      <c r="A331" s="407">
        <f t="shared" si="120"/>
        <v>1</v>
      </c>
      <c r="B331" s="3" t="str">
        <f t="shared" si="122"/>
        <v>202627</v>
      </c>
      <c r="C331" s="13" t="s">
        <v>419</v>
      </c>
      <c r="D331" s="10">
        <v>1</v>
      </c>
      <c r="E331" s="14" t="s">
        <v>456</v>
      </c>
      <c r="F331" s="4">
        <f t="shared" si="121"/>
        <v>0</v>
      </c>
      <c r="G331" s="3">
        <f t="shared" ca="1" si="118"/>
        <v>0</v>
      </c>
      <c r="H331" s="3" t="str">
        <f t="shared" si="119"/>
        <v>_RAS52</v>
      </c>
    </row>
    <row r="332" spans="1:8" ht="13.5" customHeight="1" x14ac:dyDescent="0.25">
      <c r="A332" s="407">
        <f t="shared" si="120"/>
        <v>1</v>
      </c>
      <c r="B332" s="3" t="str">
        <f t="shared" si="122"/>
        <v>202627</v>
      </c>
      <c r="C332" s="13" t="s">
        <v>419</v>
      </c>
      <c r="D332" s="10">
        <v>4</v>
      </c>
      <c r="E332" s="14" t="s">
        <v>456</v>
      </c>
      <c r="F332" s="4">
        <f t="shared" si="121"/>
        <v>0</v>
      </c>
      <c r="G332" s="3">
        <f t="shared" ca="1" si="118"/>
        <v>0</v>
      </c>
      <c r="H332" s="3" t="str">
        <f t="shared" si="119"/>
        <v>_RAS52</v>
      </c>
    </row>
    <row r="333" spans="1:8" ht="13.5" customHeight="1" x14ac:dyDescent="0.25">
      <c r="A333" s="407">
        <f t="shared" si="120"/>
        <v>1</v>
      </c>
      <c r="B333" s="3" t="str">
        <f t="shared" si="122"/>
        <v>202627</v>
      </c>
      <c r="C333" s="13" t="s">
        <v>419</v>
      </c>
      <c r="D333" s="10">
        <v>4.0999999999999996</v>
      </c>
      <c r="E333" s="14" t="s">
        <v>456</v>
      </c>
      <c r="F333" s="4">
        <f t="shared" si="121"/>
        <v>0</v>
      </c>
      <c r="G333" s="3">
        <f t="shared" ca="1" si="118"/>
        <v>0</v>
      </c>
      <c r="H333" s="3" t="str">
        <f t="shared" si="119"/>
        <v>_RAS52</v>
      </c>
    </row>
    <row r="334" spans="1:8" ht="13.5" customHeight="1" x14ac:dyDescent="0.25">
      <c r="A334" s="407">
        <f t="shared" si="120"/>
        <v>1</v>
      </c>
      <c r="B334" s="3" t="str">
        <f t="shared" si="122"/>
        <v>202627</v>
      </c>
      <c r="C334" s="13" t="s">
        <v>419</v>
      </c>
      <c r="D334" s="10">
        <v>5</v>
      </c>
      <c r="E334" s="14" t="s">
        <v>456</v>
      </c>
      <c r="F334" s="4">
        <f t="shared" si="121"/>
        <v>0</v>
      </c>
      <c r="G334" s="3">
        <f t="shared" ca="1" si="118"/>
        <v>0</v>
      </c>
      <c r="H334" s="3" t="str">
        <f t="shared" si="119"/>
        <v>_RAS52</v>
      </c>
    </row>
    <row r="335" spans="1:8" ht="13.5" customHeight="1" x14ac:dyDescent="0.25">
      <c r="A335" s="407">
        <f t="shared" si="120"/>
        <v>1</v>
      </c>
      <c r="B335" s="3" t="str">
        <f t="shared" si="122"/>
        <v>202627</v>
      </c>
      <c r="C335" s="13" t="s">
        <v>419</v>
      </c>
      <c r="D335" s="10">
        <v>6</v>
      </c>
      <c r="E335" s="14" t="s">
        <v>456</v>
      </c>
      <c r="F335" s="4">
        <f t="shared" si="121"/>
        <v>0</v>
      </c>
      <c r="G335" s="3">
        <f t="shared" ca="1" si="118"/>
        <v>0</v>
      </c>
      <c r="H335" s="3" t="str">
        <f t="shared" si="119"/>
        <v>_RAS52</v>
      </c>
    </row>
    <row r="336" spans="1:8" ht="13.5" customHeight="1" x14ac:dyDescent="0.25">
      <c r="A336" s="407">
        <f t="shared" si="120"/>
        <v>1</v>
      </c>
      <c r="B336" s="3" t="str">
        <f t="shared" si="122"/>
        <v>202627</v>
      </c>
      <c r="C336" s="13" t="s">
        <v>419</v>
      </c>
      <c r="D336" s="10">
        <v>6.1</v>
      </c>
      <c r="E336" s="14" t="s">
        <v>456</v>
      </c>
      <c r="F336" s="4">
        <f t="shared" si="121"/>
        <v>0</v>
      </c>
      <c r="G336" s="3">
        <f t="shared" ca="1" si="118"/>
        <v>0</v>
      </c>
      <c r="H336" s="3" t="str">
        <f t="shared" si="119"/>
        <v>_RAS52</v>
      </c>
    </row>
    <row r="337" spans="1:8" ht="13.5" customHeight="1" x14ac:dyDescent="0.25">
      <c r="A337" s="407">
        <f t="shared" si="120"/>
        <v>1</v>
      </c>
      <c r="B337" s="3" t="str">
        <f t="shared" si="122"/>
        <v>202627</v>
      </c>
      <c r="C337" s="13" t="s">
        <v>419</v>
      </c>
      <c r="D337" s="10">
        <v>7</v>
      </c>
      <c r="E337" s="14" t="s">
        <v>456</v>
      </c>
      <c r="F337" s="4">
        <f t="shared" si="121"/>
        <v>0</v>
      </c>
      <c r="G337" s="3">
        <f t="shared" ca="1" si="118"/>
        <v>0</v>
      </c>
      <c r="H337" s="3" t="str">
        <f t="shared" si="119"/>
        <v>_RAS52</v>
      </c>
    </row>
    <row r="338" spans="1:8" ht="13.5" customHeight="1" x14ac:dyDescent="0.25">
      <c r="A338" s="407">
        <f t="shared" si="120"/>
        <v>1</v>
      </c>
      <c r="B338" s="3" t="str">
        <f t="shared" si="122"/>
        <v>202627</v>
      </c>
      <c r="C338" s="13" t="s">
        <v>419</v>
      </c>
      <c r="D338" s="10">
        <v>23</v>
      </c>
      <c r="E338" s="14" t="s">
        <v>456</v>
      </c>
      <c r="F338" s="4">
        <f t="shared" si="121"/>
        <v>0</v>
      </c>
      <c r="G338" s="3">
        <f t="shared" ca="1" si="118"/>
        <v>0</v>
      </c>
      <c r="H338" s="3" t="str">
        <f t="shared" si="119"/>
        <v>_RAS52</v>
      </c>
    </row>
    <row r="339" spans="1:8" ht="13.5" customHeight="1" x14ac:dyDescent="0.25">
      <c r="A339" s="407">
        <f t="shared" si="120"/>
        <v>1</v>
      </c>
      <c r="B339" s="3" t="str">
        <f t="shared" si="122"/>
        <v>202627</v>
      </c>
      <c r="C339" s="13" t="s">
        <v>419</v>
      </c>
      <c r="D339" s="10">
        <v>1</v>
      </c>
      <c r="E339" s="14" t="s">
        <v>43</v>
      </c>
      <c r="F339" s="4">
        <f t="shared" si="121"/>
        <v>0</v>
      </c>
      <c r="G339" s="3">
        <f t="shared" ca="1" si="118"/>
        <v>0</v>
      </c>
      <c r="H339" s="3" t="str">
        <f t="shared" si="119"/>
        <v>_RAS52</v>
      </c>
    </row>
    <row r="340" spans="1:8" ht="13.5" customHeight="1" x14ac:dyDescent="0.25">
      <c r="A340" s="407">
        <f t="shared" si="120"/>
        <v>1</v>
      </c>
      <c r="B340" s="3" t="str">
        <f t="shared" si="122"/>
        <v>202627</v>
      </c>
      <c r="C340" s="13" t="s">
        <v>419</v>
      </c>
      <c r="D340" s="10">
        <v>4</v>
      </c>
      <c r="E340" s="14" t="s">
        <v>43</v>
      </c>
      <c r="F340" s="4">
        <f t="shared" si="121"/>
        <v>0</v>
      </c>
      <c r="G340" s="3">
        <f t="shared" ca="1" si="118"/>
        <v>0</v>
      </c>
      <c r="H340" s="3" t="str">
        <f t="shared" si="119"/>
        <v>_RAS52</v>
      </c>
    </row>
    <row r="341" spans="1:8" ht="13.5" customHeight="1" x14ac:dyDescent="0.25">
      <c r="A341" s="407">
        <f t="shared" si="120"/>
        <v>1</v>
      </c>
      <c r="B341" s="3" t="str">
        <f t="shared" si="122"/>
        <v>202627</v>
      </c>
      <c r="C341" s="13" t="s">
        <v>419</v>
      </c>
      <c r="D341" s="10">
        <v>4.0999999999999996</v>
      </c>
      <c r="E341" s="14" t="s">
        <v>43</v>
      </c>
      <c r="F341" s="4">
        <f t="shared" si="121"/>
        <v>0</v>
      </c>
      <c r="G341" s="3">
        <f t="shared" ca="1" si="118"/>
        <v>0</v>
      </c>
      <c r="H341" s="3" t="str">
        <f t="shared" si="119"/>
        <v>_RAS52</v>
      </c>
    </row>
    <row r="342" spans="1:8" ht="13.5" customHeight="1" x14ac:dyDescent="0.25">
      <c r="A342" s="407">
        <f t="shared" si="120"/>
        <v>1</v>
      </c>
      <c r="B342" s="3" t="str">
        <f t="shared" si="122"/>
        <v>202627</v>
      </c>
      <c r="C342" s="13" t="s">
        <v>419</v>
      </c>
      <c r="D342" s="10">
        <v>5</v>
      </c>
      <c r="E342" s="14" t="s">
        <v>43</v>
      </c>
      <c r="F342" s="4">
        <f t="shared" si="121"/>
        <v>0</v>
      </c>
      <c r="G342" s="3">
        <f t="shared" ca="1" si="118"/>
        <v>0</v>
      </c>
      <c r="H342" s="3" t="str">
        <f t="shared" si="119"/>
        <v>_RAS52</v>
      </c>
    </row>
    <row r="343" spans="1:8" ht="13.5" customHeight="1" x14ac:dyDescent="0.25">
      <c r="A343" s="407">
        <f t="shared" si="120"/>
        <v>1</v>
      </c>
      <c r="B343" s="3" t="str">
        <f t="shared" si="122"/>
        <v>202627</v>
      </c>
      <c r="C343" s="13" t="s">
        <v>419</v>
      </c>
      <c r="D343" s="10">
        <v>6</v>
      </c>
      <c r="E343" s="14" t="s">
        <v>43</v>
      </c>
      <c r="F343" s="4">
        <f t="shared" si="121"/>
        <v>0</v>
      </c>
      <c r="G343" s="3">
        <f t="shared" ca="1" si="118"/>
        <v>0</v>
      </c>
      <c r="H343" s="3" t="str">
        <f t="shared" si="119"/>
        <v>_RAS52</v>
      </c>
    </row>
    <row r="344" spans="1:8" ht="13.5" customHeight="1" x14ac:dyDescent="0.25">
      <c r="A344" s="407">
        <f t="shared" si="120"/>
        <v>1</v>
      </c>
      <c r="B344" s="3" t="str">
        <f t="shared" si="122"/>
        <v>202627</v>
      </c>
      <c r="C344" s="13" t="s">
        <v>419</v>
      </c>
      <c r="D344" s="10">
        <v>6.1</v>
      </c>
      <c r="E344" s="14" t="s">
        <v>43</v>
      </c>
      <c r="F344" s="4">
        <f t="shared" si="121"/>
        <v>0</v>
      </c>
      <c r="G344" s="3">
        <f t="shared" ca="1" si="118"/>
        <v>0</v>
      </c>
      <c r="H344" s="3" t="str">
        <f t="shared" si="119"/>
        <v>_RAS52</v>
      </c>
    </row>
    <row r="345" spans="1:8" ht="13.5" customHeight="1" x14ac:dyDescent="0.25">
      <c r="A345" s="407">
        <f t="shared" si="120"/>
        <v>1</v>
      </c>
      <c r="B345" s="3" t="str">
        <f t="shared" si="122"/>
        <v>202627</v>
      </c>
      <c r="C345" s="13" t="s">
        <v>419</v>
      </c>
      <c r="D345" s="10">
        <v>7</v>
      </c>
      <c r="E345" s="14" t="s">
        <v>43</v>
      </c>
      <c r="F345" s="4">
        <f t="shared" si="121"/>
        <v>0</v>
      </c>
      <c r="G345" s="3">
        <f t="shared" ca="1" si="118"/>
        <v>0</v>
      </c>
      <c r="H345" s="3" t="str">
        <f t="shared" si="119"/>
        <v>_RAS52</v>
      </c>
    </row>
    <row r="346" spans="1:8" x14ac:dyDescent="0.25">
      <c r="A346" s="407">
        <f t="shared" si="120"/>
        <v>1</v>
      </c>
      <c r="B346" s="3" t="str">
        <f t="shared" si="122"/>
        <v>202627</v>
      </c>
      <c r="C346" s="13" t="s">
        <v>419</v>
      </c>
      <c r="D346" s="10">
        <v>8</v>
      </c>
      <c r="E346" s="14" t="s">
        <v>43</v>
      </c>
      <c r="F346" s="4">
        <f t="shared" si="121"/>
        <v>0</v>
      </c>
      <c r="G346" s="3">
        <f t="shared" ca="1" si="118"/>
        <v>0</v>
      </c>
      <c r="H346" s="3" t="str">
        <f t="shared" si="119"/>
        <v>_RAS52</v>
      </c>
    </row>
    <row r="347" spans="1:8" x14ac:dyDescent="0.25">
      <c r="A347" s="407">
        <f t="shared" si="120"/>
        <v>1</v>
      </c>
      <c r="B347" s="3" t="str">
        <f t="shared" si="122"/>
        <v>202627</v>
      </c>
      <c r="C347" s="13" t="s">
        <v>419</v>
      </c>
      <c r="D347" s="10">
        <v>9</v>
      </c>
      <c r="E347" s="14" t="s">
        <v>43</v>
      </c>
      <c r="F347" s="4">
        <f t="shared" si="121"/>
        <v>0</v>
      </c>
      <c r="G347" s="3">
        <f t="shared" ca="1" si="118"/>
        <v>0</v>
      </c>
      <c r="H347" s="3" t="str">
        <f t="shared" si="119"/>
        <v>_RAS52</v>
      </c>
    </row>
    <row r="348" spans="1:8" x14ac:dyDescent="0.25">
      <c r="A348" s="407">
        <f t="shared" si="120"/>
        <v>1</v>
      </c>
      <c r="B348" s="3" t="str">
        <f t="shared" si="122"/>
        <v>202627</v>
      </c>
      <c r="C348" s="13" t="s">
        <v>419</v>
      </c>
      <c r="D348" s="10">
        <v>10.1</v>
      </c>
      <c r="E348" s="14" t="s">
        <v>43</v>
      </c>
      <c r="F348" s="4">
        <f t="shared" si="121"/>
        <v>0</v>
      </c>
      <c r="G348" s="3">
        <f t="shared" ca="1" si="118"/>
        <v>0</v>
      </c>
      <c r="H348" s="3" t="str">
        <f t="shared" si="119"/>
        <v>_RAS52</v>
      </c>
    </row>
    <row r="349" spans="1:8" ht="13.5" customHeight="1" x14ac:dyDescent="0.25">
      <c r="A349" s="407">
        <f t="shared" si="120"/>
        <v>1</v>
      </c>
      <c r="B349" s="3" t="str">
        <f t="shared" si="122"/>
        <v>202627</v>
      </c>
      <c r="C349" s="13" t="s">
        <v>419</v>
      </c>
      <c r="D349" s="10">
        <v>10.199999999999999</v>
      </c>
      <c r="E349" s="14" t="s">
        <v>43</v>
      </c>
      <c r="F349" s="4">
        <f t="shared" si="121"/>
        <v>0</v>
      </c>
      <c r="G349" s="3">
        <f t="shared" ca="1" si="118"/>
        <v>0</v>
      </c>
      <c r="H349" s="3" t="str">
        <f t="shared" si="119"/>
        <v>_RAS52</v>
      </c>
    </row>
    <row r="350" spans="1:8" ht="13.5" customHeight="1" x14ac:dyDescent="0.25">
      <c r="A350" s="407">
        <f t="shared" si="120"/>
        <v>1</v>
      </c>
      <c r="B350" s="3" t="str">
        <f t="shared" si="122"/>
        <v>202627</v>
      </c>
      <c r="C350" s="13" t="s">
        <v>419</v>
      </c>
      <c r="D350" s="10">
        <v>11</v>
      </c>
      <c r="E350" s="14" t="s">
        <v>43</v>
      </c>
      <c r="F350" s="4">
        <f t="shared" si="121"/>
        <v>0</v>
      </c>
      <c r="G350" s="3">
        <f t="shared" ca="1" si="118"/>
        <v>0</v>
      </c>
      <c r="H350" s="3" t="str">
        <f t="shared" si="119"/>
        <v>_RAS52</v>
      </c>
    </row>
    <row r="351" spans="1:8" ht="13.5" customHeight="1" x14ac:dyDescent="0.25">
      <c r="A351" s="407">
        <f t="shared" si="120"/>
        <v>1</v>
      </c>
      <c r="B351" s="3" t="str">
        <f t="shared" si="122"/>
        <v>202627</v>
      </c>
      <c r="C351" s="13" t="s">
        <v>419</v>
      </c>
      <c r="D351" s="10">
        <v>12</v>
      </c>
      <c r="E351" s="14" t="s">
        <v>43</v>
      </c>
      <c r="F351" s="4">
        <f t="shared" si="121"/>
        <v>0</v>
      </c>
      <c r="G351" s="3">
        <f t="shared" ca="1" si="118"/>
        <v>0</v>
      </c>
      <c r="H351" s="3" t="str">
        <f t="shared" si="119"/>
        <v>_RAS52</v>
      </c>
    </row>
    <row r="352" spans="1:8" ht="13.5" customHeight="1" x14ac:dyDescent="0.25">
      <c r="A352" s="407">
        <f t="shared" si="120"/>
        <v>1</v>
      </c>
      <c r="B352" s="3" t="str">
        <f t="shared" si="122"/>
        <v>202627</v>
      </c>
      <c r="C352" s="13" t="s">
        <v>419</v>
      </c>
      <c r="D352" s="10">
        <v>13.1</v>
      </c>
      <c r="E352" s="14" t="s">
        <v>43</v>
      </c>
      <c r="F352" s="4">
        <f t="shared" si="121"/>
        <v>0</v>
      </c>
      <c r="G352" s="3">
        <f t="shared" ca="1" si="118"/>
        <v>0</v>
      </c>
      <c r="H352" s="3" t="str">
        <f t="shared" si="119"/>
        <v>_RAS52</v>
      </c>
    </row>
    <row r="353" spans="1:8" ht="13.5" customHeight="1" x14ac:dyDescent="0.25">
      <c r="A353" s="407">
        <f t="shared" si="120"/>
        <v>1</v>
      </c>
      <c r="B353" s="3" t="str">
        <f t="shared" si="122"/>
        <v>202627</v>
      </c>
      <c r="C353" s="13" t="s">
        <v>419</v>
      </c>
      <c r="D353" s="10">
        <v>13.2</v>
      </c>
      <c r="E353" s="14" t="s">
        <v>43</v>
      </c>
      <c r="F353" s="4">
        <f t="shared" si="121"/>
        <v>0</v>
      </c>
      <c r="G353" s="3">
        <f t="shared" ca="1" si="118"/>
        <v>0</v>
      </c>
      <c r="H353" s="3" t="str">
        <f t="shared" si="119"/>
        <v>_RAS52</v>
      </c>
    </row>
    <row r="354" spans="1:8" ht="13.5" customHeight="1" x14ac:dyDescent="0.25">
      <c r="A354" s="407">
        <f t="shared" si="120"/>
        <v>1</v>
      </c>
      <c r="B354" s="3" t="str">
        <f t="shared" si="122"/>
        <v>202627</v>
      </c>
      <c r="C354" s="13" t="s">
        <v>419</v>
      </c>
      <c r="D354" s="10">
        <v>14.1</v>
      </c>
      <c r="E354" s="14" t="s">
        <v>43</v>
      </c>
      <c r="F354" s="4">
        <f t="shared" si="121"/>
        <v>0</v>
      </c>
      <c r="G354" s="3">
        <f t="shared" ca="1" si="118"/>
        <v>0</v>
      </c>
      <c r="H354" s="3" t="str">
        <f t="shared" si="119"/>
        <v>_RAS52</v>
      </c>
    </row>
    <row r="355" spans="1:8" ht="13.5" customHeight="1" x14ac:dyDescent="0.25">
      <c r="A355" s="407">
        <f t="shared" si="120"/>
        <v>1</v>
      </c>
      <c r="B355" s="3" t="str">
        <f t="shared" si="122"/>
        <v>202627</v>
      </c>
      <c r="C355" s="13" t="s">
        <v>419</v>
      </c>
      <c r="D355" s="10">
        <v>14.2</v>
      </c>
      <c r="E355" s="14" t="s">
        <v>43</v>
      </c>
      <c r="F355" s="4">
        <f t="shared" si="121"/>
        <v>0</v>
      </c>
      <c r="G355" s="3">
        <f t="shared" ca="1" si="118"/>
        <v>0</v>
      </c>
      <c r="H355" s="3" t="str">
        <f t="shared" si="119"/>
        <v>_RAS52</v>
      </c>
    </row>
    <row r="356" spans="1:8" ht="13.5" customHeight="1" x14ac:dyDescent="0.25">
      <c r="A356" s="407">
        <f t="shared" si="120"/>
        <v>1</v>
      </c>
      <c r="B356" s="3" t="str">
        <f t="shared" si="122"/>
        <v>202627</v>
      </c>
      <c r="C356" s="13" t="s">
        <v>419</v>
      </c>
      <c r="D356" s="10">
        <v>15.1</v>
      </c>
      <c r="E356" s="14" t="s">
        <v>43</v>
      </c>
      <c r="F356" s="4">
        <f t="shared" si="121"/>
        <v>0</v>
      </c>
      <c r="G356" s="3">
        <f t="shared" ca="1" si="118"/>
        <v>0</v>
      </c>
      <c r="H356" s="3" t="str">
        <f t="shared" si="119"/>
        <v>_RAS52</v>
      </c>
    </row>
    <row r="357" spans="1:8" ht="13.5" customHeight="1" x14ac:dyDescent="0.25">
      <c r="A357" s="407">
        <f t="shared" si="120"/>
        <v>1</v>
      </c>
      <c r="B357" s="3" t="str">
        <f t="shared" si="122"/>
        <v>202627</v>
      </c>
      <c r="C357" s="13" t="s">
        <v>419</v>
      </c>
      <c r="D357" s="10">
        <v>15.2</v>
      </c>
      <c r="E357" s="14" t="s">
        <v>43</v>
      </c>
      <c r="F357" s="4">
        <f t="shared" si="121"/>
        <v>0</v>
      </c>
      <c r="G357" s="3">
        <f t="shared" ca="1" si="118"/>
        <v>0</v>
      </c>
      <c r="H357" s="3" t="str">
        <f t="shared" si="119"/>
        <v>_RAS52</v>
      </c>
    </row>
    <row r="358" spans="1:8" ht="13.5" customHeight="1" x14ac:dyDescent="0.25">
      <c r="A358" s="407">
        <f t="shared" si="120"/>
        <v>1</v>
      </c>
      <c r="B358" s="3" t="str">
        <f t="shared" si="122"/>
        <v>202627</v>
      </c>
      <c r="C358" s="13" t="s">
        <v>419</v>
      </c>
      <c r="D358" s="10">
        <v>16</v>
      </c>
      <c r="E358" s="14" t="s">
        <v>43</v>
      </c>
      <c r="F358" s="4">
        <f t="shared" si="121"/>
        <v>0</v>
      </c>
      <c r="G358" s="3">
        <f t="shared" ca="1" si="118"/>
        <v>0</v>
      </c>
      <c r="H358" s="3" t="str">
        <f t="shared" si="119"/>
        <v>_RAS52</v>
      </c>
    </row>
    <row r="359" spans="1:8" ht="13.5" customHeight="1" x14ac:dyDescent="0.25">
      <c r="A359" s="407">
        <f t="shared" si="120"/>
        <v>1</v>
      </c>
      <c r="B359" s="3" t="str">
        <f t="shared" si="122"/>
        <v>202627</v>
      </c>
      <c r="C359" s="13" t="s">
        <v>419</v>
      </c>
      <c r="D359" s="10">
        <v>23</v>
      </c>
      <c r="E359" s="14" t="s">
        <v>43</v>
      </c>
      <c r="F359" s="4">
        <f t="shared" si="121"/>
        <v>0</v>
      </c>
      <c r="G359" s="3">
        <f t="shared" ref="G359:G420" ca="1" si="123">IF(VLOOKUP(D359,INDIRECT(H359),MATCH(E359,INDIRECT(H359&amp;$I$1),0),FALSE)="",0,VLOOKUP(D359,INDIRECT(H359),MATCH(E359,INDIRECT(H359&amp;$I$1),0),FALSE))</f>
        <v>0</v>
      </c>
      <c r="H359" s="3" t="str">
        <f t="shared" si="119"/>
        <v>_RAS52</v>
      </c>
    </row>
    <row r="360" spans="1:8" ht="13.5" customHeight="1" x14ac:dyDescent="0.25">
      <c r="A360" s="407">
        <f t="shared" si="120"/>
        <v>1</v>
      </c>
      <c r="B360" s="3" t="str">
        <f t="shared" si="122"/>
        <v>202627</v>
      </c>
      <c r="C360" s="13" t="s">
        <v>419</v>
      </c>
      <c r="D360" s="10">
        <v>1</v>
      </c>
      <c r="E360" s="14" t="s">
        <v>349</v>
      </c>
      <c r="F360" s="4">
        <f t="shared" si="121"/>
        <v>0</v>
      </c>
      <c r="G360" s="3">
        <f t="shared" ca="1" si="123"/>
        <v>0</v>
      </c>
      <c r="H360" s="3" t="str">
        <f t="shared" si="119"/>
        <v>_RAS52</v>
      </c>
    </row>
    <row r="361" spans="1:8" ht="13.5" customHeight="1" x14ac:dyDescent="0.25">
      <c r="A361" s="407">
        <f t="shared" si="120"/>
        <v>1</v>
      </c>
      <c r="B361" s="3" t="str">
        <f t="shared" si="122"/>
        <v>202627</v>
      </c>
      <c r="C361" s="13" t="s">
        <v>419</v>
      </c>
      <c r="D361" s="10">
        <v>4</v>
      </c>
      <c r="E361" s="14" t="s">
        <v>349</v>
      </c>
      <c r="F361" s="4">
        <f t="shared" si="121"/>
        <v>0</v>
      </c>
      <c r="G361" s="3">
        <f t="shared" ca="1" si="123"/>
        <v>0</v>
      </c>
      <c r="H361" s="3" t="str">
        <f t="shared" si="119"/>
        <v>_RAS52</v>
      </c>
    </row>
    <row r="362" spans="1:8" ht="13.5" customHeight="1" x14ac:dyDescent="0.25">
      <c r="A362" s="407">
        <f t="shared" si="120"/>
        <v>1</v>
      </c>
      <c r="B362" s="3" t="str">
        <f t="shared" si="122"/>
        <v>202627</v>
      </c>
      <c r="C362" s="13" t="s">
        <v>419</v>
      </c>
      <c r="D362" s="10">
        <v>4.0999999999999996</v>
      </c>
      <c r="E362" s="14" t="s">
        <v>349</v>
      </c>
      <c r="F362" s="4">
        <f t="shared" si="121"/>
        <v>0</v>
      </c>
      <c r="G362" s="3">
        <f t="shared" ca="1" si="123"/>
        <v>0</v>
      </c>
      <c r="H362" s="3" t="str">
        <f t="shared" si="119"/>
        <v>_RAS52</v>
      </c>
    </row>
    <row r="363" spans="1:8" ht="13.5" customHeight="1" x14ac:dyDescent="0.25">
      <c r="A363" s="407">
        <f t="shared" si="120"/>
        <v>1</v>
      </c>
      <c r="B363" s="3" t="str">
        <f t="shared" si="122"/>
        <v>202627</v>
      </c>
      <c r="C363" s="13" t="s">
        <v>419</v>
      </c>
      <c r="D363" s="10">
        <v>5</v>
      </c>
      <c r="E363" s="14" t="s">
        <v>349</v>
      </c>
      <c r="F363" s="4">
        <f t="shared" si="121"/>
        <v>0</v>
      </c>
      <c r="G363" s="3">
        <f t="shared" ca="1" si="123"/>
        <v>0</v>
      </c>
      <c r="H363" s="3" t="str">
        <f t="shared" ref="H363:H420" si="124">"_"&amp;C363</f>
        <v>_RAS52</v>
      </c>
    </row>
    <row r="364" spans="1:8" ht="13.5" customHeight="1" x14ac:dyDescent="0.25">
      <c r="A364" s="407">
        <f t="shared" si="120"/>
        <v>1</v>
      </c>
      <c r="B364" s="3" t="str">
        <f t="shared" si="122"/>
        <v>202627</v>
      </c>
      <c r="C364" s="13" t="s">
        <v>419</v>
      </c>
      <c r="D364" s="10">
        <v>6</v>
      </c>
      <c r="E364" s="14" t="s">
        <v>349</v>
      </c>
      <c r="F364" s="4">
        <f t="shared" si="121"/>
        <v>0</v>
      </c>
      <c r="G364" s="3">
        <f t="shared" ca="1" si="123"/>
        <v>0</v>
      </c>
      <c r="H364" s="3" t="str">
        <f t="shared" si="124"/>
        <v>_RAS52</v>
      </c>
    </row>
    <row r="365" spans="1:8" ht="13.5" customHeight="1" x14ac:dyDescent="0.25">
      <c r="A365" s="407">
        <f t="shared" si="120"/>
        <v>1</v>
      </c>
      <c r="B365" s="3" t="str">
        <f t="shared" si="122"/>
        <v>202627</v>
      </c>
      <c r="C365" s="13" t="s">
        <v>419</v>
      </c>
      <c r="D365" s="10">
        <v>6.1</v>
      </c>
      <c r="E365" s="14" t="s">
        <v>349</v>
      </c>
      <c r="F365" s="4">
        <f t="shared" si="121"/>
        <v>0</v>
      </c>
      <c r="G365" s="3">
        <f t="shared" ca="1" si="123"/>
        <v>0</v>
      </c>
      <c r="H365" s="3" t="str">
        <f t="shared" si="124"/>
        <v>_RAS52</v>
      </c>
    </row>
    <row r="366" spans="1:8" ht="13.5" customHeight="1" x14ac:dyDescent="0.25">
      <c r="A366" s="407">
        <f t="shared" si="120"/>
        <v>1</v>
      </c>
      <c r="B366" s="3" t="str">
        <f t="shared" si="122"/>
        <v>202627</v>
      </c>
      <c r="C366" s="13" t="s">
        <v>419</v>
      </c>
      <c r="D366" s="10">
        <v>7</v>
      </c>
      <c r="E366" s="14" t="s">
        <v>349</v>
      </c>
      <c r="F366" s="4">
        <f t="shared" si="121"/>
        <v>0</v>
      </c>
      <c r="G366" s="3">
        <f t="shared" ca="1" si="123"/>
        <v>0</v>
      </c>
      <c r="H366" s="3" t="str">
        <f t="shared" si="124"/>
        <v>_RAS52</v>
      </c>
    </row>
    <row r="367" spans="1:8" ht="13.5" customHeight="1" x14ac:dyDescent="0.25">
      <c r="A367" s="407">
        <f t="shared" si="120"/>
        <v>1</v>
      </c>
      <c r="B367" s="3" t="str">
        <f t="shared" si="122"/>
        <v>202627</v>
      </c>
      <c r="C367" s="13" t="s">
        <v>419</v>
      </c>
      <c r="D367" s="10">
        <v>23</v>
      </c>
      <c r="E367" s="14" t="s">
        <v>349</v>
      </c>
      <c r="F367" s="4">
        <f t="shared" si="121"/>
        <v>0</v>
      </c>
      <c r="G367" s="3">
        <f t="shared" ca="1" si="123"/>
        <v>0</v>
      </c>
      <c r="H367" s="3" t="str">
        <f t="shared" si="124"/>
        <v>_RAS52</v>
      </c>
    </row>
    <row r="368" spans="1:8" ht="13.5" customHeight="1" x14ac:dyDescent="0.25">
      <c r="A368" s="407">
        <f t="shared" si="120"/>
        <v>1</v>
      </c>
      <c r="B368" s="3" t="str">
        <f t="shared" si="122"/>
        <v>202627</v>
      </c>
      <c r="C368" s="13" t="s">
        <v>419</v>
      </c>
      <c r="D368" s="10">
        <v>1</v>
      </c>
      <c r="E368" s="14" t="s">
        <v>350</v>
      </c>
      <c r="F368" s="4">
        <f t="shared" si="121"/>
        <v>0</v>
      </c>
      <c r="G368" s="3">
        <f t="shared" ca="1" si="123"/>
        <v>0</v>
      </c>
      <c r="H368" s="3" t="str">
        <f t="shared" si="124"/>
        <v>_RAS52</v>
      </c>
    </row>
    <row r="369" spans="1:8" ht="13.5" customHeight="1" x14ac:dyDescent="0.25">
      <c r="A369" s="407">
        <f t="shared" si="120"/>
        <v>1</v>
      </c>
      <c r="B369" s="3" t="str">
        <f t="shared" si="122"/>
        <v>202627</v>
      </c>
      <c r="C369" s="13" t="s">
        <v>419</v>
      </c>
      <c r="D369" s="10">
        <v>4</v>
      </c>
      <c r="E369" s="14" t="s">
        <v>350</v>
      </c>
      <c r="F369" s="4">
        <f t="shared" si="121"/>
        <v>0</v>
      </c>
      <c r="G369" s="3">
        <f t="shared" ca="1" si="123"/>
        <v>0</v>
      </c>
      <c r="H369" s="3" t="str">
        <f t="shared" si="124"/>
        <v>_RAS52</v>
      </c>
    </row>
    <row r="370" spans="1:8" ht="13.5" customHeight="1" x14ac:dyDescent="0.25">
      <c r="A370" s="407">
        <f t="shared" si="120"/>
        <v>1</v>
      </c>
      <c r="B370" s="3" t="str">
        <f t="shared" si="122"/>
        <v>202627</v>
      </c>
      <c r="C370" s="13" t="s">
        <v>419</v>
      </c>
      <c r="D370" s="10">
        <v>4.0999999999999996</v>
      </c>
      <c r="E370" s="14" t="s">
        <v>350</v>
      </c>
      <c r="F370" s="4">
        <f t="shared" si="121"/>
        <v>0</v>
      </c>
      <c r="G370" s="3">
        <f t="shared" ca="1" si="123"/>
        <v>0</v>
      </c>
      <c r="H370" s="3" t="str">
        <f t="shared" si="124"/>
        <v>_RAS52</v>
      </c>
    </row>
    <row r="371" spans="1:8" ht="13.5" customHeight="1" x14ac:dyDescent="0.25">
      <c r="A371" s="407">
        <f t="shared" si="120"/>
        <v>1</v>
      </c>
      <c r="B371" s="3" t="str">
        <f t="shared" si="122"/>
        <v>202627</v>
      </c>
      <c r="C371" s="13" t="s">
        <v>419</v>
      </c>
      <c r="D371" s="10">
        <v>5</v>
      </c>
      <c r="E371" s="14" t="s">
        <v>350</v>
      </c>
      <c r="F371" s="4">
        <f t="shared" si="121"/>
        <v>0</v>
      </c>
      <c r="G371" s="3">
        <f t="shared" ca="1" si="123"/>
        <v>0</v>
      </c>
      <c r="H371" s="3" t="str">
        <f t="shared" si="124"/>
        <v>_RAS52</v>
      </c>
    </row>
    <row r="372" spans="1:8" ht="13.5" customHeight="1" x14ac:dyDescent="0.25">
      <c r="A372" s="407">
        <f t="shared" ref="A372:A420" si="125">A371</f>
        <v>1</v>
      </c>
      <c r="B372" s="3" t="str">
        <f t="shared" si="122"/>
        <v>202627</v>
      </c>
      <c r="C372" s="13" t="s">
        <v>419</v>
      </c>
      <c r="D372" s="10">
        <v>6</v>
      </c>
      <c r="E372" s="14" t="s">
        <v>350</v>
      </c>
      <c r="F372" s="4">
        <f t="shared" si="121"/>
        <v>0</v>
      </c>
      <c r="G372" s="3">
        <f t="shared" ca="1" si="123"/>
        <v>0</v>
      </c>
      <c r="H372" s="3" t="str">
        <f t="shared" si="124"/>
        <v>_RAS52</v>
      </c>
    </row>
    <row r="373" spans="1:8" ht="13.5" customHeight="1" x14ac:dyDescent="0.25">
      <c r="A373" s="407">
        <f t="shared" si="125"/>
        <v>1</v>
      </c>
      <c r="B373" s="3" t="str">
        <f t="shared" si="122"/>
        <v>202627</v>
      </c>
      <c r="C373" s="13" t="s">
        <v>419</v>
      </c>
      <c r="D373" s="10">
        <v>6.1</v>
      </c>
      <c r="E373" s="14" t="s">
        <v>350</v>
      </c>
      <c r="F373" s="4">
        <f t="shared" si="121"/>
        <v>0</v>
      </c>
      <c r="G373" s="3">
        <f t="shared" ca="1" si="123"/>
        <v>0</v>
      </c>
      <c r="H373" s="3" t="str">
        <f t="shared" si="124"/>
        <v>_RAS52</v>
      </c>
    </row>
    <row r="374" spans="1:8" ht="13.5" customHeight="1" x14ac:dyDescent="0.25">
      <c r="A374" s="407">
        <f t="shared" si="125"/>
        <v>1</v>
      </c>
      <c r="B374" s="3" t="str">
        <f t="shared" si="122"/>
        <v>202627</v>
      </c>
      <c r="C374" s="13" t="s">
        <v>419</v>
      </c>
      <c r="D374" s="10">
        <v>7</v>
      </c>
      <c r="E374" s="14" t="s">
        <v>350</v>
      </c>
      <c r="F374" s="4">
        <f t="shared" si="121"/>
        <v>0</v>
      </c>
      <c r="G374" s="3">
        <f t="shared" ca="1" si="123"/>
        <v>0</v>
      </c>
      <c r="H374" s="3" t="str">
        <f t="shared" si="124"/>
        <v>_RAS52</v>
      </c>
    </row>
    <row r="375" spans="1:8" ht="13.5" customHeight="1" x14ac:dyDescent="0.25">
      <c r="A375" s="407">
        <f t="shared" si="125"/>
        <v>1</v>
      </c>
      <c r="B375" s="3" t="str">
        <f t="shared" si="122"/>
        <v>202627</v>
      </c>
      <c r="C375" s="13" t="s">
        <v>419</v>
      </c>
      <c r="D375" s="10">
        <v>23</v>
      </c>
      <c r="E375" s="14" t="s">
        <v>350</v>
      </c>
      <c r="F375" s="4">
        <f t="shared" si="121"/>
        <v>0</v>
      </c>
      <c r="G375" s="3">
        <f t="shared" ca="1" si="123"/>
        <v>0</v>
      </c>
      <c r="H375" s="3" t="str">
        <f t="shared" si="124"/>
        <v>_RAS52</v>
      </c>
    </row>
    <row r="376" spans="1:8" ht="13.5" customHeight="1" x14ac:dyDescent="0.25">
      <c r="A376" s="407">
        <f t="shared" si="125"/>
        <v>1</v>
      </c>
      <c r="B376" s="3" t="str">
        <f t="shared" si="122"/>
        <v>202627</v>
      </c>
      <c r="C376" s="13" t="s">
        <v>419</v>
      </c>
      <c r="D376" s="10">
        <v>1</v>
      </c>
      <c r="E376" s="14" t="s">
        <v>351</v>
      </c>
      <c r="F376" s="4">
        <f t="shared" si="121"/>
        <v>0</v>
      </c>
      <c r="G376" s="3">
        <f t="shared" ca="1" si="123"/>
        <v>0</v>
      </c>
      <c r="H376" s="3" t="str">
        <f t="shared" si="124"/>
        <v>_RAS52</v>
      </c>
    </row>
    <row r="377" spans="1:8" ht="13.5" customHeight="1" x14ac:dyDescent="0.25">
      <c r="A377" s="407">
        <f t="shared" si="125"/>
        <v>1</v>
      </c>
      <c r="B377" s="3" t="str">
        <f t="shared" si="122"/>
        <v>202627</v>
      </c>
      <c r="C377" s="13" t="s">
        <v>419</v>
      </c>
      <c r="D377" s="10">
        <v>4</v>
      </c>
      <c r="E377" s="14" t="s">
        <v>351</v>
      </c>
      <c r="F377" s="4">
        <f t="shared" si="121"/>
        <v>0</v>
      </c>
      <c r="G377" s="3">
        <f t="shared" ca="1" si="123"/>
        <v>0</v>
      </c>
      <c r="H377" s="3" t="str">
        <f t="shared" si="124"/>
        <v>_RAS52</v>
      </c>
    </row>
    <row r="378" spans="1:8" ht="13.5" customHeight="1" x14ac:dyDescent="0.25">
      <c r="A378" s="407">
        <f t="shared" si="125"/>
        <v>1</v>
      </c>
      <c r="B378" s="3" t="str">
        <f t="shared" si="122"/>
        <v>202627</v>
      </c>
      <c r="C378" s="13" t="s">
        <v>419</v>
      </c>
      <c r="D378" s="10">
        <v>4.0999999999999996</v>
      </c>
      <c r="E378" s="14" t="s">
        <v>351</v>
      </c>
      <c r="F378" s="4">
        <f t="shared" si="121"/>
        <v>0</v>
      </c>
      <c r="G378" s="3">
        <f t="shared" ca="1" si="123"/>
        <v>0</v>
      </c>
      <c r="H378" s="3" t="str">
        <f t="shared" si="124"/>
        <v>_RAS52</v>
      </c>
    </row>
    <row r="379" spans="1:8" ht="13.5" customHeight="1" x14ac:dyDescent="0.25">
      <c r="A379" s="407">
        <f t="shared" si="125"/>
        <v>1</v>
      </c>
      <c r="B379" s="3" t="str">
        <f t="shared" si="122"/>
        <v>202627</v>
      </c>
      <c r="C379" s="13" t="s">
        <v>419</v>
      </c>
      <c r="D379" s="10">
        <v>5</v>
      </c>
      <c r="E379" s="14" t="s">
        <v>351</v>
      </c>
      <c r="F379" s="4">
        <f t="shared" si="121"/>
        <v>0</v>
      </c>
      <c r="G379" s="3">
        <f t="shared" ca="1" si="123"/>
        <v>0</v>
      </c>
      <c r="H379" s="3" t="str">
        <f t="shared" si="124"/>
        <v>_RAS52</v>
      </c>
    </row>
    <row r="380" spans="1:8" ht="13.5" customHeight="1" x14ac:dyDescent="0.25">
      <c r="A380" s="407">
        <f t="shared" si="125"/>
        <v>1</v>
      </c>
      <c r="B380" s="3" t="str">
        <f t="shared" si="122"/>
        <v>202627</v>
      </c>
      <c r="C380" s="13" t="s">
        <v>419</v>
      </c>
      <c r="D380" s="10">
        <v>6</v>
      </c>
      <c r="E380" s="14" t="s">
        <v>351</v>
      </c>
      <c r="F380" s="4">
        <f t="shared" si="121"/>
        <v>0</v>
      </c>
      <c r="G380" s="3">
        <f t="shared" ca="1" si="123"/>
        <v>0</v>
      </c>
      <c r="H380" s="3" t="str">
        <f t="shared" si="124"/>
        <v>_RAS52</v>
      </c>
    </row>
    <row r="381" spans="1:8" ht="13.5" customHeight="1" x14ac:dyDescent="0.25">
      <c r="A381" s="407">
        <f t="shared" si="125"/>
        <v>1</v>
      </c>
      <c r="B381" s="3" t="str">
        <f t="shared" si="122"/>
        <v>202627</v>
      </c>
      <c r="C381" s="13" t="s">
        <v>419</v>
      </c>
      <c r="D381" s="10">
        <v>6.1</v>
      </c>
      <c r="E381" s="14" t="s">
        <v>351</v>
      </c>
      <c r="F381" s="4">
        <f t="shared" si="121"/>
        <v>0</v>
      </c>
      <c r="G381" s="3">
        <f t="shared" ca="1" si="123"/>
        <v>0</v>
      </c>
      <c r="H381" s="3" t="str">
        <f t="shared" si="124"/>
        <v>_RAS52</v>
      </c>
    </row>
    <row r="382" spans="1:8" ht="13.5" customHeight="1" x14ac:dyDescent="0.25">
      <c r="A382" s="407">
        <f t="shared" si="125"/>
        <v>1</v>
      </c>
      <c r="B382" s="3" t="str">
        <f t="shared" si="122"/>
        <v>202627</v>
      </c>
      <c r="C382" s="13" t="s">
        <v>419</v>
      </c>
      <c r="D382" s="10">
        <v>7</v>
      </c>
      <c r="E382" s="14" t="s">
        <v>351</v>
      </c>
      <c r="F382" s="4">
        <f t="shared" si="121"/>
        <v>0</v>
      </c>
      <c r="G382" s="3">
        <f t="shared" ca="1" si="123"/>
        <v>0</v>
      </c>
      <c r="H382" s="3" t="str">
        <f t="shared" si="124"/>
        <v>_RAS52</v>
      </c>
    </row>
    <row r="383" spans="1:8" ht="13.5" customHeight="1" x14ac:dyDescent="0.25">
      <c r="A383" s="407">
        <f t="shared" si="125"/>
        <v>1</v>
      </c>
      <c r="B383" s="3" t="str">
        <f t="shared" si="122"/>
        <v>202627</v>
      </c>
      <c r="C383" s="13" t="s">
        <v>419</v>
      </c>
      <c r="D383" s="10">
        <v>23</v>
      </c>
      <c r="E383" s="14" t="s">
        <v>351</v>
      </c>
      <c r="F383" s="4">
        <f t="shared" si="121"/>
        <v>0</v>
      </c>
      <c r="G383" s="3">
        <f t="shared" ca="1" si="123"/>
        <v>0</v>
      </c>
      <c r="H383" s="3" t="str">
        <f t="shared" si="124"/>
        <v>_RAS52</v>
      </c>
    </row>
    <row r="384" spans="1:8" ht="13.5" customHeight="1" x14ac:dyDescent="0.25">
      <c r="A384" s="407">
        <f t="shared" si="125"/>
        <v>1</v>
      </c>
      <c r="B384" s="3" t="str">
        <f t="shared" si="122"/>
        <v>202627</v>
      </c>
      <c r="C384" s="13" t="s">
        <v>419</v>
      </c>
      <c r="D384" s="10">
        <v>1</v>
      </c>
      <c r="E384" s="14" t="s">
        <v>352</v>
      </c>
      <c r="F384" s="4">
        <f t="shared" si="121"/>
        <v>0</v>
      </c>
      <c r="G384" s="3">
        <f t="shared" ca="1" si="123"/>
        <v>0</v>
      </c>
      <c r="H384" s="3" t="str">
        <f t="shared" si="124"/>
        <v>_RAS52</v>
      </c>
    </row>
    <row r="385" spans="1:8" ht="13.5" customHeight="1" x14ac:dyDescent="0.25">
      <c r="A385" s="407">
        <f t="shared" si="125"/>
        <v>1</v>
      </c>
      <c r="B385" s="3" t="str">
        <f t="shared" si="122"/>
        <v>202627</v>
      </c>
      <c r="C385" s="13" t="s">
        <v>419</v>
      </c>
      <c r="D385" s="10">
        <v>4</v>
      </c>
      <c r="E385" s="14" t="s">
        <v>352</v>
      </c>
      <c r="F385" s="4">
        <f t="shared" si="121"/>
        <v>0</v>
      </c>
      <c r="G385" s="3">
        <f t="shared" ca="1" si="123"/>
        <v>0</v>
      </c>
      <c r="H385" s="3" t="str">
        <f t="shared" si="124"/>
        <v>_RAS52</v>
      </c>
    </row>
    <row r="386" spans="1:8" ht="13.5" customHeight="1" x14ac:dyDescent="0.25">
      <c r="A386" s="407">
        <f t="shared" si="125"/>
        <v>1</v>
      </c>
      <c r="B386" s="3" t="str">
        <f t="shared" si="122"/>
        <v>202627</v>
      </c>
      <c r="C386" s="13" t="s">
        <v>419</v>
      </c>
      <c r="D386" s="10">
        <v>4.0999999999999996</v>
      </c>
      <c r="E386" s="14" t="s">
        <v>352</v>
      </c>
      <c r="F386" s="4">
        <f t="shared" si="121"/>
        <v>0</v>
      </c>
      <c r="G386" s="3">
        <f t="shared" ca="1" si="123"/>
        <v>0</v>
      </c>
      <c r="H386" s="3" t="str">
        <f t="shared" si="124"/>
        <v>_RAS52</v>
      </c>
    </row>
    <row r="387" spans="1:8" ht="13.5" customHeight="1" x14ac:dyDescent="0.25">
      <c r="A387" s="407">
        <f t="shared" si="125"/>
        <v>1</v>
      </c>
      <c r="B387" s="3" t="str">
        <f t="shared" si="122"/>
        <v>202627</v>
      </c>
      <c r="C387" s="13" t="s">
        <v>419</v>
      </c>
      <c r="D387" s="10">
        <v>5</v>
      </c>
      <c r="E387" s="14" t="s">
        <v>352</v>
      </c>
      <c r="F387" s="4">
        <f t="shared" si="121"/>
        <v>0</v>
      </c>
      <c r="G387" s="3">
        <f t="shared" ca="1" si="123"/>
        <v>0</v>
      </c>
      <c r="H387" s="3" t="str">
        <f t="shared" si="124"/>
        <v>_RAS52</v>
      </c>
    </row>
    <row r="388" spans="1:8" ht="13.5" customHeight="1" x14ac:dyDescent="0.25">
      <c r="A388" s="407">
        <f t="shared" si="125"/>
        <v>1</v>
      </c>
      <c r="B388" s="3" t="str">
        <f t="shared" si="122"/>
        <v>202627</v>
      </c>
      <c r="C388" s="13" t="s">
        <v>419</v>
      </c>
      <c r="D388" s="10">
        <v>6</v>
      </c>
      <c r="E388" s="14" t="s">
        <v>352</v>
      </c>
      <c r="F388" s="4">
        <f t="shared" ref="F388:F419" si="126">UANumber</f>
        <v>0</v>
      </c>
      <c r="G388" s="3">
        <f t="shared" ca="1" si="123"/>
        <v>0</v>
      </c>
      <c r="H388" s="3" t="str">
        <f t="shared" si="124"/>
        <v>_RAS52</v>
      </c>
    </row>
    <row r="389" spans="1:8" ht="13.5" customHeight="1" x14ac:dyDescent="0.25">
      <c r="A389" s="407">
        <f t="shared" si="125"/>
        <v>1</v>
      </c>
      <c r="B389" s="3" t="str">
        <f t="shared" si="122"/>
        <v>202627</v>
      </c>
      <c r="C389" s="13" t="s">
        <v>419</v>
      </c>
      <c r="D389" s="10">
        <v>6.1</v>
      </c>
      <c r="E389" s="14" t="s">
        <v>352</v>
      </c>
      <c r="F389" s="4">
        <f t="shared" si="126"/>
        <v>0</v>
      </c>
      <c r="G389" s="3">
        <f t="shared" ca="1" si="123"/>
        <v>0</v>
      </c>
      <c r="H389" s="3" t="str">
        <f t="shared" si="124"/>
        <v>_RAS52</v>
      </c>
    </row>
    <row r="390" spans="1:8" ht="13.5" customHeight="1" x14ac:dyDescent="0.25">
      <c r="A390" s="407">
        <f t="shared" si="125"/>
        <v>1</v>
      </c>
      <c r="B390" s="3" t="str">
        <f t="shared" ref="B390:B420" si="127">Year</f>
        <v>202627</v>
      </c>
      <c r="C390" s="13" t="s">
        <v>419</v>
      </c>
      <c r="D390" s="10">
        <v>7</v>
      </c>
      <c r="E390" s="14" t="s">
        <v>352</v>
      </c>
      <c r="F390" s="4">
        <f t="shared" si="126"/>
        <v>0</v>
      </c>
      <c r="G390" s="3">
        <f t="shared" ca="1" si="123"/>
        <v>0</v>
      </c>
      <c r="H390" s="3" t="str">
        <f t="shared" si="124"/>
        <v>_RAS52</v>
      </c>
    </row>
    <row r="391" spans="1:8" ht="13.5" customHeight="1" x14ac:dyDescent="0.25">
      <c r="A391" s="407">
        <f t="shared" si="125"/>
        <v>1</v>
      </c>
      <c r="B391" s="3" t="str">
        <f t="shared" si="127"/>
        <v>202627</v>
      </c>
      <c r="C391" s="13" t="s">
        <v>419</v>
      </c>
      <c r="D391" s="10">
        <v>23</v>
      </c>
      <c r="E391" s="14" t="s">
        <v>352</v>
      </c>
      <c r="F391" s="4">
        <f t="shared" si="126"/>
        <v>0</v>
      </c>
      <c r="G391" s="3">
        <f t="shared" ca="1" si="123"/>
        <v>0</v>
      </c>
      <c r="H391" s="3" t="str">
        <f t="shared" si="124"/>
        <v>_RAS52</v>
      </c>
    </row>
    <row r="392" spans="1:8" ht="13.5" customHeight="1" x14ac:dyDescent="0.25">
      <c r="A392" s="407">
        <f t="shared" si="125"/>
        <v>1</v>
      </c>
      <c r="B392" s="3" t="str">
        <f t="shared" si="127"/>
        <v>202627</v>
      </c>
      <c r="C392" s="13" t="s">
        <v>419</v>
      </c>
      <c r="D392" s="10">
        <v>1</v>
      </c>
      <c r="E392" s="14" t="s">
        <v>458</v>
      </c>
      <c r="F392" s="4">
        <f t="shared" si="126"/>
        <v>0</v>
      </c>
      <c r="G392" s="3">
        <f t="shared" ca="1" si="123"/>
        <v>0</v>
      </c>
      <c r="H392" s="3" t="str">
        <f t="shared" si="124"/>
        <v>_RAS52</v>
      </c>
    </row>
    <row r="393" spans="1:8" ht="13.5" customHeight="1" x14ac:dyDescent="0.25">
      <c r="A393" s="407">
        <f t="shared" si="125"/>
        <v>1</v>
      </c>
      <c r="B393" s="3" t="str">
        <f t="shared" si="127"/>
        <v>202627</v>
      </c>
      <c r="C393" s="13" t="s">
        <v>419</v>
      </c>
      <c r="D393" s="10">
        <v>4</v>
      </c>
      <c r="E393" s="14" t="s">
        <v>458</v>
      </c>
      <c r="F393" s="4">
        <f t="shared" si="126"/>
        <v>0</v>
      </c>
      <c r="G393" s="3">
        <f t="shared" ca="1" si="123"/>
        <v>0</v>
      </c>
      <c r="H393" s="3" t="str">
        <f t="shared" si="124"/>
        <v>_RAS52</v>
      </c>
    </row>
    <row r="394" spans="1:8" ht="13.5" customHeight="1" x14ac:dyDescent="0.25">
      <c r="A394" s="407">
        <f t="shared" si="125"/>
        <v>1</v>
      </c>
      <c r="B394" s="3" t="str">
        <f t="shared" si="127"/>
        <v>202627</v>
      </c>
      <c r="C394" s="13" t="s">
        <v>419</v>
      </c>
      <c r="D394" s="10">
        <v>4.0999999999999996</v>
      </c>
      <c r="E394" s="14" t="s">
        <v>458</v>
      </c>
      <c r="F394" s="4">
        <f t="shared" si="126"/>
        <v>0</v>
      </c>
      <c r="G394" s="3">
        <f t="shared" ca="1" si="123"/>
        <v>0</v>
      </c>
      <c r="H394" s="3" t="str">
        <f t="shared" si="124"/>
        <v>_RAS52</v>
      </c>
    </row>
    <row r="395" spans="1:8" ht="13.5" customHeight="1" x14ac:dyDescent="0.25">
      <c r="A395" s="407">
        <f t="shared" si="125"/>
        <v>1</v>
      </c>
      <c r="B395" s="3" t="str">
        <f t="shared" si="127"/>
        <v>202627</v>
      </c>
      <c r="C395" s="13" t="s">
        <v>419</v>
      </c>
      <c r="D395" s="10">
        <v>5</v>
      </c>
      <c r="E395" s="14" t="s">
        <v>458</v>
      </c>
      <c r="F395" s="4">
        <f t="shared" si="126"/>
        <v>0</v>
      </c>
      <c r="G395" s="3">
        <f t="shared" ca="1" si="123"/>
        <v>0</v>
      </c>
      <c r="H395" s="3" t="str">
        <f t="shared" si="124"/>
        <v>_RAS52</v>
      </c>
    </row>
    <row r="396" spans="1:8" ht="13.5" customHeight="1" x14ac:dyDescent="0.25">
      <c r="A396" s="407">
        <f t="shared" si="125"/>
        <v>1</v>
      </c>
      <c r="B396" s="3" t="str">
        <f t="shared" si="127"/>
        <v>202627</v>
      </c>
      <c r="C396" s="13" t="s">
        <v>419</v>
      </c>
      <c r="D396" s="10">
        <v>6</v>
      </c>
      <c r="E396" s="14" t="s">
        <v>458</v>
      </c>
      <c r="F396" s="4">
        <f t="shared" si="126"/>
        <v>0</v>
      </c>
      <c r="G396" s="3">
        <f t="shared" ca="1" si="123"/>
        <v>0</v>
      </c>
      <c r="H396" s="3" t="str">
        <f t="shared" si="124"/>
        <v>_RAS52</v>
      </c>
    </row>
    <row r="397" spans="1:8" ht="13.5" customHeight="1" x14ac:dyDescent="0.25">
      <c r="A397" s="407">
        <f t="shared" si="125"/>
        <v>1</v>
      </c>
      <c r="B397" s="3" t="str">
        <f t="shared" si="127"/>
        <v>202627</v>
      </c>
      <c r="C397" s="13" t="s">
        <v>419</v>
      </c>
      <c r="D397" s="10">
        <v>6.1</v>
      </c>
      <c r="E397" s="14" t="s">
        <v>458</v>
      </c>
      <c r="F397" s="4">
        <f t="shared" si="126"/>
        <v>0</v>
      </c>
      <c r="G397" s="3">
        <f t="shared" ca="1" si="123"/>
        <v>0</v>
      </c>
      <c r="H397" s="3" t="str">
        <f t="shared" si="124"/>
        <v>_RAS52</v>
      </c>
    </row>
    <row r="398" spans="1:8" ht="13.5" customHeight="1" x14ac:dyDescent="0.25">
      <c r="A398" s="407">
        <f t="shared" si="125"/>
        <v>1</v>
      </c>
      <c r="B398" s="3" t="str">
        <f t="shared" si="127"/>
        <v>202627</v>
      </c>
      <c r="C398" s="13" t="s">
        <v>419</v>
      </c>
      <c r="D398" s="10">
        <v>7</v>
      </c>
      <c r="E398" s="14" t="s">
        <v>458</v>
      </c>
      <c r="F398" s="4">
        <f t="shared" si="126"/>
        <v>0</v>
      </c>
      <c r="G398" s="3">
        <f t="shared" ca="1" si="123"/>
        <v>0</v>
      </c>
      <c r="H398" s="3" t="str">
        <f t="shared" si="124"/>
        <v>_RAS52</v>
      </c>
    </row>
    <row r="399" spans="1:8" ht="13.5" customHeight="1" x14ac:dyDescent="0.25">
      <c r="A399" s="407">
        <f t="shared" si="125"/>
        <v>1</v>
      </c>
      <c r="B399" s="3" t="str">
        <f t="shared" si="127"/>
        <v>202627</v>
      </c>
      <c r="C399" s="13" t="s">
        <v>419</v>
      </c>
      <c r="D399" s="10">
        <v>23</v>
      </c>
      <c r="E399" s="14" t="s">
        <v>458</v>
      </c>
      <c r="F399" s="4">
        <f t="shared" si="126"/>
        <v>0</v>
      </c>
      <c r="G399" s="3">
        <f t="shared" ca="1" si="123"/>
        <v>0</v>
      </c>
      <c r="H399" s="3" t="str">
        <f t="shared" si="124"/>
        <v>_RAS52</v>
      </c>
    </row>
    <row r="400" spans="1:8" ht="13.5" customHeight="1" x14ac:dyDescent="0.25">
      <c r="A400" s="407">
        <f t="shared" si="125"/>
        <v>1</v>
      </c>
      <c r="B400" s="3" t="str">
        <f t="shared" si="127"/>
        <v>202627</v>
      </c>
      <c r="C400" s="13" t="s">
        <v>419</v>
      </c>
      <c r="D400" s="10">
        <v>1</v>
      </c>
      <c r="E400" s="14" t="s">
        <v>44</v>
      </c>
      <c r="F400" s="4">
        <f t="shared" si="126"/>
        <v>0</v>
      </c>
      <c r="G400" s="3">
        <f t="shared" ca="1" si="123"/>
        <v>0</v>
      </c>
      <c r="H400" s="3" t="str">
        <f t="shared" si="124"/>
        <v>_RAS52</v>
      </c>
    </row>
    <row r="401" spans="1:8" ht="13.5" customHeight="1" x14ac:dyDescent="0.25">
      <c r="A401" s="407">
        <f t="shared" si="125"/>
        <v>1</v>
      </c>
      <c r="B401" s="3" t="str">
        <f t="shared" si="127"/>
        <v>202627</v>
      </c>
      <c r="C401" s="13" t="s">
        <v>419</v>
      </c>
      <c r="D401" s="10">
        <v>4</v>
      </c>
      <c r="E401" s="14" t="s">
        <v>44</v>
      </c>
      <c r="F401" s="4">
        <f t="shared" si="126"/>
        <v>0</v>
      </c>
      <c r="G401" s="3">
        <f t="shared" ca="1" si="123"/>
        <v>0</v>
      </c>
      <c r="H401" s="3" t="str">
        <f t="shared" si="124"/>
        <v>_RAS52</v>
      </c>
    </row>
    <row r="402" spans="1:8" ht="13.5" customHeight="1" x14ac:dyDescent="0.25">
      <c r="A402" s="407">
        <f t="shared" si="125"/>
        <v>1</v>
      </c>
      <c r="B402" s="3" t="str">
        <f t="shared" si="127"/>
        <v>202627</v>
      </c>
      <c r="C402" s="13" t="s">
        <v>419</v>
      </c>
      <c r="D402" s="10">
        <v>4.0999999999999996</v>
      </c>
      <c r="E402" s="14" t="s">
        <v>44</v>
      </c>
      <c r="F402" s="4">
        <f t="shared" si="126"/>
        <v>0</v>
      </c>
      <c r="G402" s="3">
        <f t="shared" ca="1" si="123"/>
        <v>0</v>
      </c>
      <c r="H402" s="3" t="str">
        <f t="shared" si="124"/>
        <v>_RAS52</v>
      </c>
    </row>
    <row r="403" spans="1:8" ht="13.5" customHeight="1" x14ac:dyDescent="0.25">
      <c r="A403" s="407">
        <f t="shared" si="125"/>
        <v>1</v>
      </c>
      <c r="B403" s="3" t="str">
        <f t="shared" si="127"/>
        <v>202627</v>
      </c>
      <c r="C403" s="13" t="s">
        <v>419</v>
      </c>
      <c r="D403" s="10">
        <v>5</v>
      </c>
      <c r="E403" s="14" t="s">
        <v>44</v>
      </c>
      <c r="F403" s="4">
        <f t="shared" si="126"/>
        <v>0</v>
      </c>
      <c r="G403" s="3">
        <f t="shared" ca="1" si="123"/>
        <v>0</v>
      </c>
      <c r="H403" s="3" t="str">
        <f t="shared" si="124"/>
        <v>_RAS52</v>
      </c>
    </row>
    <row r="404" spans="1:8" ht="13.5" customHeight="1" x14ac:dyDescent="0.25">
      <c r="A404" s="407">
        <f t="shared" si="125"/>
        <v>1</v>
      </c>
      <c r="B404" s="3" t="str">
        <f t="shared" si="127"/>
        <v>202627</v>
      </c>
      <c r="C404" s="13" t="s">
        <v>419</v>
      </c>
      <c r="D404" s="10">
        <v>6</v>
      </c>
      <c r="E404" s="14" t="s">
        <v>44</v>
      </c>
      <c r="F404" s="4">
        <f t="shared" si="126"/>
        <v>0</v>
      </c>
      <c r="G404" s="3">
        <f t="shared" ca="1" si="123"/>
        <v>0</v>
      </c>
      <c r="H404" s="3" t="str">
        <f t="shared" si="124"/>
        <v>_RAS52</v>
      </c>
    </row>
    <row r="405" spans="1:8" ht="13.5" customHeight="1" x14ac:dyDescent="0.25">
      <c r="A405" s="407">
        <f t="shared" si="125"/>
        <v>1</v>
      </c>
      <c r="B405" s="3" t="str">
        <f t="shared" si="127"/>
        <v>202627</v>
      </c>
      <c r="C405" s="13" t="s">
        <v>419</v>
      </c>
      <c r="D405" s="10">
        <v>6.1</v>
      </c>
      <c r="E405" s="14" t="s">
        <v>44</v>
      </c>
      <c r="F405" s="4">
        <f t="shared" si="126"/>
        <v>0</v>
      </c>
      <c r="G405" s="3">
        <f t="shared" ca="1" si="123"/>
        <v>0</v>
      </c>
      <c r="H405" s="3" t="str">
        <f t="shared" si="124"/>
        <v>_RAS52</v>
      </c>
    </row>
    <row r="406" spans="1:8" ht="13.5" customHeight="1" x14ac:dyDescent="0.25">
      <c r="A406" s="407">
        <f t="shared" si="125"/>
        <v>1</v>
      </c>
      <c r="B406" s="3" t="str">
        <f t="shared" si="127"/>
        <v>202627</v>
      </c>
      <c r="C406" s="13" t="s">
        <v>419</v>
      </c>
      <c r="D406" s="10">
        <v>7</v>
      </c>
      <c r="E406" s="14" t="s">
        <v>44</v>
      </c>
      <c r="F406" s="4">
        <f t="shared" si="126"/>
        <v>0</v>
      </c>
      <c r="G406" s="3">
        <f t="shared" ca="1" si="123"/>
        <v>0</v>
      </c>
      <c r="H406" s="3" t="str">
        <f t="shared" si="124"/>
        <v>_RAS52</v>
      </c>
    </row>
    <row r="407" spans="1:8" ht="13.5" customHeight="1" x14ac:dyDescent="0.25">
      <c r="A407" s="407">
        <f t="shared" si="125"/>
        <v>1</v>
      </c>
      <c r="B407" s="3" t="str">
        <f t="shared" si="127"/>
        <v>202627</v>
      </c>
      <c r="C407" s="13" t="s">
        <v>419</v>
      </c>
      <c r="D407" s="10">
        <v>8</v>
      </c>
      <c r="E407" s="14" t="s">
        <v>44</v>
      </c>
      <c r="F407" s="4">
        <f t="shared" si="126"/>
        <v>0</v>
      </c>
      <c r="G407" s="3">
        <f t="shared" ca="1" si="123"/>
        <v>0</v>
      </c>
      <c r="H407" s="3" t="str">
        <f t="shared" si="124"/>
        <v>_RAS52</v>
      </c>
    </row>
    <row r="408" spans="1:8" ht="13.5" customHeight="1" x14ac:dyDescent="0.25">
      <c r="A408" s="407">
        <f t="shared" si="125"/>
        <v>1</v>
      </c>
      <c r="B408" s="3" t="str">
        <f t="shared" si="127"/>
        <v>202627</v>
      </c>
      <c r="C408" s="13" t="s">
        <v>419</v>
      </c>
      <c r="D408" s="10">
        <v>9</v>
      </c>
      <c r="E408" s="14" t="s">
        <v>44</v>
      </c>
      <c r="F408" s="4">
        <f t="shared" si="126"/>
        <v>0</v>
      </c>
      <c r="G408" s="3">
        <f t="shared" ca="1" si="123"/>
        <v>0</v>
      </c>
      <c r="H408" s="3" t="str">
        <f t="shared" si="124"/>
        <v>_RAS52</v>
      </c>
    </row>
    <row r="409" spans="1:8" ht="13.5" customHeight="1" x14ac:dyDescent="0.25">
      <c r="A409" s="407">
        <f t="shared" si="125"/>
        <v>1</v>
      </c>
      <c r="B409" s="3" t="str">
        <f t="shared" si="127"/>
        <v>202627</v>
      </c>
      <c r="C409" s="13" t="s">
        <v>419</v>
      </c>
      <c r="D409" s="10">
        <v>10.1</v>
      </c>
      <c r="E409" s="14" t="s">
        <v>44</v>
      </c>
      <c r="F409" s="4">
        <f t="shared" si="126"/>
        <v>0</v>
      </c>
      <c r="G409" s="3">
        <f t="shared" ca="1" si="123"/>
        <v>0</v>
      </c>
      <c r="H409" s="3" t="str">
        <f t="shared" si="124"/>
        <v>_RAS52</v>
      </c>
    </row>
    <row r="410" spans="1:8" ht="13.5" customHeight="1" x14ac:dyDescent="0.25">
      <c r="A410" s="407">
        <f t="shared" si="125"/>
        <v>1</v>
      </c>
      <c r="B410" s="3" t="str">
        <f t="shared" si="127"/>
        <v>202627</v>
      </c>
      <c r="C410" s="13" t="s">
        <v>419</v>
      </c>
      <c r="D410" s="10">
        <v>10.199999999999999</v>
      </c>
      <c r="E410" s="14" t="s">
        <v>44</v>
      </c>
      <c r="F410" s="4">
        <f t="shared" si="126"/>
        <v>0</v>
      </c>
      <c r="G410" s="3">
        <f t="shared" ca="1" si="123"/>
        <v>0</v>
      </c>
      <c r="H410" s="3" t="str">
        <f t="shared" si="124"/>
        <v>_RAS52</v>
      </c>
    </row>
    <row r="411" spans="1:8" ht="13.5" customHeight="1" x14ac:dyDescent="0.25">
      <c r="A411" s="407">
        <f t="shared" si="125"/>
        <v>1</v>
      </c>
      <c r="B411" s="3" t="str">
        <f t="shared" si="127"/>
        <v>202627</v>
      </c>
      <c r="C411" s="13" t="s">
        <v>419</v>
      </c>
      <c r="D411" s="10">
        <v>11</v>
      </c>
      <c r="E411" s="14" t="s">
        <v>44</v>
      </c>
      <c r="F411" s="4">
        <f t="shared" si="126"/>
        <v>0</v>
      </c>
      <c r="G411" s="3">
        <f t="shared" ca="1" si="123"/>
        <v>0</v>
      </c>
      <c r="H411" s="3" t="str">
        <f t="shared" si="124"/>
        <v>_RAS52</v>
      </c>
    </row>
    <row r="412" spans="1:8" ht="13.5" customHeight="1" x14ac:dyDescent="0.25">
      <c r="A412" s="407">
        <f t="shared" si="125"/>
        <v>1</v>
      </c>
      <c r="B412" s="3" t="str">
        <f t="shared" si="127"/>
        <v>202627</v>
      </c>
      <c r="C412" s="13" t="s">
        <v>419</v>
      </c>
      <c r="D412" s="10">
        <v>12</v>
      </c>
      <c r="E412" s="14" t="s">
        <v>44</v>
      </c>
      <c r="F412" s="4">
        <f t="shared" si="126"/>
        <v>0</v>
      </c>
      <c r="G412" s="3">
        <f t="shared" ca="1" si="123"/>
        <v>0</v>
      </c>
      <c r="H412" s="3" t="str">
        <f t="shared" si="124"/>
        <v>_RAS52</v>
      </c>
    </row>
    <row r="413" spans="1:8" ht="13.5" customHeight="1" x14ac:dyDescent="0.25">
      <c r="A413" s="407">
        <f t="shared" si="125"/>
        <v>1</v>
      </c>
      <c r="B413" s="3" t="str">
        <f t="shared" si="127"/>
        <v>202627</v>
      </c>
      <c r="C413" s="13" t="s">
        <v>419</v>
      </c>
      <c r="D413" s="10">
        <v>13.1</v>
      </c>
      <c r="E413" s="14" t="s">
        <v>44</v>
      </c>
      <c r="F413" s="4">
        <f t="shared" si="126"/>
        <v>0</v>
      </c>
      <c r="G413" s="3">
        <f t="shared" ca="1" si="123"/>
        <v>0</v>
      </c>
      <c r="H413" s="3" t="str">
        <f t="shared" si="124"/>
        <v>_RAS52</v>
      </c>
    </row>
    <row r="414" spans="1:8" ht="13.5" customHeight="1" x14ac:dyDescent="0.25">
      <c r="A414" s="407">
        <f t="shared" si="125"/>
        <v>1</v>
      </c>
      <c r="B414" s="3" t="str">
        <f t="shared" si="127"/>
        <v>202627</v>
      </c>
      <c r="C414" s="13" t="s">
        <v>419</v>
      </c>
      <c r="D414" s="10">
        <v>13.2</v>
      </c>
      <c r="E414" s="14" t="s">
        <v>44</v>
      </c>
      <c r="F414" s="4">
        <f t="shared" si="126"/>
        <v>0</v>
      </c>
      <c r="G414" s="3">
        <f t="shared" ca="1" si="123"/>
        <v>0</v>
      </c>
      <c r="H414" s="3" t="str">
        <f t="shared" si="124"/>
        <v>_RAS52</v>
      </c>
    </row>
    <row r="415" spans="1:8" ht="13.5" customHeight="1" x14ac:dyDescent="0.25">
      <c r="A415" s="407">
        <f t="shared" si="125"/>
        <v>1</v>
      </c>
      <c r="B415" s="3" t="str">
        <f t="shared" si="127"/>
        <v>202627</v>
      </c>
      <c r="C415" s="13" t="s">
        <v>419</v>
      </c>
      <c r="D415" s="10">
        <v>14.1</v>
      </c>
      <c r="E415" s="14" t="s">
        <v>44</v>
      </c>
      <c r="F415" s="4">
        <f t="shared" si="126"/>
        <v>0</v>
      </c>
      <c r="G415" s="3">
        <f t="shared" ca="1" si="123"/>
        <v>0</v>
      </c>
      <c r="H415" s="3" t="str">
        <f t="shared" si="124"/>
        <v>_RAS52</v>
      </c>
    </row>
    <row r="416" spans="1:8" ht="13.5" customHeight="1" x14ac:dyDescent="0.25">
      <c r="A416" s="407">
        <f t="shared" si="125"/>
        <v>1</v>
      </c>
      <c r="B416" s="3" t="str">
        <f t="shared" si="127"/>
        <v>202627</v>
      </c>
      <c r="C416" s="13" t="s">
        <v>419</v>
      </c>
      <c r="D416" s="10">
        <v>14.2</v>
      </c>
      <c r="E416" s="14" t="s">
        <v>44</v>
      </c>
      <c r="F416" s="4">
        <f t="shared" si="126"/>
        <v>0</v>
      </c>
      <c r="G416" s="3">
        <f t="shared" ca="1" si="123"/>
        <v>0</v>
      </c>
      <c r="H416" s="3" t="str">
        <f t="shared" si="124"/>
        <v>_RAS52</v>
      </c>
    </row>
    <row r="417" spans="1:8" ht="13.5" customHeight="1" x14ac:dyDescent="0.25">
      <c r="A417" s="407">
        <f t="shared" si="125"/>
        <v>1</v>
      </c>
      <c r="B417" s="3" t="str">
        <f t="shared" si="127"/>
        <v>202627</v>
      </c>
      <c r="C417" s="13" t="s">
        <v>419</v>
      </c>
      <c r="D417" s="10">
        <v>15.1</v>
      </c>
      <c r="E417" s="14" t="s">
        <v>44</v>
      </c>
      <c r="F417" s="4">
        <f t="shared" si="126"/>
        <v>0</v>
      </c>
      <c r="G417" s="3">
        <f t="shared" ca="1" si="123"/>
        <v>0</v>
      </c>
      <c r="H417" s="3" t="str">
        <f t="shared" si="124"/>
        <v>_RAS52</v>
      </c>
    </row>
    <row r="418" spans="1:8" ht="13.5" customHeight="1" x14ac:dyDescent="0.25">
      <c r="A418" s="407">
        <f t="shared" si="125"/>
        <v>1</v>
      </c>
      <c r="B418" s="3" t="str">
        <f t="shared" si="127"/>
        <v>202627</v>
      </c>
      <c r="C418" s="13" t="s">
        <v>419</v>
      </c>
      <c r="D418" s="10">
        <v>15.2</v>
      </c>
      <c r="E418" s="14" t="s">
        <v>44</v>
      </c>
      <c r="F418" s="4">
        <f t="shared" si="126"/>
        <v>0</v>
      </c>
      <c r="G418" s="3">
        <f t="shared" ca="1" si="123"/>
        <v>0</v>
      </c>
      <c r="H418" s="3" t="str">
        <f t="shared" si="124"/>
        <v>_RAS52</v>
      </c>
    </row>
    <row r="419" spans="1:8" ht="13.5" customHeight="1" x14ac:dyDescent="0.25">
      <c r="A419" s="407">
        <f t="shared" si="125"/>
        <v>1</v>
      </c>
      <c r="B419" s="3" t="str">
        <f t="shared" si="127"/>
        <v>202627</v>
      </c>
      <c r="C419" s="13" t="s">
        <v>419</v>
      </c>
      <c r="D419" s="10">
        <v>16</v>
      </c>
      <c r="E419" s="14" t="s">
        <v>44</v>
      </c>
      <c r="F419" s="4">
        <f t="shared" si="126"/>
        <v>0</v>
      </c>
      <c r="G419" s="3">
        <f t="shared" ca="1" si="123"/>
        <v>0</v>
      </c>
      <c r="H419" s="3" t="str">
        <f t="shared" si="124"/>
        <v>_RAS52</v>
      </c>
    </row>
    <row r="420" spans="1:8" ht="13.5" customHeight="1" x14ac:dyDescent="0.25">
      <c r="A420" s="407">
        <f t="shared" si="125"/>
        <v>1</v>
      </c>
      <c r="B420" s="3" t="str">
        <f t="shared" si="127"/>
        <v>202627</v>
      </c>
      <c r="C420" s="13" t="s">
        <v>419</v>
      </c>
      <c r="D420" s="10">
        <v>23</v>
      </c>
      <c r="E420" s="14" t="s">
        <v>44</v>
      </c>
      <c r="F420" s="4">
        <f>UANumber</f>
        <v>0</v>
      </c>
      <c r="G420" s="3">
        <f t="shared" ca="1" si="123"/>
        <v>0</v>
      </c>
      <c r="H420" s="3" t="str">
        <f t="shared" si="124"/>
        <v>_RAS52</v>
      </c>
    </row>
    <row r="421" spans="1:8" ht="13.5" customHeight="1" x14ac:dyDescent="0.25">
      <c r="A421" s="407"/>
    </row>
    <row r="422" spans="1:8" ht="13.5" customHeight="1" x14ac:dyDescent="0.25">
      <c r="A422" s="407"/>
    </row>
    <row r="423" spans="1:8" ht="13.5" customHeight="1" x14ac:dyDescent="0.25">
      <c r="A423" s="407"/>
    </row>
    <row r="424" spans="1:8" ht="13.5" customHeight="1" x14ac:dyDescent="0.25">
      <c r="A424" s="407"/>
    </row>
    <row r="425" spans="1:8" ht="13.5" customHeight="1" x14ac:dyDescent="0.25">
      <c r="A425" s="407"/>
    </row>
    <row r="426" spans="1:8" ht="13.5" customHeight="1" x14ac:dyDescent="0.25">
      <c r="A426" s="407"/>
    </row>
    <row r="427" spans="1:8" ht="13.5" customHeight="1" x14ac:dyDescent="0.25"/>
    <row r="428" spans="1:8" ht="13.5" customHeight="1" x14ac:dyDescent="0.25"/>
    <row r="429" spans="1:8" ht="13.5" customHeight="1" x14ac:dyDescent="0.25"/>
    <row r="430" spans="1:8" ht="13.5" customHeight="1" x14ac:dyDescent="0.25"/>
    <row r="431" spans="1:8" ht="13.5" customHeight="1" x14ac:dyDescent="0.25"/>
    <row r="432" spans="1:8" ht="13.5" customHeight="1" x14ac:dyDescent="0.25"/>
    <row r="433" ht="13.5" customHeight="1" x14ac:dyDescent="0.25"/>
    <row r="434" ht="13.5" customHeight="1" x14ac:dyDescent="0.25"/>
    <row r="435" ht="13.5" customHeight="1" x14ac:dyDescent="0.25"/>
    <row r="436" ht="13.5" customHeight="1" x14ac:dyDescent="0.25"/>
    <row r="437" ht="13.5" customHeight="1" x14ac:dyDescent="0.25"/>
    <row r="438" ht="13.5" customHeight="1" x14ac:dyDescent="0.25"/>
    <row r="439" ht="13.5" customHeight="1" x14ac:dyDescent="0.25"/>
    <row r="440" ht="13.5" customHeight="1" x14ac:dyDescent="0.25"/>
    <row r="441" ht="13.5" customHeight="1" x14ac:dyDescent="0.25"/>
    <row r="442" ht="13.5" customHeight="1" x14ac:dyDescent="0.25"/>
    <row r="443" ht="13.5" customHeight="1" x14ac:dyDescent="0.25"/>
    <row r="444" ht="13.5" customHeight="1" x14ac:dyDescent="0.25"/>
    <row r="445" ht="13.5" customHeight="1" x14ac:dyDescent="0.25"/>
    <row r="446" ht="13.5" customHeight="1" x14ac:dyDescent="0.25"/>
    <row r="447" ht="13.5" customHeight="1" x14ac:dyDescent="0.25"/>
    <row r="448" ht="13.5" customHeight="1" x14ac:dyDescent="0.25"/>
    <row r="449" ht="13.5" customHeight="1" x14ac:dyDescent="0.25"/>
    <row r="450" ht="13.5" customHeight="1" x14ac:dyDescent="0.25"/>
    <row r="451" ht="13.5" customHeight="1" x14ac:dyDescent="0.25"/>
    <row r="452" ht="13.5" customHeight="1" x14ac:dyDescent="0.25"/>
    <row r="453" ht="13.5" customHeight="1" x14ac:dyDescent="0.25"/>
    <row r="454" ht="13.5" customHeight="1" x14ac:dyDescent="0.25"/>
    <row r="455" ht="13.5" customHeight="1" x14ac:dyDescent="0.25"/>
    <row r="456" ht="13.5" customHeight="1" x14ac:dyDescent="0.25"/>
    <row r="457" ht="13.5" customHeight="1" x14ac:dyDescent="0.25"/>
    <row r="458" ht="13.5" customHeight="1" x14ac:dyDescent="0.25"/>
    <row r="459" ht="13.5" customHeight="1" x14ac:dyDescent="0.25"/>
    <row r="460" ht="13.5" customHeight="1" x14ac:dyDescent="0.25"/>
    <row r="461" ht="13.5" customHeight="1" x14ac:dyDescent="0.25"/>
    <row r="462" ht="13.5" customHeight="1" x14ac:dyDescent="0.25"/>
    <row r="463" ht="13.5" customHeight="1" x14ac:dyDescent="0.25"/>
    <row r="464" ht="13.5" customHeight="1" x14ac:dyDescent="0.25"/>
    <row r="465" ht="13.5" customHeight="1" x14ac:dyDescent="0.25"/>
    <row r="466" ht="13.5" customHeight="1" x14ac:dyDescent="0.25"/>
    <row r="467" ht="13.5" customHeight="1" x14ac:dyDescent="0.25"/>
  </sheetData>
  <autoFilter ref="B1:G420" xr:uid="{00000000-0009-0000-0000-000007000000}"/>
  <phoneticPr fontId="0" type="noConversion"/>
  <conditionalFormatting sqref="G2:G420">
    <cfRule type="cellIs" dxfId="0" priority="1" stopIfTrue="1" operator="equal">
      <formula>""</formula>
    </cfRule>
  </conditionalFormatting>
  <pageMargins left="0.75" right="0.75" top="1" bottom="1" header="0.5" footer="0.5"/>
  <pageSetup paperSize="9" orientation="portrait" r:id="rId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tabColor rgb="FFCCFFCC"/>
    <pageSetUpPr fitToPage="1"/>
  </sheetPr>
  <dimension ref="A1:AA459"/>
  <sheetViews>
    <sheetView topLeftCell="P1" zoomScaleNormal="100" workbookViewId="0">
      <pane ySplit="2" topLeftCell="A3" activePane="bottomLeft" state="frozen"/>
      <selection activeCell="C26" sqref="C26:J33"/>
      <selection pane="bottomLeft" activeCell="AA12" sqref="AA12"/>
    </sheetView>
  </sheetViews>
  <sheetFormatPr defaultColWidth="8.84375" defaultRowHeight="13.5" customHeight="1" x14ac:dyDescent="0.25"/>
  <cols>
    <col min="1" max="1" width="6.07421875" style="3" customWidth="1"/>
    <col min="2" max="2" width="5.69140625" style="3" bestFit="1" customWidth="1"/>
    <col min="3" max="3" width="35.53515625" style="3" customWidth="1"/>
    <col min="4" max="4" width="50.3046875" style="3" bestFit="1" customWidth="1"/>
    <col min="5" max="5" width="7.53515625" style="3" customWidth="1"/>
    <col min="6" max="6" width="49" style="3" customWidth="1"/>
    <col min="7" max="7" width="18.69140625" style="3" customWidth="1"/>
    <col min="8" max="8" width="27.23046875" style="3" customWidth="1"/>
    <col min="9" max="9" width="20" style="3" customWidth="1"/>
    <col min="10" max="10" width="14.3046875" style="3" customWidth="1"/>
    <col min="11" max="11" width="14" style="3" customWidth="1"/>
    <col min="12" max="12" width="9.4609375" style="3" customWidth="1"/>
    <col min="13" max="13" width="1.765625" style="3" customWidth="1"/>
    <col min="14" max="14" width="5.69140625" style="855" bestFit="1" customWidth="1"/>
    <col min="15" max="15" width="3.53515625" style="855" customWidth="1"/>
    <col min="16" max="16" width="31.07421875" style="867" bestFit="1" customWidth="1"/>
    <col min="17" max="18" width="12.3046875" style="867" customWidth="1"/>
    <col min="19" max="19" width="11.84375" style="867" customWidth="1"/>
    <col min="20" max="20" width="16.765625" style="867" bestFit="1" customWidth="1"/>
    <col min="21" max="21" width="1.765625" style="3" customWidth="1"/>
    <col min="22" max="23" width="12.69140625" style="3" customWidth="1"/>
    <col min="24" max="24" width="11" style="3" customWidth="1"/>
    <col min="25" max="25" width="12.3046875" style="3" customWidth="1"/>
    <col min="26" max="26" width="8.84375" style="3"/>
    <col min="27" max="27" width="13" style="3" bestFit="1" customWidth="1"/>
    <col min="28" max="16384" width="8.84375" style="3"/>
  </cols>
  <sheetData>
    <row r="1" spans="1:27" s="4" customFormat="1" thickBot="1" x14ac:dyDescent="0.35">
      <c r="A1" s="848" t="s">
        <v>3632</v>
      </c>
      <c r="B1" s="849"/>
      <c r="C1" s="850">
        <f>VLOOKUP(FrontPage!F9,authority,2,FALSE)</f>
        <v>0</v>
      </c>
      <c r="D1" s="851" t="str">
        <f>IF(B40=1,VLOOKUP(UANumber,$B$3:$D$35,3,FALSE),VLOOKUP(UANumber,$B$3:$D$35,2,FALSE))</f>
        <v>Please select your authority</v>
      </c>
      <c r="F1" s="852"/>
      <c r="G1" s="853" t="s">
        <v>4097</v>
      </c>
      <c r="H1" s="854" t="str">
        <f>LEFT(Year,4)&amp;"-"&amp;RIGHT(Year,2)</f>
        <v>2026-27</v>
      </c>
      <c r="J1" s="4" t="s">
        <v>4005</v>
      </c>
      <c r="K1" s="4" t="s">
        <v>4004</v>
      </c>
      <c r="N1" s="855"/>
      <c r="O1" s="855"/>
      <c r="P1" s="855"/>
      <c r="Q1" s="5">
        <v>160</v>
      </c>
      <c r="R1" s="5">
        <v>159</v>
      </c>
      <c r="S1" s="5">
        <v>157</v>
      </c>
      <c r="T1" s="903" t="s">
        <v>4123</v>
      </c>
      <c r="V1" s="15" t="str">
        <f>"Council tax support funding by unitary authority"&amp;" "&amp;H1</f>
        <v>Council tax support funding by unitary authority 2026-27</v>
      </c>
      <c r="Y1" s="856"/>
    </row>
    <row r="2" spans="1:27" s="4" customFormat="1" ht="20.25" customHeight="1" x14ac:dyDescent="0.3">
      <c r="A2" s="848" t="s">
        <v>226</v>
      </c>
      <c r="B2" s="848" t="s">
        <v>224</v>
      </c>
      <c r="C2" s="848" t="s">
        <v>227</v>
      </c>
      <c r="E2" s="848" t="s">
        <v>224</v>
      </c>
      <c r="F2" s="848" t="s">
        <v>138</v>
      </c>
      <c r="G2" s="848" t="s">
        <v>139</v>
      </c>
      <c r="H2" s="848" t="s">
        <v>140</v>
      </c>
      <c r="I2" s="848" t="s">
        <v>141</v>
      </c>
      <c r="J2" s="848" t="s">
        <v>142</v>
      </c>
      <c r="K2" s="848" t="s">
        <v>143</v>
      </c>
      <c r="L2" s="848" t="s">
        <v>144</v>
      </c>
      <c r="M2" s="848"/>
      <c r="N2" s="3" t="s">
        <v>224</v>
      </c>
      <c r="O2" s="3" t="s">
        <v>228</v>
      </c>
      <c r="P2" s="3" t="s">
        <v>227</v>
      </c>
      <c r="Q2" s="566" t="str">
        <f>"NDR"&amp;" "&amp;H1</f>
        <v>NDR 2026-27</v>
      </c>
      <c r="R2" s="566" t="str">
        <f>"RSG"&amp;" "&amp;H1</f>
        <v>RSG 2026-27</v>
      </c>
      <c r="S2" s="566" t="str">
        <f>"PG"&amp;" "&amp;H1</f>
        <v>PG 2026-27</v>
      </c>
      <c r="T2" s="904" t="s">
        <v>4124</v>
      </c>
      <c r="V2" s="857" t="s">
        <v>3704</v>
      </c>
      <c r="W2" s="858"/>
      <c r="X2" s="858"/>
      <c r="Y2" s="858"/>
      <c r="AA2" s="848" t="s">
        <v>4125</v>
      </c>
    </row>
    <row r="3" spans="1:27" s="4" customFormat="1" ht="12.5" x14ac:dyDescent="0.25">
      <c r="A3" s="4">
        <v>1</v>
      </c>
      <c r="B3" s="4">
        <v>0</v>
      </c>
      <c r="C3" s="4" t="s">
        <v>229</v>
      </c>
      <c r="D3" s="3" t="s">
        <v>791</v>
      </c>
      <c r="E3" s="4">
        <v>512</v>
      </c>
      <c r="F3" s="4" t="s">
        <v>225</v>
      </c>
      <c r="G3" s="4" t="s">
        <v>512</v>
      </c>
      <c r="H3" s="4" t="s">
        <v>145</v>
      </c>
      <c r="I3" s="4" t="s">
        <v>231</v>
      </c>
      <c r="J3" s="4" t="s">
        <v>114</v>
      </c>
      <c r="L3" s="4" t="s">
        <v>232</v>
      </c>
      <c r="N3" s="859">
        <v>512</v>
      </c>
      <c r="O3" s="860" t="s">
        <v>230</v>
      </c>
      <c r="P3" s="861" t="s">
        <v>225</v>
      </c>
      <c r="Q3" s="901">
        <v>24081.010999999999</v>
      </c>
      <c r="R3" s="901">
        <v>120503.951</v>
      </c>
      <c r="S3" s="99"/>
      <c r="T3" s="3"/>
      <c r="AA3" s="456">
        <v>198</v>
      </c>
    </row>
    <row r="4" spans="1:27" s="4" customFormat="1" ht="26" x14ac:dyDescent="0.3">
      <c r="A4" s="4">
        <v>2</v>
      </c>
      <c r="B4" s="4">
        <v>512</v>
      </c>
      <c r="C4" s="3" t="s">
        <v>3596</v>
      </c>
      <c r="D4" s="3" t="s">
        <v>225</v>
      </c>
      <c r="E4" s="4">
        <v>514</v>
      </c>
      <c r="F4" s="4" t="s">
        <v>233</v>
      </c>
      <c r="G4" s="4" t="s">
        <v>4100</v>
      </c>
      <c r="H4" s="4" t="s">
        <v>328</v>
      </c>
      <c r="I4" s="4" t="s">
        <v>146</v>
      </c>
      <c r="J4" s="4" t="s">
        <v>234</v>
      </c>
      <c r="K4" s="4" t="s">
        <v>235</v>
      </c>
      <c r="L4" s="4" t="s">
        <v>236</v>
      </c>
      <c r="N4" s="859">
        <v>514</v>
      </c>
      <c r="O4" s="860" t="s">
        <v>230</v>
      </c>
      <c r="P4" s="861" t="s">
        <v>233</v>
      </c>
      <c r="Q4" s="901">
        <v>42526.542000000001</v>
      </c>
      <c r="R4" s="901">
        <v>221482.845</v>
      </c>
      <c r="S4" s="99"/>
      <c r="T4" s="3"/>
      <c r="V4" s="223"/>
      <c r="W4" s="911"/>
      <c r="X4" s="913" t="s">
        <v>5</v>
      </c>
      <c r="AA4" s="456">
        <v>298</v>
      </c>
    </row>
    <row r="5" spans="1:27" s="4" customFormat="1" ht="15" customHeight="1" x14ac:dyDescent="0.25">
      <c r="A5" s="4">
        <v>3</v>
      </c>
      <c r="B5" s="4">
        <v>514</v>
      </c>
      <c r="C5" s="3" t="s">
        <v>3597</v>
      </c>
      <c r="D5" s="3" t="s">
        <v>233</v>
      </c>
      <c r="E5" s="4">
        <v>516</v>
      </c>
      <c r="F5" s="4" t="s">
        <v>242</v>
      </c>
      <c r="G5" s="4" t="s">
        <v>4101</v>
      </c>
      <c r="H5" s="4" t="s">
        <v>315</v>
      </c>
      <c r="I5" s="4" t="s">
        <v>316</v>
      </c>
      <c r="J5" s="4" t="s">
        <v>244</v>
      </c>
      <c r="L5" s="4" t="s">
        <v>245</v>
      </c>
      <c r="N5" s="859">
        <v>516</v>
      </c>
      <c r="O5" s="860" t="s">
        <v>243</v>
      </c>
      <c r="P5" s="861" t="s">
        <v>242</v>
      </c>
      <c r="Q5" s="901">
        <v>40532.152999999998</v>
      </c>
      <c r="R5" s="901">
        <v>192971.22700000001</v>
      </c>
      <c r="S5" s="99"/>
      <c r="T5" s="3"/>
      <c r="V5" s="909">
        <v>512</v>
      </c>
      <c r="W5" s="910" t="s">
        <v>62</v>
      </c>
      <c r="X5" s="914">
        <v>5055.3938530000005</v>
      </c>
      <c r="AA5" s="456">
        <v>398</v>
      </c>
    </row>
    <row r="6" spans="1:27" s="4" customFormat="1" ht="15" customHeight="1" x14ac:dyDescent="0.25">
      <c r="A6" s="4">
        <v>4</v>
      </c>
      <c r="B6" s="4">
        <v>516</v>
      </c>
      <c r="C6" s="4" t="s">
        <v>242</v>
      </c>
      <c r="D6" s="3" t="s">
        <v>3598</v>
      </c>
      <c r="E6" s="4">
        <v>518</v>
      </c>
      <c r="F6" s="4" t="s">
        <v>246</v>
      </c>
      <c r="G6" s="4" t="s">
        <v>4102</v>
      </c>
      <c r="H6" s="4" t="s">
        <v>249</v>
      </c>
      <c r="I6" s="4" t="s">
        <v>317</v>
      </c>
      <c r="J6" s="4" t="s">
        <v>318</v>
      </c>
      <c r="K6" s="4" t="s">
        <v>247</v>
      </c>
      <c r="L6" s="4" t="s">
        <v>147</v>
      </c>
      <c r="N6" s="859">
        <v>518</v>
      </c>
      <c r="O6" s="860" t="s">
        <v>243</v>
      </c>
      <c r="P6" s="861" t="s">
        <v>246</v>
      </c>
      <c r="Q6" s="901">
        <v>33782.438999999998</v>
      </c>
      <c r="R6" s="901">
        <v>196125.46900000001</v>
      </c>
      <c r="S6" s="99"/>
      <c r="T6" s="3"/>
      <c r="V6" s="909">
        <v>514</v>
      </c>
      <c r="W6" s="910" t="s">
        <v>235</v>
      </c>
      <c r="X6" s="914">
        <v>7854.1429040000003</v>
      </c>
      <c r="AA6" s="456">
        <v>498</v>
      </c>
    </row>
    <row r="7" spans="1:27" s="4" customFormat="1" ht="12.5" x14ac:dyDescent="0.25">
      <c r="A7" s="4">
        <v>5</v>
      </c>
      <c r="B7" s="4">
        <v>518</v>
      </c>
      <c r="C7" s="4" t="s">
        <v>246</v>
      </c>
      <c r="D7" s="3" t="s">
        <v>3599</v>
      </c>
      <c r="E7" s="4">
        <v>520</v>
      </c>
      <c r="F7" s="4" t="s">
        <v>248</v>
      </c>
      <c r="G7" s="4" t="s">
        <v>477</v>
      </c>
      <c r="H7" s="4" t="s">
        <v>249</v>
      </c>
      <c r="I7" s="4" t="s">
        <v>250</v>
      </c>
      <c r="J7" s="4" t="s">
        <v>251</v>
      </c>
      <c r="L7" s="4" t="s">
        <v>252</v>
      </c>
      <c r="N7" s="859">
        <v>520</v>
      </c>
      <c r="O7" s="860" t="s">
        <v>243</v>
      </c>
      <c r="P7" s="861" t="s">
        <v>248</v>
      </c>
      <c r="Q7" s="901">
        <v>53641.449000000001</v>
      </c>
      <c r="R7" s="901">
        <v>240448.99299999999</v>
      </c>
      <c r="S7" s="99"/>
      <c r="T7" s="3"/>
      <c r="V7" s="909">
        <v>516</v>
      </c>
      <c r="W7" s="910" t="s">
        <v>244</v>
      </c>
      <c r="X7" s="914">
        <v>9617.8802210000013</v>
      </c>
      <c r="AA7" s="456">
        <v>598</v>
      </c>
    </row>
    <row r="8" spans="1:27" s="4" customFormat="1" ht="12.5" x14ac:dyDescent="0.25">
      <c r="A8" s="4">
        <v>6</v>
      </c>
      <c r="B8" s="4">
        <v>520</v>
      </c>
      <c r="C8" s="4" t="s">
        <v>248</v>
      </c>
      <c r="D8" s="3" t="s">
        <v>3600</v>
      </c>
      <c r="E8" s="4">
        <v>522</v>
      </c>
      <c r="F8" s="4" t="s">
        <v>253</v>
      </c>
      <c r="G8" s="4" t="s">
        <v>4103</v>
      </c>
      <c r="H8" s="4" t="s">
        <v>478</v>
      </c>
      <c r="I8" s="4" t="s">
        <v>319</v>
      </c>
      <c r="K8" s="4" t="s">
        <v>254</v>
      </c>
      <c r="L8" s="4" t="s">
        <v>99</v>
      </c>
      <c r="N8" s="859">
        <v>522</v>
      </c>
      <c r="O8" s="860" t="s">
        <v>243</v>
      </c>
      <c r="P8" s="861" t="s">
        <v>253</v>
      </c>
      <c r="Q8" s="901">
        <v>47260.430999999997</v>
      </c>
      <c r="R8" s="901">
        <v>220765.598</v>
      </c>
      <c r="S8" s="99"/>
      <c r="T8" s="3"/>
      <c r="V8" s="909">
        <v>518</v>
      </c>
      <c r="W8" s="910" t="s">
        <v>247</v>
      </c>
      <c r="X8" s="914">
        <v>8799.5669909999997</v>
      </c>
      <c r="AA8" s="456">
        <v>798</v>
      </c>
    </row>
    <row r="9" spans="1:27" s="4" customFormat="1" ht="12.5" x14ac:dyDescent="0.25">
      <c r="A9" s="4">
        <v>7</v>
      </c>
      <c r="B9" s="4">
        <v>522</v>
      </c>
      <c r="C9" s="4" t="s">
        <v>253</v>
      </c>
      <c r="D9" s="3" t="s">
        <v>3601</v>
      </c>
      <c r="E9" s="4">
        <v>524</v>
      </c>
      <c r="F9" s="4" t="s">
        <v>255</v>
      </c>
      <c r="G9" s="4" t="s">
        <v>3961</v>
      </c>
      <c r="H9" s="4" t="s">
        <v>249</v>
      </c>
      <c r="I9" s="4" t="s">
        <v>258</v>
      </c>
      <c r="J9" s="4" t="s">
        <v>259</v>
      </c>
      <c r="L9" s="4" t="s">
        <v>260</v>
      </c>
      <c r="N9" s="859">
        <v>524</v>
      </c>
      <c r="O9" s="860" t="s">
        <v>243</v>
      </c>
      <c r="P9" s="861" t="s">
        <v>255</v>
      </c>
      <c r="Q9" s="901">
        <v>47910.364999999998</v>
      </c>
      <c r="R9" s="901">
        <v>219657.25599999999</v>
      </c>
      <c r="S9" s="99"/>
      <c r="T9" s="3"/>
      <c r="V9" s="909">
        <v>520</v>
      </c>
      <c r="W9" s="910" t="s">
        <v>251</v>
      </c>
      <c r="X9" s="914">
        <v>10010.029870999999</v>
      </c>
    </row>
    <row r="10" spans="1:27" s="4" customFormat="1" ht="12.5" x14ac:dyDescent="0.25">
      <c r="A10" s="4">
        <v>8</v>
      </c>
      <c r="B10" s="4">
        <v>524</v>
      </c>
      <c r="C10" s="4" t="s">
        <v>255</v>
      </c>
      <c r="D10" s="3" t="s">
        <v>3602</v>
      </c>
      <c r="E10" s="4">
        <v>526</v>
      </c>
      <c r="F10" s="4" t="s">
        <v>261</v>
      </c>
      <c r="G10" s="4" t="s">
        <v>4104</v>
      </c>
      <c r="H10" s="4" t="s">
        <v>8</v>
      </c>
      <c r="I10" s="4" t="s">
        <v>9</v>
      </c>
      <c r="J10" s="4" t="s">
        <v>262</v>
      </c>
      <c r="K10" s="4" t="s">
        <v>263</v>
      </c>
      <c r="L10" s="4" t="s">
        <v>10</v>
      </c>
      <c r="N10" s="859">
        <v>526</v>
      </c>
      <c r="O10" s="860" t="s">
        <v>243</v>
      </c>
      <c r="P10" s="861" t="s">
        <v>261</v>
      </c>
      <c r="Q10" s="901">
        <v>26238.741999999998</v>
      </c>
      <c r="R10" s="901">
        <v>127096.931</v>
      </c>
      <c r="S10" s="905"/>
      <c r="T10" s="469"/>
      <c r="V10" s="909">
        <v>522</v>
      </c>
      <c r="W10" s="910" t="s">
        <v>254</v>
      </c>
      <c r="X10" s="914">
        <v>10138.160228000001</v>
      </c>
    </row>
    <row r="11" spans="1:27" s="4" customFormat="1" ht="12.5" x14ac:dyDescent="0.25">
      <c r="A11" s="4">
        <v>9</v>
      </c>
      <c r="B11" s="4">
        <v>526</v>
      </c>
      <c r="C11" s="4" t="s">
        <v>261</v>
      </c>
      <c r="D11" s="3" t="s">
        <v>3603</v>
      </c>
      <c r="E11" s="4">
        <v>528</v>
      </c>
      <c r="F11" s="4" t="s">
        <v>264</v>
      </c>
      <c r="G11" s="4" t="s">
        <v>479</v>
      </c>
      <c r="H11" s="4" t="s">
        <v>249</v>
      </c>
      <c r="I11" s="4" t="s">
        <v>270</v>
      </c>
      <c r="J11" s="4" t="s">
        <v>271</v>
      </c>
      <c r="L11" s="4" t="s">
        <v>272</v>
      </c>
      <c r="N11" s="859">
        <v>528</v>
      </c>
      <c r="O11" s="860" t="s">
        <v>243</v>
      </c>
      <c r="P11" s="861" t="s">
        <v>264</v>
      </c>
      <c r="Q11" s="901">
        <v>43914.298000000003</v>
      </c>
      <c r="R11" s="901">
        <v>204975.73300000001</v>
      </c>
      <c r="S11" s="905"/>
      <c r="T11" s="469"/>
      <c r="V11" s="909">
        <v>524</v>
      </c>
      <c r="W11" s="910" t="s">
        <v>259</v>
      </c>
      <c r="X11" s="914">
        <v>9070.0361130000001</v>
      </c>
    </row>
    <row r="12" spans="1:27" s="4" customFormat="1" ht="12.5" x14ac:dyDescent="0.25">
      <c r="A12" s="4">
        <v>10</v>
      </c>
      <c r="B12" s="4">
        <v>528</v>
      </c>
      <c r="C12" s="4" t="s">
        <v>264</v>
      </c>
      <c r="D12" s="3" t="s">
        <v>3604</v>
      </c>
      <c r="E12" s="4">
        <v>530</v>
      </c>
      <c r="F12" s="4" t="s">
        <v>273</v>
      </c>
      <c r="G12" s="4" t="s">
        <v>480</v>
      </c>
      <c r="H12" s="4" t="s">
        <v>249</v>
      </c>
      <c r="I12" s="4" t="s">
        <v>274</v>
      </c>
      <c r="J12" s="4" t="s">
        <v>314</v>
      </c>
      <c r="L12" s="4" t="s">
        <v>275</v>
      </c>
      <c r="N12" s="859">
        <v>530</v>
      </c>
      <c r="O12" s="860" t="s">
        <v>243</v>
      </c>
      <c r="P12" s="861" t="s">
        <v>273</v>
      </c>
      <c r="Q12" s="901">
        <v>66177.979000000007</v>
      </c>
      <c r="R12" s="901">
        <v>333928.17</v>
      </c>
      <c r="S12" s="905"/>
      <c r="T12" s="469"/>
      <c r="V12" s="909">
        <v>526</v>
      </c>
      <c r="W12" s="910" t="s">
        <v>263</v>
      </c>
      <c r="X12" s="914">
        <v>5318.709938</v>
      </c>
    </row>
    <row r="13" spans="1:27" s="4" customFormat="1" ht="12.5" x14ac:dyDescent="0.25">
      <c r="A13" s="4">
        <v>11</v>
      </c>
      <c r="B13" s="4">
        <v>530</v>
      </c>
      <c r="C13" s="4" t="s">
        <v>273</v>
      </c>
      <c r="D13" s="3" t="s">
        <v>3605</v>
      </c>
      <c r="E13" s="4">
        <v>532</v>
      </c>
      <c r="F13" s="4" t="s">
        <v>276</v>
      </c>
      <c r="G13" s="4" t="s">
        <v>3953</v>
      </c>
      <c r="H13" s="4" t="s">
        <v>281</v>
      </c>
      <c r="I13" s="4" t="s">
        <v>277</v>
      </c>
      <c r="J13" s="4" t="s">
        <v>278</v>
      </c>
      <c r="L13" s="4" t="s">
        <v>279</v>
      </c>
      <c r="N13" s="859">
        <v>532</v>
      </c>
      <c r="O13" s="860" t="s">
        <v>243</v>
      </c>
      <c r="P13" s="861" t="s">
        <v>276</v>
      </c>
      <c r="Q13" s="901">
        <v>87228.822</v>
      </c>
      <c r="R13" s="901">
        <v>415568.55</v>
      </c>
      <c r="S13" s="905"/>
      <c r="T13" s="469"/>
      <c r="V13" s="909">
        <v>528</v>
      </c>
      <c r="W13" s="910" t="s">
        <v>271</v>
      </c>
      <c r="X13" s="914">
        <v>8318.8627180000003</v>
      </c>
    </row>
    <row r="14" spans="1:27" s="4" customFormat="1" ht="12.5" x14ac:dyDescent="0.25">
      <c r="A14" s="4">
        <v>12</v>
      </c>
      <c r="B14" s="4">
        <v>532</v>
      </c>
      <c r="C14" s="4" t="s">
        <v>276</v>
      </c>
      <c r="D14" s="3" t="s">
        <v>3606</v>
      </c>
      <c r="E14" s="4">
        <v>534</v>
      </c>
      <c r="F14" s="4" t="s">
        <v>280</v>
      </c>
      <c r="G14" s="4" t="s">
        <v>4105</v>
      </c>
      <c r="H14" s="4" t="s">
        <v>281</v>
      </c>
      <c r="I14" s="4" t="s">
        <v>282</v>
      </c>
      <c r="L14" s="4" t="s">
        <v>283</v>
      </c>
      <c r="N14" s="859">
        <v>534</v>
      </c>
      <c r="O14" s="860" t="s">
        <v>243</v>
      </c>
      <c r="P14" s="861" t="s">
        <v>280</v>
      </c>
      <c r="Q14" s="901">
        <v>49485.040999999997</v>
      </c>
      <c r="R14" s="901">
        <v>276540.17700000003</v>
      </c>
      <c r="S14" s="905"/>
      <c r="T14" s="469"/>
      <c r="V14" s="909">
        <v>530</v>
      </c>
      <c r="W14" s="910" t="s">
        <v>314</v>
      </c>
      <c r="X14" s="914">
        <v>14690.145807000001</v>
      </c>
    </row>
    <row r="15" spans="1:27" s="4" customFormat="1" ht="12.5" x14ac:dyDescent="0.25">
      <c r="A15" s="4">
        <v>13</v>
      </c>
      <c r="B15" s="4">
        <v>534</v>
      </c>
      <c r="C15" s="4" t="s">
        <v>280</v>
      </c>
      <c r="D15" s="3" t="s">
        <v>3607</v>
      </c>
      <c r="E15" s="4">
        <v>536</v>
      </c>
      <c r="F15" s="4" t="s">
        <v>284</v>
      </c>
      <c r="G15" s="4" t="s">
        <v>513</v>
      </c>
      <c r="H15" s="4" t="s">
        <v>320</v>
      </c>
      <c r="I15" s="4" t="s">
        <v>285</v>
      </c>
      <c r="J15" s="4" t="s">
        <v>321</v>
      </c>
      <c r="K15" s="4" t="s">
        <v>286</v>
      </c>
      <c r="L15" s="4" t="s">
        <v>3960</v>
      </c>
      <c r="N15" s="859">
        <v>536</v>
      </c>
      <c r="O15" s="860" t="s">
        <v>243</v>
      </c>
      <c r="P15" s="861" t="s">
        <v>284</v>
      </c>
      <c r="Q15" s="901">
        <v>50907.951999999997</v>
      </c>
      <c r="R15" s="901">
        <v>245260.37599999999</v>
      </c>
      <c r="S15" s="905"/>
      <c r="T15" s="469"/>
      <c r="V15" s="909">
        <v>532</v>
      </c>
      <c r="W15" s="910" t="s">
        <v>278</v>
      </c>
      <c r="X15" s="914">
        <v>19225.416673</v>
      </c>
    </row>
    <row r="16" spans="1:27" s="4" customFormat="1" ht="12.5" x14ac:dyDescent="0.25">
      <c r="A16" s="4">
        <v>14</v>
      </c>
      <c r="B16" s="4">
        <v>536</v>
      </c>
      <c r="C16" s="4" t="s">
        <v>284</v>
      </c>
      <c r="D16" s="3" t="s">
        <v>3608</v>
      </c>
      <c r="E16" s="4">
        <v>538</v>
      </c>
      <c r="F16" s="4" t="s">
        <v>158</v>
      </c>
      <c r="G16" s="4" t="s">
        <v>4106</v>
      </c>
      <c r="H16" s="4" t="s">
        <v>285</v>
      </c>
      <c r="I16" s="4" t="s">
        <v>288</v>
      </c>
      <c r="J16" s="4" t="s">
        <v>289</v>
      </c>
      <c r="K16" s="4" t="s">
        <v>4107</v>
      </c>
      <c r="L16" s="4" t="s">
        <v>290</v>
      </c>
      <c r="N16" s="859">
        <v>538</v>
      </c>
      <c r="O16" s="860" t="s">
        <v>243</v>
      </c>
      <c r="P16" s="861" t="s">
        <v>287</v>
      </c>
      <c r="Q16" s="901">
        <v>46117.472999999998</v>
      </c>
      <c r="R16" s="901">
        <v>194016.64000000001</v>
      </c>
      <c r="S16" s="905"/>
      <c r="T16" s="469"/>
      <c r="V16" s="909">
        <v>534</v>
      </c>
      <c r="W16" s="910" t="s">
        <v>63</v>
      </c>
      <c r="X16" s="914">
        <v>15295.760405999999</v>
      </c>
    </row>
    <row r="17" spans="1:25" s="4" customFormat="1" ht="12.5" x14ac:dyDescent="0.25">
      <c r="A17" s="4">
        <v>15</v>
      </c>
      <c r="B17" s="4">
        <v>538</v>
      </c>
      <c r="C17" s="4" t="s">
        <v>287</v>
      </c>
      <c r="D17" s="3" t="s">
        <v>3609</v>
      </c>
      <c r="E17" s="4">
        <v>540</v>
      </c>
      <c r="F17" s="4" t="s">
        <v>4108</v>
      </c>
      <c r="G17" s="4" t="s">
        <v>3962</v>
      </c>
      <c r="H17" s="4" t="s">
        <v>322</v>
      </c>
      <c r="I17" s="4" t="s">
        <v>294</v>
      </c>
      <c r="J17" s="4" t="s">
        <v>323</v>
      </c>
      <c r="L17" s="4" t="s">
        <v>295</v>
      </c>
      <c r="N17" s="859">
        <v>540</v>
      </c>
      <c r="O17" s="860" t="s">
        <v>243</v>
      </c>
      <c r="P17" s="861" t="s">
        <v>365</v>
      </c>
      <c r="Q17" s="901">
        <v>83233.611999999994</v>
      </c>
      <c r="R17" s="901">
        <v>473182.37599999999</v>
      </c>
      <c r="S17" s="905"/>
      <c r="T17" s="469"/>
      <c r="V17" s="909">
        <v>536</v>
      </c>
      <c r="W17" s="910" t="s">
        <v>286</v>
      </c>
      <c r="X17" s="914">
        <v>12271.666999999999</v>
      </c>
    </row>
    <row r="18" spans="1:25" s="4" customFormat="1" ht="12.5" x14ac:dyDescent="0.25">
      <c r="A18" s="4">
        <v>16</v>
      </c>
      <c r="B18" s="4">
        <v>540</v>
      </c>
      <c r="C18" s="4" t="s">
        <v>293</v>
      </c>
      <c r="D18" s="3" t="s">
        <v>3610</v>
      </c>
      <c r="E18" s="4">
        <v>542</v>
      </c>
      <c r="F18" s="4" t="s">
        <v>296</v>
      </c>
      <c r="G18" s="4" t="s">
        <v>4109</v>
      </c>
      <c r="H18" s="4" t="s">
        <v>281</v>
      </c>
      <c r="I18" s="4" t="s">
        <v>324</v>
      </c>
      <c r="J18" s="4" t="s">
        <v>297</v>
      </c>
      <c r="L18" s="4" t="s">
        <v>298</v>
      </c>
      <c r="N18" s="859">
        <v>542</v>
      </c>
      <c r="O18" s="860" t="s">
        <v>243</v>
      </c>
      <c r="P18" s="861" t="s">
        <v>296</v>
      </c>
      <c r="Q18" s="901">
        <v>19901.453000000001</v>
      </c>
      <c r="R18" s="901">
        <v>122324.196</v>
      </c>
      <c r="S18" s="905"/>
      <c r="T18" s="469"/>
      <c r="V18" s="909">
        <v>538</v>
      </c>
      <c r="W18" s="910" t="s">
        <v>64</v>
      </c>
      <c r="X18" s="914">
        <v>9278.6529829999999</v>
      </c>
    </row>
    <row r="19" spans="1:25" s="4" customFormat="1" ht="12.5" x14ac:dyDescent="0.25">
      <c r="A19" s="4">
        <v>17</v>
      </c>
      <c r="B19" s="4">
        <v>542</v>
      </c>
      <c r="C19" s="4" t="s">
        <v>296</v>
      </c>
      <c r="D19" s="3" t="s">
        <v>3611</v>
      </c>
      <c r="E19" s="4">
        <v>544</v>
      </c>
      <c r="F19" s="4" t="s">
        <v>299</v>
      </c>
      <c r="G19" s="4" t="s">
        <v>4002</v>
      </c>
      <c r="H19" s="4" t="s">
        <v>148</v>
      </c>
      <c r="I19" s="4" t="s">
        <v>149</v>
      </c>
      <c r="J19" s="4" t="s">
        <v>325</v>
      </c>
      <c r="L19" s="4" t="s">
        <v>150</v>
      </c>
      <c r="N19" s="859">
        <v>544</v>
      </c>
      <c r="O19" s="860" t="s">
        <v>243</v>
      </c>
      <c r="P19" s="861" t="s">
        <v>299</v>
      </c>
      <c r="Q19" s="901">
        <v>60469.618000000002</v>
      </c>
      <c r="R19" s="901">
        <v>338092.72399999999</v>
      </c>
      <c r="S19" s="905"/>
      <c r="T19" s="469"/>
      <c r="V19" s="909">
        <v>540</v>
      </c>
      <c r="W19" s="910" t="s">
        <v>6</v>
      </c>
      <c r="X19" s="914">
        <v>20258.899530999999</v>
      </c>
    </row>
    <row r="20" spans="1:25" s="4" customFormat="1" ht="12.5" x14ac:dyDescent="0.25">
      <c r="A20" s="4">
        <v>18</v>
      </c>
      <c r="B20" s="4">
        <v>544</v>
      </c>
      <c r="C20" s="4" t="s">
        <v>299</v>
      </c>
      <c r="D20" s="3" t="s">
        <v>3612</v>
      </c>
      <c r="E20" s="4">
        <v>545</v>
      </c>
      <c r="F20" s="4" t="s">
        <v>300</v>
      </c>
      <c r="G20" s="4" t="s">
        <v>3963</v>
      </c>
      <c r="H20" s="4" t="s">
        <v>326</v>
      </c>
      <c r="I20" s="4" t="s">
        <v>281</v>
      </c>
      <c r="J20" s="4" t="s">
        <v>301</v>
      </c>
      <c r="L20" s="4" t="s">
        <v>302</v>
      </c>
      <c r="N20" s="859">
        <v>545</v>
      </c>
      <c r="O20" s="860" t="s">
        <v>243</v>
      </c>
      <c r="P20" s="861" t="s">
        <v>300</v>
      </c>
      <c r="Q20" s="901">
        <v>23333.758000000002</v>
      </c>
      <c r="R20" s="901">
        <v>142196.00099999999</v>
      </c>
      <c r="S20" s="905"/>
      <c r="T20" s="469"/>
      <c r="V20" s="909">
        <v>542</v>
      </c>
      <c r="W20" s="910" t="s">
        <v>297</v>
      </c>
      <c r="X20" s="914">
        <v>5546.3449780000001</v>
      </c>
    </row>
    <row r="21" spans="1:25" s="4" customFormat="1" ht="12.5" x14ac:dyDescent="0.25">
      <c r="A21" s="4">
        <v>19</v>
      </c>
      <c r="B21" s="4">
        <v>545</v>
      </c>
      <c r="C21" s="4" t="s">
        <v>300</v>
      </c>
      <c r="D21" s="3" t="s">
        <v>3613</v>
      </c>
      <c r="E21" s="4">
        <v>546</v>
      </c>
      <c r="F21" s="4" t="s">
        <v>303</v>
      </c>
      <c r="G21" s="4" t="s">
        <v>4110</v>
      </c>
      <c r="H21" s="4" t="s">
        <v>281</v>
      </c>
      <c r="I21" s="4" t="s">
        <v>327</v>
      </c>
      <c r="J21" s="4" t="s">
        <v>304</v>
      </c>
      <c r="L21" s="4" t="s">
        <v>305</v>
      </c>
      <c r="N21" s="859">
        <v>546</v>
      </c>
      <c r="O21" s="860" t="s">
        <v>243</v>
      </c>
      <c r="P21" s="861" t="s">
        <v>303</v>
      </c>
      <c r="Q21" s="901">
        <v>32029.417000000001</v>
      </c>
      <c r="R21" s="901">
        <v>173845.73199999999</v>
      </c>
      <c r="S21" s="905"/>
      <c r="T21" s="469"/>
      <c r="V21" s="909">
        <v>544</v>
      </c>
      <c r="W21" s="910" t="s">
        <v>65</v>
      </c>
      <c r="X21" s="914">
        <v>13367.872104</v>
      </c>
    </row>
    <row r="22" spans="1:25" s="4" customFormat="1" ht="12.5" x14ac:dyDescent="0.25">
      <c r="A22" s="4">
        <v>20</v>
      </c>
      <c r="B22" s="4">
        <v>546</v>
      </c>
      <c r="C22" s="4" t="s">
        <v>303</v>
      </c>
      <c r="D22" s="3" t="s">
        <v>3614</v>
      </c>
      <c r="E22" s="4">
        <v>548</v>
      </c>
      <c r="F22" s="4" t="s">
        <v>306</v>
      </c>
      <c r="G22" s="4" t="s">
        <v>4000</v>
      </c>
      <c r="H22" s="4" t="s">
        <v>249</v>
      </c>
      <c r="I22" s="4" t="s">
        <v>461</v>
      </c>
      <c r="J22" s="4" t="s">
        <v>462</v>
      </c>
      <c r="K22" s="4" t="s">
        <v>67</v>
      </c>
      <c r="L22" s="4" t="s">
        <v>463</v>
      </c>
      <c r="N22" s="859">
        <v>548</v>
      </c>
      <c r="O22" s="860" t="s">
        <v>243</v>
      </c>
      <c r="P22" s="861" t="s">
        <v>306</v>
      </c>
      <c r="Q22" s="901">
        <v>33374.300999999999</v>
      </c>
      <c r="R22" s="901">
        <v>111348.289</v>
      </c>
      <c r="S22" s="905"/>
      <c r="T22" s="469"/>
      <c r="V22" s="909">
        <v>545</v>
      </c>
      <c r="W22" s="910" t="s">
        <v>66</v>
      </c>
      <c r="X22" s="914">
        <v>7794.4919330000002</v>
      </c>
    </row>
    <row r="23" spans="1:25" s="4" customFormat="1" ht="12.5" x14ac:dyDescent="0.25">
      <c r="A23" s="4">
        <v>21</v>
      </c>
      <c r="B23" s="4">
        <v>548</v>
      </c>
      <c r="C23" s="4" t="s">
        <v>306</v>
      </c>
      <c r="D23" s="3" t="s">
        <v>3615</v>
      </c>
      <c r="E23" s="4">
        <v>550</v>
      </c>
      <c r="F23" s="4" t="s">
        <v>389</v>
      </c>
      <c r="G23" s="4" t="s">
        <v>481</v>
      </c>
      <c r="H23" s="4" t="s">
        <v>281</v>
      </c>
      <c r="I23" s="4" t="s">
        <v>309</v>
      </c>
      <c r="L23" s="4" t="s">
        <v>388</v>
      </c>
      <c r="N23" s="859">
        <v>550</v>
      </c>
      <c r="O23" s="860" t="s">
        <v>243</v>
      </c>
      <c r="P23" s="861" t="s">
        <v>308</v>
      </c>
      <c r="Q23" s="901">
        <v>55635.838000000003</v>
      </c>
      <c r="R23" s="901">
        <v>300531.93300000002</v>
      </c>
      <c r="S23" s="905"/>
      <c r="T23" s="469"/>
      <c r="V23" s="909">
        <v>546</v>
      </c>
      <c r="W23" s="910" t="s">
        <v>304</v>
      </c>
      <c r="X23" s="914">
        <v>7995.8092640000004</v>
      </c>
    </row>
    <row r="24" spans="1:25" s="4" customFormat="1" ht="12.5" x14ac:dyDescent="0.25">
      <c r="A24" s="4">
        <v>22</v>
      </c>
      <c r="B24" s="4">
        <v>550</v>
      </c>
      <c r="C24" s="4" t="s">
        <v>389</v>
      </c>
      <c r="D24" s="3" t="s">
        <v>3616</v>
      </c>
      <c r="E24" s="4">
        <v>552</v>
      </c>
      <c r="F24" s="4" t="s">
        <v>514</v>
      </c>
      <c r="G24" s="4" t="s">
        <v>4003</v>
      </c>
      <c r="H24" s="4" t="s">
        <v>249</v>
      </c>
      <c r="I24" s="4" t="s">
        <v>311</v>
      </c>
      <c r="J24" s="4" t="s">
        <v>312</v>
      </c>
      <c r="L24" s="4" t="s">
        <v>313</v>
      </c>
      <c r="N24" s="859">
        <v>552</v>
      </c>
      <c r="O24" s="860" t="s">
        <v>243</v>
      </c>
      <c r="P24" s="861" t="s">
        <v>366</v>
      </c>
      <c r="Q24" s="902">
        <v>132116.30600000001</v>
      </c>
      <c r="R24" s="902">
        <v>584882.36800000002</v>
      </c>
      <c r="S24" s="906"/>
      <c r="T24" s="469"/>
      <c r="V24" s="909">
        <v>548</v>
      </c>
      <c r="W24" s="910" t="s">
        <v>67</v>
      </c>
      <c r="X24" s="914">
        <v>5903.4033470000004</v>
      </c>
    </row>
    <row r="25" spans="1:25" s="4" customFormat="1" ht="12.5" x14ac:dyDescent="0.25">
      <c r="A25" s="4">
        <v>23</v>
      </c>
      <c r="B25" s="4">
        <v>552</v>
      </c>
      <c r="C25" s="4" t="s">
        <v>310</v>
      </c>
      <c r="D25" s="3" t="s">
        <v>3617</v>
      </c>
      <c r="E25" s="4">
        <v>562</v>
      </c>
      <c r="F25" s="4" t="s">
        <v>441</v>
      </c>
      <c r="G25" s="4" t="s">
        <v>4111</v>
      </c>
      <c r="H25" s="4" t="s">
        <v>335</v>
      </c>
      <c r="I25" s="4" t="s">
        <v>336</v>
      </c>
      <c r="J25" s="4" t="s">
        <v>274</v>
      </c>
      <c r="K25" s="4" t="s">
        <v>314</v>
      </c>
      <c r="L25" s="4" t="s">
        <v>337</v>
      </c>
      <c r="N25" s="859">
        <v>562</v>
      </c>
      <c r="O25" s="860" t="s">
        <v>243</v>
      </c>
      <c r="P25" s="861" t="s">
        <v>115</v>
      </c>
      <c r="Q25" s="901">
        <v>184.42580999999998</v>
      </c>
      <c r="R25" s="901">
        <v>7838.4021900000007</v>
      </c>
      <c r="S25" s="907">
        <v>64033.151903361999</v>
      </c>
      <c r="T25" s="908"/>
      <c r="V25" s="909">
        <v>550</v>
      </c>
      <c r="W25" s="910" t="s">
        <v>309</v>
      </c>
      <c r="X25" s="914">
        <v>10775.119422</v>
      </c>
    </row>
    <row r="26" spans="1:25" s="4" customFormat="1" ht="12.5" x14ac:dyDescent="0.25">
      <c r="A26" s="4">
        <v>24</v>
      </c>
      <c r="B26" s="4">
        <v>562</v>
      </c>
      <c r="C26" s="4" t="s">
        <v>441</v>
      </c>
      <c r="D26" s="3" t="s">
        <v>3618</v>
      </c>
      <c r="E26" s="4">
        <v>564</v>
      </c>
      <c r="F26" s="4" t="s">
        <v>442</v>
      </c>
      <c r="G26" s="4" t="s">
        <v>4112</v>
      </c>
      <c r="H26" s="4" t="s">
        <v>343</v>
      </c>
      <c r="I26" s="4" t="s">
        <v>307</v>
      </c>
      <c r="J26" s="4" t="s">
        <v>304</v>
      </c>
      <c r="L26" s="4" t="s">
        <v>339</v>
      </c>
      <c r="N26" s="859">
        <v>564</v>
      </c>
      <c r="O26" s="860" t="s">
        <v>243</v>
      </c>
      <c r="P26" s="861" t="s">
        <v>116</v>
      </c>
      <c r="Q26" s="901">
        <v>205.04798000000002</v>
      </c>
      <c r="R26" s="901">
        <v>26254.113020000001</v>
      </c>
      <c r="S26" s="907">
        <v>78307.806404144852</v>
      </c>
      <c r="T26" s="908"/>
      <c r="V26" s="909">
        <v>552</v>
      </c>
      <c r="W26" s="910" t="s">
        <v>312</v>
      </c>
      <c r="X26" s="914">
        <v>27413.633712999999</v>
      </c>
    </row>
    <row r="27" spans="1:25" s="4" customFormat="1" ht="13" x14ac:dyDescent="0.3">
      <c r="A27" s="4">
        <v>25</v>
      </c>
      <c r="B27" s="4">
        <v>564</v>
      </c>
      <c r="C27" s="4" t="s">
        <v>442</v>
      </c>
      <c r="D27" s="3" t="s">
        <v>3619</v>
      </c>
      <c r="E27" s="4">
        <v>566</v>
      </c>
      <c r="F27" s="4" t="s">
        <v>443</v>
      </c>
      <c r="G27" s="4" t="s">
        <v>464</v>
      </c>
      <c r="H27" s="4" t="s">
        <v>340</v>
      </c>
      <c r="I27" s="4" t="s">
        <v>341</v>
      </c>
      <c r="J27" s="4" t="s">
        <v>244</v>
      </c>
      <c r="L27" s="4" t="s">
        <v>342</v>
      </c>
      <c r="N27" s="859">
        <v>566</v>
      </c>
      <c r="O27" s="860" t="s">
        <v>243</v>
      </c>
      <c r="P27" s="861" t="s">
        <v>117</v>
      </c>
      <c r="Q27" s="901">
        <v>242.06609099999997</v>
      </c>
      <c r="R27" s="901">
        <v>15682.808908999999</v>
      </c>
      <c r="S27" s="907">
        <v>89022.781236553463</v>
      </c>
      <c r="T27" s="908"/>
      <c r="V27" s="911" t="s">
        <v>7</v>
      </c>
      <c r="W27" s="912"/>
      <c r="X27" s="915">
        <f>SUM(X5:X26)</f>
        <v>243999.99999800004</v>
      </c>
    </row>
    <row r="28" spans="1:25" s="4" customFormat="1" ht="12.5" x14ac:dyDescent="0.25">
      <c r="A28" s="4">
        <v>26</v>
      </c>
      <c r="B28" s="4">
        <v>566</v>
      </c>
      <c r="C28" s="4" t="s">
        <v>443</v>
      </c>
      <c r="D28" s="3" t="s">
        <v>3620</v>
      </c>
      <c r="E28" s="4">
        <v>568</v>
      </c>
      <c r="F28" s="4" t="s">
        <v>444</v>
      </c>
      <c r="G28" s="4" t="s">
        <v>4113</v>
      </c>
      <c r="H28" s="4" t="s">
        <v>465</v>
      </c>
      <c r="I28" s="4" t="s">
        <v>343</v>
      </c>
      <c r="J28" s="4" t="s">
        <v>344</v>
      </c>
      <c r="K28" s="4" t="s">
        <v>286</v>
      </c>
      <c r="L28" s="4" t="s">
        <v>345</v>
      </c>
      <c r="N28" s="859">
        <v>568</v>
      </c>
      <c r="O28" s="860" t="s">
        <v>243</v>
      </c>
      <c r="P28" s="861" t="s">
        <v>118</v>
      </c>
      <c r="Q28" s="902">
        <v>469.46011900000002</v>
      </c>
      <c r="R28" s="902">
        <v>62593.675880999996</v>
      </c>
      <c r="S28" s="902">
        <v>167504.40136813957</v>
      </c>
      <c r="T28" s="322"/>
      <c r="V28" s="3"/>
    </row>
    <row r="29" spans="1:25" s="4" customFormat="1" ht="13" x14ac:dyDescent="0.3">
      <c r="A29" s="4">
        <v>27</v>
      </c>
      <c r="B29" s="4">
        <v>568</v>
      </c>
      <c r="C29" s="4" t="s">
        <v>444</v>
      </c>
      <c r="D29" s="3" t="s">
        <v>3621</v>
      </c>
      <c r="E29" s="4">
        <v>572</v>
      </c>
      <c r="F29" s="4" t="s">
        <v>466</v>
      </c>
      <c r="G29" s="4" t="s">
        <v>4114</v>
      </c>
      <c r="H29" s="4" t="s">
        <v>93</v>
      </c>
      <c r="I29" s="4" t="s">
        <v>379</v>
      </c>
      <c r="J29" s="4" t="s">
        <v>274</v>
      </c>
      <c r="K29" s="4" t="s">
        <v>314</v>
      </c>
      <c r="L29" s="4" t="s">
        <v>100</v>
      </c>
      <c r="N29" s="3">
        <v>572</v>
      </c>
      <c r="O29" s="5" t="s">
        <v>243</v>
      </c>
      <c r="P29" s="6" t="s">
        <v>329</v>
      </c>
      <c r="Q29" s="99"/>
      <c r="R29" s="99"/>
      <c r="S29" s="99"/>
      <c r="T29" s="3"/>
      <c r="V29" s="1082" t="s">
        <v>3705</v>
      </c>
      <c r="W29" s="1083"/>
      <c r="X29" s="1083"/>
      <c r="Y29" s="1084"/>
    </row>
    <row r="30" spans="1:25" s="4" customFormat="1" ht="12.5" x14ac:dyDescent="0.25">
      <c r="A30" s="4">
        <v>28</v>
      </c>
      <c r="B30" s="4">
        <v>572</v>
      </c>
      <c r="C30" s="4" t="s">
        <v>329</v>
      </c>
      <c r="D30" s="3" t="s">
        <v>3622</v>
      </c>
      <c r="E30" s="4">
        <v>574</v>
      </c>
      <c r="F30" s="4" t="s">
        <v>330</v>
      </c>
      <c r="G30" s="4" t="s">
        <v>4115</v>
      </c>
      <c r="H30" s="4" t="s">
        <v>94</v>
      </c>
      <c r="I30" s="4" t="s">
        <v>96</v>
      </c>
      <c r="J30" s="4" t="s">
        <v>98</v>
      </c>
      <c r="K30" s="4" t="s">
        <v>247</v>
      </c>
      <c r="L30" s="4" t="s">
        <v>101</v>
      </c>
      <c r="N30" s="3">
        <v>574</v>
      </c>
      <c r="O30" s="5" t="s">
        <v>243</v>
      </c>
      <c r="P30" s="6" t="s">
        <v>330</v>
      </c>
      <c r="Q30" s="99"/>
      <c r="R30" s="99"/>
      <c r="S30" s="99"/>
      <c r="T30" s="3"/>
      <c r="V30" s="3"/>
    </row>
    <row r="31" spans="1:25" s="4" customFormat="1" ht="12.5" x14ac:dyDescent="0.25">
      <c r="A31" s="4">
        <v>29</v>
      </c>
      <c r="B31" s="4">
        <v>574</v>
      </c>
      <c r="C31" s="4" t="s">
        <v>330</v>
      </c>
      <c r="D31" s="3" t="s">
        <v>3623</v>
      </c>
      <c r="E31" s="4">
        <v>576</v>
      </c>
      <c r="F31" s="4" t="s">
        <v>467</v>
      </c>
      <c r="G31" s="4" t="s">
        <v>171</v>
      </c>
      <c r="H31" s="4" t="s">
        <v>468</v>
      </c>
      <c r="I31" s="4" t="s">
        <v>469</v>
      </c>
      <c r="J31" s="4" t="s">
        <v>312</v>
      </c>
      <c r="L31" s="4" t="s">
        <v>470</v>
      </c>
      <c r="N31" s="3">
        <v>576</v>
      </c>
      <c r="O31" s="5" t="s">
        <v>243</v>
      </c>
      <c r="P31" s="6" t="s">
        <v>331</v>
      </c>
      <c r="Q31" s="99"/>
      <c r="R31" s="99"/>
      <c r="S31" s="99"/>
      <c r="T31" s="3"/>
      <c r="V31" s="3"/>
      <c r="W31" s="3"/>
      <c r="X31" s="3"/>
      <c r="Y31" s="3"/>
    </row>
    <row r="32" spans="1:25" s="4" customFormat="1" ht="12.5" x14ac:dyDescent="0.25">
      <c r="A32" s="4">
        <v>30</v>
      </c>
      <c r="B32" s="4">
        <v>576</v>
      </c>
      <c r="C32" s="4" t="s">
        <v>331</v>
      </c>
      <c r="D32" s="3" t="s">
        <v>3624</v>
      </c>
      <c r="E32" s="4">
        <v>582</v>
      </c>
      <c r="F32" s="4" t="s">
        <v>4116</v>
      </c>
      <c r="G32" s="4" t="s">
        <v>103</v>
      </c>
      <c r="H32" s="4" t="s">
        <v>35</v>
      </c>
      <c r="I32" s="4" t="s">
        <v>36</v>
      </c>
      <c r="J32" s="4" t="s">
        <v>362</v>
      </c>
      <c r="K32" s="4" t="s">
        <v>259</v>
      </c>
      <c r="L32" s="4" t="s">
        <v>37</v>
      </c>
      <c r="N32" s="3">
        <v>582</v>
      </c>
      <c r="O32" s="5" t="s">
        <v>243</v>
      </c>
      <c r="P32" s="6" t="s">
        <v>332</v>
      </c>
      <c r="Q32" s="99"/>
      <c r="R32" s="99"/>
      <c r="S32" s="99"/>
      <c r="T32" s="3"/>
      <c r="V32" s="3"/>
      <c r="W32" s="3"/>
      <c r="X32" s="3"/>
      <c r="Y32" s="3"/>
    </row>
    <row r="33" spans="1:25" s="4" customFormat="1" ht="12.5" x14ac:dyDescent="0.25">
      <c r="A33" s="4">
        <v>31</v>
      </c>
      <c r="B33" s="4">
        <v>582</v>
      </c>
      <c r="C33" s="4" t="s">
        <v>332</v>
      </c>
      <c r="D33" s="3" t="s">
        <v>3625</v>
      </c>
      <c r="E33" s="4">
        <v>584</v>
      </c>
      <c r="F33" s="4" t="s">
        <v>380</v>
      </c>
      <c r="G33" s="4" t="s">
        <v>4117</v>
      </c>
      <c r="H33" s="4" t="s">
        <v>95</v>
      </c>
      <c r="I33" s="4" t="s">
        <v>97</v>
      </c>
      <c r="J33" s="4" t="s">
        <v>271</v>
      </c>
      <c r="L33" s="4" t="s">
        <v>102</v>
      </c>
      <c r="N33" s="3">
        <v>584</v>
      </c>
      <c r="O33" s="5" t="s">
        <v>243</v>
      </c>
      <c r="P33" s="6" t="s">
        <v>333</v>
      </c>
      <c r="Q33" s="99"/>
      <c r="R33" s="99"/>
      <c r="S33" s="99"/>
      <c r="T33" s="3"/>
      <c r="V33" s="3"/>
      <c r="W33" s="3"/>
      <c r="X33" s="3"/>
      <c r="Y33" s="3"/>
    </row>
    <row r="34" spans="1:25" s="4" customFormat="1" ht="12.5" x14ac:dyDescent="0.25">
      <c r="A34" s="4">
        <v>32</v>
      </c>
      <c r="B34" s="4">
        <v>584</v>
      </c>
      <c r="C34" s="4" t="s">
        <v>380</v>
      </c>
      <c r="D34" s="3" t="s">
        <v>3626</v>
      </c>
      <c r="E34" s="4">
        <v>586</v>
      </c>
      <c r="F34" s="4" t="s">
        <v>172</v>
      </c>
      <c r="G34" s="4" t="s">
        <v>4118</v>
      </c>
      <c r="H34" s="4" t="s">
        <v>363</v>
      </c>
      <c r="I34" s="4" t="s">
        <v>235</v>
      </c>
      <c r="L34" s="4" t="s">
        <v>364</v>
      </c>
      <c r="N34" s="3">
        <v>586</v>
      </c>
      <c r="O34" s="5" t="s">
        <v>243</v>
      </c>
      <c r="P34" s="6" t="s">
        <v>334</v>
      </c>
      <c r="Q34" s="100"/>
      <c r="R34" s="100"/>
      <c r="S34" s="100"/>
      <c r="T34" s="3"/>
      <c r="V34" s="3"/>
      <c r="W34" s="3"/>
      <c r="X34" s="3"/>
      <c r="Y34" s="3"/>
    </row>
    <row r="35" spans="1:25" s="4" customFormat="1" ht="12.5" x14ac:dyDescent="0.25">
      <c r="A35" s="4">
        <v>33</v>
      </c>
      <c r="B35" s="4">
        <v>586</v>
      </c>
      <c r="C35" s="4" t="s">
        <v>334</v>
      </c>
      <c r="D35" s="3" t="s">
        <v>172</v>
      </c>
      <c r="E35" s="3"/>
      <c r="F35" s="3"/>
      <c r="G35" s="3"/>
      <c r="H35" s="3"/>
      <c r="I35" s="3"/>
      <c r="J35" s="3"/>
      <c r="K35" s="3"/>
      <c r="L35" s="3"/>
      <c r="M35" s="3"/>
      <c r="N35" s="3"/>
      <c r="O35" s="3"/>
      <c r="P35" s="97" t="s">
        <v>506</v>
      </c>
      <c r="Q35" s="98">
        <f>SUM(Q3:Q24)</f>
        <v>1099899</v>
      </c>
      <c r="R35" s="98">
        <f>SUM(R3:R24)</f>
        <v>5455745.5350000001</v>
      </c>
      <c r="S35" s="98"/>
      <c r="T35" s="98"/>
      <c r="V35" s="3"/>
      <c r="W35" s="3"/>
      <c r="X35" s="3"/>
      <c r="Y35" s="3"/>
    </row>
    <row r="36" spans="1:25" s="4" customFormat="1" ht="12.5" x14ac:dyDescent="0.25">
      <c r="E36" s="3"/>
      <c r="F36" s="3"/>
      <c r="G36" s="3"/>
      <c r="H36" s="3"/>
      <c r="I36" s="3"/>
      <c r="J36" s="3"/>
      <c r="K36" s="3"/>
      <c r="L36" s="3"/>
      <c r="M36" s="3"/>
      <c r="P36" s="97" t="s">
        <v>505</v>
      </c>
      <c r="Q36" s="98">
        <f>SUM(Q25:Q28)</f>
        <v>1101</v>
      </c>
      <c r="R36" s="98">
        <f>SUM(R25:R28)</f>
        <v>112369</v>
      </c>
      <c r="S36" s="98">
        <f>SUM(S25:S28)</f>
        <v>398868.14091219986</v>
      </c>
      <c r="T36" s="98"/>
      <c r="V36" s="862"/>
      <c r="W36" s="862"/>
      <c r="X36" s="862"/>
      <c r="Y36" s="862"/>
    </row>
    <row r="37" spans="1:25" s="4" customFormat="1" ht="13" x14ac:dyDescent="0.3">
      <c r="A37" s="848" t="s">
        <v>3631</v>
      </c>
      <c r="D37" s="101" t="s">
        <v>3629</v>
      </c>
      <c r="E37" s="3"/>
      <c r="F37" s="863"/>
      <c r="G37" s="3"/>
      <c r="H37" s="3"/>
      <c r="I37" s="3"/>
      <c r="J37" s="3"/>
      <c r="K37" s="3"/>
      <c r="L37" s="3"/>
      <c r="M37" s="3"/>
      <c r="O37" s="864"/>
      <c r="P37" s="18" t="s">
        <v>507</v>
      </c>
      <c r="Q37" s="44">
        <f>SUM(Q35:Q36)</f>
        <v>1101000</v>
      </c>
      <c r="R37" s="44">
        <f>SUM(R35:R36)</f>
        <v>5568114.5350000001</v>
      </c>
      <c r="S37" s="818">
        <f>SUM(S35:S36)</f>
        <v>398868.14091219986</v>
      </c>
      <c r="T37" s="45"/>
    </row>
    <row r="38" spans="1:25" ht="15" customHeight="1" x14ac:dyDescent="0.35">
      <c r="A38" s="105" t="s">
        <v>3627</v>
      </c>
      <c r="B38" s="106"/>
      <c r="C38" s="865"/>
      <c r="D38" s="102" t="str">
        <f>IF(FrontPage!$E$5=1,D3,C3)</f>
        <v>Please select your authority</v>
      </c>
      <c r="N38" s="4"/>
      <c r="P38" s="866"/>
      <c r="Q38"/>
      <c r="R38"/>
      <c r="S38"/>
      <c r="U38" s="4"/>
      <c r="V38" s="4"/>
      <c r="W38" s="4"/>
      <c r="X38" s="4"/>
      <c r="Y38" s="4"/>
    </row>
    <row r="39" spans="1:25" ht="15" customHeight="1" x14ac:dyDescent="0.35">
      <c r="A39" s="109" t="s">
        <v>3628</v>
      </c>
      <c r="B39" s="110"/>
      <c r="C39" s="868"/>
      <c r="D39" s="103" t="str">
        <f>IF(FrontPage!$E$5=1,D4,C4)</f>
        <v>Isle of Anglesey County Council</v>
      </c>
      <c r="N39" s="4"/>
      <c r="P39" s="359"/>
      <c r="Q39"/>
      <c r="R39"/>
      <c r="S39"/>
    </row>
    <row r="40" spans="1:25" ht="13" x14ac:dyDescent="0.3">
      <c r="A40" s="113" t="s">
        <v>4047</v>
      </c>
      <c r="B40" s="111">
        <f>FrontPage!E5</f>
        <v>2</v>
      </c>
      <c r="C40" s="869"/>
      <c r="D40" s="103" t="str">
        <f>IF(FrontPage!$E$5=1,D5,C5)</f>
        <v>Gwynedd Council</v>
      </c>
      <c r="N40" s="4"/>
      <c r="P40" s="359"/>
    </row>
    <row r="41" spans="1:25" ht="13" x14ac:dyDescent="0.3">
      <c r="A41" s="114" t="s">
        <v>4048</v>
      </c>
      <c r="B41" s="112" t="s">
        <v>3630</v>
      </c>
      <c r="C41" s="870"/>
      <c r="D41" s="103" t="str">
        <f>IF(FrontPage!$E$5=1,D6,C6)</f>
        <v>Conwy County Borough Council</v>
      </c>
      <c r="N41" s="4"/>
      <c r="P41" s="359"/>
      <c r="R41" s="358"/>
    </row>
    <row r="42" spans="1:25" ht="13" x14ac:dyDescent="0.3">
      <c r="A42" s="108" t="str">
        <f>IF(B40=1,A40,A41)</f>
        <v>April</v>
      </c>
      <c r="B42" s="107" t="str">
        <f>3&amp;" "&amp;A42&amp;" "&amp;LEFT(Year,4)</f>
        <v>3 April 2026</v>
      </c>
      <c r="C42" s="871"/>
      <c r="D42" s="103" t="str">
        <f>IF(FrontPage!$E$5=1,D7,C7)</f>
        <v>Denbighshire County Council</v>
      </c>
      <c r="N42" s="4"/>
      <c r="P42" s="359"/>
      <c r="Q42" s="176"/>
      <c r="R42" s="872"/>
    </row>
    <row r="43" spans="1:25" ht="12.5" x14ac:dyDescent="0.25">
      <c r="D43" s="103" t="str">
        <f>IF(FrontPage!$E$5=1,D8,C8)</f>
        <v>Flintshire County Council</v>
      </c>
      <c r="N43" s="4"/>
      <c r="P43" s="359"/>
      <c r="Q43" s="329"/>
      <c r="R43" s="329"/>
    </row>
    <row r="44" spans="1:25" ht="12.5" x14ac:dyDescent="0.25">
      <c r="D44" s="103" t="str">
        <f>IF(FrontPage!$E$5=1,D9,C9)</f>
        <v>Wrexham County Borough Council</v>
      </c>
      <c r="N44" s="4"/>
      <c r="P44" s="359"/>
      <c r="Q44" s="329"/>
      <c r="R44" s="329"/>
    </row>
    <row r="45" spans="1:25" ht="12.5" x14ac:dyDescent="0.25">
      <c r="D45" s="103" t="str">
        <f>IF(FrontPage!$E$5=1,D10,C10)</f>
        <v>Powys County Council</v>
      </c>
      <c r="N45" s="4"/>
      <c r="P45" s="359"/>
      <c r="Q45" s="329"/>
      <c r="R45" s="329"/>
    </row>
    <row r="46" spans="1:25" ht="12.5" x14ac:dyDescent="0.25">
      <c r="D46" s="103" t="str">
        <f>IF(FrontPage!$E$5=1,D11,C11)</f>
        <v>Ceredigion County Council</v>
      </c>
      <c r="N46" s="4"/>
      <c r="P46" s="359"/>
      <c r="Q46" s="329"/>
      <c r="R46" s="329"/>
    </row>
    <row r="47" spans="1:25" ht="12.5" x14ac:dyDescent="0.25">
      <c r="D47" s="103" t="str">
        <f>IF(FrontPage!$E$5=1,D12,C12)</f>
        <v>Pembrokeshire County Council</v>
      </c>
      <c r="N47" s="4"/>
      <c r="P47" s="359"/>
      <c r="Q47" s="329"/>
      <c r="R47" s="329"/>
    </row>
    <row r="48" spans="1:25" ht="12.5" x14ac:dyDescent="0.25">
      <c r="D48" s="103" t="str">
        <f>IF(FrontPage!$E$5=1,D13,C13)</f>
        <v>Carmarthenshire County Council</v>
      </c>
      <c r="N48" s="4"/>
      <c r="P48" s="359"/>
      <c r="Q48" s="329"/>
      <c r="R48" s="329"/>
    </row>
    <row r="49" spans="4:20" ht="12.5" x14ac:dyDescent="0.25">
      <c r="D49" s="103" t="str">
        <f>IF(FrontPage!$E$5=1,D14,C14)</f>
        <v>City and County of Swansea</v>
      </c>
      <c r="N49" s="4"/>
      <c r="P49" s="3"/>
      <c r="Q49" s="3"/>
      <c r="R49" s="3"/>
      <c r="S49" s="3"/>
      <c r="T49" s="3"/>
    </row>
    <row r="50" spans="4:20" ht="12.5" x14ac:dyDescent="0.25">
      <c r="D50" s="103" t="str">
        <f>IF(FrontPage!$E$5=1,D15,C15)</f>
        <v>Neath Port Talbot County Borough Council</v>
      </c>
      <c r="N50" s="4"/>
      <c r="P50" s="3"/>
      <c r="Q50" s="3"/>
      <c r="R50" s="3"/>
      <c r="S50" s="3"/>
      <c r="T50" s="3"/>
    </row>
    <row r="51" spans="4:20" ht="12.5" x14ac:dyDescent="0.25">
      <c r="D51" s="103" t="str">
        <f>IF(FrontPage!$E$5=1,D16,C16)</f>
        <v>Bridgend County Borough Council</v>
      </c>
      <c r="N51" s="4"/>
      <c r="P51" s="3"/>
      <c r="Q51" s="3"/>
      <c r="R51" s="3"/>
      <c r="S51" s="3"/>
      <c r="T51" s="3"/>
    </row>
    <row r="52" spans="4:20" ht="12.5" x14ac:dyDescent="0.25">
      <c r="D52" s="103" t="str">
        <f>IF(FrontPage!$E$5=1,D17,C17)</f>
        <v>The Vale of Glamorgan Council</v>
      </c>
      <c r="N52" s="4"/>
      <c r="P52" s="3"/>
      <c r="Q52" s="3"/>
      <c r="R52" s="3"/>
      <c r="S52" s="3"/>
      <c r="T52" s="3"/>
    </row>
    <row r="53" spans="4:20" ht="12.5" x14ac:dyDescent="0.25">
      <c r="D53" s="103" t="str">
        <f>IF(FrontPage!$E$5=1,D18,C18)</f>
        <v>Rhondda, Cynon, Taff C.B.C.</v>
      </c>
      <c r="N53" s="4"/>
      <c r="P53" s="3"/>
      <c r="Q53" s="3"/>
      <c r="R53" s="3"/>
      <c r="S53" s="3"/>
      <c r="T53" s="3"/>
    </row>
    <row r="54" spans="4:20" ht="12.5" x14ac:dyDescent="0.25">
      <c r="D54" s="103" t="str">
        <f>IF(FrontPage!$E$5=1,D19,C19)</f>
        <v>Merthyr Tydfil County Borough Council</v>
      </c>
      <c r="N54" s="4"/>
      <c r="P54" s="3"/>
      <c r="Q54" s="3"/>
      <c r="R54" s="3"/>
      <c r="S54" s="3"/>
      <c r="T54" s="3"/>
    </row>
    <row r="55" spans="4:20" ht="12.5" x14ac:dyDescent="0.25">
      <c r="D55" s="103" t="str">
        <f>IF(FrontPage!$E$5=1,D20,C20)</f>
        <v>Caerphilly County Borough Council</v>
      </c>
      <c r="N55" s="4"/>
      <c r="P55" s="3"/>
      <c r="Q55" s="3"/>
      <c r="R55" s="3"/>
      <c r="S55" s="3"/>
      <c r="T55" s="3"/>
    </row>
    <row r="56" spans="4:20" ht="12.5" x14ac:dyDescent="0.25">
      <c r="D56" s="103" t="str">
        <f>IF(FrontPage!$E$5=1,D21,C21)</f>
        <v>Blaenau Gwent County Borough Council</v>
      </c>
      <c r="N56" s="4"/>
      <c r="P56" s="3"/>
      <c r="Q56" s="3"/>
      <c r="R56" s="3"/>
      <c r="S56" s="3"/>
      <c r="T56" s="3"/>
    </row>
    <row r="57" spans="4:20" ht="12.5" x14ac:dyDescent="0.25">
      <c r="D57" s="103" t="str">
        <f>IF(FrontPage!$E$5=1,D22,C22)</f>
        <v>Torfaen County Borough Council</v>
      </c>
      <c r="N57" s="4"/>
      <c r="P57" s="3"/>
      <c r="Q57" s="3"/>
      <c r="R57" s="3"/>
      <c r="S57" s="3"/>
      <c r="T57" s="3"/>
    </row>
    <row r="58" spans="4:20" ht="12.5" x14ac:dyDescent="0.25">
      <c r="D58" s="103" t="str">
        <f>IF(FrontPage!$E$5=1,D23,C23)</f>
        <v>Monmouthshire County Council</v>
      </c>
      <c r="N58" s="4"/>
      <c r="P58" s="3"/>
      <c r="Q58" s="3"/>
      <c r="R58" s="3"/>
      <c r="S58" s="3"/>
      <c r="T58" s="3"/>
    </row>
    <row r="59" spans="4:20" ht="12.5" x14ac:dyDescent="0.25">
      <c r="D59" s="103" t="str">
        <f>IF(FrontPage!$E$5=1,D24,C24)</f>
        <v>Newport City Council</v>
      </c>
      <c r="N59" s="4"/>
      <c r="P59" s="3"/>
      <c r="Q59" s="3"/>
      <c r="R59" s="3"/>
      <c r="S59" s="3"/>
      <c r="T59" s="3"/>
    </row>
    <row r="60" spans="4:20" ht="12.5" x14ac:dyDescent="0.25">
      <c r="D60" s="103" t="str">
        <f>IF(FrontPage!$E$5=1,D25,C25)</f>
        <v>Cardiff County Council</v>
      </c>
      <c r="N60" s="4"/>
      <c r="P60" s="3"/>
      <c r="Q60" s="3"/>
      <c r="R60" s="3"/>
      <c r="S60" s="3"/>
      <c r="T60" s="3"/>
    </row>
    <row r="61" spans="4:20" ht="12.5" x14ac:dyDescent="0.25">
      <c r="D61" s="103" t="str">
        <f>IF(FrontPage!$E$5=1,D26,C26)</f>
        <v>Office of the Police and Crime Commissioner for Dyfed Powys</v>
      </c>
      <c r="N61" s="4"/>
      <c r="P61" s="3"/>
      <c r="Q61" s="3"/>
      <c r="R61" s="3"/>
      <c r="S61" s="3"/>
      <c r="T61" s="3"/>
    </row>
    <row r="62" spans="4:20" ht="12.5" x14ac:dyDescent="0.25">
      <c r="D62" s="103" t="str">
        <f>IF(FrontPage!$E$5=1,D27,C27)</f>
        <v>Office of the Police and Crime Commissioner for Gwent</v>
      </c>
      <c r="N62" s="4"/>
      <c r="P62" s="3"/>
      <c r="Q62" s="3"/>
      <c r="R62" s="3"/>
      <c r="S62" s="3"/>
      <c r="T62" s="3"/>
    </row>
    <row r="63" spans="4:20" ht="12.5" x14ac:dyDescent="0.25">
      <c r="D63" s="103" t="str">
        <f>IF(FrontPage!$E$5=1,D28,C28)</f>
        <v>Office of the Police and Crime Commissioner for North Wales</v>
      </c>
      <c r="N63" s="4"/>
      <c r="P63" s="3"/>
      <c r="Q63" s="3"/>
      <c r="R63" s="3"/>
      <c r="S63" s="3"/>
      <c r="T63" s="3"/>
    </row>
    <row r="64" spans="4:20" ht="12.5" x14ac:dyDescent="0.25">
      <c r="D64" s="103" t="str">
        <f>IF(FrontPage!$E$5=1,D29,C29)</f>
        <v>Office of the Police and Crime Commissioner for South Wales</v>
      </c>
      <c r="N64" s="4"/>
      <c r="P64" s="3"/>
      <c r="Q64" s="3"/>
      <c r="R64" s="3"/>
      <c r="S64" s="3"/>
      <c r="T64" s="3"/>
    </row>
    <row r="65" spans="4:20" ht="12.5" x14ac:dyDescent="0.25">
      <c r="D65" s="103" t="str">
        <f>IF(FrontPage!$E$5=1,D30,C30)</f>
        <v>Mid &amp; West Wales Fire Authority</v>
      </c>
      <c r="N65" s="4"/>
      <c r="P65" s="3"/>
      <c r="Q65" s="3"/>
      <c r="R65" s="3"/>
      <c r="S65" s="3"/>
      <c r="T65" s="3"/>
    </row>
    <row r="66" spans="4:20" ht="12.5" x14ac:dyDescent="0.25">
      <c r="D66" s="103" t="str">
        <f>IF(FrontPage!$E$5=1,D31,C31)</f>
        <v>North Wales Fire Authority</v>
      </c>
      <c r="N66" s="4"/>
      <c r="P66" s="3"/>
      <c r="Q66" s="3"/>
      <c r="R66" s="3"/>
      <c r="S66" s="3"/>
      <c r="T66" s="3"/>
    </row>
    <row r="67" spans="4:20" ht="12.5" x14ac:dyDescent="0.25">
      <c r="D67" s="103" t="str">
        <f>IF(FrontPage!$E$5=1,D32,C32)</f>
        <v>South Wales Fire Authority</v>
      </c>
      <c r="N67" s="4"/>
      <c r="P67" s="3"/>
      <c r="Q67" s="3"/>
      <c r="R67" s="3"/>
      <c r="S67" s="3"/>
      <c r="T67" s="3"/>
    </row>
    <row r="68" spans="4:20" ht="12.5" x14ac:dyDescent="0.25">
      <c r="D68" s="103" t="str">
        <f>IF(FrontPage!$E$5=1,D33,C33)</f>
        <v>Brecon Beacons National Park Authority</v>
      </c>
      <c r="N68" s="4"/>
      <c r="P68" s="3"/>
      <c r="Q68" s="3"/>
      <c r="R68" s="3"/>
      <c r="S68" s="3"/>
      <c r="T68" s="3"/>
    </row>
    <row r="69" spans="4:20" ht="12.5" x14ac:dyDescent="0.25">
      <c r="D69" s="103" t="str">
        <f>IF(FrontPage!$E$5=1,D34,C34)</f>
        <v>Pembrokeshire Coast National Park Authority</v>
      </c>
      <c r="N69" s="4"/>
      <c r="P69" s="3"/>
      <c r="Q69" s="3"/>
      <c r="R69" s="3"/>
      <c r="S69" s="3"/>
      <c r="T69" s="3"/>
    </row>
    <row r="70" spans="4:20" ht="12.5" x14ac:dyDescent="0.25">
      <c r="D70" s="104" t="str">
        <f>IF(FrontPage!$E$5=1,D35,C35)</f>
        <v>Snowdonia National Park Authority</v>
      </c>
      <c r="N70" s="4"/>
      <c r="P70" s="3"/>
      <c r="Q70" s="3"/>
      <c r="R70" s="3"/>
      <c r="S70" s="3"/>
      <c r="T70" s="3"/>
    </row>
    <row r="71" spans="4:20" ht="12.5" x14ac:dyDescent="0.25">
      <c r="P71" s="3"/>
      <c r="Q71" s="3"/>
      <c r="R71" s="3"/>
      <c r="S71" s="3"/>
      <c r="T71" s="3"/>
    </row>
    <row r="72" spans="4:20" ht="12.5" x14ac:dyDescent="0.25">
      <c r="P72" s="3"/>
      <c r="Q72" s="3"/>
      <c r="R72" s="3"/>
      <c r="S72" s="3"/>
      <c r="T72" s="3"/>
    </row>
    <row r="73" spans="4:20" ht="12.5" x14ac:dyDescent="0.25">
      <c r="P73" s="3"/>
      <c r="Q73" s="3"/>
      <c r="R73" s="3"/>
      <c r="S73" s="3"/>
      <c r="T73" s="3"/>
    </row>
    <row r="74" spans="4:20" ht="12.5" x14ac:dyDescent="0.25">
      <c r="P74" s="3"/>
      <c r="Q74" s="3"/>
      <c r="R74" s="3"/>
      <c r="S74" s="3"/>
      <c r="T74" s="3"/>
    </row>
    <row r="75" spans="4:20" ht="12.5" x14ac:dyDescent="0.25">
      <c r="P75" s="3"/>
      <c r="Q75" s="3"/>
      <c r="R75" s="3"/>
      <c r="S75" s="3"/>
      <c r="T75" s="3"/>
    </row>
    <row r="76" spans="4:20" ht="12.5" x14ac:dyDescent="0.25">
      <c r="P76" s="3"/>
      <c r="Q76" s="3"/>
      <c r="R76" s="3"/>
      <c r="S76" s="3"/>
      <c r="T76" s="3"/>
    </row>
    <row r="77" spans="4:20" ht="12.5" x14ac:dyDescent="0.25">
      <c r="P77" s="3"/>
      <c r="Q77" s="3"/>
      <c r="R77" s="3"/>
      <c r="S77" s="3"/>
      <c r="T77" s="3"/>
    </row>
    <row r="78" spans="4:20" ht="12.5" x14ac:dyDescent="0.25">
      <c r="N78" s="3"/>
      <c r="O78" s="3"/>
      <c r="P78" s="3"/>
      <c r="Q78" s="3"/>
      <c r="R78" s="3"/>
      <c r="S78" s="3"/>
      <c r="T78" s="3"/>
    </row>
    <row r="79" spans="4:20" ht="12.5" x14ac:dyDescent="0.25">
      <c r="N79" s="3"/>
      <c r="O79" s="3"/>
      <c r="P79" s="3"/>
      <c r="Q79" s="3"/>
      <c r="R79" s="3"/>
      <c r="S79" s="3"/>
      <c r="T79" s="3"/>
    </row>
    <row r="80" spans="4:20" ht="12.5" x14ac:dyDescent="0.25">
      <c r="N80" s="3"/>
      <c r="O80" s="3"/>
      <c r="P80" s="3"/>
      <c r="Q80" s="3"/>
      <c r="R80" s="3"/>
      <c r="S80" s="3"/>
      <c r="T80" s="3"/>
    </row>
    <row r="81" spans="14:20" ht="12.5" x14ac:dyDescent="0.25">
      <c r="N81" s="3"/>
      <c r="P81" s="3"/>
      <c r="Q81" s="3"/>
      <c r="R81" s="3"/>
      <c r="S81" s="3"/>
      <c r="T81" s="3"/>
    </row>
    <row r="82" spans="14:20" ht="12.5" x14ac:dyDescent="0.25">
      <c r="N82" s="3"/>
      <c r="P82" s="3"/>
      <c r="Q82" s="3"/>
      <c r="R82" s="3"/>
      <c r="S82" s="3"/>
      <c r="T82" s="3"/>
    </row>
    <row r="83" spans="14:20" ht="12.5" x14ac:dyDescent="0.25">
      <c r="N83" s="3"/>
      <c r="P83" s="3"/>
      <c r="Q83" s="3"/>
      <c r="R83" s="3"/>
      <c r="S83" s="3"/>
      <c r="T83" s="3"/>
    </row>
    <row r="84" spans="14:20" ht="12.5" x14ac:dyDescent="0.25">
      <c r="N84" s="3"/>
      <c r="P84" s="3"/>
      <c r="Q84" s="3"/>
      <c r="R84" s="3"/>
      <c r="S84" s="3"/>
      <c r="T84" s="3"/>
    </row>
    <row r="85" spans="14:20" ht="12.5" x14ac:dyDescent="0.25">
      <c r="N85" s="3"/>
      <c r="P85" s="3"/>
      <c r="Q85" s="3"/>
      <c r="R85" s="3"/>
      <c r="S85" s="3"/>
      <c r="T85" s="3"/>
    </row>
    <row r="86" spans="14:20" ht="12.5" x14ac:dyDescent="0.25">
      <c r="P86" s="3"/>
      <c r="Q86" s="3"/>
      <c r="R86" s="3"/>
      <c r="S86" s="3"/>
      <c r="T86" s="3"/>
    </row>
    <row r="87" spans="14:20" ht="12.5" x14ac:dyDescent="0.25">
      <c r="P87" s="3"/>
      <c r="Q87" s="3"/>
      <c r="R87" s="3"/>
      <c r="S87" s="3"/>
      <c r="T87" s="3"/>
    </row>
    <row r="88" spans="14:20" ht="12.5" x14ac:dyDescent="0.25">
      <c r="P88" s="3"/>
      <c r="Q88" s="3"/>
      <c r="R88" s="3"/>
      <c r="S88" s="3"/>
      <c r="T88" s="3"/>
    </row>
    <row r="89" spans="14:20" ht="12.5" x14ac:dyDescent="0.25">
      <c r="P89" s="3"/>
      <c r="Q89" s="3"/>
      <c r="R89" s="3"/>
      <c r="S89" s="3"/>
      <c r="T89" s="3"/>
    </row>
    <row r="90" spans="14:20" ht="12.5" x14ac:dyDescent="0.25">
      <c r="P90" s="3"/>
      <c r="Q90" s="3"/>
      <c r="R90" s="3"/>
      <c r="S90" s="3"/>
      <c r="T90" s="3"/>
    </row>
    <row r="91" spans="14:20" ht="12.5" x14ac:dyDescent="0.25">
      <c r="P91" s="3"/>
      <c r="Q91" s="3"/>
      <c r="R91" s="3"/>
      <c r="S91" s="3"/>
      <c r="T91" s="3"/>
    </row>
    <row r="92" spans="14:20" ht="12.5" x14ac:dyDescent="0.25">
      <c r="P92" s="3"/>
      <c r="Q92" s="3"/>
      <c r="R92" s="3"/>
      <c r="S92" s="3"/>
      <c r="T92" s="3"/>
    </row>
    <row r="93" spans="14:20" ht="12.5" x14ac:dyDescent="0.25">
      <c r="P93" s="3"/>
      <c r="Q93" s="3"/>
      <c r="R93" s="3"/>
      <c r="S93" s="3"/>
      <c r="T93" s="3"/>
    </row>
    <row r="94" spans="14:20" ht="12.5" x14ac:dyDescent="0.25">
      <c r="P94" s="3"/>
      <c r="Q94" s="3"/>
      <c r="R94" s="3"/>
      <c r="S94" s="3"/>
      <c r="T94" s="3"/>
    </row>
    <row r="95" spans="14:20" ht="12.5" x14ac:dyDescent="0.25">
      <c r="P95" s="3"/>
      <c r="Q95" s="3"/>
      <c r="R95" s="3"/>
      <c r="S95" s="3"/>
      <c r="T95" s="3"/>
    </row>
    <row r="96" spans="14:20" ht="12.5" x14ac:dyDescent="0.25">
      <c r="P96" s="3"/>
      <c r="Q96" s="3"/>
      <c r="R96" s="3"/>
      <c r="S96" s="3"/>
      <c r="T96" s="3"/>
    </row>
    <row r="97" spans="16:20" ht="12.5" x14ac:dyDescent="0.25">
      <c r="P97" s="3"/>
      <c r="Q97" s="3"/>
      <c r="R97" s="3"/>
      <c r="S97" s="3"/>
      <c r="T97" s="3"/>
    </row>
    <row r="98" spans="16:20" ht="12.5" x14ac:dyDescent="0.25">
      <c r="P98" s="3"/>
      <c r="Q98" s="3"/>
      <c r="R98" s="3"/>
      <c r="S98" s="3"/>
      <c r="T98" s="3"/>
    </row>
    <row r="99" spans="16:20" ht="12.5" x14ac:dyDescent="0.25">
      <c r="P99" s="3"/>
      <c r="Q99" s="3"/>
      <c r="R99" s="3"/>
      <c r="S99" s="3"/>
      <c r="T99" s="3"/>
    </row>
    <row r="100" spans="16:20" ht="12.5" x14ac:dyDescent="0.25">
      <c r="P100" s="3"/>
      <c r="Q100" s="3"/>
      <c r="R100" s="3"/>
      <c r="S100" s="3"/>
      <c r="T100" s="3"/>
    </row>
    <row r="101" spans="16:20" ht="12.5" x14ac:dyDescent="0.25">
      <c r="P101" s="3"/>
      <c r="Q101" s="3"/>
      <c r="R101" s="3"/>
      <c r="S101" s="3"/>
      <c r="T101" s="3"/>
    </row>
    <row r="102" spans="16:20" ht="12.5" x14ac:dyDescent="0.25">
      <c r="P102" s="3"/>
      <c r="Q102" s="3"/>
      <c r="R102" s="3"/>
      <c r="S102" s="3"/>
      <c r="T102" s="3"/>
    </row>
    <row r="103" spans="16:20" ht="12.5" x14ac:dyDescent="0.25">
      <c r="P103" s="3"/>
      <c r="Q103" s="3"/>
      <c r="R103" s="3"/>
      <c r="S103" s="3"/>
      <c r="T103" s="3"/>
    </row>
    <row r="104" spans="16:20" ht="12.5" x14ac:dyDescent="0.25">
      <c r="P104" s="3"/>
      <c r="Q104" s="3"/>
      <c r="R104" s="3"/>
      <c r="S104" s="3"/>
      <c r="T104" s="3"/>
    </row>
    <row r="105" spans="16:20" ht="12.5" x14ac:dyDescent="0.25">
      <c r="P105" s="3"/>
      <c r="Q105" s="3"/>
      <c r="R105" s="3"/>
      <c r="S105" s="3"/>
      <c r="T105" s="3"/>
    </row>
    <row r="106" spans="16:20" ht="12.5" x14ac:dyDescent="0.25">
      <c r="P106" s="3"/>
      <c r="Q106" s="3"/>
      <c r="R106" s="3"/>
      <c r="S106" s="3"/>
      <c r="T106" s="3"/>
    </row>
    <row r="107" spans="16:20" ht="12.5" x14ac:dyDescent="0.25">
      <c r="P107" s="3"/>
      <c r="Q107" s="3"/>
      <c r="R107" s="3"/>
      <c r="S107" s="3"/>
      <c r="T107" s="3"/>
    </row>
    <row r="108" spans="16:20" ht="12.5" x14ac:dyDescent="0.25">
      <c r="P108" s="3"/>
      <c r="Q108" s="3"/>
      <c r="R108" s="3"/>
      <c r="S108" s="3"/>
      <c r="T108" s="3"/>
    </row>
    <row r="109" spans="16:20" ht="12.5" x14ac:dyDescent="0.25">
      <c r="P109" s="3"/>
      <c r="Q109" s="3"/>
      <c r="R109" s="3"/>
      <c r="S109" s="3"/>
      <c r="T109" s="3"/>
    </row>
    <row r="110" spans="16:20" ht="12.5" x14ac:dyDescent="0.25">
      <c r="P110" s="3"/>
      <c r="Q110" s="3"/>
      <c r="R110" s="3"/>
      <c r="S110" s="3"/>
      <c r="T110" s="3"/>
    </row>
    <row r="111" spans="16:20" ht="12.5" x14ac:dyDescent="0.25">
      <c r="P111" s="3"/>
      <c r="Q111" s="3"/>
      <c r="R111" s="3"/>
      <c r="S111" s="3"/>
      <c r="T111" s="3"/>
    </row>
    <row r="112" spans="16:20" ht="12.5" x14ac:dyDescent="0.25">
      <c r="P112" s="3"/>
      <c r="Q112" s="3"/>
      <c r="R112" s="3"/>
      <c r="S112" s="3"/>
      <c r="T112" s="3"/>
    </row>
    <row r="113" spans="16:20" ht="12.5" x14ac:dyDescent="0.25">
      <c r="P113" s="3"/>
      <c r="Q113" s="3"/>
      <c r="R113" s="3"/>
      <c r="S113" s="3"/>
      <c r="T113" s="3"/>
    </row>
    <row r="114" spans="16:20" ht="12.5" x14ac:dyDescent="0.25">
      <c r="P114" s="3"/>
      <c r="Q114" s="3"/>
      <c r="R114" s="3"/>
      <c r="S114" s="3"/>
      <c r="T114" s="3"/>
    </row>
    <row r="115" spans="16:20" ht="12.5" x14ac:dyDescent="0.25">
      <c r="P115" s="3"/>
      <c r="Q115" s="3"/>
      <c r="R115" s="3"/>
      <c r="S115" s="3"/>
      <c r="T115" s="3"/>
    </row>
    <row r="116" spans="16:20" ht="12.5" x14ac:dyDescent="0.25">
      <c r="P116" s="3"/>
      <c r="Q116" s="3"/>
      <c r="R116" s="3"/>
      <c r="S116" s="3"/>
      <c r="T116" s="3"/>
    </row>
    <row r="117" spans="16:20" ht="12.5" x14ac:dyDescent="0.25">
      <c r="P117" s="3"/>
      <c r="Q117" s="3"/>
      <c r="R117" s="3"/>
      <c r="S117" s="3"/>
      <c r="T117" s="3"/>
    </row>
    <row r="118" spans="16:20" ht="12.5" x14ac:dyDescent="0.25">
      <c r="P118" s="3"/>
      <c r="Q118" s="3"/>
      <c r="R118" s="3"/>
      <c r="S118" s="3"/>
      <c r="T118" s="3"/>
    </row>
    <row r="119" spans="16:20" ht="12.5" x14ac:dyDescent="0.25">
      <c r="P119" s="3"/>
      <c r="Q119" s="3"/>
      <c r="R119" s="3"/>
      <c r="S119" s="3"/>
      <c r="T119" s="3"/>
    </row>
    <row r="120" spans="16:20" ht="12.5" x14ac:dyDescent="0.25">
      <c r="P120" s="3"/>
      <c r="Q120" s="3"/>
      <c r="R120" s="3"/>
      <c r="S120" s="3"/>
      <c r="T120" s="3"/>
    </row>
    <row r="121" spans="16:20" ht="12.5" x14ac:dyDescent="0.25">
      <c r="P121" s="3"/>
      <c r="Q121" s="3"/>
      <c r="R121" s="3"/>
      <c r="S121" s="3"/>
      <c r="T121" s="3"/>
    </row>
    <row r="122" spans="16:20" ht="12.5" x14ac:dyDescent="0.25">
      <c r="P122" s="3"/>
      <c r="Q122" s="3"/>
      <c r="R122" s="3"/>
      <c r="S122" s="3"/>
      <c r="T122" s="3"/>
    </row>
    <row r="123" spans="16:20" ht="12.5" x14ac:dyDescent="0.25">
      <c r="P123" s="3"/>
      <c r="Q123" s="3"/>
      <c r="R123" s="3"/>
      <c r="S123" s="3"/>
      <c r="T123" s="3"/>
    </row>
    <row r="124" spans="16:20" ht="12.5" x14ac:dyDescent="0.25">
      <c r="P124" s="3"/>
      <c r="Q124" s="3"/>
      <c r="R124" s="3"/>
      <c r="S124" s="3"/>
      <c r="T124" s="3"/>
    </row>
    <row r="125" spans="16:20" ht="12.5" x14ac:dyDescent="0.25">
      <c r="P125" s="3"/>
      <c r="Q125" s="3"/>
      <c r="R125" s="3"/>
      <c r="S125" s="3"/>
      <c r="T125" s="3"/>
    </row>
    <row r="126" spans="16:20" ht="12.5" x14ac:dyDescent="0.25">
      <c r="P126" s="3"/>
      <c r="Q126" s="3"/>
      <c r="R126" s="3"/>
      <c r="S126" s="3"/>
      <c r="T126" s="3"/>
    </row>
    <row r="127" spans="16:20" ht="12.5" x14ac:dyDescent="0.25">
      <c r="P127" s="3"/>
      <c r="Q127" s="3"/>
      <c r="R127" s="3"/>
      <c r="S127" s="3"/>
      <c r="T127" s="3"/>
    </row>
    <row r="128" spans="16:20" ht="12.5" x14ac:dyDescent="0.25">
      <c r="P128" s="3"/>
      <c r="Q128" s="3"/>
      <c r="R128" s="3"/>
      <c r="S128" s="3"/>
      <c r="T128" s="3"/>
    </row>
    <row r="129" spans="16:20" ht="12.5" x14ac:dyDescent="0.25">
      <c r="P129" s="3"/>
      <c r="Q129" s="3"/>
      <c r="R129" s="3"/>
      <c r="S129" s="3"/>
      <c r="T129" s="3"/>
    </row>
    <row r="130" spans="16:20" ht="12.5" x14ac:dyDescent="0.25">
      <c r="P130" s="3"/>
      <c r="Q130" s="3"/>
      <c r="R130" s="3"/>
      <c r="S130" s="3"/>
      <c r="T130" s="3"/>
    </row>
    <row r="131" spans="16:20" ht="12.5" x14ac:dyDescent="0.25">
      <c r="P131" s="3"/>
      <c r="Q131" s="3"/>
      <c r="R131" s="3"/>
      <c r="S131" s="3"/>
      <c r="T131" s="3"/>
    </row>
    <row r="132" spans="16:20" ht="12.5" x14ac:dyDescent="0.25">
      <c r="P132" s="3"/>
      <c r="Q132" s="3"/>
      <c r="R132" s="3"/>
      <c r="S132" s="3"/>
      <c r="T132" s="3"/>
    </row>
    <row r="133" spans="16:20" ht="12.5" x14ac:dyDescent="0.25">
      <c r="P133" s="3"/>
      <c r="Q133" s="3"/>
      <c r="R133" s="3"/>
      <c r="S133" s="3"/>
      <c r="T133" s="3"/>
    </row>
    <row r="134" spans="16:20" ht="12.5" x14ac:dyDescent="0.25">
      <c r="P134" s="3"/>
      <c r="Q134" s="3"/>
      <c r="R134" s="3"/>
      <c r="S134" s="3"/>
      <c r="T134" s="3"/>
    </row>
    <row r="135" spans="16:20" ht="12.5" x14ac:dyDescent="0.25">
      <c r="P135" s="3"/>
      <c r="Q135" s="3"/>
      <c r="R135" s="3"/>
      <c r="S135" s="3"/>
      <c r="T135" s="3"/>
    </row>
    <row r="136" spans="16:20" ht="12.5" x14ac:dyDescent="0.25">
      <c r="P136" s="3"/>
      <c r="Q136" s="3"/>
      <c r="R136" s="3"/>
      <c r="S136" s="3"/>
      <c r="T136" s="3"/>
    </row>
    <row r="137" spans="16:20" ht="12.5" x14ac:dyDescent="0.25">
      <c r="P137" s="3"/>
      <c r="Q137" s="3"/>
      <c r="R137" s="3"/>
      <c r="S137" s="3"/>
      <c r="T137" s="3"/>
    </row>
    <row r="138" spans="16:20" ht="12.5" x14ac:dyDescent="0.25">
      <c r="P138" s="3"/>
      <c r="Q138" s="3"/>
      <c r="R138" s="3"/>
      <c r="S138" s="3"/>
      <c r="T138" s="3"/>
    </row>
    <row r="139" spans="16:20" ht="12.5" x14ac:dyDescent="0.25">
      <c r="P139" s="3"/>
      <c r="Q139" s="3"/>
      <c r="R139" s="3"/>
      <c r="S139" s="3"/>
      <c r="T139" s="3"/>
    </row>
    <row r="140" spans="16:20" ht="12.5" x14ac:dyDescent="0.25">
      <c r="P140" s="3"/>
      <c r="Q140" s="3"/>
      <c r="R140" s="3"/>
      <c r="S140" s="3"/>
      <c r="T140" s="3"/>
    </row>
    <row r="141" spans="16:20" ht="12.5" x14ac:dyDescent="0.25">
      <c r="P141" s="3"/>
      <c r="Q141" s="3"/>
      <c r="R141" s="3"/>
      <c r="S141" s="3"/>
      <c r="T141" s="3"/>
    </row>
    <row r="142" spans="16:20" ht="12.5" x14ac:dyDescent="0.25">
      <c r="P142" s="3"/>
      <c r="Q142" s="3"/>
      <c r="R142" s="3"/>
      <c r="S142" s="3"/>
      <c r="T142" s="3"/>
    </row>
    <row r="143" spans="16:20" ht="12.5" x14ac:dyDescent="0.25">
      <c r="P143" s="3"/>
      <c r="Q143" s="3"/>
      <c r="R143" s="3"/>
      <c r="S143" s="3"/>
      <c r="T143" s="3"/>
    </row>
    <row r="144" spans="16:20" ht="12.5" x14ac:dyDescent="0.25">
      <c r="P144" s="3"/>
      <c r="Q144" s="3"/>
      <c r="R144" s="3"/>
      <c r="S144" s="3"/>
      <c r="T144" s="3"/>
    </row>
    <row r="145" spans="16:20" ht="12.5" x14ac:dyDescent="0.25">
      <c r="P145" s="3"/>
      <c r="Q145" s="3"/>
      <c r="R145" s="3"/>
      <c r="S145" s="3"/>
      <c r="T145" s="3"/>
    </row>
    <row r="146" spans="16:20" ht="12.5" x14ac:dyDescent="0.25">
      <c r="P146" s="3"/>
      <c r="Q146" s="3"/>
      <c r="R146" s="3"/>
      <c r="S146" s="3"/>
      <c r="T146" s="3"/>
    </row>
    <row r="147" spans="16:20" ht="12.5" x14ac:dyDescent="0.25">
      <c r="P147" s="3"/>
      <c r="Q147" s="3"/>
      <c r="R147" s="3"/>
      <c r="S147" s="3"/>
      <c r="T147" s="3"/>
    </row>
    <row r="148" spans="16:20" ht="12.5" x14ac:dyDescent="0.25">
      <c r="P148" s="3"/>
      <c r="Q148" s="3"/>
      <c r="R148" s="3"/>
      <c r="S148" s="3"/>
      <c r="T148" s="3"/>
    </row>
    <row r="149" spans="16:20" ht="12.5" x14ac:dyDescent="0.25">
      <c r="P149" s="3"/>
      <c r="Q149" s="3"/>
      <c r="R149" s="3"/>
      <c r="S149" s="3"/>
      <c r="T149" s="3"/>
    </row>
    <row r="150" spans="16:20" ht="12.5" x14ac:dyDescent="0.25">
      <c r="P150" s="3"/>
      <c r="Q150" s="3"/>
      <c r="R150" s="3"/>
      <c r="S150" s="3"/>
      <c r="T150" s="3"/>
    </row>
    <row r="151" spans="16:20" ht="12.5" x14ac:dyDescent="0.25">
      <c r="P151" s="3"/>
      <c r="Q151" s="3"/>
      <c r="R151" s="3"/>
      <c r="S151" s="3"/>
      <c r="T151" s="3"/>
    </row>
    <row r="152" spans="16:20" ht="12.5" x14ac:dyDescent="0.25">
      <c r="P152" s="3"/>
      <c r="Q152" s="3"/>
      <c r="R152" s="3"/>
      <c r="S152" s="3"/>
      <c r="T152" s="3"/>
    </row>
    <row r="153" spans="16:20" ht="12.5" x14ac:dyDescent="0.25">
      <c r="P153" s="3"/>
      <c r="Q153" s="3"/>
      <c r="R153" s="3"/>
      <c r="S153" s="3"/>
      <c r="T153" s="3"/>
    </row>
    <row r="154" spans="16:20" ht="12.5" x14ac:dyDescent="0.25">
      <c r="P154" s="3"/>
      <c r="Q154" s="3"/>
      <c r="R154" s="3"/>
      <c r="S154" s="3"/>
      <c r="T154" s="3"/>
    </row>
    <row r="155" spans="16:20" ht="12.5" x14ac:dyDescent="0.25">
      <c r="P155" s="3"/>
      <c r="Q155" s="3"/>
      <c r="R155" s="3"/>
      <c r="S155" s="3"/>
      <c r="T155" s="3"/>
    </row>
    <row r="156" spans="16:20" ht="12.5" x14ac:dyDescent="0.25">
      <c r="P156" s="3"/>
      <c r="Q156" s="3"/>
      <c r="R156" s="3"/>
      <c r="S156" s="3"/>
      <c r="T156" s="3"/>
    </row>
    <row r="157" spans="16:20" ht="12.5" x14ac:dyDescent="0.25">
      <c r="P157" s="3"/>
      <c r="Q157" s="3"/>
      <c r="R157" s="3"/>
      <c r="S157" s="3"/>
      <c r="T157" s="3"/>
    </row>
    <row r="158" spans="16:20" ht="12.5" x14ac:dyDescent="0.25">
      <c r="P158" s="3"/>
      <c r="Q158" s="3"/>
      <c r="R158" s="3"/>
      <c r="S158" s="3"/>
      <c r="T158" s="3"/>
    </row>
    <row r="159" spans="16:20" ht="12.5" x14ac:dyDescent="0.25">
      <c r="P159" s="3"/>
      <c r="Q159" s="3"/>
      <c r="R159" s="3"/>
      <c r="S159" s="3"/>
      <c r="T159" s="3"/>
    </row>
    <row r="160" spans="16:20" ht="12.5" x14ac:dyDescent="0.25">
      <c r="P160" s="3"/>
      <c r="Q160" s="3"/>
      <c r="R160" s="3"/>
      <c r="S160" s="3"/>
      <c r="T160" s="3"/>
    </row>
    <row r="161" spans="16:20" ht="12.5" x14ac:dyDescent="0.25">
      <c r="P161" s="3"/>
      <c r="Q161" s="3"/>
      <c r="R161" s="3"/>
      <c r="S161" s="3"/>
      <c r="T161" s="3"/>
    </row>
    <row r="162" spans="16:20" ht="12.5" x14ac:dyDescent="0.25">
      <c r="P162" s="3"/>
      <c r="Q162" s="3"/>
      <c r="R162" s="3"/>
      <c r="S162" s="3"/>
      <c r="T162" s="3"/>
    </row>
    <row r="163" spans="16:20" ht="12.5" x14ac:dyDescent="0.25">
      <c r="P163" s="3"/>
      <c r="Q163" s="3"/>
      <c r="R163" s="3"/>
      <c r="S163" s="3"/>
      <c r="T163" s="3"/>
    </row>
    <row r="164" spans="16:20" ht="12.5" x14ac:dyDescent="0.25">
      <c r="P164" s="3"/>
      <c r="Q164" s="3"/>
      <c r="R164" s="3"/>
      <c r="S164" s="3"/>
      <c r="T164" s="3"/>
    </row>
    <row r="165" spans="16:20" ht="12.5" x14ac:dyDescent="0.25">
      <c r="P165" s="3"/>
      <c r="Q165" s="3"/>
      <c r="R165" s="3"/>
      <c r="S165" s="3"/>
      <c r="T165" s="3"/>
    </row>
    <row r="166" spans="16:20" ht="12.5" x14ac:dyDescent="0.25">
      <c r="P166" s="3"/>
      <c r="Q166" s="3"/>
      <c r="R166" s="3"/>
      <c r="S166" s="3"/>
      <c r="T166" s="3"/>
    </row>
    <row r="167" spans="16:20" ht="12.5" x14ac:dyDescent="0.25">
      <c r="P167" s="3"/>
      <c r="Q167" s="3"/>
      <c r="R167" s="3"/>
      <c r="S167" s="3"/>
      <c r="T167" s="3"/>
    </row>
    <row r="168" spans="16:20" ht="12.5" x14ac:dyDescent="0.25">
      <c r="P168" s="3"/>
      <c r="Q168" s="3"/>
      <c r="R168" s="3"/>
      <c r="S168" s="3"/>
      <c r="T168" s="3"/>
    </row>
    <row r="169" spans="16:20" ht="12.5" x14ac:dyDescent="0.25">
      <c r="P169" s="3"/>
      <c r="Q169" s="3"/>
      <c r="R169" s="3"/>
      <c r="S169" s="3"/>
      <c r="T169" s="3"/>
    </row>
    <row r="170" spans="16:20" ht="12.5" x14ac:dyDescent="0.25">
      <c r="P170" s="3"/>
      <c r="Q170" s="3"/>
      <c r="R170" s="3"/>
      <c r="S170" s="3"/>
      <c r="T170" s="3"/>
    </row>
    <row r="171" spans="16:20" ht="12.5" x14ac:dyDescent="0.25">
      <c r="P171" s="3"/>
      <c r="Q171" s="3"/>
      <c r="R171" s="3"/>
      <c r="S171" s="3"/>
      <c r="T171" s="3"/>
    </row>
    <row r="172" spans="16:20" ht="12.5" x14ac:dyDescent="0.25">
      <c r="P172" s="3"/>
      <c r="Q172" s="3"/>
      <c r="R172" s="3"/>
      <c r="S172" s="3"/>
      <c r="T172" s="3"/>
    </row>
    <row r="173" spans="16:20" ht="12.5" x14ac:dyDescent="0.25">
      <c r="P173" s="3"/>
      <c r="Q173" s="3"/>
      <c r="R173" s="3"/>
      <c r="S173" s="3"/>
      <c r="T173" s="3"/>
    </row>
    <row r="174" spans="16:20" ht="12.5" x14ac:dyDescent="0.25">
      <c r="P174" s="3"/>
      <c r="Q174" s="3"/>
      <c r="R174" s="3"/>
      <c r="S174" s="3"/>
      <c r="T174" s="3"/>
    </row>
    <row r="175" spans="16:20" ht="12.5" x14ac:dyDescent="0.25">
      <c r="P175" s="3"/>
      <c r="Q175" s="3"/>
      <c r="R175" s="3"/>
      <c r="S175" s="3"/>
      <c r="T175" s="3"/>
    </row>
    <row r="176" spans="16:20" ht="12.5" x14ac:dyDescent="0.25">
      <c r="P176" s="3"/>
      <c r="Q176" s="3"/>
      <c r="R176" s="3"/>
      <c r="S176" s="3"/>
      <c r="T176" s="3"/>
    </row>
    <row r="177" spans="16:20" ht="12.5" x14ac:dyDescent="0.25">
      <c r="P177" s="3"/>
      <c r="Q177" s="3"/>
      <c r="R177" s="3"/>
      <c r="S177" s="3"/>
      <c r="T177" s="3"/>
    </row>
    <row r="178" spans="16:20" ht="12.5" x14ac:dyDescent="0.25">
      <c r="P178" s="3"/>
      <c r="Q178" s="3"/>
      <c r="R178" s="3"/>
      <c r="S178" s="3"/>
      <c r="T178" s="3"/>
    </row>
    <row r="179" spans="16:20" ht="12.5" x14ac:dyDescent="0.25">
      <c r="P179" s="3"/>
      <c r="Q179" s="3"/>
      <c r="R179" s="3"/>
      <c r="S179" s="3"/>
      <c r="T179" s="3"/>
    </row>
    <row r="180" spans="16:20" ht="12.5" x14ac:dyDescent="0.25">
      <c r="P180" s="3"/>
      <c r="Q180" s="3"/>
      <c r="R180" s="3"/>
      <c r="S180" s="3"/>
      <c r="T180" s="3"/>
    </row>
    <row r="181" spans="16:20" ht="12.5" x14ac:dyDescent="0.25">
      <c r="P181" s="3"/>
      <c r="Q181" s="3"/>
      <c r="R181" s="3"/>
      <c r="S181" s="3"/>
      <c r="T181" s="3"/>
    </row>
    <row r="182" spans="16:20" ht="12.5" x14ac:dyDescent="0.25">
      <c r="P182" s="3"/>
      <c r="Q182" s="3"/>
      <c r="R182" s="3"/>
      <c r="S182" s="3"/>
      <c r="T182" s="3"/>
    </row>
    <row r="183" spans="16:20" ht="12.5" x14ac:dyDescent="0.25">
      <c r="P183" s="3"/>
      <c r="Q183" s="3"/>
      <c r="R183" s="3"/>
      <c r="S183" s="3"/>
      <c r="T183" s="3"/>
    </row>
    <row r="184" spans="16:20" ht="12.5" x14ac:dyDescent="0.25">
      <c r="P184" s="3"/>
      <c r="Q184" s="3"/>
      <c r="R184" s="3"/>
      <c r="S184" s="3"/>
      <c r="T184" s="3"/>
    </row>
    <row r="185" spans="16:20" ht="12.5" x14ac:dyDescent="0.25">
      <c r="P185" s="3"/>
      <c r="Q185" s="3"/>
      <c r="R185" s="3"/>
      <c r="S185" s="3"/>
      <c r="T185" s="3"/>
    </row>
    <row r="186" spans="16:20" ht="12.5" x14ac:dyDescent="0.25">
      <c r="P186" s="3"/>
      <c r="Q186" s="3"/>
      <c r="R186" s="3"/>
      <c r="S186" s="3"/>
      <c r="T186" s="3"/>
    </row>
    <row r="187" spans="16:20" ht="12.5" x14ac:dyDescent="0.25">
      <c r="P187" s="3"/>
      <c r="Q187" s="3"/>
      <c r="R187" s="3"/>
      <c r="S187" s="3"/>
      <c r="T187" s="3"/>
    </row>
    <row r="188" spans="16:20" ht="12.5" x14ac:dyDescent="0.25">
      <c r="P188" s="3"/>
      <c r="Q188" s="3"/>
      <c r="R188" s="3"/>
      <c r="S188" s="3"/>
      <c r="T188" s="3"/>
    </row>
    <row r="189" spans="16:20" ht="12.5" x14ac:dyDescent="0.25">
      <c r="P189" s="3"/>
      <c r="Q189" s="3"/>
      <c r="R189" s="3"/>
      <c r="S189" s="3"/>
      <c r="T189" s="3"/>
    </row>
    <row r="190" spans="16:20" ht="12.5" x14ac:dyDescent="0.25">
      <c r="P190" s="3"/>
      <c r="Q190" s="3"/>
      <c r="R190" s="3"/>
      <c r="S190" s="3"/>
      <c r="T190" s="3"/>
    </row>
    <row r="191" spans="16:20" ht="12.5" x14ac:dyDescent="0.25">
      <c r="P191" s="3"/>
      <c r="Q191" s="3"/>
      <c r="R191" s="3"/>
      <c r="S191" s="3"/>
      <c r="T191" s="3"/>
    </row>
    <row r="192" spans="16:20" ht="12.5" x14ac:dyDescent="0.25">
      <c r="P192" s="3"/>
      <c r="Q192" s="3"/>
      <c r="R192" s="3"/>
      <c r="S192" s="3"/>
      <c r="T192" s="3"/>
    </row>
    <row r="193" spans="16:20" ht="12.5" x14ac:dyDescent="0.25">
      <c r="P193" s="3"/>
      <c r="Q193" s="3"/>
      <c r="R193" s="3"/>
      <c r="S193" s="3"/>
      <c r="T193" s="3"/>
    </row>
    <row r="194" spans="16:20" ht="12.5" x14ac:dyDescent="0.25">
      <c r="P194" s="3"/>
      <c r="Q194" s="3"/>
      <c r="R194" s="3"/>
      <c r="S194" s="3"/>
      <c r="T194" s="3"/>
    </row>
    <row r="195" spans="16:20" ht="12.5" x14ac:dyDescent="0.25">
      <c r="P195" s="3"/>
      <c r="Q195" s="3"/>
      <c r="R195" s="3"/>
      <c r="S195" s="3"/>
      <c r="T195" s="3"/>
    </row>
    <row r="196" spans="16:20" ht="12.5" x14ac:dyDescent="0.25">
      <c r="P196" s="3"/>
      <c r="Q196" s="3"/>
      <c r="R196" s="3"/>
      <c r="S196" s="3"/>
      <c r="T196" s="3"/>
    </row>
    <row r="197" spans="16:20" ht="12.5" x14ac:dyDescent="0.25">
      <c r="P197" s="3"/>
      <c r="Q197" s="3"/>
      <c r="R197" s="3"/>
      <c r="S197" s="3"/>
      <c r="T197" s="3"/>
    </row>
    <row r="198" spans="16:20" ht="12.5" x14ac:dyDescent="0.25">
      <c r="P198" s="3"/>
      <c r="Q198" s="3"/>
      <c r="R198" s="3"/>
      <c r="S198" s="3"/>
      <c r="T198" s="3"/>
    </row>
    <row r="199" spans="16:20" ht="12.5" x14ac:dyDescent="0.25">
      <c r="P199" s="3"/>
      <c r="Q199" s="3"/>
      <c r="R199" s="3"/>
      <c r="S199" s="3"/>
      <c r="T199" s="3"/>
    </row>
    <row r="200" spans="16:20" ht="12.5" x14ac:dyDescent="0.25">
      <c r="P200" s="3"/>
      <c r="Q200" s="3"/>
      <c r="R200" s="3"/>
      <c r="S200" s="3"/>
      <c r="T200" s="3"/>
    </row>
    <row r="201" spans="16:20" ht="12.5" x14ac:dyDescent="0.25">
      <c r="P201" s="3"/>
      <c r="Q201" s="3"/>
      <c r="R201" s="3"/>
      <c r="S201" s="3"/>
      <c r="T201" s="3"/>
    </row>
    <row r="202" spans="16:20" ht="12.5" x14ac:dyDescent="0.25">
      <c r="P202" s="3"/>
      <c r="Q202" s="3"/>
      <c r="R202" s="3"/>
      <c r="S202" s="3"/>
      <c r="T202" s="3"/>
    </row>
    <row r="203" spans="16:20" ht="12.5" x14ac:dyDescent="0.25">
      <c r="P203" s="3"/>
      <c r="Q203" s="3"/>
      <c r="R203" s="3"/>
      <c r="S203" s="3"/>
      <c r="T203" s="3"/>
    </row>
    <row r="204" spans="16:20" ht="12.5" x14ac:dyDescent="0.25">
      <c r="P204" s="3"/>
      <c r="Q204" s="3"/>
      <c r="R204" s="3"/>
      <c r="S204" s="3"/>
      <c r="T204" s="3"/>
    </row>
    <row r="205" spans="16:20" ht="12.5" x14ac:dyDescent="0.25">
      <c r="P205" s="3"/>
      <c r="Q205" s="3"/>
      <c r="R205" s="3"/>
      <c r="S205" s="3"/>
      <c r="T205" s="3"/>
    </row>
    <row r="206" spans="16:20" ht="12.5" x14ac:dyDescent="0.25">
      <c r="P206" s="3"/>
      <c r="Q206" s="3"/>
      <c r="R206" s="3"/>
      <c r="S206" s="3"/>
      <c r="T206" s="3"/>
    </row>
    <row r="207" spans="16:20" ht="12.5" x14ac:dyDescent="0.25">
      <c r="P207" s="3"/>
      <c r="Q207" s="3"/>
      <c r="R207" s="3"/>
      <c r="S207" s="3"/>
      <c r="T207" s="3"/>
    </row>
    <row r="208" spans="16:20" ht="12.5" x14ac:dyDescent="0.25">
      <c r="P208" s="3"/>
      <c r="Q208" s="3"/>
      <c r="R208" s="3"/>
      <c r="S208" s="3"/>
      <c r="T208" s="3"/>
    </row>
    <row r="209" spans="16:20" ht="12.5" x14ac:dyDescent="0.25">
      <c r="P209" s="3"/>
      <c r="Q209" s="3"/>
      <c r="R209" s="3"/>
      <c r="S209" s="3"/>
      <c r="T209" s="3"/>
    </row>
    <row r="210" spans="16:20" ht="12.5" x14ac:dyDescent="0.25">
      <c r="P210" s="3"/>
      <c r="Q210" s="3"/>
      <c r="R210" s="3"/>
      <c r="S210" s="3"/>
      <c r="T210" s="3"/>
    </row>
    <row r="211" spans="16:20" ht="12.5" x14ac:dyDescent="0.25">
      <c r="P211" s="3"/>
      <c r="Q211" s="3"/>
      <c r="R211" s="3"/>
      <c r="S211" s="3"/>
      <c r="T211" s="3"/>
    </row>
    <row r="212" spans="16:20" ht="12.5" x14ac:dyDescent="0.25">
      <c r="P212" s="3"/>
      <c r="Q212" s="3"/>
      <c r="R212" s="3"/>
      <c r="S212" s="3"/>
      <c r="T212" s="3"/>
    </row>
    <row r="213" spans="16:20" ht="12.5" x14ac:dyDescent="0.25">
      <c r="P213" s="3"/>
      <c r="Q213" s="3"/>
      <c r="R213" s="3"/>
      <c r="S213" s="3"/>
      <c r="T213" s="3"/>
    </row>
    <row r="214" spans="16:20" ht="12.5" x14ac:dyDescent="0.25">
      <c r="P214" s="3"/>
      <c r="Q214" s="3"/>
      <c r="R214" s="3"/>
      <c r="S214" s="3"/>
      <c r="T214" s="3"/>
    </row>
    <row r="215" spans="16:20" ht="12.5" x14ac:dyDescent="0.25">
      <c r="P215" s="3"/>
      <c r="Q215" s="3"/>
      <c r="R215" s="3"/>
      <c r="S215" s="3"/>
      <c r="T215" s="3"/>
    </row>
    <row r="216" spans="16:20" ht="12.5" x14ac:dyDescent="0.25">
      <c r="P216" s="3"/>
      <c r="Q216" s="3"/>
      <c r="R216" s="3"/>
      <c r="S216" s="3"/>
      <c r="T216" s="3"/>
    </row>
    <row r="217" spans="16:20" ht="12.5" x14ac:dyDescent="0.25">
      <c r="P217" s="3"/>
      <c r="Q217" s="3"/>
      <c r="R217" s="3"/>
      <c r="S217" s="3"/>
      <c r="T217" s="3"/>
    </row>
    <row r="218" spans="16:20" ht="12.5" x14ac:dyDescent="0.25">
      <c r="P218" s="3"/>
      <c r="Q218" s="3"/>
      <c r="R218" s="3"/>
      <c r="S218" s="3"/>
      <c r="T218" s="3"/>
    </row>
    <row r="219" spans="16:20" ht="12.5" x14ac:dyDescent="0.25">
      <c r="P219" s="3"/>
      <c r="Q219" s="3"/>
      <c r="R219" s="3"/>
      <c r="S219" s="3"/>
      <c r="T219" s="3"/>
    </row>
    <row r="220" spans="16:20" ht="12.5" x14ac:dyDescent="0.25">
      <c r="P220" s="3"/>
      <c r="Q220" s="3"/>
      <c r="R220" s="3"/>
      <c r="S220" s="3"/>
      <c r="T220" s="3"/>
    </row>
    <row r="221" spans="16:20" ht="12.5" x14ac:dyDescent="0.25">
      <c r="P221" s="3"/>
      <c r="Q221" s="3"/>
      <c r="R221" s="3"/>
      <c r="S221" s="3"/>
      <c r="T221" s="3"/>
    </row>
    <row r="222" spans="16:20" ht="12.5" x14ac:dyDescent="0.25">
      <c r="P222" s="3"/>
      <c r="Q222" s="3"/>
      <c r="R222" s="3"/>
      <c r="S222" s="3"/>
      <c r="T222" s="3"/>
    </row>
    <row r="223" spans="16:20" ht="12.5" x14ac:dyDescent="0.25">
      <c r="P223" s="3"/>
      <c r="Q223" s="3"/>
      <c r="R223" s="3"/>
      <c r="S223" s="3"/>
      <c r="T223" s="3"/>
    </row>
    <row r="224" spans="16:20" ht="12.5" x14ac:dyDescent="0.25">
      <c r="P224" s="3"/>
      <c r="Q224" s="3"/>
      <c r="R224" s="3"/>
      <c r="S224" s="3"/>
      <c r="T224" s="3"/>
    </row>
    <row r="225" spans="16:20" ht="12.5" x14ac:dyDescent="0.25">
      <c r="P225" s="3"/>
      <c r="Q225" s="3"/>
      <c r="R225" s="3"/>
      <c r="S225" s="3"/>
      <c r="T225" s="3"/>
    </row>
    <row r="226" spans="16:20" ht="12.5" x14ac:dyDescent="0.25">
      <c r="P226" s="3"/>
      <c r="Q226" s="3"/>
      <c r="R226" s="3"/>
      <c r="S226" s="3"/>
      <c r="T226" s="3"/>
    </row>
    <row r="227" spans="16:20" ht="12.5" x14ac:dyDescent="0.25">
      <c r="P227" s="3"/>
      <c r="Q227" s="3"/>
      <c r="R227" s="3"/>
      <c r="S227" s="3"/>
      <c r="T227" s="3"/>
    </row>
    <row r="228" spans="16:20" ht="12.5" x14ac:dyDescent="0.25">
      <c r="P228" s="3"/>
      <c r="Q228" s="3"/>
      <c r="R228" s="3"/>
      <c r="S228" s="3"/>
      <c r="T228" s="3"/>
    </row>
    <row r="229" spans="16:20" ht="12.5" x14ac:dyDescent="0.25">
      <c r="P229" s="3"/>
      <c r="Q229" s="3"/>
      <c r="R229" s="3"/>
      <c r="S229" s="3"/>
      <c r="T229" s="3"/>
    </row>
    <row r="230" spans="16:20" ht="12.5" x14ac:dyDescent="0.25">
      <c r="P230" s="3"/>
      <c r="Q230" s="3"/>
      <c r="R230" s="3"/>
      <c r="S230" s="3"/>
      <c r="T230" s="3"/>
    </row>
    <row r="231" spans="16:20" ht="12.5" x14ac:dyDescent="0.25">
      <c r="P231" s="3"/>
      <c r="Q231" s="3"/>
      <c r="R231" s="3"/>
      <c r="S231" s="3"/>
      <c r="T231" s="3"/>
    </row>
    <row r="232" spans="16:20" ht="12.5" x14ac:dyDescent="0.25">
      <c r="P232" s="3"/>
      <c r="Q232" s="3"/>
      <c r="R232" s="3"/>
      <c r="S232" s="3"/>
      <c r="T232" s="3"/>
    </row>
    <row r="233" spans="16:20" ht="12.5" x14ac:dyDescent="0.25">
      <c r="P233" s="3"/>
      <c r="Q233" s="3"/>
      <c r="R233" s="3"/>
      <c r="S233" s="3"/>
      <c r="T233" s="3"/>
    </row>
    <row r="234" spans="16:20" ht="12.5" x14ac:dyDescent="0.25">
      <c r="P234" s="3"/>
      <c r="Q234" s="3"/>
      <c r="R234" s="3"/>
      <c r="S234" s="3"/>
      <c r="T234" s="3"/>
    </row>
    <row r="235" spans="16:20" ht="12.5" x14ac:dyDescent="0.25">
      <c r="P235" s="3"/>
      <c r="Q235" s="3"/>
      <c r="R235" s="3"/>
      <c r="S235" s="3"/>
      <c r="T235" s="3"/>
    </row>
    <row r="236" spans="16:20" ht="12.5" x14ac:dyDescent="0.25">
      <c r="P236" s="3"/>
      <c r="Q236" s="3"/>
      <c r="R236" s="3"/>
      <c r="S236" s="3"/>
      <c r="T236" s="3"/>
    </row>
    <row r="237" spans="16:20" ht="12.5" x14ac:dyDescent="0.25">
      <c r="P237" s="3"/>
      <c r="Q237" s="3"/>
      <c r="R237" s="3"/>
      <c r="S237" s="3"/>
      <c r="T237" s="3"/>
    </row>
    <row r="238" spans="16:20" ht="12.5" x14ac:dyDescent="0.25">
      <c r="P238" s="3"/>
      <c r="Q238" s="3"/>
      <c r="R238" s="3"/>
      <c r="S238" s="3"/>
      <c r="T238" s="3"/>
    </row>
    <row r="239" spans="16:20" ht="12.5" x14ac:dyDescent="0.25">
      <c r="P239" s="3"/>
      <c r="Q239" s="3"/>
      <c r="R239" s="3"/>
      <c r="S239" s="3"/>
      <c r="T239" s="3"/>
    </row>
    <row r="240" spans="16:20" ht="12.5" x14ac:dyDescent="0.25">
      <c r="P240" s="3"/>
      <c r="Q240" s="3"/>
      <c r="R240" s="3"/>
      <c r="S240" s="3"/>
      <c r="T240" s="3"/>
    </row>
    <row r="241" spans="16:20" ht="12.5" x14ac:dyDescent="0.25">
      <c r="P241" s="3"/>
      <c r="Q241" s="3"/>
      <c r="R241" s="3"/>
      <c r="S241" s="3"/>
      <c r="T241" s="3"/>
    </row>
    <row r="242" spans="16:20" ht="12.5" x14ac:dyDescent="0.25">
      <c r="P242" s="3"/>
      <c r="Q242" s="3"/>
      <c r="R242" s="3"/>
      <c r="S242" s="3"/>
      <c r="T242" s="3"/>
    </row>
    <row r="243" spans="16:20" ht="12.5" x14ac:dyDescent="0.25">
      <c r="P243" s="3"/>
      <c r="Q243" s="3"/>
      <c r="R243" s="3"/>
      <c r="S243" s="3"/>
      <c r="T243" s="3"/>
    </row>
    <row r="244" spans="16:20" ht="12.5" x14ac:dyDescent="0.25">
      <c r="P244" s="3"/>
      <c r="Q244" s="3"/>
      <c r="R244" s="3"/>
      <c r="S244" s="3"/>
      <c r="T244" s="3"/>
    </row>
    <row r="245" spans="16:20" ht="12.5" x14ac:dyDescent="0.25">
      <c r="P245" s="3"/>
      <c r="Q245" s="3"/>
      <c r="R245" s="3"/>
      <c r="S245" s="3"/>
      <c r="T245" s="3"/>
    </row>
    <row r="246" spans="16:20" ht="12.5" x14ac:dyDescent="0.25">
      <c r="P246" s="3"/>
      <c r="Q246" s="3"/>
      <c r="R246" s="3"/>
      <c r="S246" s="3"/>
      <c r="T246" s="3"/>
    </row>
    <row r="247" spans="16:20" ht="12.5" x14ac:dyDescent="0.25">
      <c r="P247" s="3"/>
      <c r="Q247" s="3"/>
      <c r="R247" s="3"/>
      <c r="S247" s="3"/>
      <c r="T247" s="3"/>
    </row>
    <row r="248" spans="16:20" ht="12.5" x14ac:dyDescent="0.25">
      <c r="P248" s="3"/>
      <c r="Q248" s="3"/>
      <c r="R248" s="3"/>
      <c r="S248" s="3"/>
      <c r="T248" s="3"/>
    </row>
    <row r="249" spans="16:20" ht="12.5" x14ac:dyDescent="0.25">
      <c r="P249" s="3"/>
      <c r="Q249" s="3"/>
      <c r="R249" s="3"/>
      <c r="S249" s="3"/>
      <c r="T249" s="3"/>
    </row>
    <row r="250" spans="16:20" ht="12.5" x14ac:dyDescent="0.25">
      <c r="P250" s="3"/>
      <c r="Q250" s="3"/>
      <c r="R250" s="3"/>
      <c r="S250" s="3"/>
      <c r="T250" s="3"/>
    </row>
    <row r="251" spans="16:20" ht="12.5" x14ac:dyDescent="0.25">
      <c r="P251" s="3"/>
      <c r="Q251" s="3"/>
      <c r="R251" s="3"/>
      <c r="S251" s="3"/>
      <c r="T251" s="3"/>
    </row>
    <row r="252" spans="16:20" ht="12.5" x14ac:dyDescent="0.25"/>
    <row r="253" spans="16:20" ht="12.5" x14ac:dyDescent="0.25"/>
    <row r="254" spans="16:20" ht="12.5" x14ac:dyDescent="0.25"/>
    <row r="255" spans="16:20" ht="12.5" x14ac:dyDescent="0.25"/>
    <row r="256" spans="16:20" ht="12.5" x14ac:dyDescent="0.25"/>
    <row r="257" ht="12.5" x14ac:dyDescent="0.25"/>
    <row r="258" ht="12.5" x14ac:dyDescent="0.25"/>
    <row r="259" ht="12.5" x14ac:dyDescent="0.25"/>
    <row r="260" ht="12.5" x14ac:dyDescent="0.25"/>
    <row r="261" ht="12.5" x14ac:dyDescent="0.25"/>
    <row r="262" ht="12.5" x14ac:dyDescent="0.25"/>
    <row r="263" ht="12.5" x14ac:dyDescent="0.25"/>
    <row r="264" ht="12.5" x14ac:dyDescent="0.25"/>
    <row r="265" ht="12.5" x14ac:dyDescent="0.25"/>
    <row r="266" ht="12.5" x14ac:dyDescent="0.25"/>
    <row r="267" ht="12.5" x14ac:dyDescent="0.25"/>
    <row r="268" ht="12.5" x14ac:dyDescent="0.25"/>
    <row r="269" ht="12.5" x14ac:dyDescent="0.25"/>
    <row r="270" ht="12.5" x14ac:dyDescent="0.25"/>
    <row r="271" ht="12.5" x14ac:dyDescent="0.25"/>
    <row r="272" ht="12.5" x14ac:dyDescent="0.25"/>
    <row r="273" ht="12.5" x14ac:dyDescent="0.25"/>
    <row r="274" ht="12.5" x14ac:dyDescent="0.25"/>
    <row r="275" ht="12.5" x14ac:dyDescent="0.25"/>
    <row r="276" ht="12.5" x14ac:dyDescent="0.25"/>
    <row r="277" ht="12.5" x14ac:dyDescent="0.25"/>
    <row r="278" ht="12.5" x14ac:dyDescent="0.25"/>
    <row r="279" ht="12.5" x14ac:dyDescent="0.25"/>
    <row r="280" ht="12.5" x14ac:dyDescent="0.25"/>
    <row r="281" ht="12.5" x14ac:dyDescent="0.25"/>
    <row r="282" ht="12.5" x14ac:dyDescent="0.25"/>
    <row r="283" ht="12.5" x14ac:dyDescent="0.25"/>
    <row r="284" ht="12.5" x14ac:dyDescent="0.25"/>
    <row r="285" ht="12.5" x14ac:dyDescent="0.25"/>
    <row r="286" ht="12.5" x14ac:dyDescent="0.25"/>
    <row r="287" ht="12.5" x14ac:dyDescent="0.25"/>
    <row r="288" ht="12.5" x14ac:dyDescent="0.25"/>
    <row r="289" ht="12.5" x14ac:dyDescent="0.25"/>
    <row r="290" ht="12.5" x14ac:dyDescent="0.25"/>
    <row r="291" ht="12.5" x14ac:dyDescent="0.25"/>
    <row r="292" ht="12.5" x14ac:dyDescent="0.25"/>
    <row r="293" ht="12.5" x14ac:dyDescent="0.25"/>
    <row r="294" ht="12.5" x14ac:dyDescent="0.25"/>
    <row r="295" ht="12.5" x14ac:dyDescent="0.25"/>
    <row r="296" ht="12.5" x14ac:dyDescent="0.25"/>
    <row r="297" ht="12.5" x14ac:dyDescent="0.25"/>
    <row r="298" ht="12.5" x14ac:dyDescent="0.25"/>
    <row r="299" ht="12.5" x14ac:dyDescent="0.25"/>
    <row r="300" ht="12.5" x14ac:dyDescent="0.25"/>
    <row r="301" ht="12.5" x14ac:dyDescent="0.25"/>
    <row r="302" ht="12.5" x14ac:dyDescent="0.25"/>
    <row r="303" ht="12.5" x14ac:dyDescent="0.25"/>
    <row r="304" ht="12.5" x14ac:dyDescent="0.25"/>
    <row r="305" ht="12.5" x14ac:dyDescent="0.25"/>
    <row r="306" ht="12.5" x14ac:dyDescent="0.25"/>
    <row r="307" ht="12.5" x14ac:dyDescent="0.25"/>
    <row r="308" ht="12.5" x14ac:dyDescent="0.25"/>
    <row r="309" ht="12.5" x14ac:dyDescent="0.25"/>
    <row r="310" ht="12.5" x14ac:dyDescent="0.25"/>
    <row r="311" ht="12.5" x14ac:dyDescent="0.25"/>
    <row r="312" ht="12.5" x14ac:dyDescent="0.25"/>
    <row r="313" ht="12.5" x14ac:dyDescent="0.25"/>
    <row r="314" ht="12.5" x14ac:dyDescent="0.25"/>
    <row r="315" ht="12.5" x14ac:dyDescent="0.25"/>
    <row r="316" ht="12.5" x14ac:dyDescent="0.25"/>
    <row r="317" ht="12.5" x14ac:dyDescent="0.25"/>
    <row r="318" ht="12.5" x14ac:dyDescent="0.25"/>
    <row r="319" ht="12.5" x14ac:dyDescent="0.25"/>
    <row r="320" ht="12.5" x14ac:dyDescent="0.25"/>
    <row r="321" ht="12.5" x14ac:dyDescent="0.25"/>
    <row r="322" ht="12.5" x14ac:dyDescent="0.25"/>
    <row r="323" ht="12.5" x14ac:dyDescent="0.25"/>
    <row r="324" ht="12.5" x14ac:dyDescent="0.25"/>
    <row r="325" ht="12.5" x14ac:dyDescent="0.25"/>
    <row r="326" ht="12.5" x14ac:dyDescent="0.25"/>
    <row r="327" ht="12.5" x14ac:dyDescent="0.25"/>
    <row r="328" ht="12.5" x14ac:dyDescent="0.25"/>
    <row r="329" ht="12.5" x14ac:dyDescent="0.25"/>
    <row r="330" ht="12.5" x14ac:dyDescent="0.25"/>
    <row r="331" ht="12.5" x14ac:dyDescent="0.25"/>
    <row r="332" ht="12.5" x14ac:dyDescent="0.25"/>
    <row r="333" ht="12.5" x14ac:dyDescent="0.25"/>
    <row r="334" ht="12.5" x14ac:dyDescent="0.25"/>
    <row r="335" ht="12.5" x14ac:dyDescent="0.25"/>
    <row r="336" ht="12.5" x14ac:dyDescent="0.25"/>
    <row r="337" ht="12.5" x14ac:dyDescent="0.25"/>
    <row r="338" ht="12.5" x14ac:dyDescent="0.25"/>
    <row r="339" ht="12.5" x14ac:dyDescent="0.25"/>
    <row r="340" ht="12.5" x14ac:dyDescent="0.25"/>
    <row r="341" ht="12.5" x14ac:dyDescent="0.25"/>
    <row r="342" ht="12.5" x14ac:dyDescent="0.25"/>
    <row r="343" ht="12.5" x14ac:dyDescent="0.25"/>
    <row r="344" ht="12.5" x14ac:dyDescent="0.25"/>
    <row r="345" ht="12.5" x14ac:dyDescent="0.25"/>
    <row r="346" ht="12.5" x14ac:dyDescent="0.25"/>
    <row r="347" ht="12.5" x14ac:dyDescent="0.25"/>
    <row r="348" ht="12.5" x14ac:dyDescent="0.25"/>
    <row r="349" ht="12.5" x14ac:dyDescent="0.25"/>
    <row r="350" ht="12.5" x14ac:dyDescent="0.25"/>
    <row r="351" ht="12.5" x14ac:dyDescent="0.25"/>
    <row r="352" ht="12.5" x14ac:dyDescent="0.25"/>
    <row r="353" ht="12.5" x14ac:dyDescent="0.25"/>
    <row r="354" ht="12.5" x14ac:dyDescent="0.25"/>
    <row r="355" ht="12.5" x14ac:dyDescent="0.25"/>
    <row r="356" ht="12.5" x14ac:dyDescent="0.25"/>
    <row r="357" ht="12.5" x14ac:dyDescent="0.25"/>
    <row r="358" ht="12.5" x14ac:dyDescent="0.25"/>
    <row r="359" ht="12.5" x14ac:dyDescent="0.25"/>
    <row r="360" ht="12.5" x14ac:dyDescent="0.25"/>
    <row r="361" ht="12.5" x14ac:dyDescent="0.25"/>
    <row r="362" ht="12.5" x14ac:dyDescent="0.25"/>
    <row r="363" ht="12.5" x14ac:dyDescent="0.25"/>
    <row r="364" ht="12.5" x14ac:dyDescent="0.25"/>
    <row r="365" ht="12.5" x14ac:dyDescent="0.25"/>
    <row r="366" ht="12.5" x14ac:dyDescent="0.25"/>
    <row r="367" ht="12.5" x14ac:dyDescent="0.25"/>
    <row r="368" ht="12.5" x14ac:dyDescent="0.25"/>
    <row r="369" ht="12.5" x14ac:dyDescent="0.25"/>
    <row r="370" ht="12.5" x14ac:dyDescent="0.25"/>
    <row r="371" ht="12.5" x14ac:dyDescent="0.25"/>
    <row r="372" ht="12.5" x14ac:dyDescent="0.25"/>
    <row r="373" ht="12.5" x14ac:dyDescent="0.25"/>
    <row r="374" ht="12.5" x14ac:dyDescent="0.25"/>
    <row r="375" ht="12.5" x14ac:dyDescent="0.25"/>
    <row r="376" ht="12.5" x14ac:dyDescent="0.25"/>
    <row r="377" ht="12.5" x14ac:dyDescent="0.25"/>
    <row r="378" ht="12.5" x14ac:dyDescent="0.25"/>
    <row r="379" ht="12.5" x14ac:dyDescent="0.25"/>
    <row r="380" ht="12.5" x14ac:dyDescent="0.25"/>
    <row r="381" ht="12.5" x14ac:dyDescent="0.25"/>
    <row r="382" ht="12.5" x14ac:dyDescent="0.25"/>
    <row r="383" ht="12.5" x14ac:dyDescent="0.25"/>
    <row r="384" ht="12.5" x14ac:dyDescent="0.25"/>
    <row r="385" ht="12.5" x14ac:dyDescent="0.25"/>
    <row r="386" ht="12.5" x14ac:dyDescent="0.25"/>
    <row r="387" ht="12.5" x14ac:dyDescent="0.25"/>
    <row r="388" ht="12.5" x14ac:dyDescent="0.25"/>
    <row r="389" ht="12.5" x14ac:dyDescent="0.25"/>
    <row r="390" ht="12.5" x14ac:dyDescent="0.25"/>
    <row r="391" ht="12.5" x14ac:dyDescent="0.25"/>
    <row r="392" ht="12.5" x14ac:dyDescent="0.25"/>
    <row r="393" ht="12.5" x14ac:dyDescent="0.25"/>
    <row r="394" ht="12.5" x14ac:dyDescent="0.25"/>
    <row r="395" ht="12.5" x14ac:dyDescent="0.25"/>
    <row r="396" ht="12.5" x14ac:dyDescent="0.25"/>
    <row r="397" ht="12.5" x14ac:dyDescent="0.25"/>
    <row r="398" ht="12.5" x14ac:dyDescent="0.25"/>
    <row r="399" ht="12.5" x14ac:dyDescent="0.25"/>
    <row r="400" ht="12.5" x14ac:dyDescent="0.25"/>
    <row r="401" ht="12.5" x14ac:dyDescent="0.25"/>
    <row r="402" ht="12.5" x14ac:dyDescent="0.25"/>
    <row r="403" ht="12.5" x14ac:dyDescent="0.25"/>
    <row r="404" ht="12.5" x14ac:dyDescent="0.25"/>
    <row r="405" ht="12.5" x14ac:dyDescent="0.25"/>
    <row r="406" ht="12.5" x14ac:dyDescent="0.25"/>
    <row r="407" ht="12.5" x14ac:dyDescent="0.25"/>
    <row r="408" ht="12.5" x14ac:dyDescent="0.25"/>
    <row r="409" ht="12.5" x14ac:dyDescent="0.25"/>
    <row r="410" ht="12.5" x14ac:dyDescent="0.25"/>
    <row r="411" ht="12.5" x14ac:dyDescent="0.25"/>
    <row r="412" ht="12.5" x14ac:dyDescent="0.25"/>
    <row r="413" ht="12.5" x14ac:dyDescent="0.25"/>
    <row r="414" ht="12.5" x14ac:dyDescent="0.25"/>
    <row r="415" ht="12.5" x14ac:dyDescent="0.25"/>
    <row r="416" ht="12.5" x14ac:dyDescent="0.25"/>
    <row r="417" ht="12.5" x14ac:dyDescent="0.25"/>
    <row r="418" ht="12.5" x14ac:dyDescent="0.25"/>
    <row r="419" ht="12.5" x14ac:dyDescent="0.25"/>
    <row r="420" ht="12.5" x14ac:dyDescent="0.25"/>
    <row r="421" ht="12.5" x14ac:dyDescent="0.25"/>
    <row r="422" ht="12.5" x14ac:dyDescent="0.25"/>
    <row r="423" ht="12.5" x14ac:dyDescent="0.25"/>
    <row r="424" ht="12.5" x14ac:dyDescent="0.25"/>
    <row r="425" ht="12.5" x14ac:dyDescent="0.25"/>
    <row r="426" ht="12.5" x14ac:dyDescent="0.25"/>
    <row r="427" ht="12.5" x14ac:dyDescent="0.25"/>
    <row r="428" ht="12.5" x14ac:dyDescent="0.25"/>
    <row r="429" ht="12.5" x14ac:dyDescent="0.25"/>
    <row r="430" ht="12.5" x14ac:dyDescent="0.25"/>
    <row r="431" ht="12.5" x14ac:dyDescent="0.25"/>
    <row r="432" ht="12.5" x14ac:dyDescent="0.25"/>
    <row r="433" ht="12.5" x14ac:dyDescent="0.25"/>
    <row r="434" ht="12.5" x14ac:dyDescent="0.25"/>
    <row r="435" ht="12.5" x14ac:dyDescent="0.25"/>
    <row r="436" ht="12.5" x14ac:dyDescent="0.25"/>
    <row r="437" ht="12.5" x14ac:dyDescent="0.25"/>
    <row r="438" ht="12.5" x14ac:dyDescent="0.25"/>
    <row r="439" ht="12.5" x14ac:dyDescent="0.25"/>
    <row r="440" ht="12.5" x14ac:dyDescent="0.25"/>
    <row r="441" ht="12.5" x14ac:dyDescent="0.25"/>
    <row r="442" ht="12.5" x14ac:dyDescent="0.25"/>
    <row r="443" ht="12.5" x14ac:dyDescent="0.25"/>
    <row r="444" ht="12.5" x14ac:dyDescent="0.25"/>
    <row r="445" ht="12.5" x14ac:dyDescent="0.25"/>
    <row r="446" ht="12.5" x14ac:dyDescent="0.25"/>
    <row r="447" ht="12.5" x14ac:dyDescent="0.25"/>
    <row r="448" ht="12.5" x14ac:dyDescent="0.25"/>
    <row r="449" ht="12.5" x14ac:dyDescent="0.25"/>
    <row r="450" ht="12.5" x14ac:dyDescent="0.25"/>
    <row r="451" ht="12.5" x14ac:dyDescent="0.25"/>
    <row r="452" ht="12.5" x14ac:dyDescent="0.25"/>
    <row r="453" ht="12.5" x14ac:dyDescent="0.25"/>
    <row r="454" ht="12.5" x14ac:dyDescent="0.25"/>
    <row r="455" ht="12.5" x14ac:dyDescent="0.25"/>
    <row r="456" ht="12.5" x14ac:dyDescent="0.25"/>
    <row r="457" ht="12.5" x14ac:dyDescent="0.25"/>
    <row r="458" ht="12.5" x14ac:dyDescent="0.25"/>
    <row r="459" ht="12.5" x14ac:dyDescent="0.25"/>
  </sheetData>
  <sheetProtection sheet="1" objects="1" scenarios="1"/>
  <customSheetViews>
    <customSheetView guid="{AE1B20F2-FD27-4469-9104-32C48968A54A}" fitToPage="1" state="hidden" showRuler="0">
      <selection activeCell="D13" sqref="D13"/>
      <pageMargins left="0.75" right="0.75" top="1" bottom="1" header="0.5" footer="0.5"/>
      <pageSetup paperSize="9" scale="93" orientation="portrait" r:id="rId1"/>
      <headerFooter alignWithMargins="0"/>
    </customSheetView>
  </customSheetViews>
  <mergeCells count="1">
    <mergeCell ref="V29:Y29"/>
  </mergeCells>
  <phoneticPr fontId="0" type="noConversion"/>
  <pageMargins left="0.2" right="0.19" top="0.34" bottom="1" header="0.18" footer="0.5"/>
  <pageSetup paperSize="9" scale="10" orientation="landscape"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9" tint="0.59999389629810485"/>
  </sheetPr>
  <dimension ref="A1:H1832"/>
  <sheetViews>
    <sheetView workbookViewId="0">
      <selection activeCell="C25" sqref="C25"/>
    </sheetView>
  </sheetViews>
  <sheetFormatPr defaultColWidth="8.84375" defaultRowHeight="12.5" x14ac:dyDescent="0.35"/>
  <cols>
    <col min="1" max="1" width="4" style="29" customWidth="1"/>
    <col min="2" max="2" width="5.3046875" style="29" customWidth="1"/>
    <col min="3" max="3" width="59" style="28" customWidth="1"/>
    <col min="4" max="4" width="13.765625" style="28" customWidth="1"/>
    <col min="5" max="5" width="53" style="28" customWidth="1"/>
    <col min="6" max="6" width="13.69140625" style="28" customWidth="1"/>
    <col min="7" max="7" width="60.69140625" style="28" customWidth="1"/>
    <col min="8" max="16384" width="8.84375" style="29"/>
  </cols>
  <sheetData>
    <row r="1" spans="1:8" ht="13" x14ac:dyDescent="0.35">
      <c r="A1" s="27" t="s">
        <v>3463</v>
      </c>
      <c r="B1" s="21" t="s">
        <v>517</v>
      </c>
      <c r="E1" s="22"/>
      <c r="F1" s="22"/>
      <c r="G1" s="22"/>
    </row>
    <row r="2" spans="1:8" ht="13" x14ac:dyDescent="0.35">
      <c r="B2" s="27" t="s">
        <v>518</v>
      </c>
      <c r="C2" s="23" t="s">
        <v>519</v>
      </c>
      <c r="D2" s="23" t="s">
        <v>520</v>
      </c>
      <c r="E2" s="23" t="s">
        <v>521</v>
      </c>
      <c r="F2" s="23" t="s">
        <v>522</v>
      </c>
      <c r="G2" s="23" t="s">
        <v>523</v>
      </c>
    </row>
    <row r="3" spans="1:8" s="3" customFormat="1" ht="13" x14ac:dyDescent="0.25">
      <c r="B3" s="26" t="s">
        <v>524</v>
      </c>
      <c r="C3" s="24"/>
      <c r="D3" s="24"/>
      <c r="E3" s="24"/>
      <c r="F3" s="24"/>
      <c r="G3" s="24"/>
    </row>
    <row r="4" spans="1:8" s="3" customFormat="1" ht="13" x14ac:dyDescent="0.25">
      <c r="A4" s="3" t="str">
        <f t="shared" ref="A4:A9" si="0">IF(OR(ISNA(E4),E4=0),1,"")</f>
        <v/>
      </c>
      <c r="B4" s="25"/>
      <c r="C4" s="22" t="s">
        <v>3464</v>
      </c>
      <c r="D4" s="22"/>
      <c r="E4" s="22" t="str">
        <f>VLOOKUP(C4,Translate!$B$3:$E$1698,3,FALSE)</f>
        <v>Ffurflen cyfrif refeniw</v>
      </c>
      <c r="F4" s="22" t="str">
        <f>IF(ISERROR(VLOOKUP(D4,Translate!$B$3:$E$1238,3,FALSE)),"",VLOOKUP(D4,Translate!$B$3:$E$1238,3,FALSE))</f>
        <v/>
      </c>
      <c r="G4" s="28" t="str">
        <f>IF(FrontPage!$E$5=1,E4&amp;F4,C4&amp;D4)</f>
        <v>Revenue Account Return</v>
      </c>
      <c r="H4" s="3" t="str">
        <f>A4</f>
        <v/>
      </c>
    </row>
    <row r="5" spans="1:8" s="3" customFormat="1" ht="13" x14ac:dyDescent="0.25">
      <c r="A5" s="3" t="str">
        <f t="shared" si="0"/>
        <v/>
      </c>
      <c r="B5" s="25"/>
      <c r="C5" s="22" t="s">
        <v>526</v>
      </c>
      <c r="D5" s="22"/>
      <c r="E5" s="22" t="str">
        <f>VLOOKUP(C5,Translate!$B$3:$E$1698,3,FALSE)</f>
        <v>Dewiswch eich awdurdod a cywirwch eich cyfeiriad os oes angen</v>
      </c>
      <c r="F5" s="22" t="str">
        <f>IF(ISERROR(VLOOKUP(D5,Translate!$B$3:$E$1238,3,FALSE)),"",VLOOKUP(D5,Translate!$B$3:$E$1238,3,FALSE))</f>
        <v/>
      </c>
      <c r="G5" s="28" t="str">
        <f>IF(FrontPage!$E$5=1,E5&amp;F5,C5&amp;D5)</f>
        <v>Please select your authority and if necessary, amend any incorrect details</v>
      </c>
      <c r="H5" s="3" t="str">
        <f t="shared" ref="H5:H68" si="1">A5</f>
        <v/>
      </c>
    </row>
    <row r="6" spans="1:8" s="3" customFormat="1" x14ac:dyDescent="0.25">
      <c r="A6" s="3" t="str">
        <f t="shared" si="0"/>
        <v/>
      </c>
      <c r="C6" s="30" t="s">
        <v>186</v>
      </c>
      <c r="D6" s="30"/>
      <c r="E6" s="22" t="str">
        <f>VLOOKUP(C6,Translate!$B$3:$E$1698,3,FALSE)</f>
        <v>Enw:</v>
      </c>
      <c r="F6" s="22" t="str">
        <f>IF(ISERROR(VLOOKUP(D6,Translate!$B$3:$E$1238,3,FALSE)),"",VLOOKUP(D6,Translate!$B$3:$E$1238,3,FALSE))</f>
        <v/>
      </c>
      <c r="G6" s="28" t="str">
        <f>IF(FrontPage!$E$5=1,E6&amp;F6,C6&amp;D6)</f>
        <v>Name:</v>
      </c>
      <c r="H6" s="3" t="str">
        <f t="shared" si="1"/>
        <v/>
      </c>
    </row>
    <row r="7" spans="1:8" s="3" customFormat="1" x14ac:dyDescent="0.25">
      <c r="A7" s="3" t="str">
        <f t="shared" si="0"/>
        <v/>
      </c>
      <c r="C7" s="30" t="s">
        <v>527</v>
      </c>
      <c r="D7" s="30"/>
      <c r="E7" s="22" t="str">
        <f>VLOOKUP(C7,Translate!$B$3:$E$1698,3,FALSE)</f>
        <v>E-bost (rhowch Amh os nad yw ar gael):</v>
      </c>
      <c r="F7" s="22" t="str">
        <f>IF(ISERROR(VLOOKUP(D7,Translate!$B$3:$E$1238,3,FALSE)),"",VLOOKUP(D7,Translate!$B$3:$E$1238,3,FALSE))</f>
        <v/>
      </c>
      <c r="G7" s="28" t="str">
        <f>IF(FrontPage!$E$5=1,E7&amp;F7,C7&amp;D7)</f>
        <v>E-mail (please enter N/A if unavailable):</v>
      </c>
      <c r="H7" s="3" t="str">
        <f t="shared" si="1"/>
        <v/>
      </c>
    </row>
    <row r="8" spans="1:8" s="3" customFormat="1" x14ac:dyDescent="0.25">
      <c r="A8" s="3" t="str">
        <f t="shared" si="0"/>
        <v/>
      </c>
      <c r="C8" s="30" t="s">
        <v>471</v>
      </c>
      <c r="D8" s="30"/>
      <c r="E8" s="22" t="str">
        <f>VLOOKUP(C8,Translate!$B$3:$E$1698,3,FALSE)</f>
        <v>Ffôn:</v>
      </c>
      <c r="F8" s="22" t="str">
        <f>IF(ISERROR(VLOOKUP(D8,Translate!$B$3:$E$1238,3,FALSE)),"",VLOOKUP(D8,Translate!$B$3:$E$1238,3,FALSE))</f>
        <v/>
      </c>
      <c r="G8" s="28" t="str">
        <f>IF(FrontPage!$E$5=1,E8&amp;F8,C8&amp;D8)</f>
        <v>Telephone:</v>
      </c>
      <c r="H8" s="3" t="str">
        <f t="shared" si="1"/>
        <v/>
      </c>
    </row>
    <row r="9" spans="1:8" s="3" customFormat="1" x14ac:dyDescent="0.25">
      <c r="A9" s="3" t="str">
        <f t="shared" si="0"/>
        <v/>
      </c>
      <c r="C9" s="30" t="s">
        <v>529</v>
      </c>
      <c r="D9" s="30"/>
      <c r="E9" s="22" t="str">
        <f>VLOOKUP(C9,Translate!$B$3:$E$1698,3,FALSE)</f>
        <v>Rhif ac estyniad:</v>
      </c>
      <c r="F9" s="22" t="str">
        <f>IF(ISERROR(VLOOKUP(D9,Translate!$B$3:$E$1238,3,FALSE)),"",VLOOKUP(D9,Translate!$B$3:$E$1238,3,FALSE))</f>
        <v/>
      </c>
      <c r="G9" s="28" t="str">
        <f>IF(FrontPage!$E$5=1,E9&amp;F9,C9&amp;D9)</f>
        <v>Number and extension:</v>
      </c>
      <c r="H9" s="3" t="str">
        <f t="shared" si="1"/>
        <v/>
      </c>
    </row>
    <row r="10" spans="1:8" s="3" customFormat="1" x14ac:dyDescent="0.25">
      <c r="C10" s="28" t="s">
        <v>532</v>
      </c>
      <c r="D10" s="30"/>
      <c r="E10" s="22" t="str">
        <f>VLOOKUP(C10,Translate!$B$3:$E$1698,3,FALSE)</f>
        <v>Y dyddiad hwyraf ar gyfer dychwelyd yw</v>
      </c>
      <c r="F10" s="22" t="str">
        <f>IF(ISERROR(VLOOKUP(D10,Translate!$B$3:$E$1238,3,FALSE)),"",VLOOKUP(D10,Translate!$B$3:$E$1238,3,FALSE))</f>
        <v/>
      </c>
      <c r="G10" s="28" t="str">
        <f>IF(FrontPage!$E$5=1,E10&amp;F10,C10&amp;D10)</f>
        <v>The latest date for return is</v>
      </c>
      <c r="H10" s="3">
        <f t="shared" si="1"/>
        <v>0</v>
      </c>
    </row>
    <row r="11" spans="1:8" s="3" customFormat="1" ht="24.75" customHeight="1" x14ac:dyDescent="0.25">
      <c r="A11" s="3" t="str">
        <f t="shared" ref="A11:A73" si="2">IF(OR(ISERROR(E11),E11=0),1,"")</f>
        <v/>
      </c>
      <c r="C11" s="30" t="s">
        <v>533</v>
      </c>
      <c r="D11" s="30"/>
      <c r="E11" s="22" t="str">
        <f>VLOOKUP(C11,Translate!$B$3:$E$1698,3,FALSE)</f>
        <v>Dylech gyfeirio unrhyw ymholiadau ynghylch sut i gwblhau'r ffurflen, yn y lle cyntaf, drwy ffon neu e-bost, gan ddilyn y cyfarwyddyd isod:</v>
      </c>
      <c r="F11" s="22" t="str">
        <f>IF(ISERROR(VLOOKUP(D11,Translate!$B$3:$E$1238,3,FALSE)),"",VLOOKUP(D11,Translate!$B$3:$E$1238,3,FALSE))</f>
        <v/>
      </c>
      <c r="G11" s="28" t="str">
        <f>IF(FrontPage!$E$5=1,E11&amp;F11,C11&amp;D11)</f>
        <v>Any queries on completion of the form or spreadsheet should be directed in the first instance, via telephone or e-mail, as directed below:</v>
      </c>
      <c r="H11" s="3" t="str">
        <f t="shared" si="1"/>
        <v/>
      </c>
    </row>
    <row r="12" spans="1:8" s="3" customFormat="1" ht="40.5" customHeight="1" x14ac:dyDescent="0.25">
      <c r="A12" s="3" t="str">
        <f t="shared" si="2"/>
        <v/>
      </c>
      <c r="C12" s="28" t="s">
        <v>534</v>
      </c>
      <c r="D12" s="30"/>
      <c r="E12" s="22" t="str">
        <f>VLOOKUP(C12,Translate!$B$3:$E$1698,3,FALSE)</f>
        <v>Mae'n un o ofynion archwiliadau Llywodraeth Cymru fod pob cell yn cael ei llenwi. Gwnewch yn siŵr fod sero ym mhob cell wag. Cymerir yn ganiataol mai sero yw gwerth pob cell sydd heb ei llenwi.</v>
      </c>
      <c r="F12" s="22" t="str">
        <f>IF(ISERROR(VLOOKUP(D12,Translate!$B$3:$E$1238,3,FALSE)),"",VLOOKUP(D12,Translate!$B$3:$E$1238,3,FALSE))</f>
        <v/>
      </c>
      <c r="G12" s="28" t="str">
        <f>IF(FrontPage!$E$5=1,E12&amp;F12,C12&amp;D12)</f>
        <v>It is a Welsh Government audit requirement that all cells are completed.  Please ensure that all blank cells are populated with zeros, those that are not will be assumed to be zero.</v>
      </c>
      <c r="H12" s="3" t="str">
        <f t="shared" si="1"/>
        <v/>
      </c>
    </row>
    <row r="13" spans="1:8" s="31" customFormat="1" x14ac:dyDescent="0.25">
      <c r="A13" s="3" t="str">
        <f t="shared" si="2"/>
        <v/>
      </c>
      <c r="C13" s="31" t="s">
        <v>535</v>
      </c>
      <c r="E13" s="22" t="str">
        <f>VLOOKUP(C13,Translate!$B$3:$E$1698,3,FALSE)</f>
        <v>Uned Ystadegau Ariannol Llywodraeth Leol,</v>
      </c>
      <c r="F13" s="22" t="str">
        <f>IF(ISERROR(VLOOKUP(D13,Translate!$B$3:$E$1238,3,FALSE)),"",VLOOKUP(D13,Translate!$B$3:$E$1238,3,FALSE))</f>
        <v/>
      </c>
      <c r="G13" s="28" t="str">
        <f>IF(FrontPage!$E$5=1,E13&amp;F13,C13&amp;D13)</f>
        <v>Local Government Financial Statistics Unit,</v>
      </c>
      <c r="H13" s="3" t="str">
        <f t="shared" si="1"/>
        <v/>
      </c>
    </row>
    <row r="14" spans="1:8" s="31" customFormat="1" x14ac:dyDescent="0.25">
      <c r="A14" s="3" t="str">
        <f t="shared" si="2"/>
        <v/>
      </c>
      <c r="C14" s="31" t="s">
        <v>240</v>
      </c>
      <c r="E14" s="22" t="str">
        <f>VLOOKUP(C14,Translate!$B$3:$E$1698,3,FALSE)</f>
        <v>Llywodraeth Cymru,</v>
      </c>
      <c r="F14" s="22" t="str">
        <f>IF(ISERROR(VLOOKUP(D14,Translate!$B$3:$E$1238,3,FALSE)),"",VLOOKUP(D14,Translate!$B$3:$E$1238,3,FALSE))</f>
        <v/>
      </c>
      <c r="G14" s="28" t="str">
        <f>IF(FrontPage!$E$5=1,E14&amp;F14,C14&amp;D14)</f>
        <v>Welsh Government,</v>
      </c>
      <c r="H14" s="3" t="str">
        <f t="shared" si="1"/>
        <v/>
      </c>
    </row>
    <row r="15" spans="1:8" s="31" customFormat="1" x14ac:dyDescent="0.25">
      <c r="A15" s="3"/>
      <c r="C15" s="31" t="s">
        <v>4001</v>
      </c>
      <c r="E15" s="22" t="str">
        <f>VLOOKUP(C15,Translate!$B$3:$E$1698,3,FALSE)</f>
        <v>CP2,</v>
      </c>
      <c r="F15" s="22" t="str">
        <f>IF(ISERROR(VLOOKUP(D15,Translate!$B$3:$E$1238,3,FALSE)),"",VLOOKUP(D15,Translate!$B$3:$E$1238,3,FALSE))</f>
        <v/>
      </c>
      <c r="G15" s="28" t="str">
        <f>IF(FrontPage!$E$5=1,E15&amp;F15,C15&amp;D15)</f>
        <v>CP2,</v>
      </c>
      <c r="H15" s="3">
        <f t="shared" si="1"/>
        <v>0</v>
      </c>
    </row>
    <row r="16" spans="1:8" s="31" customFormat="1" x14ac:dyDescent="0.25">
      <c r="A16" s="3" t="str">
        <f t="shared" si="2"/>
        <v/>
      </c>
      <c r="C16" s="31" t="s">
        <v>187</v>
      </c>
      <c r="E16" s="22" t="str">
        <f>VLOOKUP(C16,Translate!$B$3:$E$1698,3,FALSE)</f>
        <v>Parc Cathays,</v>
      </c>
      <c r="F16" s="22" t="str">
        <f>IF(ISERROR(VLOOKUP(D16,Translate!$B$3:$E$1238,3,FALSE)),"",VLOOKUP(D16,Translate!$B$3:$E$1238,3,FALSE))</f>
        <v/>
      </c>
      <c r="G16" s="28" t="str">
        <f>IF(FrontPage!$E$5=1,E16&amp;F16,C16&amp;D16)</f>
        <v>Cathays Park,</v>
      </c>
      <c r="H16" s="3" t="str">
        <f t="shared" si="1"/>
        <v/>
      </c>
    </row>
    <row r="17" spans="1:8" s="31" customFormat="1" x14ac:dyDescent="0.25">
      <c r="A17" s="3" t="str">
        <f t="shared" si="2"/>
        <v/>
      </c>
      <c r="C17" s="31" t="s">
        <v>188</v>
      </c>
      <c r="E17" s="22" t="str">
        <f>VLOOKUP(C17,Translate!$B$3:$E$1698,3,FALSE)</f>
        <v>CAERDYDD</v>
      </c>
      <c r="F17" s="22" t="str">
        <f>IF(ISERROR(VLOOKUP(D17,Translate!$B$3:$E$1238,3,FALSE)),"",VLOOKUP(D17,Translate!$B$3:$E$1238,3,FALSE))</f>
        <v/>
      </c>
      <c r="G17" s="28" t="str">
        <f>IF(FrontPage!$E$5=1,E17&amp;F17,C17&amp;D17)</f>
        <v>CARDIFF,</v>
      </c>
      <c r="H17" s="3" t="str">
        <f t="shared" si="1"/>
        <v/>
      </c>
    </row>
    <row r="18" spans="1:8" s="31" customFormat="1" x14ac:dyDescent="0.25">
      <c r="A18" s="3" t="str">
        <f t="shared" si="2"/>
        <v/>
      </c>
      <c r="C18" s="31" t="s">
        <v>189</v>
      </c>
      <c r="E18" s="22" t="str">
        <f>VLOOKUP(C18,Translate!$B$3:$E$1698,3,FALSE)</f>
        <v>CF10 3NQ</v>
      </c>
      <c r="F18" s="22" t="str">
        <f>IF(ISERROR(VLOOKUP(D18,Translate!$B$3:$E$1238,3,FALSE)),"",VLOOKUP(D18,Translate!$B$3:$E$1238,3,FALSE))</f>
        <v/>
      </c>
      <c r="G18" s="28" t="str">
        <f>IF(FrontPage!$E$5=1,E18&amp;F18,C18&amp;D18)</f>
        <v>CF10 3NQ.</v>
      </c>
      <c r="H18" s="3" t="str">
        <f t="shared" si="1"/>
        <v/>
      </c>
    </row>
    <row r="19" spans="1:8" s="31" customFormat="1" x14ac:dyDescent="0.25">
      <c r="A19" s="3" t="str">
        <f t="shared" si="2"/>
        <v/>
      </c>
      <c r="C19" s="31" t="s">
        <v>536</v>
      </c>
      <c r="E19" s="22" t="str">
        <f>VLOOKUP(C19,Translate!$B$3:$E$1698,3,FALSE)</f>
        <v>E-bost:</v>
      </c>
      <c r="F19" s="22" t="str">
        <f>IF(ISERROR(VLOOKUP(D19,Translate!$B$3:$E$1238,3,FALSE)),"",VLOOKUP(D19,Translate!$B$3:$E$1238,3,FALSE))</f>
        <v/>
      </c>
      <c r="G19" s="28" t="str">
        <f>IF(FrontPage!$E$5=1,E19&amp;F19,C19&amp;D19)</f>
        <v>E-mail:</v>
      </c>
      <c r="H19" s="3" t="str">
        <f t="shared" si="1"/>
        <v/>
      </c>
    </row>
    <row r="20" spans="1:8" s="31" customFormat="1" x14ac:dyDescent="0.25">
      <c r="A20" s="3"/>
      <c r="C20" s="22" t="s">
        <v>3932</v>
      </c>
      <c r="E20" s="22" t="str">
        <f>VLOOKUP(C20,Translate!$B$3:$E$1767,3,FALSE)</f>
        <v>YCLLL.trosglwyddo@llyw.cymru</v>
      </c>
      <c r="F20" s="22" t="str">
        <f>IF(ISERROR(VLOOKUP(D20,Translate!$B$3:$E$1238,3,FALSE)),"",VLOOKUP(D20,Translate!$B$3:$E$1238,3,FALSE))</f>
        <v/>
      </c>
      <c r="G20" s="28" t="str">
        <f>IF(FrontPage!$E$5=1,E20&amp;F20,C20&amp;D20)</f>
        <v>lgfs.transfer@gov.wales</v>
      </c>
      <c r="H20" s="3">
        <f>A20</f>
        <v>0</v>
      </c>
    </row>
    <row r="21" spans="1:8" s="3" customFormat="1" x14ac:dyDescent="0.25">
      <c r="A21" s="3" t="str">
        <f t="shared" si="2"/>
        <v/>
      </c>
      <c r="C21" s="30" t="s">
        <v>471</v>
      </c>
      <c r="D21" s="30"/>
      <c r="E21" s="22" t="str">
        <f>VLOOKUP(C21,Translate!$B$3:$E$1698,3,FALSE)</f>
        <v>Ffôn:</v>
      </c>
      <c r="F21" s="22" t="str">
        <f>IF(ISERROR(VLOOKUP(D21,Translate!$B$3:$E$1238,3,FALSE)),"",VLOOKUP(D21,Translate!$B$3:$E$1238,3,FALSE))</f>
        <v/>
      </c>
      <c r="G21" s="28" t="str">
        <f>IF(FrontPage!$E$5=1,E21&amp;F21,C21&amp;D21)</f>
        <v>Telephone:</v>
      </c>
      <c r="H21" s="3" t="str">
        <f t="shared" si="1"/>
        <v/>
      </c>
    </row>
    <row r="22" spans="1:8" s="3" customFormat="1" x14ac:dyDescent="0.25">
      <c r="A22" s="3" t="str">
        <f t="shared" si="2"/>
        <v/>
      </c>
      <c r="C22" s="30" t="s">
        <v>537</v>
      </c>
      <c r="D22" s="30"/>
      <c r="E22" s="22" t="str">
        <f>VLOOKUP(C22,Translate!$B$3:$E$1698,3,FALSE)</f>
        <v>Cod</v>
      </c>
      <c r="F22" s="22" t="str">
        <f>IF(ISERROR(VLOOKUP(D22,Translate!$B$3:$E$1238,3,FALSE)),"",VLOOKUP(D22,Translate!$B$3:$E$1238,3,FALSE))</f>
        <v/>
      </c>
      <c r="G22" s="28" t="str">
        <f>IF(FrontPage!$E$5=1,E22&amp;F22,C22&amp;D22)</f>
        <v>Code</v>
      </c>
      <c r="H22" s="3" t="str">
        <f t="shared" si="1"/>
        <v/>
      </c>
    </row>
    <row r="23" spans="1:8" s="3" customFormat="1" x14ac:dyDescent="0.25">
      <c r="A23" s="3" t="str">
        <f t="shared" si="2"/>
        <v/>
      </c>
      <c r="C23" s="30" t="s">
        <v>538</v>
      </c>
      <c r="D23" s="30"/>
      <c r="E23" s="22" t="str">
        <f>VLOOKUP(C23,Translate!$B$3:$E$1698,3,FALSE)</f>
        <v>Awdurdod</v>
      </c>
      <c r="F23" s="22" t="str">
        <f>IF(ISERROR(VLOOKUP(D23,Translate!$B$3:$E$1238,3,FALSE)),"",VLOOKUP(D23,Translate!$B$3:$E$1238,3,FALSE))</f>
        <v/>
      </c>
      <c r="G23" s="28" t="str">
        <f>IF(FrontPage!$E$5=1,E23&amp;F23,C23&amp;D23)</f>
        <v>Authority</v>
      </c>
      <c r="H23" s="3" t="str">
        <f t="shared" si="1"/>
        <v/>
      </c>
    </row>
    <row r="24" spans="1:8" s="3" customFormat="1" ht="13" x14ac:dyDescent="0.3">
      <c r="B24" s="32" t="s">
        <v>412</v>
      </c>
      <c r="C24" s="33"/>
      <c r="D24" s="33"/>
      <c r="E24" s="33"/>
      <c r="F24" s="33"/>
      <c r="G24" s="33"/>
      <c r="H24" s="3">
        <f t="shared" si="1"/>
        <v>0</v>
      </c>
    </row>
    <row r="25" spans="1:8" s="3" customFormat="1" ht="38" x14ac:dyDescent="0.3">
      <c r="A25" s="3" t="str">
        <f t="shared" si="2"/>
        <v/>
      </c>
      <c r="B25" s="34"/>
      <c r="C25" s="30" t="s">
        <v>74</v>
      </c>
      <c r="D25" s="30"/>
      <c r="E25" s="22" t="str">
        <f>VLOOKUP(C25,Translate!$B$3:$E$1698,3,FALSE)</f>
        <v>Rhaid cyflwyno'r wybodaeth ar y ffurflen hon dan adran 139A o Ddeddf Cyllid Llywodraeth Leol 1988 (fel mewnosodwyd gan baragraff 68 o atodlen 5 i'r Ddeddf Llywodraeth Leol a Thai 1989)</v>
      </c>
      <c r="F25" s="22" t="str">
        <f>IF(ISERROR(VLOOKUP(D25,Translate!$B$3:$E$1238,3,FALSE)),"",VLOOKUP(D25,Translate!$B$3:$E$1238,3,FALSE))</f>
        <v/>
      </c>
      <c r="G25" s="28" t="str">
        <f>IF(FrontPage!$E$5=1,E25&amp;F25,C25&amp;D25)</f>
        <v>Information specified on this return must be submitted under section 139A of the 1988 Local Government Finance Act (as inserted by paragraph 68 of schedule 5 to the Local Government and Housing Act 1989)</v>
      </c>
      <c r="H25" s="3" t="str">
        <f t="shared" si="1"/>
        <v/>
      </c>
    </row>
    <row r="26" spans="1:8" s="3" customFormat="1" ht="62.5" x14ac:dyDescent="0.25">
      <c r="A26" s="3">
        <v>1</v>
      </c>
      <c r="C26" s="35" t="s">
        <v>70</v>
      </c>
      <c r="D26" s="30"/>
      <c r="E26" s="22" t="s">
        <v>3570</v>
      </c>
      <c r="F26" s="22" t="str">
        <f>IF(ISERROR(VLOOKUP(D26,Translate!$B$3:$E$1238,3,FALSE)),"",VLOOKUP(D26,Translate!$B$3:$E$1238,3,FALSE))</f>
        <v/>
      </c>
      <c r="G26" s="28" t="str">
        <f>IF(FrontPage!$E$5=1,E26&amp;F26,C26&amp;D26)</f>
        <v>Information recorded in respect of education services should include that budgeted to be funded by specific and special government grants but exclude that budgeted to be funded by other non-grant income.  The grants themselves should be recorded in column 6.1 to 7</v>
      </c>
      <c r="H26" s="3">
        <f t="shared" si="1"/>
        <v>1</v>
      </c>
    </row>
    <row r="27" spans="1:8" s="3" customFormat="1" x14ac:dyDescent="0.25">
      <c r="A27" s="3" t="str">
        <f t="shared" si="2"/>
        <v/>
      </c>
      <c r="C27" s="30" t="s">
        <v>538</v>
      </c>
      <c r="D27" s="30"/>
      <c r="E27" s="22" t="str">
        <f>VLOOKUP(C27,Translate!$B$3:$E$1698,3,FALSE)</f>
        <v>Awdurdod</v>
      </c>
      <c r="F27" s="22" t="str">
        <f>IF(ISERROR(VLOOKUP(D27,Translate!$B$3:$E$1238,3,FALSE)),"",VLOOKUP(D27,Translate!$B$3:$E$1238,3,FALSE))</f>
        <v/>
      </c>
      <c r="G27" s="28" t="str">
        <f>IF(FrontPage!$E$5=1,E27&amp;F27,C27&amp;D27)</f>
        <v>Authority</v>
      </c>
      <c r="H27" s="3" t="str">
        <f t="shared" si="1"/>
        <v/>
      </c>
    </row>
    <row r="28" spans="1:8" s="3" customFormat="1" x14ac:dyDescent="0.25">
      <c r="C28" s="30" t="s">
        <v>563</v>
      </c>
      <c r="D28" s="30"/>
      <c r="E28" s="22" t="str">
        <f>VLOOKUP(C28,Translate!$B$3:$E$1698,3,FALSE)</f>
        <v>Dewiswch eich awdurdod ar y dudalen flaen</v>
      </c>
      <c r="F28" s="22" t="str">
        <f>IF(ISERROR(VLOOKUP(D28,Translate!$B$3:$E$1238,3,FALSE)),"",VLOOKUP(D28,Translate!$B$3:$E$1238,3,FALSE))</f>
        <v/>
      </c>
      <c r="G28" s="28" t="str">
        <f>IF(FrontPage!$E$5=1,E28&amp;F28,C28&amp;D28)</f>
        <v>please select your authority on Front Page</v>
      </c>
      <c r="H28" s="3">
        <f t="shared" si="1"/>
        <v>0</v>
      </c>
    </row>
    <row r="29" spans="1:8" s="3" customFormat="1" x14ac:dyDescent="0.25">
      <c r="A29" s="3">
        <v>1</v>
      </c>
      <c r="C29" s="30" t="s">
        <v>221</v>
      </c>
      <c r="D29" s="30"/>
      <c r="E29" s="22" t="str">
        <f>VLOOKUP(C29,Translate!$B$3:$E$1698,3,FALSE)</f>
        <v>GRANTIAU (Cofnodwch yn negyddol)</v>
      </c>
      <c r="F29" s="22" t="str">
        <f>IF(ISERROR(VLOOKUP(D29,Translate!$B$3:$E$1238,3,FALSE)),"",VLOOKUP(D29,Translate!$B$3:$E$1238,3,FALSE))</f>
        <v/>
      </c>
      <c r="G29" s="28" t="str">
        <f>IF(FrontPage!$E$5=1,E29&amp;F29,C29&amp;D29)</f>
        <v>GRANTS (record as negative)</v>
      </c>
      <c r="H29" s="3">
        <f t="shared" si="1"/>
        <v>1</v>
      </c>
    </row>
    <row r="30" spans="1:8" s="3" customFormat="1" x14ac:dyDescent="0.25">
      <c r="A30" s="3" t="str">
        <f t="shared" si="2"/>
        <v/>
      </c>
      <c r="C30" s="3" t="s">
        <v>56</v>
      </c>
      <c r="D30" s="30"/>
      <c r="E30" s="22" t="str">
        <f>VLOOKUP(C30,Translate!$B$3:$E$1698,3,FALSE)</f>
        <v>£ miloedd</v>
      </c>
      <c r="F30" s="22" t="str">
        <f>IF(ISERROR(VLOOKUP(D30,Translate!$B$3:$E$1238,3,FALSE)),"",VLOOKUP(D30,Translate!$B$3:$E$1238,3,FALSE))</f>
        <v/>
      </c>
      <c r="G30" s="28" t="str">
        <f>IF(FrontPage!$E$5=1,E30&amp;F30,C30&amp;D30)</f>
        <v>£ thousand</v>
      </c>
      <c r="H30" s="3" t="str">
        <f t="shared" si="1"/>
        <v/>
      </c>
    </row>
    <row r="31" spans="1:8" s="3" customFormat="1" x14ac:dyDescent="0.25">
      <c r="A31" s="3" t="str">
        <f t="shared" si="2"/>
        <v/>
      </c>
      <c r="C31" s="3" t="s">
        <v>3282</v>
      </c>
      <c r="D31" s="30"/>
      <c r="E31" s="22" t="str">
        <f>VLOOKUP(C31,Translate!$B$3:$E$1698,3,FALSE)</f>
        <v>Dim-FRS17</v>
      </c>
      <c r="F31" s="22" t="str">
        <f>IF(ISERROR(VLOOKUP(D31,Translate!$B$3:$E$1238,3,FALSE)),"",VLOOKUP(D31,Translate!$B$3:$E$1238,3,FALSE))</f>
        <v/>
      </c>
      <c r="G31" s="28" t="str">
        <f>IF(FrontPage!$E$5=1,E31&amp;F31,C31&amp;D31)</f>
        <v>Non-FRS17</v>
      </c>
      <c r="H31" s="3" t="str">
        <f t="shared" si="1"/>
        <v/>
      </c>
    </row>
    <row r="32" spans="1:8" s="3" customFormat="1" x14ac:dyDescent="0.25">
      <c r="C32" s="3" t="s">
        <v>3161</v>
      </c>
      <c r="D32" s="30"/>
      <c r="E32" s="22" t="str">
        <f>VLOOKUP(C32,Translate!$B$3:$E$1698,3,FALSE)</f>
        <v>Llinio</v>
      </c>
      <c r="F32" s="22" t="str">
        <f>IF(ISERROR(VLOOKUP(D32,Translate!$B$3:$E$1238,3,FALSE)),"",VLOOKUP(D32,Translate!$B$3:$E$1238,3,FALSE))</f>
        <v/>
      </c>
      <c r="G32" s="28" t="str">
        <f>IF(FrontPage!$E$5=1,E32&amp;F32,C32&amp;D32)</f>
        <v>Line</v>
      </c>
    </row>
    <row r="33" spans="1:8" s="3" customFormat="1" x14ac:dyDescent="0.25">
      <c r="A33" s="3">
        <v>1</v>
      </c>
      <c r="C33" s="30" t="s">
        <v>173</v>
      </c>
      <c r="D33" s="30"/>
      <c r="E33" s="22" t="str">
        <f>VLOOKUP(C33,Translate!$B$3:$E$1698,3,FALSE)</f>
        <v>Disgrifiad</v>
      </c>
      <c r="F33" s="22" t="str">
        <f>IF(ISERROR(VLOOKUP(D33,Translate!$B$3:$E$1238,3,FALSE)),"",VLOOKUP(D33,Translate!$B$3:$E$1238,3,FALSE))</f>
        <v/>
      </c>
      <c r="G33" s="28" t="str">
        <f>IF(FrontPage!$E$5=1,E33&amp;F33,C33&amp;D33)</f>
        <v>Description</v>
      </c>
      <c r="H33" s="3">
        <f t="shared" si="1"/>
        <v>1</v>
      </c>
    </row>
    <row r="34" spans="1:8" s="3" customFormat="1" x14ac:dyDescent="0.25">
      <c r="C34" s="3" t="s">
        <v>19</v>
      </c>
      <c r="D34" s="30"/>
      <c r="E34" s="22" t="str">
        <f>VLOOKUP(C34,Translate!$B$3:$E$1698,3,FALSE)</f>
        <v>Ysgolion meithrin</v>
      </c>
      <c r="F34" s="22" t="str">
        <f>IF(ISERROR(VLOOKUP(D34,Translate!$B$3:$E$1238,3,FALSE)),"",VLOOKUP(D34,Translate!$B$3:$E$1238,3,FALSE))</f>
        <v/>
      </c>
      <c r="G34" s="28" t="str">
        <f>IF(FrontPage!$E$5=1,E34&amp;F34,C34&amp;D34)</f>
        <v>Nursery schools</v>
      </c>
      <c r="H34" s="3">
        <f t="shared" si="1"/>
        <v>0</v>
      </c>
    </row>
    <row r="35" spans="1:8" s="3" customFormat="1" x14ac:dyDescent="0.25">
      <c r="C35" s="30" t="s">
        <v>20</v>
      </c>
      <c r="D35" s="30"/>
      <c r="E35" s="22" t="str">
        <f>VLOOKUP(C35,Translate!$B$3:$E$1698,3,FALSE)</f>
        <v>Ysgolion cynradd</v>
      </c>
      <c r="F35" s="22" t="str">
        <f>IF(ISERROR(VLOOKUP(D35,Translate!$B$3:$E$1238,3,FALSE)),"",VLOOKUP(D35,Translate!$B$3:$E$1238,3,FALSE))</f>
        <v/>
      </c>
      <c r="G35" s="28" t="str">
        <f>IF(FrontPage!$E$5=1,E35&amp;F35,C35&amp;D35)</f>
        <v>Primary schools</v>
      </c>
      <c r="H35" s="3">
        <f t="shared" si="1"/>
        <v>0</v>
      </c>
    </row>
    <row r="36" spans="1:8" s="3" customFormat="1" x14ac:dyDescent="0.25">
      <c r="C36" s="3" t="s">
        <v>21</v>
      </c>
      <c r="D36" s="30"/>
      <c r="E36" s="22" t="str">
        <f>VLOOKUP(C36,Translate!$B$3:$E$1698,3,FALSE)</f>
        <v>Ysgolion uwchradd</v>
      </c>
      <c r="F36" s="22" t="str">
        <f>IF(ISERROR(VLOOKUP(D36,Translate!$B$3:$E$1238,3,FALSE)),"",VLOOKUP(D36,Translate!$B$3:$E$1238,3,FALSE))</f>
        <v/>
      </c>
      <c r="G36" s="28" t="str">
        <f>IF(FrontPage!$E$5=1,E36&amp;F36,C36&amp;D36)</f>
        <v>Secondary schools</v>
      </c>
      <c r="H36" s="3">
        <f t="shared" si="1"/>
        <v>0</v>
      </c>
    </row>
    <row r="37" spans="1:8" s="3" customFormat="1" x14ac:dyDescent="0.25">
      <c r="C37" s="3" t="s">
        <v>22</v>
      </c>
      <c r="D37" s="30"/>
      <c r="E37" s="22" t="str">
        <f>VLOOKUP(C37,Translate!$B$3:$E$1698,3,FALSE)</f>
        <v>Ysgolion arbennig</v>
      </c>
      <c r="F37" s="22" t="str">
        <f>IF(ISERROR(VLOOKUP(D37,Translate!$B$3:$E$1238,3,FALSE)),"",VLOOKUP(D37,Translate!$B$3:$E$1238,3,FALSE))</f>
        <v/>
      </c>
      <c r="G37" s="28" t="str">
        <f>IF(FrontPage!$E$5=1,E37&amp;F37,C37&amp;D37)</f>
        <v>Special schools</v>
      </c>
      <c r="H37" s="3">
        <f t="shared" si="1"/>
        <v>0</v>
      </c>
    </row>
    <row r="38" spans="1:8" s="3" customFormat="1" x14ac:dyDescent="0.25">
      <c r="C38" s="3" t="s">
        <v>457</v>
      </c>
      <c r="D38" s="30"/>
      <c r="E38" s="22" t="str">
        <f>VLOOKUP(C38,Translate!$B$3:$E$1698,3,FALSE)</f>
        <v>Ysgolion canol</v>
      </c>
      <c r="F38" s="22" t="str">
        <f>IF(ISERROR(VLOOKUP(D38,Translate!$B$3:$E$1238,3,FALSE)),"",VLOOKUP(D38,Translate!$B$3:$E$1238,3,FALSE))</f>
        <v/>
      </c>
      <c r="G38" s="28" t="str">
        <f>IF(FrontPage!$E$5=1,E38&amp;F38,C38&amp;D38)</f>
        <v>Middle schools</v>
      </c>
      <c r="H38" s="3">
        <f t="shared" si="1"/>
        <v>0</v>
      </c>
    </row>
    <row r="39" spans="1:8" s="3" customFormat="1" x14ac:dyDescent="0.25">
      <c r="A39" s="3" t="str">
        <f t="shared" si="2"/>
        <v/>
      </c>
      <c r="C39" s="3" t="s">
        <v>58</v>
      </c>
      <c r="D39" s="30"/>
      <c r="E39" s="22" t="str">
        <f>VLOOKUP(C39,Translate!$B$3:$E$1698,3,FALSE)</f>
        <v>Amcangyfrifon Cyllideb (ar brisiau alldro)</v>
      </c>
      <c r="F39" s="22" t="str">
        <f>IF(ISERROR(VLOOKUP(D39,Translate!$B$3:$E$1238,3,FALSE)),"",VLOOKUP(D39,Translate!$B$3:$E$1238,3,FALSE))</f>
        <v/>
      </c>
      <c r="G39" s="28" t="str">
        <f>IF(FrontPage!$E$5=1,E39&amp;F39,C39&amp;D39)</f>
        <v>Budget Estimates (at outturn prices)</v>
      </c>
      <c r="H39" s="3" t="str">
        <f t="shared" si="1"/>
        <v/>
      </c>
    </row>
    <row r="40" spans="1:8" s="3" customFormat="1" x14ac:dyDescent="0.25">
      <c r="A40" s="3">
        <v>1</v>
      </c>
      <c r="C40" s="3" t="s">
        <v>132</v>
      </c>
      <c r="D40" s="30"/>
      <c r="E40" s="22" t="str">
        <f>VLOOKUP(C40,Translate!$B$3:$E$1698,3,FALSE)</f>
        <v>Grantiau ysgolion meithrin</v>
      </c>
      <c r="F40" s="22" t="str">
        <f>IF(ISERROR(VLOOKUP(D40,Translate!$B$3:$E$1238,3,FALSE)),"",VLOOKUP(D40,Translate!$B$3:$E$1238,3,FALSE))</f>
        <v/>
      </c>
      <c r="G40" s="28" t="str">
        <f>IF(FrontPage!$E$5=1,E40&amp;F40,C40&amp;D40)</f>
        <v>Grants Nursery schools</v>
      </c>
      <c r="H40" s="3">
        <f t="shared" si="1"/>
        <v>1</v>
      </c>
    </row>
    <row r="41" spans="1:8" s="3" customFormat="1" x14ac:dyDescent="0.25">
      <c r="A41" s="3">
        <v>1</v>
      </c>
      <c r="C41" s="3" t="s">
        <v>133</v>
      </c>
      <c r="D41" s="30"/>
      <c r="E41" s="22" t="str">
        <f>VLOOKUP(C41,Translate!$B$3:$E$1698,3,FALSE)</f>
        <v>Grantiau ysgolion cynradd</v>
      </c>
      <c r="F41" s="22" t="str">
        <f>IF(ISERROR(VLOOKUP(D41,Translate!$B$3:$E$1238,3,FALSE)),"",VLOOKUP(D41,Translate!$B$3:$E$1238,3,FALSE))</f>
        <v/>
      </c>
      <c r="G41" s="28" t="str">
        <f>IF(FrontPage!$E$5=1,E41&amp;F41,C41&amp;D41)</f>
        <v>Grants Primary schools</v>
      </c>
      <c r="H41" s="3">
        <f t="shared" si="1"/>
        <v>1</v>
      </c>
    </row>
    <row r="42" spans="1:8" s="3" customFormat="1" x14ac:dyDescent="0.25">
      <c r="A42" s="3">
        <v>1</v>
      </c>
      <c r="C42" s="36" t="s">
        <v>134</v>
      </c>
      <c r="D42" s="30"/>
      <c r="E42" s="22" t="str">
        <f>VLOOKUP(C42,Translate!$B$3:$E$1698,3,FALSE)</f>
        <v>Grantiau ysgolion uwchradd</v>
      </c>
      <c r="F42" s="22" t="str">
        <f>IF(ISERROR(VLOOKUP(D42,Translate!$B$3:$E$1238,3,FALSE)),"",VLOOKUP(D42,Translate!$B$3:$E$1238,3,FALSE))</f>
        <v/>
      </c>
      <c r="G42" s="28" t="str">
        <f>IF(FrontPage!$E$5=1,E42&amp;F42,C42&amp;D42)</f>
        <v>Grants Secondary schools</v>
      </c>
      <c r="H42" s="3">
        <f t="shared" si="1"/>
        <v>1</v>
      </c>
    </row>
    <row r="43" spans="1:8" s="3" customFormat="1" x14ac:dyDescent="0.25">
      <c r="A43" s="3">
        <v>1</v>
      </c>
      <c r="C43" s="36" t="s">
        <v>135</v>
      </c>
      <c r="D43" s="30"/>
      <c r="E43" s="22" t="str">
        <f>VLOOKUP(C43,Translate!$B$3:$E$1698,3,FALSE)</f>
        <v>Grantiau ysgolion arbennig</v>
      </c>
      <c r="F43" s="22" t="str">
        <f>IF(ISERROR(VLOOKUP(D43,Translate!$B$3:$E$1238,3,FALSE)),"",VLOOKUP(D43,Translate!$B$3:$E$1238,3,FALSE))</f>
        <v/>
      </c>
      <c r="G43" s="28" t="str">
        <f>IF(FrontPage!$E$5=1,E43&amp;F43,C43&amp;D43)</f>
        <v>Grants Special schools</v>
      </c>
      <c r="H43" s="3">
        <f t="shared" si="1"/>
        <v>1</v>
      </c>
    </row>
    <row r="44" spans="1:8" s="3" customFormat="1" x14ac:dyDescent="0.25">
      <c r="A44" s="3">
        <v>1</v>
      </c>
      <c r="C44" s="30" t="s">
        <v>459</v>
      </c>
      <c r="D44" s="30"/>
      <c r="E44" s="22" t="str">
        <f>VLOOKUP(C44,Translate!$B$3:$E$1698,3,FALSE)</f>
        <v>Grantiau ysgolion canol</v>
      </c>
      <c r="F44" s="22" t="str">
        <f>IF(ISERROR(VLOOKUP(D44,Translate!$B$3:$E$1238,3,FALSE)),"",VLOOKUP(D44,Translate!$B$3:$E$1238,3,FALSE))</f>
        <v/>
      </c>
      <c r="G44" s="28" t="str">
        <f>IF(FrontPage!$E$5=1,E44&amp;F44,C44&amp;D44)</f>
        <v>Grants Middle schools</v>
      </c>
      <c r="H44" s="3">
        <f t="shared" si="1"/>
        <v>1</v>
      </c>
    </row>
    <row r="45" spans="1:8" s="3" customFormat="1" x14ac:dyDescent="0.25">
      <c r="A45" s="3" t="str">
        <f t="shared" si="2"/>
        <v/>
      </c>
      <c r="C45" s="30" t="s">
        <v>460</v>
      </c>
      <c r="D45" s="30"/>
      <c r="E45" s="22" t="str">
        <f>VLOOKUP(C45,Translate!$B$3:$E$1698,3,FALSE)</f>
        <v>Cyfanswm grantiau</v>
      </c>
      <c r="F45" s="22" t="str">
        <f>IF(ISERROR(VLOOKUP(D45,Translate!$B$3:$E$1238,3,FALSE)),"",VLOOKUP(D45,Translate!$B$3:$E$1238,3,FALSE))</f>
        <v/>
      </c>
      <c r="G45" s="28" t="str">
        <f>IF(FrontPage!$E$5=1,E45&amp;F45,C45&amp;D45)</f>
        <v>Total Grants</v>
      </c>
      <c r="H45" s="3" t="str">
        <f t="shared" si="1"/>
        <v/>
      </c>
    </row>
    <row r="46" spans="1:8" s="3" customFormat="1" x14ac:dyDescent="0.25">
      <c r="A46" s="3" t="str">
        <f t="shared" si="2"/>
        <v/>
      </c>
      <c r="B46" s="3">
        <v>1</v>
      </c>
      <c r="C46" s="30" t="s">
        <v>57</v>
      </c>
      <c r="D46" s="30"/>
      <c r="E46" s="22" t="str">
        <f>VLOOKUP(C46,Translate!$B$3:$E$1698,3,FALSE)</f>
        <v>Cyllideb ysgol unigol a chyllid arall wedi'i ddatganoli i ysgolion</v>
      </c>
      <c r="F46" s="22" t="str">
        <f>IF(ISERROR(VLOOKUP(D46,Translate!$B$3:$E$1238,3,FALSE)),"",VLOOKUP(D46,Translate!$B$3:$E$1238,3,FALSE))</f>
        <v/>
      </c>
      <c r="G46" s="28" t="str">
        <f>IF(FrontPage!$E$5=1,E46&amp;F46,C46&amp;D46)</f>
        <v>Individual School's budget and other funding devolved to schools</v>
      </c>
      <c r="H46" s="3" t="str">
        <f t="shared" si="1"/>
        <v/>
      </c>
    </row>
    <row r="47" spans="1:8" s="3" customFormat="1" x14ac:dyDescent="0.25">
      <c r="A47" s="3" t="str">
        <f t="shared" si="2"/>
        <v/>
      </c>
      <c r="B47" s="3">
        <v>4</v>
      </c>
      <c r="C47" s="30" t="s">
        <v>42</v>
      </c>
      <c r="D47" s="30"/>
      <c r="E47" s="22" t="str">
        <f>VLOOKUP(C47,Translate!$B$3:$E$1698,3,FALSE)</f>
        <v>Anghenion dysgu ychwanegol</v>
      </c>
      <c r="F47" s="22" t="str">
        <f>IF(ISERROR(VLOOKUP(D47,Translate!$B$3:$E$1238,3,FALSE)),"",VLOOKUP(D47,Translate!$B$3:$E$1238,3,FALSE))</f>
        <v/>
      </c>
      <c r="G47" s="28" t="str">
        <f>IF(FrontPage!$E$5=1,E47&amp;F47,C47&amp;D47)</f>
        <v>Additional learning needs</v>
      </c>
      <c r="H47" s="3" t="str">
        <f t="shared" si="1"/>
        <v/>
      </c>
    </row>
    <row r="48" spans="1:8" s="3" customFormat="1" x14ac:dyDescent="0.25">
      <c r="A48" s="3" t="str">
        <f t="shared" si="2"/>
        <v/>
      </c>
      <c r="B48" s="3">
        <v>4.0999999999999996</v>
      </c>
      <c r="C48" s="30" t="s">
        <v>110</v>
      </c>
      <c r="D48" s="30"/>
      <c r="E48" s="22" t="str">
        <f>VLOOKUP(C48,Translate!$B$3:$E$1698,3,FALSE)</f>
        <v>Digollediad rhwng awdurdodau</v>
      </c>
      <c r="F48" s="22" t="str">
        <f>IF(ISERROR(VLOOKUP(D48,Translate!$B$3:$E$1238,3,FALSE)),"",VLOOKUP(D48,Translate!$B$3:$E$1238,3,FALSE))</f>
        <v/>
      </c>
      <c r="G48" s="28" t="str">
        <f>IF(FrontPage!$E$5=1,E48&amp;F48,C48&amp;D48)</f>
        <v>Inter authority recoupment</v>
      </c>
      <c r="H48" s="3" t="str">
        <f t="shared" si="1"/>
        <v/>
      </c>
    </row>
    <row r="49" spans="1:8" s="3" customFormat="1" x14ac:dyDescent="0.25">
      <c r="A49" s="3" t="str">
        <f t="shared" si="2"/>
        <v/>
      </c>
      <c r="B49" s="3">
        <v>5</v>
      </c>
      <c r="C49" s="30" t="s">
        <v>414</v>
      </c>
      <c r="D49" s="30"/>
      <c r="E49" s="22" t="str">
        <f>VLOOKUP(C49,Translate!$B$3:$E$1698,3,FALSE)</f>
        <v>Staff</v>
      </c>
      <c r="F49" s="22" t="str">
        <f>IF(ISERROR(VLOOKUP(D49,Translate!$B$3:$E$1238,3,FALSE)),"",VLOOKUP(D49,Translate!$B$3:$E$1238,3,FALSE))</f>
        <v/>
      </c>
      <c r="G49" s="28" t="str">
        <f>IF(FrontPage!$E$5=1,E49&amp;F49,C49&amp;D49)</f>
        <v>Staff</v>
      </c>
      <c r="H49" s="3" t="str">
        <f t="shared" si="1"/>
        <v/>
      </c>
    </row>
    <row r="50" spans="1:8" s="3" customFormat="1" x14ac:dyDescent="0.25">
      <c r="A50" s="3" t="str">
        <f t="shared" si="2"/>
        <v/>
      </c>
      <c r="B50" s="3">
        <v>6</v>
      </c>
      <c r="C50" s="30" t="s">
        <v>415</v>
      </c>
      <c r="D50" s="30"/>
      <c r="E50" s="22" t="str">
        <f>VLOOKUP(C50,Translate!$B$3:$E$1698,3,FALSE)</f>
        <v>Cyllideb  ysgolion arall</v>
      </c>
      <c r="F50" s="22" t="str">
        <f>IF(ISERROR(VLOOKUP(D50,Translate!$B$3:$E$1238,3,FALSE)),"",VLOOKUP(D50,Translate!$B$3:$E$1238,3,FALSE))</f>
        <v/>
      </c>
      <c r="G50" s="28" t="str">
        <f>IF(FrontPage!$E$5=1,E50&amp;F50,C50&amp;D50)</f>
        <v>Other Schools budget</v>
      </c>
      <c r="H50" s="3" t="str">
        <f t="shared" si="1"/>
        <v/>
      </c>
    </row>
    <row r="51" spans="1:8" s="3" customFormat="1" x14ac:dyDescent="0.25">
      <c r="A51" s="3" t="str">
        <f t="shared" si="2"/>
        <v/>
      </c>
      <c r="B51" s="3">
        <v>6.1</v>
      </c>
      <c r="C51" s="30" t="s">
        <v>111</v>
      </c>
      <c r="D51" s="30"/>
      <c r="E51" s="22" t="str">
        <f>VLOOKUP(C51,Translate!$B$3:$E$1698,3,FALSE)</f>
        <v>Gwariant cyfalaf a godwyd o'r cyfrif refeniw</v>
      </c>
      <c r="F51" s="22" t="str">
        <f>IF(ISERROR(VLOOKUP(D51,Translate!$B$3:$E$1238,3,FALSE)),"",VLOOKUP(D51,Translate!$B$3:$E$1238,3,FALSE))</f>
        <v/>
      </c>
      <c r="G51" s="28" t="str">
        <f>IF(FrontPage!$E$5=1,E51&amp;F51,C51&amp;D51)</f>
        <v>Capital expenditure charged to revenue account</v>
      </c>
      <c r="H51" s="3" t="str">
        <f t="shared" si="1"/>
        <v/>
      </c>
    </row>
    <row r="52" spans="1:8" s="3" customFormat="1" x14ac:dyDescent="0.25">
      <c r="A52" s="3" t="str">
        <f t="shared" si="2"/>
        <v/>
      </c>
      <c r="B52" s="3">
        <v>7</v>
      </c>
      <c r="C52" s="30" t="s">
        <v>2552</v>
      </c>
      <c r="D52" s="30" t="s">
        <v>3324</v>
      </c>
      <c r="E52" s="22" t="str">
        <f>VLOOKUP(C52,Translate!$B$3:$E$1698,3,FALSE)</f>
        <v>Cyllideb ysgolion</v>
      </c>
      <c r="F52" s="22" t="s">
        <v>3572</v>
      </c>
      <c r="G52" s="28" t="str">
        <f>IF(FrontPage!$E$5=1,E52&amp;F52,C52&amp;D52)</f>
        <v>Schools budget (lines 1 to 6.1)</v>
      </c>
      <c r="H52" s="3" t="str">
        <f t="shared" si="1"/>
        <v/>
      </c>
    </row>
    <row r="53" spans="1:8" s="3" customFormat="1" x14ac:dyDescent="0.25">
      <c r="A53" s="3" t="str">
        <f t="shared" si="2"/>
        <v/>
      </c>
      <c r="B53" s="3">
        <v>8</v>
      </c>
      <c r="C53" s="30" t="s">
        <v>42</v>
      </c>
      <c r="D53" s="30"/>
      <c r="E53" s="22" t="str">
        <f>VLOOKUP(C53,Translate!$B$3:$E$1698,3,FALSE)</f>
        <v>Anghenion dysgu ychwanegol</v>
      </c>
      <c r="F53" s="22" t="str">
        <f>IF(ISERROR(VLOOKUP(D53,Translate!$B$3:$E$1238,3,FALSE)),"",VLOOKUP(D53,Translate!$B$3:$E$1238,3,FALSE))</f>
        <v/>
      </c>
      <c r="G53" s="28" t="str">
        <f>IF(FrontPage!$E$5=1,E53&amp;F53,C53&amp;D53)</f>
        <v>Additional learning needs</v>
      </c>
      <c r="H53" s="3" t="str">
        <f t="shared" si="1"/>
        <v/>
      </c>
    </row>
    <row r="54" spans="1:8" s="3" customFormat="1" x14ac:dyDescent="0.25">
      <c r="A54" s="3" t="str">
        <f t="shared" si="2"/>
        <v/>
      </c>
      <c r="B54" s="3">
        <v>9</v>
      </c>
      <c r="C54" s="30" t="s">
        <v>416</v>
      </c>
      <c r="D54" s="30"/>
      <c r="E54" s="22" t="str">
        <f>VLOOKUP(C54,Translate!$B$3:$E$1698,3,FALSE)</f>
        <v>Gwella ysgolion</v>
      </c>
      <c r="F54" s="22" t="str">
        <f>IF(ISERROR(VLOOKUP(D54,Translate!$B$3:$E$1238,3,FALSE)),"",VLOOKUP(D54,Translate!$B$3:$E$1238,3,FALSE))</f>
        <v/>
      </c>
      <c r="G54" s="28" t="str">
        <f>IF(FrontPage!$E$5=1,E54&amp;F54,C54&amp;D54)</f>
        <v>School improvement</v>
      </c>
      <c r="H54" s="3" t="str">
        <f t="shared" si="1"/>
        <v/>
      </c>
    </row>
    <row r="55" spans="1:8" s="3" customFormat="1" x14ac:dyDescent="0.25">
      <c r="A55" s="3" t="str">
        <f t="shared" si="2"/>
        <v/>
      </c>
      <c r="B55" s="3">
        <v>10.1</v>
      </c>
      <c r="C55" s="30" t="s">
        <v>24</v>
      </c>
      <c r="D55" s="30"/>
      <c r="E55" s="22" t="str">
        <f>VLOOKUP(C55,Translate!$B$3:$E$1698,3,FALSE)</f>
        <v>Mynediad at addysg (ac eithrio trafnidiaeth) - ysgolion</v>
      </c>
      <c r="F55" s="22" t="str">
        <f>IF(ISERROR(VLOOKUP(D55,Translate!$B$3:$E$1238,3,FALSE)),"",VLOOKUP(D55,Translate!$B$3:$E$1238,3,FALSE))</f>
        <v/>
      </c>
      <c r="G55" s="28" t="str">
        <f>IF(FrontPage!$E$5=1,E55&amp;F55,C55&amp;D55)</f>
        <v>Access to education (excluding transport) - schools</v>
      </c>
      <c r="H55" s="3" t="str">
        <f t="shared" si="1"/>
        <v/>
      </c>
    </row>
    <row r="56" spans="1:8" s="3" customFormat="1" x14ac:dyDescent="0.25">
      <c r="A56" s="3" t="str">
        <f t="shared" si="2"/>
        <v/>
      </c>
      <c r="B56" s="3">
        <v>10.199999999999999</v>
      </c>
      <c r="C56" s="30" t="s">
        <v>25</v>
      </c>
      <c r="D56" s="30"/>
      <c r="E56" s="22" t="str">
        <f>VLOOKUP(C56,Translate!$B$3:$E$1698,3,FALSE)</f>
        <v>Mynediad at addysg (heb gynnwys trafnidiaeth - heblaw ysgol</v>
      </c>
      <c r="F56" s="22" t="str">
        <f>IF(ISERROR(VLOOKUP(D56,Translate!$B$3:$E$1238,3,FALSE)),"",VLOOKUP(D56,Translate!$B$3:$E$1238,3,FALSE))</f>
        <v/>
      </c>
      <c r="G56" s="28" t="str">
        <f>IF(FrontPage!$E$5=1,E56&amp;F56,C56&amp;D56)</f>
        <v>Access to education (excluding transport) - non-school</v>
      </c>
      <c r="H56" s="3" t="str">
        <f t="shared" si="1"/>
        <v/>
      </c>
    </row>
    <row r="57" spans="1:8" s="3" customFormat="1" x14ac:dyDescent="0.25">
      <c r="A57" s="3" t="str">
        <f t="shared" si="2"/>
        <v/>
      </c>
      <c r="B57" s="3">
        <v>11</v>
      </c>
      <c r="C57" s="30" t="s">
        <v>417</v>
      </c>
      <c r="D57" s="30"/>
      <c r="E57" s="22" t="str">
        <f>VLOOKUP(C57,Translate!$B$3:$E$1698,3,FALSE)</f>
        <v>Trafnidiaeth o'r cartref i'r ysgol</v>
      </c>
      <c r="F57" s="22" t="str">
        <f>IF(ISERROR(VLOOKUP(D57,Translate!$B$3:$E$1238,3,FALSE)),"",VLOOKUP(D57,Translate!$B$3:$E$1238,3,FALSE))</f>
        <v/>
      </c>
      <c r="G57" s="28" t="str">
        <f>IF(FrontPage!$E$5=1,E57&amp;F57,C57&amp;D57)</f>
        <v>Home to school transport</v>
      </c>
      <c r="H57" s="3" t="str">
        <f t="shared" si="1"/>
        <v/>
      </c>
    </row>
    <row r="58" spans="1:8" s="3" customFormat="1" x14ac:dyDescent="0.25">
      <c r="A58" s="3" t="str">
        <f t="shared" si="2"/>
        <v/>
      </c>
      <c r="B58" s="3">
        <v>12</v>
      </c>
      <c r="C58" s="30" t="s">
        <v>418</v>
      </c>
      <c r="D58" s="30"/>
      <c r="E58" s="22" t="str">
        <f>VLOOKUP(C58,Translate!$B$3:$E$1698,3,FALSE)</f>
        <v>Trafnidiaeth o'r cartref i'r coleg</v>
      </c>
      <c r="F58" s="22" t="str">
        <f>IF(ISERROR(VLOOKUP(D58,Translate!$B$3:$E$1238,3,FALSE)),"",VLOOKUP(D58,Translate!$B$3:$E$1238,3,FALSE))</f>
        <v/>
      </c>
      <c r="G58" s="28" t="str">
        <f>IF(FrontPage!$E$5=1,E58&amp;F58,C58&amp;D58)</f>
        <v>Home to college transport</v>
      </c>
      <c r="H58" s="3" t="str">
        <f t="shared" si="1"/>
        <v/>
      </c>
    </row>
    <row r="59" spans="1:8" s="3" customFormat="1" ht="25" x14ac:dyDescent="0.25">
      <c r="A59" s="3" t="str">
        <f t="shared" si="2"/>
        <v/>
      </c>
      <c r="B59" s="3">
        <v>13.1</v>
      </c>
      <c r="C59" s="30" t="s">
        <v>156</v>
      </c>
      <c r="D59" s="30"/>
      <c r="E59" s="22" t="str">
        <f>VLOOKUP(C59,Translate!$B$3:$E$1698,3,FALSE)</f>
        <v>Addysg bellach a hyfforddiant i bobl ifanc ac oedolion (heb gynnwys gwasanaeth ieuenctid)</v>
      </c>
      <c r="F59" s="22" t="str">
        <f>IF(ISERROR(VLOOKUP(D59,Translate!$B$3:$E$1238,3,FALSE)),"",VLOOKUP(D59,Translate!$B$3:$E$1238,3,FALSE))</f>
        <v/>
      </c>
      <c r="G59" s="28" t="str">
        <f>IF(FrontPage!$E$5=1,E59&amp;F59,C59&amp;D59)</f>
        <v>Further education and training for young persons and adults (excluding Youth Service)</v>
      </c>
      <c r="H59" s="3" t="str">
        <f t="shared" si="1"/>
        <v/>
      </c>
    </row>
    <row r="60" spans="1:8" s="3" customFormat="1" x14ac:dyDescent="0.25">
      <c r="A60" s="3" t="str">
        <f t="shared" si="2"/>
        <v/>
      </c>
      <c r="B60" s="3">
        <v>13.2</v>
      </c>
      <c r="C60" s="30" t="s">
        <v>52</v>
      </c>
      <c r="D60" s="30"/>
      <c r="E60" s="22" t="str">
        <f>VLOOKUP(C60,Translate!$B$3:$E$1698,3,FALSE)</f>
        <v>Cyfanswm gwasanaeth ieuenctid</v>
      </c>
      <c r="F60" s="22" t="str">
        <f>IF(ISERROR(VLOOKUP(D60,Translate!$B$3:$E$1238,3,FALSE)),"",VLOOKUP(D60,Translate!$B$3:$E$1238,3,FALSE))</f>
        <v/>
      </c>
      <c r="G60" s="28" t="str">
        <f>IF(FrontPage!$E$5=1,E60&amp;F60,C60&amp;D60)</f>
        <v>Youth service</v>
      </c>
      <c r="H60" s="3" t="str">
        <f t="shared" si="1"/>
        <v/>
      </c>
    </row>
    <row r="61" spans="1:8" s="3" customFormat="1" x14ac:dyDescent="0.25">
      <c r="A61" s="3" t="str">
        <f t="shared" si="2"/>
        <v/>
      </c>
      <c r="B61" s="3">
        <v>14.1</v>
      </c>
      <c r="C61" s="30" t="s">
        <v>23</v>
      </c>
      <c r="D61" s="30"/>
      <c r="E61" s="22" t="str">
        <f>VLOOKUP(C61,Translate!$B$3:$E$1698,3,FALSE)</f>
        <v>Rheoli strategol - ysgolion</v>
      </c>
      <c r="F61" s="22" t="str">
        <f>IF(ISERROR(VLOOKUP(D61,Translate!$B$3:$E$1238,3,FALSE)),"",VLOOKUP(D61,Translate!$B$3:$E$1238,3,FALSE))</f>
        <v/>
      </c>
      <c r="G61" s="28" t="str">
        <f>IF(FrontPage!$E$5=1,E61&amp;F61,C61&amp;D61)</f>
        <v>Strategic management - schools</v>
      </c>
      <c r="H61" s="3" t="str">
        <f t="shared" si="1"/>
        <v/>
      </c>
    </row>
    <row r="62" spans="1:8" x14ac:dyDescent="0.25">
      <c r="A62" s="3" t="str">
        <f t="shared" si="2"/>
        <v/>
      </c>
      <c r="B62" s="29">
        <v>14.2</v>
      </c>
      <c r="C62" s="28" t="s">
        <v>26</v>
      </c>
      <c r="E62" s="22" t="str">
        <f>VLOOKUP(C62,Translate!$B$3:$E$1698,3,FALSE)</f>
        <v>Rheoli strategol - heblaw ysgolion</v>
      </c>
      <c r="F62" s="22" t="str">
        <f>IF(ISERROR(VLOOKUP(D62,Translate!$B$3:$E$1238,3,FALSE)),"",VLOOKUP(D62,Translate!$B$3:$E$1238,3,FALSE))</f>
        <v/>
      </c>
      <c r="G62" s="28" t="str">
        <f>IF(FrontPage!$E$5=1,E62&amp;F62,C62&amp;D62)</f>
        <v>Strategic management - non-school</v>
      </c>
      <c r="H62" s="3" t="str">
        <f t="shared" si="1"/>
        <v/>
      </c>
    </row>
    <row r="63" spans="1:8" x14ac:dyDescent="0.25">
      <c r="A63" s="3" t="str">
        <f t="shared" si="2"/>
        <v/>
      </c>
      <c r="B63" s="29">
        <v>15.1</v>
      </c>
      <c r="C63" s="28" t="s">
        <v>359</v>
      </c>
      <c r="E63" s="22" t="str">
        <f>VLOOKUP(C63,Translate!$B$3:$E$1698,3,FALSE)</f>
        <v>Cyllideb arall AALl - ysgolion</v>
      </c>
      <c r="F63" s="22" t="str">
        <f>IF(ISERROR(VLOOKUP(D63,Translate!$B$3:$E$1238,3,FALSE)),"",VLOOKUP(D63,Translate!$B$3:$E$1238,3,FALSE))</f>
        <v/>
      </c>
      <c r="G63" s="28" t="str">
        <f>IF(FrontPage!$E$5=1,E63&amp;F63,C63&amp;D63)</f>
        <v>Other LEA budget - schools</v>
      </c>
      <c r="H63" s="3" t="str">
        <f t="shared" si="1"/>
        <v/>
      </c>
    </row>
    <row r="64" spans="1:8" x14ac:dyDescent="0.25">
      <c r="A64" s="3" t="str">
        <f t="shared" si="2"/>
        <v/>
      </c>
      <c r="B64" s="29">
        <v>15.2</v>
      </c>
      <c r="C64" s="28" t="s">
        <v>360</v>
      </c>
      <c r="E64" s="22" t="str">
        <f>VLOOKUP(C64,Translate!$B$3:$E$1698,3,FALSE)</f>
        <v>Cyllideb arall AALl - heblaw ysgolion</v>
      </c>
      <c r="F64" s="22" t="str">
        <f>IF(ISERROR(VLOOKUP(D64,Translate!$B$3:$E$1238,3,FALSE)),"",VLOOKUP(D64,Translate!$B$3:$E$1238,3,FALSE))</f>
        <v/>
      </c>
      <c r="G64" s="28" t="str">
        <f>IF(FrontPage!$E$5=1,E64&amp;F64,C64&amp;D64)</f>
        <v>Other LEA budget - non-schools</v>
      </c>
      <c r="H64" s="3" t="str">
        <f t="shared" si="1"/>
        <v/>
      </c>
    </row>
    <row r="65" spans="1:8" x14ac:dyDescent="0.25">
      <c r="A65" s="3" t="str">
        <f t="shared" si="2"/>
        <v/>
      </c>
      <c r="B65" s="29">
        <v>16</v>
      </c>
      <c r="C65" s="28" t="s">
        <v>3325</v>
      </c>
      <c r="D65" s="28" t="s">
        <v>3326</v>
      </c>
      <c r="E65" s="22" t="str">
        <f>VLOOKUP(C65,Translate!$B$3:$E$1698,3,FALSE)</f>
        <v>Cyllideb AALl</v>
      </c>
      <c r="F65" s="22" t="s">
        <v>3573</v>
      </c>
      <c r="G65" s="28" t="str">
        <f>IF(FrontPage!$E$5=1,E65&amp;F65,C65&amp;D65)</f>
        <v>LEA budget (lines 8 to 15)</v>
      </c>
      <c r="H65" s="3" t="str">
        <f t="shared" si="1"/>
        <v/>
      </c>
    </row>
    <row r="66" spans="1:8" ht="25" x14ac:dyDescent="0.25">
      <c r="A66" s="3" t="str">
        <f t="shared" si="2"/>
        <v/>
      </c>
      <c r="B66" s="29">
        <v>23</v>
      </c>
      <c r="C66" s="28" t="s">
        <v>3327</v>
      </c>
      <c r="D66" s="28" t="s">
        <v>3328</v>
      </c>
      <c r="E66" s="22" t="str">
        <f>VLOOKUP(C66,Translate!$B$3:$E$1698,3,FALSE)</f>
        <v>Cyfanswm gwariant refeniw ar addysg</v>
      </c>
      <c r="F66" s="22" t="s">
        <v>3574</v>
      </c>
      <c r="G66" s="28" t="str">
        <f>IF(FrontPage!$E$5=1,E66&amp;F66,C66&amp;D66)</f>
        <v>Total Education Revenue Expenditure(line 7 plus line 16)</v>
      </c>
      <c r="H66" s="3" t="str">
        <f t="shared" si="1"/>
        <v/>
      </c>
    </row>
    <row r="67" spans="1:8" ht="13" x14ac:dyDescent="0.3">
      <c r="A67" s="3"/>
      <c r="B67" s="32" t="s">
        <v>3283</v>
      </c>
      <c r="C67" s="33"/>
      <c r="D67" s="33"/>
      <c r="E67" s="33"/>
      <c r="F67" s="33"/>
      <c r="G67" s="33"/>
      <c r="H67" s="3">
        <f t="shared" si="1"/>
        <v>0</v>
      </c>
    </row>
    <row r="68" spans="1:8" x14ac:dyDescent="0.25">
      <c r="A68" s="3"/>
      <c r="C68" s="28" t="s">
        <v>3281</v>
      </c>
      <c r="E68" s="22" t="str">
        <f>VLOOKUP(C68,Translate!$B$3:$E$1698,3,FALSE)</f>
        <v>Dewiswch eich awdurdod ar y dudalen flaen</v>
      </c>
      <c r="F68" s="22" t="str">
        <f>IF(ISERROR(VLOOKUP(D68,Translate!$B$3:$E$1238,3,FALSE)),"",VLOOKUP(D68,Translate!$B$3:$E$1238,3,FALSE))</f>
        <v/>
      </c>
      <c r="G68" s="28" t="str">
        <f>IF(FrontPage!$E$5=1,E68&amp;F68,C68&amp;D68)</f>
        <v>Please select your authority on front page</v>
      </c>
      <c r="H68" s="3">
        <f t="shared" si="1"/>
        <v>0</v>
      </c>
    </row>
    <row r="69" spans="1:8" x14ac:dyDescent="0.25">
      <c r="A69" s="3" t="str">
        <f t="shared" si="2"/>
        <v/>
      </c>
      <c r="C69" s="28" t="s">
        <v>192</v>
      </c>
      <c r="E69" s="22" t="str">
        <f>VLOOKUP(C69,Translate!$B$3:$E$1767,3,FALSE)</f>
        <v>Amcangyfrifon Cyllideb (ar brisiau alldro)</v>
      </c>
      <c r="F69" s="22" t="str">
        <f>IF(ISERROR(VLOOKUP(D69,Translate!$B$3:$E$1238,3,FALSE)),"",VLOOKUP(D69,Translate!$B$3:$E$1238,3,FALSE))</f>
        <v/>
      </c>
      <c r="G69" s="28" t="str">
        <f>IF(FrontPage!$E$5=1,E69&amp;F69,C69&amp;D69)</f>
        <v>BUDGET ESTIMATES (at outturn prices)</v>
      </c>
      <c r="H69" s="3" t="str">
        <f t="shared" ref="H69:H74" si="3">A69</f>
        <v/>
      </c>
    </row>
    <row r="70" spans="1:8" x14ac:dyDescent="0.25">
      <c r="A70" s="3" t="str">
        <f t="shared" si="2"/>
        <v/>
      </c>
      <c r="C70" s="28" t="s">
        <v>221</v>
      </c>
      <c r="E70" s="22" t="str">
        <f>VLOOKUP(C70,Translate!$B$3:$E$1698,3,FALSE)</f>
        <v>GRANTIAU (Cofnodwch yn negyddol)</v>
      </c>
      <c r="F70" s="22" t="str">
        <f>IF(ISERROR(VLOOKUP(D70,Translate!$B$3:$E$1238,3,FALSE)),"",VLOOKUP(D70,Translate!$B$3:$E$1238,3,FALSE))</f>
        <v/>
      </c>
      <c r="G70" s="28" t="str">
        <f>IF(FrontPage!$E$5=1,E70&amp;F70,C70&amp;D70)</f>
        <v>GRANTS (record as negative)</v>
      </c>
      <c r="H70" s="3" t="str">
        <f t="shared" si="3"/>
        <v/>
      </c>
    </row>
    <row r="71" spans="1:8" x14ac:dyDescent="0.25">
      <c r="A71" s="3" t="str">
        <f t="shared" si="2"/>
        <v/>
      </c>
      <c r="C71" s="28" t="s">
        <v>433</v>
      </c>
      <c r="E71" s="22" t="str">
        <f>VLOOKUP(C71,Translate!$B$3:$E$1698,3,FALSE)</f>
        <v xml:space="preserve">Gwiriad dilysu: </v>
      </c>
      <c r="F71" s="22" t="str">
        <f>IF(ISERROR(VLOOKUP(D71,Translate!$B$3:$E$1238,3,FALSE)),"",VLOOKUP(D71,Translate!$B$3:$E$1238,3,FALSE))</f>
        <v/>
      </c>
      <c r="G71" s="28" t="str">
        <f>IF(FrontPage!$E$5=1,E71&amp;F71,C71&amp;D71)</f>
        <v>Validation check</v>
      </c>
      <c r="H71" s="3" t="str">
        <f t="shared" si="3"/>
        <v/>
      </c>
    </row>
    <row r="72" spans="1:8" x14ac:dyDescent="0.25">
      <c r="A72" s="3" t="str">
        <f t="shared" si="2"/>
        <v/>
      </c>
      <c r="C72" s="28" t="s">
        <v>3284</v>
      </c>
      <c r="E72" s="22" t="str">
        <f>VLOOKUP(C72,Translate!$B$3:$E$1698,3,FALSE)</f>
        <v>Sylwadau</v>
      </c>
      <c r="F72" s="22" t="str">
        <f>IF(ISERROR(VLOOKUP(D72,Translate!$B$3:$E$1238,3,FALSE)),"",VLOOKUP(D72,Translate!$B$3:$E$1238,3,FALSE))</f>
        <v/>
      </c>
      <c r="G72" s="28" t="str">
        <f>IF(FrontPage!$E$5=1,E72&amp;F72,C72&amp;D72)</f>
        <v>comments</v>
      </c>
      <c r="H72" s="3" t="str">
        <f t="shared" si="3"/>
        <v/>
      </c>
    </row>
    <row r="73" spans="1:8" x14ac:dyDescent="0.25">
      <c r="A73" s="3" t="str">
        <f t="shared" si="2"/>
        <v/>
      </c>
      <c r="C73" s="28" t="s">
        <v>2964</v>
      </c>
      <c r="E73" s="22" t="str">
        <f>VLOOKUP(C73,Translate!$B$3:$E$1698,3,FALSE)</f>
        <v>iawn</v>
      </c>
      <c r="F73" s="22" t="str">
        <f>IF(ISERROR(VLOOKUP(D73,Translate!$B$3:$E$1238,3,FALSE)),"",VLOOKUP(D73,Translate!$B$3:$E$1238,3,FALSE))</f>
        <v/>
      </c>
      <c r="G73" s="28" t="str">
        <f>IF(FrontPage!$E$5=1,E73&amp;F73,C73&amp;D73)</f>
        <v>OK</v>
      </c>
      <c r="H73" s="3" t="str">
        <f t="shared" si="3"/>
        <v/>
      </c>
    </row>
    <row r="74" spans="1:8" x14ac:dyDescent="0.25">
      <c r="A74" s="3"/>
      <c r="C74" s="28" t="s">
        <v>3642</v>
      </c>
      <c r="E74" s="22" t="str">
        <f>VLOOKUP(C74,Translate!$B$3:$E$1698,3,FALSE)</f>
        <v>allwedd cofnodi data</v>
      </c>
      <c r="F74" s="22" t="str">
        <f>IF(ISERROR(VLOOKUP(D74,Translate!$B$3:$E$1238,3,FALSE)),"",VLOOKUP(D74,Translate!$B$3:$E$1238,3,FALSE))</f>
        <v/>
      </c>
      <c r="G74" s="28" t="str">
        <f>IF(FrontPage!$E$5=1,E74&amp;F74,C74&amp;D74)</f>
        <v>Data Entry Key</v>
      </c>
      <c r="H74" s="3">
        <f t="shared" si="3"/>
        <v>0</v>
      </c>
    </row>
    <row r="75" spans="1:8" x14ac:dyDescent="0.25">
      <c r="A75" s="3"/>
      <c r="C75" s="28" t="s">
        <v>3633</v>
      </c>
      <c r="E75" s="22" t="str">
        <f>VLOOKUP(C75,Translate!$B$3:$E$1698,3,FALSE)</f>
        <v>mewnbwn</v>
      </c>
      <c r="F75" s="22" t="str">
        <f>IF(ISERROR(VLOOKUP(D75,Translate!$B$3:$E$1238,3,FALSE)),"",VLOOKUP(D75,Translate!$B$3:$E$1238,3,FALSE))</f>
        <v/>
      </c>
      <c r="G75" s="28" t="str">
        <f>IF(FrontPage!$E$5=1,E75&amp;F75,C75&amp;D75)</f>
        <v>Input</v>
      </c>
      <c r="H75" s="3">
        <f t="shared" ref="H75:H91" si="4">A75</f>
        <v>0</v>
      </c>
    </row>
    <row r="76" spans="1:8" x14ac:dyDescent="0.25">
      <c r="A76" s="3"/>
      <c r="C76" s="28" t="s">
        <v>3635</v>
      </c>
      <c r="E76" s="22" t="str">
        <f>VLOOKUP(C76,Translate!$B$3:$E$1698,3,FALSE)</f>
        <v>addasadwy</v>
      </c>
      <c r="F76" s="22" t="str">
        <f>IF(ISERROR(VLOOKUP(D76,Translate!$B$3:$E$1238,3,FALSE)),"",VLOOKUP(D76,Translate!$B$3:$E$1238,3,FALSE))</f>
        <v/>
      </c>
      <c r="G76" s="28" t="str">
        <f>IF(FrontPage!$E$5=1,E76&amp;F76,C76&amp;D76)</f>
        <v>Adjustable</v>
      </c>
      <c r="H76" s="3">
        <f t="shared" si="4"/>
        <v>0</v>
      </c>
    </row>
    <row r="77" spans="1:8" x14ac:dyDescent="0.25">
      <c r="A77" s="3"/>
      <c r="C77" s="28" t="s">
        <v>3634</v>
      </c>
      <c r="E77" s="22" t="str">
        <f>VLOOKUP(C77,Translate!$B$3:$E$1698,3,FALSE)</f>
        <v>cloi</v>
      </c>
      <c r="F77" s="22" t="str">
        <f>IF(ISERROR(VLOOKUP(D77,Translate!$B$3:$E$1238,3,FALSE)),"",VLOOKUP(D77,Translate!$B$3:$E$1238,3,FALSE))</f>
        <v/>
      </c>
      <c r="G77" s="28" t="str">
        <f>IF(FrontPage!$E$5=1,E77&amp;F77,C77&amp;D77)</f>
        <v>Locked</v>
      </c>
      <c r="H77" s="3">
        <f t="shared" si="4"/>
        <v>0</v>
      </c>
    </row>
    <row r="78" spans="1:8" x14ac:dyDescent="0.25">
      <c r="A78" s="3"/>
      <c r="C78" s="28" t="s">
        <v>3636</v>
      </c>
      <c r="E78" s="22" t="str">
        <f>VLOOKUP(C78,Translate!$B$3:$E$1698,3,FALSE)</f>
        <v>A yw cyfanswm cost negyddol cywir</v>
      </c>
      <c r="F78" s="22" t="str">
        <f>IF(ISERROR(VLOOKUP(D78,Translate!$B$3:$E$1238,3,FALSE)),"",VLOOKUP(D78,Translate!$B$3:$E$1238,3,FALSE))</f>
        <v/>
      </c>
      <c r="G78" s="28" t="str">
        <f>IF(FrontPage!$E$5=1,E78&amp;F78,C78&amp;D78)</f>
        <v>Is a negative total cost correct</v>
      </c>
      <c r="H78" s="3">
        <f t="shared" si="4"/>
        <v>0</v>
      </c>
    </row>
    <row r="79" spans="1:8" x14ac:dyDescent="0.25">
      <c r="A79" s="3"/>
      <c r="C79" s="28" t="s">
        <v>3637</v>
      </c>
      <c r="E79" s="22" t="str">
        <f>VLOOKUP(C79,Translate!$B$3:$E$1698,3,FALSE)</f>
        <v>Grant yn fwy na gwariant</v>
      </c>
      <c r="F79" s="22" t="str">
        <f>IF(ISERROR(VLOOKUP(D79,Translate!$B$3:$E$1238,3,FALSE)),"",VLOOKUP(D79,Translate!$B$3:$E$1238,3,FALSE))</f>
        <v/>
      </c>
      <c r="G79" s="28" t="str">
        <f>IF(FrontPage!$E$5=1,E79&amp;F79,C79&amp;D79)</f>
        <v>Grant is greater than expenditure</v>
      </c>
      <c r="H79" s="3">
        <f t="shared" si="4"/>
        <v>0</v>
      </c>
    </row>
    <row r="80" spans="1:8" x14ac:dyDescent="0.25">
      <c r="A80" s="3"/>
      <c r="C80" s="28" t="s">
        <v>3645</v>
      </c>
      <c r="E80" s="22" t="str">
        <f>VLOOKUP(C80,Translate!$B$3:$E$1698,3,FALSE)</f>
        <v>Llinellau</v>
      </c>
      <c r="F80" s="22" t="str">
        <f>IF(ISERROR(VLOOKUP(D80,Translate!$B$3:$E$1238,3,FALSE)),"",VLOOKUP(D80,Translate!$B$3:$E$1238,3,FALSE))</f>
        <v/>
      </c>
      <c r="G80" s="28" t="str">
        <f>IF(FrontPage!$E$5=1,E80&amp;F80,C80&amp;D80)</f>
        <v>Lines</v>
      </c>
      <c r="H80" s="3">
        <f>A80</f>
        <v>0</v>
      </c>
    </row>
    <row r="81" spans="1:8" x14ac:dyDescent="0.25">
      <c r="A81" s="3"/>
      <c r="C81" s="28" t="s">
        <v>3644</v>
      </c>
      <c r="E81" s="22" t="str">
        <f>VLOOKUP(C81,Translate!$B$3:$E$1698,3,FALSE)</f>
        <v>Nodwch mewn £ miloedd i dri lle degol</v>
      </c>
      <c r="F81" s="22" t="str">
        <f>IF(ISERROR(VLOOKUP(D81,Translate!$B$3:$E$1238,3,FALSE)),"",VLOOKUP(D81,Translate!$B$3:$E$1238,3,FALSE))</f>
        <v/>
      </c>
      <c r="G81" s="28" t="str">
        <f>IF(FrontPage!$E$5=1,E81&amp;F81,C81&amp;D81)</f>
        <v>Please enter in £ thousands to three decimal places</v>
      </c>
      <c r="H81" s="3">
        <f t="shared" si="4"/>
        <v>0</v>
      </c>
    </row>
    <row r="82" spans="1:8" ht="25" x14ac:dyDescent="0.25">
      <c r="A82" s="3"/>
      <c r="C82" s="28" t="s">
        <v>3639</v>
      </c>
      <c r="E82" s="22" t="str">
        <f>VLOOKUP(C82,Translate!$B$3:$E$1698,3,FALSE)</f>
        <v>Awdurdodau Unedol, rhowch mor bositif, Gwasanaethau Tân ac Achub, rhowch mor negyddol</v>
      </c>
      <c r="F82" s="22" t="str">
        <f>IF(ISERROR(VLOOKUP(D82,Translate!$B$3:$E$1238,3,FALSE)),"",VLOOKUP(D82,Translate!$B$3:$E$1238,3,FALSE))</f>
        <v/>
      </c>
      <c r="G82" s="28" t="str">
        <f>IF(FrontPage!$E$5=1,E82&amp;F82,C82&amp;D82)</f>
        <v>Unitary Authorities, please enter as positive; Fire and Rescue Service Authorities, please enter as negative</v>
      </c>
      <c r="H82" s="3">
        <f t="shared" si="4"/>
        <v>0</v>
      </c>
    </row>
    <row r="83" spans="1:8" ht="25" x14ac:dyDescent="0.25">
      <c r="A83" s="3"/>
      <c r="C83" s="28" t="s">
        <v>3640</v>
      </c>
      <c r="E83" s="22" t="str">
        <f>VLOOKUP(C83,Translate!$B$3:$E$1698,3,FALSE)</f>
        <v>Awdurdodau Unedol, gadewch fel sero neu fynd i mewn mor bositif, Awdurdodau Parciau Cenedlaethol, rhowch more negyddol</v>
      </c>
      <c r="F83" s="22" t="str">
        <f>IF(ISERROR(VLOOKUP(D83,Translate!$B$3:$E$1238,3,FALSE)),"",VLOOKUP(D83,Translate!$B$3:$E$1238,3,FALSE))</f>
        <v/>
      </c>
      <c r="G83" s="28" t="str">
        <f>IF(FrontPage!$E$5=1,E83&amp;F83,C83&amp;D83)</f>
        <v>Unitary Authorities, please leave as zero or enter as positive; National Park Authorities, please enter as negative</v>
      </c>
      <c r="H83" s="3">
        <f t="shared" si="4"/>
        <v>0</v>
      </c>
    </row>
    <row r="84" spans="1:8" x14ac:dyDescent="0.25">
      <c r="A84" s="3"/>
      <c r="C84" s="28" t="s">
        <v>3638</v>
      </c>
      <c r="E84" s="22" t="str">
        <f>VLOOKUP(C84,Translate!$B$3:$E$1698,3,FALSE)</f>
        <v>yr heddlu yn unig</v>
      </c>
      <c r="F84" s="22" t="str">
        <f>IF(ISERROR(VLOOKUP(D84,Translate!$B$3:$E$1238,3,FALSE)),"",VLOOKUP(D84,Translate!$B$3:$E$1238,3,FALSE))</f>
        <v/>
      </c>
      <c r="G84" s="28" t="str">
        <f>IF(FrontPage!$E$5=1,E84&amp;F84,C84&amp;D84)</f>
        <v>Police Authorities only</v>
      </c>
      <c r="H84" s="3">
        <f t="shared" si="4"/>
        <v>0</v>
      </c>
    </row>
    <row r="85" spans="1:8" x14ac:dyDescent="0.25">
      <c r="A85" s="3"/>
      <c r="C85" s="28" t="s">
        <v>2985</v>
      </c>
      <c r="E85" s="22" t="str">
        <f>VLOOKUP(C85,Translate!$B$3:$E$1767,3,FALSE)</f>
        <v>Awdurdodau unedol yn unig</v>
      </c>
      <c r="F85" s="22" t="str">
        <f>IF(ISERROR(VLOOKUP(D85,Translate!$B$3:$E$1238,3,FALSE)),"",VLOOKUP(D85,Translate!$B$3:$E$1238,3,FALSE))</f>
        <v/>
      </c>
      <c r="G85" s="28" t="str">
        <f>IF(FrontPage!$E$5=1,E85&amp;F85,C85&amp;D85)</f>
        <v>Unitary authorities only</v>
      </c>
      <c r="H85" s="3">
        <f t="shared" si="4"/>
        <v>0</v>
      </c>
    </row>
    <row r="86" spans="1:8" x14ac:dyDescent="0.25">
      <c r="A86" s="3"/>
      <c r="C86" s="28" t="s">
        <v>3682</v>
      </c>
      <c r="E86" s="22" t="str">
        <f>VLOOKUP(C86,Translate!$B$3:$E$1718,3,FALSE)</f>
        <v>awdurdodau tân yn unig</v>
      </c>
      <c r="F86" s="22" t="str">
        <f>IF(ISERROR(VLOOKUP(D86,Translate!$B$3:$E$1238,3,FALSE)),"",VLOOKUP(D86,Translate!$B$3:$E$1238,3,FALSE))</f>
        <v/>
      </c>
      <c r="G86" s="28" t="str">
        <f>IF(FrontPage!$E$5=1,E86&amp;F86,C86&amp;D86)</f>
        <v>fire authorities only</v>
      </c>
      <c r="H86" s="3">
        <f>A86</f>
        <v>0</v>
      </c>
    </row>
    <row r="87" spans="1:8" x14ac:dyDescent="0.25">
      <c r="A87" s="3"/>
      <c r="C87" s="28" t="s">
        <v>3684</v>
      </c>
      <c r="E87" s="22" t="str">
        <f>VLOOKUP(C87,Translate!$B$3:$E$1718,3,FALSE)</f>
        <v>parciau cenedlaethol yn unig</v>
      </c>
      <c r="F87" s="22" t="str">
        <f>IF(ISERROR(VLOOKUP(D87,Translate!$B$3:$E$1238,3,FALSE)),"",VLOOKUP(D87,Translate!$B$3:$E$1238,3,FALSE))</f>
        <v/>
      </c>
      <c r="G87" s="28" t="str">
        <f>IF(FrontPage!$E$5=1,E87&amp;F87,C87&amp;D87)</f>
        <v>national parks only</v>
      </c>
      <c r="H87" s="3">
        <f>A87</f>
        <v>0</v>
      </c>
    </row>
    <row r="88" spans="1:8" x14ac:dyDescent="0.25">
      <c r="A88" s="3"/>
      <c r="C88" s="28" t="s">
        <v>2987</v>
      </c>
      <c r="E88" s="22" t="str">
        <f>VLOOKUP(C88,Translate!$B$3:$E$1698,3,FALSE)</f>
        <v>Awdurdodau unedol a thân yn unig</v>
      </c>
      <c r="F88" s="22" t="str">
        <f>IF(ISERROR(VLOOKUP(D88,Translate!$B$3:$E$1238,3,FALSE)),"",VLOOKUP(D88,Translate!$B$3:$E$1238,3,FALSE))</f>
        <v/>
      </c>
      <c r="G88" s="28" t="str">
        <f>IF(FrontPage!$E$5=1,E88&amp;F88,C88&amp;D88)</f>
        <v>Unitary and Fire authorities only</v>
      </c>
      <c r="H88" s="3">
        <f t="shared" si="4"/>
        <v>0</v>
      </c>
    </row>
    <row r="89" spans="1:8" x14ac:dyDescent="0.25">
      <c r="A89" s="3"/>
      <c r="C89" s="28" t="s">
        <v>2989</v>
      </c>
      <c r="E89" s="22" t="str">
        <f>VLOOKUP(C89,Translate!$B$3:$E$1698,3,FALSE)</f>
        <v>Awdurdodau unedol a Pharc Cenedlaethol yn unig</v>
      </c>
      <c r="F89" s="22" t="str">
        <f>IF(ISERROR(VLOOKUP(D89,Translate!$B$3:$E$1238,3,FALSE)),"",VLOOKUP(D89,Translate!$B$3:$E$1238,3,FALSE))</f>
        <v/>
      </c>
      <c r="G89" s="28" t="str">
        <f>IF(FrontPage!$E$5=1,E89&amp;F89,C89&amp;D89)</f>
        <v>Unitary and National Park authorities only</v>
      </c>
      <c r="H89" s="3">
        <f t="shared" si="4"/>
        <v>0</v>
      </c>
    </row>
    <row r="90" spans="1:8" x14ac:dyDescent="0.25">
      <c r="A90" s="3"/>
      <c r="C90" s="28" t="s">
        <v>2991</v>
      </c>
      <c r="E90" s="22" t="str">
        <f>VLOOKUP(C90,Translate!$B$3:$E$1698,3,FALSE)</f>
        <v xml:space="preserve">Swyddfeydd Comisiynydd Heddlu a Throsedd yn unig </v>
      </c>
      <c r="F90" s="22" t="str">
        <f>IF(ISERROR(VLOOKUP(D90,Translate!$B$3:$E$1238,3,FALSE)),"",VLOOKUP(D90,Translate!$B$3:$E$1238,3,FALSE))</f>
        <v/>
      </c>
      <c r="G90" s="28" t="str">
        <f>IF(FrontPage!$E$5=1,E90&amp;F90,C90&amp;D90)</f>
        <v>OPCCs only</v>
      </c>
      <c r="H90" s="3">
        <f t="shared" si="4"/>
        <v>0</v>
      </c>
    </row>
    <row r="91" spans="1:8" x14ac:dyDescent="0.25">
      <c r="A91" s="3"/>
      <c r="C91" s="28" t="s">
        <v>2993</v>
      </c>
      <c r="E91" s="22" t="str">
        <f>VLOOKUP(C91,Translate!$B$3:$E$1698,3,FALSE)</f>
        <v>Awdurdodau unedol  a Swyddfeydd Comisiynydd Heddlu a Throsedd yn unig</v>
      </c>
      <c r="F91" s="22" t="str">
        <f>IF(ISERROR(VLOOKUP(D91,Translate!$B$3:$E$1238,3,FALSE)),"",VLOOKUP(D91,Translate!$B$3:$E$1238,3,FALSE))</f>
        <v/>
      </c>
      <c r="G91" s="28" t="str">
        <f>IF(FrontPage!$E$5=1,E91&amp;F91,C91&amp;D91)</f>
        <v>Unitary authorities and OPCCs only</v>
      </c>
      <c r="H91" s="3">
        <f t="shared" si="4"/>
        <v>0</v>
      </c>
    </row>
    <row r="92" spans="1:8" x14ac:dyDescent="0.25">
      <c r="A92" s="3"/>
      <c r="C92" s="28" t="s">
        <v>3641</v>
      </c>
      <c r="E92" s="22" t="str">
        <f>VLOOKUP(C92,Translate!$B$3:$E$1698,3,FALSE)</f>
        <v>gadewch fel sero neu fynd i mewn mor negyddol</v>
      </c>
      <c r="F92" s="22" t="str">
        <f>IF(ISERROR(VLOOKUP(D92,Translate!$B$3:$E$1238,3,FALSE)),"",VLOOKUP(D92,Translate!$B$3:$E$1238,3,FALSE))</f>
        <v/>
      </c>
      <c r="G92" s="28" t="str">
        <f>IF(FrontPage!$E$5=1,E92&amp;F92,C92&amp;D92)</f>
        <v>(Please leave as zero or enter as negative)</v>
      </c>
      <c r="H92" s="3">
        <f>A92</f>
        <v>0</v>
      </c>
    </row>
    <row r="93" spans="1:8" x14ac:dyDescent="0.25">
      <c r="A93" s="3"/>
      <c r="C93" s="28" t="s">
        <v>3643</v>
      </c>
      <c r="E93" s="22" t="str">
        <f>VLOOKUP(C93,Translate!$B$3:$E$1698,3,FALSE)</f>
        <v>Os rhes 151 yn llai na -20k neu'n fwy na + 20k, rhowch esboniad byr</v>
      </c>
      <c r="F93" s="22" t="str">
        <f>IF(ISERROR(VLOOKUP(D93,Translate!$B$3:$E$1238,3,FALSE)),"",VLOOKUP(D93,Translate!$B$3:$E$1238,3,FALSE))</f>
        <v/>
      </c>
      <c r="G93" s="28" t="str">
        <f>IF(FrontPage!$E$5=1,E93&amp;F93,C93&amp;D93)</f>
        <v>If row 151 is less than -20k or greater than +20k, please provide a short explanation</v>
      </c>
      <c r="H93" s="3">
        <f>A93</f>
        <v>0</v>
      </c>
    </row>
    <row r="94" spans="1:8" x14ac:dyDescent="0.25">
      <c r="A94" s="3"/>
      <c r="C94" s="28" t="s">
        <v>3647</v>
      </c>
      <c r="E94" s="22" t="str">
        <f>VLOOKUP(C94,Translate!$B$3:$E$1767,3,FALSE)</f>
        <v>Er gwybodaeth</v>
      </c>
      <c r="F94" s="22" t="str">
        <f>IF(ISERROR(VLOOKUP(D94,Translate!$B$3:$E$1238,3,FALSE)),"",VLOOKUP(D94,Translate!$B$3:$E$1238,3,FALSE))</f>
        <v/>
      </c>
      <c r="G94" s="28" t="str">
        <f>IF(FrontPage!$E$5=1,E94&amp;F94,C94&amp;D94)</f>
        <v>For Information</v>
      </c>
      <c r="H94" s="3">
        <f>A94</f>
        <v>0</v>
      </c>
    </row>
    <row r="95" spans="1:8" x14ac:dyDescent="0.25">
      <c r="A95" s="3"/>
      <c r="C95" s="28" t="s">
        <v>474</v>
      </c>
      <c r="E95" s="22" t="str">
        <f>VLOOKUP(C95,Translate!$B$3:$E$1767,3,FALSE)</f>
        <v>Gwahaniaeth</v>
      </c>
      <c r="F95" s="22" t="str">
        <f>IF(ISERROR(VLOOKUP(D95,Translate!$B$3:$E$1238,3,FALSE)),"",VLOOKUP(D95,Translate!$B$3:$E$1238,3,FALSE))</f>
        <v/>
      </c>
      <c r="G95" s="28" t="str">
        <f>IF(FrontPage!$E$5=1,E95&amp;F95,C95&amp;D95)</f>
        <v>Difference</v>
      </c>
      <c r="H95" s="3">
        <f>A95</f>
        <v>0</v>
      </c>
    </row>
    <row r="96" spans="1:8" x14ac:dyDescent="0.25">
      <c r="A96" s="3"/>
      <c r="C96" s="28" t="s">
        <v>423</v>
      </c>
      <c r="E96" s="22" t="str">
        <f>VLOOKUP(C96,Translate!$B$3:$E$1767,3,FALSE)</f>
        <v>Dilysu</v>
      </c>
      <c r="F96" s="22" t="str">
        <f>IF(ISERROR(VLOOKUP(D96,Translate!$B$3:$E$1238,3,FALSE)),"",VLOOKUP(D96,Translate!$B$3:$E$1238,3,FALSE))</f>
        <v/>
      </c>
      <c r="G96" s="28" t="str">
        <f>IF(FrontPage!$E$5=1,E96&amp;F96,C96&amp;D96)</f>
        <v>Validation</v>
      </c>
      <c r="H96" s="3">
        <f>A96</f>
        <v>0</v>
      </c>
    </row>
    <row r="97" spans="1:8" x14ac:dyDescent="0.25">
      <c r="A97" s="3" t="str">
        <f t="shared" ref="A97:A160" si="5">IF(OR(ISERROR(E97),E97=0),1,"")</f>
        <v/>
      </c>
      <c r="B97" s="29">
        <v>24</v>
      </c>
      <c r="C97" s="28" t="s">
        <v>59</v>
      </c>
      <c r="E97" s="22" t="str">
        <f>VLOOKUP(C97,Translate!$B$3:$E$1698,3,FALSE)</f>
        <v>Addysg (cyfansymiau wedi'u dwyn ymlaen o RA(S52))</v>
      </c>
      <c r="F97" s="22" t="str">
        <f>IF(ISERROR(VLOOKUP(D97,Translate!$B$3:$E$1238,3,FALSE)),"",VLOOKUP(D97,Translate!$B$3:$E$1238,3,FALSE))</f>
        <v/>
      </c>
      <c r="G97" s="28" t="str">
        <f>IF(FrontPage!$E$5=1,E97&amp;F97,C97&amp;D97)</f>
        <v>Education (totals carried forward from RA(S52))</v>
      </c>
      <c r="H97" s="3" t="str">
        <f t="shared" ref="H97:H156" si="6">A97</f>
        <v/>
      </c>
    </row>
    <row r="98" spans="1:8" x14ac:dyDescent="0.25">
      <c r="A98" s="3">
        <v>1</v>
      </c>
      <c r="C98" s="29" t="s">
        <v>157</v>
      </c>
      <c r="E98" s="22" t="str">
        <f>VLOOKUP(C98,Translate!$B$3:$E$1698,3,FALSE)</f>
        <v>Gwasanaethau priffyrdd a thrafnidiaeth</v>
      </c>
      <c r="F98" s="22" t="str">
        <f>IF(ISERROR(VLOOKUP(D98,Translate!$B$3:$E$1238,3,FALSE)),"",VLOOKUP(D98,Translate!$B$3:$E$1238,3,FALSE))</f>
        <v/>
      </c>
      <c r="G98" s="28" t="str">
        <f>IF(FrontPage!$E$5=1,E98&amp;F98,C98&amp;D98)</f>
        <v>Highways and Transport Services</v>
      </c>
      <c r="H98" s="3">
        <f t="shared" si="6"/>
        <v>1</v>
      </c>
    </row>
    <row r="99" spans="1:8" x14ac:dyDescent="0.25">
      <c r="A99" s="3">
        <v>1</v>
      </c>
      <c r="B99" s="29">
        <v>25</v>
      </c>
      <c r="C99" s="28" t="s">
        <v>195</v>
      </c>
      <c r="E99" s="22" t="str">
        <f>VLOOKUP(C99,Translate!$B$3:$E$1698,3,FALSE)</f>
        <v>Cynllunio, polisi a strategaeth trafnidiaeth</v>
      </c>
      <c r="F99" s="22" t="str">
        <f>IF(ISERROR(VLOOKUP(D99,Translate!$B$3:$E$1238,3,FALSE)),"",VLOOKUP(D99,Translate!$B$3:$E$1238,3,FALSE))</f>
        <v/>
      </c>
      <c r="G99" s="28" t="str">
        <f>IF(FrontPage!$E$5=1,E99&amp;F99,C99&amp;D99)</f>
        <v>Transport planning, policy and strategy</v>
      </c>
      <c r="H99" s="3">
        <f t="shared" si="6"/>
        <v>1</v>
      </c>
    </row>
    <row r="100" spans="1:8" x14ac:dyDescent="0.25">
      <c r="A100" s="3" t="str">
        <f t="shared" si="5"/>
        <v/>
      </c>
      <c r="B100" s="29">
        <v>26</v>
      </c>
      <c r="C100" s="28" t="s">
        <v>358</v>
      </c>
      <c r="E100" s="22" t="str">
        <f>VLOOKUP(C100,Translate!$B$3:$E$1698,3,FALSE)</f>
        <v>Cynnal a chadw adeileddol</v>
      </c>
      <c r="F100" s="22" t="str">
        <f>IF(ISERROR(VLOOKUP(D100,Translate!$B$3:$E$1238,3,FALSE)),"",VLOOKUP(D100,Translate!$B$3:$E$1238,3,FALSE))</f>
        <v/>
      </c>
      <c r="G100" s="28" t="str">
        <f>IF(FrontPage!$E$5=1,E100&amp;F100,C100&amp;D100)</f>
        <v>Structural maintenance</v>
      </c>
      <c r="H100" s="3" t="str">
        <f t="shared" si="6"/>
        <v/>
      </c>
    </row>
    <row r="101" spans="1:8" x14ac:dyDescent="0.25">
      <c r="A101" s="3" t="str">
        <f t="shared" si="5"/>
        <v/>
      </c>
      <c r="B101" s="29">
        <v>27</v>
      </c>
      <c r="C101" s="28" t="s">
        <v>348</v>
      </c>
      <c r="E101" s="22" t="str">
        <f>VLOOKUP(C101,Translate!$B$3:$E$1698,3,FALSE)</f>
        <v>Taliadau cyfalaf yn ymwneud â phrosiectau adeiladu</v>
      </c>
      <c r="F101" s="22" t="str">
        <f>IF(ISERROR(VLOOKUP(D101,Translate!$B$3:$E$1238,3,FALSE)),"",VLOOKUP(D101,Translate!$B$3:$E$1238,3,FALSE))</f>
        <v/>
      </c>
      <c r="G101" s="28" t="str">
        <f>IF(FrontPage!$E$5=1,E101&amp;F101,C101&amp;D101)</f>
        <v>Capital charges relating to construction projects</v>
      </c>
      <c r="H101" s="3" t="str">
        <f t="shared" si="6"/>
        <v/>
      </c>
    </row>
    <row r="102" spans="1:8" x14ac:dyDescent="0.25">
      <c r="A102" s="3" t="str">
        <f t="shared" si="5"/>
        <v/>
      </c>
      <c r="B102" s="29">
        <v>28</v>
      </c>
      <c r="C102" s="28" t="s">
        <v>361</v>
      </c>
      <c r="E102" s="22" t="str">
        <f>VLOOKUP(C102,Translate!$B$3:$E$1698,3,FALSE)</f>
        <v>Cynnal a chadw amgylcheddol, diogelwch a rheolaidd</v>
      </c>
      <c r="F102" s="22" t="str">
        <f>IF(ISERROR(VLOOKUP(D102,Translate!$B$3:$E$1238,3,FALSE)),"",VLOOKUP(D102,Translate!$B$3:$E$1238,3,FALSE))</f>
        <v/>
      </c>
      <c r="G102" s="28" t="str">
        <f>IF(FrontPage!$E$5=1,E102&amp;F102,C102&amp;D102)</f>
        <v>Environment, safety and routine maintenance</v>
      </c>
      <c r="H102" s="3" t="str">
        <f t="shared" si="6"/>
        <v/>
      </c>
    </row>
    <row r="103" spans="1:8" x14ac:dyDescent="0.25">
      <c r="A103" s="3" t="str">
        <f t="shared" si="5"/>
        <v/>
      </c>
      <c r="B103" s="29">
        <v>29.1</v>
      </c>
      <c r="C103" s="28" t="s">
        <v>353</v>
      </c>
      <c r="E103" s="22" t="str">
        <f>VLOOKUP(C103,Translate!$B$3:$E$1698,3,FALSE)</f>
        <v>Goleuadau stryd (gan gynnwys costau ynni)</v>
      </c>
      <c r="F103" s="22" t="str">
        <f>IF(ISERROR(VLOOKUP(D103,Translate!$B$3:$E$1238,3,FALSE)),"",VLOOKUP(D103,Translate!$B$3:$E$1238,3,FALSE))</f>
        <v/>
      </c>
      <c r="G103" s="28" t="str">
        <f>IF(FrontPage!$E$5=1,E103&amp;F103,C103&amp;D103)</f>
        <v>Street lighting (including energy costs)</v>
      </c>
      <c r="H103" s="3" t="str">
        <f t="shared" si="6"/>
        <v/>
      </c>
    </row>
    <row r="104" spans="1:8" x14ac:dyDescent="0.25">
      <c r="A104" s="3" t="str">
        <f t="shared" si="5"/>
        <v/>
      </c>
      <c r="B104" s="29">
        <v>29.2</v>
      </c>
      <c r="C104" s="28" t="s">
        <v>354</v>
      </c>
      <c r="E104" s="22" t="str">
        <f>VLOOKUP(C104,Translate!$B$3:$E$1698,3,FALSE)</f>
        <v>Gwasanaeth y gaeaf</v>
      </c>
      <c r="F104" s="22" t="str">
        <f>IF(ISERROR(VLOOKUP(D104,Translate!$B$3:$E$1238,3,FALSE)),"",VLOOKUP(D104,Translate!$B$3:$E$1238,3,FALSE))</f>
        <v/>
      </c>
      <c r="G104" s="28" t="str">
        <f>IF(FrontPage!$E$5=1,E104&amp;F104,C104&amp;D104)</f>
        <v>Winter service</v>
      </c>
      <c r="H104" s="3" t="str">
        <f t="shared" si="6"/>
        <v/>
      </c>
    </row>
    <row r="105" spans="1:8" x14ac:dyDescent="0.25">
      <c r="A105" s="3" t="str">
        <f t="shared" si="5"/>
        <v/>
      </c>
      <c r="B105" s="29">
        <v>30</v>
      </c>
      <c r="C105" s="28" t="s">
        <v>392</v>
      </c>
      <c r="E105" s="22" t="str">
        <f>VLOOKUP(C105,Translate!$B$3:$E$1698,3,FALSE)</f>
        <v>Rheoli traffig a diogelwch ar y ffyrdd</v>
      </c>
      <c r="F105" s="22" t="str">
        <f>IF(ISERROR(VLOOKUP(D105,Translate!$B$3:$E$1238,3,FALSE)),"",VLOOKUP(D105,Translate!$B$3:$E$1238,3,FALSE))</f>
        <v/>
      </c>
      <c r="G105" s="28" t="str">
        <f>IF(FrontPage!$E$5=1,E105&amp;F105,C105&amp;D105)</f>
        <v>Traffic management and road safety</v>
      </c>
      <c r="H105" s="3" t="str">
        <f t="shared" si="6"/>
        <v/>
      </c>
    </row>
    <row r="106" spans="1:8" x14ac:dyDescent="0.25">
      <c r="A106" s="3" t="str">
        <f t="shared" si="5"/>
        <v/>
      </c>
      <c r="B106" s="29">
        <v>32</v>
      </c>
      <c r="C106" s="28" t="s">
        <v>394</v>
      </c>
      <c r="E106" s="22" t="str">
        <f>VLOOKUP(C106,Translate!$B$3:$E$1698,3,FALSE)</f>
        <v>Parcio</v>
      </c>
      <c r="F106" s="22" t="str">
        <f>IF(ISERROR(VLOOKUP(D106,Translate!$B$3:$E$1238,3,FALSE)),"",VLOOKUP(D106,Translate!$B$3:$E$1238,3,FALSE))</f>
        <v/>
      </c>
      <c r="G106" s="28" t="str">
        <f>IF(FrontPage!$E$5=1,E106&amp;F106,C106&amp;D106)</f>
        <v>Parking services</v>
      </c>
      <c r="H106" s="3" t="str">
        <f t="shared" si="6"/>
        <v/>
      </c>
    </row>
    <row r="107" spans="1:8" x14ac:dyDescent="0.25">
      <c r="A107" s="3" t="str">
        <f t="shared" si="5"/>
        <v/>
      </c>
      <c r="B107" s="29">
        <v>36.1</v>
      </c>
      <c r="C107" s="28" t="s">
        <v>68</v>
      </c>
      <c r="E107" s="22" t="str">
        <f>VLOOKUP(C107,Translate!$B$3:$E$1698,3,FALSE)</f>
        <v>Trafnidiaeth gyhoeddus</v>
      </c>
      <c r="F107" s="22" t="str">
        <f>IF(ISERROR(VLOOKUP(D107,Translate!$B$3:$E$1238,3,FALSE)),"",VLOOKUP(D107,Translate!$B$3:$E$1238,3,FALSE))</f>
        <v/>
      </c>
      <c r="G107" s="28" t="str">
        <f>IF(FrontPage!$E$5=1,E107&amp;F107,C107&amp;D107)</f>
        <v>Public transport</v>
      </c>
      <c r="H107" s="3" t="str">
        <f t="shared" si="6"/>
        <v/>
      </c>
    </row>
    <row r="108" spans="1:8" x14ac:dyDescent="0.25">
      <c r="A108" s="3" t="str">
        <f t="shared" si="5"/>
        <v/>
      </c>
      <c r="B108" s="29">
        <v>37</v>
      </c>
      <c r="C108" s="28" t="s">
        <v>393</v>
      </c>
      <c r="E108" s="22" t="str">
        <f>VLOOKUP(C108,Translate!$B$3:$E$1698,3,FALSE)</f>
        <v>Meysydd awyr, harbwrs a chyfleusterau toll</v>
      </c>
      <c r="F108" s="22" t="str">
        <f>IF(ISERROR(VLOOKUP(D108,Translate!$B$3:$E$1238,3,FALSE)),"",VLOOKUP(D108,Translate!$B$3:$E$1238,3,FALSE))</f>
        <v/>
      </c>
      <c r="G108" s="28" t="str">
        <f>IF(FrontPage!$E$5=1,E108&amp;F108,C108&amp;D108)</f>
        <v>Airports, harbours and toll facilities</v>
      </c>
      <c r="H108" s="3" t="str">
        <f t="shared" si="6"/>
        <v/>
      </c>
    </row>
    <row r="109" spans="1:8" x14ac:dyDescent="0.25">
      <c r="A109" s="3" t="str">
        <f t="shared" si="5"/>
        <v/>
      </c>
      <c r="C109" s="29" t="s">
        <v>104</v>
      </c>
      <c r="E109" s="22" t="str">
        <f>VLOOKUP(C109,Translate!$B$3:$E$1698,3,FALSE)</f>
        <v>Gofal cymdeithasol i blant</v>
      </c>
      <c r="F109" s="22" t="str">
        <f>IF(ISERROR(VLOOKUP(D109,Translate!$B$3:$E$1238,3,FALSE)),"",VLOOKUP(D109,Translate!$B$3:$E$1238,3,FALSE))</f>
        <v/>
      </c>
      <c r="G109" s="28" t="str">
        <f>IF(FrontPage!$E$5=1,E109&amp;F109,C109&amp;D109)</f>
        <v>Children's Social Care</v>
      </c>
      <c r="H109" s="3" t="str">
        <f t="shared" si="6"/>
        <v/>
      </c>
    </row>
    <row r="110" spans="1:8" x14ac:dyDescent="0.25">
      <c r="A110" s="3" t="str">
        <f t="shared" si="5"/>
        <v/>
      </c>
      <c r="B110" s="29">
        <v>38.6</v>
      </c>
      <c r="C110" s="28" t="s">
        <v>473</v>
      </c>
      <c r="E110" s="22" t="str">
        <f>VLOOKUP(C110,Translate!$B$3:$E$1698,3,FALSE)</f>
        <v>Canolfannau Plant / Dechrau’n Deg a'r Blynyddoedd Cynnar</v>
      </c>
      <c r="F110" s="22" t="str">
        <f>IF(ISERROR(VLOOKUP(D110,Translate!$B$3:$E$1238,3,FALSE)),"",VLOOKUP(D110,Translate!$B$3:$E$1238,3,FALSE))</f>
        <v/>
      </c>
      <c r="G110" s="28" t="str">
        <f>IF(FrontPage!$E$5=1,E110&amp;F110,C110&amp;D110)</f>
        <v>Children's Centres/Flying Start and Early Years</v>
      </c>
      <c r="H110" s="3" t="str">
        <f t="shared" si="6"/>
        <v/>
      </c>
    </row>
    <row r="111" spans="1:8" x14ac:dyDescent="0.25">
      <c r="A111" s="3" t="str">
        <f t="shared" si="5"/>
        <v/>
      </c>
      <c r="B111" s="29">
        <v>39.200000000000003</v>
      </c>
      <c r="C111" s="28" t="s">
        <v>29</v>
      </c>
      <c r="E111" s="22" t="str">
        <f>VLOOKUP(C111,Translate!$B$3:$E$1698,3,FALSE)</f>
        <v>Plant sy'n derbyn gofal</v>
      </c>
      <c r="F111" s="22" t="str">
        <f>IF(ISERROR(VLOOKUP(D111,Translate!$B$3:$E$1238,3,FALSE)),"",VLOOKUP(D111,Translate!$B$3:$E$1238,3,FALSE))</f>
        <v/>
      </c>
      <c r="G111" s="28" t="str">
        <f>IF(FrontPage!$E$5=1,E111&amp;F111,C111&amp;D111)</f>
        <v>Children looked after</v>
      </c>
      <c r="H111" s="3" t="str">
        <f t="shared" si="6"/>
        <v/>
      </c>
    </row>
    <row r="112" spans="1:8" x14ac:dyDescent="0.25">
      <c r="A112" s="3" t="str">
        <f t="shared" si="5"/>
        <v/>
      </c>
      <c r="B112" s="29">
        <v>39.299999999999997</v>
      </c>
      <c r="C112" s="28" t="s">
        <v>434</v>
      </c>
      <c r="E112" s="22" t="str">
        <f>VLOOKUP(C112,Translate!$B$3:$E$1698,3,FALSE)</f>
        <v>Gwasanaethau cymorth i deuluoedd</v>
      </c>
      <c r="F112" s="22" t="str">
        <f>IF(ISERROR(VLOOKUP(D112,Translate!$B$3:$E$1238,3,FALSE)),"",VLOOKUP(D112,Translate!$B$3:$E$1238,3,FALSE))</f>
        <v/>
      </c>
      <c r="G112" s="28" t="str">
        <f>IF(FrontPage!$E$5=1,E112&amp;F112,C112&amp;D112)</f>
        <v>Family support services</v>
      </c>
      <c r="H112" s="3" t="str">
        <f t="shared" si="6"/>
        <v/>
      </c>
    </row>
    <row r="113" spans="1:8" x14ac:dyDescent="0.25">
      <c r="A113" s="3" t="str">
        <f t="shared" si="5"/>
        <v/>
      </c>
      <c r="B113" s="29">
        <v>39.4</v>
      </c>
      <c r="C113" s="28" t="s">
        <v>435</v>
      </c>
      <c r="E113" s="22" t="str">
        <f>VLOOKUP(C113,Translate!$B$3:$E$1698,3,FALSE)</f>
        <v>Cyfiawnder ieuenctid</v>
      </c>
      <c r="F113" s="22" t="str">
        <f>IF(ISERROR(VLOOKUP(D113,Translate!$B$3:$E$1238,3,FALSE)),"",VLOOKUP(D113,Translate!$B$3:$E$1238,3,FALSE))</f>
        <v/>
      </c>
      <c r="G113" s="28" t="str">
        <f>IF(FrontPage!$E$5=1,E113&amp;F113,C113&amp;D113)</f>
        <v>Youth justice</v>
      </c>
      <c r="H113" s="3" t="str">
        <f t="shared" si="6"/>
        <v/>
      </c>
    </row>
    <row r="114" spans="1:8" x14ac:dyDescent="0.25">
      <c r="A114" s="3" t="str">
        <f t="shared" si="5"/>
        <v/>
      </c>
      <c r="B114" s="29">
        <v>39.44</v>
      </c>
      <c r="C114" s="28" t="s">
        <v>446</v>
      </c>
      <c r="E114" s="22" t="str">
        <f>VLOOKUP(C114,Translate!$B$3:$E$1698,3,FALSE)</f>
        <v>Gwasanaethau diogelu plant a phobl ifanc</v>
      </c>
      <c r="F114" s="22" t="str">
        <f>IF(ISERROR(VLOOKUP(D114,Translate!$B$3:$E$1238,3,FALSE)),"",VLOOKUP(D114,Translate!$B$3:$E$1238,3,FALSE))</f>
        <v/>
      </c>
      <c r="G114" s="28" t="str">
        <f>IF(FrontPage!$E$5=1,E114&amp;F114,C114&amp;D114)</f>
        <v>Safeguarding children and young peoples services</v>
      </c>
      <c r="H114" s="3" t="str">
        <f t="shared" si="6"/>
        <v/>
      </c>
    </row>
    <row r="115" spans="1:8" x14ac:dyDescent="0.25">
      <c r="A115" s="3">
        <v>1</v>
      </c>
      <c r="B115" s="29">
        <v>39.450000000000003</v>
      </c>
      <c r="C115" s="28" t="s">
        <v>105</v>
      </c>
      <c r="E115" s="22" t="str">
        <f>VLOOKUP(C115,Translate!$B$3:$E$1698,3,FALSE)</f>
        <v>Ceiswyr lloches</v>
      </c>
      <c r="F115" s="22" t="str">
        <f>IF(ISERROR(VLOOKUP(D115,Translate!$B$3:$E$1238,3,FALSE)),"",VLOOKUP(D115,Translate!$B$3:$E$1238,3,FALSE))</f>
        <v/>
      </c>
      <c r="G115" s="28" t="str">
        <f>IF(FrontPage!$E$5=1,E115&amp;F115,C115&amp;D115)</f>
        <v>Asylum seekers</v>
      </c>
      <c r="H115" s="3">
        <f t="shared" si="6"/>
        <v>1</v>
      </c>
    </row>
    <row r="116" spans="1:8" x14ac:dyDescent="0.25">
      <c r="A116" s="3" t="str">
        <f t="shared" si="5"/>
        <v/>
      </c>
      <c r="B116" s="29">
        <v>39.47</v>
      </c>
      <c r="C116" s="28" t="s">
        <v>445</v>
      </c>
      <c r="E116" s="22" t="str">
        <f>VLOOKUP(C116,Translate!$B$3:$E$1698,3,FALSE)</f>
        <v>Gwasanaethau i bobl ifanc</v>
      </c>
      <c r="F116" s="22" t="str">
        <f>IF(ISERROR(VLOOKUP(D116,Translate!$B$3:$E$1238,3,FALSE)),"",VLOOKUP(D116,Translate!$B$3:$E$1238,3,FALSE))</f>
        <v/>
      </c>
      <c r="G116" s="28" t="str">
        <f>IF(FrontPage!$E$5=1,E116&amp;F116,C116&amp;D116)</f>
        <v>Services for young people</v>
      </c>
      <c r="H116" s="3" t="str">
        <f t="shared" si="6"/>
        <v/>
      </c>
    </row>
    <row r="117" spans="1:8" x14ac:dyDescent="0.25">
      <c r="A117" s="3" t="str">
        <f t="shared" si="5"/>
        <v/>
      </c>
      <c r="B117" s="29">
        <v>39.5</v>
      </c>
      <c r="C117" s="28" t="s">
        <v>436</v>
      </c>
      <c r="E117" s="22" t="str">
        <f>VLOOKUP(C117,Translate!$B$3:$E$1698,3,FALSE)</f>
        <v>Cyfanswm gwasanaethau eraill i blant a theuluoedd</v>
      </c>
      <c r="F117" s="22" t="str">
        <f>IF(ISERROR(VLOOKUP(D117,Translate!$B$3:$E$1238,3,FALSE)),"",VLOOKUP(D117,Translate!$B$3:$E$1238,3,FALSE))</f>
        <v/>
      </c>
      <c r="G117" s="28" t="str">
        <f>IF(FrontPage!$E$5=1,E117&amp;F117,C117&amp;D117)</f>
        <v>Other children's and families' services</v>
      </c>
      <c r="H117" s="3" t="str">
        <f t="shared" si="6"/>
        <v/>
      </c>
    </row>
    <row r="118" spans="1:8" x14ac:dyDescent="0.25">
      <c r="A118" s="3" t="str">
        <f t="shared" si="5"/>
        <v/>
      </c>
      <c r="C118" s="29" t="s">
        <v>76</v>
      </c>
      <c r="E118" s="22" t="str">
        <f>VLOOKUP(C118,Translate!$B$3:$E$1698,3,FALSE)</f>
        <v>Gofal cymdeithasol i Oedolion</v>
      </c>
      <c r="F118" s="22" t="str">
        <f>IF(ISERROR(VLOOKUP(D118,Translate!$B$3:$E$1238,3,FALSE)),"",VLOOKUP(D118,Translate!$B$3:$E$1238,3,FALSE))</f>
        <v/>
      </c>
      <c r="G118" s="28" t="str">
        <f>IF(FrontPage!$E$5=1,E118&amp;F118,C118&amp;D118)</f>
        <v>Adult Social Care</v>
      </c>
      <c r="H118" s="3" t="str">
        <f t="shared" si="6"/>
        <v/>
      </c>
    </row>
    <row r="119" spans="1:8" x14ac:dyDescent="0.25">
      <c r="A119" s="3" t="str">
        <f t="shared" si="5"/>
        <v/>
      </c>
      <c r="B119" s="29">
        <v>39.799999999999997</v>
      </c>
      <c r="C119" s="28" t="s">
        <v>106</v>
      </c>
      <c r="E119" s="22" t="str">
        <f>VLOOKUP(C119,Translate!$B$3:$E$1698,3,FALSE)</f>
        <v>Strategaeth gwasanaeth - gofal cymdeithasol i oedolion</v>
      </c>
      <c r="F119" s="22" t="str">
        <f>IF(ISERROR(VLOOKUP(D119,Translate!$B$3:$E$1238,3,FALSE)),"",VLOOKUP(D119,Translate!$B$3:$E$1238,3,FALSE))</f>
        <v/>
      </c>
      <c r="G119" s="28" t="str">
        <f>IF(FrontPage!$E$5=1,E119&amp;F119,C119&amp;D119)</f>
        <v>Service strategy - adults social care</v>
      </c>
      <c r="H119" s="3" t="str">
        <f t="shared" si="6"/>
        <v/>
      </c>
    </row>
    <row r="120" spans="1:8" x14ac:dyDescent="0.25">
      <c r="A120" s="3" t="str">
        <f t="shared" si="5"/>
        <v/>
      </c>
      <c r="B120" s="29">
        <v>40</v>
      </c>
      <c r="C120" s="28" t="s">
        <v>107</v>
      </c>
      <c r="E120" s="22" t="str">
        <f>VLOOKUP(C120,Translate!$B$3:$E$1698,3,FALSE)</f>
        <v>Pobl hyn (65 oed a throsodd) gan gynnwys pobl hyn sydd a salwtch meddwl</v>
      </c>
      <c r="F120" s="22" t="str">
        <f>IF(ISERROR(VLOOKUP(D120,Translate!$B$3:$E$1238,3,FALSE)),"",VLOOKUP(D120,Translate!$B$3:$E$1238,3,FALSE))</f>
        <v/>
      </c>
      <c r="G120" s="28" t="str">
        <f>IF(FrontPage!$E$5=1,E120&amp;F120,C120&amp;D120)</f>
        <v>Older people (aged 65 or over) including older mentally ill</v>
      </c>
      <c r="H120" s="3" t="str">
        <f t="shared" si="6"/>
        <v/>
      </c>
    </row>
    <row r="121" spans="1:8" x14ac:dyDescent="0.25">
      <c r="A121" s="3" t="str">
        <f t="shared" si="5"/>
        <v/>
      </c>
      <c r="B121" s="29">
        <v>41</v>
      </c>
      <c r="C121" s="28" t="s">
        <v>400</v>
      </c>
      <c r="E121" s="22" t="str">
        <f>VLOOKUP(C121,Translate!$B$3:$E$1698,3,FALSE)</f>
        <v>Oedolion o dan 65 oed sydd ag anabledd corfforol neu nam ar y synhwyrau</v>
      </c>
      <c r="F121" s="22" t="str">
        <f>IF(ISERROR(VLOOKUP(D121,Translate!$B$3:$E$1238,3,FALSE)),"",VLOOKUP(D121,Translate!$B$3:$E$1238,3,FALSE))</f>
        <v/>
      </c>
      <c r="G121" s="28" t="str">
        <f>IF(FrontPage!$E$5=1,E121&amp;F121,C121&amp;D121)</f>
        <v>Adults aged under 65 with a physical disability or sensory impairment</v>
      </c>
      <c r="H121" s="3" t="str">
        <f t="shared" si="6"/>
        <v/>
      </c>
    </row>
    <row r="122" spans="1:8" x14ac:dyDescent="0.25">
      <c r="A122" s="3" t="str">
        <f t="shared" si="5"/>
        <v/>
      </c>
      <c r="B122" s="29">
        <v>42</v>
      </c>
      <c r="C122" s="28" t="s">
        <v>401</v>
      </c>
      <c r="E122" s="22" t="str">
        <f>VLOOKUP(C122,Translate!$B$3:$E$1698,3,FALSE)</f>
        <v>Oedolion o dan 65 oed sydd ag anableddau dysgu</v>
      </c>
      <c r="F122" s="22" t="str">
        <f>IF(ISERROR(VLOOKUP(D122,Translate!$B$3:$E$1238,3,FALSE)),"",VLOOKUP(D122,Translate!$B$3:$E$1238,3,FALSE))</f>
        <v/>
      </c>
      <c r="G122" s="28" t="str">
        <f>IF(FrontPage!$E$5=1,E122&amp;F122,C122&amp;D122)</f>
        <v>Adults aged under 65 with learning disabilities</v>
      </c>
      <c r="H122" s="3" t="str">
        <f t="shared" si="6"/>
        <v/>
      </c>
    </row>
    <row r="123" spans="1:8" x14ac:dyDescent="0.25">
      <c r="A123" s="3" t="str">
        <f t="shared" si="5"/>
        <v/>
      </c>
      <c r="B123" s="29">
        <v>43</v>
      </c>
      <c r="C123" s="28" t="s">
        <v>402</v>
      </c>
      <c r="E123" s="22" t="str">
        <f>VLOOKUP(C123,Translate!$B$3:$E$1698,3,FALSE)</f>
        <v>Oedolion o dan 65 oed ag anghenion iechyd meddwl</v>
      </c>
      <c r="F123" s="22" t="str">
        <f>IF(ISERROR(VLOOKUP(D123,Translate!$B$3:$E$1238,3,FALSE)),"",VLOOKUP(D123,Translate!$B$3:$E$1238,3,FALSE))</f>
        <v/>
      </c>
      <c r="G123" s="28" t="str">
        <f>IF(FrontPage!$E$5=1,E123&amp;F123,C123&amp;D123)</f>
        <v>Adults aged under 65  with mental health needs</v>
      </c>
      <c r="H123" s="3" t="str">
        <f t="shared" si="6"/>
        <v/>
      </c>
    </row>
    <row r="124" spans="1:8" x14ac:dyDescent="0.25">
      <c r="A124" s="3" t="str">
        <f t="shared" si="5"/>
        <v/>
      </c>
      <c r="B124" s="29">
        <v>46</v>
      </c>
      <c r="C124" s="28" t="s">
        <v>89</v>
      </c>
      <c r="E124" s="22" t="str">
        <f>VLOOKUP(C124,Translate!$B$3:$E$1698,3,FALSE)</f>
        <v>Gwasanaethau cymdeithasol eraill i oedolion</v>
      </c>
      <c r="F124" s="22" t="str">
        <f>IF(ISERROR(VLOOKUP(D124,Translate!$B$3:$E$1238,3,FALSE)),"",VLOOKUP(D124,Translate!$B$3:$E$1238,3,FALSE))</f>
        <v/>
      </c>
      <c r="G124" s="28" t="str">
        <f>IF(FrontPage!$E$5=1,E124&amp;F124,C124&amp;D124)</f>
        <v>Other adult social services</v>
      </c>
      <c r="H124" s="3" t="str">
        <f t="shared" si="6"/>
        <v/>
      </c>
    </row>
    <row r="125" spans="1:8" x14ac:dyDescent="0.25">
      <c r="A125" s="3" t="str">
        <f t="shared" si="5"/>
        <v/>
      </c>
      <c r="C125" s="29" t="s">
        <v>438</v>
      </c>
      <c r="E125" s="22" t="str">
        <f>VLOOKUP(C125,Translate!$B$3:$E$1698,3,FALSE)</f>
        <v xml:space="preserve">Gwasanaethau diwylliannol  </v>
      </c>
      <c r="F125" s="22" t="str">
        <f>IF(ISERROR(VLOOKUP(D125,Translate!$B$3:$E$1238,3,FALSE)),"",VLOOKUP(D125,Translate!$B$3:$E$1238,3,FALSE))</f>
        <v/>
      </c>
      <c r="G125" s="28" t="str">
        <f>IF(FrontPage!$E$5=1,E125&amp;F125,C125&amp;D125)</f>
        <v>Cultural Services</v>
      </c>
      <c r="H125" s="3" t="str">
        <f t="shared" si="6"/>
        <v/>
      </c>
    </row>
    <row r="126" spans="1:8" x14ac:dyDescent="0.25">
      <c r="A126" s="3" t="str">
        <f t="shared" si="5"/>
        <v/>
      </c>
      <c r="B126" s="29">
        <v>47</v>
      </c>
      <c r="C126" s="28" t="s">
        <v>174</v>
      </c>
      <c r="E126" s="22" t="str">
        <f>VLOOKUP(C126,Translate!$B$3:$E$1698,3,FALSE)</f>
        <v>Diwylliant a threftadaeth</v>
      </c>
      <c r="F126" s="22" t="str">
        <f>IF(ISERROR(VLOOKUP(D126,Translate!$B$3:$E$1238,3,FALSE)),"",VLOOKUP(D126,Translate!$B$3:$E$1238,3,FALSE))</f>
        <v/>
      </c>
      <c r="G126" s="28" t="str">
        <f>IF(FrontPage!$E$5=1,E126&amp;F126,C126&amp;D126)</f>
        <v>Culture and heritage</v>
      </c>
      <c r="H126" s="3" t="str">
        <f t="shared" si="6"/>
        <v/>
      </c>
    </row>
    <row r="127" spans="1:8" x14ac:dyDescent="0.25">
      <c r="A127" s="3" t="str">
        <f t="shared" si="5"/>
        <v/>
      </c>
      <c r="B127" s="29">
        <v>48</v>
      </c>
      <c r="C127" s="28" t="s">
        <v>395</v>
      </c>
      <c r="E127" s="22" t="str">
        <f>VLOOKUP(C127,Translate!$B$3:$E$1698,3,FALSE)</f>
        <v>Y gwasanaeth llyfrgelloedd</v>
      </c>
      <c r="F127" s="22" t="str">
        <f>IF(ISERROR(VLOOKUP(D127,Translate!$B$3:$E$1238,3,FALSE)),"",VLOOKUP(D127,Translate!$B$3:$E$1238,3,FALSE))</f>
        <v/>
      </c>
      <c r="G127" s="28" t="str">
        <f>IF(FrontPage!$E$5=1,E127&amp;F127,C127&amp;D127)</f>
        <v>Library service</v>
      </c>
      <c r="H127" s="3" t="str">
        <f t="shared" si="6"/>
        <v/>
      </c>
    </row>
    <row r="128" spans="1:8" x14ac:dyDescent="0.25">
      <c r="A128" s="3" t="str">
        <f t="shared" si="5"/>
        <v/>
      </c>
      <c r="B128" s="29">
        <v>49</v>
      </c>
      <c r="C128" s="28" t="s">
        <v>194</v>
      </c>
      <c r="E128" s="22" t="str">
        <f>VLOOKUP(C128,Translate!$B$3:$E$1698,3,FALSE)</f>
        <v>Hamdden a chwaraeon</v>
      </c>
      <c r="F128" s="22" t="str">
        <f>IF(ISERROR(VLOOKUP(D128,Translate!$B$3:$E$1238,3,FALSE)),"",VLOOKUP(D128,Translate!$B$3:$E$1238,3,FALSE))</f>
        <v/>
      </c>
      <c r="G128" s="28" t="str">
        <f>IF(FrontPage!$E$5=1,E128&amp;F128,C128&amp;D128)</f>
        <v>Recreation and sport</v>
      </c>
      <c r="H128" s="3" t="str">
        <f t="shared" si="6"/>
        <v/>
      </c>
    </row>
    <row r="129" spans="1:8" x14ac:dyDescent="0.25">
      <c r="A129" s="3" t="str">
        <f t="shared" si="5"/>
        <v/>
      </c>
      <c r="B129" s="29">
        <v>50</v>
      </c>
      <c r="C129" s="28" t="s">
        <v>368</v>
      </c>
      <c r="E129" s="22" t="str">
        <f>VLOOKUP(C129,Translate!$B$3:$E$1698,3,FALSE)</f>
        <v>Mannau agored</v>
      </c>
      <c r="F129" s="22" t="str">
        <f>IF(ISERROR(VLOOKUP(D129,Translate!$B$3:$E$1238,3,FALSE)),"",VLOOKUP(D129,Translate!$B$3:$E$1238,3,FALSE))</f>
        <v/>
      </c>
      <c r="G129" s="28" t="str">
        <f>IF(FrontPage!$E$5=1,E129&amp;F129,C129&amp;D129)</f>
        <v>Open spaces</v>
      </c>
      <c r="H129" s="3" t="str">
        <f t="shared" si="6"/>
        <v/>
      </c>
    </row>
    <row r="130" spans="1:8" x14ac:dyDescent="0.25">
      <c r="A130" s="3" t="str">
        <f t="shared" si="5"/>
        <v/>
      </c>
      <c r="B130" s="29">
        <v>51</v>
      </c>
      <c r="C130" s="28" t="s">
        <v>175</v>
      </c>
      <c r="E130" s="22" t="str">
        <f>VLOOKUP(C130,Translate!$B$3:$E$1698,3,FALSE)</f>
        <v>Twristiaeth</v>
      </c>
      <c r="F130" s="22" t="str">
        <f>IF(ISERROR(VLOOKUP(D130,Translate!$B$3:$E$1238,3,FALSE)),"",VLOOKUP(D130,Translate!$B$3:$E$1238,3,FALSE))</f>
        <v/>
      </c>
      <c r="G130" s="28" t="str">
        <f>IF(FrontPage!$E$5=1,E130&amp;F130,C130&amp;D130)</f>
        <v>Tourism</v>
      </c>
      <c r="H130" s="3" t="str">
        <f t="shared" si="6"/>
        <v/>
      </c>
    </row>
    <row r="131" spans="1:8" x14ac:dyDescent="0.25">
      <c r="A131" s="3">
        <v>1</v>
      </c>
      <c r="C131" s="29" t="s">
        <v>439</v>
      </c>
      <c r="E131" s="22" t="str">
        <f>VLOOKUP(C131,Translate!$B$3:$E$1698,3,FALSE)</f>
        <v>Gwasanaethau amgylcheddol</v>
      </c>
      <c r="F131" s="22" t="str">
        <f>IF(ISERROR(VLOOKUP(D131,Translate!$B$3:$E$1238,3,FALSE)),"",VLOOKUP(D131,Translate!$B$3:$E$1238,3,FALSE))</f>
        <v/>
      </c>
      <c r="G131" s="28" t="str">
        <f>IF(FrontPage!$E$5=1,E131&amp;F131,C131&amp;D131)</f>
        <v>Environmental Services</v>
      </c>
      <c r="H131" s="3">
        <f t="shared" si="6"/>
        <v>1</v>
      </c>
    </row>
    <row r="132" spans="1:8" x14ac:dyDescent="0.25">
      <c r="A132" s="3" t="str">
        <f t="shared" si="5"/>
        <v/>
      </c>
      <c r="B132" s="29">
        <v>52</v>
      </c>
      <c r="C132" s="28" t="s">
        <v>196</v>
      </c>
      <c r="E132" s="22" t="str">
        <f>VLOOKUP(C132,Translate!$B$3:$E$1698,3,FALSE)</f>
        <v xml:space="preserve">Gwasanaethau mynwentydd, amlosgfeydd a chorffdai </v>
      </c>
      <c r="F132" s="22" t="str">
        <f>IF(ISERROR(VLOOKUP(D132,Translate!$B$3:$E$1238,3,FALSE)),"",VLOOKUP(D132,Translate!$B$3:$E$1238,3,FALSE))</f>
        <v/>
      </c>
      <c r="G132" s="28" t="str">
        <f>IF(FrontPage!$E$5=1,E132&amp;F132,C132&amp;D132)</f>
        <v>Cemetery, cremation and mortuary services</v>
      </c>
      <c r="H132" s="3" t="str">
        <f t="shared" si="6"/>
        <v/>
      </c>
    </row>
    <row r="133" spans="1:8" x14ac:dyDescent="0.25">
      <c r="A133" s="3" t="str">
        <f t="shared" si="5"/>
        <v/>
      </c>
      <c r="B133" s="29">
        <v>53</v>
      </c>
      <c r="C133" s="28" t="s">
        <v>179</v>
      </c>
      <c r="E133" s="22" t="str">
        <f>VLOOKUP(C133,Translate!$B$3:$E$1698,3,FALSE)</f>
        <v>Amddiffyn yr arfordir</v>
      </c>
      <c r="F133" s="22" t="str">
        <f>IF(ISERROR(VLOOKUP(D133,Translate!$B$3:$E$1238,3,FALSE)),"",VLOOKUP(D133,Translate!$B$3:$E$1238,3,FALSE))</f>
        <v/>
      </c>
      <c r="G133" s="28" t="str">
        <f>IF(FrontPage!$E$5=1,E133&amp;F133,C133&amp;D133)</f>
        <v>Coast protection</v>
      </c>
      <c r="H133" s="3" t="str">
        <f t="shared" si="6"/>
        <v/>
      </c>
    </row>
    <row r="134" spans="1:8" ht="25" x14ac:dyDescent="0.25">
      <c r="A134" s="3" t="str">
        <f t="shared" si="5"/>
        <v/>
      </c>
      <c r="B134" s="29">
        <v>54</v>
      </c>
      <c r="C134" s="28" t="s">
        <v>137</v>
      </c>
      <c r="E134" s="22" t="str">
        <f>VLOOKUP(C134,Translate!$B$3:$E$1698,3,FALSE)</f>
        <v>Gwasanaethau rheoleiddio - Iechyd yr Amgylchedd (gan gynnwys diogelwch bwyd a safonau tai)</v>
      </c>
      <c r="F134" s="22" t="str">
        <f>IF(ISERROR(VLOOKUP(D134,Translate!$B$3:$E$1238,3,FALSE)),"",VLOOKUP(D134,Translate!$B$3:$E$1238,3,FALSE))</f>
        <v/>
      </c>
      <c r="G134" s="28" t="str">
        <f>IF(FrontPage!$E$5=1,E134&amp;F134,C134&amp;D134)</f>
        <v>Regulatory services - Environmental Health (including food safety and housing standards)</v>
      </c>
      <c r="H134" s="3" t="str">
        <f t="shared" si="6"/>
        <v/>
      </c>
    </row>
    <row r="135" spans="1:8" x14ac:dyDescent="0.25">
      <c r="A135" s="3" t="str">
        <f t="shared" si="5"/>
        <v/>
      </c>
      <c r="B135" s="29">
        <v>58</v>
      </c>
      <c r="C135" s="28" t="s">
        <v>71</v>
      </c>
      <c r="E135" s="22" t="str">
        <f>VLOOKUP(C135,Translate!$B$3:$E$1698,3,FALSE)</f>
        <v>Glanhau strydoedd (ddim yn daladwy o dan priffyrdd)</v>
      </c>
      <c r="F135" s="22" t="str">
        <f>IF(ISERROR(VLOOKUP(D135,Translate!$B$3:$E$1238,3,FALSE)),"",VLOOKUP(D135,Translate!$B$3:$E$1238,3,FALSE))</f>
        <v/>
      </c>
      <c r="G135" s="28" t="str">
        <f>IF(FrontPage!$E$5=1,E135&amp;F135,C135&amp;D135)</f>
        <v>Street cleansing (not chargeable to highways)</v>
      </c>
      <c r="H135" s="3" t="str">
        <f t="shared" si="6"/>
        <v/>
      </c>
    </row>
    <row r="136" spans="1:8" x14ac:dyDescent="0.25">
      <c r="A136" s="3" t="str">
        <f t="shared" si="5"/>
        <v/>
      </c>
      <c r="B136" s="29">
        <v>59.2</v>
      </c>
      <c r="C136" s="28" t="s">
        <v>437</v>
      </c>
      <c r="E136" s="22" t="str">
        <f>VLOOKUP(C136,Translate!$B$3:$E$1698,3,FALSE)</f>
        <v>Diogelwch cymunedol (gwasanaethau diogelwch)</v>
      </c>
      <c r="F136" s="22" t="str">
        <f>IF(ISERROR(VLOOKUP(D136,Translate!$B$3:$E$1238,3,FALSE)),"",VLOOKUP(D136,Translate!$B$3:$E$1238,3,FALSE))</f>
        <v/>
      </c>
      <c r="G136" s="28" t="str">
        <f>IF(FrontPage!$E$5=1,E136&amp;F136,C136&amp;D136)</f>
        <v>Community safety (safety services)</v>
      </c>
      <c r="H136" s="3" t="str">
        <f t="shared" si="6"/>
        <v/>
      </c>
    </row>
    <row r="137" spans="1:8" x14ac:dyDescent="0.25">
      <c r="A137" s="3" t="str">
        <f t="shared" si="5"/>
        <v/>
      </c>
      <c r="B137" s="29">
        <v>59.3</v>
      </c>
      <c r="C137" s="28" t="s">
        <v>269</v>
      </c>
      <c r="E137" s="22" t="str">
        <f>VLOOKUP(C137,Translate!$B$3:$E$1698,3,FALSE)</f>
        <v>Diogelwch cymunedol (teledu cylch cyfyng)</v>
      </c>
      <c r="F137" s="22" t="str">
        <f>IF(ISERROR(VLOOKUP(D137,Translate!$B$3:$E$1238,3,FALSE)),"",VLOOKUP(D137,Translate!$B$3:$E$1238,3,FALSE))</f>
        <v/>
      </c>
      <c r="G137" s="28" t="str">
        <f>IF(FrontPage!$E$5=1,E137&amp;F137,C137&amp;D137)</f>
        <v>Community safety (CCTV)</v>
      </c>
      <c r="H137" s="3" t="str">
        <f t="shared" si="6"/>
        <v/>
      </c>
    </row>
    <row r="138" spans="1:8" x14ac:dyDescent="0.25">
      <c r="A138" s="3" t="str">
        <f t="shared" si="5"/>
        <v/>
      </c>
      <c r="B138" s="29">
        <v>59.4</v>
      </c>
      <c r="C138" s="28" t="s">
        <v>153</v>
      </c>
      <c r="E138" s="22" t="str">
        <f>VLOOKUP(C138,Translate!$B$3:$E$1698,3,FALSE)</f>
        <v>Diogelwch cymunedol (lleihau troseddu heb gynnwys CCTV)</v>
      </c>
      <c r="F138" s="22" t="str">
        <f>IF(ISERROR(VLOOKUP(D138,Translate!$B$3:$E$1238,3,FALSE)),"",VLOOKUP(D138,Translate!$B$3:$E$1238,3,FALSE))</f>
        <v/>
      </c>
      <c r="G138" s="28" t="str">
        <f>IF(FrontPage!$E$5=1,E138&amp;F138,C138&amp;D138)</f>
        <v>Community safety (crime reduction excluding CCTV)</v>
      </c>
      <c r="H138" s="3" t="str">
        <f t="shared" si="6"/>
        <v/>
      </c>
    </row>
    <row r="139" spans="1:8" x14ac:dyDescent="0.25">
      <c r="A139" s="3" t="str">
        <f t="shared" si="5"/>
        <v/>
      </c>
      <c r="B139" s="29">
        <v>60</v>
      </c>
      <c r="C139" s="28" t="s">
        <v>77</v>
      </c>
      <c r="E139" s="22" t="str">
        <f>VLOOKUP(C139,Translate!$B$3:$E$1698,3,FALSE)</f>
        <v>Amddiffyn rhag llifogydd a draenio'r tir</v>
      </c>
      <c r="F139" s="22" t="str">
        <f>IF(ISERROR(VLOOKUP(D139,Translate!$B$3:$E$1238,3,FALSE)),"",VLOOKUP(D139,Translate!$B$3:$E$1238,3,FALSE))</f>
        <v/>
      </c>
      <c r="G139" s="28" t="str">
        <f>IF(FrontPage!$E$5=1,E139&amp;F139,C139&amp;D139)</f>
        <v>Flood defence and land drainage</v>
      </c>
      <c r="H139" s="3" t="str">
        <f t="shared" si="6"/>
        <v/>
      </c>
    </row>
    <row r="140" spans="1:8" x14ac:dyDescent="0.25">
      <c r="A140" s="3" t="str">
        <f t="shared" si="5"/>
        <v/>
      </c>
      <c r="B140" s="29">
        <v>61</v>
      </c>
      <c r="C140" s="28" t="s">
        <v>430</v>
      </c>
      <c r="E140" s="22" t="str">
        <f>VLOOKUP(C140,Translate!$B$3:$E$1698,3,FALSE)</f>
        <v>Gwasanaethau amaethyddiaeth a physgodfeydd</v>
      </c>
      <c r="F140" s="22" t="str">
        <f>IF(ISERROR(VLOOKUP(D140,Translate!$B$3:$E$1238,3,FALSE)),"",VLOOKUP(D140,Translate!$B$3:$E$1238,3,FALSE))</f>
        <v/>
      </c>
      <c r="G140" s="28" t="str">
        <f>IF(FrontPage!$E$5=1,E140&amp;F140,C140&amp;D140)</f>
        <v>Agriculture and fisheries services</v>
      </c>
      <c r="H140" s="3" t="str">
        <f t="shared" si="6"/>
        <v/>
      </c>
    </row>
    <row r="141" spans="1:8" x14ac:dyDescent="0.25">
      <c r="A141" s="3" t="str">
        <f t="shared" si="5"/>
        <v/>
      </c>
      <c r="B141" s="29">
        <v>62</v>
      </c>
      <c r="C141" s="28" t="s">
        <v>268</v>
      </c>
      <c r="E141" s="22" t="str">
        <f>VLOOKUP(C141,Translate!$B$3:$E$1698,3,FALSE)</f>
        <v>Gwasanaethau rheoleiddio - Safonau Masnach</v>
      </c>
      <c r="F141" s="22" t="str">
        <f>IF(ISERROR(VLOOKUP(D141,Translate!$B$3:$E$1238,3,FALSE)),"",VLOOKUP(D141,Translate!$B$3:$E$1238,3,FALSE))</f>
        <v/>
      </c>
      <c r="G141" s="28" t="str">
        <f>IF(FrontPage!$E$5=1,E141&amp;F141,C141&amp;D141)</f>
        <v>Regulatory services - trading standards</v>
      </c>
      <c r="H141" s="3" t="str">
        <f t="shared" si="6"/>
        <v/>
      </c>
    </row>
    <row r="142" spans="1:8" x14ac:dyDescent="0.25">
      <c r="A142" s="3" t="str">
        <f t="shared" si="5"/>
        <v/>
      </c>
      <c r="B142" s="29">
        <v>63.1</v>
      </c>
      <c r="C142" s="28" t="s">
        <v>122</v>
      </c>
      <c r="E142" s="22" t="str">
        <f>VLOOKUP(C142,Translate!$B$3:$E$1698,3,FALSE)</f>
        <v>Casglu gwastraff</v>
      </c>
      <c r="F142" s="22" t="str">
        <f>IF(ISERROR(VLOOKUP(D142,Translate!$B$3:$E$1238,3,FALSE)),"",VLOOKUP(D142,Translate!$B$3:$E$1238,3,FALSE))</f>
        <v/>
      </c>
      <c r="G142" s="28" t="str">
        <f>IF(FrontPage!$E$5=1,E142&amp;F142,C142&amp;D142)</f>
        <v>Waste collection</v>
      </c>
      <c r="H142" s="3" t="str">
        <f t="shared" si="6"/>
        <v/>
      </c>
    </row>
    <row r="143" spans="1:8" x14ac:dyDescent="0.25">
      <c r="A143" s="3" t="str">
        <f t="shared" si="5"/>
        <v/>
      </c>
      <c r="B143" s="29">
        <v>63.2</v>
      </c>
      <c r="C143" s="28" t="s">
        <v>177</v>
      </c>
      <c r="E143" s="22" t="str">
        <f>VLOOKUP(C143,Translate!$B$3:$E$1698,3,FALSE)</f>
        <v>Gwaredu gwastraff</v>
      </c>
      <c r="F143" s="22" t="str">
        <f>IF(ISERROR(VLOOKUP(D143,Translate!$B$3:$E$1238,3,FALSE)),"",VLOOKUP(D143,Translate!$B$3:$E$1238,3,FALSE))</f>
        <v/>
      </c>
      <c r="G143" s="28" t="str">
        <f>IF(FrontPage!$E$5=1,E143&amp;F143,C143&amp;D143)</f>
        <v>Waste disposal</v>
      </c>
      <c r="H143" s="3" t="str">
        <f t="shared" si="6"/>
        <v/>
      </c>
    </row>
    <row r="144" spans="1:8" x14ac:dyDescent="0.25">
      <c r="A144" s="3" t="str">
        <f t="shared" si="5"/>
        <v/>
      </c>
      <c r="B144" s="29">
        <v>63.3</v>
      </c>
      <c r="C144" s="28" t="s">
        <v>355</v>
      </c>
      <c r="E144" s="22" t="str">
        <f>VLOOKUP(C144,Translate!$B$3:$E$1698,3,FALSE)</f>
        <v>Gwastraff masnach</v>
      </c>
      <c r="F144" s="22" t="str">
        <f>IF(ISERROR(VLOOKUP(D144,Translate!$B$3:$E$1238,3,FALSE)),"",VLOOKUP(D144,Translate!$B$3:$E$1238,3,FALSE))</f>
        <v/>
      </c>
      <c r="G144" s="28" t="str">
        <f>IF(FrontPage!$E$5=1,E144&amp;F144,C144&amp;D144)</f>
        <v>Trade waste</v>
      </c>
      <c r="H144" s="3" t="str">
        <f t="shared" si="6"/>
        <v/>
      </c>
    </row>
    <row r="145" spans="1:8" x14ac:dyDescent="0.25">
      <c r="A145" s="3" t="str">
        <f t="shared" si="5"/>
        <v/>
      </c>
      <c r="B145" s="29">
        <v>63.4</v>
      </c>
      <c r="C145" s="28" t="s">
        <v>356</v>
      </c>
      <c r="E145" s="22" t="str">
        <f>VLOOKUP(C145,Translate!$B$3:$E$1698,3,FALSE)</f>
        <v>Ailgylchu</v>
      </c>
      <c r="F145" s="22" t="str">
        <f>IF(ISERROR(VLOOKUP(D145,Translate!$B$3:$E$1238,3,FALSE)),"",VLOOKUP(D145,Translate!$B$3:$E$1238,3,FALSE))</f>
        <v/>
      </c>
      <c r="G145" s="28" t="str">
        <f>IF(FrontPage!$E$5=1,E145&amp;F145,C145&amp;D145)</f>
        <v>Recycling</v>
      </c>
      <c r="H145" s="3" t="str">
        <f t="shared" si="6"/>
        <v/>
      </c>
    </row>
    <row r="146" spans="1:8" x14ac:dyDescent="0.25">
      <c r="A146" s="3" t="str">
        <f t="shared" si="5"/>
        <v/>
      </c>
      <c r="B146" s="29">
        <v>63.5</v>
      </c>
      <c r="C146" s="28" t="s">
        <v>357</v>
      </c>
      <c r="E146" s="22" t="str">
        <f>VLOOKUP(C146,Translate!$B$3:$E$1698,3,FALSE)</f>
        <v>Lleihau gwastraff</v>
      </c>
      <c r="F146" s="22" t="str">
        <f>IF(ISERROR(VLOOKUP(D146,Translate!$B$3:$E$1238,3,FALSE)),"",VLOOKUP(D146,Translate!$B$3:$E$1238,3,FALSE))</f>
        <v/>
      </c>
      <c r="G146" s="28" t="str">
        <f>IF(FrontPage!$E$5=1,E146&amp;F146,C146&amp;D146)</f>
        <v>Waste minimisation</v>
      </c>
      <c r="H146" s="3" t="str">
        <f t="shared" si="6"/>
        <v/>
      </c>
    </row>
    <row r="147" spans="1:8" x14ac:dyDescent="0.25">
      <c r="A147" s="3" t="str">
        <f t="shared" si="5"/>
        <v/>
      </c>
      <c r="B147" s="29">
        <v>63.6</v>
      </c>
      <c r="C147" s="28" t="s">
        <v>113</v>
      </c>
      <c r="E147" s="22" t="str">
        <f>VLOOKUP(C147,Translate!$B$3:$E$1698,3,FALSE)</f>
        <v>Costau newid hinsawdd</v>
      </c>
      <c r="F147" s="22" t="str">
        <f>IF(ISERROR(VLOOKUP(D147,Translate!$B$3:$E$1238,3,FALSE)),"",VLOOKUP(D147,Translate!$B$3:$E$1238,3,FALSE))</f>
        <v/>
      </c>
      <c r="G147" s="28" t="str">
        <f>IF(FrontPage!$E$5=1,E147&amp;F147,C147&amp;D147)</f>
        <v>Climate change costs</v>
      </c>
      <c r="H147" s="3" t="str">
        <f t="shared" si="6"/>
        <v/>
      </c>
    </row>
    <row r="148" spans="1:8" x14ac:dyDescent="0.25">
      <c r="A148" s="3" t="str">
        <f t="shared" si="5"/>
        <v/>
      </c>
      <c r="C148" s="29" t="s">
        <v>440</v>
      </c>
      <c r="E148" s="22" t="str">
        <f>VLOOKUP(C148,Translate!$B$3:$E$1698,3,FALSE)</f>
        <v>Cynllunio a datblygu</v>
      </c>
      <c r="F148" s="22" t="str">
        <f>IF(ISERROR(VLOOKUP(D148,Translate!$B$3:$E$1238,3,FALSE)),"",VLOOKUP(D148,Translate!$B$3:$E$1238,3,FALSE))</f>
        <v/>
      </c>
      <c r="G148" s="28" t="str">
        <f>IF(FrontPage!$E$5=1,E148&amp;F148,C148&amp;D148)</f>
        <v>Planning and Development</v>
      </c>
      <c r="H148" s="3" t="str">
        <f t="shared" si="6"/>
        <v/>
      </c>
    </row>
    <row r="149" spans="1:8" x14ac:dyDescent="0.25">
      <c r="A149" s="3" t="str">
        <f t="shared" si="5"/>
        <v/>
      </c>
      <c r="B149" s="29">
        <v>65</v>
      </c>
      <c r="C149" s="28" t="s">
        <v>0</v>
      </c>
      <c r="E149" s="22" t="str">
        <f>VLOOKUP(C149,Translate!$B$3:$E$1698,3,FALSE)</f>
        <v>Rheoli adeiladu</v>
      </c>
      <c r="F149" s="22" t="str">
        <f>IF(ISERROR(VLOOKUP(D149,Translate!$B$3:$E$1238,3,FALSE)),"",VLOOKUP(D149,Translate!$B$3:$E$1238,3,FALSE))</f>
        <v/>
      </c>
      <c r="G149" s="28" t="str">
        <f>IF(FrontPage!$E$5=1,E149&amp;F149,C149&amp;D149)</f>
        <v>Building control</v>
      </c>
      <c r="H149" s="3" t="str">
        <f t="shared" si="6"/>
        <v/>
      </c>
    </row>
    <row r="150" spans="1:8" x14ac:dyDescent="0.25">
      <c r="A150" s="3" t="str">
        <f t="shared" si="5"/>
        <v/>
      </c>
      <c r="B150" s="29">
        <v>66</v>
      </c>
      <c r="C150" s="28" t="s">
        <v>1</v>
      </c>
      <c r="E150" s="22" t="str">
        <f>VLOOKUP(C150,Translate!$B$3:$E$1698,3,FALSE)</f>
        <v>Rheoli datblygiad</v>
      </c>
      <c r="F150" s="22" t="str">
        <f>IF(ISERROR(VLOOKUP(D150,Translate!$B$3:$E$1238,3,FALSE)),"",VLOOKUP(D150,Translate!$B$3:$E$1238,3,FALSE))</f>
        <v/>
      </c>
      <c r="G150" s="28" t="str">
        <f>IF(FrontPage!$E$5=1,E150&amp;F150,C150&amp;D150)</f>
        <v>Development control</v>
      </c>
      <c r="H150" s="3" t="str">
        <f t="shared" si="6"/>
        <v/>
      </c>
    </row>
    <row r="151" spans="1:8" x14ac:dyDescent="0.25">
      <c r="A151" s="3" t="str">
        <f t="shared" si="5"/>
        <v/>
      </c>
      <c r="B151" s="29">
        <v>67</v>
      </c>
      <c r="C151" s="28" t="s">
        <v>197</v>
      </c>
      <c r="E151" s="22" t="str">
        <f>VLOOKUP(C151,Translate!$B$3:$E$1698,3,FALSE)</f>
        <v>Polisi cynllunio</v>
      </c>
      <c r="F151" s="22" t="str">
        <f>IF(ISERROR(VLOOKUP(D151,Translate!$B$3:$E$1238,3,FALSE)),"",VLOOKUP(D151,Translate!$B$3:$E$1238,3,FALSE))</f>
        <v/>
      </c>
      <c r="G151" s="28" t="str">
        <f>IF(FrontPage!$E$5=1,E151&amp;F151,C151&amp;D151)</f>
        <v>Planning policy</v>
      </c>
      <c r="H151" s="3" t="str">
        <f t="shared" si="6"/>
        <v/>
      </c>
    </row>
    <row r="152" spans="1:8" x14ac:dyDescent="0.25">
      <c r="A152" s="3" t="str">
        <f t="shared" si="5"/>
        <v/>
      </c>
      <c r="B152" s="29">
        <v>68</v>
      </c>
      <c r="C152" s="28" t="s">
        <v>198</v>
      </c>
      <c r="E152" s="22" t="str">
        <f>VLOOKUP(C152,Translate!$B$3:$E$1698,3,FALSE)</f>
        <v>Mentrau amgylcheddol</v>
      </c>
      <c r="F152" s="22" t="str">
        <f>IF(ISERROR(VLOOKUP(D152,Translate!$B$3:$E$1238,3,FALSE)),"",VLOOKUP(D152,Translate!$B$3:$E$1238,3,FALSE))</f>
        <v/>
      </c>
      <c r="G152" s="28" t="str">
        <f>IF(FrontPage!$E$5=1,E152&amp;F152,C152&amp;D152)</f>
        <v>Environmental initiatives</v>
      </c>
      <c r="H152" s="3" t="str">
        <f t="shared" si="6"/>
        <v/>
      </c>
    </row>
    <row r="153" spans="1:8" x14ac:dyDescent="0.25">
      <c r="A153" s="3" t="str">
        <f t="shared" si="5"/>
        <v/>
      </c>
      <c r="B153" s="29">
        <v>69</v>
      </c>
      <c r="C153" s="28" t="s">
        <v>176</v>
      </c>
      <c r="E153" s="22" t="str">
        <f>VLOOKUP(C153,Translate!$B$3:$E$1698,3,FALSE)</f>
        <v>Datblygu economaidd</v>
      </c>
      <c r="F153" s="22" t="str">
        <f>IF(ISERROR(VLOOKUP(D153,Translate!$B$3:$E$1238,3,FALSE)),"",VLOOKUP(D153,Translate!$B$3:$E$1238,3,FALSE))</f>
        <v/>
      </c>
      <c r="G153" s="28" t="str">
        <f>IF(FrontPage!$E$5=1,E153&amp;F153,C153&amp;D153)</f>
        <v>Economic development</v>
      </c>
      <c r="H153" s="3" t="str">
        <f t="shared" si="6"/>
        <v/>
      </c>
    </row>
    <row r="154" spans="1:8" x14ac:dyDescent="0.25">
      <c r="A154" s="3" t="str">
        <f t="shared" si="5"/>
        <v/>
      </c>
      <c r="B154" s="29">
        <v>69.099999999999994</v>
      </c>
      <c r="C154" s="28" t="s">
        <v>256</v>
      </c>
      <c r="E154" s="22" t="str">
        <f>VLOOKUP(C154,Translate!$B$3:$E$1698,3,FALSE)</f>
        <v>Ymchwil economaidd</v>
      </c>
      <c r="F154" s="22" t="str">
        <f>IF(ISERROR(VLOOKUP(D154,Translate!$B$3:$E$1238,3,FALSE)),"",VLOOKUP(D154,Translate!$B$3:$E$1238,3,FALSE))</f>
        <v/>
      </c>
      <c r="G154" s="28" t="str">
        <f>IF(FrontPage!$E$5=1,E154&amp;F154,C154&amp;D154)</f>
        <v>Economic research</v>
      </c>
      <c r="H154" s="3" t="str">
        <f t="shared" si="6"/>
        <v/>
      </c>
    </row>
    <row r="155" spans="1:8" x14ac:dyDescent="0.25">
      <c r="A155" s="3" t="str">
        <f t="shared" si="5"/>
        <v/>
      </c>
      <c r="B155" s="29">
        <v>69.2</v>
      </c>
      <c r="C155" s="28" t="s">
        <v>257</v>
      </c>
      <c r="E155" s="22" t="str">
        <f>VLOOKUP(C155,Translate!$B$3:$E$1698,3,FALSE)</f>
        <v>Cymorth busnes</v>
      </c>
      <c r="F155" s="22" t="str">
        <f>IF(ISERROR(VLOOKUP(D155,Translate!$B$3:$E$1238,3,FALSE)),"",VLOOKUP(D155,Translate!$B$3:$E$1238,3,FALSE))</f>
        <v/>
      </c>
      <c r="G155" s="28" t="str">
        <f>IF(FrontPage!$E$5=1,E155&amp;F155,C155&amp;D155)</f>
        <v>Business support</v>
      </c>
      <c r="H155" s="3" t="str">
        <f t="shared" si="6"/>
        <v/>
      </c>
    </row>
    <row r="156" spans="1:8" x14ac:dyDescent="0.25">
      <c r="A156" s="3" t="str">
        <f t="shared" si="5"/>
        <v/>
      </c>
      <c r="B156" s="29">
        <v>70</v>
      </c>
      <c r="C156" s="28" t="s">
        <v>199</v>
      </c>
      <c r="E156" s="22" t="str">
        <f>VLOOKUP(C156,Translate!$B$3:$E$1698,3,FALSE)</f>
        <v>Datblygu cymundeol</v>
      </c>
      <c r="F156" s="22" t="str">
        <f>IF(ISERROR(VLOOKUP(D156,Translate!$B$3:$E$1238,3,FALSE)),"",VLOOKUP(D156,Translate!$B$3:$E$1238,3,FALSE))</f>
        <v/>
      </c>
      <c r="G156" s="28" t="str">
        <f>IF(FrontPage!$E$5=1,E156&amp;F156,C156&amp;D156)</f>
        <v>Community development</v>
      </c>
      <c r="H156" s="3" t="str">
        <f t="shared" si="6"/>
        <v/>
      </c>
    </row>
    <row r="157" spans="1:8" x14ac:dyDescent="0.25">
      <c r="A157" s="3">
        <v>1</v>
      </c>
      <c r="C157" s="29" t="s">
        <v>406</v>
      </c>
      <c r="E157" s="22" t="str">
        <f>VLOOKUP(C157,Translate!$B$3:$E$1698,3,FALSE)</f>
        <v>Gwasanaethau llys</v>
      </c>
      <c r="F157" s="22" t="str">
        <f>IF(ISERROR(VLOOKUP(D157,Translate!$B$3:$E$1238,3,FALSE)),"",VLOOKUP(D157,Translate!$B$3:$E$1238,3,FALSE))</f>
        <v/>
      </c>
      <c r="G157" s="28" t="str">
        <f>IF(FrontPage!$E$5=1,E157&amp;F157,C157&amp;D157)</f>
        <v>Court Services</v>
      </c>
      <c r="H157" s="3">
        <f t="shared" ref="H157:H220" si="7">A157</f>
        <v>1</v>
      </c>
    </row>
    <row r="158" spans="1:8" x14ac:dyDescent="0.25">
      <c r="A158" s="3" t="str">
        <f t="shared" si="5"/>
        <v/>
      </c>
      <c r="B158" s="29">
        <v>72</v>
      </c>
      <c r="C158" s="28" t="s">
        <v>201</v>
      </c>
      <c r="E158" s="22" t="str">
        <f>VLOOKUP(C158,Translate!$B$3:$E$1698,3,FALSE)</f>
        <v>Gwasanaethau llysoedd crwneriaid</v>
      </c>
      <c r="F158" s="22" t="str">
        <f>IF(ISERROR(VLOOKUP(D158,Translate!$B$3:$E$1238,3,FALSE)),"",VLOOKUP(D158,Translate!$B$3:$E$1238,3,FALSE))</f>
        <v/>
      </c>
      <c r="G158" s="28" t="str">
        <f>IF(FrontPage!$E$5=1,E158&amp;F158,C158&amp;D158)</f>
        <v>Coroners' court services</v>
      </c>
      <c r="H158" s="3" t="str">
        <f t="shared" si="7"/>
        <v/>
      </c>
    </row>
    <row r="159" spans="1:8" x14ac:dyDescent="0.25">
      <c r="A159" s="3" t="str">
        <f t="shared" si="5"/>
        <v/>
      </c>
      <c r="B159" s="29">
        <v>73</v>
      </c>
      <c r="C159" s="28" t="s">
        <v>200</v>
      </c>
      <c r="E159" s="22" t="str">
        <f>VLOOKUP(C159,Translate!$B$3:$E$1698,3,FALSE)</f>
        <v>Gwasanaethau llys eraill</v>
      </c>
      <c r="F159" s="22" t="str">
        <f>IF(ISERROR(VLOOKUP(D159,Translate!$B$3:$E$1238,3,FALSE)),"",VLOOKUP(D159,Translate!$B$3:$E$1238,3,FALSE))</f>
        <v/>
      </c>
      <c r="G159" s="28" t="str">
        <f>IF(FrontPage!$E$5=1,E159&amp;F159,C159&amp;D159)</f>
        <v>Other court services</v>
      </c>
      <c r="H159" s="3" t="str">
        <f t="shared" si="7"/>
        <v/>
      </c>
    </row>
    <row r="160" spans="1:8" x14ac:dyDescent="0.25">
      <c r="A160" s="3" t="str">
        <f t="shared" si="5"/>
        <v/>
      </c>
      <c r="C160" s="29" t="s">
        <v>404</v>
      </c>
      <c r="E160" s="22" t="str">
        <f>VLOOKUP(C160,Translate!$B$3:$E$1698,3,FALSE)</f>
        <v>Cronfa gyffredinol Tai</v>
      </c>
      <c r="F160" s="22" t="str">
        <f>IF(ISERROR(VLOOKUP(D160,Translate!$B$3:$E$1238,3,FALSE)),"",VLOOKUP(D160,Translate!$B$3:$E$1238,3,FALSE))</f>
        <v/>
      </c>
      <c r="G160" s="28" t="str">
        <f>IF(FrontPage!$E$5=1,E160&amp;F160,C160&amp;D160)</f>
        <v>Housing General Fund</v>
      </c>
      <c r="H160" s="3" t="str">
        <f t="shared" si="7"/>
        <v/>
      </c>
    </row>
    <row r="161" spans="1:8" x14ac:dyDescent="0.25">
      <c r="A161" s="3" t="str">
        <f t="shared" ref="A161:A224" si="8">IF(OR(ISERROR(E161),E161=0),1,"")</f>
        <v/>
      </c>
      <c r="B161" s="29">
        <v>74</v>
      </c>
      <c r="C161" s="28" t="s">
        <v>204</v>
      </c>
      <c r="E161" s="22" t="str">
        <f>VLOOKUP(C161,Translate!$B$3:$E$1698,3,FALSE)</f>
        <v>Y strategaeth dai</v>
      </c>
      <c r="F161" s="22" t="str">
        <f>IF(ISERROR(VLOOKUP(D161,Translate!$B$3:$E$1238,3,FALSE)),"",VLOOKUP(D161,Translate!$B$3:$E$1238,3,FALSE))</f>
        <v/>
      </c>
      <c r="G161" s="28" t="str">
        <f>IF(FrontPage!$E$5=1,E161&amp;F161,C161&amp;D161)</f>
        <v>Housing strategy</v>
      </c>
      <c r="H161" s="3" t="str">
        <f t="shared" si="7"/>
        <v/>
      </c>
    </row>
    <row r="162" spans="1:8" x14ac:dyDescent="0.25">
      <c r="A162" s="3" t="str">
        <f t="shared" si="8"/>
        <v/>
      </c>
      <c r="B162" s="29">
        <v>75</v>
      </c>
      <c r="C162" s="28" t="s">
        <v>84</v>
      </c>
      <c r="E162" s="22" t="str">
        <f>VLOOKUP(C162,Translate!$B$3:$E$1698,3,FALSE)</f>
        <v>Galluogi</v>
      </c>
      <c r="F162" s="22" t="str">
        <f>IF(ISERROR(VLOOKUP(D162,Translate!$B$3:$E$1238,3,FALSE)),"",VLOOKUP(D162,Translate!$B$3:$E$1238,3,FALSE))</f>
        <v/>
      </c>
      <c r="G162" s="28" t="str">
        <f>IF(FrontPage!$E$5=1,E162&amp;F162,C162&amp;D162)</f>
        <v>Enabling</v>
      </c>
      <c r="H162" s="3" t="str">
        <f t="shared" si="7"/>
        <v/>
      </c>
    </row>
    <row r="163" spans="1:8" x14ac:dyDescent="0.25">
      <c r="A163" s="3" t="str">
        <f t="shared" si="8"/>
        <v/>
      </c>
      <c r="B163" s="29">
        <v>75.099999999999994</v>
      </c>
      <c r="C163" s="28" t="s">
        <v>90</v>
      </c>
      <c r="E163" s="22" t="str">
        <f>VLOOKUP(C163,Translate!$B$3:$E$1698,3,FALSE)</f>
        <v>Trwyddedu landlordiaid y sector preifat</v>
      </c>
      <c r="F163" s="22" t="str">
        <f>IF(ISERROR(VLOOKUP(D163,Translate!$B$3:$E$1238,3,FALSE)),"",VLOOKUP(D163,Translate!$B$3:$E$1238,3,FALSE))</f>
        <v/>
      </c>
      <c r="G163" s="28" t="str">
        <f>IF(FrontPage!$E$5=1,E163&amp;F163,C163&amp;D163)</f>
        <v>Licensing of private sector landlords</v>
      </c>
      <c r="H163" s="3" t="str">
        <f t="shared" si="7"/>
        <v/>
      </c>
    </row>
    <row r="164" spans="1:8" x14ac:dyDescent="0.25">
      <c r="A164" s="3" t="str">
        <f t="shared" si="8"/>
        <v/>
      </c>
      <c r="B164" s="29">
        <v>75.2</v>
      </c>
      <c r="C164" s="28" t="s">
        <v>85</v>
      </c>
      <c r="E164" s="22" t="str">
        <f>VLOOKUP(C164,Translate!$B$3:$E$1698,3,FALSE)</f>
        <v>Cyfraniadau at y Cyfrif Refeniw Tai</v>
      </c>
      <c r="F164" s="22" t="str">
        <f>IF(ISERROR(VLOOKUP(D164,Translate!$B$3:$E$1238,3,FALSE)),"",VLOOKUP(D164,Translate!$B$3:$E$1238,3,FALSE))</f>
        <v/>
      </c>
      <c r="G164" s="28" t="str">
        <f>IF(FrontPage!$E$5=1,E164&amp;F164,C164&amp;D164)</f>
        <v>Contributions to the HRA</v>
      </c>
      <c r="H164" s="3" t="str">
        <f t="shared" si="7"/>
        <v/>
      </c>
    </row>
    <row r="165" spans="1:8" x14ac:dyDescent="0.25">
      <c r="A165" s="3" t="str">
        <f t="shared" si="8"/>
        <v/>
      </c>
      <c r="B165" s="29">
        <v>75.3</v>
      </c>
      <c r="C165" s="28" t="s">
        <v>92</v>
      </c>
      <c r="E165" s="22" t="str">
        <f>VLOOKUP(C165,Translate!$B$3:$E$1698,3,FALSE)</f>
        <v>Costau pensiwn sy'n gysylltiedig â'r HRA</v>
      </c>
      <c r="F165" s="22" t="str">
        <f>IF(ISERROR(VLOOKUP(D165,Translate!$B$3:$E$1238,3,FALSE)),"",VLOOKUP(D165,Translate!$B$3:$E$1238,3,FALSE))</f>
        <v/>
      </c>
      <c r="G165" s="28" t="str">
        <f>IF(FrontPage!$E$5=1,E165&amp;F165,C165&amp;D165)</f>
        <v>HRA related pension costs</v>
      </c>
      <c r="H165" s="3" t="str">
        <f t="shared" si="7"/>
        <v/>
      </c>
    </row>
    <row r="166" spans="1:8" x14ac:dyDescent="0.25">
      <c r="A166" s="3" t="str">
        <f t="shared" si="8"/>
        <v/>
      </c>
      <c r="B166" s="29">
        <v>76</v>
      </c>
      <c r="C166" s="28" t="s">
        <v>205</v>
      </c>
      <c r="E166" s="22" t="str">
        <f>VLOOKUP(C166,Translate!$B$3:$E$1698,3,FALSE)</f>
        <v>Cyngor ar dai</v>
      </c>
      <c r="F166" s="22" t="str">
        <f>IF(ISERROR(VLOOKUP(D166,Translate!$B$3:$E$1238,3,FALSE)),"",VLOOKUP(D166,Translate!$B$3:$E$1238,3,FALSE))</f>
        <v/>
      </c>
      <c r="G166" s="28" t="str">
        <f>IF(FrontPage!$E$5=1,E166&amp;F166,C166&amp;D166)</f>
        <v>Housing advice</v>
      </c>
      <c r="H166" s="3" t="str">
        <f t="shared" si="7"/>
        <v/>
      </c>
    </row>
    <row r="167" spans="1:8" x14ac:dyDescent="0.25">
      <c r="A167" s="3" t="str">
        <f t="shared" si="8"/>
        <v/>
      </c>
      <c r="B167" s="29">
        <v>77</v>
      </c>
      <c r="C167" s="28" t="s">
        <v>203</v>
      </c>
      <c r="E167" s="22" t="str">
        <f>VLOOKUP(C167,Translate!$B$3:$E$1698,3,FALSE)</f>
        <v>Blaensymiau tai</v>
      </c>
      <c r="F167" s="22" t="str">
        <f>IF(ISERROR(VLOOKUP(D167,Translate!$B$3:$E$1238,3,FALSE)),"",VLOOKUP(D167,Translate!$B$3:$E$1238,3,FALSE))</f>
        <v/>
      </c>
      <c r="G167" s="28" t="str">
        <f>IF(FrontPage!$E$5=1,E167&amp;F167,C167&amp;D167)</f>
        <v>Housing advances</v>
      </c>
      <c r="H167" s="3" t="str">
        <f t="shared" si="7"/>
        <v/>
      </c>
    </row>
    <row r="168" spans="1:8" x14ac:dyDescent="0.25">
      <c r="A168" s="3" t="str">
        <f t="shared" si="8"/>
        <v/>
      </c>
      <c r="B168" s="29">
        <v>78</v>
      </c>
      <c r="C168" s="28" t="s">
        <v>206</v>
      </c>
      <c r="E168" s="22" t="str">
        <f>VLOOKUP(C168,Translate!$B$3:$E$1698,3,FALSE)</f>
        <v>Adnewyddu tai'r sector preifat</v>
      </c>
      <c r="F168" s="22" t="str">
        <f>IF(ISERROR(VLOOKUP(D168,Translate!$B$3:$E$1238,3,FALSE)),"",VLOOKUP(D168,Translate!$B$3:$E$1238,3,FALSE))</f>
        <v/>
      </c>
      <c r="G168" s="28" t="str">
        <f>IF(FrontPage!$E$5=1,E168&amp;F168,C168&amp;D168)</f>
        <v>Private sector housing renewal</v>
      </c>
      <c r="H168" s="3" t="str">
        <f t="shared" si="7"/>
        <v/>
      </c>
    </row>
    <row r="169" spans="1:8" x14ac:dyDescent="0.25">
      <c r="A169" s="3" t="str">
        <f t="shared" si="8"/>
        <v/>
      </c>
      <c r="B169" s="29">
        <v>79</v>
      </c>
      <c r="C169" s="28" t="s">
        <v>202</v>
      </c>
      <c r="E169" s="22" t="str">
        <f>VLOOKUP(C169,Translate!$B$3:$E$1698,3,FALSE)</f>
        <v>Digartrefedd</v>
      </c>
      <c r="F169" s="22" t="str">
        <f>IF(ISERROR(VLOOKUP(D169,Translate!$B$3:$E$1238,3,FALSE)),"",VLOOKUP(D169,Translate!$B$3:$E$1238,3,FALSE))</f>
        <v/>
      </c>
      <c r="G169" s="28" t="str">
        <f>IF(FrontPage!$E$5=1,E169&amp;F169,C169&amp;D169)</f>
        <v>Homelessness</v>
      </c>
      <c r="H169" s="3" t="str">
        <f t="shared" si="7"/>
        <v/>
      </c>
    </row>
    <row r="170" spans="1:8" x14ac:dyDescent="0.25">
      <c r="A170" s="3" t="str">
        <f t="shared" si="8"/>
        <v/>
      </c>
      <c r="B170" s="29">
        <v>80</v>
      </c>
      <c r="C170" s="28" t="s">
        <v>396</v>
      </c>
      <c r="E170" s="22" t="str">
        <f>VLOOKUP(C170,Translate!$B$3:$E$1698,3,FALSE)</f>
        <v>Taliadau budd-dal tai</v>
      </c>
      <c r="F170" s="22" t="str">
        <f>IF(ISERROR(VLOOKUP(D170,Translate!$B$3:$E$1238,3,FALSE)),"",VLOOKUP(D170,Translate!$B$3:$E$1238,3,FALSE))</f>
        <v/>
      </c>
      <c r="G170" s="28" t="str">
        <f>IF(FrontPage!$E$5=1,E170&amp;F170,C170&amp;D170)</f>
        <v>Housing benefits payments</v>
      </c>
      <c r="H170" s="3" t="str">
        <f t="shared" si="7"/>
        <v/>
      </c>
    </row>
    <row r="171" spans="1:8" x14ac:dyDescent="0.25">
      <c r="A171" s="3" t="str">
        <f t="shared" si="8"/>
        <v/>
      </c>
      <c r="B171" s="29">
        <v>81</v>
      </c>
      <c r="C171" s="28" t="s">
        <v>178</v>
      </c>
      <c r="E171" s="22" t="str">
        <f>VLOOKUP(C171,Translate!$B$3:$E$1698,3,FALSE)</f>
        <v>Gweinyddu budd-dâl tai</v>
      </c>
      <c r="F171" s="22" t="str">
        <f>IF(ISERROR(VLOOKUP(D171,Translate!$B$3:$E$1238,3,FALSE)),"",VLOOKUP(D171,Translate!$B$3:$E$1238,3,FALSE))</f>
        <v/>
      </c>
      <c r="G171" s="28" t="str">
        <f>IF(FrontPage!$E$5=1,E171&amp;F171,C171&amp;D171)</f>
        <v>Housing benefit administration</v>
      </c>
      <c r="H171" s="3" t="str">
        <f t="shared" si="7"/>
        <v/>
      </c>
    </row>
    <row r="172" spans="1:8" x14ac:dyDescent="0.25">
      <c r="A172" s="3" t="str">
        <f t="shared" si="8"/>
        <v/>
      </c>
      <c r="B172" s="29">
        <v>82</v>
      </c>
      <c r="C172" s="28" t="s">
        <v>11</v>
      </c>
      <c r="E172" s="22" t="str">
        <f>VLOOKUP(C172,Translate!$B$3:$E$1698,3,FALSE)</f>
        <v>Arall - gwasanaethau lles</v>
      </c>
      <c r="F172" s="22" t="str">
        <f>IF(ISERROR(VLOOKUP(D172,Translate!$B$3:$E$1238,3,FALSE)),"",VLOOKUP(D172,Translate!$B$3:$E$1238,3,FALSE))</f>
        <v/>
      </c>
      <c r="G172" s="28" t="str">
        <f>IF(FrontPage!$E$5=1,E172&amp;F172,C172&amp;D172)</f>
        <v>Other welfare services</v>
      </c>
      <c r="H172" s="3" t="str">
        <f t="shared" si="7"/>
        <v/>
      </c>
    </row>
    <row r="173" spans="1:8" x14ac:dyDescent="0.25">
      <c r="A173" s="3" t="str">
        <f t="shared" si="8"/>
        <v/>
      </c>
      <c r="B173" s="29">
        <v>83</v>
      </c>
      <c r="C173" s="28" t="s">
        <v>398</v>
      </c>
      <c r="E173" s="22" t="str">
        <f>VLOOKUP(C173,Translate!$B$3:$E$1698,3,FALSE)</f>
        <v>Cefnogi pobl</v>
      </c>
      <c r="F173" s="22" t="str">
        <f>IF(ISERROR(VLOOKUP(D173,Translate!$B$3:$E$1238,3,FALSE)),"",VLOOKUP(D173,Translate!$B$3:$E$1238,3,FALSE))</f>
        <v/>
      </c>
      <c r="G173" s="28" t="str">
        <f>IF(FrontPage!$E$5=1,E173&amp;F173,C173&amp;D173)</f>
        <v>Supporting people</v>
      </c>
      <c r="H173" s="3" t="str">
        <f t="shared" si="7"/>
        <v/>
      </c>
    </row>
    <row r="174" spans="1:8" x14ac:dyDescent="0.25">
      <c r="A174" s="3" t="str">
        <f t="shared" si="8"/>
        <v/>
      </c>
      <c r="B174" s="29">
        <v>85</v>
      </c>
      <c r="C174" s="28" t="s">
        <v>88</v>
      </c>
      <c r="E174" s="22" t="str">
        <f>VLOOKUP(C174,Translate!$B$3:$E$1698,3,FALSE)</f>
        <v>Eiddo arall y cyngor</v>
      </c>
      <c r="F174" s="22" t="str">
        <f>IF(ISERROR(VLOOKUP(D174,Translate!$B$3:$E$1238,3,FALSE)),"",VLOOKUP(D174,Translate!$B$3:$E$1238,3,FALSE))</f>
        <v/>
      </c>
      <c r="G174" s="28" t="str">
        <f>IF(FrontPage!$E$5=1,E174&amp;F174,C174&amp;D174)</f>
        <v>Other council property</v>
      </c>
      <c r="H174" s="3" t="str">
        <f t="shared" si="7"/>
        <v/>
      </c>
    </row>
    <row r="175" spans="1:8" x14ac:dyDescent="0.25">
      <c r="A175" s="3">
        <v>1</v>
      </c>
      <c r="C175" s="29" t="s">
        <v>403</v>
      </c>
      <c r="E175" s="22" t="str">
        <f>VLOOKUP(C175,Translate!$B$3:$E$1698,3,FALSE)</f>
        <v>Gwasanaethau canolog i'r cyhoedd</v>
      </c>
      <c r="F175" s="22" t="str">
        <f>IF(ISERROR(VLOOKUP(D175,Translate!$B$3:$E$1238,3,FALSE)),"",VLOOKUP(D175,Translate!$B$3:$E$1238,3,FALSE))</f>
        <v/>
      </c>
      <c r="G175" s="28" t="str">
        <f>IF(FrontPage!$E$5=1,E175&amp;F175,C175&amp;D175)</f>
        <v>Central Services to the Public</v>
      </c>
      <c r="H175" s="3">
        <f t="shared" si="7"/>
        <v>1</v>
      </c>
    </row>
    <row r="176" spans="1:8" x14ac:dyDescent="0.25">
      <c r="A176" s="3" t="str">
        <f t="shared" si="8"/>
        <v/>
      </c>
      <c r="B176" s="29">
        <v>89</v>
      </c>
      <c r="C176" s="28" t="s">
        <v>429</v>
      </c>
      <c r="E176" s="22" t="str">
        <f>VLOOKUP(C176,Translate!$B$3:$E$1698,3,FALSE)</f>
        <v>Casglu'r dreth leol</v>
      </c>
      <c r="F176" s="22" t="str">
        <f>IF(ISERROR(VLOOKUP(D176,Translate!$B$3:$E$1238,3,FALSE)),"",VLOOKUP(D176,Translate!$B$3:$E$1238,3,FALSE))</f>
        <v/>
      </c>
      <c r="G176" s="28" t="str">
        <f>IF(FrontPage!$E$5=1,E176&amp;F176,C176&amp;D176)</f>
        <v>Local tax collection</v>
      </c>
      <c r="H176" s="3" t="str">
        <f t="shared" si="7"/>
        <v/>
      </c>
    </row>
    <row r="177" spans="1:8" x14ac:dyDescent="0.25">
      <c r="A177" s="3" t="str">
        <f t="shared" si="8"/>
        <v/>
      </c>
      <c r="B177" s="29">
        <v>89.1</v>
      </c>
      <c r="C177" s="28" t="s">
        <v>2</v>
      </c>
      <c r="E177" s="22" t="str">
        <f>VLOOKUP(C177,Translate!$B$3:$E$1698,3,FALSE)</f>
        <v>Cofrestru genedigaethau, marwolaethau a phriodasau</v>
      </c>
      <c r="F177" s="22" t="str">
        <f>IF(ISERROR(VLOOKUP(D177,Translate!$B$3:$E$1238,3,FALSE)),"",VLOOKUP(D177,Translate!$B$3:$E$1238,3,FALSE))</f>
        <v/>
      </c>
      <c r="G177" s="28" t="str">
        <f>IF(FrontPage!$E$5=1,E177&amp;F177,C177&amp;D177)</f>
        <v>Registration of births, deaths and marriages</v>
      </c>
      <c r="H177" s="3" t="str">
        <f t="shared" si="7"/>
        <v/>
      </c>
    </row>
    <row r="178" spans="1:8" x14ac:dyDescent="0.25">
      <c r="A178" s="3" t="str">
        <f t="shared" si="8"/>
        <v/>
      </c>
      <c r="B178" s="29">
        <v>90</v>
      </c>
      <c r="C178" s="28" t="s">
        <v>431</v>
      </c>
      <c r="E178" s="22" t="str">
        <f>VLOOKUP(C178,Translate!$B$3:$E$1698,3,FALSE)</f>
        <v>Etholiadau</v>
      </c>
      <c r="F178" s="22" t="str">
        <f>IF(ISERROR(VLOOKUP(D178,Translate!$B$3:$E$1238,3,FALSE)),"",VLOOKUP(D178,Translate!$B$3:$E$1238,3,FALSE))</f>
        <v/>
      </c>
      <c r="G178" s="28" t="str">
        <f>IF(FrontPage!$E$5=1,E178&amp;F178,C178&amp;D178)</f>
        <v>Elections</v>
      </c>
      <c r="H178" s="3" t="str">
        <f t="shared" si="7"/>
        <v/>
      </c>
    </row>
    <row r="179" spans="1:8" x14ac:dyDescent="0.25">
      <c r="A179" s="3" t="str">
        <f t="shared" si="8"/>
        <v/>
      </c>
      <c r="B179" s="29">
        <v>91</v>
      </c>
      <c r="C179" s="28" t="s">
        <v>190</v>
      </c>
      <c r="E179" s="22" t="str">
        <f>VLOOKUP(C179,Translate!$B$3:$E$1698,3,FALSE)</f>
        <v>Cynllunio at argyfwng</v>
      </c>
      <c r="F179" s="22" t="str">
        <f>IF(ISERROR(VLOOKUP(D179,Translate!$B$3:$E$1238,3,FALSE)),"",VLOOKUP(D179,Translate!$B$3:$E$1238,3,FALSE))</f>
        <v/>
      </c>
      <c r="G179" s="28" t="str">
        <f>IF(FrontPage!$E$5=1,E179&amp;F179,C179&amp;D179)</f>
        <v>Emergency planning</v>
      </c>
      <c r="H179" s="3" t="str">
        <f t="shared" si="7"/>
        <v/>
      </c>
    </row>
    <row r="180" spans="1:8" x14ac:dyDescent="0.25">
      <c r="A180" s="3" t="str">
        <f t="shared" si="8"/>
        <v/>
      </c>
      <c r="B180" s="29">
        <v>92.1</v>
      </c>
      <c r="C180" s="28" t="s">
        <v>3</v>
      </c>
      <c r="E180" s="22" t="str">
        <f>VLOOKUP(C180,Translate!$B$3:$E$1698,3,FALSE)</f>
        <v>Pridiannau tir lleol</v>
      </c>
      <c r="F180" s="22" t="str">
        <f>IF(ISERROR(VLOOKUP(D180,Translate!$B$3:$E$1238,3,FALSE)),"",VLOOKUP(D180,Translate!$B$3:$E$1238,3,FALSE))</f>
        <v/>
      </c>
      <c r="G180" s="28" t="str">
        <f>IF(FrontPage!$E$5=1,E180&amp;F180,C180&amp;D180)</f>
        <v>Local land charges</v>
      </c>
      <c r="H180" s="3" t="str">
        <f t="shared" si="7"/>
        <v/>
      </c>
    </row>
    <row r="181" spans="1:8" x14ac:dyDescent="0.25">
      <c r="A181" s="3" t="str">
        <f t="shared" si="8"/>
        <v/>
      </c>
      <c r="B181" s="29">
        <v>92.2</v>
      </c>
      <c r="C181" s="28" t="s">
        <v>4</v>
      </c>
      <c r="E181" s="22" t="str">
        <f>VLOOKUP(C181,Translate!$B$3:$E$1698,3,FALSE)</f>
        <v>Grantiau, cymynroddion a rhoddion cyffredinol</v>
      </c>
      <c r="F181" s="22" t="str">
        <f>IF(ISERROR(VLOOKUP(D181,Translate!$B$3:$E$1238,3,FALSE)),"",VLOOKUP(D181,Translate!$B$3:$E$1238,3,FALSE))</f>
        <v/>
      </c>
      <c r="G181" s="28" t="str">
        <f>IF(FrontPage!$E$5=1,E181&amp;F181,C181&amp;D181)</f>
        <v>General grants, bequests and donations</v>
      </c>
      <c r="H181" s="3" t="str">
        <f t="shared" si="7"/>
        <v/>
      </c>
    </row>
    <row r="182" spans="1:8" x14ac:dyDescent="0.25">
      <c r="A182" s="3" t="str">
        <f t="shared" si="8"/>
        <v/>
      </c>
      <c r="B182" s="29">
        <v>92.3</v>
      </c>
      <c r="C182" s="28" t="s">
        <v>126</v>
      </c>
      <c r="E182" s="22" t="str">
        <f>VLOOKUP(C182,Translate!$B$3:$E$1698,3,FALSE)</f>
        <v>Cynlluniau Cymorth Lles Lleol</v>
      </c>
      <c r="F182" s="22" t="str">
        <f>IF(ISERROR(VLOOKUP(D182,Translate!$B$3:$E$1238,3,FALSE)),"",VLOOKUP(D182,Translate!$B$3:$E$1238,3,FALSE))</f>
        <v/>
      </c>
      <c r="G182" s="28" t="str">
        <f>IF(FrontPage!$E$5=1,E182&amp;F182,C182&amp;D182)</f>
        <v>Local welfare assistance schemes</v>
      </c>
      <c r="H182" s="3" t="str">
        <f t="shared" si="7"/>
        <v/>
      </c>
    </row>
    <row r="183" spans="1:8" x14ac:dyDescent="0.25">
      <c r="A183" s="3" t="str">
        <f t="shared" si="8"/>
        <v/>
      </c>
      <c r="B183" s="29">
        <v>102.11</v>
      </c>
      <c r="C183" s="29" t="s">
        <v>405</v>
      </c>
      <c r="E183" s="22" t="str">
        <f>VLOOKUP(C183,Translate!$B$3:$E$1698,3,FALSE)</f>
        <v>Gwasanaethau heddlu</v>
      </c>
      <c r="F183" s="22" t="str">
        <f>IF(ISERROR(VLOOKUP(D183,Translate!$B$3:$E$1238,3,FALSE)),"",VLOOKUP(D183,Translate!$B$3:$E$1238,3,FALSE))</f>
        <v/>
      </c>
      <c r="G183" s="28" t="str">
        <f>IF(FrontPage!$E$5=1,E183&amp;F183,C183&amp;D183)</f>
        <v>Police Services</v>
      </c>
      <c r="H183" s="3" t="str">
        <f t="shared" si="7"/>
        <v/>
      </c>
    </row>
    <row r="184" spans="1:8" x14ac:dyDescent="0.25">
      <c r="A184" s="3" t="str">
        <f t="shared" si="8"/>
        <v/>
      </c>
      <c r="B184" s="29">
        <v>102.1</v>
      </c>
      <c r="C184" s="28" t="s">
        <v>159</v>
      </c>
      <c r="E184" s="22" t="str">
        <f>VLOOKUP(C184,Translate!$B$3:$E$1698,3,FALSE)</f>
        <v>Plismona lleol</v>
      </c>
      <c r="F184" s="22" t="str">
        <f>IF(ISERROR(VLOOKUP(D184,Translate!$B$3:$E$1238,3,FALSE)),"",VLOOKUP(D184,Translate!$B$3:$E$1238,3,FALSE))</f>
        <v/>
      </c>
      <c r="G184" s="28" t="str">
        <f>IF(FrontPage!$E$5=1,E184&amp;F184,C184&amp;D184)</f>
        <v>Local policing</v>
      </c>
      <c r="H184" s="3" t="str">
        <f t="shared" si="7"/>
        <v/>
      </c>
    </row>
    <row r="185" spans="1:8" x14ac:dyDescent="0.25">
      <c r="A185" s="3" t="str">
        <f t="shared" si="8"/>
        <v/>
      </c>
      <c r="B185" s="29">
        <v>102.15</v>
      </c>
      <c r="C185" s="28" t="s">
        <v>508</v>
      </c>
      <c r="E185" s="22" t="str">
        <f>VLOOKUP(C185,Translate!$B$3:$E$1698,3,FALSE)</f>
        <v>Gwasanaethau i ddioddefwyr a thystion troseddau</v>
      </c>
      <c r="F185" s="22" t="str">
        <f>IF(ISERROR(VLOOKUP(D185,Translate!$B$3:$E$1238,3,FALSE)),"",VLOOKUP(D185,Translate!$B$3:$E$1238,3,FALSE))</f>
        <v/>
      </c>
      <c r="G185" s="28" t="str">
        <f>IF(FrontPage!$E$5=1,E185&amp;F185,C185&amp;D185)</f>
        <v>Services to Victims and Witnesses of Crime</v>
      </c>
      <c r="H185" s="3" t="str">
        <f t="shared" si="7"/>
        <v/>
      </c>
    </row>
    <row r="186" spans="1:8" x14ac:dyDescent="0.25">
      <c r="A186" s="3" t="str">
        <f t="shared" si="8"/>
        <v/>
      </c>
      <c r="B186" s="29">
        <v>102.2</v>
      </c>
      <c r="C186" s="28" t="s">
        <v>160</v>
      </c>
      <c r="E186" s="22" t="str">
        <f>VLOOKUP(C186,Translate!$B$3:$E$1698,3,FALSE)</f>
        <v>Delio â'r cyhoedd</v>
      </c>
      <c r="F186" s="22" t="str">
        <f>IF(ISERROR(VLOOKUP(D186,Translate!$B$3:$E$1238,3,FALSE)),"",VLOOKUP(D186,Translate!$B$3:$E$1238,3,FALSE))</f>
        <v/>
      </c>
      <c r="G186" s="28" t="str">
        <f>IF(FrontPage!$E$5=1,E186&amp;F186,C186&amp;D186)</f>
        <v>Dealing with the public</v>
      </c>
      <c r="H186" s="3" t="str">
        <f t="shared" si="7"/>
        <v/>
      </c>
    </row>
    <row r="187" spans="1:8" x14ac:dyDescent="0.25">
      <c r="A187" s="3" t="str">
        <f t="shared" si="8"/>
        <v/>
      </c>
      <c r="B187" s="29">
        <v>102.3</v>
      </c>
      <c r="C187" s="28" t="s">
        <v>161</v>
      </c>
      <c r="E187" s="22" t="str">
        <f>VLOOKUP(C187,Translate!$B$3:$E$1698,3,FALSE)</f>
        <v>Trefniadau cyfiawnder troseddol</v>
      </c>
      <c r="F187" s="22" t="str">
        <f>IF(ISERROR(VLOOKUP(D187,Translate!$B$3:$E$1238,3,FALSE)),"",VLOOKUP(D187,Translate!$B$3:$E$1238,3,FALSE))</f>
        <v/>
      </c>
      <c r="G187" s="28" t="str">
        <f>IF(FrontPage!$E$5=1,E187&amp;F187,C187&amp;D187)</f>
        <v>Criminal justice arrangements</v>
      </c>
      <c r="H187" s="3" t="str">
        <f t="shared" si="7"/>
        <v/>
      </c>
    </row>
    <row r="188" spans="1:8" x14ac:dyDescent="0.25">
      <c r="A188" s="3" t="str">
        <f t="shared" si="8"/>
        <v/>
      </c>
      <c r="B188" s="29">
        <v>102.4</v>
      </c>
      <c r="C188" s="28" t="s">
        <v>162</v>
      </c>
      <c r="E188" s="22" t="str">
        <f>VLOOKUP(C188,Translate!$B$3:$E$1698,3,FALSE)</f>
        <v>Plismona'r ffyrdd</v>
      </c>
      <c r="F188" s="22" t="str">
        <f>IF(ISERROR(VLOOKUP(D188,Translate!$B$3:$E$1238,3,FALSE)),"",VLOOKUP(D188,Translate!$B$3:$E$1238,3,FALSE))</f>
        <v/>
      </c>
      <c r="G188" s="28" t="str">
        <f>IF(FrontPage!$E$5=1,E188&amp;F188,C188&amp;D188)</f>
        <v>Road policing</v>
      </c>
      <c r="H188" s="3" t="str">
        <f t="shared" si="7"/>
        <v/>
      </c>
    </row>
    <row r="189" spans="1:8" x14ac:dyDescent="0.25">
      <c r="A189" s="3" t="str">
        <f t="shared" si="8"/>
        <v/>
      </c>
      <c r="B189" s="29">
        <v>102.5</v>
      </c>
      <c r="C189" s="28" t="s">
        <v>497</v>
      </c>
      <c r="E189" s="22" t="str">
        <f>VLOOKUP(C189,Translate!$B$3:$E$1698,3,FALSE)</f>
        <v>Cymorth gweithredol</v>
      </c>
      <c r="F189" s="22" t="str">
        <f>IF(ISERROR(VLOOKUP(D189,Translate!$B$3:$E$1238,3,FALSE)),"",VLOOKUP(D189,Translate!$B$3:$E$1238,3,FALSE))</f>
        <v/>
      </c>
      <c r="G189" s="28" t="str">
        <f>IF(FrontPage!$E$5=1,E189&amp;F189,C189&amp;D189)</f>
        <v>Operational Support</v>
      </c>
      <c r="H189" s="3" t="str">
        <f t="shared" si="7"/>
        <v/>
      </c>
    </row>
    <row r="190" spans="1:8" x14ac:dyDescent="0.25">
      <c r="A190" s="3" t="str">
        <f t="shared" si="8"/>
        <v/>
      </c>
      <c r="B190" s="29">
        <v>102.6</v>
      </c>
      <c r="C190" s="28" t="s">
        <v>163</v>
      </c>
      <c r="E190" s="22" t="str">
        <f>VLOOKUP(C190,Translate!$B$3:$E$1698,3,FALSE)</f>
        <v>Cudd-wybodaeth</v>
      </c>
      <c r="F190" s="22" t="str">
        <f>IF(ISERROR(VLOOKUP(D190,Translate!$B$3:$E$1238,3,FALSE)),"",VLOOKUP(D190,Translate!$B$3:$E$1238,3,FALSE))</f>
        <v/>
      </c>
      <c r="G190" s="28" t="str">
        <f>IF(FrontPage!$E$5=1,E190&amp;F190,C190&amp;D190)</f>
        <v>Intelligence</v>
      </c>
      <c r="H190" s="3" t="str">
        <f t="shared" si="7"/>
        <v/>
      </c>
    </row>
    <row r="191" spans="1:8" x14ac:dyDescent="0.25">
      <c r="A191" s="3" t="str">
        <f t="shared" si="8"/>
        <v/>
      </c>
      <c r="B191" s="29">
        <v>102.7</v>
      </c>
      <c r="C191" s="28" t="s">
        <v>338</v>
      </c>
      <c r="E191" s="22" t="str">
        <f>VLOOKUP(C191,Translate!$B$3:$E$1698,3,FALSE)</f>
        <v>Ymchwilio</v>
      </c>
      <c r="F191" s="22" t="str">
        <f>IF(ISERROR(VLOOKUP(D191,Translate!$B$3:$E$1238,3,FALSE)),"",VLOOKUP(D191,Translate!$B$3:$E$1238,3,FALSE))</f>
        <v/>
      </c>
      <c r="G191" s="28" t="str">
        <f>IF(FrontPage!$E$5=1,E191&amp;F191,C191&amp;D191)</f>
        <v>Investigation</v>
      </c>
      <c r="H191" s="3" t="str">
        <f t="shared" si="7"/>
        <v/>
      </c>
    </row>
    <row r="192" spans="1:8" x14ac:dyDescent="0.25">
      <c r="A192" s="3" t="str">
        <f t="shared" si="8"/>
        <v/>
      </c>
      <c r="B192" s="29">
        <v>102.8</v>
      </c>
      <c r="C192" s="28" t="s">
        <v>164</v>
      </c>
      <c r="E192" s="22" t="str">
        <f>VLOOKUP(C192,Translate!$B$3:$E$1698,3,FALSE)</f>
        <v>Cymorth ymchwiliol</v>
      </c>
      <c r="F192" s="22" t="str">
        <f>IF(ISERROR(VLOOKUP(D192,Translate!$B$3:$E$1238,3,FALSE)),"",VLOOKUP(D192,Translate!$B$3:$E$1238,3,FALSE))</f>
        <v/>
      </c>
      <c r="G192" s="28" t="str">
        <f>IF(FrontPage!$E$5=1,E192&amp;F192,C192&amp;D192)</f>
        <v>Investigative support</v>
      </c>
      <c r="H192" s="3" t="str">
        <f t="shared" si="7"/>
        <v/>
      </c>
    </row>
    <row r="193" spans="1:8" x14ac:dyDescent="0.25">
      <c r="A193" s="3" t="str">
        <f t="shared" si="8"/>
        <v/>
      </c>
      <c r="B193" s="29">
        <v>102.9</v>
      </c>
      <c r="C193" s="28" t="s">
        <v>165</v>
      </c>
      <c r="E193" s="22" t="str">
        <f>VLOOKUP(C193,Translate!$B$3:$E$1698,3,FALSE)</f>
        <v>Plismona cenedlaethol</v>
      </c>
      <c r="F193" s="22" t="str">
        <f>IF(ISERROR(VLOOKUP(D193,Translate!$B$3:$E$1238,3,FALSE)),"",VLOOKUP(D193,Translate!$B$3:$E$1238,3,FALSE))</f>
        <v/>
      </c>
      <c r="G193" s="28" t="str">
        <f>IF(FrontPage!$E$5=1,E193&amp;F193,C193&amp;D193)</f>
        <v>National policing</v>
      </c>
      <c r="H193" s="3" t="str">
        <f t="shared" si="7"/>
        <v/>
      </c>
    </row>
    <row r="194" spans="1:8" x14ac:dyDescent="0.25">
      <c r="A194" s="3" t="str">
        <f t="shared" si="8"/>
        <v/>
      </c>
      <c r="B194" s="29">
        <v>106.11</v>
      </c>
      <c r="C194" s="29" t="s">
        <v>50</v>
      </c>
      <c r="E194" s="22" t="str">
        <f>VLOOKUP(C194,Translate!$B$3:$E$1698,3,FALSE)</f>
        <v>Gwasanaethau tȃn ac achub</v>
      </c>
      <c r="F194" s="22" t="str">
        <f>IF(ISERROR(VLOOKUP(D194,Translate!$B$3:$E$1238,3,FALSE)),"",VLOOKUP(D194,Translate!$B$3:$E$1238,3,FALSE))</f>
        <v/>
      </c>
      <c r="G194" s="28" t="str">
        <f>IF(FrontPage!$E$5=1,E194&amp;F194,C194&amp;D194)</f>
        <v>Fire and Rescue Services</v>
      </c>
      <c r="H194" s="3" t="str">
        <f t="shared" si="7"/>
        <v/>
      </c>
    </row>
    <row r="195" spans="1:8" x14ac:dyDescent="0.25">
      <c r="A195" s="3" t="str">
        <f t="shared" si="8"/>
        <v/>
      </c>
      <c r="B195" s="29">
        <v>103</v>
      </c>
      <c r="C195" s="28" t="s">
        <v>78</v>
      </c>
      <c r="E195" s="22" t="str">
        <f>VLOOKUP(C195,Translate!$B$3:$E$1698,3,FALSE)</f>
        <v>Diogelwch cymunedol</v>
      </c>
      <c r="F195" s="22" t="str">
        <f>IF(ISERROR(VLOOKUP(D195,Translate!$B$3:$E$1238,3,FALSE)),"",VLOOKUP(D195,Translate!$B$3:$E$1238,3,FALSE))</f>
        <v/>
      </c>
      <c r="G195" s="28" t="str">
        <f>IF(FrontPage!$E$5=1,E195&amp;F195,C195&amp;D195)</f>
        <v>Community safety</v>
      </c>
      <c r="H195" s="3" t="str">
        <f t="shared" si="7"/>
        <v/>
      </c>
    </row>
    <row r="196" spans="1:8" x14ac:dyDescent="0.25">
      <c r="A196" s="3" t="str">
        <f t="shared" si="8"/>
        <v/>
      </c>
      <c r="B196" s="29">
        <v>104</v>
      </c>
      <c r="C196" s="28" t="s">
        <v>407</v>
      </c>
      <c r="E196" s="22" t="str">
        <f>VLOOKUP(C196,Translate!$B$3:$E$1698,3,FALSE)</f>
        <v>Gwasanaethau ymladd tân a gweithrediadau achub</v>
      </c>
      <c r="F196" s="22" t="str">
        <f>IF(ISERROR(VLOOKUP(D196,Translate!$B$3:$E$1238,3,FALSE)),"",VLOOKUP(D196,Translate!$B$3:$E$1238,3,FALSE))</f>
        <v/>
      </c>
      <c r="G196" s="28" t="str">
        <f>IF(FrontPage!$E$5=1,E196&amp;F196,C196&amp;D196)</f>
        <v>Fire-fighting and rescue operations</v>
      </c>
      <c r="H196" s="3" t="str">
        <f t="shared" si="7"/>
        <v/>
      </c>
    </row>
    <row r="197" spans="1:8" x14ac:dyDescent="0.25">
      <c r="A197" s="3" t="str">
        <f t="shared" si="8"/>
        <v/>
      </c>
      <c r="B197" s="29">
        <v>106</v>
      </c>
      <c r="C197" s="28" t="s">
        <v>49</v>
      </c>
      <c r="E197" s="22" t="str">
        <f>VLOOKUP(C197,Translate!$B$3:$E$1698,3,FALSE)</f>
        <v>Cynllunio ar gyfer argyfwng -  gwasanaethau tân</v>
      </c>
      <c r="F197" s="22" t="str">
        <f>IF(ISERROR(VLOOKUP(D197,Translate!$B$3:$E$1238,3,FALSE)),"",VLOOKUP(D197,Translate!$B$3:$E$1238,3,FALSE))</f>
        <v/>
      </c>
      <c r="G197" s="28" t="str">
        <f>IF(FrontPage!$E$5=1,E197&amp;F197,C197&amp;D197)</f>
        <v>Fire service emergency planning</v>
      </c>
      <c r="H197" s="3" t="str">
        <f t="shared" si="7"/>
        <v/>
      </c>
    </row>
    <row r="198" spans="1:8" x14ac:dyDescent="0.25">
      <c r="A198" s="3">
        <v>1</v>
      </c>
      <c r="C198" s="29" t="s">
        <v>420</v>
      </c>
      <c r="E198" s="22" t="str">
        <f>VLOOKUP(C198,Translate!$B$3:$E$1698,3,FALSE)</f>
        <v>Parciau Cenedlaethol</v>
      </c>
      <c r="F198" s="22" t="str">
        <f>IF(ISERROR(VLOOKUP(D198,Translate!$B$3:$E$1238,3,FALSE)),"",VLOOKUP(D198,Translate!$B$3:$E$1238,3,FALSE))</f>
        <v/>
      </c>
      <c r="G198" s="28" t="str">
        <f>IF(FrontPage!$E$5=1,E198&amp;F198,C198&amp;D198)</f>
        <v>National Parks</v>
      </c>
      <c r="H198" s="3">
        <f t="shared" si="7"/>
        <v>1</v>
      </c>
    </row>
    <row r="199" spans="1:8" x14ac:dyDescent="0.25">
      <c r="A199" s="3" t="str">
        <f t="shared" si="8"/>
        <v/>
      </c>
      <c r="B199" s="6">
        <v>107.1</v>
      </c>
      <c r="C199" s="30" t="s">
        <v>91</v>
      </c>
      <c r="D199" s="30"/>
      <c r="E199" s="22" t="str">
        <f>VLOOKUP(C199,Translate!$B$3:$E$1698,3,FALSE)</f>
        <v>Cadwraeth yr amgylchedd naturiol</v>
      </c>
      <c r="F199" s="22" t="str">
        <f>IF(ISERROR(VLOOKUP(D199,Translate!$B$3:$E$1238,3,FALSE)),"",VLOOKUP(D199,Translate!$B$3:$E$1238,3,FALSE))</f>
        <v/>
      </c>
      <c r="G199" s="28" t="str">
        <f>IF(FrontPage!$E$5=1,E199&amp;F199,C199&amp;D199)</f>
        <v>Conservation of the Natural Environment</v>
      </c>
      <c r="H199" s="3" t="str">
        <f t="shared" si="7"/>
        <v/>
      </c>
    </row>
    <row r="200" spans="1:8" ht="17.25" customHeight="1" x14ac:dyDescent="0.25">
      <c r="A200" s="3" t="str">
        <f t="shared" si="8"/>
        <v/>
      </c>
      <c r="B200" s="29">
        <v>107.2</v>
      </c>
      <c r="C200" s="28" t="s">
        <v>79</v>
      </c>
      <c r="E200" s="22" t="str">
        <f>VLOOKUP(C200,Translate!$B$3:$E$1698,3,FALSE)</f>
        <v>Cadwraeth treftadaeth ddiwylliannol</v>
      </c>
      <c r="F200" s="22" t="str">
        <f>IF(ISERROR(VLOOKUP(D200,Translate!$B$3:$E$1238,3,FALSE)),"",VLOOKUP(D200,Translate!$B$3:$E$1238,3,FALSE))</f>
        <v/>
      </c>
      <c r="G200" s="28" t="str">
        <f>IF(FrontPage!$E$5=1,E200&amp;F200,C200&amp;D200)</f>
        <v>Conservation of Cultural Heritage</v>
      </c>
      <c r="H200" s="3" t="str">
        <f t="shared" si="7"/>
        <v/>
      </c>
    </row>
    <row r="201" spans="1:8" ht="17.25" customHeight="1" x14ac:dyDescent="0.25">
      <c r="A201" s="3" t="str">
        <f t="shared" si="8"/>
        <v/>
      </c>
      <c r="B201" s="29">
        <v>107.3</v>
      </c>
      <c r="C201" s="28" t="s">
        <v>80</v>
      </c>
      <c r="E201" s="22" t="str">
        <f>VLOOKUP(C201,Translate!$B$3:$E$1698,3,FALSE)</f>
        <v>Rheoli hamdden a thrafnidiaeth</v>
      </c>
      <c r="F201" s="22" t="str">
        <f>IF(ISERROR(VLOOKUP(D201,Translate!$B$3:$E$1238,3,FALSE)),"",VLOOKUP(D201,Translate!$B$3:$E$1238,3,FALSE))</f>
        <v/>
      </c>
      <c r="G201" s="28" t="str">
        <f>IF(FrontPage!$E$5=1,E201&amp;F201,C201&amp;D201)</f>
        <v>Recreation Management and Transport</v>
      </c>
      <c r="H201" s="3" t="str">
        <f t="shared" si="7"/>
        <v/>
      </c>
    </row>
    <row r="202" spans="1:8" x14ac:dyDescent="0.25">
      <c r="A202" s="3" t="str">
        <f t="shared" si="8"/>
        <v/>
      </c>
      <c r="B202" s="29">
        <v>107.4</v>
      </c>
      <c r="C202" s="28" t="s">
        <v>81</v>
      </c>
      <c r="E202" s="22" t="str">
        <f>VLOOKUP(C202,Translate!$B$3:$E$1698,3,FALSE)</f>
        <v>Hyrwyddo dealltwriaeth</v>
      </c>
      <c r="F202" s="22" t="str">
        <f>IF(ISERROR(VLOOKUP(D202,Translate!$B$3:$E$1238,3,FALSE)),"",VLOOKUP(D202,Translate!$B$3:$E$1238,3,FALSE))</f>
        <v/>
      </c>
      <c r="G202" s="28" t="str">
        <f>IF(FrontPage!$E$5=1,E202&amp;F202,C202&amp;D202)</f>
        <v>Promoting understanding</v>
      </c>
      <c r="H202" s="3" t="str">
        <f t="shared" si="7"/>
        <v/>
      </c>
    </row>
    <row r="203" spans="1:8" ht="14.25" customHeight="1" x14ac:dyDescent="0.25">
      <c r="A203" s="3" t="str">
        <f t="shared" si="8"/>
        <v/>
      </c>
      <c r="B203" s="29">
        <v>107.5</v>
      </c>
      <c r="C203" s="28" t="s">
        <v>82</v>
      </c>
      <c r="E203" s="22" t="str">
        <f>VLOOKUP(C203,Translate!$B$3:$E$1698,3,FALSE)</f>
        <v>Ceidwaid, ystadau a gwirfoddolwyr</v>
      </c>
      <c r="F203" s="22" t="str">
        <f>IF(ISERROR(VLOOKUP(D203,Translate!$B$3:$E$1238,3,FALSE)),"",VLOOKUP(D203,Translate!$B$3:$E$1238,3,FALSE))</f>
        <v/>
      </c>
      <c r="G203" s="28" t="str">
        <f>IF(FrontPage!$E$5=1,E203&amp;F203,C203&amp;D203)</f>
        <v>Rangers, Estates and Volunteers</v>
      </c>
      <c r="H203" s="3" t="str">
        <f t="shared" si="7"/>
        <v/>
      </c>
    </row>
    <row r="204" spans="1:8" x14ac:dyDescent="0.25">
      <c r="A204" s="3" t="str">
        <f t="shared" si="8"/>
        <v/>
      </c>
      <c r="B204" s="29">
        <v>107.6</v>
      </c>
      <c r="C204" s="28" t="s">
        <v>1</v>
      </c>
      <c r="E204" s="22" t="str">
        <f>VLOOKUP(C204,Translate!$B$3:$E$1698,3,FALSE)</f>
        <v>Rheoli datblygiad</v>
      </c>
      <c r="F204" s="22" t="str">
        <f>IF(ISERROR(VLOOKUP(D204,Translate!$B$3:$E$1238,3,FALSE)),"",VLOOKUP(D204,Translate!$B$3:$E$1238,3,FALSE))</f>
        <v/>
      </c>
      <c r="G204" s="28" t="str">
        <f>IF(FrontPage!$E$5=1,E204&amp;F204,C204&amp;D204)</f>
        <v>Development control</v>
      </c>
      <c r="H204" s="3" t="str">
        <f t="shared" si="7"/>
        <v/>
      </c>
    </row>
    <row r="205" spans="1:8" x14ac:dyDescent="0.25">
      <c r="A205" s="3" t="str">
        <f t="shared" si="8"/>
        <v/>
      </c>
      <c r="B205" s="29">
        <v>107.7</v>
      </c>
      <c r="C205" s="28" t="s">
        <v>83</v>
      </c>
      <c r="E205" s="22" t="str">
        <f>VLOOKUP(C205,Translate!$B$3:$E$1698,3,FALSE)</f>
        <v>Cynllunio ymlaen a chymunedau</v>
      </c>
      <c r="F205" s="22" t="str">
        <f>IF(ISERROR(VLOOKUP(D205,Translate!$B$3:$E$1238,3,FALSE)),"",VLOOKUP(D205,Translate!$B$3:$E$1238,3,FALSE))</f>
        <v/>
      </c>
      <c r="G205" s="28" t="str">
        <f>IF(FrontPage!$E$5=1,E205&amp;F205,C205&amp;D205)</f>
        <v>Forward planning and communities</v>
      </c>
      <c r="H205" s="3" t="str">
        <f t="shared" si="7"/>
        <v/>
      </c>
    </row>
    <row r="206" spans="1:8" x14ac:dyDescent="0.25">
      <c r="A206" s="3" t="str">
        <f t="shared" si="8"/>
        <v/>
      </c>
      <c r="B206" s="29">
        <v>107.8</v>
      </c>
      <c r="C206" s="28" t="s">
        <v>108</v>
      </c>
      <c r="E206" s="22" t="str">
        <f>VLOOKUP(C206,Translate!$B$3:$E$1698,3,FALSE)</f>
        <v>Cyfrifon Arbenigol wedi'u Clustnodi</v>
      </c>
      <c r="F206" s="22" t="str">
        <f>IF(ISERROR(VLOOKUP(D206,Translate!$B$3:$E$1238,3,FALSE)),"",VLOOKUP(D206,Translate!$B$3:$E$1238,3,FALSE))</f>
        <v/>
      </c>
      <c r="G206" s="28" t="str">
        <f>IF(FrontPage!$E$5=1,E206&amp;F206,C206&amp;D206)</f>
        <v>Specialist Ring-fenced Accounts</v>
      </c>
      <c r="H206" s="3" t="str">
        <f t="shared" si="7"/>
        <v/>
      </c>
    </row>
    <row r="207" spans="1:8" x14ac:dyDescent="0.25">
      <c r="A207" s="3">
        <v>1</v>
      </c>
      <c r="C207" s="29" t="s">
        <v>75</v>
      </c>
      <c r="E207" s="22" t="str">
        <f>VLOOKUP(C207,Translate!$B$3:$E$1698,3,FALSE)</f>
        <v>Gwasanaethau canolog eraill</v>
      </c>
      <c r="F207" s="22" t="str">
        <f>IF(ISERROR(VLOOKUP(D207,Translate!$B$3:$E$1238,3,FALSE)),"",VLOOKUP(D207,Translate!$B$3:$E$1238,3,FALSE))</f>
        <v/>
      </c>
      <c r="G207" s="28" t="str">
        <f>IF(FrontPage!$E$5=1,E207&amp;F207,C207&amp;D207)</f>
        <v>Other Central Services</v>
      </c>
      <c r="H207" s="3">
        <f t="shared" si="7"/>
        <v>1</v>
      </c>
    </row>
    <row r="208" spans="1:8" ht="37.5" x14ac:dyDescent="0.25">
      <c r="A208" s="3" t="str">
        <f t="shared" si="8"/>
        <v/>
      </c>
      <c r="B208" s="29">
        <v>114</v>
      </c>
      <c r="C208" s="28" t="s">
        <v>421</v>
      </c>
      <c r="E208" s="22" t="str">
        <f>VLOOKUP(C208,Translate!$B$3:$E$1698,3,FALSE)</f>
        <v>Gwasanaethau eraill gan gynnwys addasiadau i'r taliadau cyfalaf mewn perthynas ag ail-godi tâl am weinyddiaeth a chymorth (Siroedd, yr Heddlu, Gwasanaeth Tân a Pharciau Cenedlaethol)</v>
      </c>
      <c r="F208" s="22" t="str">
        <f>IF(ISERROR(VLOOKUP(D208,Translate!$B$3:$E$1238,3,FALSE)),"",VLOOKUP(D208,Translate!$B$3:$E$1238,3,FALSE))</f>
        <v/>
      </c>
      <c r="G208" s="28" t="str">
        <f>IF(FrontPage!$E$5=1,E208&amp;F208,C208&amp;D208)</f>
        <v>Other services including adjustment to capital charges in respect of recharged administration and support (Counties, Police, Fire and National Parks)</v>
      </c>
      <c r="H208" s="3" t="str">
        <f t="shared" si="7"/>
        <v/>
      </c>
    </row>
    <row r="209" spans="1:8" x14ac:dyDescent="0.25">
      <c r="A209" s="3" t="str">
        <f t="shared" si="8"/>
        <v/>
      </c>
      <c r="C209" s="29" t="s">
        <v>411</v>
      </c>
      <c r="E209" s="22" t="str">
        <f>VLOOKUP(C209,Translate!$B$3:$E$1698,3,FALSE)</f>
        <v>Craidd corfforaethol a democrataidd</v>
      </c>
      <c r="F209" s="22" t="str">
        <f>IF(ISERROR(VLOOKUP(D209,Translate!$B$3:$E$1238,3,FALSE)),"",VLOOKUP(D209,Translate!$B$3:$E$1238,3,FALSE))</f>
        <v/>
      </c>
      <c r="G209" s="28" t="str">
        <f>IF(FrontPage!$E$5=1,E209&amp;F209,C209&amp;D209)</f>
        <v>Corporate and Democratic Core</v>
      </c>
      <c r="H209" s="3" t="str">
        <f t="shared" si="7"/>
        <v/>
      </c>
    </row>
    <row r="210" spans="1:8" x14ac:dyDescent="0.25">
      <c r="A210" s="3" t="str">
        <f t="shared" si="8"/>
        <v/>
      </c>
      <c r="B210" s="29">
        <v>115</v>
      </c>
      <c r="C210" s="28" t="s">
        <v>408</v>
      </c>
      <c r="E210" s="22" t="str">
        <f>VLOOKUP(C210,Translate!$B$3:$E$1698,3,FALSE)</f>
        <v>Rheoli corfforaethol</v>
      </c>
      <c r="F210" s="22" t="str">
        <f>IF(ISERROR(VLOOKUP(D210,Translate!$B$3:$E$1238,3,FALSE)),"",VLOOKUP(D210,Translate!$B$3:$E$1238,3,FALSE))</f>
        <v/>
      </c>
      <c r="G210" s="28" t="str">
        <f>IF(FrontPage!$E$5=1,E210&amp;F210,C210&amp;D210)</f>
        <v>Corporate management</v>
      </c>
      <c r="H210" s="3" t="str">
        <f t="shared" si="7"/>
        <v/>
      </c>
    </row>
    <row r="211" spans="1:8" x14ac:dyDescent="0.25">
      <c r="A211" s="3" t="str">
        <f t="shared" si="8"/>
        <v/>
      </c>
      <c r="B211" s="29">
        <v>116</v>
      </c>
      <c r="C211" s="28" t="s">
        <v>409</v>
      </c>
      <c r="E211" s="22" t="str">
        <f>VLOOKUP(C211,Translate!$B$3:$E$1698,3,FALSE)</f>
        <v>Cynrychiolaeth a rheolaeth ddemocrataidd</v>
      </c>
      <c r="F211" s="22" t="str">
        <f>IF(ISERROR(VLOOKUP(D211,Translate!$B$3:$E$1238,3,FALSE)),"",VLOOKUP(D211,Translate!$B$3:$E$1238,3,FALSE))</f>
        <v/>
      </c>
      <c r="G211" s="28" t="str">
        <f>IF(FrontPage!$E$5=1,E211&amp;F211,C211&amp;D211)</f>
        <v>Democratic representation and management</v>
      </c>
      <c r="H211" s="3" t="str">
        <f t="shared" si="7"/>
        <v/>
      </c>
    </row>
    <row r="212" spans="1:8" x14ac:dyDescent="0.25">
      <c r="A212" s="3" t="str">
        <f t="shared" si="8"/>
        <v/>
      </c>
      <c r="B212" s="29">
        <v>117</v>
      </c>
      <c r="C212" s="28" t="s">
        <v>424</v>
      </c>
      <c r="E212" s="22" t="str">
        <f>VLOOKUP(C212,Translate!$B$3:$E$1698,3,FALSE)</f>
        <v>Costau nad oes modd eu dosbarthu - Budd-daliadau ymddeol</v>
      </c>
      <c r="F212" s="22" t="str">
        <f>IF(ISERROR(VLOOKUP(D212,Translate!$B$3:$E$1238,3,FALSE)),"",VLOOKUP(D212,Translate!$B$3:$E$1238,3,FALSE))</f>
        <v/>
      </c>
      <c r="G212" s="28" t="str">
        <f>IF(FrontPage!$E$5=1,E212&amp;F212,C212&amp;D212)</f>
        <v>Non Distributable Costs - Retirement benefits</v>
      </c>
      <c r="H212" s="3" t="str">
        <f t="shared" si="7"/>
        <v/>
      </c>
    </row>
    <row r="213" spans="1:8" ht="25" x14ac:dyDescent="0.25">
      <c r="A213" s="3" t="str">
        <f t="shared" si="8"/>
        <v/>
      </c>
      <c r="B213" s="29">
        <v>117.1</v>
      </c>
      <c r="C213" s="28" t="s">
        <v>425</v>
      </c>
      <c r="E213" s="22" t="str">
        <f>VLOOKUP(C213,Translate!$B$3:$E$1698,3,FALSE)</f>
        <v>Costau nad oes modd eu dosbarthu - Costau cyfrannau heb eu defnyddio o gyfleusterau TG ac asedau eraill</v>
      </c>
      <c r="F213" s="22" t="str">
        <f>IF(ISERROR(VLOOKUP(D213,Translate!$B$3:$E$1238,3,FALSE)),"",VLOOKUP(D213,Translate!$B$3:$E$1238,3,FALSE))</f>
        <v/>
      </c>
      <c r="G213" s="28" t="str">
        <f>IF(FrontPage!$E$5=1,E213&amp;F213,C213&amp;D213)</f>
        <v>Non Distributable Costs - Costs of unused shares of IT facilities &amp; other assets</v>
      </c>
      <c r="H213" s="3" t="str">
        <f t="shared" si="7"/>
        <v/>
      </c>
    </row>
    <row r="214" spans="1:8" x14ac:dyDescent="0.25">
      <c r="A214" s="3" t="str">
        <f t="shared" si="8"/>
        <v/>
      </c>
      <c r="B214" s="29">
        <v>118</v>
      </c>
      <c r="C214" s="28" t="s">
        <v>180</v>
      </c>
      <c r="E214" s="22" t="str">
        <f>VLOOKUP(C214,Translate!$B$3:$E$1698,3,FALSE)</f>
        <v>Cronfeydd hapddigwyddiadau heb eu dyrannu</v>
      </c>
      <c r="F214" s="22" t="str">
        <f>IF(ISERROR(VLOOKUP(D214,Translate!$B$3:$E$1238,3,FALSE)),"",VLOOKUP(D214,Translate!$B$3:$E$1238,3,FALSE))</f>
        <v/>
      </c>
      <c r="G214" s="28" t="str">
        <f>IF(FrontPage!$E$5=1,E214&amp;F214,C214&amp;D214)</f>
        <v>Unallocated contingencies</v>
      </c>
      <c r="H214" s="3" t="str">
        <f t="shared" si="7"/>
        <v/>
      </c>
    </row>
    <row r="215" spans="1:8" x14ac:dyDescent="0.25">
      <c r="A215" s="3" t="str">
        <f t="shared" si="8"/>
        <v/>
      </c>
      <c r="B215" s="29">
        <v>119</v>
      </c>
      <c r="C215" s="28" t="s">
        <v>3290</v>
      </c>
      <c r="D215" s="28" t="s">
        <v>3291</v>
      </c>
      <c r="E215" s="22" t="str">
        <f>VLOOKUP(C215,Translate!$B$3:$E$1698,3,FALSE)</f>
        <v>Cyfanswm gwariant ar wasanaethau</v>
      </c>
      <c r="F215" s="22" t="s">
        <v>3575</v>
      </c>
      <c r="G215" s="28" t="str">
        <f>IF(FrontPage!$E$5=1,E215&amp;F215,C215&amp;D215)</f>
        <v>TOTAL SERVICE EXPENDITURE (lines 24 to 118)</v>
      </c>
      <c r="H215" s="3" t="str">
        <f t="shared" si="7"/>
        <v/>
      </c>
    </row>
    <row r="216" spans="1:8" x14ac:dyDescent="0.25">
      <c r="A216" s="3" t="str">
        <f t="shared" si="8"/>
        <v/>
      </c>
      <c r="C216" s="29" t="s">
        <v>410</v>
      </c>
      <c r="E216" s="22" t="str">
        <f>VLOOKUP(C216,Translate!$B$3:$E$1698,3,FALSE)</f>
        <v>Incwm a Gwariant Gweithredu arall</v>
      </c>
      <c r="F216" s="22" t="str">
        <f>IF(ISERROR(VLOOKUP(D216,Translate!$B$3:$E$1238,3,FALSE)),"",VLOOKUP(D216,Translate!$B$3:$E$1238,3,FALSE))</f>
        <v/>
      </c>
      <c r="G216" s="28" t="str">
        <f>IF(FrontPage!$E$5=1,E216&amp;F216,C216&amp;D216)</f>
        <v>Other Operating Income and Expenditure</v>
      </c>
      <c r="H216" s="3" t="str">
        <f t="shared" si="7"/>
        <v/>
      </c>
    </row>
    <row r="217" spans="1:8" x14ac:dyDescent="0.25">
      <c r="A217" s="3" t="str">
        <f t="shared" si="8"/>
        <v/>
      </c>
      <c r="B217" s="29">
        <v>120</v>
      </c>
      <c r="C217" s="28" t="s">
        <v>181</v>
      </c>
      <c r="E217" s="22" t="str">
        <f>VLOOKUP(C217,Translate!$B$3:$E$1698,3,FALSE)</f>
        <v>Praeseptiau cyngor cymunedol</v>
      </c>
      <c r="F217" s="22" t="str">
        <f>IF(ISERROR(VLOOKUP(D217,Translate!$B$3:$E$1238,3,FALSE)),"",VLOOKUP(D217,Translate!$B$3:$E$1238,3,FALSE))</f>
        <v/>
      </c>
      <c r="G217" s="28" t="str">
        <f>IF(FrontPage!$E$5=1,E217&amp;F217,C217&amp;D217)</f>
        <v>Community council precepts</v>
      </c>
      <c r="H217" s="3" t="str">
        <f t="shared" si="7"/>
        <v/>
      </c>
    </row>
    <row r="218" spans="1:8" x14ac:dyDescent="0.25">
      <c r="A218" s="3" t="str">
        <f t="shared" si="8"/>
        <v/>
      </c>
      <c r="B218" s="29">
        <v>121</v>
      </c>
      <c r="C218" s="28" t="s">
        <v>3285</v>
      </c>
      <c r="E218" s="22" t="str">
        <f>VLOOKUP(C218,Translate!$B$3:$E$1698,3,FALSE)</f>
        <v>Taliad i neu i'w dderbyn gan awdurdod tân cyfunol*</v>
      </c>
      <c r="F218" s="22" t="str">
        <f>IF(ISERROR(VLOOKUP(D218,Translate!$B$3:$E$1238,3,FALSE)),"",VLOOKUP(D218,Translate!$B$3:$E$1238,3,FALSE))</f>
        <v/>
      </c>
      <c r="G218" s="28" t="str">
        <f>IF(FrontPage!$E$5=1,E218&amp;F218,C218&amp;D218)</f>
        <v>Payment to or to be received by combined fire authority*</v>
      </c>
      <c r="H218" s="3" t="str">
        <f t="shared" si="7"/>
        <v/>
      </c>
    </row>
    <row r="219" spans="1:8" x14ac:dyDescent="0.25">
      <c r="A219" s="3" t="str">
        <f t="shared" si="8"/>
        <v/>
      </c>
      <c r="B219" s="29">
        <v>122</v>
      </c>
      <c r="C219" s="28" t="s">
        <v>3286</v>
      </c>
      <c r="E219" s="22" t="str">
        <f>VLOOKUP(C219,Translate!$B$3:$E$1698,3,FALSE)</f>
        <v>Taliad i neu i'w dderbyn gan awdurdod parc cenedlaethol*</v>
      </c>
      <c r="F219" s="22" t="str">
        <f>IF(ISERROR(VLOOKUP(D219,Translate!$B$3:$E$1238,3,FALSE)),"",VLOOKUP(D219,Translate!$B$3:$E$1238,3,FALSE))</f>
        <v/>
      </c>
      <c r="G219" s="28" t="str">
        <f>IF(FrontPage!$E$5=1,E219&amp;F219,C219&amp;D219)</f>
        <v>Payment to or to be received by national park authority*</v>
      </c>
      <c r="H219" s="3" t="str">
        <f t="shared" si="7"/>
        <v/>
      </c>
    </row>
    <row r="220" spans="1:8" ht="25" x14ac:dyDescent="0.25">
      <c r="A220" s="3" t="str">
        <f t="shared" si="8"/>
        <v/>
      </c>
      <c r="B220" s="29">
        <v>123</v>
      </c>
      <c r="C220" s="28" t="s">
        <v>375</v>
      </c>
      <c r="E220" s="22" t="str">
        <f>VLOOKUP(C220,Translate!$B$3:$E$1698,3,FALSE)</f>
        <v xml:space="preserve">Ardollau i Asiantaeth yr Amgylchedd mewn cysylltiad â Phwyllgorau Lleol Amddiffyn Rhag Llifogydd </v>
      </c>
      <c r="F220" s="22" t="str">
        <f>IF(ISERROR(VLOOKUP(D220,Translate!$B$3:$E$1238,3,FALSE)),"",VLOOKUP(D220,Translate!$B$3:$E$1238,3,FALSE))</f>
        <v/>
      </c>
      <c r="G220" s="28" t="str">
        <f>IF(FrontPage!$E$5=1,E220&amp;F220,C220&amp;D220)</f>
        <v>Levies to the Environment Agency in respect of Local Flood Defence Committees</v>
      </c>
      <c r="H220" s="3" t="str">
        <f t="shared" si="7"/>
        <v/>
      </c>
    </row>
    <row r="221" spans="1:8" x14ac:dyDescent="0.25">
      <c r="A221" s="3" t="str">
        <f t="shared" si="8"/>
        <v/>
      </c>
      <c r="B221" s="29">
        <v>124</v>
      </c>
      <c r="C221" s="28" t="s">
        <v>376</v>
      </c>
      <c r="E221" s="22" t="str">
        <f>VLOOKUP(C221,Translate!$B$3:$E$1698,3,FALSE)</f>
        <v>Ardollau i'r Byrddau Draenio Mewnol</v>
      </c>
      <c r="F221" s="22" t="str">
        <f>IF(ISERROR(VLOOKUP(D221,Translate!$B$3:$E$1238,3,FALSE)),"",VLOOKUP(D221,Translate!$B$3:$E$1238,3,FALSE))</f>
        <v/>
      </c>
      <c r="G221" s="28" t="str">
        <f>IF(FrontPage!$E$5=1,E221&amp;F221,C221&amp;D221)</f>
        <v>Levies to the Internal Drainage Boards</v>
      </c>
      <c r="H221" s="3" t="str">
        <f t="shared" ref="H221:H282" si="9">A221</f>
        <v/>
      </c>
    </row>
    <row r="222" spans="1:8" ht="25" x14ac:dyDescent="0.25">
      <c r="A222" s="3" t="str">
        <f t="shared" si="8"/>
        <v/>
      </c>
      <c r="B222" s="29">
        <v>125</v>
      </c>
      <c r="C222" s="28" t="s">
        <v>377</v>
      </c>
      <c r="E222" s="22" t="str">
        <f>VLOOKUP(C222,Translate!$B$3:$E$1698,3,FALSE)</f>
        <v>Ardollau i Asiantaeth yr Amgylchedd am weithredu fel Bwrdd Draenio Mewnol</v>
      </c>
      <c r="F222" s="22" t="str">
        <f>IF(ISERROR(VLOOKUP(D222,Translate!$B$3:$E$1238,3,FALSE)),"",VLOOKUP(D222,Translate!$B$3:$E$1238,3,FALSE))</f>
        <v/>
      </c>
      <c r="G222" s="28" t="str">
        <f>IF(FrontPage!$E$5=1,E222&amp;F222,C222&amp;D222)</f>
        <v>Levies to the Environment Agency acting as an Internal Drainage Board</v>
      </c>
      <c r="H222" s="3" t="str">
        <f t="shared" si="9"/>
        <v/>
      </c>
    </row>
    <row r="223" spans="1:8" x14ac:dyDescent="0.25">
      <c r="A223" s="3" t="str">
        <f t="shared" si="8"/>
        <v/>
      </c>
      <c r="B223" s="29">
        <v>127</v>
      </c>
      <c r="C223" s="28" t="s">
        <v>208</v>
      </c>
      <c r="E223" s="22" t="str">
        <f>VLOOKUP(C223,Translate!$B$3:$E$1698,3,FALSE)</f>
        <v>Ardollau i wasanaethau heddlu cenedlaethol</v>
      </c>
      <c r="F223" s="22" t="str">
        <f>IF(ISERROR(VLOOKUP(D223,Translate!$B$3:$E$1238,3,FALSE)),"",VLOOKUP(D223,Translate!$B$3:$E$1238,3,FALSE))</f>
        <v/>
      </c>
      <c r="G223" s="28" t="str">
        <f>IF(FrontPage!$E$5=1,E223&amp;F223,C223&amp;D223)</f>
        <v>Levies to national police services</v>
      </c>
      <c r="H223" s="3" t="str">
        <f t="shared" si="9"/>
        <v/>
      </c>
    </row>
    <row r="224" spans="1:8" x14ac:dyDescent="0.25">
      <c r="A224" s="3" t="str">
        <f t="shared" si="8"/>
        <v/>
      </c>
      <c r="B224" s="29">
        <v>128</v>
      </c>
      <c r="C224" s="28" t="s">
        <v>207</v>
      </c>
      <c r="E224" s="22" t="str">
        <f>VLOOKUP(C224,Translate!$B$3:$E$1698,3,FALSE)</f>
        <v>Ardollau eraill</v>
      </c>
      <c r="F224" s="22" t="str">
        <f>IF(ISERROR(VLOOKUP(D224,Translate!$B$3:$E$1238,3,FALSE)),"",VLOOKUP(D224,Translate!$B$3:$E$1238,3,FALSE))</f>
        <v/>
      </c>
      <c r="G224" s="28" t="str">
        <f>IF(FrontPage!$E$5=1,E224&amp;F224,C224&amp;D224)</f>
        <v>Other levies</v>
      </c>
      <c r="H224" s="3" t="str">
        <f t="shared" si="9"/>
        <v/>
      </c>
    </row>
    <row r="225" spans="1:8" ht="25" x14ac:dyDescent="0.25">
      <c r="A225" s="3" t="str">
        <f t="shared" ref="A225:A302" si="10">IF(OR(ISERROR(E225),E225=0),1,"")</f>
        <v/>
      </c>
      <c r="B225" s="29">
        <v>129</v>
      </c>
      <c r="C225" s="28" t="s">
        <v>209</v>
      </c>
      <c r="E225" s="22" t="str">
        <f>VLOOKUP(C225,Translate!$B$3:$E$1698,3,FALSE)</f>
        <v>Gwargedau/Diffygion (ansylweddol) ar gyfrifon masnachu mewnol heb eu dadgyfuno yn ôl gwasanaeth</v>
      </c>
      <c r="F225" s="22" t="str">
        <f>IF(ISERROR(VLOOKUP(D225,Translate!$B$3:$E$1238,3,FALSE)),"",VLOOKUP(D225,Translate!$B$3:$E$1238,3,FALSE))</f>
        <v/>
      </c>
      <c r="G225" s="28" t="str">
        <f>IF(FrontPage!$E$5=1,E225&amp;F225,C225&amp;D225)</f>
        <v>(Non-significant) surpluses/deficits on internal trading accounts not disaggregated to services</v>
      </c>
      <c r="H225" s="3" t="str">
        <f t="shared" si="9"/>
        <v/>
      </c>
    </row>
    <row r="226" spans="1:8" ht="25" x14ac:dyDescent="0.25">
      <c r="A226" s="3" t="str">
        <f t="shared" si="10"/>
        <v/>
      </c>
      <c r="B226" s="29">
        <v>130</v>
      </c>
      <c r="C226" s="28" t="s">
        <v>182</v>
      </c>
      <c r="E226" s="22" t="str">
        <f>VLOOKUP(C226,Translate!$B$3:$E$1698,3,FALSE)</f>
        <v>Addasiadau eraill gan gynnwys cost weinyddol addasiadau ardrethu hwyr ac ati</v>
      </c>
      <c r="F226" s="22" t="str">
        <f>IF(ISERROR(VLOOKUP(D226,Translate!$B$3:$E$1238,3,FALSE)),"",VLOOKUP(D226,Translate!$B$3:$E$1238,3,FALSE))</f>
        <v/>
      </c>
      <c r="G226" s="28" t="str">
        <f>IF(FrontPage!$E$5=1,E226&amp;F226,C226&amp;D226)</f>
        <v>Other adjustments including administrative cost of late rating adjustments etc.</v>
      </c>
      <c r="H226" s="3" t="str">
        <f t="shared" si="9"/>
        <v/>
      </c>
    </row>
    <row r="227" spans="1:8" x14ac:dyDescent="0.25">
      <c r="A227" s="3" t="str">
        <f t="shared" si="10"/>
        <v/>
      </c>
      <c r="B227" s="29">
        <v>131</v>
      </c>
      <c r="C227" s="28" t="s">
        <v>3292</v>
      </c>
      <c r="D227" s="28" t="s">
        <v>3293</v>
      </c>
      <c r="E227" s="22" t="str">
        <f>VLOOKUP(C227,Translate!$B$3:$E$1698,3,FALSE)</f>
        <v>Gwariant Cyfredol Net</v>
      </c>
      <c r="F227" s="22" t="s">
        <v>3576</v>
      </c>
      <c r="G227" s="28" t="str">
        <f>IF(FrontPage!$E$5=1,E227&amp;F227,C227&amp;D227)</f>
        <v>NET CURRENT EXPENDITURE (lines 119 to 130)</v>
      </c>
      <c r="H227" s="3" t="str">
        <f t="shared" si="9"/>
        <v/>
      </c>
    </row>
    <row r="228" spans="1:8" x14ac:dyDescent="0.25">
      <c r="A228" s="3" t="str">
        <f t="shared" si="10"/>
        <v/>
      </c>
      <c r="B228" s="29">
        <v>132</v>
      </c>
      <c r="C228" s="28" t="s">
        <v>210</v>
      </c>
      <c r="E228" s="22" t="str">
        <f>VLOOKUP(C228,Translate!$B$3:$E$1698,3,FALSE)</f>
        <v>Darpariaeth' ar gyfer dyled ddrwg</v>
      </c>
      <c r="F228" s="22" t="str">
        <f>IF(ISERROR(VLOOKUP(D228,Translate!$B$3:$E$1238,3,FALSE)),"",VLOOKUP(D228,Translate!$B$3:$E$1238,3,FALSE))</f>
        <v/>
      </c>
      <c r="G228" s="28" t="str">
        <f>IF(FrontPage!$E$5=1,E228&amp;F228,C228&amp;D228)</f>
        <v>Bad debt 'provision'</v>
      </c>
      <c r="H228" s="3" t="str">
        <f t="shared" si="9"/>
        <v/>
      </c>
    </row>
    <row r="229" spans="1:8" ht="25" x14ac:dyDescent="0.25">
      <c r="A229" s="3" t="str">
        <f t="shared" si="10"/>
        <v/>
      </c>
      <c r="B229" s="29">
        <v>133</v>
      </c>
      <c r="C229" s="28" t="s">
        <v>211</v>
      </c>
      <c r="E229" s="22" t="str">
        <f>VLOOKUP(C229,Translate!$B$3:$E$1698,3,FALSE)</f>
        <v>Darpariaeth ar gyfer ad-daliad y prifswm (cyn gosod yr addasiad cyfnewid)</v>
      </c>
      <c r="F229" s="22" t="str">
        <f>IF(ISERROR(VLOOKUP(D229,Translate!$B$3:$E$1238,3,FALSE)),"",VLOOKUP(D229,Translate!$B$3:$E$1238,3,FALSE))</f>
        <v/>
      </c>
      <c r="G229" s="28" t="str">
        <f>IF(FrontPage!$E$5=1,E229&amp;F229,C229&amp;D229)</f>
        <v>Provision for repayment of principal (before application of the commutation adjustment)</v>
      </c>
      <c r="H229" s="3" t="str">
        <f t="shared" si="9"/>
        <v/>
      </c>
    </row>
    <row r="230" spans="1:8" ht="25" x14ac:dyDescent="0.25">
      <c r="A230" s="3" t="str">
        <f t="shared" si="10"/>
        <v/>
      </c>
      <c r="B230" s="29">
        <v>134</v>
      </c>
      <c r="C230" s="28" t="s">
        <v>72</v>
      </c>
      <c r="E230" s="22" t="str">
        <f>VLOOKUP(C230,Translate!$B$3:$E$1698,3,FALSE)</f>
        <v>Addasiad cyfnewid (nodwch rhif negyddol ar gyfer unrhyw addasiad sy'n gostwng yr MRP ac i'r gwrthwyneb)</v>
      </c>
      <c r="F230" s="22" t="str">
        <f>IF(ISERROR(VLOOKUP(D230,Translate!$B$3:$E$1238,3,FALSE)),"",VLOOKUP(D230,Translate!$B$3:$E$1238,3,FALSE))</f>
        <v/>
      </c>
      <c r="G230" s="28" t="str">
        <f>IF(FrontPage!$E$5=1,E230&amp;F230,C230&amp;D230)</f>
        <v>Commutation adjustment (enter as a negative any adjustment which reduces MRP and vice versa)</v>
      </c>
      <c r="H230" s="3" t="str">
        <f t="shared" si="9"/>
        <v/>
      </c>
    </row>
    <row r="231" spans="1:8" x14ac:dyDescent="0.25">
      <c r="A231" s="3" t="str">
        <f t="shared" si="10"/>
        <v/>
      </c>
      <c r="B231" s="29">
        <v>135</v>
      </c>
      <c r="C231" s="28" t="s">
        <v>385</v>
      </c>
      <c r="E231" s="22" t="str">
        <f>VLOOKUP(C231,Translate!$B$3:$E$1698,3,FALSE)</f>
        <v>Taliadau llog allanol</v>
      </c>
      <c r="F231" s="22" t="str">
        <f>IF(ISERROR(VLOOKUP(D231,Translate!$B$3:$E$1238,3,FALSE)),"",VLOOKUP(D231,Translate!$B$3:$E$1238,3,FALSE))</f>
        <v/>
      </c>
      <c r="G231" s="28" t="str">
        <f>IF(FrontPage!$E$5=1,E231&amp;F231,C231&amp;D231)</f>
        <v>External interest payments</v>
      </c>
      <c r="H231" s="3" t="str">
        <f t="shared" si="9"/>
        <v/>
      </c>
    </row>
    <row r="232" spans="1:8" x14ac:dyDescent="0.25">
      <c r="A232" s="3" t="str">
        <f t="shared" si="10"/>
        <v/>
      </c>
      <c r="B232" s="29">
        <v>136</v>
      </c>
      <c r="C232" s="28" t="s">
        <v>220</v>
      </c>
      <c r="E232" s="22" t="str">
        <f>VLOOKUP(C232,Translate!$B$3:$E$1698,3,FALSE)</f>
        <v>Premiymau a disgowntiau ar aildrefnu dyled</v>
      </c>
      <c r="F232" s="22" t="str">
        <f>IF(ISERROR(VLOOKUP(D232,Translate!$B$3:$E$1238,3,FALSE)),"",VLOOKUP(D232,Translate!$B$3:$E$1238,3,FALSE))</f>
        <v/>
      </c>
      <c r="G232" s="28" t="str">
        <f>IF(FrontPage!$E$5=1,E232&amp;F232,C232&amp;D232)</f>
        <v>Premia and discounts on debt rescheduling</v>
      </c>
      <c r="H232" s="3" t="str">
        <f t="shared" si="9"/>
        <v/>
      </c>
    </row>
    <row r="233" spans="1:8" x14ac:dyDescent="0.25">
      <c r="A233" s="3" t="str">
        <f t="shared" si="10"/>
        <v/>
      </c>
      <c r="B233" s="29">
        <v>137</v>
      </c>
      <c r="C233" s="28" t="s">
        <v>212</v>
      </c>
      <c r="E233" s="22" t="str">
        <f>VLOOKUP(C233,Translate!$B$3:$E$1698,3,FALSE)</f>
        <v>Taliadau/derbyniadau llog 'eitem 8' HRA</v>
      </c>
      <c r="F233" s="22" t="str">
        <f>IF(ISERROR(VLOOKUP(D233,Translate!$B$3:$E$1238,3,FALSE)),"",VLOOKUP(D233,Translate!$B$3:$E$1238,3,FALSE))</f>
        <v/>
      </c>
      <c r="G233" s="28" t="str">
        <f>IF(FrontPage!$E$5=1,E233&amp;F233,C233&amp;D233)</f>
        <v xml:space="preserve">HRA 'item 8' interest payments/receipts </v>
      </c>
      <c r="H233" s="3" t="str">
        <f t="shared" si="9"/>
        <v/>
      </c>
    </row>
    <row r="234" spans="1:8" x14ac:dyDescent="0.25">
      <c r="A234" s="3" t="str">
        <f t="shared" si="10"/>
        <v/>
      </c>
      <c r="B234" s="29">
        <v>139</v>
      </c>
      <c r="C234" s="28" t="s">
        <v>213</v>
      </c>
      <c r="E234" s="22" t="str">
        <f>VLOOKUP(C234,Translate!$B$3:$E$1698,3,FALSE)</f>
        <v>Elfen cyllido cyfalaf cynlluniau Menter Cyllid Preifat (PFI)</v>
      </c>
      <c r="F234" s="22" t="str">
        <f>IF(ISERROR(VLOOKUP(D234,Translate!$B$3:$E$1238,3,FALSE)),"",VLOOKUP(D234,Translate!$B$3:$E$1238,3,FALSE))</f>
        <v/>
      </c>
      <c r="G234" s="28" t="str">
        <f>IF(FrontPage!$E$5=1,E234&amp;F234,C234&amp;D234)</f>
        <v>Capital financing element within Private Finance Initiative (PFI) schemes</v>
      </c>
      <c r="H234" s="3" t="str">
        <f t="shared" si="9"/>
        <v/>
      </c>
    </row>
    <row r="235" spans="1:8" ht="25" x14ac:dyDescent="0.25">
      <c r="A235" s="3" t="str">
        <f t="shared" si="10"/>
        <v/>
      </c>
      <c r="B235" s="29">
        <v>140</v>
      </c>
      <c r="C235" s="28" t="s">
        <v>214</v>
      </c>
      <c r="E235" s="22" t="str">
        <f>VLOOKUP(C235,Translate!$B$3:$E$1698,3,FALSE)</f>
        <v>Taliadau prydlesu (ac eithrio unrhyw elfennau cyllido cyfalaf o fewn cylluniau PFI)</v>
      </c>
      <c r="F235" s="22" t="str">
        <f>IF(ISERROR(VLOOKUP(D235,Translate!$B$3:$E$1238,3,FALSE)),"",VLOOKUP(D235,Translate!$B$3:$E$1238,3,FALSE))</f>
        <v/>
      </c>
      <c r="G235" s="28" t="str">
        <f>IF(FrontPage!$E$5=1,E235&amp;F235,C235&amp;D235)</f>
        <v>Leasing payments (excluding any capital financing element within PFI schemes)</v>
      </c>
      <c r="H235" s="3" t="str">
        <f t="shared" si="9"/>
        <v/>
      </c>
    </row>
    <row r="236" spans="1:8" x14ac:dyDescent="0.25">
      <c r="A236" s="3" t="str">
        <f t="shared" si="10"/>
        <v/>
      </c>
      <c r="B236" s="29">
        <v>141</v>
      </c>
      <c r="C236" s="28" t="s">
        <v>346</v>
      </c>
      <c r="E236" s="22" t="str">
        <f>VLOOKUP(C236,Translate!$B$3:$E$1698,3,FALSE)</f>
        <v>Gwariant cyfalaf a godwyd o'r cyfrif refeniw (CERA)</v>
      </c>
      <c r="F236" s="22" t="str">
        <f>IF(ISERROR(VLOOKUP(D236,Translate!$B$3:$E$1238,3,FALSE)),"",VLOOKUP(D236,Translate!$B$3:$E$1238,3,FALSE))</f>
        <v/>
      </c>
      <c r="G236" s="28" t="str">
        <f>IF(FrontPage!$E$5=1,E236&amp;F236,C236&amp;D236)</f>
        <v>Capital expenditure charged to revenue account (CERA)</v>
      </c>
      <c r="H236" s="3" t="str">
        <f t="shared" si="9"/>
        <v/>
      </c>
    </row>
    <row r="237" spans="1:8" x14ac:dyDescent="0.25">
      <c r="A237" s="3" t="str">
        <f t="shared" si="10"/>
        <v/>
      </c>
      <c r="B237" s="29">
        <v>142</v>
      </c>
      <c r="C237" s="28" t="s">
        <v>3294</v>
      </c>
      <c r="D237" s="28" t="s">
        <v>3295</v>
      </c>
      <c r="E237" s="22" t="str">
        <f>VLOOKUP(C237,Translate!$B$3:$E$1698,3,FALSE)</f>
        <v>Cyfanswm gwariant refeniw</v>
      </c>
      <c r="F237" s="22" t="s">
        <v>3577</v>
      </c>
      <c r="G237" s="28" t="str">
        <f>IF(FrontPage!$E$5=1,E237&amp;F237,C237&amp;D237)</f>
        <v>TOTAL REVENUE EXPENDITURE (lines 131 to 141)</v>
      </c>
      <c r="H237" s="3" t="str">
        <f t="shared" si="9"/>
        <v/>
      </c>
    </row>
    <row r="238" spans="1:8" x14ac:dyDescent="0.25">
      <c r="A238" s="3" t="str">
        <f t="shared" si="10"/>
        <v/>
      </c>
      <c r="B238" s="29">
        <v>144</v>
      </c>
      <c r="C238" s="28" t="s">
        <v>239</v>
      </c>
      <c r="E238" s="22" t="str">
        <f>VLOOKUP(C238,Translate!$B$3:$E$1698,3,FALSE)</f>
        <v>Derbyniadau llog allanol ar falansau heblaw rhai HRA</v>
      </c>
      <c r="F238" s="22" t="str">
        <f>IF(ISERROR(VLOOKUP(D238,Translate!$B$3:$E$1238,3,FALSE)),"",VLOOKUP(D238,Translate!$B$3:$E$1238,3,FALSE))</f>
        <v/>
      </c>
      <c r="G238" s="28" t="str">
        <f>IF(FrontPage!$E$5=1,E238&amp;F238,C238&amp;D238)</f>
        <v>External interest receipts on non-HRA balances</v>
      </c>
      <c r="H238" s="3" t="str">
        <f t="shared" si="9"/>
        <v/>
      </c>
    </row>
    <row r="239" spans="1:8" x14ac:dyDescent="0.25">
      <c r="A239" s="3" t="str">
        <f t="shared" si="10"/>
        <v/>
      </c>
      <c r="B239" s="29">
        <v>145</v>
      </c>
      <c r="C239" s="28" t="s">
        <v>183</v>
      </c>
      <c r="E239" s="22" t="str">
        <f>VLOOKUP(C239,Translate!$B$3:$E$1698,3,FALSE)</f>
        <v>Derbyniadau llog allanol ar falansau HRA</v>
      </c>
      <c r="F239" s="22" t="str">
        <f>IF(ISERROR(VLOOKUP(D239,Translate!$B$3:$E$1238,3,FALSE)),"",VLOOKUP(D239,Translate!$B$3:$E$1238,3,FALSE))</f>
        <v/>
      </c>
      <c r="G239" s="28" t="str">
        <f>IF(FrontPage!$E$5=1,E239&amp;F239,C239&amp;D239)</f>
        <v>External interest receipts on HRA balances</v>
      </c>
      <c r="H239" s="3" t="str">
        <f t="shared" si="9"/>
        <v/>
      </c>
    </row>
    <row r="240" spans="1:8" x14ac:dyDescent="0.25">
      <c r="A240" s="3" t="str">
        <f t="shared" si="10"/>
        <v/>
      </c>
      <c r="B240" s="29">
        <v>145.1</v>
      </c>
      <c r="C240" s="28" t="s">
        <v>347</v>
      </c>
      <c r="E240" s="22" t="str">
        <f>VLOOKUP(C240,Translate!$B$3:$E$1698,3,FALSE)</f>
        <v>Dyraniadau i/ o gyfrif addasiad offerynnau ariannol</v>
      </c>
      <c r="F240" s="22" t="str">
        <f>IF(ISERROR(VLOOKUP(D240,Translate!$B$3:$E$1238,3,FALSE)),"",VLOOKUP(D240,Translate!$B$3:$E$1238,3,FALSE))</f>
        <v/>
      </c>
      <c r="G240" s="28" t="str">
        <f>IF(FrontPage!$E$5=1,E240&amp;F240,C240&amp;D240)</f>
        <v>Appropriations to/from financial instruments adjustment account</v>
      </c>
      <c r="H240" s="3" t="str">
        <f t="shared" si="9"/>
        <v/>
      </c>
    </row>
    <row r="241" spans="1:8" x14ac:dyDescent="0.25">
      <c r="A241" s="3" t="str">
        <f t="shared" si="10"/>
        <v/>
      </c>
      <c r="B241" s="29">
        <v>145.19999999999999</v>
      </c>
      <c r="C241" s="28" t="s">
        <v>241</v>
      </c>
      <c r="E241" s="22" t="str">
        <f>VLOOKUP(C241,Translate!$B$3:$E$1698,3,FALSE)</f>
        <v>Dyraniadau i/ o gyfrif ôl-daliadau tâl anghyfartal</v>
      </c>
      <c r="F241" s="22" t="str">
        <f>IF(ISERROR(VLOOKUP(D241,Translate!$B$3:$E$1238,3,FALSE)),"",VLOOKUP(D241,Translate!$B$3:$E$1238,3,FALSE))</f>
        <v/>
      </c>
      <c r="G241" s="28" t="str">
        <f>IF(FrontPage!$E$5=1,E241&amp;F241,C241&amp;D241)</f>
        <v>Appropriations to/from unequal pay back pay account</v>
      </c>
      <c r="H241" s="3" t="str">
        <f t="shared" si="9"/>
        <v/>
      </c>
    </row>
    <row r="242" spans="1:8" ht="25" x14ac:dyDescent="0.25">
      <c r="A242" s="3" t="str">
        <f t="shared" si="10"/>
        <v/>
      </c>
      <c r="B242" s="29">
        <v>146</v>
      </c>
      <c r="C242" s="28" t="s">
        <v>3296</v>
      </c>
      <c r="D242" s="28" t="s">
        <v>3297</v>
      </c>
      <c r="E242" s="22" t="str">
        <f>VLOOKUP(C242,Translate!$B$3:$E$1698,3,FALSE)</f>
        <v>Gwariant refeniw gros</v>
      </c>
      <c r="F242" s="22" t="s">
        <v>3578</v>
      </c>
      <c r="G242" s="28" t="str">
        <f>IF(FrontPage!$E$5=1,E242&amp;F242,C242&amp;D242)</f>
        <v>GROSS REVENUE EXPENDITURE (lines 142 to 145.2)</v>
      </c>
      <c r="H242" s="3" t="str">
        <f t="shared" si="9"/>
        <v/>
      </c>
    </row>
    <row r="243" spans="1:8" x14ac:dyDescent="0.25">
      <c r="A243" s="3" t="str">
        <f t="shared" si="10"/>
        <v/>
      </c>
      <c r="B243" s="29">
        <v>147</v>
      </c>
      <c r="C243" s="28" t="s">
        <v>472</v>
      </c>
      <c r="E243" s="22" t="str">
        <f>VLOOKUP(C243,Translate!$B$3:$E$1698,3,FALSE)</f>
        <v>wedi tynnu grantiau penodol ac arbennig</v>
      </c>
      <c r="F243" s="22" t="str">
        <f>IF(ISERROR(VLOOKUP(D243,Translate!$B$3:$E$1238,3,FALSE)),"",VLOOKUP(D243,Translate!$B$3:$E$1238,3,FALSE))</f>
        <v/>
      </c>
      <c r="G243" s="28" t="str">
        <f>IF(FrontPage!$E$5=1,E243&amp;F243,C243&amp;D243)</f>
        <v>less specific and special grants</v>
      </c>
      <c r="H243" s="3" t="str">
        <f t="shared" si="9"/>
        <v/>
      </c>
    </row>
    <row r="244" spans="1:8" x14ac:dyDescent="0.25">
      <c r="A244" s="3" t="str">
        <f t="shared" si="10"/>
        <v/>
      </c>
      <c r="B244" s="29">
        <v>150</v>
      </c>
      <c r="C244" s="28" t="s">
        <v>3461</v>
      </c>
      <c r="D244" s="28" t="s">
        <v>3462</v>
      </c>
      <c r="E244" s="22" t="str">
        <f>VLOOKUP(C244,Translate!$B$3:$E$1698,3,FALSE)</f>
        <v>Gwariant refeniw net</v>
      </c>
      <c r="F244" s="22" t="s">
        <v>3579</v>
      </c>
      <c r="G244" s="28" t="str">
        <f>IF(FrontPage!$E$5=1,E244&amp;F244,C244&amp;D244)</f>
        <v>NET REVENUE EXPENDITURE (lines 146 to 147)</v>
      </c>
      <c r="H244" s="3" t="str">
        <f t="shared" si="9"/>
        <v/>
      </c>
    </row>
    <row r="245" spans="1:8" x14ac:dyDescent="0.25">
      <c r="A245" s="3" t="str">
        <f t="shared" si="10"/>
        <v/>
      </c>
      <c r="B245" s="29">
        <v>151</v>
      </c>
      <c r="C245" s="28" t="s">
        <v>12</v>
      </c>
      <c r="E245" s="22" t="str">
        <f>VLOOKUP(C245,Translate!$B$3:$E$1698,3,FALSE)</f>
        <v>Addasiadau (gan gynnwys diwygio adroddiadau)</v>
      </c>
      <c r="F245" s="22" t="str">
        <f>IF(ISERROR(VLOOKUP(D245,Translate!$B$3:$E$1238,3,FALSE)),"",VLOOKUP(D245,Translate!$B$3:$E$1238,3,FALSE))</f>
        <v/>
      </c>
      <c r="G245" s="28" t="str">
        <f>IF(FrontPage!$E$5=1,E245&amp;F245,C245&amp;D245)</f>
        <v>Adjustments (including amending reports)</v>
      </c>
      <c r="H245" s="3" t="str">
        <f t="shared" si="9"/>
        <v/>
      </c>
    </row>
    <row r="246" spans="1:8" x14ac:dyDescent="0.25">
      <c r="A246" s="3" t="str">
        <f t="shared" si="10"/>
        <v/>
      </c>
      <c r="B246" s="29">
        <v>152</v>
      </c>
      <c r="C246" s="28" t="s">
        <v>413</v>
      </c>
      <c r="E246" s="22" t="str">
        <f>VLOOKUP(C246,Translate!$B$3:$E$1698,3,FALSE)</f>
        <v>Dyraniadau i/o gyllid wrth gefn</v>
      </c>
      <c r="F246" s="22" t="str">
        <f>IF(ISERROR(VLOOKUP(D246,Translate!$B$3:$E$1238,3,FALSE)),"",VLOOKUP(D246,Translate!$B$3:$E$1238,3,FALSE))</f>
        <v/>
      </c>
      <c r="G246" s="28" t="str">
        <f>IF(FrontPage!$E$5=1,E246&amp;F246,C246&amp;D246)</f>
        <v>Appropriations to/from financial reserves</v>
      </c>
      <c r="H246" s="3" t="str">
        <f t="shared" si="9"/>
        <v/>
      </c>
    </row>
    <row r="247" spans="1:8" x14ac:dyDescent="0.25">
      <c r="A247" s="3" t="str">
        <f t="shared" si="10"/>
        <v/>
      </c>
      <c r="B247" s="29">
        <v>153</v>
      </c>
      <c r="C247" s="28" t="s">
        <v>475</v>
      </c>
      <c r="E247" s="22" t="str">
        <f>VLOOKUP(C247,Translate!$B$3:$E$1698,3,FALSE)</f>
        <v>Cynllun Gostyngiadau'r Dreth Gyngor taladwy (cofnodwch yn gadarnhaol)</v>
      </c>
      <c r="F247" s="22" t="str">
        <f>IF(ISERROR(VLOOKUP(D247,Translate!$B$3:$E$1238,3,FALSE)),"",VLOOKUP(D247,Translate!$B$3:$E$1238,3,FALSE))</f>
        <v/>
      </c>
      <c r="G247" s="28" t="str">
        <f>IF(FrontPage!$E$5=1,E247&amp;F247,C247&amp;D247)</f>
        <v>Council Tax Reduction Scheme payable (input as positive)</v>
      </c>
      <c r="H247" s="3" t="str">
        <f t="shared" si="9"/>
        <v/>
      </c>
    </row>
    <row r="248" spans="1:8" x14ac:dyDescent="0.25">
      <c r="A248" s="3" t="str">
        <f t="shared" si="10"/>
        <v/>
      </c>
      <c r="B248" s="29">
        <v>154</v>
      </c>
      <c r="C248" s="28" t="s">
        <v>3298</v>
      </c>
      <c r="D248" s="28" t="s">
        <v>3299</v>
      </c>
      <c r="E248" s="22" t="str">
        <f>VLOOKUP(C248,Translate!$B$3:$E$1698,3,FALSE)</f>
        <v>GOFYNION Y GYLLIDEB</v>
      </c>
      <c r="F248" s="22" t="s">
        <v>3580</v>
      </c>
      <c r="G248" s="28" t="str">
        <f>IF(FrontPage!$E$5=1,E248&amp;F248,C248&amp;D248)</f>
        <v>THE BUDGET REQUIREMENT (lines 150 to 153)</v>
      </c>
      <c r="H248" s="3" t="str">
        <f t="shared" si="9"/>
        <v/>
      </c>
    </row>
    <row r="249" spans="1:8" x14ac:dyDescent="0.25">
      <c r="A249" s="3" t="str">
        <f t="shared" si="10"/>
        <v/>
      </c>
      <c r="B249" s="29">
        <v>155</v>
      </c>
      <c r="C249" s="28" t="s">
        <v>215</v>
      </c>
      <c r="E249" s="22" t="str">
        <f>VLOOKUP(C249,Translate!$B$3:$E$1698,3,FALSE)</f>
        <v>Rhyddhad ardrethi annomestig dewisol i'w dalu gan gronfa'r cyngor</v>
      </c>
      <c r="F249" s="22" t="str">
        <f>IF(ISERROR(VLOOKUP(D249,Translate!$B$3:$E$1238,3,FALSE)),"",VLOOKUP(D249,Translate!$B$3:$E$1238,3,FALSE))</f>
        <v/>
      </c>
      <c r="G249" s="28" t="str">
        <f>IF(FrontPage!$E$5=1,E249&amp;F249,C249&amp;D249)</f>
        <v>Discretionary non-domestic rate relief to be paid for by the council fund</v>
      </c>
      <c r="H249" s="3" t="str">
        <f t="shared" si="9"/>
        <v/>
      </c>
    </row>
    <row r="250" spans="1:8" ht="25" x14ac:dyDescent="0.25">
      <c r="A250" s="3" t="str">
        <f t="shared" si="10"/>
        <v/>
      </c>
      <c r="B250" s="29">
        <v>156</v>
      </c>
      <c r="C250" s="28" t="s">
        <v>3300</v>
      </c>
      <c r="D250" s="28" t="s">
        <v>3301</v>
      </c>
      <c r="E250" s="22" t="str">
        <f>VLOOKUP(C250,Translate!$B$3:$E$1698,3,FALSE)</f>
        <v>GOFYNION Y GYLLIDEB A RHYDDHAD ARDRETHI ANNOMESTIG DEWISOL</v>
      </c>
      <c r="F250" s="22" t="s">
        <v>3581</v>
      </c>
      <c r="G250" s="28" t="str">
        <f>IF(FrontPage!$E$5=1,E250&amp;F250,C250&amp;D250)</f>
        <v>THE BUDGET REQUIREMENT PLUS DISCRETIONARY NON-DOMESTIC RATE RELIEF (lines 154 and 155)</v>
      </c>
      <c r="H250" s="3" t="str">
        <f t="shared" si="9"/>
        <v/>
      </c>
    </row>
    <row r="251" spans="1:8" x14ac:dyDescent="0.25">
      <c r="A251" s="3" t="str">
        <f t="shared" si="10"/>
        <v/>
      </c>
      <c r="B251" s="29">
        <v>157</v>
      </c>
      <c r="C251" s="28" t="s">
        <v>387</v>
      </c>
      <c r="E251" s="22" t="str">
        <f>VLOOKUP(C251,Translate!$B$3:$E$1698,3,FALSE)</f>
        <v xml:space="preserve">wedi tynnu dyraniad grant yr heddlu o dan fformiwla prifswm </v>
      </c>
      <c r="F251" s="22" t="str">
        <f>IF(ISERROR(VLOOKUP(D251,Translate!$B$3:$E$1238,3,FALSE)),"",VLOOKUP(D251,Translate!$B$3:$E$1238,3,FALSE))</f>
        <v/>
      </c>
      <c r="G251" s="28" t="str">
        <f>IF(FrontPage!$E$5=1,E251&amp;F251,C251&amp;D251)</f>
        <v>less police grant allocation under principal formula</v>
      </c>
      <c r="H251" s="3" t="str">
        <f t="shared" si="9"/>
        <v/>
      </c>
    </row>
    <row r="252" spans="1:8" x14ac:dyDescent="0.25">
      <c r="A252" s="3" t="str">
        <f t="shared" si="10"/>
        <v/>
      </c>
      <c r="B252" s="29">
        <v>159</v>
      </c>
      <c r="C252" s="28" t="s">
        <v>219</v>
      </c>
      <c r="E252" s="22" t="str">
        <f>VLOOKUP(C252,Translate!$B$3:$E$1698,3,FALSE)</f>
        <v>wedi tynnu grant cynnal refeniw</v>
      </c>
      <c r="F252" s="22" t="str">
        <f>IF(ISERROR(VLOOKUP(D252,Translate!$B$3:$E$1238,3,FALSE)),"",VLOOKUP(D252,Translate!$B$3:$E$1238,3,FALSE))</f>
        <v/>
      </c>
      <c r="G252" s="28" t="str">
        <f>IF(FrontPage!$E$5=1,E252&amp;F252,C252&amp;D252)</f>
        <v>less revenue support grant</v>
      </c>
      <c r="H252" s="3" t="str">
        <f t="shared" si="9"/>
        <v/>
      </c>
    </row>
    <row r="253" spans="1:8" x14ac:dyDescent="0.25">
      <c r="A253" s="3" t="str">
        <f t="shared" si="10"/>
        <v/>
      </c>
      <c r="B253" s="29">
        <v>160</v>
      </c>
      <c r="C253" s="28" t="s">
        <v>218</v>
      </c>
      <c r="E253" s="22" t="str">
        <f>VLOOKUP(C253,Translate!$B$3:$E$1698,3,FALSE)</f>
        <v>wedi tynnu incwm ardrethi annomestig wedi'i ailddosbarthu</v>
      </c>
      <c r="F253" s="22" t="str">
        <f>IF(ISERROR(VLOOKUP(D253,Translate!$B$3:$E$1238,3,FALSE)),"",VLOOKUP(D253,Translate!$B$3:$E$1238,3,FALSE))</f>
        <v/>
      </c>
      <c r="G253" s="28" t="str">
        <f>IF(FrontPage!$E$5=1,E253&amp;F253,C253&amp;D253)</f>
        <v>less redistributed non-domestic rates income</v>
      </c>
      <c r="H253" s="3" t="str">
        <f t="shared" si="9"/>
        <v/>
      </c>
    </row>
    <row r="254" spans="1:8" x14ac:dyDescent="0.25">
      <c r="A254" s="3" t="str">
        <f t="shared" si="10"/>
        <v/>
      </c>
      <c r="B254" s="29">
        <v>161</v>
      </c>
      <c r="C254" s="28" t="s">
        <v>3302</v>
      </c>
      <c r="D254" s="28" t="s">
        <v>3303</v>
      </c>
      <c r="E254" s="22" t="str">
        <f>VLOOKUP(C254,Translate!$B$3:$E$1698,3,FALSE)</f>
        <v>SWM CYFANREDOL PRAESEPTAU TRETH GYNGOR</v>
      </c>
      <c r="F254" s="22" t="s">
        <v>3582</v>
      </c>
      <c r="G254" s="28" t="str">
        <f>IF(FrontPage!$E$5=1,E254&amp;F254,C254&amp;D254)</f>
        <v>THE AGGREGATE OF COUNCIL TAX PRECEPTS (lines 156 to 160)</v>
      </c>
      <c r="H254" s="3" t="str">
        <f t="shared" si="9"/>
        <v/>
      </c>
    </row>
    <row r="255" spans="1:8" x14ac:dyDescent="0.25">
      <c r="A255" s="3" t="str">
        <f t="shared" si="10"/>
        <v/>
      </c>
      <c r="B255" s="29">
        <v>162</v>
      </c>
      <c r="C255" s="28" t="s">
        <v>476</v>
      </c>
      <c r="E255" s="22" t="str">
        <f>VLOOKUP(C255,Translate!$B$3:$E$1698,3,FALSE)</f>
        <v>Llai Cynllun Gostyngiadau'r Dreth Gyngor taladwy (cofnodwch yn negyddol)</v>
      </c>
      <c r="F255" s="22" t="str">
        <f>IF(ISERROR(VLOOKUP(D255,Translate!$B$3:$E$1238,3,FALSE)),"",VLOOKUP(D255,Translate!$B$3:$E$1238,3,FALSE))</f>
        <v/>
      </c>
      <c r="G255" s="28" t="str">
        <f>IF(FrontPage!$E$5=1,E255&amp;F255,C255&amp;D255)</f>
        <v>Less Council Tax Reduction Scheme payable (input as negative)</v>
      </c>
      <c r="H255" s="3" t="str">
        <f t="shared" si="9"/>
        <v/>
      </c>
    </row>
    <row r="256" spans="1:8" ht="25" x14ac:dyDescent="0.25">
      <c r="A256" s="3" t="str">
        <f t="shared" si="10"/>
        <v/>
      </c>
      <c r="B256" s="29">
        <v>163</v>
      </c>
      <c r="C256" s="28" t="s">
        <v>3304</v>
      </c>
      <c r="D256" s="28" t="s">
        <v>3305</v>
      </c>
      <c r="E256" s="22" t="str">
        <f>VLOOKUP(C256,Translate!$B$3:$E$1698,3,FALSE)</f>
        <v>CYFANSWM I'W GODI GAN DRETHDALWYR Y DRETH GYNGOR</v>
      </c>
      <c r="F256" s="22" t="s">
        <v>3583</v>
      </c>
      <c r="G256" s="28" t="str">
        <f>IF(FrontPage!$E$5=1,E256&amp;F256,C256&amp;D256)</f>
        <v>THE TOTAL AMOUNT TO BE RAISED FROM COUNCIL TAX PAYERS (lines 161 to 162)</v>
      </c>
      <c r="H256" s="3" t="str">
        <f t="shared" si="9"/>
        <v/>
      </c>
    </row>
    <row r="257" spans="1:8" x14ac:dyDescent="0.25">
      <c r="A257" s="3"/>
      <c r="C257" s="28" t="s">
        <v>3696</v>
      </c>
      <c r="E257" s="22" t="str">
        <f>VLOOKUP(C257,Translate!$B$3:$E$1767,3,FALSE)</f>
        <v>Awdurdod dethol</v>
      </c>
      <c r="F257" s="22"/>
      <c r="G257" s="28" t="str">
        <f>IF(FrontPage!$E$5=1,E257&amp;F257,C257&amp;D257)</f>
        <v>Select Authority</v>
      </c>
      <c r="H257" s="3">
        <f>A257</f>
        <v>0</v>
      </c>
    </row>
    <row r="258" spans="1:8" x14ac:dyDescent="0.25">
      <c r="A258" s="3"/>
      <c r="B258" s="29">
        <v>164</v>
      </c>
      <c r="C258" s="28" t="s">
        <v>4039</v>
      </c>
      <c r="E258" s="22" t="str">
        <f>VLOOKUP(C258,Translate!$B$3:$E$1767,3,FALSE)</f>
        <v>Grantiau busnes Covid</v>
      </c>
      <c r="F258" s="22"/>
      <c r="G258" s="28" t="str">
        <f>IF(FrontPage!$E$5=1,E258&amp;F258,C258&amp;D258)</f>
        <v>Covid Business Grants</v>
      </c>
      <c r="H258" s="3"/>
    </row>
    <row r="259" spans="1:8" x14ac:dyDescent="0.25">
      <c r="A259" s="3"/>
      <c r="B259" s="29">
        <v>165</v>
      </c>
      <c r="C259" s="28" t="s">
        <v>4040</v>
      </c>
      <c r="E259" s="22" t="str">
        <f>VLOOKUP(C259,Translate!$B$3:$E$1767,3,FALSE)</f>
        <v>Tâl Salwch Statudol</v>
      </c>
      <c r="F259" s="22"/>
      <c r="G259" s="28" t="str">
        <f>IF(FrontPage!$E$5=1,E259&amp;F259,C259&amp;D259)</f>
        <v>Statutory Sick Pay</v>
      </c>
      <c r="H259" s="3"/>
    </row>
    <row r="260" spans="1:8" x14ac:dyDescent="0.25">
      <c r="A260" s="3"/>
      <c r="B260" s="29">
        <v>166</v>
      </c>
      <c r="C260" s="28" t="s">
        <v>4041</v>
      </c>
      <c r="E260" s="22" t="str">
        <f>VLOOKUP(C260,Translate!$B$3:$E$1767,3,FALSE)</f>
        <v>Taliadau Hunan-ynysu</v>
      </c>
      <c r="F260" s="22"/>
      <c r="G260" s="28" t="str">
        <f>IF(FrontPage!$E$5=1,E260&amp;F260,C260&amp;D260)</f>
        <v>Self-Isolation Payments</v>
      </c>
      <c r="H260" s="3"/>
    </row>
    <row r="261" spans="1:8" ht="13" x14ac:dyDescent="0.25">
      <c r="A261" s="3"/>
      <c r="B261" s="37" t="s">
        <v>3287</v>
      </c>
      <c r="C261" s="38"/>
      <c r="D261" s="38"/>
      <c r="E261" s="38"/>
      <c r="F261" s="38"/>
      <c r="G261" s="38"/>
      <c r="H261" s="3">
        <f t="shared" si="9"/>
        <v>0</v>
      </c>
    </row>
    <row r="262" spans="1:8" x14ac:dyDescent="0.25">
      <c r="A262" s="3" t="str">
        <f t="shared" si="10"/>
        <v/>
      </c>
      <c r="C262" s="28" t="s">
        <v>119</v>
      </c>
      <c r="E262" s="22" t="str">
        <f>VLOOKUP(C262,Translate!$B$3:$E$1698,3,FALSE)</f>
        <v>Gwariant Cyfredol Net</v>
      </c>
      <c r="F262" s="22" t="str">
        <f>IF(ISERROR(VLOOKUP(D262,Translate!$B$3:$E$1238,3,FALSE)),"",VLOOKUP(D262,Translate!$B$3:$E$1238,3,FALSE))</f>
        <v/>
      </c>
      <c r="G262" s="28" t="str">
        <f>IF(FrontPage!$E$5=1,E262&amp;F262,C262&amp;D262)</f>
        <v>Net Current Expenditure</v>
      </c>
      <c r="H262" s="3" t="str">
        <f t="shared" si="9"/>
        <v/>
      </c>
    </row>
    <row r="263" spans="1:8" x14ac:dyDescent="0.25">
      <c r="A263" s="3" t="str">
        <f t="shared" si="10"/>
        <v/>
      </c>
      <c r="C263" s="28" t="s">
        <v>151</v>
      </c>
      <c r="E263" s="22" t="str">
        <f>VLOOKUP(C263,Translate!$B$3:$E$1698,3,FALSE)</f>
        <v>N.C.E gan gynnwys Taliadau Cyfalaf Tybiannol a RECS</v>
      </c>
      <c r="F263" s="22" t="str">
        <f>IF(ISERROR(VLOOKUP(D263,Translate!$B$3:$E$1238,3,FALSE)),"",VLOOKUP(D263,Translate!$B$3:$E$1238,3,FALSE))</f>
        <v/>
      </c>
      <c r="G263" s="28" t="str">
        <f>IF(FrontPage!$E$5=1,E263&amp;F263,C263&amp;D263)</f>
        <v>N.C.E Inc. Notional Capital Charges and RECS</v>
      </c>
      <c r="H263" s="3" t="str">
        <f t="shared" si="9"/>
        <v/>
      </c>
    </row>
    <row r="264" spans="1:8" x14ac:dyDescent="0.25">
      <c r="A264" s="3" t="str">
        <f t="shared" si="10"/>
        <v/>
      </c>
      <c r="C264" s="28" t="s">
        <v>33</v>
      </c>
      <c r="E264" s="22" t="str">
        <f>VLOOKUP(C264,Translate!$B$3:$E$1698,3,FALSE)</f>
        <v>EITEMAU MEMORANDWM BLWCH C</v>
      </c>
      <c r="F264" s="22" t="str">
        <f>IF(ISERROR(VLOOKUP(D264,Translate!$B$3:$E$1238,3,FALSE)),"",VLOOKUP(D264,Translate!$B$3:$E$1238,3,FALSE))</f>
        <v/>
      </c>
      <c r="G264" s="28" t="str">
        <f>IF(FrontPage!$E$5=1,E264&amp;F264,C264&amp;D264)</f>
        <v>MEMORANDUM ITEMS BOX C</v>
      </c>
      <c r="H264" s="3" t="str">
        <f t="shared" si="9"/>
        <v/>
      </c>
    </row>
    <row r="265" spans="1:8" ht="25" x14ac:dyDescent="0.25">
      <c r="A265" s="3">
        <v>1</v>
      </c>
      <c r="B265" s="29">
        <v>1</v>
      </c>
      <c r="C265" s="28" t="s">
        <v>3306</v>
      </c>
      <c r="D265" s="28" t="s">
        <v>3307</v>
      </c>
      <c r="E265" s="22" t="str">
        <f>VLOOKUP(C265,Translate!$B$3:$E$1698,3,FALSE)</f>
        <v>Gwasanaethau addysg</v>
      </c>
      <c r="F265" s="22" t="s">
        <v>3584</v>
      </c>
      <c r="G265" s="28" t="str">
        <f>IF(FrontPage!$E$5=1,E265&amp;F265,C265&amp;D265)</f>
        <v>Education services (Column 4 line 24)</v>
      </c>
      <c r="H265" s="3">
        <f t="shared" si="9"/>
        <v>1</v>
      </c>
    </row>
    <row r="266" spans="1:8" ht="25" x14ac:dyDescent="0.25">
      <c r="A266" s="3">
        <v>1</v>
      </c>
      <c r="B266" s="29">
        <v>2</v>
      </c>
      <c r="C266" s="28" t="s">
        <v>3308</v>
      </c>
      <c r="D266" s="28" t="s">
        <v>3309</v>
      </c>
      <c r="E266" s="22" t="str">
        <f>VLOOKUP(C266,Translate!$B$3:$E$1698,3,FALSE)</f>
        <v>Gwasanaethau priffyrdd a thrafnidiaeth</v>
      </c>
      <c r="F266" s="22" t="s">
        <v>3585</v>
      </c>
      <c r="G266" s="28" t="str">
        <f>IF(FrontPage!$E$5=1,E266&amp;F266,C266&amp;D266)</f>
        <v>Highways, roads and transport services (Column 4 lines 25 to 37)</v>
      </c>
      <c r="H266" s="3">
        <f t="shared" si="9"/>
        <v>1</v>
      </c>
    </row>
    <row r="267" spans="1:8" ht="25" x14ac:dyDescent="0.25">
      <c r="A267" s="3" t="str">
        <f t="shared" si="10"/>
        <v/>
      </c>
      <c r="B267" s="29">
        <v>3</v>
      </c>
      <c r="C267" s="28" t="s">
        <v>669</v>
      </c>
      <c r="D267" s="28" t="s">
        <v>3310</v>
      </c>
      <c r="E267" s="22" t="str">
        <f>VLOOKUP(C267,Translate!$B$3:$E$1698,3,FALSE)</f>
        <v>Gwasanaethau cymdeithasol</v>
      </c>
      <c r="F267" s="22" t="s">
        <v>3586</v>
      </c>
      <c r="G267" s="28" t="str">
        <f>IF(FrontPage!$E$5=1,E267&amp;F267,C267&amp;D267)</f>
        <v>Social services (Column 4 lines 38.5 to 46)</v>
      </c>
      <c r="H267" s="3" t="str">
        <f t="shared" si="9"/>
        <v/>
      </c>
    </row>
    <row r="268" spans="1:8" ht="25" x14ac:dyDescent="0.25">
      <c r="A268" s="3" t="str">
        <f t="shared" si="10"/>
        <v/>
      </c>
      <c r="B268" s="29">
        <v>4</v>
      </c>
      <c r="C268" s="28" t="s">
        <v>3311</v>
      </c>
      <c r="D268" s="28" t="s">
        <v>3312</v>
      </c>
      <c r="E268" s="22" t="str">
        <f>VLOOKUP(C268,Translate!$B$3:$E$1698,3,FALSE)</f>
        <v>Gwasanaethau tai (heb fod yn Gyfrif Refeinw Tai)</v>
      </c>
      <c r="F268" s="22" t="s">
        <v>3587</v>
      </c>
      <c r="G268" s="28" t="str">
        <f>IF(FrontPage!$E$5=1,E268&amp;F268,C268&amp;D268)</f>
        <v>Housing services (non-housing revenue account (HRA)) (Column 4 lines 74 to 85)</v>
      </c>
      <c r="H268" s="3" t="str">
        <f t="shared" si="9"/>
        <v/>
      </c>
    </row>
    <row r="269" spans="1:8" ht="25" x14ac:dyDescent="0.25">
      <c r="A269" s="3" t="str">
        <f t="shared" si="10"/>
        <v/>
      </c>
      <c r="B269" s="29">
        <v>5</v>
      </c>
      <c r="C269" s="28" t="s">
        <v>3313</v>
      </c>
      <c r="D269" s="28" t="s">
        <v>3314</v>
      </c>
      <c r="E269" s="22" t="str">
        <f>VLOOKUP(C269,Translate!$B$3:$E$1698,3,FALSE)</f>
        <v>Gwasanaethau diwylliannol, amgylcheddol a chynllunio</v>
      </c>
      <c r="F269" s="22" t="s">
        <v>3588</v>
      </c>
      <c r="G269" s="28" t="str">
        <f>IF(FrontPage!$E$5=1,E269&amp;F269,C269&amp;D269)</f>
        <v>Cultural, environmental and planning services (Column 4 lines 47 to 70)</v>
      </c>
      <c r="H269" s="3" t="str">
        <f t="shared" si="9"/>
        <v/>
      </c>
    </row>
    <row r="270" spans="1:8" ht="25" x14ac:dyDescent="0.25">
      <c r="A270" s="3" t="str">
        <f t="shared" si="10"/>
        <v/>
      </c>
      <c r="B270" s="29">
        <v>6</v>
      </c>
      <c r="C270" s="28" t="s">
        <v>2714</v>
      </c>
      <c r="D270" s="28" t="s">
        <v>3315</v>
      </c>
      <c r="E270" s="22" t="str">
        <f>VLOOKUP(C270,Translate!$B$3:$E$1698,3,FALSE)</f>
        <v>Gwasanaethau heddlu</v>
      </c>
      <c r="F270" s="22" t="s">
        <v>3589</v>
      </c>
      <c r="G270" s="28" t="str">
        <f>IF(FrontPage!$E$5=1,E270&amp;F270,C270&amp;D270)</f>
        <v>Police services (Column 4 line 102.1 to 102.9)</v>
      </c>
      <c r="H270" s="3" t="str">
        <f t="shared" si="9"/>
        <v/>
      </c>
    </row>
    <row r="271" spans="1:8" ht="25" x14ac:dyDescent="0.25">
      <c r="A271" s="3" t="str">
        <f t="shared" si="10"/>
        <v/>
      </c>
      <c r="B271" s="29">
        <v>7</v>
      </c>
      <c r="C271" s="28" t="s">
        <v>2726</v>
      </c>
      <c r="D271" s="28" t="s">
        <v>3316</v>
      </c>
      <c r="E271" s="22" t="str">
        <f>VLOOKUP(C271,Translate!$B$3:$E$1698,3,FALSE)</f>
        <v>Gwasanaethau tân</v>
      </c>
      <c r="F271" s="22" t="s">
        <v>3590</v>
      </c>
      <c r="G271" s="28" t="str">
        <f>IF(FrontPage!$E$5=1,E271&amp;F271,C271&amp;D271)</f>
        <v>Fire services (Column 4 lines 103 to 106)</v>
      </c>
      <c r="H271" s="3" t="str">
        <f t="shared" si="9"/>
        <v/>
      </c>
    </row>
    <row r="272" spans="1:8" ht="25" x14ac:dyDescent="0.25">
      <c r="A272" s="3">
        <v>1</v>
      </c>
      <c r="B272" s="29">
        <v>7.5</v>
      </c>
      <c r="C272" s="28" t="s">
        <v>2723</v>
      </c>
      <c r="D272" s="28" t="s">
        <v>3318</v>
      </c>
      <c r="E272" s="22" t="str">
        <f>VLOOKUP(C272,Translate!$B$3:$E$1698,3,FALSE)</f>
        <v>Gwasanaethau parciau cenedlaethol</v>
      </c>
      <c r="F272" s="22" t="s">
        <v>3591</v>
      </c>
      <c r="G272" s="28" t="str">
        <f>IF(FrontPage!$E$5=1,E272&amp;F272,C272&amp;D272)</f>
        <v>National parks services (Column 4 lines 107.1 to 107.8)</v>
      </c>
      <c r="H272" s="3">
        <f t="shared" si="9"/>
        <v>1</v>
      </c>
    </row>
    <row r="273" spans="1:8" ht="25" x14ac:dyDescent="0.25">
      <c r="A273" s="3">
        <v>1</v>
      </c>
      <c r="B273" s="29">
        <v>8</v>
      </c>
      <c r="C273" s="28" t="s">
        <v>3319</v>
      </c>
      <c r="D273" s="28" t="s">
        <v>3320</v>
      </c>
      <c r="E273" s="22" t="str">
        <f>VLOOKUP(C273,Translate!$B$3:$E$1698,3,FALSE)</f>
        <v>Gwasanaethau llys</v>
      </c>
      <c r="F273" s="22" t="s">
        <v>3592</v>
      </c>
      <c r="G273" s="28" t="str">
        <f>IF(FrontPage!$E$5=1,E273&amp;F273,C273&amp;D273)</f>
        <v>Court services (Column 4 lines 72 to 73)</v>
      </c>
      <c r="H273" s="3">
        <f t="shared" si="9"/>
        <v>1</v>
      </c>
    </row>
    <row r="274" spans="1:8" ht="25" x14ac:dyDescent="0.25">
      <c r="A274" s="3">
        <v>1</v>
      </c>
      <c r="B274" s="29">
        <v>9</v>
      </c>
      <c r="C274" s="28" t="s">
        <v>1650</v>
      </c>
      <c r="D274" s="28" t="s">
        <v>3321</v>
      </c>
      <c r="E274" s="22" t="str">
        <f>VLOOKUP(C274,Translate!$B$3:$E$1698,3,FALSE)</f>
        <v>Gwasanaethau canolog</v>
      </c>
      <c r="F274" s="22" t="s">
        <v>3593</v>
      </c>
      <c r="G274" s="28" t="str">
        <f>IF(FrontPage!$E$5=1,E274&amp;F274,C274&amp;D274)</f>
        <v>Central services (Column 4 lines 89 to 92.3)</v>
      </c>
      <c r="H274" s="3">
        <f t="shared" si="9"/>
        <v>1</v>
      </c>
    </row>
    <row r="275" spans="1:8" ht="25" x14ac:dyDescent="0.25">
      <c r="A275" s="3" t="str">
        <f t="shared" si="10"/>
        <v/>
      </c>
      <c r="B275" s="29">
        <v>10</v>
      </c>
      <c r="C275" s="28" t="s">
        <v>3322</v>
      </c>
      <c r="D275" s="28" t="s">
        <v>3323</v>
      </c>
      <c r="E275" s="22" t="str">
        <f>VLOOKUP(C275,Translate!$B$3:$E$1698,3,FALSE)</f>
        <v>Gwasanaethau anniffiniedig</v>
      </c>
      <c r="F275" s="22" t="s">
        <v>3594</v>
      </c>
      <c r="G275" s="28" t="str">
        <f>IF(FrontPage!$E$5=1,E275&amp;F275,C275&amp;D275)</f>
        <v>Undefined services (Column 4 lines 114 to 118)</v>
      </c>
      <c r="H275" s="3" t="str">
        <f t="shared" si="9"/>
        <v/>
      </c>
    </row>
    <row r="276" spans="1:8" x14ac:dyDescent="0.25">
      <c r="A276" s="3" t="str">
        <f t="shared" si="10"/>
        <v/>
      </c>
      <c r="B276" s="29">
        <v>11</v>
      </c>
      <c r="C276" s="28" t="s">
        <v>3290</v>
      </c>
      <c r="D276" s="28" t="s">
        <v>764</v>
      </c>
      <c r="E276" s="22" t="str">
        <f>VLOOKUP(C276,Translate!$B$3:$E$1698,3,FALSE)</f>
        <v>Cyfanswm gwariant ar wasanaethau</v>
      </c>
      <c r="F276" s="22" t="s">
        <v>3595</v>
      </c>
      <c r="G276" s="28" t="str">
        <f>IF(FrontPage!$E$5=1,E276&amp;F276,C276&amp;D276)</f>
        <v>TOTAL SERVICE EXPENDITURE (lines 1 to 10)</v>
      </c>
      <c r="H276" s="3" t="str">
        <f t="shared" si="9"/>
        <v/>
      </c>
    </row>
    <row r="277" spans="1:8" ht="13" x14ac:dyDescent="0.25">
      <c r="A277" s="3"/>
      <c r="B277" s="37" t="s">
        <v>3288</v>
      </c>
      <c r="C277" s="38"/>
      <c r="D277" s="38"/>
      <c r="E277" s="38"/>
      <c r="F277" s="38"/>
      <c r="G277" s="38"/>
      <c r="H277" s="3">
        <f t="shared" si="9"/>
        <v>0</v>
      </c>
    </row>
    <row r="278" spans="1:8" x14ac:dyDescent="0.25">
      <c r="A278" s="3" t="str">
        <f t="shared" si="10"/>
        <v/>
      </c>
      <c r="C278" s="28" t="s">
        <v>2970</v>
      </c>
      <c r="E278" s="22" t="str">
        <f>VLOOKUP(C278,Translate!$B$3:$E$1698,3,FALSE)</f>
        <v>Cofnodwch yn negyddol</v>
      </c>
      <c r="F278" s="22" t="str">
        <f>IF(ISERROR(VLOOKUP(D278,Translate!$B$3:$E$1238,3,FALSE)),"",VLOOKUP(D278,Translate!$B$3:$E$1238,3,FALSE))</f>
        <v/>
      </c>
      <c r="G278" s="28" t="str">
        <f>IF(FrontPage!$E$5=1,E278&amp;F278,C278&amp;D278)</f>
        <v>Record as negative</v>
      </c>
      <c r="H278" s="3" t="str">
        <f t="shared" si="9"/>
        <v/>
      </c>
    </row>
    <row r="279" spans="1:8" ht="25" x14ac:dyDescent="0.25">
      <c r="A279" s="3" t="str">
        <f t="shared" si="10"/>
        <v/>
      </c>
      <c r="C279" s="28" t="s">
        <v>120</v>
      </c>
      <c r="E279" s="22" t="str">
        <f>VLOOKUP(C279,Translate!$B$3:$E$1698,3,FALSE)</f>
        <v>SYLWCH BOD LLINELLAU "ERAILL" - 198, 298 AC ATI BELLACH YN LLENWI'N AWTOMATIG O'R RHESTR AR WAELOD Y DUDALEN</v>
      </c>
      <c r="F279" s="22" t="str">
        <f>IF(ISERROR(VLOOKUP(D279,Translate!$B$3:$E$1238,3,FALSE)),"",VLOOKUP(D279,Translate!$B$3:$E$1238,3,FALSE))</f>
        <v/>
      </c>
      <c r="G279" s="28" t="str">
        <f>IF(FrontPage!$E$5=1,E279&amp;F279,C279&amp;D279)</f>
        <v>PLEASE NOTE "OTHER" LINES - 198, 298 ETC ARE NOW AUTOMATICALLY POPULATED FROM THE SPECIFICATION LIST AT THE BOTTOM OF THE PAGE</v>
      </c>
      <c r="H279" s="3" t="str">
        <f t="shared" si="9"/>
        <v/>
      </c>
    </row>
    <row r="280" spans="1:8" x14ac:dyDescent="0.25">
      <c r="A280" s="3" t="str">
        <f t="shared" si="10"/>
        <v/>
      </c>
      <c r="C280" s="28" t="s">
        <v>184</v>
      </c>
      <c r="E280" s="22" t="str">
        <f>VLOOKUP(C280,Translate!$B$3:$E$1698,3,FALSE)</f>
        <v>Grantiau cyfredol</v>
      </c>
      <c r="F280" s="22" t="str">
        <f>IF(ISERROR(VLOOKUP(D280,Translate!$B$3:$E$1238,3,FALSE)),"",VLOOKUP(D280,Translate!$B$3:$E$1238,3,FALSE))</f>
        <v/>
      </c>
      <c r="G280" s="28" t="str">
        <f>IF(FrontPage!$E$5=1,E280&amp;F280,C280&amp;D280)</f>
        <v>Current grants</v>
      </c>
      <c r="H280" s="3" t="str">
        <f t="shared" si="9"/>
        <v/>
      </c>
    </row>
    <row r="281" spans="1:8" x14ac:dyDescent="0.25">
      <c r="A281" s="3" t="str">
        <f t="shared" si="10"/>
        <v/>
      </c>
      <c r="C281" s="28" t="s">
        <v>109</v>
      </c>
      <c r="E281" s="22" t="str">
        <f>VLOOKUP(C281,Translate!$B$3:$E$1698,3,FALSE)</f>
        <v>Grantiau ariannu cyfalaf ac elfen gyfalaf y fenter cyllid preifat</v>
      </c>
      <c r="F281" s="22" t="str">
        <f>IF(ISERROR(VLOOKUP(D281,Translate!$B$3:$E$1238,3,FALSE)),"",VLOOKUP(D281,Translate!$B$3:$E$1238,3,FALSE))</f>
        <v/>
      </c>
      <c r="G281" s="28" t="str">
        <f>IF(FrontPage!$E$5=1,E281&amp;F281,C281&amp;D281)</f>
        <v>Capital financing grants and capital element of PFI</v>
      </c>
      <c r="H281" s="3" t="str">
        <f t="shared" si="9"/>
        <v/>
      </c>
    </row>
    <row r="282" spans="1:8" x14ac:dyDescent="0.25">
      <c r="A282" s="3" t="str">
        <f t="shared" si="10"/>
        <v/>
      </c>
      <c r="C282" s="29" t="s">
        <v>412</v>
      </c>
      <c r="E282" s="22" t="str">
        <f>VLOOKUP(C282,Translate!$B$3:$E$1718,3,FALSE)</f>
        <v>Addysg</v>
      </c>
      <c r="F282" s="22" t="str">
        <f>IF(ISERROR(VLOOKUP(D282,Translate!$B$3:$E$1718,3,FALSE)),"",VLOOKUP(D282,Translate!$B$3:$E$1718,3,FALSE))</f>
        <v/>
      </c>
      <c r="G282" s="28" t="str">
        <f>IF(FrontPage!$E$5=1,E282&amp;F282,C282&amp;D282)</f>
        <v>Education</v>
      </c>
      <c r="H282" s="3" t="str">
        <f t="shared" si="9"/>
        <v/>
      </c>
    </row>
    <row r="283" spans="1:8" x14ac:dyDescent="0.25">
      <c r="A283" s="3" t="str">
        <f t="shared" si="10"/>
        <v/>
      </c>
      <c r="B283" s="29">
        <v>106</v>
      </c>
      <c r="C283" s="28" t="s">
        <v>237</v>
      </c>
      <c r="E283" s="22" t="str">
        <f>VLOOKUP(C283,Translate!$B$3:$E$1718,3,FALSE)</f>
        <v>Teuluoedd yn Gyntaf: gwariant ar addysg</v>
      </c>
      <c r="F283" s="22" t="str">
        <f>IF(ISERROR(VLOOKUP(D283,Translate!$B$3:$E$1718,3,FALSE)),"",VLOOKUP(D283,Translate!$B$3:$E$1718,3,FALSE))</f>
        <v/>
      </c>
      <c r="G283" s="28" t="str">
        <f>IF(FrontPage!$E$5=1,E283&amp;F283,C283&amp;D283)</f>
        <v>Families first: spent on education</v>
      </c>
      <c r="H283" s="3" t="str">
        <f>A283</f>
        <v/>
      </c>
    </row>
    <row r="284" spans="1:8" x14ac:dyDescent="0.25">
      <c r="A284" s="3" t="str">
        <f t="shared" si="10"/>
        <v/>
      </c>
      <c r="B284" s="29">
        <v>118</v>
      </c>
      <c r="C284" s="28" t="s">
        <v>53</v>
      </c>
      <c r="E284" s="22" t="str">
        <f>VLOOKUP(C284,Translate!$B$3:$E$1767,3,FALSE)</f>
        <v>Darpariaeth ôl-16 mewn ysgolion</v>
      </c>
      <c r="F284" s="22" t="str">
        <f>IF(ISERROR(VLOOKUP(D284,Translate!$B$3:$E$1718,3,FALSE)),"",VLOOKUP(D284,Translate!$B$3:$E$1718,3,FALSE))</f>
        <v/>
      </c>
      <c r="G284" s="28" t="str">
        <f>IF(FrontPage!$E$5=1,E284&amp;F284,C284&amp;D284)</f>
        <v>Post-16 provision in schools</v>
      </c>
      <c r="H284" s="3" t="str">
        <f t="shared" ref="H284:H319" si="11">A284</f>
        <v/>
      </c>
    </row>
    <row r="285" spans="1:8" x14ac:dyDescent="0.25">
      <c r="A285" s="3"/>
      <c r="B285" s="29">
        <v>118.1</v>
      </c>
      <c r="C285" s="28" t="s">
        <v>4049</v>
      </c>
      <c r="E285" s="22" t="str">
        <f>VLOOKUP(C285,Translate!$B$3:$E$1767,3,FALSE)</f>
        <v>COVID-19 Addysg (gan gynnwys ysgolion)</v>
      </c>
      <c r="F285" s="22" t="str">
        <f>IF(ISERROR(VLOOKUP(D285,Translate!$B$3:$E$1718,3,FALSE)),"",VLOOKUP(D285,Translate!$B$3:$E$1718,3,FALSE))</f>
        <v/>
      </c>
      <c r="G285" s="28" t="str">
        <f>IF(FrontPage!$E$5=1,E285&amp;F285,C285&amp;D285)</f>
        <v>COVID-19 Education (including schools)</v>
      </c>
      <c r="H285" s="3"/>
    </row>
    <row r="286" spans="1:8" x14ac:dyDescent="0.25">
      <c r="A286" s="3"/>
      <c r="B286" s="29">
        <v>118.2</v>
      </c>
      <c r="C286" s="28" t="s">
        <v>4028</v>
      </c>
      <c r="E286" s="22" t="str">
        <f>VLOOKUP(C286,Translate!$B$3:$E$1767,3,FALSE)</f>
        <v>COVID-19 Gwasanaethau cymdeithasol</v>
      </c>
      <c r="F286" s="22" t="str">
        <f>IF(ISERROR(VLOOKUP(D286,Translate!$B$3:$E$1718,3,FALSE)),"",VLOOKUP(D286,Translate!$B$3:$E$1718,3,FALSE))</f>
        <v/>
      </c>
      <c r="G286" s="28" t="str">
        <f>IF(FrontPage!$E$5=1,E286&amp;F286,C286&amp;D286)</f>
        <v>COVID-19 Social Services</v>
      </c>
      <c r="H286" s="3"/>
    </row>
    <row r="287" spans="1:8" x14ac:dyDescent="0.25">
      <c r="A287" s="3"/>
      <c r="B287" s="29">
        <v>118.3</v>
      </c>
      <c r="C287" s="28" t="s">
        <v>4031</v>
      </c>
      <c r="E287" s="22" t="str">
        <f>VLOOKUP(C287,Translate!$B$3:$E$1767,3,FALSE)</f>
        <v>COVID-19 Ffyrdd a Thrafnidiaeth</v>
      </c>
      <c r="F287" s="22" t="str">
        <f>IF(ISERROR(VLOOKUP(D287,Translate!$B$3:$E$1718,3,FALSE)),"",VLOOKUP(D287,Translate!$B$3:$E$1718,3,FALSE))</f>
        <v/>
      </c>
      <c r="G287" s="28" t="str">
        <f>IF(FrontPage!$E$5=1,E287&amp;F287,C287&amp;D287)</f>
        <v>COVID-19 Roads and Transport</v>
      </c>
      <c r="H287" s="3"/>
    </row>
    <row r="288" spans="1:8" x14ac:dyDescent="0.25">
      <c r="A288" s="3"/>
      <c r="B288" s="29">
        <v>118.4</v>
      </c>
      <c r="C288" s="28" t="s">
        <v>4029</v>
      </c>
      <c r="E288" s="22" t="str">
        <f>VLOOKUP(C288,Translate!$B$3:$E$1767,3,FALSE)</f>
        <v>COVID-19 Arall</v>
      </c>
      <c r="F288" s="22" t="str">
        <f>IF(ISERROR(VLOOKUP(D288,Translate!$B$3:$E$1718,3,FALSE)),"",VLOOKUP(D288,Translate!$B$3:$E$1718,3,FALSE))</f>
        <v/>
      </c>
      <c r="G288" s="28" t="str">
        <f>IF(FrontPage!$E$5=1,E288&amp;F288,C288&amp;D288)</f>
        <v>COVID-19 Other</v>
      </c>
      <c r="H288" s="3"/>
    </row>
    <row r="289" spans="1:8" x14ac:dyDescent="0.25">
      <c r="A289" s="3" t="str">
        <f t="shared" si="10"/>
        <v/>
      </c>
      <c r="B289" s="29">
        <v>119</v>
      </c>
      <c r="C289" s="28" t="s">
        <v>238</v>
      </c>
      <c r="E289" s="22" t="str">
        <f>VLOOKUP(C289,Translate!$B$3:$E$1718,3,FALSE)</f>
        <v xml:space="preserve">Grantiau'r Gymuned Ewropeaidd ar gyfer addysg </v>
      </c>
      <c r="F289" s="22" t="str">
        <f>IF(ISERROR(VLOOKUP(D289,Translate!$B$3:$E$1718,3,FALSE)),"",VLOOKUP(D289,Translate!$B$3:$E$1718,3,FALSE))</f>
        <v/>
      </c>
      <c r="G289" s="28" t="str">
        <f>IF(FrontPage!$E$5=1,E289&amp;F289,C289&amp;D289)</f>
        <v>European community grants for education</v>
      </c>
      <c r="H289" s="3" t="str">
        <f t="shared" si="11"/>
        <v/>
      </c>
    </row>
    <row r="290" spans="1:8" x14ac:dyDescent="0.25">
      <c r="A290" s="3"/>
      <c r="B290" s="29">
        <v>123</v>
      </c>
      <c r="C290" s="28" t="s">
        <v>3672</v>
      </c>
      <c r="E290" s="22" t="str">
        <f>VLOOKUP(C290,Translate!$B$3:$E$1718,3,FALSE)</f>
        <v>Hyrwyddo Ymgysylltu Cadarnhaol ar gyfer Pobl Ifanc (addysg)</v>
      </c>
      <c r="F290" s="22" t="str">
        <f>IF(ISERROR(VLOOKUP(D290,Translate!$B$3:$E$1718,3,FALSE)),"",VLOOKUP(D290,Translate!$B$3:$E$1718,3,FALSE))</f>
        <v/>
      </c>
      <c r="G290" s="28" t="str">
        <f>IF(FrontPage!$E$5=1,E290&amp;F290,C290&amp;D290)</f>
        <v>Promoting Postive Engagement for Young People (education)</v>
      </c>
      <c r="H290" s="3">
        <f t="shared" si="11"/>
        <v>0</v>
      </c>
    </row>
    <row r="291" spans="1:8" x14ac:dyDescent="0.25">
      <c r="A291" s="3"/>
      <c r="B291" s="29">
        <v>125</v>
      </c>
      <c r="C291" s="28" t="s">
        <v>3651</v>
      </c>
      <c r="E291" s="22" t="str">
        <f>VLOOKUP(C291,Translate!$B$3:$E$1718,3,FALSE)</f>
        <v xml:space="preserve">Ysgolion Arloesi </v>
      </c>
      <c r="F291" s="22" t="str">
        <f>IF(ISERROR(VLOOKUP(D291,Translate!$B$3:$E$1718,3,FALSE)),"",VLOOKUP(D291,Translate!$B$3:$E$1718,3,FALSE))</f>
        <v/>
      </c>
      <c r="G291" s="28" t="str">
        <f>IF(FrontPage!$E$5=1,E291&amp;F291,C291&amp;D291)</f>
        <v>Pioneer Schools</v>
      </c>
      <c r="H291" s="3">
        <f t="shared" si="11"/>
        <v>0</v>
      </c>
    </row>
    <row r="292" spans="1:8" x14ac:dyDescent="0.25">
      <c r="A292" s="3"/>
      <c r="B292" s="29">
        <v>127</v>
      </c>
      <c r="C292" s="28" t="s">
        <v>3652</v>
      </c>
      <c r="E292" s="22" t="str">
        <f>VLOOKUP(C292,Translate!$B$3:$E$1718,3,FALSE)</f>
        <v>Grant Rhaglen Cymorth TGAU</v>
      </c>
      <c r="F292" s="22" t="str">
        <f>IF(ISERROR(VLOOKUP(D292,Translate!$B$3:$E$1718,3,FALSE)),"",VLOOKUP(D292,Translate!$B$3:$E$1718,3,FALSE))</f>
        <v/>
      </c>
      <c r="G292" s="28" t="str">
        <f>IF(FrontPage!$E$5=1,E292&amp;F292,C292&amp;D292)</f>
        <v>GCSE Support Programme Grant</v>
      </c>
      <c r="H292" s="3">
        <f t="shared" si="11"/>
        <v>0</v>
      </c>
    </row>
    <row r="293" spans="1:8" x14ac:dyDescent="0.25">
      <c r="A293" s="3"/>
      <c r="B293" s="29">
        <v>128</v>
      </c>
      <c r="C293" s="28" t="s">
        <v>3653</v>
      </c>
      <c r="E293" s="22" t="str">
        <f>VLOOKUP(C293,Translate!$B$3:$E$1718,3,FALSE)</f>
        <v>Ieithoedd Tramor Modern</v>
      </c>
      <c r="F293" s="22" t="str">
        <f>IF(ISERROR(VLOOKUP(D293,Translate!$B$3:$E$1718,3,FALSE)),"",VLOOKUP(D293,Translate!$B$3:$E$1718,3,FALSE))</f>
        <v/>
      </c>
      <c r="G293" s="28" t="str">
        <f>IF(FrontPage!$E$5=1,E293&amp;F293,C293&amp;D293)</f>
        <v>Modern Foreign Languages</v>
      </c>
      <c r="H293" s="3">
        <f t="shared" si="11"/>
        <v>0</v>
      </c>
    </row>
    <row r="294" spans="1:8" x14ac:dyDescent="0.25">
      <c r="A294" s="3"/>
      <c r="B294" s="29">
        <v>131</v>
      </c>
      <c r="C294" s="28" t="s">
        <v>3978</v>
      </c>
      <c r="E294" s="22" t="str">
        <f>VLOOKUP(C294,Translate!$B$3:$E$1767,3,FALSE)</f>
        <v>Grant Gwella Ysgolion Consortia Rhanbarthol</v>
      </c>
      <c r="F294" s="22" t="str">
        <f>IF(ISERROR(VLOOKUP(D294,Translate!$B$3:$E$1718,3,FALSE)),"",VLOOKUP(D294,Translate!$B$3:$E$1718,3,FALSE))</f>
        <v/>
      </c>
      <c r="G294" s="28" t="str">
        <f>IF(FrontPage!$E$5=1,E294&amp;F294,C294&amp;D294)</f>
        <v>Regional Consortia School Improvement Grant</v>
      </c>
      <c r="H294" s="3">
        <f t="shared" ref="H294:H295" si="12">A294</f>
        <v>0</v>
      </c>
    </row>
    <row r="295" spans="1:8" x14ac:dyDescent="0.25">
      <c r="A295" s="3"/>
      <c r="B295" s="29">
        <v>132</v>
      </c>
      <c r="C295" s="28" t="s">
        <v>3979</v>
      </c>
      <c r="E295" s="22" t="str">
        <f>VLOOKUP(C295,Translate!$B$3:$E$1767,3,FALSE)</f>
        <v>Grant Addysg Awdurdodau Lleol</v>
      </c>
      <c r="F295" s="22" t="str">
        <f>IF(ISERROR(VLOOKUP(D295,Translate!$B$3:$E$1718,3,FALSE)),"",VLOOKUP(D295,Translate!$B$3:$E$1718,3,FALSE))</f>
        <v/>
      </c>
      <c r="G295" s="28" t="str">
        <f>IF(FrontPage!$E$5=1,E295&amp;F295,C295&amp;D295)</f>
        <v>Local Authority Education Grant</v>
      </c>
      <c r="H295" s="3">
        <f t="shared" si="12"/>
        <v>0</v>
      </c>
    </row>
    <row r="296" spans="1:8" x14ac:dyDescent="0.25">
      <c r="A296" s="3"/>
      <c r="B296" s="29">
        <v>132.1</v>
      </c>
      <c r="C296" s="28" t="s">
        <v>4079</v>
      </c>
      <c r="E296" s="22" t="str">
        <f>VLOOKUP(C296,Translate!$B$3:$E$1767,3,FALSE)</f>
        <v>Grant Addysg Awdurdod Lleol - Safonau Ysgolion</v>
      </c>
      <c r="F296" s="22" t="str">
        <f>IF(ISERROR(VLOOKUP(D296,Translate!$B$3:$E$1718,3,FALSE)),"",VLOOKUP(D296,Translate!$B$3:$E$1718,3,FALSE))</f>
        <v/>
      </c>
      <c r="G296" s="28" t="str">
        <f>IF(FrontPage!$E$5=1,E296&amp;F296,C296&amp;D296)</f>
        <v>Local Authority Education Grant - Schools Standards</v>
      </c>
      <c r="H296" s="3">
        <f t="shared" ref="H296:H299" si="13">A296</f>
        <v>0</v>
      </c>
    </row>
    <row r="297" spans="1:8" x14ac:dyDescent="0.25">
      <c r="A297" s="3"/>
      <c r="B297" s="29">
        <v>132.19999999999999</v>
      </c>
      <c r="C297" s="28" t="s">
        <v>4080</v>
      </c>
      <c r="E297" s="22" t="str">
        <f>VLOOKUP(C297,Translate!$B$3:$E$1767,3,FALSE)</f>
        <v>Grant Addysg Awdurdod Lleol - Ecwiti</v>
      </c>
      <c r="F297" s="22" t="str">
        <f>IF(ISERROR(VLOOKUP(D297,Translate!$B$3:$E$1718,3,FALSE)),"",VLOOKUP(D297,Translate!$B$3:$E$1718,3,FALSE))</f>
        <v/>
      </c>
      <c r="G297" s="28" t="str">
        <f>IF(FrontPage!$E$5=1,E297&amp;F297,C297&amp;D297)</f>
        <v>Local Authority Education Grant - Equity</v>
      </c>
      <c r="H297" s="3">
        <f t="shared" si="13"/>
        <v>0</v>
      </c>
    </row>
    <row r="298" spans="1:8" x14ac:dyDescent="0.25">
      <c r="A298" s="3"/>
      <c r="B298" s="29">
        <v>132.30000000000001</v>
      </c>
      <c r="C298" s="28" t="s">
        <v>4081</v>
      </c>
      <c r="E298" s="22" t="str">
        <f>VLOOKUP(C298,Translate!$B$3:$E$1767,3,FALSE)</f>
        <v>Grant Addysg Awdurdod Lleol - Diwygio</v>
      </c>
      <c r="F298" s="22" t="str">
        <f>IF(ISERROR(VLOOKUP(D298,Translate!$B$3:$E$1718,3,FALSE)),"",VLOOKUP(D298,Translate!$B$3:$E$1718,3,FALSE))</f>
        <v/>
      </c>
      <c r="G298" s="28" t="str">
        <f>IF(FrontPage!$E$5=1,E298&amp;F298,C298&amp;D298)</f>
        <v>Local Authority Education Grant - Reform</v>
      </c>
      <c r="H298" s="3">
        <f t="shared" si="13"/>
        <v>0</v>
      </c>
    </row>
    <row r="299" spans="1:8" x14ac:dyDescent="0.25">
      <c r="A299" s="3"/>
      <c r="B299" s="29">
        <v>132.4</v>
      </c>
      <c r="C299" s="28" t="s">
        <v>4082</v>
      </c>
      <c r="E299" s="22" t="str">
        <f>VLOOKUP(C299,Translate!$B$3:$E$1767,3,FALSE)</f>
        <v>Grant Addysg Awdurdod Lleol - Cymraeg 2050</v>
      </c>
      <c r="F299" s="22" t="str">
        <f>IF(ISERROR(VLOOKUP(D299,Translate!$B$3:$E$1718,3,FALSE)),"",VLOOKUP(D299,Translate!$B$3:$E$1718,3,FALSE))</f>
        <v/>
      </c>
      <c r="G299" s="28" t="str">
        <f>IF(FrontPage!$E$5=1,E299&amp;F299,C299&amp;D299)</f>
        <v>Local Authority Education Grant - Cymraeg 2050</v>
      </c>
      <c r="H299" s="3">
        <f t="shared" si="13"/>
        <v>0</v>
      </c>
    </row>
    <row r="300" spans="1:8" x14ac:dyDescent="0.25">
      <c r="A300" s="3" t="str">
        <f t="shared" si="10"/>
        <v/>
      </c>
      <c r="B300" s="29">
        <v>133</v>
      </c>
      <c r="C300" s="28" t="s">
        <v>509</v>
      </c>
      <c r="E300" s="22" t="str">
        <f>VLOOKUP(C300,Translate!$B$3:$E$1718,3,FALSE)</f>
        <v>Dysgu Cymunedol i Oedolion (Dysgu Cymunedol yn flaenorol)</v>
      </c>
      <c r="F300" s="22" t="str">
        <f>IF(ISERROR(VLOOKUP(D300,Translate!$B$3:$E$1718,3,FALSE)),"",VLOOKUP(D300,Translate!$B$3:$E$1718,3,FALSE))</f>
        <v/>
      </c>
      <c r="G300" s="28" t="str">
        <f>IF(FrontPage!$E$5=1,E300&amp;F300,C300&amp;D300)</f>
        <v>Adult Community Learning (formerly Community learning)</v>
      </c>
      <c r="H300" s="3" t="str">
        <f t="shared" si="11"/>
        <v/>
      </c>
    </row>
    <row r="301" spans="1:8" x14ac:dyDescent="0.25">
      <c r="A301" s="3"/>
      <c r="B301" s="29">
        <v>137</v>
      </c>
      <c r="C301" s="28" t="s">
        <v>3686</v>
      </c>
      <c r="E301" s="22" t="str">
        <f>VLOOKUP(C301,Translate!$B$3:$E$1718,3,FALSE)</f>
        <v>Cymunedau am Waith (addysg)</v>
      </c>
      <c r="F301" s="22" t="str">
        <f>IF(ISERROR(VLOOKUP(D301,Translate!$B$3:$E$1718,3,FALSE)),"",VLOOKUP(D301,Translate!$B$3:$E$1718,3,FALSE))</f>
        <v/>
      </c>
      <c r="G301" s="28" t="str">
        <f>IF(FrontPage!$E$5=1,E301&amp;F301,C301&amp;D301)</f>
        <v>Communities for work (education)</v>
      </c>
      <c r="H301" s="3">
        <f t="shared" si="11"/>
        <v>0</v>
      </c>
    </row>
    <row r="302" spans="1:8" x14ac:dyDescent="0.25">
      <c r="A302" s="3" t="str">
        <f t="shared" si="10"/>
        <v/>
      </c>
      <c r="B302" s="29">
        <v>143</v>
      </c>
      <c r="C302" s="28" t="s">
        <v>130</v>
      </c>
      <c r="E302" s="22" t="str">
        <f>VLOOKUP(C302,Translate!$B$3:$E$1718,3,FALSE)</f>
        <v>Y Gronfa Loteri Fawr</v>
      </c>
      <c r="F302" s="22" t="str">
        <f>IF(ISERROR(VLOOKUP(D302,Translate!$B$3:$E$1718,3,FALSE)),"",VLOOKUP(D302,Translate!$B$3:$E$1718,3,FALSE))</f>
        <v/>
      </c>
      <c r="G302" s="28" t="str">
        <f>IF(FrontPage!$E$5=1,E302&amp;F302,C302&amp;D302)</f>
        <v>Big lottery fund</v>
      </c>
      <c r="H302" s="3" t="str">
        <f t="shared" si="11"/>
        <v/>
      </c>
    </row>
    <row r="303" spans="1:8" x14ac:dyDescent="0.25">
      <c r="A303" s="3" t="str">
        <f t="shared" ref="A303:A386" si="14">IF(OR(ISERROR(E303),E303=0),1,"")</f>
        <v/>
      </c>
      <c r="B303" s="29">
        <v>145</v>
      </c>
      <c r="C303" s="28" t="s">
        <v>131</v>
      </c>
      <c r="E303" s="22" t="str">
        <f>VLOOKUP(C303,Translate!$B$3:$E$1718,3,FALSE)</f>
        <v>Grant gwisg ysgol</v>
      </c>
      <c r="F303" s="22" t="str">
        <f>IF(ISERROR(VLOOKUP(D303,Translate!$B$3:$E$1718,3,FALSE)),"",VLOOKUP(D303,Translate!$B$3:$E$1718,3,FALSE))</f>
        <v/>
      </c>
      <c r="G303" s="28" t="str">
        <f>IF(FrontPage!$E$5=1,E303&amp;F303,C303&amp;D303)</f>
        <v>School uniform grant</v>
      </c>
      <c r="H303" s="3" t="str">
        <f t="shared" si="11"/>
        <v/>
      </c>
    </row>
    <row r="304" spans="1:8" x14ac:dyDescent="0.25">
      <c r="A304" s="3" t="str">
        <f t="shared" si="14"/>
        <v/>
      </c>
      <c r="B304" s="29">
        <v>151</v>
      </c>
      <c r="C304" s="28" t="s">
        <v>455</v>
      </c>
      <c r="E304" s="22" t="str">
        <f>VLOOKUP(C304,Translate!$B$3:$E$1718,3,FALSE)</f>
        <v>Grant NOVUS</v>
      </c>
      <c r="F304" s="22" t="str">
        <f>IF(ISERROR(VLOOKUP(D304,Translate!$B$3:$E$1718,3,FALSE)),"",VLOOKUP(D304,Translate!$B$3:$E$1718,3,FALSE))</f>
        <v/>
      </c>
      <c r="G304" s="28" t="str">
        <f>IF(FrontPage!$E$5=1,E304&amp;F304,C304&amp;D304)</f>
        <v>NOVUS grant</v>
      </c>
      <c r="H304" s="3" t="str">
        <f t="shared" si="11"/>
        <v/>
      </c>
    </row>
    <row r="305" spans="1:8" x14ac:dyDescent="0.25">
      <c r="A305" s="3" t="str">
        <f t="shared" si="14"/>
        <v/>
      </c>
      <c r="B305" s="29">
        <v>152</v>
      </c>
      <c r="C305" s="28" t="s">
        <v>121</v>
      </c>
      <c r="E305" s="22" t="str">
        <f>VLOOKUP(C305,Translate!$B$3:$E$1718,3,FALSE)</f>
        <v>Grant llefrith y Gymuned Economaidd Ewropeaidd</v>
      </c>
      <c r="F305" s="22" t="str">
        <f>IF(ISERROR(VLOOKUP(D305,Translate!$B$3:$E$1718,3,FALSE)),"",VLOOKUP(D305,Translate!$B$3:$E$1718,3,FALSE))</f>
        <v/>
      </c>
      <c r="G305" s="28" t="str">
        <f>IF(FrontPage!$E$5=1,E305&amp;F305,C305&amp;D305)</f>
        <v>EEC milk grant</v>
      </c>
      <c r="H305" s="3" t="str">
        <f t="shared" si="11"/>
        <v/>
      </c>
    </row>
    <row r="306" spans="1:8" x14ac:dyDescent="0.25">
      <c r="A306" s="3" t="str">
        <f t="shared" si="14"/>
        <v/>
      </c>
      <c r="B306" s="29">
        <v>154</v>
      </c>
      <c r="C306" s="28" t="s">
        <v>52</v>
      </c>
      <c r="E306" s="22" t="str">
        <f>VLOOKUP(C306,Translate!$B$3:$E$1718,3,FALSE)</f>
        <v>Cyfanswm gwasanaeth ieuenctid</v>
      </c>
      <c r="F306" s="22" t="str">
        <f>IF(ISERROR(VLOOKUP(D306,Translate!$B$3:$E$1718,3,FALSE)),"",VLOOKUP(D306,Translate!$B$3:$E$1718,3,FALSE))</f>
        <v/>
      </c>
      <c r="G306" s="28" t="str">
        <f>IF(FrontPage!$E$5=1,E306&amp;F306,C306&amp;D306)</f>
        <v>Youth service</v>
      </c>
      <c r="H306" s="3" t="str">
        <f t="shared" si="11"/>
        <v/>
      </c>
    </row>
    <row r="307" spans="1:8" x14ac:dyDescent="0.25">
      <c r="A307" s="3"/>
      <c r="B307" s="29">
        <v>163</v>
      </c>
      <c r="C307" s="28" t="s">
        <v>3675</v>
      </c>
      <c r="E307" s="22"/>
      <c r="F307" s="22"/>
      <c r="H307" s="3"/>
    </row>
    <row r="308" spans="1:8" x14ac:dyDescent="0.25">
      <c r="A308" s="3" t="str">
        <f t="shared" si="14"/>
        <v/>
      </c>
      <c r="B308" s="29">
        <v>164</v>
      </c>
      <c r="C308" s="28" t="s">
        <v>3881</v>
      </c>
      <c r="E308" s="22" t="str">
        <f>VLOOKUP(C308,Translate!$B$3:$E$1718,3,FALSE)</f>
        <v>Grant Amddifadedd Ysgolion (Grant amddifadedd disgyblion yn flaenorol)</v>
      </c>
      <c r="F308" s="22" t="str">
        <f>IF(ISERROR(VLOOKUP(D308,Translate!$B$3:$E$1718,3,FALSE)),"",VLOOKUP(D308,Translate!$B$3:$E$1718,3,FALSE))</f>
        <v/>
      </c>
      <c r="G308" s="28" t="str">
        <f>IF(FrontPage!$E$5=1,E308&amp;F308,C308&amp;D308)</f>
        <v>Pupil development grant (formerly pupil deprivation grant)</v>
      </c>
      <c r="H308" s="3" t="str">
        <f t="shared" si="11"/>
        <v/>
      </c>
    </row>
    <row r="309" spans="1:8" x14ac:dyDescent="0.25">
      <c r="A309" s="3" t="str">
        <f t="shared" si="14"/>
        <v/>
      </c>
      <c r="B309" s="29">
        <v>166</v>
      </c>
      <c r="C309" s="28" t="s">
        <v>483</v>
      </c>
      <c r="E309" s="22" t="str">
        <f>VLOOKUP(C309,Translate!$B$3:$E$1718,3,FALSE)</f>
        <v>Cymunedau yn Gyntaf (addysg)</v>
      </c>
      <c r="F309" s="22" t="str">
        <f>IF(ISERROR(VLOOKUP(D309,Translate!$B$3:$E$1718,3,FALSE)),"",VLOOKUP(D309,Translate!$B$3:$E$1718,3,FALSE))</f>
        <v/>
      </c>
      <c r="G309" s="28" t="str">
        <f>IF(FrontPage!$E$5=1,E309&amp;F309,C309&amp;D309)</f>
        <v>Communities First (education)</v>
      </c>
      <c r="H309" s="3" t="str">
        <f t="shared" si="11"/>
        <v/>
      </c>
    </row>
    <row r="310" spans="1:8" x14ac:dyDescent="0.25">
      <c r="A310" s="3" t="str">
        <f t="shared" si="14"/>
        <v/>
      </c>
      <c r="B310" s="29">
        <v>167</v>
      </c>
      <c r="C310" s="28" t="s">
        <v>3675</v>
      </c>
      <c r="E310" s="22" t="str">
        <f>VLOOKUP(C310,Translate!$B$3:$E$1718,3,FALSE)</f>
        <v>Grant Gwella addysg</v>
      </c>
      <c r="F310" s="22" t="str">
        <f>IF(ISERROR(VLOOKUP(D310,Translate!$B$3:$E$1718,3,FALSE)),"",VLOOKUP(D310,Translate!$B$3:$E$1718,3,FALSE))</f>
        <v/>
      </c>
      <c r="G310" s="28" t="str">
        <f>IF(FrontPage!$E$5=1,E310&amp;F310,C310&amp;D310)</f>
        <v>Education Improvement Grant</v>
      </c>
      <c r="H310" s="3" t="str">
        <f t="shared" si="11"/>
        <v/>
      </c>
    </row>
    <row r="311" spans="1:8" x14ac:dyDescent="0.25">
      <c r="A311" s="3"/>
      <c r="B311" s="29">
        <v>168</v>
      </c>
      <c r="C311" s="28" t="s">
        <v>3975</v>
      </c>
      <c r="E311" s="22" t="str">
        <f>VLOOKUP(C311,Translate!$B$3:$E$1813,3,FALSE)</f>
        <v>Grant Plant a Chymunedau (Ariannu Hyblyg  yn flaenorol - Addysg )</v>
      </c>
      <c r="F311" s="22" t="str">
        <f>IF(ISERROR(VLOOKUP(D311,Translate!$B$3:$E$1718,3,FALSE)),"",VLOOKUP(D311,Translate!$B$3:$E$1718,3,FALSE))</f>
        <v/>
      </c>
      <c r="G311" s="28" t="str">
        <f>IF(FrontPage!$E$5=1,E311&amp;F311,C311&amp;D311)</f>
        <v>Children and Communities Grant (formerly Flexible Funding - education)</v>
      </c>
      <c r="H311" s="3"/>
    </row>
    <row r="312" spans="1:8" ht="13" x14ac:dyDescent="0.3">
      <c r="A312" s="3"/>
      <c r="B312" s="29">
        <v>169</v>
      </c>
      <c r="C312" s="20" t="s">
        <v>4006</v>
      </c>
      <c r="E312" s="22" t="str">
        <f>VLOOKUP(C312,Translate!$B$3:$E$1813,3,FALSE)</f>
        <v>Y Grant Lleihau Maint Dosbarthiadau Babanod</v>
      </c>
      <c r="F312" s="22" t="str">
        <f>IF(ISERROR(VLOOKUP(D312,Translate!$B$3:$E$1718,3,FALSE)),"",VLOOKUP(D312,Translate!$B$3:$E$1718,3,FALSE))</f>
        <v/>
      </c>
      <c r="G312" s="28" t="str">
        <f>IF(FrontPage!$E$5=1,E312&amp;F312,C312&amp;D312)</f>
        <v>Reducing Infant Class Sizes Grant</v>
      </c>
      <c r="H312" s="3"/>
    </row>
    <row r="313" spans="1:8" ht="13" x14ac:dyDescent="0.3">
      <c r="A313" s="3"/>
      <c r="B313" s="29">
        <v>170</v>
      </c>
      <c r="C313" s="20" t="s">
        <v>4052</v>
      </c>
      <c r="E313" s="22" t="str">
        <f>VLOOKUP(C313,Translate!$B$3:$E$1813,3,FALSE)</f>
        <v>Recriwtio, Adfer, a Chodi Safonau - y Rhaglen Dysgu Carlam</v>
      </c>
      <c r="F313" s="22" t="str">
        <f>IF(ISERROR(VLOOKUP(D313,Translate!$B$3:$E$1718,3,FALSE)),"",VLOOKUP(D313,Translate!$B$3:$E$1718,3,FALSE))</f>
        <v/>
      </c>
      <c r="G313" s="28" t="str">
        <f>IF(FrontPage!$E$5=1,E313&amp;F313,C313&amp;D313)</f>
        <v>Recruit, Recover Raise Standards - the Accelerating Learning Programme</v>
      </c>
      <c r="H313" s="3"/>
    </row>
    <row r="314" spans="1:8" ht="13" x14ac:dyDescent="0.3">
      <c r="A314" s="3"/>
      <c r="B314" s="29">
        <v>171</v>
      </c>
      <c r="C314" s="20" t="s">
        <v>4053</v>
      </c>
      <c r="E314" s="22" t="str">
        <f>VLOOKUP(C314,Translate!$B$3:$E$1813,3,FALSE)</f>
        <v>Anghenion dysgu ychwanegol</v>
      </c>
      <c r="F314" s="22" t="str">
        <f>IF(ISERROR(VLOOKUP(D314,Translate!$B$3:$E$1718,3,FALSE)),"",VLOOKUP(D314,Translate!$B$3:$E$1718,3,FALSE))</f>
        <v/>
      </c>
      <c r="G314" s="28" t="str">
        <f>IF(FrontPage!$E$5=1,E314&amp;F314,C314&amp;D314)</f>
        <v>Additional Learning Needs</v>
      </c>
      <c r="H314" s="3"/>
    </row>
    <row r="315" spans="1:8" ht="25" x14ac:dyDescent="0.3">
      <c r="A315" s="3"/>
      <c r="B315" s="29">
        <v>172</v>
      </c>
      <c r="C315" s="20" t="s">
        <v>4060</v>
      </c>
      <c r="E315" s="22" t="str">
        <f>VLOOKUP(C315,Translate!$B$3:$E$1813,3,FALSE)</f>
        <v>Cymorth Pontio i ddysgwyr o Leiafrifoedd Ethnig a dysgwyr sy'n Sipsiwn, Roma neu Deithwyr</v>
      </c>
      <c r="F315" s="22" t="str">
        <f>IF(ISERROR(VLOOKUP(D315,Translate!$B$3:$E$1718,3,FALSE)),"",VLOOKUP(D315,Translate!$B$3:$E$1718,3,FALSE))</f>
        <v/>
      </c>
      <c r="G315" s="28" t="str">
        <f>IF(FrontPage!$E$5=1,E315&amp;F315,C315&amp;D315)</f>
        <v>Transition support for Minority Ethnic and Gypsy, Roma, Traveller learners</v>
      </c>
      <c r="H315" s="3"/>
    </row>
    <row r="316" spans="1:8" ht="13" x14ac:dyDescent="0.3">
      <c r="A316" s="3"/>
      <c r="B316" s="29">
        <v>173</v>
      </c>
      <c r="C316" s="20" t="s">
        <v>4074</v>
      </c>
      <c r="E316" s="22" t="str">
        <f>VLOOKUP(C316,Translate!$B$3:$E$1813,3,FALSE)</f>
        <v>Grant Hanfodion Ysgolion, GAD Mynediad gynt</v>
      </c>
      <c r="F316" s="22" t="str">
        <f>IF(ISERROR(VLOOKUP(D316,Translate!$B$3:$E$1718,3,FALSE)),"",VLOOKUP(D316,Translate!$B$3:$E$1718,3,FALSE))</f>
        <v/>
      </c>
      <c r="G316" s="28" t="str">
        <f>IF(FrontPage!$E$5=1,E316&amp;F316,C316&amp;D316)</f>
        <v>School Essentials Grant, formerly PDG Access</v>
      </c>
      <c r="H316" s="3"/>
    </row>
    <row r="317" spans="1:8" ht="13" x14ac:dyDescent="0.3">
      <c r="A317" s="3"/>
      <c r="B317" s="29">
        <v>174</v>
      </c>
      <c r="C317" s="20" t="s">
        <v>4076</v>
      </c>
      <c r="E317" s="22" t="str">
        <f>VLOOKUP(C317,Translate!$B$3:$E$1813,3,FALSE)</f>
        <v>Cinio Ysgol Gynradd Gyffredinol Am Ddim</v>
      </c>
      <c r="F317" s="22" t="str">
        <f>IF(ISERROR(VLOOKUP(D317,Translate!$B$3:$E$1718,3,FALSE)),"",VLOOKUP(D317,Translate!$B$3:$E$1718,3,FALSE))</f>
        <v/>
      </c>
      <c r="G317" s="28" t="str">
        <f>IF(FrontPage!$E$5=1,E317&amp;F317,C317&amp;D317)</f>
        <v>Universal Primary Free School Meals</v>
      </c>
      <c r="H317" s="3"/>
    </row>
    <row r="318" spans="1:8" s="771" customFormat="1" x14ac:dyDescent="0.25">
      <c r="A318" s="224"/>
      <c r="B318" s="771">
        <v>175</v>
      </c>
      <c r="C318" s="772" t="s">
        <v>4094</v>
      </c>
      <c r="D318" s="772"/>
      <c r="E318" s="773" t="str">
        <f>VLOOKUP(C318,Translate!$B$3:$E$1813,3,FALSE)</f>
        <v>Model Buddsoddi Cydfuddiannol - Refeniw</v>
      </c>
      <c r="F318" s="773"/>
      <c r="G318" s="772" t="str">
        <f>IF(FrontPage!$E$5=1,E318&amp;F318,C318&amp;D318)</f>
        <v>Mutual Investment Model - Revenue</v>
      </c>
      <c r="H318" s="224"/>
    </row>
    <row r="319" spans="1:8" ht="25" x14ac:dyDescent="0.25">
      <c r="A319" s="3" t="str">
        <f t="shared" si="14"/>
        <v/>
      </c>
      <c r="B319" s="29">
        <v>198</v>
      </c>
      <c r="C319" s="28" t="s">
        <v>499</v>
      </c>
      <c r="E319" s="22" t="str">
        <f>VLOOKUP(C319,Translate!$B$3:$E$1813,3,FALSE)</f>
        <v>Arall - addysg (gan gynnwys cymorth ariannol brys) (rhowch fanylion yn y rhestr o dan llinell 999)</v>
      </c>
      <c r="F319" s="22" t="str">
        <f>IF(ISERROR(VLOOKUP(D319,Translate!$B$3:$E$1718,3,FALSE)),"",VLOOKUP(D319,Translate!$B$3:$E$1718,3,FALSE))</f>
        <v/>
      </c>
      <c r="G319" s="28" t="str">
        <f>IF(FrontPage!$E$5=1,E319&amp;F319,C319&amp;D319)</f>
        <v>Other education (including emergency financial assistance) (specify in list below line 999)</v>
      </c>
      <c r="H319" s="3" t="str">
        <f t="shared" si="11"/>
        <v/>
      </c>
    </row>
    <row r="320" spans="1:8" x14ac:dyDescent="0.25">
      <c r="A320" s="3" t="str">
        <f t="shared" si="14"/>
        <v/>
      </c>
      <c r="B320" s="29">
        <v>199</v>
      </c>
      <c r="C320" s="28" t="s">
        <v>13</v>
      </c>
      <c r="E320" s="22" t="str">
        <f>VLOOKUP(C320,Translate!$B$3:$E$1718,3,FALSE)</f>
        <v>Cyfanswm addysg</v>
      </c>
      <c r="F320" s="22" t="str">
        <f>IF(ISERROR(VLOOKUP(D320,Translate!$B$3:$E$1718,3,FALSE)),"",VLOOKUP(D320,Translate!$B$3:$E$1718,3,FALSE))</f>
        <v/>
      </c>
      <c r="G320" s="28" t="str">
        <f>IF(FrontPage!$E$5=1,E320&amp;F320,C320&amp;D320)</f>
        <v>Total Education</v>
      </c>
      <c r="H320" s="3" t="str">
        <f t="shared" ref="H320:H340" si="15">A320</f>
        <v/>
      </c>
    </row>
    <row r="321" spans="1:8" x14ac:dyDescent="0.25">
      <c r="A321" s="3" t="str">
        <f t="shared" si="14"/>
        <v/>
      </c>
      <c r="C321" s="29" t="s">
        <v>16</v>
      </c>
      <c r="E321" s="22" t="str">
        <f>VLOOKUP(C321,Translate!$B$3:$E$1718,3,FALSE)</f>
        <v>Ffyrdd a Thrafnidiaeth</v>
      </c>
      <c r="F321" s="22" t="str">
        <f>IF(ISERROR(VLOOKUP(D321,Translate!$B$3:$E$1718,3,FALSE)),"",VLOOKUP(D321,Translate!$B$3:$E$1718,3,FALSE))</f>
        <v/>
      </c>
      <c r="G321" s="28" t="str">
        <f>IF(FrontPage!$E$5=1,E321&amp;F321,C321&amp;D321)</f>
        <v>Roads and Transport</v>
      </c>
      <c r="H321" s="3" t="str">
        <f t="shared" si="15"/>
        <v/>
      </c>
    </row>
    <row r="322" spans="1:8" x14ac:dyDescent="0.25">
      <c r="A322" s="3" t="str">
        <f t="shared" si="14"/>
        <v/>
      </c>
      <c r="B322" s="29">
        <v>203</v>
      </c>
      <c r="C322" s="28" t="s">
        <v>391</v>
      </c>
      <c r="E322" s="22" t="str">
        <f>VLOOKUP(C322,Translate!$B$3:$E$1718,3,FALSE)</f>
        <v>Grant ad-dalu tocynnau teithio rhatach</v>
      </c>
      <c r="F322" s="22" t="str">
        <f>IF(ISERROR(VLOOKUP(D322,Translate!$B$3:$E$1718,3,FALSE)),"",VLOOKUP(D322,Translate!$B$3:$E$1718,3,FALSE))</f>
        <v/>
      </c>
      <c r="G322" s="28" t="str">
        <f>IF(FrontPage!$E$5=1,E322&amp;F322,C322&amp;D322)</f>
        <v>Concessionary fares re-imbursement grant</v>
      </c>
      <c r="H322" s="3" t="str">
        <f t="shared" si="15"/>
        <v/>
      </c>
    </row>
    <row r="323" spans="1:8" x14ac:dyDescent="0.25">
      <c r="A323" s="3" t="str">
        <f t="shared" si="14"/>
        <v/>
      </c>
      <c r="B323" s="29">
        <v>208</v>
      </c>
      <c r="C323" s="28" t="s">
        <v>486</v>
      </c>
      <c r="E323" s="22" t="str">
        <f>VLOOKUP(C323,Translate!$B$3:$E$1718,3,FALSE)</f>
        <v>Grant Cymorth Gwasanaethau Bws</v>
      </c>
      <c r="F323" s="22" t="str">
        <f>IF(ISERROR(VLOOKUP(D323,Translate!$B$3:$E$1718,3,FALSE)),"",VLOOKUP(D323,Translate!$B$3:$E$1718,3,FALSE))</f>
        <v/>
      </c>
      <c r="G323" s="28" t="str">
        <f>IF(FrontPage!$E$5=1,E323&amp;F323,C323&amp;D323)</f>
        <v>Bus Services Support Grant</v>
      </c>
      <c r="H323" s="3" t="str">
        <f t="shared" si="15"/>
        <v/>
      </c>
    </row>
    <row r="324" spans="1:8" x14ac:dyDescent="0.25">
      <c r="A324" s="3" t="str">
        <f t="shared" si="14"/>
        <v/>
      </c>
      <c r="B324" s="29">
        <v>209</v>
      </c>
      <c r="C324" s="28" t="s">
        <v>491</v>
      </c>
      <c r="E324" s="22" t="str">
        <f>VLOOKUP(C324,Translate!$B$3:$E$1718,3,FALSE)</f>
        <v>Cymorth Refeniw Bysiau</v>
      </c>
      <c r="F324" s="22" t="str">
        <f>IF(ISERROR(VLOOKUP(D324,Translate!$B$3:$E$1718,3,FALSE)),"",VLOOKUP(D324,Translate!$B$3:$E$1718,3,FALSE))</f>
        <v/>
      </c>
      <c r="G324" s="28" t="str">
        <f>IF(FrontPage!$E$5=1,E324&amp;F324,C324&amp;D324)</f>
        <v>Bus Revenue Support</v>
      </c>
      <c r="H324" s="3" t="str">
        <f t="shared" si="15"/>
        <v/>
      </c>
    </row>
    <row r="325" spans="1:8" x14ac:dyDescent="0.25">
      <c r="A325" s="3" t="str">
        <f t="shared" si="14"/>
        <v/>
      </c>
      <c r="B325" s="29">
        <v>210</v>
      </c>
      <c r="C325" s="28" t="s">
        <v>510</v>
      </c>
      <c r="E325" s="22" t="str">
        <f>VLOOKUP(C325,Translate!$B$3:$E$1718,3,FALSE)</f>
        <v>Cronfa Trafnidiaeth Leol (Grant Trafnidiaeth Leol yn flaenorol)</v>
      </c>
      <c r="F325" s="22" t="str">
        <f>IF(ISERROR(VLOOKUP(D325,Translate!$B$3:$E$1718,3,FALSE)),"",VLOOKUP(D325,Translate!$B$3:$E$1718,3,FALSE))</f>
        <v/>
      </c>
      <c r="G325" s="28" t="str">
        <f>IF(FrontPage!$E$5=1,E325&amp;F325,C325&amp;D325)</f>
        <v>Local Transport Fund (formerly Local Transport Grant)</v>
      </c>
      <c r="H325" s="3" t="str">
        <f t="shared" si="15"/>
        <v/>
      </c>
    </row>
    <row r="326" spans="1:8" ht="25" x14ac:dyDescent="0.25">
      <c r="A326" s="3" t="str">
        <f t="shared" si="14"/>
        <v/>
      </c>
      <c r="B326" s="29">
        <v>211</v>
      </c>
      <c r="C326" s="28" t="s">
        <v>3650</v>
      </c>
      <c r="E326" s="22" t="str">
        <f>VLOOKUP(C326,Translate!$B$3:$E$1718,3,FALSE)</f>
        <v>Cynllun Tocynnau Teithio ar Fysiau Rhatach i Ieunctid (Cynllun Tocynnau Teithio Rhatach i Bobl Ifanc)</v>
      </c>
      <c r="F326" s="22" t="str">
        <f>IF(ISERROR(VLOOKUP(D326,Translate!$B$3:$E$1718,3,FALSE)),"",VLOOKUP(D326,Translate!$B$3:$E$1718,3,FALSE))</f>
        <v/>
      </c>
      <c r="G326" s="28" t="str">
        <f>IF(FrontPage!$E$5=1,E326&amp;F326,C326&amp;D326)</f>
        <v>Young Persons Discounted Bus Travel Scheme (formerly Youth Concessionary Fares Scheme)</v>
      </c>
      <c r="H326" s="3" t="str">
        <f t="shared" si="15"/>
        <v/>
      </c>
    </row>
    <row r="327" spans="1:8" x14ac:dyDescent="0.25">
      <c r="A327" s="3" t="str">
        <f t="shared" si="14"/>
        <v/>
      </c>
      <c r="B327" s="29">
        <v>212</v>
      </c>
      <c r="C327" s="28" t="s">
        <v>489</v>
      </c>
      <c r="E327" s="22" t="str">
        <f>VLOOKUP(C327,Translate!$B$3:$E$1718,3,FALSE)</f>
        <v>Grant Diogelwch ar y Ffyrdd</v>
      </c>
      <c r="F327" s="22" t="str">
        <f>IF(ISERROR(VLOOKUP(D327,Translate!$B$3:$E$1718,3,FALSE)),"",VLOOKUP(D327,Translate!$B$3:$E$1718,3,FALSE))</f>
        <v/>
      </c>
      <c r="G327" s="28" t="str">
        <f>IF(FrontPage!$E$5=1,E327&amp;F327,C327&amp;D327)</f>
        <v>Road Safety Grant</v>
      </c>
      <c r="H327" s="3" t="str">
        <f t="shared" si="15"/>
        <v/>
      </c>
    </row>
    <row r="328" spans="1:8" x14ac:dyDescent="0.25">
      <c r="A328" s="3"/>
      <c r="B328" s="29">
        <v>213</v>
      </c>
      <c r="C328" s="28" t="s">
        <v>4091</v>
      </c>
      <c r="E328" s="22" t="str">
        <f>VLOOKUP(C328,Translate!$B$3:$E$1767,3,FALSE)</f>
        <v>Cymorth Argyfwng Bws (Cymorth Brys COVID-19-Bws yn flaenorol)</v>
      </c>
      <c r="F328" s="22" t="str">
        <f>IF(ISERROR(VLOOKUP(D328,Translate!$B$3:$E$1718,3,FALSE)),"",VLOOKUP(D328,Translate!$B$3:$E$1718,3,FALSE))</f>
        <v/>
      </c>
      <c r="G328" s="28" t="str">
        <f>IF(FrontPage!$E$5=1,E328&amp;F328,C328&amp;D328)</f>
        <v>Bus Emergency Support (formerly COVID-19-Bus Emergency Support)</v>
      </c>
      <c r="H328" s="3">
        <f t="shared" ref="H328" si="16">A328</f>
        <v>0</v>
      </c>
    </row>
    <row r="329" spans="1:8" x14ac:dyDescent="0.25">
      <c r="A329" s="3" t="str">
        <f t="shared" si="14"/>
        <v/>
      </c>
      <c r="B329" s="29">
        <v>298</v>
      </c>
      <c r="C329" s="28" t="s">
        <v>450</v>
      </c>
      <c r="E329" s="22" t="str">
        <f>VLOOKUP(C329,Translate!$B$3:$E$1718,3,FALSE)</f>
        <v>Arall - ffyrdd a thrafnidiaeth (rhowch fanylion ar y dudalen olaf)</v>
      </c>
      <c r="F329" s="22" t="str">
        <f>IF(ISERROR(VLOOKUP(D329,Translate!$B$3:$E$1718,3,FALSE)),"",VLOOKUP(D329,Translate!$B$3:$E$1718,3,FALSE))</f>
        <v/>
      </c>
      <c r="G329" s="28" t="str">
        <f>IF(FrontPage!$E$5=1,E329&amp;F329,C329&amp;D329)</f>
        <v>Other road and transport (specify on last page)</v>
      </c>
      <c r="H329" s="3" t="str">
        <f t="shared" si="15"/>
        <v/>
      </c>
    </row>
    <row r="330" spans="1:8" x14ac:dyDescent="0.25">
      <c r="A330" s="3" t="str">
        <f t="shared" si="14"/>
        <v/>
      </c>
      <c r="B330" s="29">
        <v>299</v>
      </c>
      <c r="C330" s="28" t="s">
        <v>15</v>
      </c>
      <c r="E330" s="22" t="str">
        <f>VLOOKUP(C330,Translate!$B$3:$E$1718,3,FALSE)</f>
        <v>Cyfanswm Ffyrdd a Thrafnidiaeth</v>
      </c>
      <c r="F330" s="22" t="str">
        <f>IF(ISERROR(VLOOKUP(D330,Translate!$B$3:$E$1718,3,FALSE)),"",VLOOKUP(D330,Translate!$B$3:$E$1718,3,FALSE))</f>
        <v/>
      </c>
      <c r="G330" s="28" t="str">
        <f>IF(FrontPage!$E$5=1,E330&amp;F330,C330&amp;D330)</f>
        <v>Total Roads and Transport</v>
      </c>
      <c r="H330" s="3" t="str">
        <f t="shared" si="15"/>
        <v/>
      </c>
    </row>
    <row r="331" spans="1:8" x14ac:dyDescent="0.25">
      <c r="A331" s="3" t="str">
        <f t="shared" si="14"/>
        <v/>
      </c>
      <c r="C331" s="29" t="s">
        <v>399</v>
      </c>
      <c r="E331" s="22" t="str">
        <f>VLOOKUP(C331,Translate!$B$3:$E$1718,3,FALSE)</f>
        <v>Gwasanaethau cymdeithasol</v>
      </c>
      <c r="F331" s="22" t="str">
        <f>IF(ISERROR(VLOOKUP(D331,Translate!$B$3:$E$1718,3,FALSE)),"",VLOOKUP(D331,Translate!$B$3:$E$1718,3,FALSE))</f>
        <v/>
      </c>
      <c r="G331" s="28" t="str">
        <f>IF(FrontPage!$E$5=1,E331&amp;F331,C331&amp;D331)</f>
        <v>Social Services</v>
      </c>
      <c r="H331" s="3" t="str">
        <f t="shared" si="15"/>
        <v/>
      </c>
    </row>
    <row r="332" spans="1:8" x14ac:dyDescent="0.25">
      <c r="A332" s="3" t="str">
        <f t="shared" si="14"/>
        <v/>
      </c>
      <c r="B332" s="29">
        <v>304</v>
      </c>
      <c r="C332" s="28" t="s">
        <v>41</v>
      </c>
      <c r="E332" s="22" t="str">
        <f>VLOOKUP(C332,Translate!$B$3:$E$1718,3,FALSE)</f>
        <v>Teuluoedd yn Gyntaf: gwariant ar wasanaethau cymdeithasol</v>
      </c>
      <c r="F332" s="22" t="str">
        <f>IF(ISERROR(VLOOKUP(D332,Translate!$B$3:$E$1718,3,FALSE)),"",VLOOKUP(D332,Translate!$B$3:$E$1718,3,FALSE))</f>
        <v/>
      </c>
      <c r="G332" s="28" t="str">
        <f>IF(FrontPage!$E$5=1,E332&amp;F332,C332&amp;D332)</f>
        <v>Families First: spent on social services</v>
      </c>
      <c r="H332" s="3" t="str">
        <f t="shared" si="15"/>
        <v/>
      </c>
    </row>
    <row r="333" spans="1:8" x14ac:dyDescent="0.25">
      <c r="A333" s="3" t="str">
        <f t="shared" si="14"/>
        <v/>
      </c>
      <c r="B333" s="29">
        <v>309</v>
      </c>
      <c r="C333" s="28" t="s">
        <v>390</v>
      </c>
      <c r="E333" s="22" t="str">
        <f>VLOOKUP(C333,Translate!$B$3:$E$1718,3,FALSE)</f>
        <v>Rhaglen datblygu'r gweithlu gofal cymdeithasol</v>
      </c>
      <c r="F333" s="22" t="str">
        <f>IF(ISERROR(VLOOKUP(D333,Translate!$B$3:$E$1718,3,FALSE)),"",VLOOKUP(D333,Translate!$B$3:$E$1718,3,FALSE))</f>
        <v/>
      </c>
      <c r="G333" s="28" t="str">
        <f>IF(FrontPage!$E$5=1,E333&amp;F333,C333&amp;D333)</f>
        <v>Social Care Workforce Development Programme</v>
      </c>
      <c r="H333" s="3" t="str">
        <f t="shared" si="15"/>
        <v/>
      </c>
    </row>
    <row r="334" spans="1:8" ht="18" customHeight="1" x14ac:dyDescent="0.25">
      <c r="A334" s="3"/>
      <c r="B334" s="29">
        <v>310</v>
      </c>
      <c r="C334" s="28" t="s">
        <v>3671</v>
      </c>
      <c r="E334" s="22" t="str">
        <f>VLOOKUP(C334,Translate!$B$3:$E$1718,3,FALSE)</f>
        <v>Hyrwyddo Ymgysylltu Cadarnhaol ar gyfer Pobl Ifanc (gwasanaeth cymdeithasol)</v>
      </c>
      <c r="F334" s="22" t="str">
        <f>IF(ISERROR(VLOOKUP(D334,Translate!$B$3:$E$1718,3,FALSE)),"",VLOOKUP(D334,Translate!$B$3:$E$1718,3,FALSE))</f>
        <v/>
      </c>
      <c r="G334" s="28" t="str">
        <f>IF(FrontPage!$E$5=1,E334&amp;F334,C334&amp;D334)</f>
        <v>Promoting Postive Engagement for Young People (social services)</v>
      </c>
      <c r="H334" s="3">
        <f t="shared" si="15"/>
        <v>0</v>
      </c>
    </row>
    <row r="335" spans="1:8" x14ac:dyDescent="0.25">
      <c r="A335" s="3" t="str">
        <f t="shared" si="14"/>
        <v/>
      </c>
      <c r="B335" s="29">
        <v>311</v>
      </c>
      <c r="C335" s="28" t="s">
        <v>3973</v>
      </c>
      <c r="E335" s="22" t="str">
        <f>VLOOKUP(C335,Translate!$B$3:$E$1813,3,FALSE)</f>
        <v>Grant Cymorth Tai (Cefnogi pobl yn flaenorol - gwasanaethau cymdeithasol)</v>
      </c>
      <c r="F335" s="22" t="str">
        <f>IF(ISERROR(VLOOKUP(D335,Translate!$B$3:$E$1718,3,FALSE)),"",VLOOKUP(D335,Translate!$B$3:$E$1718,3,FALSE))</f>
        <v/>
      </c>
      <c r="G335" s="28" t="str">
        <f>IF(FrontPage!$E$5=1,E335&amp;F335,C335&amp;D335)</f>
        <v>Housing Support Grant (formerly supporting people - social services)</v>
      </c>
      <c r="H335" s="3" t="str">
        <f t="shared" si="15"/>
        <v/>
      </c>
    </row>
    <row r="336" spans="1:8" x14ac:dyDescent="0.25">
      <c r="A336" s="3" t="str">
        <f t="shared" si="14"/>
        <v/>
      </c>
      <c r="B336" s="29">
        <v>312</v>
      </c>
      <c r="C336" s="28" t="s">
        <v>452</v>
      </c>
      <c r="E336" s="22" t="str">
        <f>VLOOKUP(C336,Translate!$B$3:$E$1718,3,FALSE)</f>
        <v>Bwrdd cyfiawnder ieuenctid</v>
      </c>
      <c r="F336" s="22" t="str">
        <f>IF(ISERROR(VLOOKUP(D336,Translate!$B$3:$E$1718,3,FALSE)),"",VLOOKUP(D336,Translate!$B$3:$E$1718,3,FALSE))</f>
        <v/>
      </c>
      <c r="G336" s="28" t="str">
        <f>IF(FrontPage!$E$5=1,E336&amp;F336,C336&amp;D336)</f>
        <v>Youth justice board</v>
      </c>
      <c r="H336" s="3" t="str">
        <f t="shared" si="15"/>
        <v/>
      </c>
    </row>
    <row r="337" spans="1:8" x14ac:dyDescent="0.25">
      <c r="A337" s="3"/>
      <c r="B337" s="29">
        <v>313</v>
      </c>
      <c r="C337" s="28" t="s">
        <v>4024</v>
      </c>
      <c r="E337" s="22" t="str">
        <f>VLOOKUP(C337,Translate!$B$3:$E$1767,3,FALSE)</f>
        <v>Y Gronfa Trawsnewid</v>
      </c>
      <c r="F337" s="22" t="str">
        <f>IF(ISERROR(VLOOKUP(D337,Translate!$B$3:$E$1718,3,FALSE)),"",VLOOKUP(D337,Translate!$B$3:$E$1718,3,FALSE))</f>
        <v/>
      </c>
      <c r="G337" s="28" t="str">
        <f>IF(FrontPage!$E$5=1,E337&amp;F337,C337&amp;D337)</f>
        <v>Transformation Fund</v>
      </c>
      <c r="H337" s="3"/>
    </row>
    <row r="338" spans="1:8" x14ac:dyDescent="0.25">
      <c r="A338" s="3"/>
      <c r="B338" s="29">
        <v>315</v>
      </c>
      <c r="C338" s="28" t="s">
        <v>4066</v>
      </c>
      <c r="E338" s="22" t="str">
        <f>VLOOKUP(C338,Translate!$B$3:$E$1767,3,FALSE)</f>
        <v>Digartrefedd - Dull Neb ar ôl</v>
      </c>
      <c r="F338" s="22" t="str">
        <f>IF(ISERROR(VLOOKUP(D338,Translate!$B$3:$E$1718,3,FALSE)),"",VLOOKUP(D338,Translate!$B$3:$E$1718,3,FALSE))</f>
        <v/>
      </c>
      <c r="G338" s="28" t="str">
        <f>IF(FrontPage!$E$5=1,E338&amp;F338,C338&amp;D338)</f>
        <v>Homelessness - No One Left Approach</v>
      </c>
      <c r="H338" s="3"/>
    </row>
    <row r="339" spans="1:8" x14ac:dyDescent="0.25">
      <c r="A339" s="3"/>
      <c r="B339" s="29">
        <v>316</v>
      </c>
      <c r="C339" s="28" t="s">
        <v>4068</v>
      </c>
      <c r="E339" s="22" t="str">
        <f>VLOOKUP(C339,Translate!$B$3:$E$1767,3,FALSE)</f>
        <v>Digartrefedd - Confensiwn Digartrefedd Dewisol</v>
      </c>
      <c r="F339" s="22" t="str">
        <f>IF(ISERROR(VLOOKUP(D339,Translate!$B$3:$E$1718,3,FALSE)),"",VLOOKUP(D339,Translate!$B$3:$E$1718,3,FALSE))</f>
        <v/>
      </c>
      <c r="G339" s="28" t="str">
        <f>IF(FrontPage!$E$5=1,E339&amp;F339,C339&amp;D339)</f>
        <v>Homelessness - Discretionary Homelessness Convention</v>
      </c>
      <c r="H339" s="3"/>
    </row>
    <row r="340" spans="1:8" x14ac:dyDescent="0.25">
      <c r="A340" s="3"/>
      <c r="B340" s="29">
        <v>317</v>
      </c>
      <c r="C340" s="28" t="s">
        <v>3655</v>
      </c>
      <c r="E340" s="22" t="str">
        <f>VLOOKUP(C340,Translate!$B$3:$E$1718,3,FALSE)</f>
        <v>Grant Byw'n Annibynnol Cymru</v>
      </c>
      <c r="F340" s="22" t="str">
        <f>IF(ISERROR(VLOOKUP(D340,Translate!$B$3:$E$1718,3,FALSE)),"",VLOOKUP(D340,Translate!$B$3:$E$1718,3,FALSE))</f>
        <v/>
      </c>
      <c r="G340" s="28" t="str">
        <f>IF(FrontPage!$E$5=1,E340&amp;F340,C340&amp;D340)</f>
        <v xml:space="preserve">Welsh Independent Living Grant </v>
      </c>
      <c r="H340" s="3">
        <f t="shared" si="15"/>
        <v>0</v>
      </c>
    </row>
    <row r="341" spans="1:8" ht="25" x14ac:dyDescent="0.25">
      <c r="A341" s="3"/>
      <c r="B341" s="29">
        <v>318</v>
      </c>
      <c r="C341" s="28" t="s">
        <v>4070</v>
      </c>
      <c r="E341" s="22" t="str">
        <f>VLOOKUP(C341,Translate!$B$3:$E$1760,3,FALSE)</f>
        <v>Cefnogi cynigion sy’n ymwneud â dileu elw o ofalu am blant sy’n derbyn gofal</v>
      </c>
      <c r="F341" s="22" t="str">
        <f>IF(ISERROR(VLOOKUP(D341,Translate!$B$3:$E$1718,3,FALSE)),"",VLOOKUP(D341,Translate!$B$3:$E$1718,3,FALSE))</f>
        <v/>
      </c>
      <c r="G341" s="28" t="str">
        <f>IF(FrontPage!$E$5=1,E341&amp;F341,C341&amp;D341)</f>
        <v>Support proposals relating to eliminating profit from the care of looked after children</v>
      </c>
      <c r="H341" s="3"/>
    </row>
    <row r="342" spans="1:8" ht="25" x14ac:dyDescent="0.25">
      <c r="A342" s="3"/>
      <c r="B342" s="29">
        <v>319</v>
      </c>
      <c r="C342" s="28" t="s">
        <v>4072</v>
      </c>
      <c r="E342" s="22" t="str">
        <f>VLOOKUP(C342,Translate!$B$3:$E$1760,3,FALSE)</f>
        <v>Cefnogi cynigion sy’n ymwneud â diwygio radical ar ofal plant sy’n derbyn gofal</v>
      </c>
      <c r="F342" s="22" t="str">
        <f>IF(ISERROR(VLOOKUP(D342,Translate!$B$3:$E$1718,3,FALSE)),"",VLOOKUP(D342,Translate!$B$3:$E$1718,3,FALSE))</f>
        <v/>
      </c>
      <c r="G342" s="28" t="str">
        <f>IF(FrontPage!$E$5=1,E342&amp;F342,C342&amp;D342)</f>
        <v>Support proposals relating to radical reform of the care of looked after children</v>
      </c>
      <c r="H342" s="3"/>
    </row>
    <row r="343" spans="1:8" x14ac:dyDescent="0.25">
      <c r="A343" s="3"/>
      <c r="B343" s="29">
        <v>320</v>
      </c>
      <c r="C343" s="28" t="s">
        <v>3689</v>
      </c>
      <c r="E343" s="22" t="str">
        <f>VLOOKUP(C343,Translate!$B$3:$E$1718,3,FALSE)</f>
        <v>Cymunedau am Waith (gwasanaeth cymdeithasol)</v>
      </c>
      <c r="F343" s="22" t="str">
        <f>IF(ISERROR(VLOOKUP(D343,Translate!$B$3:$E$1718,3,FALSE)),"",VLOOKUP(D343,Translate!$B$3:$E$1718,3,FALSE))</f>
        <v/>
      </c>
      <c r="G343" s="28" t="str">
        <f>IF(FrontPage!$E$5=1,E343&amp;F343,C343&amp;D343)</f>
        <v>Communities for work (social services)</v>
      </c>
      <c r="H343" s="3">
        <f>A343</f>
        <v>0</v>
      </c>
    </row>
    <row r="344" spans="1:8" x14ac:dyDescent="0.25">
      <c r="A344" s="3" t="str">
        <f t="shared" si="14"/>
        <v/>
      </c>
      <c r="B344" s="29">
        <v>321</v>
      </c>
      <c r="C344" s="28" t="s">
        <v>265</v>
      </c>
      <c r="E344" s="22" t="str">
        <f>VLOOKUP(C344,Translate!$B$3:$E$1718,3,FALSE)</f>
        <v>Dibenion cymunedol (gwasanaethau cymdeithasol)</v>
      </c>
      <c r="F344" s="22" t="str">
        <f>IF(ISERROR(VLOOKUP(D344,Translate!$B$3:$E$1718,3,FALSE)),"",VLOOKUP(D344,Translate!$B$3:$E$1718,3,FALSE))</f>
        <v/>
      </c>
      <c r="G344" s="28" t="str">
        <f>IF(FrontPage!$E$5=1,E344&amp;F344,C344&amp;D344)</f>
        <v>Community purposes (social services)</v>
      </c>
      <c r="H344" s="3" t="str">
        <f t="shared" ref="H344:H386" si="17">A344</f>
        <v/>
      </c>
    </row>
    <row r="345" spans="1:8" x14ac:dyDescent="0.25">
      <c r="A345" s="3" t="str">
        <f t="shared" si="14"/>
        <v/>
      </c>
      <c r="B345" s="29">
        <v>328</v>
      </c>
      <c r="C345" s="28" t="s">
        <v>292</v>
      </c>
      <c r="E345" s="22" t="str">
        <f>VLOOKUP(C345,Translate!$B$3:$E$1718,3,FALSE)</f>
        <v>Dechrau'n Deg (gwasanaethau cymdeithasol)</v>
      </c>
      <c r="F345" s="22" t="str">
        <f>IF(ISERROR(VLOOKUP(D345,Translate!$B$3:$E$1718,3,FALSE)),"",VLOOKUP(D345,Translate!$B$3:$E$1718,3,FALSE))</f>
        <v/>
      </c>
      <c r="G345" s="28" t="str">
        <f>IF(FrontPage!$E$5=1,E345&amp;F345,C345&amp;D345)</f>
        <v>Flying start (social services)</v>
      </c>
      <c r="H345" s="3" t="str">
        <f t="shared" si="17"/>
        <v/>
      </c>
    </row>
    <row r="346" spans="1:8" x14ac:dyDescent="0.25">
      <c r="A346" s="3" t="str">
        <f t="shared" si="14"/>
        <v/>
      </c>
      <c r="B346" s="29">
        <v>330</v>
      </c>
      <c r="C346" s="28" t="s">
        <v>484</v>
      </c>
      <c r="E346" s="22" t="str">
        <f>VLOOKUP(C346,Translate!$B$3:$E$1718,3,FALSE)</f>
        <v>Cymunedau yn Gyntaf (gwasanaethau cymdeithasol)</v>
      </c>
      <c r="F346" s="22" t="str">
        <f>IF(ISERROR(VLOOKUP(D346,Translate!$B$3:$E$1718,3,FALSE)),"",VLOOKUP(D346,Translate!$B$3:$E$1718,3,FALSE))</f>
        <v/>
      </c>
      <c r="G346" s="28" t="str">
        <f>IF(FrontPage!$E$5=1,E346&amp;F346,C346&amp;D346)</f>
        <v>Communities First (social services)</v>
      </c>
      <c r="H346" s="3" t="str">
        <f t="shared" si="17"/>
        <v/>
      </c>
    </row>
    <row r="347" spans="1:8" x14ac:dyDescent="0.25">
      <c r="A347" s="3" t="str">
        <f t="shared" si="14"/>
        <v/>
      </c>
      <c r="B347" s="29">
        <v>331</v>
      </c>
      <c r="C347" s="28" t="s">
        <v>485</v>
      </c>
      <c r="E347" s="22" t="str">
        <f>VLOOKUP(C347,Translate!$B$3:$E$1718,3,FALSE)</f>
        <v>Cronfa Weithredu ar Gamddefnyddio Sylweddau</v>
      </c>
      <c r="F347" s="22" t="str">
        <f>IF(ISERROR(VLOOKUP(D347,Translate!$B$3:$E$1718,3,FALSE)),"",VLOOKUP(D347,Translate!$B$3:$E$1718,3,FALSE))</f>
        <v/>
      </c>
      <c r="G347" s="28" t="str">
        <f>IF(FrontPage!$E$5=1,E347&amp;F347,C347&amp;D347)</f>
        <v>Substance Mis-use Action Fund</v>
      </c>
      <c r="H347" s="3" t="str">
        <f t="shared" si="17"/>
        <v/>
      </c>
    </row>
    <row r="348" spans="1:8" ht="25" x14ac:dyDescent="0.25">
      <c r="A348" s="3" t="str">
        <f t="shared" si="14"/>
        <v/>
      </c>
      <c r="B348" s="29">
        <v>332</v>
      </c>
      <c r="C348" s="28" t="s">
        <v>490</v>
      </c>
      <c r="E348" s="22" t="str">
        <f>VLOOKUP(C348,Translate!$B$3:$E$1718,3,FALSE)</f>
        <v>Grant Gwasanaeth Cam-drin Domestig - Cydgysylltwyr Cam-drin Domestig a Chynghorwyr Annibynnol ar Drais Domestig</v>
      </c>
      <c r="F348" s="22" t="str">
        <f>IF(ISERROR(VLOOKUP(D348,Translate!$B$3:$E$1718,3,FALSE)),"",VLOOKUP(D348,Translate!$B$3:$E$1718,3,FALSE))</f>
        <v/>
      </c>
      <c r="G348" s="28" t="str">
        <f>IF(FrontPage!$E$5=1,E348&amp;F348,C348&amp;D348)</f>
        <v>Domestic Abuse Service Grant - DAC &amp; IDVA</v>
      </c>
      <c r="H348" s="3" t="str">
        <f t="shared" si="17"/>
        <v/>
      </c>
    </row>
    <row r="349" spans="1:8" x14ac:dyDescent="0.25">
      <c r="A349" s="3" t="str">
        <f t="shared" si="14"/>
        <v/>
      </c>
      <c r="B349" s="29">
        <v>333</v>
      </c>
      <c r="C349" s="28" t="s">
        <v>493</v>
      </c>
      <c r="E349" s="22" t="str">
        <f>VLOOKUP(C349,Translate!$B$3:$E$1718,3,FALSE)</f>
        <v>Cronfa Atal Troseddau Ieuenctid</v>
      </c>
      <c r="F349" s="22" t="str">
        <f>IF(ISERROR(VLOOKUP(D349,Translate!$B$3:$E$1718,3,FALSE)),"",VLOOKUP(D349,Translate!$B$3:$E$1718,3,FALSE))</f>
        <v/>
      </c>
      <c r="G349" s="28" t="str">
        <f>IF(FrontPage!$E$5=1,E349&amp;F349,C349&amp;D349)</f>
        <v>Youth Crime Prevention Fund</v>
      </c>
      <c r="H349" s="3" t="str">
        <f t="shared" si="17"/>
        <v/>
      </c>
    </row>
    <row r="350" spans="1:8" x14ac:dyDescent="0.25">
      <c r="A350" s="3" t="str">
        <f t="shared" si="14"/>
        <v/>
      </c>
      <c r="B350" s="29">
        <v>334</v>
      </c>
      <c r="C350" s="28" t="s">
        <v>494</v>
      </c>
      <c r="E350" s="22" t="str">
        <f>VLOOKUP(C350,Translate!$B$3:$E$1718,3,FALSE)</f>
        <v>Cyflawni Trawsnewid</v>
      </c>
      <c r="F350" s="22" t="str">
        <f>IF(ISERROR(VLOOKUP(D350,Translate!$B$3:$E$1718,3,FALSE)),"",VLOOKUP(D350,Translate!$B$3:$E$1718,3,FALSE))</f>
        <v/>
      </c>
      <c r="G350" s="28" t="str">
        <f>IF(FrontPage!$E$5=1,E350&amp;F350,C350&amp;D350)</f>
        <v>Delivering Transformation</v>
      </c>
      <c r="H350" s="3" t="str">
        <f t="shared" si="17"/>
        <v/>
      </c>
    </row>
    <row r="351" spans="1:8" x14ac:dyDescent="0.25">
      <c r="A351" s="3" t="str">
        <f t="shared" si="14"/>
        <v/>
      </c>
      <c r="B351" s="29">
        <v>335</v>
      </c>
      <c r="C351" s="28" t="s">
        <v>495</v>
      </c>
      <c r="E351" s="22" t="str">
        <f>VLOOKUP(C351,Translate!$B$3:$E$1718,3,FALSE)</f>
        <v xml:space="preserve">Gofal Plant y Tu Allan i Oriau Ysgol </v>
      </c>
      <c r="F351" s="22" t="str">
        <f>IF(ISERROR(VLOOKUP(D351,Translate!$B$3:$E$1718,3,FALSE)),"",VLOOKUP(D351,Translate!$B$3:$E$1718,3,FALSE))</f>
        <v/>
      </c>
      <c r="G351" s="28" t="str">
        <f>IF(FrontPage!$E$5=1,E351&amp;F351,C351&amp;D351)</f>
        <v>Out of School Childcare</v>
      </c>
      <c r="H351" s="3" t="str">
        <f t="shared" si="17"/>
        <v/>
      </c>
    </row>
    <row r="352" spans="1:8" x14ac:dyDescent="0.25">
      <c r="A352" s="3"/>
      <c r="B352" s="29">
        <v>336</v>
      </c>
      <c r="C352" s="28" t="s">
        <v>3872</v>
      </c>
      <c r="E352" s="22" t="str">
        <f>VLOOKUP(C352,Translate!$B$3:$E$1718,3,FALSE)</f>
        <v>Cynnig Gofal Plant</v>
      </c>
      <c r="F352" s="22" t="str">
        <f>IF(ISERROR(VLOOKUP(D352,Translate!$B$3:$E$1718,3,FALSE)),"",VLOOKUP(D352,Translate!$B$3:$E$1718,3,FALSE))</f>
        <v/>
      </c>
      <c r="G352" s="28" t="str">
        <f>IF(FrontPage!$E$5=1,E352&amp;F352,C352&amp;D352)</f>
        <v>ChildCare Offer</v>
      </c>
      <c r="H352" s="3"/>
    </row>
    <row r="353" spans="1:8" ht="25" x14ac:dyDescent="0.25">
      <c r="A353" s="3"/>
      <c r="B353" s="29">
        <v>337</v>
      </c>
      <c r="C353" s="28" t="s">
        <v>3976</v>
      </c>
      <c r="E353" s="22" t="str">
        <f>VLOOKUP(C353,Translate!$B$3:$E$1813,3,FALSE)</f>
        <v>Grant Plant a Chymunedau (Ariannu Hyblyg  yn flaenorol - gwasanaethau cymdeithasol)</v>
      </c>
      <c r="F353" s="22" t="str">
        <f>IF(ISERROR(VLOOKUP(D353,Translate!$B$3:$E$1718,3,FALSE)),"",VLOOKUP(D353,Translate!$B$3:$E$1718,3,FALSE))</f>
        <v/>
      </c>
      <c r="G353" s="28" t="str">
        <f>IF(FrontPage!$E$5=1,E353&amp;F353,C353&amp;D353)</f>
        <v>Children and Communities Grant (formerly Flexible Funding - social services)</v>
      </c>
      <c r="H353" s="3"/>
    </row>
    <row r="354" spans="1:8" x14ac:dyDescent="0.25">
      <c r="A354" s="3"/>
      <c r="B354" s="29">
        <v>338</v>
      </c>
      <c r="C354" s="28" t="s">
        <v>4083</v>
      </c>
      <c r="E354" s="22" t="str">
        <f>VLOOKUP(C354,Translate!$B$3:$E$1813,3,FALSE)</f>
        <v>Grant Gweithlu Gofal Cymdeithasol</v>
      </c>
      <c r="F354" s="22" t="str">
        <f>IF(ISERROR(VLOOKUP(D354,Translate!$B$3:$E$1718,3,FALSE)),"",VLOOKUP(D354,Translate!$B$3:$E$1718,3,FALSE))</f>
        <v/>
      </c>
      <c r="G354" s="28" t="str">
        <f>IF(FrontPage!$E$5=1,E354&amp;F354,C354&amp;D354)</f>
        <v>Social Care Workforce Grant</v>
      </c>
      <c r="H354" s="3"/>
    </row>
    <row r="355" spans="1:8" ht="25" x14ac:dyDescent="0.25">
      <c r="A355" s="3" t="str">
        <f t="shared" si="14"/>
        <v/>
      </c>
      <c r="B355" s="29">
        <v>398</v>
      </c>
      <c r="C355" s="28" t="s">
        <v>498</v>
      </c>
      <c r="E355" s="22" t="str">
        <f>VLOOKUP(C355,Translate!$B$3:$E$1718,3,FALSE)</f>
        <v>Arall - gwasanaethau cymdeithasol (gan gynnwys cymorth ariannol brys) (rhowch fanylion yn y rhestr o dan llinell 999)</v>
      </c>
      <c r="F355" s="22" t="str">
        <f>IF(ISERROR(VLOOKUP(D355,Translate!$B$3:$E$1718,3,FALSE)),"",VLOOKUP(D355,Translate!$B$3:$E$1718,3,FALSE))</f>
        <v/>
      </c>
      <c r="G355" s="28" t="str">
        <f>IF(FrontPage!$E$5=1,E355&amp;F355,C355&amp;D355)</f>
        <v>Other social services (including emergency financial assistance) (specify in list below line 999)</v>
      </c>
      <c r="H355" s="3" t="str">
        <f t="shared" si="17"/>
        <v/>
      </c>
    </row>
    <row r="356" spans="1:8" x14ac:dyDescent="0.25">
      <c r="A356" s="3" t="str">
        <f t="shared" si="14"/>
        <v/>
      </c>
      <c r="B356" s="29">
        <v>399</v>
      </c>
      <c r="C356" s="28" t="s">
        <v>14</v>
      </c>
      <c r="E356" s="22" t="str">
        <f>VLOOKUP(C356,Translate!$B$3:$E$1718,3,FALSE)</f>
        <v>Cyfanswm gwasanaethau cymdeithasol</v>
      </c>
      <c r="F356" s="22" t="str">
        <f>IF(ISERROR(VLOOKUP(D356,Translate!$B$3:$E$1718,3,FALSE)),"",VLOOKUP(D356,Translate!$B$3:$E$1718,3,FALSE))</f>
        <v/>
      </c>
      <c r="G356" s="28" t="str">
        <f>IF(FrontPage!$E$5=1,E356&amp;F356,C356&amp;D356)</f>
        <v>Total Social Services</v>
      </c>
      <c r="H356" s="3" t="str">
        <f t="shared" si="17"/>
        <v/>
      </c>
    </row>
    <row r="357" spans="1:8" x14ac:dyDescent="0.25">
      <c r="A357" s="3" t="str">
        <f t="shared" si="14"/>
        <v/>
      </c>
      <c r="C357" s="29" t="s">
        <v>17</v>
      </c>
      <c r="E357" s="22" t="str">
        <f>VLOOKUP(C357,Translate!$B$3:$E$1718,3,FALSE)</f>
        <v>Tai</v>
      </c>
      <c r="F357" s="22" t="str">
        <f>IF(ISERROR(VLOOKUP(D357,Translate!$B$3:$E$1718,3,FALSE)),"",VLOOKUP(D357,Translate!$B$3:$E$1718,3,FALSE))</f>
        <v/>
      </c>
      <c r="G357" s="28" t="str">
        <f>IF(FrontPage!$E$5=1,E357&amp;F357,C357&amp;D357)</f>
        <v>Housing</v>
      </c>
      <c r="H357" s="3" t="str">
        <f t="shared" si="17"/>
        <v/>
      </c>
    </row>
    <row r="358" spans="1:8" x14ac:dyDescent="0.25">
      <c r="A358" s="3" t="str">
        <f t="shared" si="14"/>
        <v/>
      </c>
      <c r="B358" s="29">
        <v>401</v>
      </c>
      <c r="C358" s="28" t="s">
        <v>223</v>
      </c>
      <c r="E358" s="22" t="str">
        <f>VLOOKUP(C358,Translate!$B$3:$E$1718,3,FALSE)</f>
        <v>Grant gweinyddu budd-dal tai</v>
      </c>
      <c r="F358" s="22" t="str">
        <f>IF(ISERROR(VLOOKUP(D358,Translate!$B$3:$E$1718,3,FALSE)),"",VLOOKUP(D358,Translate!$B$3:$E$1718,3,FALSE))</f>
        <v/>
      </c>
      <c r="G358" s="28" t="str">
        <f>IF(FrontPage!$E$5=1,E358&amp;F358,C358&amp;D358)</f>
        <v>Housing benefit administration grant</v>
      </c>
      <c r="H358" s="3" t="str">
        <f t="shared" si="17"/>
        <v/>
      </c>
    </row>
    <row r="359" spans="1:8" x14ac:dyDescent="0.25">
      <c r="A359" s="3" t="str">
        <f t="shared" si="14"/>
        <v/>
      </c>
      <c r="B359" s="29">
        <v>402</v>
      </c>
      <c r="C359" s="28" t="s">
        <v>3974</v>
      </c>
      <c r="E359" s="22" t="str">
        <f>VLOOKUP(C359,Translate!$B$3:$E$1813,3,FALSE)</f>
        <v>Grant Cymorth Tai (Cefnogi pobl yn flaenorol - tai)</v>
      </c>
      <c r="F359" s="22" t="str">
        <f>IF(ISERROR(VLOOKUP(D359,Translate!$B$3:$E$1718,3,FALSE)),"",VLOOKUP(D359,Translate!$B$3:$E$1718,3,FALSE))</f>
        <v/>
      </c>
      <c r="G359" s="28" t="str">
        <f>IF(FrontPage!$E$5=1,E359&amp;F359,C359&amp;D359)</f>
        <v>Housing Support Grant (formerly supporting people - housing)</v>
      </c>
      <c r="H359" s="3" t="str">
        <f t="shared" si="17"/>
        <v/>
      </c>
    </row>
    <row r="360" spans="1:8" x14ac:dyDescent="0.25">
      <c r="A360" s="3" t="str">
        <f t="shared" si="14"/>
        <v/>
      </c>
      <c r="B360" s="29">
        <v>403</v>
      </c>
      <c r="C360" s="28" t="s">
        <v>266</v>
      </c>
      <c r="E360" s="22" t="str">
        <f>VLOOKUP(C360,Translate!$B$3:$E$1718,3,FALSE)</f>
        <v>Dibenion cymunedol (tai)</v>
      </c>
      <c r="F360" s="22" t="str">
        <f>IF(ISERROR(VLOOKUP(D360,Translate!$B$3:$E$1718,3,FALSE)),"",VLOOKUP(D360,Translate!$B$3:$E$1718,3,FALSE))</f>
        <v/>
      </c>
      <c r="G360" s="28" t="str">
        <f>IF(FrontPage!$E$5=1,E360&amp;F360,C360&amp;D360)</f>
        <v>Community purposes (housing)</v>
      </c>
      <c r="H360" s="3" t="str">
        <f t="shared" si="17"/>
        <v/>
      </c>
    </row>
    <row r="361" spans="1:8" x14ac:dyDescent="0.25">
      <c r="A361" s="3" t="str">
        <f t="shared" si="14"/>
        <v/>
      </c>
      <c r="B361" s="29">
        <v>406</v>
      </c>
      <c r="C361" s="28" t="s">
        <v>54</v>
      </c>
      <c r="E361" s="22" t="str">
        <f>VLOOKUP(C361,Translate!$B$3:$E$1718,3,FALSE)</f>
        <v>Lwfansau rhent gorfodol</v>
      </c>
      <c r="F361" s="22" t="str">
        <f>IF(ISERROR(VLOOKUP(D361,Translate!$B$3:$E$1718,3,FALSE)),"",VLOOKUP(D361,Translate!$B$3:$E$1718,3,FALSE))</f>
        <v/>
      </c>
      <c r="G361" s="28" t="str">
        <f>IF(FrontPage!$E$5=1,E361&amp;F361,C361&amp;D361)</f>
        <v>Mandatory rent allowances</v>
      </c>
      <c r="H361" s="3" t="str">
        <f t="shared" si="17"/>
        <v/>
      </c>
    </row>
    <row r="362" spans="1:8" x14ac:dyDescent="0.25">
      <c r="A362" s="3" t="str">
        <f t="shared" si="14"/>
        <v/>
      </c>
      <c r="B362" s="29">
        <v>407</v>
      </c>
      <c r="C362" s="28" t="s">
        <v>55</v>
      </c>
      <c r="E362" s="22" t="str">
        <f>VLOOKUP(C362,Translate!$B$3:$E$1718,3,FALSE)</f>
        <v>Ad-daliadau rhent a ganiatawyd i denantiaid HRA</v>
      </c>
      <c r="F362" s="22" t="str">
        <f>IF(ISERROR(VLOOKUP(D362,Translate!$B$3:$E$1718,3,FALSE)),"",VLOOKUP(D362,Translate!$B$3:$E$1718,3,FALSE))</f>
        <v/>
      </c>
      <c r="G362" s="28" t="str">
        <f>IF(FrontPage!$E$5=1,E362&amp;F362,C362&amp;D362)</f>
        <v>Rent rebates granted to HRA tenants</v>
      </c>
      <c r="H362" s="3" t="str">
        <f t="shared" si="17"/>
        <v/>
      </c>
    </row>
    <row r="363" spans="1:8" x14ac:dyDescent="0.25">
      <c r="A363" s="3"/>
      <c r="B363" s="29">
        <v>414</v>
      </c>
      <c r="C363" s="28" t="s">
        <v>3977</v>
      </c>
      <c r="E363" s="22" t="str">
        <f>VLOOKUP(C363,Translate!$B$3:$E$1813,3,FALSE)</f>
        <v>Grant Plant a Chymunedau (Ariannu Hyblyg  yn flaenorol - tai )</v>
      </c>
      <c r="F363" s="22" t="str">
        <f>IF(ISERROR(VLOOKUP(D363,Translate!$B$3:$E$1718,3,FALSE)),"",VLOOKUP(D363,Translate!$B$3:$E$1718,3,FALSE))</f>
        <v/>
      </c>
      <c r="G363" s="28" t="str">
        <f>IF(FrontPage!$E$5=1,E363&amp;F363,C363&amp;D363)</f>
        <v>Children and Communities Grant (formerly Flexible Funding - housing)</v>
      </c>
      <c r="H363" s="3"/>
    </row>
    <row r="364" spans="1:8" ht="13" x14ac:dyDescent="0.25">
      <c r="A364" s="3"/>
      <c r="B364" s="29">
        <v>415</v>
      </c>
      <c r="C364" s="439" t="s">
        <v>4007</v>
      </c>
      <c r="E364" s="22" t="str">
        <f>VLOOKUP(C364,Translate!$B$3:$E$1813,3,FALSE)</f>
        <v>Grant y Tasglu Gofal Cymdeithasol a Phwysau Cynaliadwyedd</v>
      </c>
      <c r="F364" s="22" t="str">
        <f>IF(ISERROR(VLOOKUP(D364,Translate!$B$3:$E$1718,3,FALSE)),"",VLOOKUP(D364,Translate!$B$3:$E$1718,3,FALSE))</f>
        <v/>
      </c>
      <c r="G364" s="28" t="str">
        <f>IF(FrontPage!$E$5=1,E364&amp;F364,C364&amp;D364)</f>
        <v>Social Care Workforce and Sustainability Pressures Grant</v>
      </c>
      <c r="H364" s="3"/>
    </row>
    <row r="365" spans="1:8" ht="25" x14ac:dyDescent="0.25">
      <c r="A365" s="3" t="str">
        <f t="shared" si="14"/>
        <v/>
      </c>
      <c r="B365" s="29">
        <v>498</v>
      </c>
      <c r="C365" s="28" t="s">
        <v>500</v>
      </c>
      <c r="E365" s="22" t="str">
        <f>VLOOKUP(C365,Translate!$B$3:$E$1718,3,FALSE)</f>
        <v>Arall - tai (gan gynnwys Cymorth Ariannol Brys) (rhowch fanylion yn y rhestr o dan llinell 999)</v>
      </c>
      <c r="F365" s="22" t="str">
        <f>IF(ISERROR(VLOOKUP(D365,Translate!$B$3:$E$1718,3,FALSE)),"",VLOOKUP(D365,Translate!$B$3:$E$1718,3,FALSE))</f>
        <v/>
      </c>
      <c r="G365" s="28" t="str">
        <f>IF(FrontPage!$E$5=1,E365&amp;F365,C365&amp;D365)</f>
        <v>Other housing (including Emergency Financial Assistance) (specify in list below line 999)</v>
      </c>
      <c r="H365" s="3" t="str">
        <f t="shared" si="17"/>
        <v/>
      </c>
    </row>
    <row r="366" spans="1:8" x14ac:dyDescent="0.25">
      <c r="A366" s="3" t="str">
        <f t="shared" si="14"/>
        <v/>
      </c>
      <c r="B366" s="29">
        <v>499</v>
      </c>
      <c r="C366" s="28" t="s">
        <v>18</v>
      </c>
      <c r="E366" s="22" t="str">
        <f>VLOOKUP(C366,Translate!$B$3:$E$1718,3,FALSE)</f>
        <v>Cyfanswm tai</v>
      </c>
      <c r="F366" s="22" t="str">
        <f>IF(ISERROR(VLOOKUP(D366,Translate!$B$3:$E$1718,3,FALSE)),"",VLOOKUP(D366,Translate!$B$3:$E$1718,3,FALSE))</f>
        <v/>
      </c>
      <c r="G366" s="28" t="str">
        <f>IF(FrontPage!$E$5=1,E366&amp;F366,C366&amp;D366)</f>
        <v>Total Housing</v>
      </c>
      <c r="H366" s="3" t="str">
        <f t="shared" si="17"/>
        <v/>
      </c>
    </row>
    <row r="367" spans="1:8" x14ac:dyDescent="0.25">
      <c r="A367" s="3" t="str">
        <f t="shared" si="14"/>
        <v/>
      </c>
      <c r="C367" s="29" t="s">
        <v>217</v>
      </c>
      <c r="E367" s="22" t="str">
        <f>VLOOKUP(C367,Translate!$B$3:$E$1718,3,FALSE)</f>
        <v>Yr Heddlu a'r Swyddfa Gartref</v>
      </c>
      <c r="F367" s="22" t="str">
        <f>IF(ISERROR(VLOOKUP(D367,Translate!$B$3:$E$1718,3,FALSE)),"",VLOOKUP(D367,Translate!$B$3:$E$1718,3,FALSE))</f>
        <v/>
      </c>
      <c r="G367" s="28" t="str">
        <f>IF(FrontPage!$E$5=1,E367&amp;F367,C367&amp;D367)</f>
        <v>Police and Home Office</v>
      </c>
      <c r="H367" s="3" t="str">
        <f t="shared" si="17"/>
        <v/>
      </c>
    </row>
    <row r="368" spans="1:8" x14ac:dyDescent="0.25">
      <c r="A368" s="3" t="str">
        <f t="shared" si="14"/>
        <v/>
      </c>
      <c r="B368" s="29">
        <v>512</v>
      </c>
      <c r="C368" s="28" t="s">
        <v>154</v>
      </c>
      <c r="E368" s="22" t="str">
        <f>VLOOKUP(C368,Translate!$B$3:$E$1718,3,FALSE)</f>
        <v>Swyddi diogelwch dynodedig (yr heddlu yn unig)</v>
      </c>
      <c r="F368" s="22" t="str">
        <f>IF(ISERROR(VLOOKUP(D368,Translate!$B$3:$E$1718,3,FALSE)),"",VLOOKUP(D368,Translate!$B$3:$E$1718,3,FALSE))</f>
        <v/>
      </c>
      <c r="G368" s="28" t="str">
        <f>IF(FrontPage!$E$5=1,E368&amp;F368,C368&amp;D368)</f>
        <v>Dedicated security posts (police only)</v>
      </c>
      <c r="H368" s="3" t="str">
        <f t="shared" si="17"/>
        <v/>
      </c>
    </row>
    <row r="369" spans="1:8" x14ac:dyDescent="0.25">
      <c r="A369" s="3" t="str">
        <f t="shared" si="14"/>
        <v/>
      </c>
      <c r="B369" s="29">
        <v>513</v>
      </c>
      <c r="C369" s="28" t="s">
        <v>87</v>
      </c>
      <c r="E369" s="22" t="str">
        <f>VLOOKUP(C369,Translate!$B$3:$E$1718,3,FALSE)</f>
        <v>Canolfan gydgysylltu genedlaethol yr heddlu (yr heddlu yn unig)</v>
      </c>
      <c r="F369" s="22" t="str">
        <f>IF(ISERROR(VLOOKUP(D369,Translate!$B$3:$E$1718,3,FALSE)),"",VLOOKUP(D369,Translate!$B$3:$E$1718,3,FALSE))</f>
        <v/>
      </c>
      <c r="G369" s="28" t="str">
        <f>IF(FrontPage!$E$5=1,E369&amp;F369,C369&amp;D369)</f>
        <v>National police coordination centre (police only)</v>
      </c>
      <c r="H369" s="3" t="str">
        <f t="shared" si="17"/>
        <v/>
      </c>
    </row>
    <row r="370" spans="1:8" ht="25" x14ac:dyDescent="0.25">
      <c r="A370" s="3" t="str">
        <f t="shared" si="14"/>
        <v/>
      </c>
      <c r="B370" s="29">
        <v>516</v>
      </c>
      <c r="C370" s="28" t="s">
        <v>216</v>
      </c>
      <c r="E370" s="22" t="str">
        <f>VLOOKUP(C370,Translate!$B$3:$E$1718,3,FALSE)</f>
        <v>Grant swyddogion cymorth cymunedol yr heddlu gan Lywodraeth Cymru (yr heddlu yn unig)</v>
      </c>
      <c r="F370" s="22" t="str">
        <f>IF(ISERROR(VLOOKUP(D370,Translate!$B$3:$E$1718,3,FALSE)),"",VLOOKUP(D370,Translate!$B$3:$E$1718,3,FALSE))</f>
        <v/>
      </c>
      <c r="G370" s="28" t="str">
        <f>IF(FrontPage!$E$5=1,E370&amp;F370,C370&amp;D370)</f>
        <v>Police community support officers grant from the Welsh Government (police only)</v>
      </c>
      <c r="H370" s="3" t="str">
        <f t="shared" si="17"/>
        <v/>
      </c>
    </row>
    <row r="371" spans="1:8" x14ac:dyDescent="0.25">
      <c r="A371" s="3" t="str">
        <f t="shared" si="14"/>
        <v/>
      </c>
      <c r="B371" s="29">
        <v>517</v>
      </c>
      <c r="C371" s="28" t="s">
        <v>449</v>
      </c>
      <c r="E371" s="22" t="str">
        <f>VLOOKUP(C371,Translate!$B$3:$E$1718,3,FALSE)</f>
        <v>Cronfa arloesi yr heddlu (yr heddlu yn unig)</v>
      </c>
      <c r="F371" s="22" t="str">
        <f>IF(ISERROR(VLOOKUP(D371,Translate!$B$3:$E$1718,3,FALSE)),"",VLOOKUP(D371,Translate!$B$3:$E$1718,3,FALSE))</f>
        <v/>
      </c>
      <c r="G371" s="28" t="str">
        <f>IF(FrontPage!$E$5=1,E371&amp;F371,C371&amp;D371)</f>
        <v>Police innovation fund (police only)</v>
      </c>
      <c r="H371" s="3" t="str">
        <f t="shared" si="17"/>
        <v/>
      </c>
    </row>
    <row r="372" spans="1:8" ht="25" x14ac:dyDescent="0.25">
      <c r="A372" s="3" t="str">
        <f t="shared" si="14"/>
        <v/>
      </c>
      <c r="B372" s="29">
        <v>598</v>
      </c>
      <c r="C372" s="28" t="s">
        <v>155</v>
      </c>
      <c r="E372" s="22" t="str">
        <f>VLOOKUP(C372,Translate!$B$3:$E$1718,3,FALSE)</f>
        <v>Arall - y Swyddfa Gartref, yr Adran Materion Cyfansoddiadol a Gweinyddiaeth y Llysoedd Unedig (rhowch fanylion ar y dudalen olaf)</v>
      </c>
      <c r="F372" s="22" t="str">
        <f>IF(ISERROR(VLOOKUP(D372,Translate!$B$3:$E$1718,3,FALSE)),"",VLOOKUP(D372,Translate!$B$3:$E$1718,3,FALSE))</f>
        <v/>
      </c>
      <c r="G372" s="28" t="str">
        <f>IF(FrontPage!$E$5=1,E372&amp;F372,C372&amp;D372)</f>
        <v>Other Home Office, Department for Constitutional Affairs and Unified Courts Administration (specify on last page)</v>
      </c>
      <c r="H372" s="3" t="str">
        <f t="shared" si="17"/>
        <v/>
      </c>
    </row>
    <row r="373" spans="1:8" ht="25" x14ac:dyDescent="0.25">
      <c r="A373" s="3" t="str">
        <f t="shared" si="14"/>
        <v/>
      </c>
      <c r="B373" s="29">
        <v>599</v>
      </c>
      <c r="C373" s="28" t="s">
        <v>69</v>
      </c>
      <c r="E373" s="22" t="str">
        <f>VLOOKUP(C373,Translate!$B$3:$E$1718,3,FALSE)</f>
        <v>Cyfanswm y Swyddfa Gartref, yr Adran Materion Cyfansoddiadol a Gweinyddiaeth y Llysoedd Unedig</v>
      </c>
      <c r="F373" s="22" t="str">
        <f>IF(ISERROR(VLOOKUP(D373,Translate!$B$3:$E$1718,3,FALSE)),"",VLOOKUP(D373,Translate!$B$3:$E$1718,3,FALSE))</f>
        <v/>
      </c>
      <c r="G373" s="28" t="str">
        <f>IF(FrontPage!$E$5=1,E373&amp;F373,C373&amp;D373)</f>
        <v>Total Home Office, Department for Constitutional Affairs and Unified Courts Administration</v>
      </c>
      <c r="H373" s="3" t="str">
        <f t="shared" si="17"/>
        <v/>
      </c>
    </row>
    <row r="374" spans="1:8" x14ac:dyDescent="0.25">
      <c r="A374" s="3" t="str">
        <f t="shared" si="14"/>
        <v/>
      </c>
      <c r="C374" s="29" t="s">
        <v>420</v>
      </c>
      <c r="E374" s="22" t="str">
        <f>VLOOKUP(C374,Translate!$B$3:$E$1718,3,FALSE)</f>
        <v>Parciau Cenedlaethol</v>
      </c>
      <c r="F374" s="22" t="str">
        <f>IF(ISERROR(VLOOKUP(D374,Translate!$B$3:$E$1718,3,FALSE)),"",VLOOKUP(D374,Translate!$B$3:$E$1718,3,FALSE))</f>
        <v/>
      </c>
      <c r="G374" s="28" t="str">
        <f>IF(FrontPage!$E$5=1,E374&amp;F374,C374&amp;D374)</f>
        <v>National Parks</v>
      </c>
      <c r="H374" s="3" t="str">
        <f t="shared" si="17"/>
        <v/>
      </c>
    </row>
    <row r="375" spans="1:8" x14ac:dyDescent="0.25">
      <c r="A375" s="3" t="str">
        <f t="shared" si="14"/>
        <v/>
      </c>
      <c r="B375" s="29">
        <v>601</v>
      </c>
      <c r="C375" s="28" t="s">
        <v>222</v>
      </c>
      <c r="E375" s="22" t="str">
        <f>VLOOKUP(C375,Translate!$B$3:$E$1718,3,FALSE)</f>
        <v>Grant Parciau Cenedlaethol (awdurdodau parciau cenedlaethol yn unig)</v>
      </c>
      <c r="F375" s="22" t="str">
        <f>IF(ISERROR(VLOOKUP(D375,Translate!$B$3:$E$1718,3,FALSE)),"",VLOOKUP(D375,Translate!$B$3:$E$1718,3,FALSE))</f>
        <v/>
      </c>
      <c r="G375" s="28" t="str">
        <f>IF(FrontPage!$E$5=1,E375&amp;F375,C375&amp;D375)</f>
        <v>National Parks' grant (national park authorities only)</v>
      </c>
      <c r="H375" s="3" t="str">
        <f t="shared" si="17"/>
        <v/>
      </c>
    </row>
    <row r="376" spans="1:8" x14ac:dyDescent="0.25">
      <c r="A376" s="3">
        <v>1</v>
      </c>
      <c r="C376" s="29" t="s">
        <v>31</v>
      </c>
      <c r="E376" s="22" t="str">
        <f>VLOOKUP(C376,Translate!$B$3:$E$1718,3,FALSE)</f>
        <v>Gwasanaethau Lleol Eraill</v>
      </c>
      <c r="F376" s="22" t="str">
        <f>IF(ISERROR(VLOOKUP(D376,Translate!$B$3:$E$1718,3,FALSE)),"",VLOOKUP(D376,Translate!$B$3:$E$1718,3,FALSE))</f>
        <v/>
      </c>
      <c r="G376" s="28" t="str">
        <f>IF(FrontPage!$E$5=1,E376&amp;F376,C376&amp;D376)</f>
        <v>Other Local Services</v>
      </c>
      <c r="H376" s="3">
        <f t="shared" si="17"/>
        <v>1</v>
      </c>
    </row>
    <row r="377" spans="1:8" x14ac:dyDescent="0.25">
      <c r="A377" s="3"/>
      <c r="B377" s="29">
        <v>702</v>
      </c>
      <c r="C377" s="29" t="s">
        <v>3687</v>
      </c>
      <c r="E377" s="22" t="str">
        <f>VLOOKUP(C377,Translate!$B$3:$E$1767,3,FALSE)</f>
        <v>Teuluoedd yn Gyntaf (gwasanaethau lleol eraill)</v>
      </c>
      <c r="F377" s="22" t="str">
        <f>IF(ISERROR(VLOOKUP(D377,Translate!$B$3:$E$1718,3,FALSE)),"",VLOOKUP(D377,Translate!$B$3:$E$1718,3,FALSE))</f>
        <v/>
      </c>
      <c r="G377" s="28" t="str">
        <f>IF(FrontPage!$E$5=1,E377&amp;F377,C377&amp;D377)</f>
        <v xml:space="preserve">Families First (other local services) </v>
      </c>
      <c r="H377" s="3">
        <f>A377</f>
        <v>0</v>
      </c>
    </row>
    <row r="378" spans="1:8" x14ac:dyDescent="0.25">
      <c r="A378" s="3" t="str">
        <f t="shared" si="14"/>
        <v/>
      </c>
      <c r="B378" s="29">
        <v>709</v>
      </c>
      <c r="C378" s="28" t="s">
        <v>454</v>
      </c>
      <c r="E378" s="22" t="str">
        <f>VLOOKUP(C378,Translate!$B$3:$E$1718,3,FALSE)</f>
        <v>Diwyllliant a Threftadaeth (gan gynnwys Grantiau Arleosi a Datblygu CyMAL</v>
      </c>
      <c r="F378" s="22" t="str">
        <f>IF(ISERROR(VLOOKUP(D378,Translate!$B$3:$E$1718,3,FALSE)),"",VLOOKUP(D378,Translate!$B$3:$E$1718,3,FALSE))</f>
        <v/>
      </c>
      <c r="G378" s="28" t="str">
        <f>IF(FrontPage!$E$5=1,E378&amp;F378,C378&amp;D378)</f>
        <v>Culture and Heritage (including CyMAL Innovation and Development Grants)</v>
      </c>
      <c r="H378" s="3" t="str">
        <f t="shared" si="17"/>
        <v/>
      </c>
    </row>
    <row r="379" spans="1:8" x14ac:dyDescent="0.25">
      <c r="A379" s="3" t="str">
        <f t="shared" si="14"/>
        <v/>
      </c>
      <c r="B379" s="29">
        <v>710</v>
      </c>
      <c r="C379" s="28" t="s">
        <v>386</v>
      </c>
      <c r="E379" s="22" t="str">
        <f>VLOOKUP(C379,Translate!$B$3:$E$1718,3,FALSE)</f>
        <v>Cyngor Cefn Gwlad Cymru</v>
      </c>
      <c r="F379" s="22" t="str">
        <f>IF(ISERROR(VLOOKUP(D379,Translate!$B$3:$E$1718,3,FALSE)),"",VLOOKUP(D379,Translate!$B$3:$E$1718,3,FALSE))</f>
        <v/>
      </c>
      <c r="G379" s="28" t="str">
        <f>IF(FrontPage!$E$5=1,E379&amp;F379,C379&amp;D379)</f>
        <v>Countryside council for Wales</v>
      </c>
      <c r="H379" s="3" t="str">
        <f t="shared" si="17"/>
        <v/>
      </c>
    </row>
    <row r="380" spans="1:8" ht="15.75" customHeight="1" x14ac:dyDescent="0.25">
      <c r="A380" s="3" t="str">
        <f t="shared" si="14"/>
        <v/>
      </c>
      <c r="B380" s="29">
        <v>711</v>
      </c>
      <c r="C380" s="28" t="s">
        <v>4014</v>
      </c>
      <c r="E380" s="22" t="str">
        <f>VLOOKUP(C380,Translate!$B$3:$E$1718,3,FALSE)</f>
        <v xml:space="preserve">Grantiau'r Gymuned Ewropeaidd ar gyfer gwasanaethau lleol eraill (Amcan 1, etc) </v>
      </c>
      <c r="F380" s="22" t="str">
        <f>IF(ISERROR(VLOOKUP(D380,Translate!$B$3:$E$1718,3,FALSE)),"",VLOOKUP(D380,Translate!$B$3:$E$1718,3,FALSE))</f>
        <v/>
      </c>
      <c r="G380" s="28" t="str">
        <f>IF(FrontPage!$E$5=1,E380&amp;F380,C380&amp;D380)</f>
        <v>European community grants for other local services (objective 1, etc.)</v>
      </c>
      <c r="H380" s="3" t="str">
        <f t="shared" si="17"/>
        <v/>
      </c>
    </row>
    <row r="381" spans="1:8" x14ac:dyDescent="0.25">
      <c r="A381" s="3" t="str">
        <f t="shared" si="14"/>
        <v/>
      </c>
      <c r="B381" s="29">
        <v>713</v>
      </c>
      <c r="C381" s="28" t="s">
        <v>194</v>
      </c>
      <c r="E381" s="22" t="str">
        <f>VLOOKUP(C381,Translate!$B$3:$E$1718,3,FALSE)</f>
        <v>Hamdden a chwaraeon</v>
      </c>
      <c r="F381" s="22" t="str">
        <f>IF(ISERROR(VLOOKUP(D381,Translate!$B$3:$E$1718,3,FALSE)),"",VLOOKUP(D381,Translate!$B$3:$E$1718,3,FALSE))</f>
        <v/>
      </c>
      <c r="G381" s="28" t="str">
        <f>IF(FrontPage!$E$5=1,E381&amp;F381,C381&amp;D381)</f>
        <v>Recreation and sport</v>
      </c>
      <c r="H381" s="3" t="str">
        <f t="shared" si="17"/>
        <v/>
      </c>
    </row>
    <row r="382" spans="1:8" x14ac:dyDescent="0.25">
      <c r="A382" s="3" t="str">
        <f t="shared" si="14"/>
        <v/>
      </c>
      <c r="B382" s="29">
        <v>719</v>
      </c>
      <c r="C382" s="28" t="s">
        <v>51</v>
      </c>
      <c r="E382" s="22" t="str">
        <f>VLOOKUP(C382,Translate!$B$3:$E$1718,3,FALSE)</f>
        <v>Grant Gwastraff</v>
      </c>
      <c r="F382" s="22" t="str">
        <f>IF(ISERROR(VLOOKUP(D382,Translate!$B$3:$E$1718,3,FALSE)),"",VLOOKUP(D382,Translate!$B$3:$E$1718,3,FALSE))</f>
        <v/>
      </c>
      <c r="G382" s="28" t="str">
        <f>IF(FrontPage!$E$5=1,E382&amp;F382,C382&amp;D382)</f>
        <v>Waste grant</v>
      </c>
      <c r="H382" s="3" t="str">
        <f t="shared" si="17"/>
        <v/>
      </c>
    </row>
    <row r="383" spans="1:8" x14ac:dyDescent="0.25">
      <c r="A383" s="3" t="str">
        <f t="shared" si="14"/>
        <v/>
      </c>
      <c r="B383" s="29">
        <v>720</v>
      </c>
      <c r="C383" s="28" t="s">
        <v>267</v>
      </c>
      <c r="E383" s="22" t="str">
        <f>VLOOKUP(C383,Translate!$B$3:$E$1718,3,FALSE)</f>
        <v>Dibenion cymunedol (arall)</v>
      </c>
      <c r="F383" s="22" t="str">
        <f>IF(ISERROR(VLOOKUP(D383,Translate!$B$3:$E$1718,3,FALSE)),"",VLOOKUP(D383,Translate!$B$3:$E$1718,3,FALSE))</f>
        <v/>
      </c>
      <c r="G383" s="28" t="str">
        <f>IF(FrontPage!$E$5=1,E383&amp;F383,C383&amp;D383)</f>
        <v>Community purposes (other)</v>
      </c>
      <c r="H383" s="3" t="str">
        <f t="shared" si="17"/>
        <v/>
      </c>
    </row>
    <row r="384" spans="1:8" x14ac:dyDescent="0.25">
      <c r="A384" s="3" t="str">
        <f t="shared" si="14"/>
        <v/>
      </c>
      <c r="B384" s="29">
        <v>724</v>
      </c>
      <c r="C384" s="28" t="s">
        <v>129</v>
      </c>
      <c r="E384" s="22" t="str">
        <f>VLOOKUP(C384,Translate!$B$3:$E$1718,3,FALSE)</f>
        <v>Cronfa cydlyniant cymunedol</v>
      </c>
      <c r="F384" s="22" t="str">
        <f>IF(ISERROR(VLOOKUP(D384,Translate!$B$3:$E$1718,3,FALSE)),"",VLOOKUP(D384,Translate!$B$3:$E$1718,3,FALSE))</f>
        <v/>
      </c>
      <c r="G384" s="28" t="str">
        <f>IF(FrontPage!$E$5=1,E384&amp;F384,C384&amp;D384)</f>
        <v xml:space="preserve">Community cohesion fund </v>
      </c>
      <c r="H384" s="3" t="str">
        <f t="shared" si="17"/>
        <v/>
      </c>
    </row>
    <row r="385" spans="1:8" x14ac:dyDescent="0.25">
      <c r="A385" s="3" t="str">
        <f t="shared" si="14"/>
        <v/>
      </c>
      <c r="B385" s="29">
        <v>726</v>
      </c>
      <c r="C385" s="28" t="s">
        <v>86</v>
      </c>
      <c r="E385" s="22" t="str">
        <f>VLOOKUP(C385,Translate!$B$3:$E$1718,3,FALSE)</f>
        <v>Diogelwch tân cymunedol</v>
      </c>
      <c r="F385" s="22" t="str">
        <f>IF(ISERROR(VLOOKUP(D385,Translate!$B$3:$E$1718,3,FALSE)),"",VLOOKUP(D385,Translate!$B$3:$E$1718,3,FALSE))</f>
        <v/>
      </c>
      <c r="G385" s="28" t="str">
        <f>IF(FrontPage!$E$5=1,E385&amp;F385,C385&amp;D385)</f>
        <v>Community fire safety (fire authorities only)</v>
      </c>
      <c r="H385" s="3" t="str">
        <f t="shared" si="17"/>
        <v/>
      </c>
    </row>
    <row r="386" spans="1:8" x14ac:dyDescent="0.25">
      <c r="A386" s="3" t="str">
        <f t="shared" si="14"/>
        <v/>
      </c>
      <c r="B386" s="29">
        <v>730</v>
      </c>
      <c r="C386" s="28" t="s">
        <v>448</v>
      </c>
      <c r="E386" s="22" t="str">
        <f>VLOOKUP(C386,Translate!$B$3:$E$1718,3,FALSE)</f>
        <v>Grant Awdurdodau Llifogydd Lleol Arweiniol (LLFA)</v>
      </c>
      <c r="F386" s="22" t="str">
        <f>IF(ISERROR(VLOOKUP(D386,Translate!$B$3:$E$1718,3,FALSE)),"",VLOOKUP(D386,Translate!$B$3:$E$1718,3,FALSE))</f>
        <v/>
      </c>
      <c r="G386" s="28" t="str">
        <f>IF(FrontPage!$E$5=1,E386&amp;F386,C386&amp;D386)</f>
        <v>Lead Local Flood Authorities (LLFA) Grant</v>
      </c>
      <c r="H386" s="3" t="str">
        <f t="shared" si="17"/>
        <v/>
      </c>
    </row>
    <row r="387" spans="1:8" x14ac:dyDescent="0.25">
      <c r="A387" s="3" t="str">
        <f t="shared" ref="A387:A423" si="18">IF(OR(ISERROR(E387),E387=0),1,"")</f>
        <v/>
      </c>
      <c r="B387" s="29">
        <v>733</v>
      </c>
      <c r="C387" s="28" t="s">
        <v>511</v>
      </c>
      <c r="E387" s="22" t="str">
        <f>VLOOKUP(C387,Translate!$B$3:$E$1718,3,FALSE)</f>
        <v>Partneriaethau Canol Tref (nawr yn cynnwys grant trefi taclus)</v>
      </c>
      <c r="F387" s="22" t="str">
        <f>IF(ISERROR(VLOOKUP(D387,Translate!$B$3:$E$1718,3,FALSE)),"",VLOOKUP(D387,Translate!$B$3:$E$1718,3,FALSE))</f>
        <v/>
      </c>
      <c r="G387" s="28" t="str">
        <f>IF(FrontPage!$E$5=1,E387&amp;F387,C387&amp;D387)</f>
        <v>Town Centre Partnerships (now includes tidy towns grant)</v>
      </c>
      <c r="H387" s="3" t="str">
        <f t="shared" ref="H387:H447" si="19">A387</f>
        <v/>
      </c>
    </row>
    <row r="388" spans="1:8" x14ac:dyDescent="0.25">
      <c r="A388" s="3" t="str">
        <f t="shared" si="18"/>
        <v/>
      </c>
      <c r="B388" s="29">
        <v>734</v>
      </c>
      <c r="C388" s="28" t="s">
        <v>496</v>
      </c>
      <c r="E388" s="22" t="str">
        <f>VLOOKUP(C388,Translate!$B$3:$E$1718,3,FALSE)</f>
        <v>Grant Cymorth Strategaeth Gwaith Ieuenctid</v>
      </c>
      <c r="F388" s="22" t="str">
        <f>IF(ISERROR(VLOOKUP(D388,Translate!$B$3:$E$1718,3,FALSE)),"",VLOOKUP(D388,Translate!$B$3:$E$1718,3,FALSE))</f>
        <v/>
      </c>
      <c r="G388" s="28" t="str">
        <f>IF(FrontPage!$E$5=1,E388&amp;F388,C388&amp;D388)</f>
        <v>Youth Work Strategy Support Grant</v>
      </c>
      <c r="H388" s="3" t="str">
        <f t="shared" si="19"/>
        <v/>
      </c>
    </row>
    <row r="389" spans="1:8" x14ac:dyDescent="0.25">
      <c r="A389" s="3"/>
      <c r="B389" s="29">
        <v>735</v>
      </c>
      <c r="C389" s="28" t="s">
        <v>3654</v>
      </c>
      <c r="E389" s="22" t="str">
        <f>VLOOKUP(C389,Translate!$B$3:$E$1718,3,FALSE)</f>
        <v>Grant Refeniw Sengl</v>
      </c>
      <c r="F389" s="22" t="str">
        <f>IF(ISERROR(VLOOKUP(D389,Translate!$B$3:$E$1718,3,FALSE)),"",VLOOKUP(D389,Translate!$B$3:$E$1718,3,FALSE))</f>
        <v/>
      </c>
      <c r="G389" s="28" t="str">
        <f>IF(FrontPage!$E$5=1,E389&amp;F389,C389&amp;D389)</f>
        <v>Single Revenue Grant</v>
      </c>
      <c r="H389" s="3">
        <f t="shared" si="19"/>
        <v>0</v>
      </c>
    </row>
    <row r="390" spans="1:8" x14ac:dyDescent="0.25">
      <c r="A390" s="3"/>
      <c r="B390" s="29">
        <v>736</v>
      </c>
      <c r="C390" s="28" t="s">
        <v>3874</v>
      </c>
      <c r="E390" s="22" t="str">
        <f>VLOOKUP(C390,Translate!$B$3:$E$1718,3,FALSE)</f>
        <v>Rhaglen Caffael Seilwaith Gwastraff - Cyfraniadau Ffi Glwyd</v>
      </c>
      <c r="F390" s="22" t="str">
        <f>IF(ISERROR(VLOOKUP(D390,Translate!$B$3:$E$1718,3,FALSE)),"",VLOOKUP(D390,Translate!$B$3:$E$1718,3,FALSE))</f>
        <v/>
      </c>
      <c r="G390" s="28" t="str">
        <f>IF(FrontPage!$E$5=1,E390&amp;F390,C390&amp;D390)</f>
        <v>Waste Infrastructure Procurement Programme - Gate Fee Contributions</v>
      </c>
      <c r="H390" s="3">
        <f t="shared" si="19"/>
        <v>0</v>
      </c>
    </row>
    <row r="391" spans="1:8" x14ac:dyDescent="0.25">
      <c r="A391" s="3"/>
      <c r="B391" s="29">
        <v>738</v>
      </c>
      <c r="C391" s="28" t="s">
        <v>3876</v>
      </c>
      <c r="E391" s="22" t="str">
        <f>VLOOKUP(C391,Translate!$B$3:$E$1718,3,FALSE)</f>
        <v>Rhyddhad Ardrethi'r Stryd Fawr</v>
      </c>
      <c r="F391" s="22" t="str">
        <f>IF(ISERROR(VLOOKUP(D391,Translate!$B$3:$E$1718,3,FALSE)),"",VLOOKUP(D391,Translate!$B$3:$E$1718,3,FALSE))</f>
        <v/>
      </c>
      <c r="G391" s="28" t="str">
        <f>IF(FrontPage!$E$5=1,E391&amp;F391,C391&amp;D391)</f>
        <v>High Street Rate Relief</v>
      </c>
      <c r="H391" s="3">
        <f t="shared" si="19"/>
        <v>0</v>
      </c>
    </row>
    <row r="392" spans="1:8" x14ac:dyDescent="0.25">
      <c r="A392" s="3"/>
      <c r="B392" s="29">
        <v>739</v>
      </c>
      <c r="C392" s="28" t="s">
        <v>3989</v>
      </c>
      <c r="E392" s="22" t="str">
        <f>VLOOKUP(C392,Translate!$B$3:$E$1744,3,FALSE)</f>
        <v>Grant Plant a Chymunedau (Ariannu Hyblyg  yn flaenorol - arall)</v>
      </c>
      <c r="F392" s="22" t="str">
        <f>IF(ISERROR(VLOOKUP(D392,Translate!$B$3:$E$1718,3,FALSE)),"",VLOOKUP(D392,Translate!$B$3:$E$1718,3,FALSE))</f>
        <v/>
      </c>
      <c r="G392" s="28" t="str">
        <f>IF(FrontPage!$E$5=1,E392&amp;F392,C392&amp;D392)</f>
        <v>Children and Communities Grant (formerly Flexible Funding - other)</v>
      </c>
      <c r="H392" s="3">
        <f t="shared" ref="H392:H394" si="20">A392</f>
        <v>0</v>
      </c>
    </row>
    <row r="393" spans="1:8" x14ac:dyDescent="0.25">
      <c r="A393" s="3"/>
      <c r="B393" s="29">
        <v>740</v>
      </c>
      <c r="C393" s="28" t="s">
        <v>3982</v>
      </c>
      <c r="E393" s="22" t="str">
        <f>VLOOKUP(C393,Translate!$B$3:$E$1767,3,FALSE)</f>
        <v>Grant Galluogi Adnoddau Naturiol a Llesiant</v>
      </c>
      <c r="F393" s="22" t="str">
        <f>IF(ISERROR(VLOOKUP(D393,Translate!$B$3:$E$1718,3,FALSE)),"",VLOOKUP(D393,Translate!$B$3:$E$1718,3,FALSE))</f>
        <v/>
      </c>
      <c r="G393" s="28" t="str">
        <f>IF(FrontPage!$E$5=1,E393&amp;F393,C393&amp;D393)</f>
        <v>Enabling Natural Resources and Well Being Grant (ENRaW)</v>
      </c>
      <c r="H393" s="3">
        <f t="shared" si="20"/>
        <v>0</v>
      </c>
    </row>
    <row r="394" spans="1:8" ht="25" x14ac:dyDescent="0.25">
      <c r="A394" s="3"/>
      <c r="B394" s="29">
        <v>741</v>
      </c>
      <c r="C394" s="439" t="s">
        <v>4008</v>
      </c>
      <c r="E394" s="22" t="str">
        <f>VLOOKUP(C394,Translate!$B$3:$E$1767,3,FALSE)</f>
        <v>Cymorth ar gyfer Ffioedd Clwyd ar gyfer Trin Gwastaff Bwyd a Gwastraff Gweddilliol</v>
      </c>
      <c r="F394" s="22" t="str">
        <f>IF(ISERROR(VLOOKUP(D394,Translate!$B$3:$E$1718,3,FALSE)),"",VLOOKUP(D394,Translate!$B$3:$E$1718,3,FALSE))</f>
        <v/>
      </c>
      <c r="G394" s="28" t="str">
        <f>IF(FrontPage!$E$5=1,E394&amp;F394,C394&amp;D394)</f>
        <v>Food and Residual Waste Treatment Gate Fee Support</v>
      </c>
      <c r="H394" s="3">
        <f t="shared" si="20"/>
        <v>0</v>
      </c>
    </row>
    <row r="395" spans="1:8" ht="13" x14ac:dyDescent="0.25">
      <c r="A395" s="3"/>
      <c r="B395" s="29">
        <v>743</v>
      </c>
      <c r="C395" s="439" t="s">
        <v>4018</v>
      </c>
      <c r="E395" s="22" t="str">
        <f>VLOOKUP(C395,Translate!$B$3:$E$1767,3,FALSE)</f>
        <v>Grant Rheoli Gwastraff Cynaliadwy</v>
      </c>
      <c r="F395" s="22" t="str">
        <f>IF(ISERROR(VLOOKUP(D395,Translate!$B$3:$E$1718,3,FALSE)),"",VLOOKUP(D395,Translate!$B$3:$E$1718,3,FALSE))</f>
        <v/>
      </c>
      <c r="G395" s="28" t="str">
        <f>IF(FrontPage!$E$5=1,E395&amp;F395,C395&amp;D395)</f>
        <v>Sustainable Waste Management Grant</v>
      </c>
      <c r="H395" s="3"/>
    </row>
    <row r="396" spans="1:8" ht="25" x14ac:dyDescent="0.25">
      <c r="A396" s="3"/>
      <c r="B396" s="29">
        <v>744</v>
      </c>
      <c r="C396" s="439" t="s">
        <v>4019</v>
      </c>
      <c r="E396" s="22" t="str">
        <f>VLOOKUP(C396,Translate!$B$3:$E$1744,3,FALSE)</f>
        <v>Cynllun Rhyddhad Ardrethi ar gyfer Busnesau Manwerthu, Hamdden a Lletygarwch</v>
      </c>
      <c r="F396" s="22" t="str">
        <f>IF(ISERROR(VLOOKUP(D396,Translate!$B$3:$E$1718,3,FALSE)),"",VLOOKUP(D396,Translate!$B$3:$E$1718,3,FALSE))</f>
        <v/>
      </c>
      <c r="G396" s="28" t="str">
        <f>IF(FrontPage!$E$5=1,E396&amp;F396,C396&amp;D396)</f>
        <v>Retail, leisure and hospitality rates relief scheme</v>
      </c>
      <c r="H396" s="3"/>
    </row>
    <row r="397" spans="1:8" ht="13" x14ac:dyDescent="0.25">
      <c r="A397" s="3"/>
      <c r="B397" s="31">
        <v>745</v>
      </c>
      <c r="C397" s="757" t="s">
        <v>4025</v>
      </c>
      <c r="E397" s="22" t="str">
        <f>VLOOKUP(C397,Translate!$B$3:$E$1767,3,FALSE)</f>
        <v>COVID-19 Y Gronfa Galedi Frys Sengl ar gyfer Llywodraeth Leol</v>
      </c>
      <c r="F397" s="22" t="str">
        <f>IF(ISERROR(VLOOKUP(D397,Translate!$B$3:$E$1718,3,FALSE)),"",VLOOKUP(D397,Translate!$B$3:$E$1718,3,FALSE))</f>
        <v/>
      </c>
      <c r="G397" s="28" t="str">
        <f>IF(FrontPage!$E$5=1,E397&amp;F397,C397&amp;D397)</f>
        <v>COVID-19. Local Government Single Emergency Hardship Fund</v>
      </c>
      <c r="H397" s="3"/>
    </row>
    <row r="398" spans="1:8" ht="13" x14ac:dyDescent="0.25">
      <c r="A398" s="3"/>
      <c r="B398" s="31">
        <v>746</v>
      </c>
      <c r="C398" s="757" t="s">
        <v>4026</v>
      </c>
      <c r="E398" s="22" t="str">
        <f>VLOOKUP(C398,Translate!$B$3:$E$1767,3,FALSE)</f>
        <v>COVID-19 Cymorth Brys ar gyfer Bysiau</v>
      </c>
      <c r="F398" s="22" t="str">
        <f>IF(ISERROR(VLOOKUP(D398,Translate!$B$3:$E$1718,3,FALSE)),"",VLOOKUP(D398,Translate!$B$3:$E$1718,3,FALSE))</f>
        <v/>
      </c>
      <c r="G398" s="28" t="str">
        <f>IF(FrontPage!$E$5=1,E398&amp;F398,C398&amp;D398)</f>
        <v>COViD-19 Bus Emergency Support</v>
      </c>
      <c r="H398" s="3"/>
    </row>
    <row r="399" spans="1:8" ht="13" x14ac:dyDescent="0.25">
      <c r="A399" s="3"/>
      <c r="B399" s="31">
        <v>747</v>
      </c>
      <c r="C399" s="757" t="s">
        <v>4030</v>
      </c>
      <c r="E399" s="22" t="str">
        <f>VLOOKUP(C399,Translate!$B$3:$E$1744,3,FALSE)</f>
        <v>COVID-19 Brecwast am ddim yn yr ysgol</v>
      </c>
      <c r="F399" s="22" t="str">
        <f>IF(ISERROR(VLOOKUP(D399,Translate!$B$3:$E$1718,3,FALSE)),"",VLOOKUP(D399,Translate!$B$3:$E$1718,3,FALSE))</f>
        <v/>
      </c>
      <c r="G399" s="28" t="str">
        <f>IF(FrontPage!$E$5=1,E399&amp;F399,C399&amp;D399)</f>
        <v>COVID-19 Free School Meals</v>
      </c>
      <c r="H399" s="3"/>
    </row>
    <row r="400" spans="1:8" ht="13" x14ac:dyDescent="0.25">
      <c r="A400" s="3"/>
      <c r="B400" s="31">
        <v>748</v>
      </c>
      <c r="C400" s="757" t="s">
        <v>4027</v>
      </c>
      <c r="E400" s="22" t="str">
        <f>VLOOKUP(C400,Translate!$B$3:$E$1744,3,FALSE)</f>
        <v>COVID-19 Y Rhaglen Dysgu Carlam</v>
      </c>
      <c r="F400" s="22" t="str">
        <f>IF(ISERROR(VLOOKUP(D400,Translate!$B$3:$E$1718,3,FALSE)),"",VLOOKUP(D400,Translate!$B$3:$E$1718,3,FALSE))</f>
        <v/>
      </c>
      <c r="G400" s="28" t="str">
        <f>IF(FrontPage!$E$5=1,E400&amp;F400,C400&amp;D400)</f>
        <v>COVID-19 Accelerated Learning Programme (ALP)</v>
      </c>
      <c r="H400" s="3"/>
    </row>
    <row r="401" spans="1:8" ht="13" x14ac:dyDescent="0.25">
      <c r="A401" s="3"/>
      <c r="B401" s="31">
        <v>749</v>
      </c>
      <c r="C401" s="757" t="s">
        <v>4042</v>
      </c>
      <c r="E401" s="22" t="str">
        <f>VLOOKUP(C401,Translate!$B$3:$E$1781,3,FALSE)</f>
        <v>COVID-19 Prawf a Olrhain</v>
      </c>
      <c r="F401" s="22" t="str">
        <f>IF(ISERROR(VLOOKUP(D401,Translate!$B$3:$E$1718,3,FALSE)),"",VLOOKUP(D401,Translate!$B$3:$E$1718,3,FALSE))</f>
        <v/>
      </c>
      <c r="G401" s="28" t="str">
        <f>IF(FrontPage!$E$5=1,E401&amp;F401,C401&amp;D401)</f>
        <v>COVID-19 Test and Trace</v>
      </c>
      <c r="H401" s="3"/>
    </row>
    <row r="402" spans="1:8" ht="13" x14ac:dyDescent="0.25">
      <c r="A402" s="3"/>
      <c r="B402" s="31">
        <v>750</v>
      </c>
      <c r="C402" s="757" t="s">
        <v>4056</v>
      </c>
      <c r="E402" s="22" t="str">
        <f>VLOOKUP(C402,Translate!$B$3:$E$1781,3,FALSE)</f>
        <v>Y Rhaglen Rheoli Risgiau Arfordirol</v>
      </c>
      <c r="F402" s="22" t="str">
        <f>IF(ISERROR(VLOOKUP(D402,Translate!$B$3:$E$1718,3,FALSE)),"",VLOOKUP(D402,Translate!$B$3:$E$1718,3,FALSE))</f>
        <v/>
      </c>
      <c r="G402" s="28" t="str">
        <f>IF(FrontPage!$E$5=1,E402&amp;F402,C402&amp;D402)</f>
        <v>Coastal Risk Management Programme</v>
      </c>
      <c r="H402" s="3"/>
    </row>
    <row r="403" spans="1:8" ht="13" x14ac:dyDescent="0.25">
      <c r="A403" s="3"/>
      <c r="B403" s="31">
        <v>751</v>
      </c>
      <c r="C403" s="757" t="s">
        <v>4057</v>
      </c>
      <c r="E403" s="22" t="str">
        <f>VLOOKUP(C403,Translate!$B$3:$E$1781,3,FALSE)</f>
        <v>Rhyddhad Ardrethi Manwerthu, Hamdden a Lletygarwch - (Elfen Covid)</v>
      </c>
      <c r="F403" s="22" t="str">
        <f>IF(ISERROR(VLOOKUP(D403,Translate!$B$3:$E$1718,3,FALSE)),"",VLOOKUP(D403,Translate!$B$3:$E$1718,3,FALSE))</f>
        <v/>
      </c>
      <c r="G403" s="28" t="str">
        <f>IF(FrontPage!$E$5=1,E403&amp;F403,C403&amp;D403)</f>
        <v>Retail, leisure and hospitality rates relief scheme (Covid Element)</v>
      </c>
      <c r="H403" s="3"/>
    </row>
    <row r="404" spans="1:8" ht="13" x14ac:dyDescent="0.25">
      <c r="A404" s="3"/>
      <c r="B404" s="31">
        <v>752</v>
      </c>
      <c r="C404" s="757" t="s">
        <v>4084</v>
      </c>
      <c r="E404" s="22" t="str">
        <f>VLOOKUP(C404,Translate!$B$3:$E$1781,3,FALSE)</f>
        <v>Cymunedau am Waith+</v>
      </c>
      <c r="F404" s="22" t="str">
        <f>IF(ISERROR(VLOOKUP(D404,Translate!$B$3:$E$1718,3,FALSE)),"",VLOOKUP(D404,Translate!$B$3:$E$1718,3,FALSE))</f>
        <v/>
      </c>
      <c r="G404" s="28" t="str">
        <f>IF(FrontPage!$E$5=1,E404&amp;F404,C404&amp;D404)</f>
        <v>Communities For Work+</v>
      </c>
      <c r="H404" s="3"/>
    </row>
    <row r="405" spans="1:8" ht="25" x14ac:dyDescent="0.25">
      <c r="A405" s="3" t="str">
        <f t="shared" si="18"/>
        <v/>
      </c>
      <c r="B405" s="29">
        <v>798</v>
      </c>
      <c r="C405" s="28" t="s">
        <v>501</v>
      </c>
      <c r="E405" s="22" t="str">
        <f>VLOOKUP(C405,Translate!$B$3:$E$1718,3,FALSE)</f>
        <v>Arall (gan gynnwys cymorth ariannol brys) (rhowch fanylion yn y rhestr o dan llinell 999)</v>
      </c>
      <c r="F405" s="22" t="str">
        <f>IF(ISERROR(VLOOKUP(D405,Translate!$B$3:$E$1718,3,FALSE)),"",VLOOKUP(D405,Translate!$B$3:$E$1718,3,FALSE))</f>
        <v/>
      </c>
      <c r="G405" s="28" t="str">
        <f>IF(FrontPage!$E$5=1,E405&amp;F405,C405&amp;D405)</f>
        <v>Other (including emergency financial assistance) (specify in list below line 999)</v>
      </c>
      <c r="H405" s="3" t="str">
        <f t="shared" si="19"/>
        <v/>
      </c>
    </row>
    <row r="406" spans="1:8" x14ac:dyDescent="0.25">
      <c r="A406" s="3" t="str">
        <f t="shared" si="18"/>
        <v/>
      </c>
      <c r="B406" s="29">
        <v>799</v>
      </c>
      <c r="C406" s="28" t="s">
        <v>32</v>
      </c>
      <c r="E406" s="22" t="str">
        <f>VLOOKUP(C406,Translate!$B$3:$E$1718,3,FALSE)</f>
        <v>Cyfanswm Gwasanaethau Lleol Eraill</v>
      </c>
      <c r="F406" s="22" t="str">
        <f>IF(ISERROR(VLOOKUP(D406,Translate!$B$3:$E$1718,3,FALSE)),"",VLOOKUP(D406,Translate!$B$3:$E$1718,3,FALSE))</f>
        <v/>
      </c>
      <c r="G406" s="28" t="str">
        <f>IF(FrontPage!$E$5=1,E406&amp;F406,C406&amp;D406)</f>
        <v>Total Other Local Services</v>
      </c>
      <c r="H406" s="3" t="str">
        <f t="shared" si="19"/>
        <v/>
      </c>
    </row>
    <row r="407" spans="1:8" x14ac:dyDescent="0.25">
      <c r="A407" s="3" t="str">
        <f t="shared" si="18"/>
        <v/>
      </c>
      <c r="B407" s="29">
        <v>999</v>
      </c>
      <c r="C407" s="28" t="s">
        <v>3289</v>
      </c>
      <c r="E407" s="22" t="str">
        <f>VLOOKUP(C407,Translate!$B$3:$E$1718,3,FALSE)</f>
        <v>Cyfanswm grantiau</v>
      </c>
      <c r="F407" s="22" t="str">
        <f>IF(ISERROR(VLOOKUP(D407,Translate!$B$3:$E$1718,3,FALSE)),"",VLOOKUP(D407,Translate!$B$3:$E$1718,3,FALSE))</f>
        <v/>
      </c>
      <c r="G407" s="28" t="str">
        <f>IF(FrontPage!$E$5=1,E407&amp;F407,C407&amp;D407)</f>
        <v>TOTAL GRANTS</v>
      </c>
      <c r="H407" s="3" t="str">
        <f t="shared" si="19"/>
        <v/>
      </c>
    </row>
    <row r="408" spans="1:8" x14ac:dyDescent="0.25">
      <c r="A408" s="3"/>
      <c r="C408" s="28" t="s">
        <v>3677</v>
      </c>
      <c r="E408" s="22" t="str">
        <f>VLOOKUP(C408,Translate!$B$3:$E$1767,3,FALSE)</f>
        <v>Manylion grantiau eraill (llinellau 198, 298, 398, 498, 598 a 698)</v>
      </c>
      <c r="F408" s="22" t="str">
        <f>IF(ISERROR(VLOOKUP(D408,Translate!$B$3:$E$1718,3,FALSE)),"",VLOOKUP(D408,Translate!$B$3:$E$1718,3,FALSE))</f>
        <v/>
      </c>
      <c r="G408" s="28" t="str">
        <f>IF(FrontPage!$E$5=1,E408&amp;F408,C408&amp;D408)</f>
        <v>Specification of other grants (lines 198, 298, 398, 498, 598, and 798)</v>
      </c>
      <c r="H408" s="3">
        <f>A408</f>
        <v>0</v>
      </c>
    </row>
    <row r="409" spans="1:8" ht="25" x14ac:dyDescent="0.25">
      <c r="A409" s="3"/>
      <c r="C409" s="28" t="s">
        <v>3678</v>
      </c>
      <c r="E409" s="22" t="str">
        <f>VLOOKUP(C409,Translate!$B$3:$E$1718,3,FALSE)</f>
        <v>Rhowch cyfeirnod llinell, enw a symiau grant. Dylai grantiau PFI gael y rhagddodiad "PFI -"</v>
      </c>
      <c r="F409" s="22" t="str">
        <f>IF(ISERROR(VLOOKUP(D409,Translate!$B$3:$E$1718,3,FALSE)),"",VLOOKUP(D409,Translate!$B$3:$E$1718,3,FALSE))</f>
        <v/>
      </c>
      <c r="G409" s="28" t="str">
        <f>IF(FrontPage!$E$5=1,E409&amp;F409,C409&amp;D409)</f>
        <v>Enter line reference, grant name and amounts. PFI grants should have the prefix "PFI - "</v>
      </c>
      <c r="H409" s="3">
        <f>A409</f>
        <v>0</v>
      </c>
    </row>
    <row r="410" spans="1:8" x14ac:dyDescent="0.25">
      <c r="A410" s="3"/>
      <c r="C410" s="28" t="s">
        <v>2995</v>
      </c>
      <c r="E410" s="22" t="str">
        <f>VLOOKUP(C410,Translate!$B$3:$E$1767,3,FALSE)</f>
        <v>Grantiau Refeniw</v>
      </c>
      <c r="F410" s="22" t="str">
        <f>IF(ISERROR(VLOOKUP(D410,Translate!$B$3:$E$1718,3,FALSE)),"",VLOOKUP(D410,Translate!$B$3:$E$1718,3,FALSE))</f>
        <v/>
      </c>
      <c r="G410" s="28" t="str">
        <f>IF(FrontPage!$E$5=1,E410&amp;F410,C410&amp;D410)</f>
        <v>Revenue Grants</v>
      </c>
      <c r="H410" s="3">
        <f>A410</f>
        <v>0</v>
      </c>
    </row>
    <row r="411" spans="1:8" ht="13" x14ac:dyDescent="0.25">
      <c r="A411" s="3"/>
      <c r="B411" s="37" t="s">
        <v>2047</v>
      </c>
      <c r="C411" s="135"/>
      <c r="D411" s="38"/>
      <c r="E411" s="38"/>
      <c r="F411" s="38"/>
      <c r="G411" s="38"/>
      <c r="H411" s="3">
        <f t="shared" si="19"/>
        <v>0</v>
      </c>
    </row>
    <row r="412" spans="1:8" ht="25" x14ac:dyDescent="0.25">
      <c r="A412" s="3" t="str">
        <f t="shared" si="18"/>
        <v/>
      </c>
      <c r="C412" s="28" t="s">
        <v>61</v>
      </c>
      <c r="E412" s="22" t="str">
        <f>VLOOKUP(C412,Translate!$B$3:$E$1767,3,FALSE)</f>
        <v>Os gwelir amrywiant, rhowch fanylion dan yr adran Nodiadau</v>
      </c>
      <c r="F412" s="22" t="str">
        <f>IF(ISERROR(VLOOKUP(D412,Translate!$B$3:$E$1718,3,FALSE)),"",VLOOKUP(D412,Translate!$B$3:$E$1718,3,FALSE))</f>
        <v/>
      </c>
      <c r="G412" s="28" t="str">
        <f>IF(FrontPage!$E$5=1,E412&amp;F412,C412&amp;D412)</f>
        <v>If there appears to be a variance, please enter details of this under the Notes sections</v>
      </c>
      <c r="H412" s="3" t="str">
        <f t="shared" si="19"/>
        <v/>
      </c>
    </row>
    <row r="413" spans="1:8" x14ac:dyDescent="0.25">
      <c r="A413" s="3" t="str">
        <f t="shared" si="18"/>
        <v/>
      </c>
      <c r="C413" s="28" t="s">
        <v>426</v>
      </c>
      <c r="E413" s="22" t="str">
        <f>VLOOKUP(C413,Translate!$B$3:$E$1718,3,FALSE)</f>
        <v>Goddefiant</v>
      </c>
      <c r="F413" s="22" t="str">
        <f>IF(ISERROR(VLOOKUP(D413,Translate!$B$3:$E$1718,3,FALSE)),"",VLOOKUP(D413,Translate!$B$3:$E$1718,3,FALSE))</f>
        <v/>
      </c>
      <c r="G413" s="28" t="str">
        <f>IF(FrontPage!$E$5=1,E413&amp;F413,C413&amp;D413)</f>
        <v>Tolerance</v>
      </c>
      <c r="H413" s="3" t="str">
        <f t="shared" si="19"/>
        <v/>
      </c>
    </row>
    <row r="414" spans="1:8" x14ac:dyDescent="0.25">
      <c r="A414" s="3" t="str">
        <f t="shared" si="18"/>
        <v/>
      </c>
      <c r="C414" s="28" t="s">
        <v>427</v>
      </c>
      <c r="E414" s="22" t="str">
        <f>VLOOKUP(C414,Translate!$B$3:$E$1718,3,FALSE)</f>
        <v>Lefel</v>
      </c>
      <c r="F414" s="22" t="str">
        <f>IF(ISERROR(VLOOKUP(D414,Translate!$B$3:$E$1718,3,FALSE)),"",VLOOKUP(D414,Translate!$B$3:$E$1718,3,FALSE))</f>
        <v/>
      </c>
      <c r="G414" s="28" t="str">
        <f>IF(FrontPage!$E$5=1,E414&amp;F414,C414&amp;D414)</f>
        <v>Level</v>
      </c>
      <c r="H414" s="3" t="str">
        <f t="shared" si="19"/>
        <v/>
      </c>
    </row>
    <row r="415" spans="1:8" x14ac:dyDescent="0.25">
      <c r="A415" s="3" t="str">
        <f t="shared" si="18"/>
        <v/>
      </c>
      <c r="C415" s="28" t="s">
        <v>166</v>
      </c>
      <c r="E415" s="22" t="str">
        <f>VLOOKUP(C415,Translate!$B$3:$E$1718,3,FALSE)</f>
        <v>Ardrethi Domestig heb eu dosbarthu</v>
      </c>
      <c r="F415" s="22" t="str">
        <f>IF(ISERROR(VLOOKUP(D415,Translate!$B$3:$E$1718,3,FALSE)),"",VLOOKUP(D415,Translate!$B$3:$E$1718,3,FALSE))</f>
        <v/>
      </c>
      <c r="G415" s="28" t="str">
        <f>IF(FrontPage!$E$5=1,E415&amp;F415,C415&amp;D415)</f>
        <v>Non Distributed Domestic Rates</v>
      </c>
      <c r="H415" s="3" t="str">
        <f t="shared" si="19"/>
        <v/>
      </c>
    </row>
    <row r="416" spans="1:8" x14ac:dyDescent="0.25">
      <c r="A416" s="3" t="str">
        <f t="shared" si="18"/>
        <v/>
      </c>
      <c r="C416" s="28" t="s">
        <v>167</v>
      </c>
      <c r="E416" s="22" t="str">
        <f>VLOOKUP(C416,Translate!$B$3:$E$1718,3,FALSE)</f>
        <v>Grant cynnal refeniw</v>
      </c>
      <c r="F416" s="22" t="str">
        <f>IF(ISERROR(VLOOKUP(D416,Translate!$B$3:$E$1718,3,FALSE)),"",VLOOKUP(D416,Translate!$B$3:$E$1718,3,FALSE))</f>
        <v/>
      </c>
      <c r="G416" s="28" t="str">
        <f>IF(FrontPage!$E$5=1,E416&amp;F416,C416&amp;D416)</f>
        <v>Revenue Support Grant</v>
      </c>
      <c r="H416" s="3" t="str">
        <f t="shared" si="19"/>
        <v/>
      </c>
    </row>
    <row r="417" spans="1:8" x14ac:dyDescent="0.25">
      <c r="A417" s="3" t="str">
        <f t="shared" si="18"/>
        <v/>
      </c>
      <c r="C417" s="28" t="s">
        <v>412</v>
      </c>
      <c r="E417" s="22" t="str">
        <f>VLOOKUP(C417,Translate!$B$3:$E$1718,3,FALSE)</f>
        <v>Addysg</v>
      </c>
      <c r="F417" s="22" t="str">
        <f>IF(ISERROR(VLOOKUP(D417,Translate!$B$3:$E$1718,3,FALSE)),"",VLOOKUP(D417,Translate!$B$3:$E$1718,3,FALSE))</f>
        <v/>
      </c>
      <c r="G417" s="28" t="str">
        <f>IF(FrontPage!$E$5=1,E417&amp;F417,C417&amp;D417)</f>
        <v>Education</v>
      </c>
      <c r="H417" s="3" t="str">
        <f t="shared" si="19"/>
        <v/>
      </c>
    </row>
    <row r="418" spans="1:8" x14ac:dyDescent="0.25">
      <c r="A418" s="3" t="str">
        <f t="shared" si="18"/>
        <v/>
      </c>
      <c r="C418" s="28" t="s">
        <v>399</v>
      </c>
      <c r="E418" s="22" t="str">
        <f>VLOOKUP(C418,Translate!$B$3:$E$1718,3,FALSE)</f>
        <v>Gwasanaethau cymdeithasol</v>
      </c>
      <c r="F418" s="22" t="str">
        <f>IF(ISERROR(VLOOKUP(D418,Translate!$B$3:$E$1718,3,FALSE)),"",VLOOKUP(D418,Translate!$B$3:$E$1718,3,FALSE))</f>
        <v/>
      </c>
      <c r="G418" s="28" t="str">
        <f>IF(FrontPage!$E$5=1,E418&amp;F418,C418&amp;D418)</f>
        <v>Social Services</v>
      </c>
      <c r="H418" s="3" t="str">
        <f t="shared" si="19"/>
        <v/>
      </c>
    </row>
    <row r="419" spans="1:8" x14ac:dyDescent="0.25">
      <c r="A419" s="3" t="str">
        <f t="shared" si="18"/>
        <v/>
      </c>
      <c r="C419" s="28" t="s">
        <v>30</v>
      </c>
      <c r="E419" s="22" t="str">
        <f>VLOOKUP(C419,Translate!$B$3:$E$1718,3,FALSE)</f>
        <v>Trafnidiaeth</v>
      </c>
      <c r="F419" s="22" t="str">
        <f>IF(ISERROR(VLOOKUP(D419,Translate!$B$3:$E$1718,3,FALSE)),"",VLOOKUP(D419,Translate!$B$3:$E$1718,3,FALSE))</f>
        <v/>
      </c>
      <c r="G419" s="28" t="str">
        <f>IF(FrontPage!$E$5=1,E419&amp;F419,C419&amp;D419)</f>
        <v>Transport</v>
      </c>
      <c r="H419" s="3" t="str">
        <f t="shared" si="19"/>
        <v/>
      </c>
    </row>
    <row r="420" spans="1:8" x14ac:dyDescent="0.25">
      <c r="A420" s="3" t="str">
        <f t="shared" si="18"/>
        <v/>
      </c>
      <c r="C420" s="28" t="s">
        <v>17</v>
      </c>
      <c r="E420" s="22" t="str">
        <f>VLOOKUP(C420,Translate!$B$3:$E$1718,3,FALSE)</f>
        <v>Tai</v>
      </c>
      <c r="F420" s="22" t="str">
        <f>IF(ISERROR(VLOOKUP(D420,Translate!$B$3:$E$1718,3,FALSE)),"",VLOOKUP(D420,Translate!$B$3:$E$1718,3,FALSE))</f>
        <v/>
      </c>
      <c r="G420" s="28" t="str">
        <f>IF(FrontPage!$E$5=1,E420&amp;F420,C420&amp;D420)</f>
        <v>Housing</v>
      </c>
      <c r="H420" s="3" t="str">
        <f t="shared" si="19"/>
        <v/>
      </c>
    </row>
    <row r="421" spans="1:8" x14ac:dyDescent="0.25">
      <c r="A421" s="3" t="str">
        <f t="shared" si="18"/>
        <v/>
      </c>
      <c r="C421" s="28" t="s">
        <v>31</v>
      </c>
      <c r="E421" s="22" t="str">
        <f>VLOOKUP(C421,Translate!$B$3:$E$1718,3,FALSE)</f>
        <v>Gwasanaethau Lleol Eraill</v>
      </c>
      <c r="F421" s="22" t="str">
        <f>IF(ISERROR(VLOOKUP(D421,Translate!$B$3:$E$1718,3,FALSE)),"",VLOOKUP(D421,Translate!$B$3:$E$1718,3,FALSE))</f>
        <v/>
      </c>
      <c r="G421" s="28" t="str">
        <f>IF(FrontPage!$E$5=1,E421&amp;F421,C421&amp;D421)</f>
        <v>Other Local Services</v>
      </c>
      <c r="H421" s="3" t="str">
        <f t="shared" si="19"/>
        <v/>
      </c>
    </row>
    <row r="422" spans="1:8" x14ac:dyDescent="0.25">
      <c r="A422" s="3" t="str">
        <f t="shared" si="18"/>
        <v/>
      </c>
      <c r="C422" s="28" t="s">
        <v>405</v>
      </c>
      <c r="E422" s="22" t="str">
        <f>VLOOKUP(C422,Translate!$B$3:$E$1718,3,FALSE)</f>
        <v>Gwasanaethau heddlu</v>
      </c>
      <c r="F422" s="22" t="str">
        <f>IF(ISERROR(VLOOKUP(D422,Translate!$B$3:$E$1718,3,FALSE)),"",VLOOKUP(D422,Translate!$B$3:$E$1718,3,FALSE))</f>
        <v/>
      </c>
      <c r="G422" s="28" t="str">
        <f>IF(FrontPage!$E$5=1,E422&amp;F422,C422&amp;D422)</f>
        <v>Police Services</v>
      </c>
      <c r="H422" s="3" t="str">
        <f t="shared" si="19"/>
        <v/>
      </c>
    </row>
    <row r="423" spans="1:8" x14ac:dyDescent="0.25">
      <c r="A423" s="3" t="str">
        <f t="shared" si="18"/>
        <v/>
      </c>
      <c r="C423" s="28" t="s">
        <v>428</v>
      </c>
      <c r="E423" s="22" t="str">
        <f>VLOOKUP(C423,Translate!$B$3:$E$1718,3,FALSE)</f>
        <v>Nodiadau</v>
      </c>
      <c r="F423" s="22" t="str">
        <f>IF(ISERROR(VLOOKUP(D423,Translate!$B$3:$E$1718,3,FALSE)),"",VLOOKUP(D423,Translate!$B$3:$E$1718,3,FALSE))</f>
        <v/>
      </c>
      <c r="G423" s="28" t="str">
        <f>IF(FrontPage!$E$5=1,E423&amp;F423,C423&amp;D423)</f>
        <v>Notes</v>
      </c>
      <c r="H423" s="3" t="str">
        <f t="shared" si="19"/>
        <v/>
      </c>
    </row>
    <row r="424" spans="1:8" x14ac:dyDescent="0.25">
      <c r="A424" s="3">
        <v>1</v>
      </c>
      <c r="C424" s="28" t="s">
        <v>168</v>
      </c>
      <c r="E424" s="22" t="str">
        <f>VLOOKUP(C424,Translate!$B$3:$E$1718,3,FALSE)</f>
        <v>Cronfeydd wrth gefn heb eu dyrannu / Cyfanswm gwariant ar wasanaethau</v>
      </c>
      <c r="F424" s="22" t="str">
        <f>IF(ISERROR(VLOOKUP(D424,Translate!$B$3:$E$1718,3,FALSE)),"",VLOOKUP(D424,Translate!$B$3:$E$1718,3,FALSE))</f>
        <v/>
      </c>
      <c r="G424" s="28" t="str">
        <f>IF(FrontPage!$E$5=1,E424&amp;F424,C424&amp;D424)</f>
        <v>Unallocated Contingencies / Total Service Expenditure</v>
      </c>
      <c r="H424" s="3">
        <f t="shared" si="19"/>
        <v>1</v>
      </c>
    </row>
    <row r="425" spans="1:8" x14ac:dyDescent="0.25">
      <c r="A425" s="3">
        <v>1</v>
      </c>
      <c r="C425" s="28" t="s">
        <v>169</v>
      </c>
      <c r="E425" s="22" t="str">
        <f>VLOOKUP(C425,Translate!$B$3:$E$1718,3,FALSE)</f>
        <v>Gwasanaethau Eraill / Cyfanswm gwariant ar wasanaethau</v>
      </c>
      <c r="F425" s="22" t="str">
        <f>IF(ISERROR(VLOOKUP(D425,Translate!$B$3:$E$1718,3,FALSE)),"",VLOOKUP(D425,Translate!$B$3:$E$1718,3,FALSE))</f>
        <v/>
      </c>
      <c r="G425" s="28" t="str">
        <f>IF(FrontPage!$E$5=1,E425&amp;F425,C425&amp;D425)</f>
        <v>Other Services / Total Service Expenditure</v>
      </c>
      <c r="H425" s="3">
        <f t="shared" si="19"/>
        <v>1</v>
      </c>
    </row>
    <row r="426" spans="1:8" x14ac:dyDescent="0.25">
      <c r="A426" s="3">
        <v>1</v>
      </c>
      <c r="C426" s="28" t="s">
        <v>170</v>
      </c>
      <c r="E426" s="22" t="str">
        <f>VLOOKUP(C426,Translate!$B$3:$E$1718,3,FALSE)</f>
        <v>Costau nad oes modd eu dosbarthu / Cyfanswm gwariant ar wasanaethau</v>
      </c>
      <c r="F426" s="22" t="str">
        <f>IF(ISERROR(VLOOKUP(D426,Translate!$B$3:$E$1718,3,FALSE)),"",VLOOKUP(D426,Translate!$B$3:$E$1718,3,FALSE))</f>
        <v/>
      </c>
      <c r="G426" s="28" t="str">
        <f>IF(FrontPage!$E$5=1,E426&amp;F426,C426&amp;D426)</f>
        <v>Non Distributable Costs / Total Service Expenditure</v>
      </c>
      <c r="H426" s="3">
        <f t="shared" si="19"/>
        <v>1</v>
      </c>
    </row>
    <row r="427" spans="1:8" ht="13" x14ac:dyDescent="0.25">
      <c r="A427" s="3"/>
      <c r="B427" s="37" t="s">
        <v>123</v>
      </c>
      <c r="C427" s="60"/>
      <c r="D427" s="38"/>
      <c r="E427" s="38"/>
      <c r="F427" s="38" t="str">
        <f>IF(ISERROR(VLOOKUP(D427,Translate!$B$3:$E$1718,3,FALSE)),"",VLOOKUP(D427,Translate!$B$3:$E$1718,3,FALSE))</f>
        <v/>
      </c>
      <c r="G427" s="38" t="str">
        <f>IF(FrontPage!$E$5=1,E427&amp;F427,C427&amp;D427)</f>
        <v/>
      </c>
      <c r="H427" s="3">
        <f t="shared" si="19"/>
        <v>0</v>
      </c>
    </row>
    <row r="428" spans="1:8" x14ac:dyDescent="0.25">
      <c r="A428" s="3"/>
      <c r="C428" s="28" t="s">
        <v>123</v>
      </c>
      <c r="E428" s="22" t="str">
        <f>VLOOKUP(C428,Translate!$B$3:$E$1718,3,FALSE)</f>
        <v>Y Baich o Ymateb i'r Arolwg</v>
      </c>
      <c r="F428" s="22" t="str">
        <f>IF(ISERROR(VLOOKUP(D428,Translate!$B$3:$E$1718,3,FALSE)),"",VLOOKUP(D428,Translate!$B$3:$E$1718,3,FALSE))</f>
        <v/>
      </c>
      <c r="G428" s="28" t="str">
        <f>IF(FrontPage!$E$5=1,E428&amp;F428,C428&amp;D428)</f>
        <v>Survey Response Burden</v>
      </c>
      <c r="H428" s="3">
        <f t="shared" si="19"/>
        <v>0</v>
      </c>
    </row>
    <row r="429" spans="1:8" ht="15.75" customHeight="1" x14ac:dyDescent="0.25">
      <c r="A429" s="3"/>
      <c r="C429" s="28" t="s">
        <v>152</v>
      </c>
      <c r="E429" s="22" t="str">
        <f>VLOOKUP(C429,Translate!$B$3:$E$1718,3,FALSE)</f>
        <v xml:space="preserve">Mae Llywodraeth Cymru yn monitro'r baich o lenwi'r ffurflen casglu data hon. </v>
      </c>
      <c r="F429" s="22" t="str">
        <f>IF(ISERROR(VLOOKUP(D429,Translate!$B$3:$E$1718,3,FALSE)),"",VLOOKUP(D429,Translate!$B$3:$E$1718,3,FALSE))</f>
        <v/>
      </c>
      <c r="G429" s="28" t="str">
        <f>IF(FrontPage!$E$5=1,E429&amp;F429,C429&amp;D429)</f>
        <v xml:space="preserve">The Welsh Government are monitoring the burden of completing this data collection form. </v>
      </c>
      <c r="H429" s="3">
        <f t="shared" si="19"/>
        <v>0</v>
      </c>
    </row>
    <row r="430" spans="1:8" ht="25" x14ac:dyDescent="0.25">
      <c r="A430" s="3"/>
      <c r="C430" s="28" t="s">
        <v>124</v>
      </c>
      <c r="E430" s="22" t="str">
        <f>VLOOKUP(C430,Translate!$B$3:$E$1718,3,FALSE)</f>
        <v xml:space="preserve">Nodwch yr amser a gymerwyd gennych chi (ac unrhyw gydweithwyr) i baratoi ac anfon y ffurflen. </v>
      </c>
      <c r="F430" s="22" t="str">
        <f>IF(ISERROR(VLOOKUP(D430,Translate!$B$3:$E$1718,3,FALSE)),"",VLOOKUP(D430,Translate!$B$3:$E$1718,3,FALSE))</f>
        <v/>
      </c>
      <c r="G430" s="28" t="str">
        <f>IF(FrontPage!$E$5=1,E430&amp;F430,C430&amp;D430)</f>
        <v>Please enter the time it has taken you (and any colleagues) to prepare and send the return.</v>
      </c>
      <c r="H430" s="3">
        <f t="shared" si="19"/>
        <v>0</v>
      </c>
    </row>
    <row r="431" spans="1:8" ht="25" x14ac:dyDescent="0.25">
      <c r="A431" s="3"/>
      <c r="C431" s="28" t="s">
        <v>125</v>
      </c>
      <c r="E431" s="22" t="str">
        <f>VLOOKUP(C431,Translate!$B$3:$E$1718,3,FALSE)</f>
        <v>Dylech gynnwys yr amser a dreuliwyd ar weithgarwch i baratoi ac anfon y ffurflen hon yn unig, megis:</v>
      </c>
      <c r="F431" s="22" t="str">
        <f>IF(ISERROR(VLOOKUP(D431,Translate!$B$3:$E$1718,3,FALSE)),"",VLOOKUP(D431,Translate!$B$3:$E$1718,3,FALSE))</f>
        <v/>
      </c>
      <c r="G431" s="28" t="str">
        <f>IF(FrontPage!$E$5=1,E431&amp;F431,C431&amp;D431)</f>
        <v>Please only include time spent on activities to prepare and send this return, such as:</v>
      </c>
      <c r="H431" s="3">
        <f t="shared" si="19"/>
        <v>0</v>
      </c>
    </row>
    <row r="432" spans="1:8" x14ac:dyDescent="0.25">
      <c r="A432" s="3"/>
      <c r="C432" s="28" t="s">
        <v>565</v>
      </c>
      <c r="E432" s="22" t="str">
        <f>VLOOKUP(C432,Translate!$B$3:$E$1718,3,FALSE)</f>
        <v>casglu, dadansoddi a chyfuno'r cofnodion a'r data gofynnol</v>
      </c>
      <c r="F432" s="22" t="str">
        <f>IF(ISERROR(VLOOKUP(D432,Translate!$B$3:$E$1718,3,FALSE)),"",VLOOKUP(D432,Translate!$B$3:$E$1718,3,FALSE))</f>
        <v/>
      </c>
      <c r="G432" s="28" t="str">
        <f>IF(FrontPage!$E$5=1,E432&amp;F432,C432&amp;D432)</f>
        <v>collection, analysis and aggregation of records and data required;</v>
      </c>
      <c r="H432" s="3">
        <f t="shared" si="19"/>
        <v>0</v>
      </c>
    </row>
    <row r="433" spans="1:8" x14ac:dyDescent="0.25">
      <c r="A433" s="3"/>
      <c r="C433" s="28" t="s">
        <v>566</v>
      </c>
      <c r="E433" s="22" t="str">
        <f>VLOOKUP(C433,Translate!$B$3:$E$1718,3,FALSE)</f>
        <v>cwblhau, gwirio, diwygio a chymeradwyo'r ffurflen.</v>
      </c>
      <c r="F433" s="22" t="str">
        <f>IF(ISERROR(VLOOKUP(D433,Translate!$B$3:$E$1718,3,FALSE)),"",VLOOKUP(D433,Translate!$B$3:$E$1718,3,FALSE))</f>
        <v/>
      </c>
      <c r="G433" s="28" t="str">
        <f>IF(FrontPage!$E$5=1,E433&amp;F433,C433&amp;D433)</f>
        <v>completing, checking, amending and approving the form.</v>
      </c>
      <c r="H433" s="3">
        <f t="shared" si="19"/>
        <v>0</v>
      </c>
    </row>
    <row r="434" spans="1:8" x14ac:dyDescent="0.25">
      <c r="A434" s="3"/>
      <c r="C434" s="28" t="s">
        <v>127</v>
      </c>
      <c r="E434" s="22" t="str">
        <f>VLOOKUP(C434,Translate!$B$3:$E$1718,3,FALSE)</f>
        <v>Nifer yr oriau</v>
      </c>
      <c r="F434" s="22" t="str">
        <f>IF(ISERROR(VLOOKUP(D434,Translate!$B$3:$E$1718,3,FALSE)),"",VLOOKUP(D434,Translate!$B$3:$E$1718,3,FALSE))</f>
        <v/>
      </c>
      <c r="G434" s="28" t="str">
        <f>IF(FrontPage!$E$5=1,E434&amp;F434,C434&amp;D434)</f>
        <v>Hours taken</v>
      </c>
      <c r="H434" s="3">
        <f t="shared" si="19"/>
        <v>0</v>
      </c>
    </row>
    <row r="435" spans="1:8" x14ac:dyDescent="0.25">
      <c r="A435" s="3"/>
      <c r="C435" s="28" t="s">
        <v>128</v>
      </c>
      <c r="E435" s="22" t="str">
        <f>VLOOKUP(C435,Translate!$B$3:$E$1718,3,FALSE)</f>
        <v>Mae croeso i chi ychwanegu unrhyw sylwadau</v>
      </c>
      <c r="F435" s="22" t="str">
        <f>IF(ISERROR(VLOOKUP(D435,Translate!$B$3:$E$1718,3,FALSE)),"",VLOOKUP(D435,Translate!$B$3:$E$1718,3,FALSE))</f>
        <v/>
      </c>
      <c r="G435" s="28" t="str">
        <f>IF(FrontPage!$E$5=1,E435&amp;F435,C435&amp;D435)</f>
        <v>Please feel free to add any comments</v>
      </c>
      <c r="H435" s="3">
        <f t="shared" si="19"/>
        <v>0</v>
      </c>
    </row>
    <row r="436" spans="1:8" x14ac:dyDescent="0.25">
      <c r="A436" s="3"/>
      <c r="C436" s="28" t="s">
        <v>432</v>
      </c>
      <c r="E436" s="22" t="str">
        <f>VLOOKUP(C436,Translate!$B$3:$E$1718,3,FALSE)</f>
        <v>Sylwadau</v>
      </c>
      <c r="F436" s="22" t="str">
        <f>IF(ISERROR(VLOOKUP(D436,Translate!$B$3:$E$1718,3,FALSE)),"",VLOOKUP(D436,Translate!$B$3:$E$1718,3,FALSE))</f>
        <v/>
      </c>
      <c r="G436" s="28" t="str">
        <f>IF(FrontPage!$E$5=1,E436&amp;F436,C436&amp;D436)</f>
        <v>Comments</v>
      </c>
      <c r="H436" s="3">
        <f t="shared" si="19"/>
        <v>0</v>
      </c>
    </row>
    <row r="437" spans="1:8" ht="25" x14ac:dyDescent="0.25">
      <c r="A437" s="3"/>
      <c r="C437" s="28" t="s">
        <v>567</v>
      </c>
      <c r="E437" s="22" t="str">
        <f>VLOOKUP(C437,Translate!$B$3:$E$1718,3,FALSE)</f>
        <v>Cliciwch ar y ddolen isod i gael canllawiau ar gyfer y ffurflenni unigol (mae angen mynediad at y we)</v>
      </c>
      <c r="F437" s="22" t="str">
        <f>IF(ISERROR(VLOOKUP(D437,Translate!$B$3:$E$1718,3,FALSE)),"",VLOOKUP(D437,Translate!$B$3:$E$1718,3,FALSE))</f>
        <v/>
      </c>
      <c r="G437" s="28" t="str">
        <f>IF(FrontPage!$E$5=1,E437&amp;F437,C437&amp;D437)</f>
        <v>Click the link below for notes for guidance for individual forms (Web access required)</v>
      </c>
      <c r="H437" s="3">
        <f t="shared" si="19"/>
        <v>0</v>
      </c>
    </row>
    <row r="438" spans="1:8" x14ac:dyDescent="0.25">
      <c r="A438" s="3"/>
      <c r="C438" s="28" t="s">
        <v>568</v>
      </c>
      <c r="E438" s="22" t="str">
        <f>VLOOKUP(C438,Translate!$B$3:$E$1718,3,FALSE)</f>
        <v>Hyperddolen canllawiau</v>
      </c>
      <c r="F438" s="22" t="str">
        <f>IF(ISERROR(VLOOKUP(D438,Translate!$B$3:$E$1718,3,FALSE)),"",VLOOKUP(D438,Translate!$B$3:$E$1718,3,FALSE))</f>
        <v/>
      </c>
      <c r="G438" s="28" t="str">
        <f>IF(FrontPage!$E$5=1,E438&amp;F438,C438&amp;D438)</f>
        <v>Notes for guidance hyperlink</v>
      </c>
      <c r="H438" s="3">
        <f t="shared" si="19"/>
        <v>0</v>
      </c>
    </row>
    <row r="439" spans="1:8" ht="50" x14ac:dyDescent="0.25">
      <c r="A439" s="3"/>
      <c r="C439" s="28" t="s">
        <v>569</v>
      </c>
      <c r="E439" s="22" t="str">
        <f>VLOOKUP(C439,Translate!$B$3:$E$1718,3,FALSE)</f>
        <v xml:space="preserve">Rydym bob amser yn ceisio gwella'r ffurflen i'w gwneud yn haws i'w llenwi, gan barhau i sicrhau cywirdeb data a chysondeb ar gyfer yr holl awdurdodau. Os oes gennych unrhyw sylwadau neu awgrymiadau a allai fod yn ddefnyddiol, nodwch nhw isod: </v>
      </c>
      <c r="F439" s="22" t="str">
        <f>IF(ISERROR(VLOOKUP(D439,Translate!$B$3:$E$1718,3,FALSE)),"",VLOOKUP(D439,Translate!$B$3:$E$1718,3,FALSE))</f>
        <v/>
      </c>
      <c r="G439" s="28" t="str">
        <f>IF(FrontPage!$E$5=1,E439&amp;F439,C439&amp;D439)</f>
        <v>We are continually striving to improve the form to make it easier to complete, whilst still ensuring data integrity and consistency across all authorities. If you have any comments or suggestions that may be useful,  please note them below:</v>
      </c>
      <c r="H439" s="3">
        <f t="shared" si="19"/>
        <v>0</v>
      </c>
    </row>
    <row r="440" spans="1:8" x14ac:dyDescent="0.25">
      <c r="A440" s="3"/>
      <c r="C440" s="28" t="s">
        <v>38</v>
      </c>
      <c r="E440" s="22" t="str">
        <f>VLOOKUP(C440,Translate!$B$3:$E$1718,3,FALSE)</f>
        <v>Dyluniad y ffurflen</v>
      </c>
      <c r="F440" s="22" t="str">
        <f>IF(ISERROR(VLOOKUP(D440,Translate!$B$3:$E$1718,3,FALSE)),"",VLOOKUP(D440,Translate!$B$3:$E$1718,3,FALSE))</f>
        <v/>
      </c>
      <c r="G440" s="28" t="str">
        <f>IF(FrontPage!$E$5=1,E440&amp;F440,C440&amp;D440)</f>
        <v>Form Design</v>
      </c>
      <c r="H440" s="3">
        <f t="shared" si="19"/>
        <v>0</v>
      </c>
    </row>
    <row r="441" spans="1:8" x14ac:dyDescent="0.25">
      <c r="A441" s="3"/>
      <c r="C441" s="28" t="s">
        <v>423</v>
      </c>
      <c r="E441" s="22" t="str">
        <f>VLOOKUP(C441,Translate!$B$3:$E$1718,3,FALSE)</f>
        <v>Dilysu</v>
      </c>
      <c r="F441" s="22" t="str">
        <f>IF(ISERROR(VLOOKUP(D441,Translate!$B$3:$E$1718,3,FALSE)),"",VLOOKUP(D441,Translate!$B$3:$E$1718,3,FALSE))</f>
        <v/>
      </c>
      <c r="G441" s="28" t="str">
        <f>IF(FrontPage!$E$5=1,E441&amp;F441,C441&amp;D441)</f>
        <v>Validation</v>
      </c>
      <c r="H441" s="3">
        <f t="shared" si="19"/>
        <v>0</v>
      </c>
    </row>
    <row r="442" spans="1:8" x14ac:dyDescent="0.25">
      <c r="A442" s="3"/>
      <c r="C442" s="28" t="s">
        <v>39</v>
      </c>
      <c r="E442" s="22" t="str">
        <f>VLOOKUP(C442,Translate!$B$3:$E$1718,3,FALSE)</f>
        <v>Dogfennaeth</v>
      </c>
      <c r="F442" s="22" t="str">
        <f>IF(ISERROR(VLOOKUP(D442,Translate!$B$3:$E$1718,3,FALSE)),"",VLOOKUP(D442,Translate!$B$3:$E$1718,3,FALSE))</f>
        <v/>
      </c>
      <c r="G442" s="28" t="str">
        <f>IF(FrontPage!$E$5=1,E442&amp;F442,C442&amp;D442)</f>
        <v>Documentation</v>
      </c>
      <c r="H442" s="3">
        <f t="shared" si="19"/>
        <v>0</v>
      </c>
    </row>
    <row r="443" spans="1:8" x14ac:dyDescent="0.25">
      <c r="A443" s="3"/>
      <c r="C443" s="28" t="s">
        <v>570</v>
      </c>
      <c r="E443" s="22" t="str">
        <f>VLOOKUP(C443,Translate!$B$3:$E$1718,3,FALSE)</f>
        <v>Sylwadau cyffredinol</v>
      </c>
      <c r="F443" s="22" t="str">
        <f>IF(ISERROR(VLOOKUP(D443,Translate!$B$3:$E$1718,3,FALSE)),"",VLOOKUP(D443,Translate!$B$3:$E$1718,3,FALSE))</f>
        <v/>
      </c>
      <c r="G443" s="28" t="str">
        <f>IF(FrontPage!$E$5=1,E443&amp;F443,C443&amp;D443)</f>
        <v>General comments</v>
      </c>
      <c r="H443" s="3">
        <f t="shared" si="19"/>
        <v>0</v>
      </c>
    </row>
    <row r="444" spans="1:8" x14ac:dyDescent="0.25">
      <c r="A444" s="3"/>
      <c r="C444" s="28" t="s">
        <v>571</v>
      </c>
      <c r="E444" s="22" t="str">
        <f>VLOOKUP(C444,Translate!$B$3:$E$1718,3,FALSE)</f>
        <v>Rhowch sylw</v>
      </c>
      <c r="F444" s="22" t="str">
        <f>IF(ISERROR(VLOOKUP(D444,Translate!$B$3:$E$1718,3,FALSE)),"",VLOOKUP(D444,Translate!$B$3:$E$1718,3,FALSE))</f>
        <v/>
      </c>
      <c r="G444" s="28" t="str">
        <f>IF(FrontPage!$E$5=1,E444&amp;F444,C444&amp;D444)</f>
        <v>Please comment</v>
      </c>
      <c r="H444" s="3">
        <f t="shared" si="19"/>
        <v>0</v>
      </c>
    </row>
    <row r="445" spans="1:8" x14ac:dyDescent="0.25">
      <c r="A445" s="3"/>
      <c r="C445" s="28" t="s">
        <v>572</v>
      </c>
      <c r="E445" s="22" t="str">
        <f>VLOOKUP(C445,Translate!$B$3:$E$1718,3,FALSE)</f>
        <v>Gwiriadau dilysu - ychwanegwch sylwadau lle gofynnir am hynny</v>
      </c>
      <c r="F445" s="22" t="str">
        <f>IF(ISERROR(VLOOKUP(D445,Translate!$B$3:$E$1718,3,FALSE)),"",VLOOKUP(D445,Translate!$B$3:$E$1718,3,FALSE))</f>
        <v/>
      </c>
      <c r="G445" s="28" t="str">
        <f>IF(FrontPage!$E$5=1,E445&amp;F445,C445&amp;D445)</f>
        <v>Validation checks  -  please insert comments where requested</v>
      </c>
      <c r="H445" s="3">
        <f t="shared" si="19"/>
        <v>0</v>
      </c>
    </row>
    <row r="446" spans="1:8" x14ac:dyDescent="0.25">
      <c r="A446" s="3"/>
      <c r="C446" s="28" t="s">
        <v>573</v>
      </c>
      <c r="E446" s="22" t="str">
        <f>VLOOKUP(C446,Translate!$B$3:$E$1718,3,FALSE)</f>
        <v>Blwyddyn</v>
      </c>
      <c r="F446" s="22" t="str">
        <f>IF(ISERROR(VLOOKUP(D446,Translate!$B$3:$E$1718,3,FALSE)),"",VLOOKUP(D446,Translate!$B$3:$E$1718,3,FALSE))</f>
        <v/>
      </c>
      <c r="G446" s="28" t="str">
        <f>IF(FrontPage!$E$5=1,E446&amp;F446,C446&amp;D446)</f>
        <v>Year</v>
      </c>
      <c r="H446" s="3">
        <f t="shared" si="19"/>
        <v>0</v>
      </c>
    </row>
    <row r="447" spans="1:8" x14ac:dyDescent="0.25">
      <c r="A447" s="3"/>
      <c r="C447" s="28" t="s">
        <v>3571</v>
      </c>
      <c r="E447" s="22" t="str">
        <f>VLOOKUP(C447,Translate!$B$3:$E$1718,3,FALSE)</f>
        <v>Goddefiant</v>
      </c>
      <c r="F447" s="22" t="str">
        <f>IF(ISERROR(VLOOKUP(D447,Translate!$B$3:$E$1718,3,FALSE)),"",VLOOKUP(D447,Translate!$B$3:$E$1718,3,FALSE))</f>
        <v/>
      </c>
      <c r="G447" s="28" t="str">
        <f>IF(FrontPage!$E$5=1,E447&amp;F447,C447&amp;D447)</f>
        <v>tolerance</v>
      </c>
      <c r="H447" s="3">
        <f t="shared" si="19"/>
        <v>0</v>
      </c>
    </row>
    <row r="448" spans="1:8" x14ac:dyDescent="0.25">
      <c r="A448" s="3"/>
      <c r="E448" s="22"/>
      <c r="F448" s="22"/>
    </row>
    <row r="449" spans="1:6" x14ac:dyDescent="0.25">
      <c r="A449" s="3"/>
      <c r="E449" s="22"/>
      <c r="F449" s="22"/>
    </row>
    <row r="450" spans="1:6" x14ac:dyDescent="0.25">
      <c r="A450" s="3"/>
      <c r="E450" s="22"/>
      <c r="F450" s="22"/>
    </row>
    <row r="451" spans="1:6" x14ac:dyDescent="0.25">
      <c r="A451" s="3"/>
      <c r="E451" s="22"/>
      <c r="F451" s="22"/>
    </row>
    <row r="452" spans="1:6" x14ac:dyDescent="0.25">
      <c r="A452" s="3"/>
      <c r="E452" s="22"/>
      <c r="F452" s="22"/>
    </row>
    <row r="453" spans="1:6" x14ac:dyDescent="0.25">
      <c r="A453" s="3"/>
      <c r="E453" s="22"/>
      <c r="F453" s="22"/>
    </row>
    <row r="454" spans="1:6" x14ac:dyDescent="0.25">
      <c r="A454" s="3"/>
      <c r="E454" s="22"/>
      <c r="F454" s="22"/>
    </row>
    <row r="455" spans="1:6" x14ac:dyDescent="0.25">
      <c r="A455" s="3"/>
      <c r="E455" s="22"/>
      <c r="F455" s="22"/>
    </row>
    <row r="456" spans="1:6" x14ac:dyDescent="0.25">
      <c r="A456" s="3"/>
      <c r="E456" s="22"/>
      <c r="F456" s="22"/>
    </row>
    <row r="457" spans="1:6" x14ac:dyDescent="0.25">
      <c r="A457" s="3"/>
      <c r="E457" s="22"/>
      <c r="F457" s="22"/>
    </row>
    <row r="458" spans="1:6" x14ac:dyDescent="0.25">
      <c r="A458" s="3"/>
      <c r="E458" s="22"/>
      <c r="F458" s="22"/>
    </row>
    <row r="459" spans="1:6" x14ac:dyDescent="0.25">
      <c r="A459" s="3"/>
      <c r="E459" s="22"/>
      <c r="F459" s="22"/>
    </row>
    <row r="460" spans="1:6" x14ac:dyDescent="0.25">
      <c r="A460" s="3"/>
      <c r="E460" s="22"/>
      <c r="F460" s="22"/>
    </row>
    <row r="461" spans="1:6" x14ac:dyDescent="0.25">
      <c r="A461" s="3"/>
      <c r="E461" s="22"/>
      <c r="F461" s="22"/>
    </row>
    <row r="462" spans="1:6" x14ac:dyDescent="0.25">
      <c r="A462" s="3"/>
      <c r="E462" s="22"/>
      <c r="F462" s="22"/>
    </row>
    <row r="463" spans="1:6" x14ac:dyDescent="0.25">
      <c r="A463" s="3"/>
      <c r="E463" s="22"/>
      <c r="F463" s="22"/>
    </row>
    <row r="464" spans="1:6" x14ac:dyDescent="0.25">
      <c r="A464" s="3"/>
      <c r="E464" s="22"/>
      <c r="F464" s="22"/>
    </row>
    <row r="465" spans="1:6" x14ac:dyDescent="0.25">
      <c r="A465" s="3"/>
      <c r="E465" s="22"/>
      <c r="F465" s="22"/>
    </row>
    <row r="466" spans="1:6" x14ac:dyDescent="0.25">
      <c r="A466" s="3"/>
      <c r="E466" s="22"/>
      <c r="F466" s="22"/>
    </row>
    <row r="467" spans="1:6" x14ac:dyDescent="0.25">
      <c r="A467" s="3"/>
      <c r="E467" s="22"/>
      <c r="F467" s="22"/>
    </row>
    <row r="468" spans="1:6" x14ac:dyDescent="0.25">
      <c r="A468" s="3"/>
      <c r="E468" s="22"/>
      <c r="F468" s="22"/>
    </row>
    <row r="469" spans="1:6" x14ac:dyDescent="0.25">
      <c r="A469" s="3"/>
      <c r="E469" s="22"/>
      <c r="F469" s="22"/>
    </row>
    <row r="470" spans="1:6" x14ac:dyDescent="0.25">
      <c r="A470" s="3"/>
      <c r="E470" s="22"/>
      <c r="F470" s="22"/>
    </row>
    <row r="471" spans="1:6" x14ac:dyDescent="0.25">
      <c r="A471" s="3"/>
      <c r="E471" s="22"/>
      <c r="F471" s="22"/>
    </row>
    <row r="472" spans="1:6" x14ac:dyDescent="0.25">
      <c r="A472" s="3"/>
      <c r="E472" s="22"/>
      <c r="F472" s="22"/>
    </row>
    <row r="473" spans="1:6" x14ac:dyDescent="0.25">
      <c r="A473" s="3"/>
      <c r="E473" s="22"/>
      <c r="F473" s="22"/>
    </row>
    <row r="474" spans="1:6" x14ac:dyDescent="0.25">
      <c r="A474" s="3"/>
      <c r="E474" s="22"/>
      <c r="F474" s="22"/>
    </row>
    <row r="475" spans="1:6" x14ac:dyDescent="0.25">
      <c r="A475" s="3"/>
      <c r="E475" s="22"/>
      <c r="F475" s="22"/>
    </row>
    <row r="476" spans="1:6" x14ac:dyDescent="0.25">
      <c r="A476" s="3"/>
      <c r="E476" s="22"/>
      <c r="F476" s="22"/>
    </row>
    <row r="477" spans="1:6" x14ac:dyDescent="0.25">
      <c r="A477" s="3"/>
      <c r="E477" s="22"/>
      <c r="F477" s="22"/>
    </row>
    <row r="478" spans="1:6" x14ac:dyDescent="0.25">
      <c r="A478" s="3"/>
      <c r="E478" s="22"/>
      <c r="F478" s="22"/>
    </row>
    <row r="479" spans="1:6" x14ac:dyDescent="0.25">
      <c r="A479" s="3"/>
      <c r="E479" s="22"/>
      <c r="F479" s="22"/>
    </row>
    <row r="480" spans="1:6" x14ac:dyDescent="0.25">
      <c r="A480" s="3"/>
      <c r="E480" s="22"/>
      <c r="F480" s="22"/>
    </row>
    <row r="481" spans="1:6" x14ac:dyDescent="0.25">
      <c r="A481" s="3"/>
      <c r="E481" s="22"/>
      <c r="F481" s="22"/>
    </row>
    <row r="482" spans="1:6" x14ac:dyDescent="0.25">
      <c r="A482" s="3"/>
      <c r="E482" s="22"/>
      <c r="F482" s="22"/>
    </row>
    <row r="483" spans="1:6" x14ac:dyDescent="0.25">
      <c r="A483" s="3"/>
      <c r="E483" s="22"/>
      <c r="F483" s="22"/>
    </row>
    <row r="484" spans="1:6" x14ac:dyDescent="0.25">
      <c r="A484" s="3"/>
      <c r="E484" s="22"/>
      <c r="F484" s="22"/>
    </row>
    <row r="485" spans="1:6" x14ac:dyDescent="0.25">
      <c r="A485" s="3"/>
      <c r="E485" s="22"/>
      <c r="F485" s="22"/>
    </row>
    <row r="486" spans="1:6" x14ac:dyDescent="0.25">
      <c r="A486" s="3"/>
      <c r="E486" s="22"/>
      <c r="F486" s="22"/>
    </row>
    <row r="487" spans="1:6" x14ac:dyDescent="0.25">
      <c r="A487" s="3"/>
      <c r="E487" s="22"/>
      <c r="F487" s="22"/>
    </row>
    <row r="488" spans="1:6" x14ac:dyDescent="0.25">
      <c r="A488" s="3"/>
      <c r="E488" s="22"/>
      <c r="F488" s="22"/>
    </row>
    <row r="489" spans="1:6" x14ac:dyDescent="0.25">
      <c r="A489" s="3"/>
      <c r="E489" s="22"/>
      <c r="F489" s="22"/>
    </row>
    <row r="490" spans="1:6" x14ac:dyDescent="0.25">
      <c r="A490" s="3"/>
      <c r="E490" s="22"/>
      <c r="F490" s="22"/>
    </row>
    <row r="491" spans="1:6" x14ac:dyDescent="0.25">
      <c r="A491" s="3"/>
      <c r="E491" s="22"/>
      <c r="F491" s="22"/>
    </row>
    <row r="492" spans="1:6" x14ac:dyDescent="0.25">
      <c r="A492" s="3"/>
      <c r="E492" s="22"/>
      <c r="F492" s="22"/>
    </row>
    <row r="493" spans="1:6" x14ac:dyDescent="0.25">
      <c r="A493" s="3"/>
      <c r="E493" s="22"/>
      <c r="F493" s="22"/>
    </row>
    <row r="494" spans="1:6" x14ac:dyDescent="0.25">
      <c r="A494" s="3"/>
      <c r="E494" s="22"/>
      <c r="F494" s="22"/>
    </row>
    <row r="495" spans="1:6" x14ac:dyDescent="0.25">
      <c r="A495" s="3"/>
      <c r="E495" s="22"/>
      <c r="F495" s="22"/>
    </row>
    <row r="496" spans="1:6" x14ac:dyDescent="0.25">
      <c r="A496" s="3"/>
      <c r="E496" s="22"/>
      <c r="F496" s="22"/>
    </row>
    <row r="497" spans="1:6" x14ac:dyDescent="0.25">
      <c r="A497" s="3"/>
      <c r="E497" s="22"/>
      <c r="F497" s="22"/>
    </row>
    <row r="498" spans="1:6" x14ac:dyDescent="0.25">
      <c r="A498" s="3"/>
      <c r="E498" s="22"/>
      <c r="F498" s="22"/>
    </row>
    <row r="499" spans="1:6" x14ac:dyDescent="0.25">
      <c r="A499" s="3"/>
      <c r="E499" s="22"/>
      <c r="F499" s="22"/>
    </row>
    <row r="500" spans="1:6" x14ac:dyDescent="0.25">
      <c r="A500" s="3"/>
      <c r="E500" s="22"/>
      <c r="F500" s="22"/>
    </row>
    <row r="501" spans="1:6" x14ac:dyDescent="0.25">
      <c r="A501" s="3"/>
      <c r="E501" s="22"/>
      <c r="F501" s="22"/>
    </row>
    <row r="502" spans="1:6" x14ac:dyDescent="0.25">
      <c r="A502" s="3"/>
      <c r="E502" s="22"/>
      <c r="F502" s="22"/>
    </row>
    <row r="503" spans="1:6" x14ac:dyDescent="0.25">
      <c r="A503" s="3"/>
      <c r="E503" s="22"/>
      <c r="F503" s="22"/>
    </row>
    <row r="504" spans="1:6" x14ac:dyDescent="0.25">
      <c r="A504" s="3"/>
      <c r="E504" s="22"/>
      <c r="F504" s="22"/>
    </row>
    <row r="505" spans="1:6" x14ac:dyDescent="0.25">
      <c r="A505" s="3"/>
      <c r="E505" s="22"/>
      <c r="F505" s="22"/>
    </row>
    <row r="506" spans="1:6" x14ac:dyDescent="0.25">
      <c r="A506" s="3"/>
      <c r="E506" s="22"/>
      <c r="F506" s="22"/>
    </row>
    <row r="507" spans="1:6" x14ac:dyDescent="0.25">
      <c r="A507" s="3"/>
      <c r="E507" s="22"/>
      <c r="F507" s="22"/>
    </row>
    <row r="508" spans="1:6" x14ac:dyDescent="0.25">
      <c r="A508" s="3"/>
      <c r="E508" s="22"/>
      <c r="F508" s="22"/>
    </row>
    <row r="509" spans="1:6" x14ac:dyDescent="0.25">
      <c r="A509" s="3"/>
      <c r="E509" s="22"/>
      <c r="F509" s="22"/>
    </row>
    <row r="510" spans="1:6" x14ac:dyDescent="0.25">
      <c r="A510" s="3"/>
      <c r="E510" s="22"/>
      <c r="F510" s="22"/>
    </row>
    <row r="511" spans="1:6" x14ac:dyDescent="0.25">
      <c r="A511" s="3"/>
      <c r="E511" s="22"/>
      <c r="F511" s="22"/>
    </row>
    <row r="512" spans="1:6" x14ac:dyDescent="0.25">
      <c r="A512" s="3"/>
      <c r="E512" s="22"/>
      <c r="F512" s="22"/>
    </row>
    <row r="513" spans="1:6" x14ac:dyDescent="0.25">
      <c r="A513" s="3"/>
      <c r="E513" s="22"/>
      <c r="F513" s="22"/>
    </row>
    <row r="514" spans="1:6" x14ac:dyDescent="0.25">
      <c r="A514" s="3"/>
      <c r="E514" s="22"/>
      <c r="F514" s="22"/>
    </row>
    <row r="515" spans="1:6" x14ac:dyDescent="0.25">
      <c r="A515" s="3"/>
      <c r="E515" s="22"/>
      <c r="F515" s="22"/>
    </row>
    <row r="516" spans="1:6" x14ac:dyDescent="0.25">
      <c r="A516" s="3"/>
      <c r="E516" s="22"/>
      <c r="F516" s="22"/>
    </row>
    <row r="517" spans="1:6" x14ac:dyDescent="0.25">
      <c r="A517" s="3"/>
      <c r="E517" s="22"/>
      <c r="F517" s="22"/>
    </row>
    <row r="518" spans="1:6" x14ac:dyDescent="0.25">
      <c r="A518" s="3"/>
      <c r="E518" s="22"/>
      <c r="F518" s="22"/>
    </row>
    <row r="519" spans="1:6" x14ac:dyDescent="0.25">
      <c r="A519" s="3"/>
      <c r="E519" s="22"/>
      <c r="F519" s="22"/>
    </row>
    <row r="520" spans="1:6" x14ac:dyDescent="0.25">
      <c r="A520" s="3"/>
      <c r="E520" s="22"/>
      <c r="F520" s="22"/>
    </row>
    <row r="521" spans="1:6" x14ac:dyDescent="0.25">
      <c r="A521" s="3"/>
      <c r="E521" s="22"/>
      <c r="F521" s="22"/>
    </row>
    <row r="522" spans="1:6" x14ac:dyDescent="0.25">
      <c r="A522" s="3"/>
      <c r="E522" s="22"/>
      <c r="F522" s="22"/>
    </row>
    <row r="523" spans="1:6" x14ac:dyDescent="0.25">
      <c r="A523" s="3"/>
      <c r="E523" s="22"/>
      <c r="F523" s="22"/>
    </row>
    <row r="524" spans="1:6" x14ac:dyDescent="0.25">
      <c r="A524" s="3"/>
      <c r="E524" s="22"/>
      <c r="F524" s="22"/>
    </row>
    <row r="525" spans="1:6" x14ac:dyDescent="0.25">
      <c r="A525" s="3"/>
      <c r="E525" s="22"/>
      <c r="F525" s="22"/>
    </row>
    <row r="526" spans="1:6" x14ac:dyDescent="0.25">
      <c r="A526" s="3"/>
      <c r="E526" s="22"/>
      <c r="F526" s="22"/>
    </row>
    <row r="527" spans="1:6" x14ac:dyDescent="0.25">
      <c r="A527" s="3"/>
      <c r="E527" s="22"/>
      <c r="F527" s="22"/>
    </row>
    <row r="528" spans="1:6" x14ac:dyDescent="0.25">
      <c r="A528" s="3"/>
      <c r="E528" s="22"/>
      <c r="F528" s="22"/>
    </row>
    <row r="529" spans="1:6" x14ac:dyDescent="0.25">
      <c r="A529" s="3"/>
      <c r="E529" s="22"/>
      <c r="F529" s="22"/>
    </row>
    <row r="530" spans="1:6" x14ac:dyDescent="0.25">
      <c r="A530" s="3"/>
      <c r="E530" s="22"/>
      <c r="F530" s="22"/>
    </row>
    <row r="531" spans="1:6" x14ac:dyDescent="0.25">
      <c r="A531" s="3"/>
      <c r="E531" s="22"/>
      <c r="F531" s="22"/>
    </row>
    <row r="532" spans="1:6" x14ac:dyDescent="0.25">
      <c r="A532" s="3"/>
      <c r="E532" s="22"/>
      <c r="F532" s="22"/>
    </row>
    <row r="533" spans="1:6" x14ac:dyDescent="0.25">
      <c r="A533" s="3"/>
      <c r="E533" s="22"/>
      <c r="F533" s="22"/>
    </row>
    <row r="534" spans="1:6" x14ac:dyDescent="0.25">
      <c r="A534" s="3"/>
      <c r="E534" s="22"/>
      <c r="F534" s="22"/>
    </row>
    <row r="535" spans="1:6" x14ac:dyDescent="0.25">
      <c r="A535" s="3"/>
      <c r="E535" s="22"/>
      <c r="F535" s="22"/>
    </row>
    <row r="536" spans="1:6" x14ac:dyDescent="0.25">
      <c r="A536" s="3"/>
      <c r="E536" s="22"/>
      <c r="F536" s="22"/>
    </row>
    <row r="537" spans="1:6" x14ac:dyDescent="0.25">
      <c r="A537" s="3"/>
      <c r="E537" s="22"/>
      <c r="F537" s="22"/>
    </row>
    <row r="538" spans="1:6" x14ac:dyDescent="0.25">
      <c r="A538" s="3"/>
      <c r="E538" s="22"/>
      <c r="F538" s="22"/>
    </row>
    <row r="539" spans="1:6" x14ac:dyDescent="0.25">
      <c r="A539" s="3"/>
      <c r="E539" s="22"/>
      <c r="F539" s="22"/>
    </row>
    <row r="540" spans="1:6" x14ac:dyDescent="0.25">
      <c r="A540" s="3"/>
      <c r="E540" s="22"/>
      <c r="F540" s="22"/>
    </row>
    <row r="541" spans="1:6" x14ac:dyDescent="0.25">
      <c r="A541" s="3"/>
      <c r="E541" s="22"/>
      <c r="F541" s="22"/>
    </row>
    <row r="542" spans="1:6" x14ac:dyDescent="0.25">
      <c r="A542" s="3"/>
      <c r="E542" s="22"/>
      <c r="F542" s="22"/>
    </row>
    <row r="543" spans="1:6" x14ac:dyDescent="0.25">
      <c r="A543" s="3"/>
      <c r="E543" s="22"/>
      <c r="F543" s="22"/>
    </row>
    <row r="544" spans="1:6" x14ac:dyDescent="0.25">
      <c r="A544" s="3"/>
      <c r="E544" s="22"/>
      <c r="F544" s="22"/>
    </row>
    <row r="545" spans="1:6" x14ac:dyDescent="0.25">
      <c r="A545" s="3"/>
      <c r="E545" s="22"/>
      <c r="F545" s="22"/>
    </row>
    <row r="546" spans="1:6" x14ac:dyDescent="0.25">
      <c r="A546" s="3"/>
      <c r="E546" s="22"/>
      <c r="F546" s="22"/>
    </row>
    <row r="547" spans="1:6" x14ac:dyDescent="0.25">
      <c r="A547" s="3"/>
      <c r="E547" s="22"/>
      <c r="F547" s="22"/>
    </row>
    <row r="548" spans="1:6" x14ac:dyDescent="0.25">
      <c r="A548" s="3"/>
      <c r="E548" s="22"/>
      <c r="F548" s="22"/>
    </row>
    <row r="549" spans="1:6" x14ac:dyDescent="0.25">
      <c r="A549" s="3"/>
      <c r="E549" s="22"/>
      <c r="F549" s="22"/>
    </row>
    <row r="550" spans="1:6" x14ac:dyDescent="0.25">
      <c r="A550" s="3"/>
      <c r="E550" s="22"/>
      <c r="F550" s="22"/>
    </row>
    <row r="551" spans="1:6" x14ac:dyDescent="0.25">
      <c r="A551" s="3"/>
      <c r="E551" s="22"/>
      <c r="F551" s="22"/>
    </row>
    <row r="552" spans="1:6" x14ac:dyDescent="0.25">
      <c r="A552" s="3"/>
      <c r="E552" s="22"/>
      <c r="F552" s="22"/>
    </row>
    <row r="553" spans="1:6" x14ac:dyDescent="0.25">
      <c r="A553" s="3"/>
      <c r="E553" s="22"/>
      <c r="F553" s="22"/>
    </row>
    <row r="554" spans="1:6" x14ac:dyDescent="0.25">
      <c r="A554" s="3"/>
      <c r="E554" s="22"/>
      <c r="F554" s="22"/>
    </row>
    <row r="555" spans="1:6" x14ac:dyDescent="0.25">
      <c r="A555" s="3"/>
      <c r="E555" s="22"/>
      <c r="F555" s="22"/>
    </row>
    <row r="556" spans="1:6" x14ac:dyDescent="0.25">
      <c r="A556" s="3"/>
      <c r="E556" s="22"/>
      <c r="F556" s="22"/>
    </row>
    <row r="557" spans="1:6" x14ac:dyDescent="0.25">
      <c r="A557" s="3"/>
      <c r="E557" s="22"/>
      <c r="F557" s="22"/>
    </row>
    <row r="558" spans="1:6" x14ac:dyDescent="0.25">
      <c r="A558" s="3"/>
      <c r="E558" s="22"/>
      <c r="F558" s="22"/>
    </row>
    <row r="559" spans="1:6" x14ac:dyDescent="0.25">
      <c r="A559" s="3"/>
      <c r="E559" s="22"/>
      <c r="F559" s="22"/>
    </row>
    <row r="560" spans="1:6" x14ac:dyDescent="0.25">
      <c r="A560" s="3"/>
      <c r="E560" s="22"/>
      <c r="F560" s="22"/>
    </row>
    <row r="561" spans="1:6" x14ac:dyDescent="0.25">
      <c r="A561" s="3"/>
      <c r="E561" s="22"/>
      <c r="F561" s="22"/>
    </row>
    <row r="562" spans="1:6" x14ac:dyDescent="0.25">
      <c r="A562" s="3"/>
      <c r="E562" s="22"/>
      <c r="F562" s="22"/>
    </row>
    <row r="563" spans="1:6" x14ac:dyDescent="0.25">
      <c r="A563" s="3"/>
      <c r="E563" s="22"/>
      <c r="F563" s="22"/>
    </row>
    <row r="564" spans="1:6" x14ac:dyDescent="0.25">
      <c r="A564" s="3"/>
      <c r="E564" s="22"/>
      <c r="F564" s="22"/>
    </row>
    <row r="565" spans="1:6" x14ac:dyDescent="0.25">
      <c r="A565" s="3"/>
      <c r="E565" s="22"/>
      <c r="F565" s="22"/>
    </row>
    <row r="566" spans="1:6" x14ac:dyDescent="0.25">
      <c r="A566" s="3"/>
      <c r="E566" s="22"/>
      <c r="F566" s="22"/>
    </row>
    <row r="567" spans="1:6" x14ac:dyDescent="0.25">
      <c r="A567" s="3"/>
      <c r="E567" s="22"/>
      <c r="F567" s="22"/>
    </row>
    <row r="568" spans="1:6" x14ac:dyDescent="0.25">
      <c r="A568" s="3"/>
      <c r="E568" s="22"/>
      <c r="F568" s="22"/>
    </row>
    <row r="569" spans="1:6" x14ac:dyDescent="0.25">
      <c r="A569" s="3"/>
      <c r="E569" s="22"/>
      <c r="F569" s="22"/>
    </row>
    <row r="570" spans="1:6" x14ac:dyDescent="0.25">
      <c r="A570" s="3"/>
      <c r="E570" s="22"/>
      <c r="F570" s="22"/>
    </row>
    <row r="571" spans="1:6" x14ac:dyDescent="0.25">
      <c r="A571" s="3"/>
      <c r="E571" s="22"/>
      <c r="F571" s="22"/>
    </row>
    <row r="572" spans="1:6" x14ac:dyDescent="0.25">
      <c r="A572" s="3"/>
      <c r="E572" s="22"/>
      <c r="F572" s="22"/>
    </row>
    <row r="573" spans="1:6" x14ac:dyDescent="0.25">
      <c r="A573" s="3"/>
      <c r="E573" s="22"/>
      <c r="F573" s="22"/>
    </row>
    <row r="574" spans="1:6" x14ac:dyDescent="0.25">
      <c r="A574" s="3"/>
      <c r="E574" s="22"/>
      <c r="F574" s="22"/>
    </row>
    <row r="575" spans="1:6" x14ac:dyDescent="0.25">
      <c r="A575" s="3"/>
      <c r="E575" s="22"/>
      <c r="F575" s="22"/>
    </row>
    <row r="576" spans="1:6" x14ac:dyDescent="0.25">
      <c r="A576" s="3"/>
      <c r="E576" s="22"/>
      <c r="F576" s="22"/>
    </row>
    <row r="577" spans="1:6" x14ac:dyDescent="0.25">
      <c r="A577" s="3"/>
      <c r="E577" s="22"/>
      <c r="F577" s="22"/>
    </row>
    <row r="578" spans="1:6" x14ac:dyDescent="0.25">
      <c r="A578" s="3"/>
      <c r="E578" s="22"/>
      <c r="F578" s="22"/>
    </row>
    <row r="579" spans="1:6" x14ac:dyDescent="0.25">
      <c r="A579" s="3"/>
      <c r="E579" s="22"/>
      <c r="F579" s="22"/>
    </row>
    <row r="580" spans="1:6" x14ac:dyDescent="0.25">
      <c r="A580" s="3"/>
      <c r="E580" s="22"/>
      <c r="F580" s="22"/>
    </row>
    <row r="581" spans="1:6" x14ac:dyDescent="0.25">
      <c r="A581" s="3"/>
      <c r="E581" s="22"/>
      <c r="F581" s="22"/>
    </row>
    <row r="582" spans="1:6" x14ac:dyDescent="0.25">
      <c r="A582" s="3"/>
      <c r="E582" s="22"/>
      <c r="F582" s="22"/>
    </row>
    <row r="583" spans="1:6" x14ac:dyDescent="0.25">
      <c r="A583" s="3"/>
      <c r="E583" s="22"/>
      <c r="F583" s="22"/>
    </row>
    <row r="584" spans="1:6" x14ac:dyDescent="0.25">
      <c r="A584" s="3"/>
      <c r="E584" s="22"/>
      <c r="F584" s="22"/>
    </row>
    <row r="585" spans="1:6" x14ac:dyDescent="0.25">
      <c r="A585" s="3"/>
      <c r="E585" s="22"/>
      <c r="F585" s="22"/>
    </row>
    <row r="586" spans="1:6" x14ac:dyDescent="0.25">
      <c r="A586" s="3"/>
      <c r="E586" s="22"/>
      <c r="F586" s="22"/>
    </row>
    <row r="587" spans="1:6" x14ac:dyDescent="0.25">
      <c r="A587" s="3"/>
      <c r="E587" s="22"/>
      <c r="F587" s="22"/>
    </row>
    <row r="588" spans="1:6" x14ac:dyDescent="0.25">
      <c r="A588" s="3"/>
      <c r="E588" s="22"/>
      <c r="F588" s="22"/>
    </row>
    <row r="589" spans="1:6" x14ac:dyDescent="0.25">
      <c r="A589" s="3"/>
      <c r="E589" s="22"/>
      <c r="F589" s="22"/>
    </row>
    <row r="590" spans="1:6" x14ac:dyDescent="0.25">
      <c r="A590" s="3"/>
      <c r="E590" s="22"/>
      <c r="F590" s="22"/>
    </row>
    <row r="591" spans="1:6" x14ac:dyDescent="0.25">
      <c r="A591" s="3"/>
      <c r="E591" s="22"/>
      <c r="F591" s="22"/>
    </row>
    <row r="592" spans="1:6" x14ac:dyDescent="0.25">
      <c r="A592" s="3"/>
      <c r="E592" s="22"/>
      <c r="F592" s="22"/>
    </row>
    <row r="593" spans="1:6" x14ac:dyDescent="0.25">
      <c r="A593" s="3"/>
      <c r="E593" s="22"/>
      <c r="F593" s="22"/>
    </row>
    <row r="594" spans="1:6" x14ac:dyDescent="0.25">
      <c r="A594" s="3"/>
      <c r="E594" s="22"/>
      <c r="F594" s="22"/>
    </row>
    <row r="595" spans="1:6" x14ac:dyDescent="0.25">
      <c r="A595" s="3"/>
      <c r="E595" s="22"/>
      <c r="F595" s="22"/>
    </row>
    <row r="596" spans="1:6" x14ac:dyDescent="0.25">
      <c r="A596" s="3"/>
      <c r="E596" s="22"/>
      <c r="F596" s="22"/>
    </row>
    <row r="597" spans="1:6" x14ac:dyDescent="0.25">
      <c r="A597" s="3"/>
      <c r="E597" s="22"/>
      <c r="F597" s="22"/>
    </row>
    <row r="598" spans="1:6" x14ac:dyDescent="0.25">
      <c r="A598" s="3"/>
      <c r="E598" s="22"/>
      <c r="F598" s="22"/>
    </row>
    <row r="599" spans="1:6" x14ac:dyDescent="0.25">
      <c r="A599" s="3"/>
      <c r="E599" s="22"/>
      <c r="F599" s="22"/>
    </row>
    <row r="600" spans="1:6" x14ac:dyDescent="0.25">
      <c r="A600" s="3"/>
      <c r="E600" s="22"/>
      <c r="F600" s="22"/>
    </row>
    <row r="601" spans="1:6" x14ac:dyDescent="0.25">
      <c r="A601" s="3"/>
      <c r="E601" s="22"/>
      <c r="F601" s="22"/>
    </row>
    <row r="602" spans="1:6" x14ac:dyDescent="0.25">
      <c r="A602" s="3"/>
      <c r="E602" s="22"/>
      <c r="F602" s="22"/>
    </row>
    <row r="603" spans="1:6" x14ac:dyDescent="0.25">
      <c r="A603" s="3"/>
      <c r="E603" s="22"/>
      <c r="F603" s="22"/>
    </row>
    <row r="604" spans="1:6" x14ac:dyDescent="0.25">
      <c r="A604" s="3"/>
      <c r="E604" s="22"/>
      <c r="F604" s="22"/>
    </row>
    <row r="605" spans="1:6" x14ac:dyDescent="0.25">
      <c r="A605" s="3"/>
      <c r="E605" s="22"/>
      <c r="F605" s="22"/>
    </row>
    <row r="606" spans="1:6" x14ac:dyDescent="0.25">
      <c r="A606" s="3"/>
      <c r="E606" s="22"/>
      <c r="F606" s="22"/>
    </row>
    <row r="607" spans="1:6" x14ac:dyDescent="0.25">
      <c r="A607" s="3"/>
      <c r="E607" s="22"/>
      <c r="F607" s="22"/>
    </row>
    <row r="608" spans="1:6" x14ac:dyDescent="0.25">
      <c r="A608" s="3"/>
      <c r="E608" s="22"/>
      <c r="F608" s="22"/>
    </row>
    <row r="609" spans="1:6" x14ac:dyDescent="0.25">
      <c r="A609" s="3"/>
      <c r="E609" s="22"/>
      <c r="F609" s="22"/>
    </row>
    <row r="610" spans="1:6" x14ac:dyDescent="0.25">
      <c r="A610" s="3"/>
      <c r="E610" s="22"/>
      <c r="F610" s="22"/>
    </row>
    <row r="611" spans="1:6" x14ac:dyDescent="0.25">
      <c r="A611" s="3"/>
      <c r="E611" s="22"/>
      <c r="F611" s="22"/>
    </row>
    <row r="612" spans="1:6" x14ac:dyDescent="0.25">
      <c r="A612" s="3"/>
      <c r="E612" s="22"/>
      <c r="F612" s="22"/>
    </row>
    <row r="613" spans="1:6" x14ac:dyDescent="0.25">
      <c r="A613" s="3"/>
      <c r="E613" s="22"/>
      <c r="F613" s="22"/>
    </row>
    <row r="614" spans="1:6" x14ac:dyDescent="0.25">
      <c r="A614" s="3"/>
      <c r="E614" s="22"/>
      <c r="F614" s="22"/>
    </row>
    <row r="615" spans="1:6" x14ac:dyDescent="0.25">
      <c r="A615" s="3"/>
      <c r="E615" s="22"/>
      <c r="F615" s="22"/>
    </row>
    <row r="616" spans="1:6" x14ac:dyDescent="0.25">
      <c r="A616" s="3"/>
      <c r="E616" s="22"/>
      <c r="F616" s="22"/>
    </row>
    <row r="617" spans="1:6" x14ac:dyDescent="0.25">
      <c r="A617" s="3"/>
      <c r="E617" s="22"/>
      <c r="F617" s="22"/>
    </row>
    <row r="618" spans="1:6" x14ac:dyDescent="0.25">
      <c r="A618" s="3"/>
      <c r="E618" s="22"/>
      <c r="F618" s="22"/>
    </row>
    <row r="619" spans="1:6" x14ac:dyDescent="0.25">
      <c r="A619" s="3"/>
      <c r="E619" s="22"/>
      <c r="F619" s="22"/>
    </row>
    <row r="620" spans="1:6" x14ac:dyDescent="0.25">
      <c r="A620" s="3"/>
      <c r="E620" s="22"/>
      <c r="F620" s="22"/>
    </row>
    <row r="621" spans="1:6" x14ac:dyDescent="0.25">
      <c r="A621" s="3"/>
      <c r="E621" s="22"/>
      <c r="F621" s="22"/>
    </row>
    <row r="622" spans="1:6" x14ac:dyDescent="0.25">
      <c r="A622" s="3"/>
      <c r="E622" s="22"/>
      <c r="F622" s="22"/>
    </row>
    <row r="623" spans="1:6" x14ac:dyDescent="0.25">
      <c r="A623" s="3"/>
      <c r="E623" s="22"/>
      <c r="F623" s="22"/>
    </row>
    <row r="624" spans="1:6" x14ac:dyDescent="0.25">
      <c r="A624" s="3"/>
      <c r="E624" s="22"/>
      <c r="F624" s="22"/>
    </row>
    <row r="625" spans="1:6" x14ac:dyDescent="0.25">
      <c r="A625" s="3"/>
      <c r="E625" s="22"/>
      <c r="F625" s="22"/>
    </row>
    <row r="626" spans="1:6" x14ac:dyDescent="0.25">
      <c r="A626" s="3"/>
      <c r="E626" s="22"/>
      <c r="F626" s="22"/>
    </row>
    <row r="627" spans="1:6" x14ac:dyDescent="0.25">
      <c r="A627" s="3"/>
      <c r="E627" s="22"/>
      <c r="F627" s="22"/>
    </row>
    <row r="628" spans="1:6" x14ac:dyDescent="0.25">
      <c r="A628" s="3"/>
      <c r="E628" s="22"/>
      <c r="F628" s="22"/>
    </row>
    <row r="629" spans="1:6" x14ac:dyDescent="0.25">
      <c r="A629" s="3"/>
      <c r="E629" s="22"/>
      <c r="F629" s="22"/>
    </row>
    <row r="630" spans="1:6" x14ac:dyDescent="0.25">
      <c r="A630" s="3"/>
      <c r="E630" s="22"/>
      <c r="F630" s="22"/>
    </row>
    <row r="631" spans="1:6" x14ac:dyDescent="0.25">
      <c r="A631" s="3"/>
      <c r="E631" s="22"/>
      <c r="F631" s="22"/>
    </row>
    <row r="632" spans="1:6" x14ac:dyDescent="0.25">
      <c r="A632" s="3"/>
      <c r="E632" s="22"/>
      <c r="F632" s="22"/>
    </row>
    <row r="633" spans="1:6" x14ac:dyDescent="0.25">
      <c r="A633" s="3"/>
      <c r="E633" s="22"/>
      <c r="F633" s="22"/>
    </row>
    <row r="634" spans="1:6" x14ac:dyDescent="0.25">
      <c r="A634" s="3"/>
      <c r="E634" s="22"/>
      <c r="F634" s="22"/>
    </row>
    <row r="635" spans="1:6" x14ac:dyDescent="0.25">
      <c r="A635" s="3"/>
      <c r="E635" s="22"/>
      <c r="F635" s="22"/>
    </row>
    <row r="636" spans="1:6" x14ac:dyDescent="0.25">
      <c r="A636" s="3"/>
      <c r="E636" s="22"/>
      <c r="F636" s="22"/>
    </row>
    <row r="637" spans="1:6" x14ac:dyDescent="0.25">
      <c r="A637" s="3"/>
      <c r="E637" s="22"/>
      <c r="F637" s="22"/>
    </row>
    <row r="638" spans="1:6" x14ac:dyDescent="0.25">
      <c r="A638" s="3"/>
      <c r="E638" s="22"/>
      <c r="F638" s="22"/>
    </row>
    <row r="639" spans="1:6" x14ac:dyDescent="0.25">
      <c r="A639" s="3"/>
      <c r="E639" s="22"/>
      <c r="F639" s="22"/>
    </row>
    <row r="640" spans="1:6" x14ac:dyDescent="0.25">
      <c r="A640" s="3"/>
      <c r="E640" s="22"/>
      <c r="F640" s="22"/>
    </row>
    <row r="641" spans="1:6" x14ac:dyDescent="0.25">
      <c r="A641" s="3"/>
      <c r="E641" s="22"/>
      <c r="F641" s="22"/>
    </row>
    <row r="642" spans="1:6" x14ac:dyDescent="0.25">
      <c r="A642" s="3"/>
      <c r="E642" s="22"/>
      <c r="F642" s="22"/>
    </row>
    <row r="643" spans="1:6" x14ac:dyDescent="0.25">
      <c r="A643" s="3"/>
      <c r="E643" s="22"/>
      <c r="F643" s="22"/>
    </row>
    <row r="644" spans="1:6" x14ac:dyDescent="0.25">
      <c r="A644" s="3"/>
      <c r="E644" s="22"/>
      <c r="F644" s="22"/>
    </row>
    <row r="645" spans="1:6" x14ac:dyDescent="0.25">
      <c r="A645" s="3"/>
      <c r="E645" s="22"/>
      <c r="F645" s="22"/>
    </row>
    <row r="646" spans="1:6" x14ac:dyDescent="0.25">
      <c r="A646" s="3"/>
      <c r="E646" s="22"/>
      <c r="F646" s="22"/>
    </row>
    <row r="647" spans="1:6" x14ac:dyDescent="0.25">
      <c r="A647" s="3"/>
      <c r="E647" s="22"/>
      <c r="F647" s="22"/>
    </row>
    <row r="648" spans="1:6" x14ac:dyDescent="0.25">
      <c r="A648" s="3"/>
      <c r="E648" s="22"/>
      <c r="F648" s="22"/>
    </row>
    <row r="649" spans="1:6" x14ac:dyDescent="0.25">
      <c r="A649" s="3"/>
      <c r="E649" s="22"/>
      <c r="F649" s="22"/>
    </row>
    <row r="650" spans="1:6" x14ac:dyDescent="0.25">
      <c r="A650" s="3"/>
      <c r="E650" s="22"/>
      <c r="F650" s="22"/>
    </row>
    <row r="651" spans="1:6" x14ac:dyDescent="0.25">
      <c r="A651" s="3"/>
      <c r="E651" s="22"/>
      <c r="F651" s="22"/>
    </row>
    <row r="652" spans="1:6" x14ac:dyDescent="0.25">
      <c r="A652" s="3"/>
      <c r="E652" s="22"/>
      <c r="F652" s="22"/>
    </row>
    <row r="653" spans="1:6" x14ac:dyDescent="0.25">
      <c r="A653" s="3"/>
      <c r="E653" s="22"/>
      <c r="F653" s="22"/>
    </row>
    <row r="654" spans="1:6" x14ac:dyDescent="0.25">
      <c r="A654" s="3"/>
      <c r="E654" s="22"/>
      <c r="F654" s="22"/>
    </row>
    <row r="655" spans="1:6" x14ac:dyDescent="0.25">
      <c r="A655" s="3"/>
      <c r="E655" s="22"/>
      <c r="F655" s="22"/>
    </row>
    <row r="656" spans="1:6" x14ac:dyDescent="0.25">
      <c r="A656" s="3"/>
      <c r="E656" s="22"/>
      <c r="F656" s="22"/>
    </row>
    <row r="657" spans="1:6" x14ac:dyDescent="0.25">
      <c r="A657" s="3"/>
      <c r="E657" s="22"/>
      <c r="F657" s="22"/>
    </row>
    <row r="658" spans="1:6" x14ac:dyDescent="0.25">
      <c r="A658" s="3"/>
      <c r="E658" s="22"/>
      <c r="F658" s="22"/>
    </row>
    <row r="659" spans="1:6" x14ac:dyDescent="0.25">
      <c r="A659" s="3"/>
      <c r="E659" s="22"/>
      <c r="F659" s="22"/>
    </row>
    <row r="660" spans="1:6" x14ac:dyDescent="0.25">
      <c r="A660" s="3"/>
      <c r="E660" s="22"/>
      <c r="F660" s="22"/>
    </row>
    <row r="661" spans="1:6" x14ac:dyDescent="0.25">
      <c r="A661" s="3"/>
      <c r="E661" s="22"/>
      <c r="F661" s="22"/>
    </row>
    <row r="662" spans="1:6" x14ac:dyDescent="0.25">
      <c r="A662" s="3"/>
      <c r="E662" s="22"/>
      <c r="F662" s="22"/>
    </row>
    <row r="663" spans="1:6" x14ac:dyDescent="0.25">
      <c r="A663" s="3"/>
      <c r="E663" s="22"/>
      <c r="F663" s="22"/>
    </row>
    <row r="664" spans="1:6" x14ac:dyDescent="0.25">
      <c r="A664" s="3"/>
      <c r="E664" s="22"/>
      <c r="F664" s="22"/>
    </row>
    <row r="665" spans="1:6" x14ac:dyDescent="0.25">
      <c r="A665" s="3"/>
      <c r="E665" s="22"/>
      <c r="F665" s="22"/>
    </row>
    <row r="666" spans="1:6" x14ac:dyDescent="0.25">
      <c r="A666" s="3"/>
      <c r="E666" s="22"/>
      <c r="F666" s="22"/>
    </row>
    <row r="667" spans="1:6" x14ac:dyDescent="0.25">
      <c r="A667" s="3"/>
      <c r="E667" s="22"/>
      <c r="F667" s="22"/>
    </row>
    <row r="668" spans="1:6" x14ac:dyDescent="0.25">
      <c r="A668" s="3"/>
      <c r="E668" s="22"/>
      <c r="F668" s="22"/>
    </row>
    <row r="669" spans="1:6" x14ac:dyDescent="0.25">
      <c r="A669" s="3"/>
      <c r="E669" s="22"/>
      <c r="F669" s="22"/>
    </row>
    <row r="670" spans="1:6" x14ac:dyDescent="0.25">
      <c r="A670" s="3"/>
      <c r="E670" s="22"/>
      <c r="F670" s="22"/>
    </row>
    <row r="671" spans="1:6" x14ac:dyDescent="0.25">
      <c r="A671" s="3"/>
      <c r="E671" s="22"/>
      <c r="F671" s="22"/>
    </row>
    <row r="672" spans="1:6" x14ac:dyDescent="0.25">
      <c r="A672" s="3"/>
      <c r="E672" s="22"/>
      <c r="F672" s="22"/>
    </row>
    <row r="673" spans="1:6" x14ac:dyDescent="0.25">
      <c r="A673" s="3"/>
      <c r="E673" s="22"/>
      <c r="F673" s="22"/>
    </row>
    <row r="674" spans="1:6" x14ac:dyDescent="0.25">
      <c r="A674" s="3"/>
      <c r="E674" s="22"/>
      <c r="F674" s="22"/>
    </row>
    <row r="675" spans="1:6" x14ac:dyDescent="0.25">
      <c r="A675" s="3"/>
      <c r="E675" s="22"/>
      <c r="F675" s="22"/>
    </row>
    <row r="676" spans="1:6" x14ac:dyDescent="0.25">
      <c r="A676" s="3"/>
      <c r="E676" s="22"/>
      <c r="F676" s="22"/>
    </row>
    <row r="677" spans="1:6" x14ac:dyDescent="0.25">
      <c r="A677" s="3"/>
      <c r="E677" s="22"/>
      <c r="F677" s="22"/>
    </row>
    <row r="678" spans="1:6" x14ac:dyDescent="0.25">
      <c r="A678" s="3"/>
      <c r="E678" s="22"/>
      <c r="F678" s="22"/>
    </row>
    <row r="679" spans="1:6" x14ac:dyDescent="0.25">
      <c r="A679" s="3"/>
      <c r="E679" s="22"/>
      <c r="F679" s="22"/>
    </row>
    <row r="680" spans="1:6" x14ac:dyDescent="0.25">
      <c r="A680" s="3"/>
      <c r="E680" s="22"/>
      <c r="F680" s="22"/>
    </row>
    <row r="681" spans="1:6" x14ac:dyDescent="0.25">
      <c r="A681" s="3"/>
      <c r="E681" s="22"/>
      <c r="F681" s="22"/>
    </row>
    <row r="682" spans="1:6" x14ac:dyDescent="0.25">
      <c r="A682" s="3"/>
      <c r="E682" s="22"/>
      <c r="F682" s="22"/>
    </row>
    <row r="683" spans="1:6" x14ac:dyDescent="0.25">
      <c r="A683" s="3"/>
      <c r="E683" s="22"/>
      <c r="F683" s="22"/>
    </row>
    <row r="684" spans="1:6" x14ac:dyDescent="0.25">
      <c r="A684" s="3"/>
      <c r="E684" s="22"/>
      <c r="F684" s="22"/>
    </row>
    <row r="685" spans="1:6" x14ac:dyDescent="0.25">
      <c r="A685" s="3"/>
      <c r="E685" s="22"/>
      <c r="F685" s="22"/>
    </row>
    <row r="686" spans="1:6" x14ac:dyDescent="0.25">
      <c r="A686" s="3"/>
      <c r="E686" s="22"/>
      <c r="F686" s="22"/>
    </row>
    <row r="687" spans="1:6" x14ac:dyDescent="0.25">
      <c r="A687" s="3"/>
      <c r="E687" s="22"/>
      <c r="F687" s="22"/>
    </row>
    <row r="688" spans="1:6" x14ac:dyDescent="0.25">
      <c r="A688" s="3"/>
      <c r="E688" s="22"/>
      <c r="F688" s="22"/>
    </row>
    <row r="689" spans="1:6" x14ac:dyDescent="0.25">
      <c r="A689" s="3"/>
      <c r="E689" s="22"/>
      <c r="F689" s="22"/>
    </row>
    <row r="690" spans="1:6" x14ac:dyDescent="0.25">
      <c r="A690" s="3"/>
      <c r="E690" s="22"/>
      <c r="F690" s="22"/>
    </row>
    <row r="691" spans="1:6" x14ac:dyDescent="0.25">
      <c r="A691" s="3"/>
      <c r="E691" s="22"/>
      <c r="F691" s="22"/>
    </row>
    <row r="692" spans="1:6" x14ac:dyDescent="0.25">
      <c r="A692" s="3"/>
      <c r="E692" s="22"/>
      <c r="F692" s="22"/>
    </row>
    <row r="693" spans="1:6" x14ac:dyDescent="0.25">
      <c r="A693" s="3"/>
      <c r="E693" s="22"/>
      <c r="F693" s="22"/>
    </row>
    <row r="694" spans="1:6" x14ac:dyDescent="0.25">
      <c r="A694" s="3"/>
      <c r="E694" s="22"/>
      <c r="F694" s="22"/>
    </row>
    <row r="695" spans="1:6" x14ac:dyDescent="0.25">
      <c r="A695" s="3"/>
      <c r="E695" s="22"/>
      <c r="F695" s="22"/>
    </row>
    <row r="696" spans="1:6" x14ac:dyDescent="0.25">
      <c r="A696" s="3"/>
      <c r="E696" s="22"/>
      <c r="F696" s="22"/>
    </row>
    <row r="697" spans="1:6" x14ac:dyDescent="0.25">
      <c r="A697" s="3"/>
      <c r="E697" s="22"/>
      <c r="F697" s="22"/>
    </row>
    <row r="698" spans="1:6" x14ac:dyDescent="0.25">
      <c r="A698" s="3"/>
      <c r="E698" s="22"/>
      <c r="F698" s="22"/>
    </row>
    <row r="699" spans="1:6" x14ac:dyDescent="0.25">
      <c r="A699" s="3"/>
      <c r="E699" s="22"/>
      <c r="F699" s="22"/>
    </row>
    <row r="700" spans="1:6" x14ac:dyDescent="0.25">
      <c r="A700" s="3"/>
      <c r="E700" s="22"/>
      <c r="F700" s="22"/>
    </row>
    <row r="701" spans="1:6" x14ac:dyDescent="0.25">
      <c r="A701" s="3"/>
      <c r="E701" s="22"/>
      <c r="F701" s="22"/>
    </row>
    <row r="702" spans="1:6" x14ac:dyDescent="0.25">
      <c r="A702" s="3"/>
      <c r="E702" s="22"/>
      <c r="F702" s="22"/>
    </row>
    <row r="703" spans="1:6" x14ac:dyDescent="0.25">
      <c r="A703" s="3"/>
      <c r="E703" s="22"/>
      <c r="F703" s="22"/>
    </row>
    <row r="704" spans="1:6" x14ac:dyDescent="0.25">
      <c r="A704" s="3"/>
      <c r="E704" s="22"/>
      <c r="F704" s="22"/>
    </row>
    <row r="705" spans="1:6" x14ac:dyDescent="0.25">
      <c r="A705" s="3"/>
      <c r="E705" s="22"/>
      <c r="F705" s="22"/>
    </row>
    <row r="706" spans="1:6" x14ac:dyDescent="0.25">
      <c r="A706" s="3"/>
      <c r="E706" s="22"/>
      <c r="F706" s="22"/>
    </row>
    <row r="707" spans="1:6" x14ac:dyDescent="0.25">
      <c r="A707" s="3"/>
      <c r="E707" s="22"/>
      <c r="F707" s="22"/>
    </row>
    <row r="708" spans="1:6" x14ac:dyDescent="0.25">
      <c r="A708" s="3"/>
      <c r="E708" s="22"/>
      <c r="F708" s="22"/>
    </row>
    <row r="709" spans="1:6" x14ac:dyDescent="0.25">
      <c r="A709" s="3"/>
      <c r="E709" s="22"/>
      <c r="F709" s="22"/>
    </row>
    <row r="710" spans="1:6" x14ac:dyDescent="0.25">
      <c r="A710" s="3"/>
      <c r="E710" s="22"/>
      <c r="F710" s="22"/>
    </row>
    <row r="711" spans="1:6" x14ac:dyDescent="0.25">
      <c r="A711" s="3"/>
      <c r="E711" s="22"/>
      <c r="F711" s="22"/>
    </row>
    <row r="712" spans="1:6" x14ac:dyDescent="0.25">
      <c r="A712" s="3"/>
      <c r="E712" s="22"/>
      <c r="F712" s="22"/>
    </row>
    <row r="713" spans="1:6" x14ac:dyDescent="0.25">
      <c r="A713" s="3"/>
      <c r="E713" s="22"/>
      <c r="F713" s="22"/>
    </row>
    <row r="714" spans="1:6" x14ac:dyDescent="0.25">
      <c r="A714" s="3"/>
      <c r="E714" s="22"/>
      <c r="F714" s="22"/>
    </row>
    <row r="715" spans="1:6" x14ac:dyDescent="0.25">
      <c r="A715" s="3"/>
      <c r="E715" s="22"/>
      <c r="F715" s="22"/>
    </row>
    <row r="716" spans="1:6" x14ac:dyDescent="0.25">
      <c r="A716" s="3"/>
      <c r="E716" s="22"/>
      <c r="F716" s="22"/>
    </row>
    <row r="717" spans="1:6" x14ac:dyDescent="0.25">
      <c r="A717" s="3"/>
      <c r="E717" s="22"/>
      <c r="F717" s="22"/>
    </row>
    <row r="718" spans="1:6" x14ac:dyDescent="0.25">
      <c r="A718" s="3"/>
      <c r="E718" s="22"/>
      <c r="F718" s="22"/>
    </row>
    <row r="719" spans="1:6" x14ac:dyDescent="0.25">
      <c r="A719" s="3"/>
      <c r="E719" s="22"/>
      <c r="F719" s="22"/>
    </row>
    <row r="720" spans="1:6" x14ac:dyDescent="0.25">
      <c r="A720" s="3"/>
      <c r="E720" s="22"/>
      <c r="F720" s="22"/>
    </row>
    <row r="721" spans="1:6" x14ac:dyDescent="0.25">
      <c r="A721" s="3"/>
      <c r="E721" s="22"/>
      <c r="F721" s="22"/>
    </row>
    <row r="722" spans="1:6" x14ac:dyDescent="0.25">
      <c r="A722" s="3"/>
      <c r="E722" s="22"/>
      <c r="F722" s="22"/>
    </row>
    <row r="723" spans="1:6" x14ac:dyDescent="0.25">
      <c r="A723" s="3"/>
      <c r="E723" s="22"/>
      <c r="F723" s="22"/>
    </row>
    <row r="724" spans="1:6" x14ac:dyDescent="0.25">
      <c r="A724" s="3"/>
      <c r="E724" s="22"/>
      <c r="F724" s="22"/>
    </row>
    <row r="725" spans="1:6" x14ac:dyDescent="0.25">
      <c r="A725" s="3"/>
      <c r="E725" s="22"/>
      <c r="F725" s="22"/>
    </row>
    <row r="726" spans="1:6" x14ac:dyDescent="0.25">
      <c r="A726" s="3"/>
      <c r="E726" s="22"/>
      <c r="F726" s="22"/>
    </row>
    <row r="727" spans="1:6" x14ac:dyDescent="0.25">
      <c r="A727" s="3"/>
      <c r="E727" s="22"/>
      <c r="F727" s="22"/>
    </row>
    <row r="728" spans="1:6" x14ac:dyDescent="0.25">
      <c r="A728" s="3"/>
      <c r="E728" s="22"/>
      <c r="F728" s="22"/>
    </row>
    <row r="729" spans="1:6" x14ac:dyDescent="0.25">
      <c r="A729" s="3"/>
      <c r="E729" s="22"/>
      <c r="F729" s="22"/>
    </row>
    <row r="730" spans="1:6" x14ac:dyDescent="0.25">
      <c r="A730" s="3"/>
      <c r="E730" s="22"/>
      <c r="F730" s="22"/>
    </row>
    <row r="731" spans="1:6" x14ac:dyDescent="0.25">
      <c r="A731" s="3"/>
      <c r="E731" s="22"/>
      <c r="F731" s="22"/>
    </row>
    <row r="732" spans="1:6" x14ac:dyDescent="0.25">
      <c r="A732" s="3"/>
      <c r="E732" s="22"/>
      <c r="F732" s="22"/>
    </row>
    <row r="733" spans="1:6" x14ac:dyDescent="0.25">
      <c r="A733" s="3"/>
      <c r="E733" s="22"/>
      <c r="F733" s="22"/>
    </row>
    <row r="734" spans="1:6" x14ac:dyDescent="0.25">
      <c r="A734" s="3"/>
      <c r="E734" s="22"/>
      <c r="F734" s="22"/>
    </row>
    <row r="735" spans="1:6" x14ac:dyDescent="0.25">
      <c r="A735" s="3"/>
      <c r="E735" s="22"/>
      <c r="F735" s="22"/>
    </row>
    <row r="736" spans="1:6" x14ac:dyDescent="0.25">
      <c r="A736" s="3"/>
      <c r="E736" s="22"/>
      <c r="F736" s="22"/>
    </row>
    <row r="737" spans="1:6" x14ac:dyDescent="0.25">
      <c r="A737" s="3"/>
      <c r="E737" s="22"/>
      <c r="F737" s="22"/>
    </row>
    <row r="738" spans="1:6" x14ac:dyDescent="0.25">
      <c r="A738" s="3"/>
      <c r="E738" s="22"/>
      <c r="F738" s="22"/>
    </row>
    <row r="739" spans="1:6" x14ac:dyDescent="0.25">
      <c r="A739" s="3"/>
      <c r="E739" s="22"/>
      <c r="F739" s="22"/>
    </row>
    <row r="740" spans="1:6" x14ac:dyDescent="0.25">
      <c r="A740" s="3"/>
      <c r="E740" s="22"/>
      <c r="F740" s="22"/>
    </row>
    <row r="741" spans="1:6" x14ac:dyDescent="0.25">
      <c r="A741" s="3"/>
      <c r="E741" s="22"/>
      <c r="F741" s="22"/>
    </row>
    <row r="742" spans="1:6" x14ac:dyDescent="0.25">
      <c r="A742" s="3"/>
      <c r="E742" s="22"/>
      <c r="F742" s="22"/>
    </row>
    <row r="743" spans="1:6" x14ac:dyDescent="0.25">
      <c r="A743" s="3"/>
      <c r="E743" s="22"/>
      <c r="F743" s="22"/>
    </row>
    <row r="744" spans="1:6" x14ac:dyDescent="0.25">
      <c r="A744" s="3"/>
      <c r="E744" s="22"/>
      <c r="F744" s="22"/>
    </row>
    <row r="745" spans="1:6" x14ac:dyDescent="0.25">
      <c r="A745" s="3"/>
      <c r="E745" s="22"/>
      <c r="F745" s="22"/>
    </row>
    <row r="746" spans="1:6" x14ac:dyDescent="0.25">
      <c r="A746" s="3"/>
      <c r="E746" s="22"/>
      <c r="F746" s="22"/>
    </row>
    <row r="747" spans="1:6" x14ac:dyDescent="0.25">
      <c r="A747" s="3"/>
      <c r="E747" s="22"/>
      <c r="F747" s="22"/>
    </row>
    <row r="748" spans="1:6" x14ac:dyDescent="0.25">
      <c r="A748" s="3"/>
      <c r="E748" s="22"/>
      <c r="F748" s="22"/>
    </row>
    <row r="749" spans="1:6" x14ac:dyDescent="0.25">
      <c r="A749" s="3"/>
      <c r="E749" s="22"/>
      <c r="F749" s="22"/>
    </row>
    <row r="750" spans="1:6" x14ac:dyDescent="0.25">
      <c r="A750" s="3"/>
      <c r="E750" s="22"/>
      <c r="F750" s="22"/>
    </row>
    <row r="751" spans="1:6" x14ac:dyDescent="0.25">
      <c r="A751" s="3"/>
      <c r="E751" s="22"/>
      <c r="F751" s="22"/>
    </row>
    <row r="752" spans="1:6" x14ac:dyDescent="0.25">
      <c r="A752" s="3"/>
      <c r="E752" s="22"/>
      <c r="F752" s="22"/>
    </row>
    <row r="753" spans="1:6" x14ac:dyDescent="0.25">
      <c r="A753" s="3"/>
      <c r="E753" s="22"/>
      <c r="F753" s="22"/>
    </row>
    <row r="754" spans="1:6" x14ac:dyDescent="0.25">
      <c r="A754" s="3"/>
      <c r="E754" s="22"/>
      <c r="F754" s="22"/>
    </row>
    <row r="755" spans="1:6" x14ac:dyDescent="0.25">
      <c r="A755" s="3"/>
      <c r="E755" s="22"/>
      <c r="F755" s="22"/>
    </row>
    <row r="756" spans="1:6" x14ac:dyDescent="0.25">
      <c r="A756" s="3"/>
      <c r="E756" s="22"/>
      <c r="F756" s="22"/>
    </row>
    <row r="757" spans="1:6" x14ac:dyDescent="0.25">
      <c r="A757" s="3"/>
      <c r="E757" s="22"/>
      <c r="F757" s="22"/>
    </row>
    <row r="758" spans="1:6" x14ac:dyDescent="0.25">
      <c r="A758" s="3"/>
      <c r="E758" s="22"/>
      <c r="F758" s="22"/>
    </row>
    <row r="759" spans="1:6" x14ac:dyDescent="0.25">
      <c r="A759" s="3"/>
      <c r="E759" s="22"/>
      <c r="F759" s="22"/>
    </row>
    <row r="760" spans="1:6" x14ac:dyDescent="0.25">
      <c r="A760" s="3"/>
      <c r="E760" s="22"/>
      <c r="F760" s="22"/>
    </row>
    <row r="761" spans="1:6" x14ac:dyDescent="0.25">
      <c r="A761" s="3"/>
      <c r="E761" s="22"/>
      <c r="F761" s="22"/>
    </row>
    <row r="762" spans="1:6" x14ac:dyDescent="0.25">
      <c r="A762" s="3"/>
      <c r="E762" s="22"/>
      <c r="F762" s="22"/>
    </row>
    <row r="763" spans="1:6" x14ac:dyDescent="0.25">
      <c r="A763" s="3"/>
      <c r="E763" s="22"/>
      <c r="F763" s="22"/>
    </row>
    <row r="764" spans="1:6" x14ac:dyDescent="0.25">
      <c r="A764" s="3"/>
      <c r="E764" s="22"/>
      <c r="F764" s="22"/>
    </row>
    <row r="765" spans="1:6" x14ac:dyDescent="0.25">
      <c r="A765" s="3"/>
      <c r="E765" s="22"/>
      <c r="F765" s="22"/>
    </row>
    <row r="766" spans="1:6" x14ac:dyDescent="0.25">
      <c r="A766" s="3"/>
      <c r="E766" s="22"/>
      <c r="F766" s="22"/>
    </row>
    <row r="767" spans="1:6" x14ac:dyDescent="0.25">
      <c r="A767" s="3"/>
      <c r="E767" s="22"/>
      <c r="F767" s="22"/>
    </row>
    <row r="768" spans="1:6" x14ac:dyDescent="0.25">
      <c r="A768" s="3"/>
      <c r="E768" s="22"/>
      <c r="F768" s="22"/>
    </row>
    <row r="769" spans="1:6" x14ac:dyDescent="0.25">
      <c r="A769" s="3"/>
      <c r="E769" s="22"/>
      <c r="F769" s="22"/>
    </row>
    <row r="770" spans="1:6" x14ac:dyDescent="0.25">
      <c r="A770" s="3"/>
      <c r="E770" s="22"/>
      <c r="F770" s="22"/>
    </row>
    <row r="771" spans="1:6" x14ac:dyDescent="0.25">
      <c r="A771" s="3"/>
      <c r="E771" s="22"/>
      <c r="F771" s="22"/>
    </row>
    <row r="772" spans="1:6" x14ac:dyDescent="0.25">
      <c r="A772" s="3"/>
      <c r="E772" s="22"/>
      <c r="F772" s="22"/>
    </row>
    <row r="773" spans="1:6" x14ac:dyDescent="0.25">
      <c r="A773" s="3"/>
      <c r="E773" s="22"/>
      <c r="F773" s="22"/>
    </row>
    <row r="774" spans="1:6" x14ac:dyDescent="0.25">
      <c r="A774" s="3"/>
      <c r="E774" s="22"/>
      <c r="F774" s="22"/>
    </row>
    <row r="775" spans="1:6" x14ac:dyDescent="0.25">
      <c r="A775" s="3"/>
      <c r="E775" s="22"/>
      <c r="F775" s="22"/>
    </row>
    <row r="776" spans="1:6" x14ac:dyDescent="0.25">
      <c r="A776" s="3"/>
      <c r="E776" s="22"/>
      <c r="F776" s="22"/>
    </row>
    <row r="777" spans="1:6" x14ac:dyDescent="0.25">
      <c r="A777" s="3"/>
      <c r="E777" s="22"/>
      <c r="F777" s="22"/>
    </row>
    <row r="778" spans="1:6" x14ac:dyDescent="0.25">
      <c r="A778" s="3"/>
      <c r="E778" s="22"/>
      <c r="F778" s="22"/>
    </row>
    <row r="779" spans="1:6" x14ac:dyDescent="0.25">
      <c r="A779" s="3"/>
      <c r="E779" s="22"/>
      <c r="F779" s="22"/>
    </row>
    <row r="780" spans="1:6" x14ac:dyDescent="0.25">
      <c r="A780" s="3"/>
      <c r="E780" s="22"/>
      <c r="F780" s="22"/>
    </row>
    <row r="781" spans="1:6" x14ac:dyDescent="0.25">
      <c r="A781" s="3"/>
      <c r="E781" s="22"/>
      <c r="F781" s="22"/>
    </row>
    <row r="782" spans="1:6" x14ac:dyDescent="0.25">
      <c r="A782" s="3"/>
      <c r="E782" s="22"/>
      <c r="F782" s="22"/>
    </row>
    <row r="783" spans="1:6" x14ac:dyDescent="0.25">
      <c r="A783" s="3"/>
      <c r="E783" s="22"/>
      <c r="F783" s="22"/>
    </row>
    <row r="784" spans="1:6" x14ac:dyDescent="0.25">
      <c r="A784" s="3"/>
      <c r="E784" s="22"/>
      <c r="F784" s="22"/>
    </row>
    <row r="785" spans="1:6" x14ac:dyDescent="0.25">
      <c r="A785" s="3"/>
      <c r="E785" s="22"/>
      <c r="F785" s="22"/>
    </row>
    <row r="786" spans="1:6" x14ac:dyDescent="0.25">
      <c r="A786" s="3"/>
      <c r="E786" s="22"/>
      <c r="F786" s="22"/>
    </row>
    <row r="787" spans="1:6" x14ac:dyDescent="0.25">
      <c r="A787" s="3"/>
      <c r="E787" s="22"/>
      <c r="F787" s="22"/>
    </row>
    <row r="788" spans="1:6" x14ac:dyDescent="0.25">
      <c r="A788" s="3"/>
      <c r="E788" s="22"/>
      <c r="F788" s="22"/>
    </row>
    <row r="789" spans="1:6" x14ac:dyDescent="0.25">
      <c r="A789" s="3"/>
      <c r="E789" s="22"/>
      <c r="F789" s="22"/>
    </row>
    <row r="790" spans="1:6" x14ac:dyDescent="0.25">
      <c r="A790" s="3"/>
      <c r="E790" s="22"/>
      <c r="F790" s="22"/>
    </row>
    <row r="791" spans="1:6" x14ac:dyDescent="0.25">
      <c r="A791" s="3"/>
      <c r="E791" s="22"/>
      <c r="F791" s="22"/>
    </row>
    <row r="792" spans="1:6" x14ac:dyDescent="0.25">
      <c r="A792" s="3"/>
      <c r="E792" s="22"/>
      <c r="F792" s="22"/>
    </row>
    <row r="793" spans="1:6" x14ac:dyDescent="0.25">
      <c r="A793" s="3"/>
      <c r="E793" s="22"/>
      <c r="F793" s="22"/>
    </row>
    <row r="794" spans="1:6" x14ac:dyDescent="0.25">
      <c r="A794" s="3"/>
      <c r="E794" s="22"/>
      <c r="F794" s="22"/>
    </row>
    <row r="795" spans="1:6" x14ac:dyDescent="0.25">
      <c r="A795" s="3"/>
      <c r="E795" s="22"/>
      <c r="F795" s="22"/>
    </row>
    <row r="796" spans="1:6" x14ac:dyDescent="0.25">
      <c r="A796" s="3"/>
      <c r="E796" s="22"/>
      <c r="F796" s="22"/>
    </row>
    <row r="797" spans="1:6" x14ac:dyDescent="0.25">
      <c r="A797" s="3"/>
      <c r="E797" s="22"/>
      <c r="F797" s="22"/>
    </row>
    <row r="798" spans="1:6" x14ac:dyDescent="0.25">
      <c r="A798" s="3"/>
      <c r="E798" s="22"/>
      <c r="F798" s="22"/>
    </row>
    <row r="799" spans="1:6" x14ac:dyDescent="0.25">
      <c r="A799" s="3"/>
      <c r="E799" s="22"/>
      <c r="F799" s="22"/>
    </row>
    <row r="800" spans="1:6" x14ac:dyDescent="0.25">
      <c r="A800" s="3"/>
      <c r="E800" s="22"/>
      <c r="F800" s="22"/>
    </row>
    <row r="801" spans="1:6" x14ac:dyDescent="0.25">
      <c r="A801" s="3"/>
      <c r="E801" s="22"/>
      <c r="F801" s="22"/>
    </row>
    <row r="802" spans="1:6" x14ac:dyDescent="0.25">
      <c r="A802" s="3"/>
      <c r="E802" s="22"/>
      <c r="F802" s="22"/>
    </row>
    <row r="803" spans="1:6" x14ac:dyDescent="0.25">
      <c r="A803" s="3"/>
      <c r="E803" s="22"/>
      <c r="F803" s="22"/>
    </row>
    <row r="804" spans="1:6" x14ac:dyDescent="0.25">
      <c r="A804" s="3"/>
      <c r="E804" s="22"/>
      <c r="F804" s="22"/>
    </row>
    <row r="805" spans="1:6" x14ac:dyDescent="0.25">
      <c r="A805" s="3"/>
      <c r="E805" s="22"/>
      <c r="F805" s="22"/>
    </row>
    <row r="806" spans="1:6" x14ac:dyDescent="0.25">
      <c r="A806" s="3"/>
      <c r="E806" s="22"/>
      <c r="F806" s="22"/>
    </row>
    <row r="807" spans="1:6" x14ac:dyDescent="0.25">
      <c r="A807" s="3"/>
      <c r="E807" s="22"/>
      <c r="F807" s="22"/>
    </row>
    <row r="808" spans="1:6" x14ac:dyDescent="0.25">
      <c r="A808" s="3"/>
      <c r="E808" s="22"/>
      <c r="F808" s="22"/>
    </row>
    <row r="809" spans="1:6" x14ac:dyDescent="0.25">
      <c r="A809" s="3"/>
      <c r="E809" s="22"/>
      <c r="F809" s="22"/>
    </row>
    <row r="810" spans="1:6" x14ac:dyDescent="0.25">
      <c r="A810" s="3"/>
      <c r="E810" s="22"/>
      <c r="F810" s="22"/>
    </row>
    <row r="811" spans="1:6" x14ac:dyDescent="0.25">
      <c r="A811" s="3"/>
      <c r="E811" s="22"/>
      <c r="F811" s="22"/>
    </row>
    <row r="812" spans="1:6" x14ac:dyDescent="0.25">
      <c r="A812" s="3"/>
      <c r="E812" s="22"/>
      <c r="F812" s="22"/>
    </row>
    <row r="813" spans="1:6" x14ac:dyDescent="0.25">
      <c r="A813" s="3"/>
      <c r="E813" s="22"/>
      <c r="F813" s="22"/>
    </row>
    <row r="814" spans="1:6" x14ac:dyDescent="0.25">
      <c r="A814" s="3"/>
      <c r="E814" s="22"/>
      <c r="F814" s="22"/>
    </row>
    <row r="815" spans="1:6" x14ac:dyDescent="0.25">
      <c r="A815" s="3"/>
      <c r="E815" s="22"/>
      <c r="F815" s="22"/>
    </row>
    <row r="816" spans="1:6" x14ac:dyDescent="0.25">
      <c r="A816" s="3"/>
      <c r="E816" s="22"/>
      <c r="F816" s="22"/>
    </row>
    <row r="817" spans="1:6" x14ac:dyDescent="0.25">
      <c r="A817" s="3"/>
      <c r="E817" s="22"/>
      <c r="F817" s="22"/>
    </row>
    <row r="818" spans="1:6" x14ac:dyDescent="0.25">
      <c r="A818" s="3"/>
      <c r="E818" s="22"/>
      <c r="F818" s="22"/>
    </row>
    <row r="819" spans="1:6" x14ac:dyDescent="0.25">
      <c r="A819" s="3"/>
      <c r="E819" s="22"/>
      <c r="F819" s="22"/>
    </row>
    <row r="820" spans="1:6" x14ac:dyDescent="0.25">
      <c r="A820" s="3"/>
      <c r="E820" s="22"/>
      <c r="F820" s="22"/>
    </row>
    <row r="821" spans="1:6" x14ac:dyDescent="0.25">
      <c r="A821" s="3"/>
      <c r="E821" s="22"/>
      <c r="F821" s="22"/>
    </row>
    <row r="822" spans="1:6" x14ac:dyDescent="0.25">
      <c r="A822" s="3"/>
      <c r="E822" s="22"/>
      <c r="F822" s="22"/>
    </row>
    <row r="823" spans="1:6" x14ac:dyDescent="0.25">
      <c r="A823" s="3"/>
      <c r="E823" s="22"/>
      <c r="F823" s="22"/>
    </row>
    <row r="824" spans="1:6" x14ac:dyDescent="0.25">
      <c r="A824" s="3"/>
      <c r="E824" s="22"/>
      <c r="F824" s="22"/>
    </row>
    <row r="825" spans="1:6" x14ac:dyDescent="0.25">
      <c r="A825" s="3"/>
      <c r="E825" s="22"/>
      <c r="F825" s="22"/>
    </row>
    <row r="826" spans="1:6" x14ac:dyDescent="0.25">
      <c r="A826" s="3"/>
      <c r="E826" s="22"/>
      <c r="F826" s="22"/>
    </row>
    <row r="827" spans="1:6" x14ac:dyDescent="0.25">
      <c r="A827" s="3"/>
      <c r="E827" s="22"/>
      <c r="F827" s="22"/>
    </row>
    <row r="828" spans="1:6" x14ac:dyDescent="0.25">
      <c r="A828" s="3"/>
      <c r="E828" s="22"/>
      <c r="F828" s="22"/>
    </row>
    <row r="829" spans="1:6" x14ac:dyDescent="0.25">
      <c r="A829" s="3"/>
      <c r="E829" s="22"/>
      <c r="F829" s="22"/>
    </row>
    <row r="830" spans="1:6" x14ac:dyDescent="0.25">
      <c r="A830" s="3"/>
      <c r="E830" s="22"/>
      <c r="F830" s="22"/>
    </row>
    <row r="831" spans="1:6" x14ac:dyDescent="0.25">
      <c r="A831" s="3"/>
      <c r="E831" s="22"/>
      <c r="F831" s="22"/>
    </row>
    <row r="832" spans="1:6" x14ac:dyDescent="0.25">
      <c r="A832" s="3"/>
      <c r="E832" s="22"/>
      <c r="F832" s="22"/>
    </row>
    <row r="833" spans="1:6" x14ac:dyDescent="0.25">
      <c r="A833" s="3"/>
      <c r="E833" s="22"/>
      <c r="F833" s="22"/>
    </row>
    <row r="834" spans="1:6" x14ac:dyDescent="0.25">
      <c r="A834" s="3"/>
      <c r="E834" s="22"/>
      <c r="F834" s="22"/>
    </row>
    <row r="835" spans="1:6" x14ac:dyDescent="0.25">
      <c r="A835" s="3"/>
      <c r="E835" s="22"/>
      <c r="F835" s="22"/>
    </row>
    <row r="836" spans="1:6" x14ac:dyDescent="0.25">
      <c r="A836" s="3"/>
      <c r="E836" s="22"/>
      <c r="F836" s="22"/>
    </row>
    <row r="837" spans="1:6" x14ac:dyDescent="0.25">
      <c r="A837" s="3"/>
      <c r="E837" s="22"/>
      <c r="F837" s="22"/>
    </row>
    <row r="838" spans="1:6" x14ac:dyDescent="0.25">
      <c r="A838" s="3"/>
      <c r="E838" s="22"/>
      <c r="F838" s="22"/>
    </row>
    <row r="839" spans="1:6" x14ac:dyDescent="0.25">
      <c r="A839" s="3"/>
      <c r="E839" s="22"/>
      <c r="F839" s="22"/>
    </row>
    <row r="840" spans="1:6" x14ac:dyDescent="0.25">
      <c r="A840" s="3"/>
      <c r="E840" s="22"/>
      <c r="F840" s="22"/>
    </row>
    <row r="841" spans="1:6" x14ac:dyDescent="0.25">
      <c r="A841" s="3"/>
      <c r="E841" s="22"/>
      <c r="F841" s="22"/>
    </row>
    <row r="842" spans="1:6" x14ac:dyDescent="0.25">
      <c r="A842" s="3"/>
      <c r="E842" s="22"/>
      <c r="F842" s="22"/>
    </row>
    <row r="843" spans="1:6" x14ac:dyDescent="0.25">
      <c r="A843" s="3"/>
      <c r="E843" s="22"/>
      <c r="F843" s="22"/>
    </row>
    <row r="844" spans="1:6" x14ac:dyDescent="0.25">
      <c r="A844" s="3"/>
      <c r="E844" s="22"/>
      <c r="F844" s="22"/>
    </row>
    <row r="845" spans="1:6" x14ac:dyDescent="0.25">
      <c r="A845" s="3"/>
      <c r="E845" s="22"/>
      <c r="F845" s="22"/>
    </row>
    <row r="846" spans="1:6" x14ac:dyDescent="0.25">
      <c r="A846" s="3"/>
      <c r="E846" s="22"/>
      <c r="F846" s="22"/>
    </row>
    <row r="847" spans="1:6" x14ac:dyDescent="0.25">
      <c r="A847" s="3"/>
      <c r="E847" s="22"/>
      <c r="F847" s="22"/>
    </row>
    <row r="848" spans="1:6" x14ac:dyDescent="0.25">
      <c r="A848" s="3"/>
      <c r="E848" s="22"/>
      <c r="F848" s="22"/>
    </row>
    <row r="849" spans="1:6" x14ac:dyDescent="0.25">
      <c r="A849" s="3"/>
      <c r="E849" s="22"/>
      <c r="F849" s="22"/>
    </row>
    <row r="850" spans="1:6" x14ac:dyDescent="0.25">
      <c r="A850" s="3"/>
      <c r="E850" s="22"/>
      <c r="F850" s="22"/>
    </row>
    <row r="851" spans="1:6" x14ac:dyDescent="0.25">
      <c r="A851" s="3"/>
      <c r="E851" s="22"/>
      <c r="F851" s="22"/>
    </row>
    <row r="852" spans="1:6" x14ac:dyDescent="0.25">
      <c r="A852" s="3"/>
      <c r="E852" s="22"/>
      <c r="F852" s="22"/>
    </row>
    <row r="853" spans="1:6" x14ac:dyDescent="0.25">
      <c r="A853" s="3"/>
      <c r="E853" s="22"/>
      <c r="F853" s="22"/>
    </row>
    <row r="854" spans="1:6" x14ac:dyDescent="0.25">
      <c r="A854" s="3"/>
      <c r="E854" s="22"/>
      <c r="F854" s="22"/>
    </row>
    <row r="855" spans="1:6" x14ac:dyDescent="0.25">
      <c r="A855" s="3"/>
      <c r="E855" s="22"/>
      <c r="F855" s="22"/>
    </row>
    <row r="856" spans="1:6" x14ac:dyDescent="0.25">
      <c r="A856" s="3"/>
      <c r="E856" s="22"/>
      <c r="F856" s="22"/>
    </row>
    <row r="857" spans="1:6" x14ac:dyDescent="0.25">
      <c r="A857" s="3"/>
      <c r="E857" s="22"/>
      <c r="F857" s="22"/>
    </row>
    <row r="858" spans="1:6" x14ac:dyDescent="0.25">
      <c r="A858" s="3"/>
      <c r="E858" s="22"/>
      <c r="F858" s="22"/>
    </row>
    <row r="859" spans="1:6" x14ac:dyDescent="0.25">
      <c r="A859" s="3"/>
      <c r="E859" s="22"/>
      <c r="F859" s="22"/>
    </row>
    <row r="860" spans="1:6" x14ac:dyDescent="0.25">
      <c r="A860" s="3"/>
      <c r="E860" s="22"/>
      <c r="F860" s="22"/>
    </row>
    <row r="861" spans="1:6" x14ac:dyDescent="0.25">
      <c r="A861" s="3"/>
      <c r="E861" s="22"/>
      <c r="F861" s="22"/>
    </row>
    <row r="862" spans="1:6" x14ac:dyDescent="0.25">
      <c r="A862" s="3"/>
      <c r="E862" s="22"/>
      <c r="F862" s="22"/>
    </row>
    <row r="863" spans="1:6" x14ac:dyDescent="0.25">
      <c r="A863" s="3"/>
      <c r="E863" s="22"/>
      <c r="F863" s="22"/>
    </row>
    <row r="864" spans="1:6" x14ac:dyDescent="0.25">
      <c r="A864" s="3"/>
      <c r="E864" s="22"/>
      <c r="F864" s="22"/>
    </row>
    <row r="865" spans="1:6" x14ac:dyDescent="0.25">
      <c r="A865" s="3"/>
      <c r="E865" s="22"/>
      <c r="F865" s="22"/>
    </row>
    <row r="866" spans="1:6" x14ac:dyDescent="0.25">
      <c r="A866" s="3"/>
      <c r="E866" s="22"/>
      <c r="F866" s="22"/>
    </row>
    <row r="867" spans="1:6" x14ac:dyDescent="0.25">
      <c r="A867" s="3"/>
      <c r="E867" s="22"/>
      <c r="F867" s="22"/>
    </row>
    <row r="868" spans="1:6" x14ac:dyDescent="0.25">
      <c r="A868" s="3"/>
      <c r="E868" s="22"/>
      <c r="F868" s="22"/>
    </row>
    <row r="869" spans="1:6" x14ac:dyDescent="0.25">
      <c r="A869" s="3"/>
      <c r="E869" s="22"/>
      <c r="F869" s="22"/>
    </row>
    <row r="870" spans="1:6" x14ac:dyDescent="0.25">
      <c r="A870" s="3"/>
      <c r="E870" s="22"/>
      <c r="F870" s="22"/>
    </row>
    <row r="871" spans="1:6" x14ac:dyDescent="0.25">
      <c r="A871" s="3"/>
      <c r="E871" s="22"/>
      <c r="F871" s="22"/>
    </row>
    <row r="872" spans="1:6" x14ac:dyDescent="0.25">
      <c r="A872" s="3"/>
      <c r="E872" s="22"/>
      <c r="F872" s="22"/>
    </row>
    <row r="873" spans="1:6" x14ac:dyDescent="0.25">
      <c r="A873" s="3"/>
      <c r="E873" s="22"/>
      <c r="F873" s="22"/>
    </row>
    <row r="874" spans="1:6" x14ac:dyDescent="0.25">
      <c r="A874" s="3"/>
      <c r="E874" s="22"/>
      <c r="F874" s="22"/>
    </row>
    <row r="875" spans="1:6" x14ac:dyDescent="0.25">
      <c r="A875" s="3"/>
      <c r="E875" s="22"/>
      <c r="F875" s="22"/>
    </row>
    <row r="876" spans="1:6" x14ac:dyDescent="0.25">
      <c r="A876" s="3"/>
      <c r="E876" s="22"/>
      <c r="F876" s="22"/>
    </row>
    <row r="877" spans="1:6" x14ac:dyDescent="0.25">
      <c r="A877" s="3"/>
      <c r="E877" s="22"/>
      <c r="F877" s="22"/>
    </row>
    <row r="878" spans="1:6" x14ac:dyDescent="0.25">
      <c r="A878" s="3"/>
      <c r="E878" s="22"/>
      <c r="F878" s="22"/>
    </row>
    <row r="879" spans="1:6" x14ac:dyDescent="0.25">
      <c r="A879" s="3"/>
      <c r="E879" s="22"/>
      <c r="F879" s="22"/>
    </row>
    <row r="880" spans="1:6" x14ac:dyDescent="0.25">
      <c r="A880" s="3"/>
      <c r="E880" s="22"/>
      <c r="F880" s="22"/>
    </row>
    <row r="881" spans="1:6" x14ac:dyDescent="0.25">
      <c r="A881" s="3"/>
      <c r="E881" s="22"/>
      <c r="F881" s="22"/>
    </row>
    <row r="882" spans="1:6" x14ac:dyDescent="0.25">
      <c r="A882" s="3"/>
      <c r="E882" s="22"/>
      <c r="F882" s="22"/>
    </row>
    <row r="883" spans="1:6" x14ac:dyDescent="0.25">
      <c r="A883" s="3"/>
      <c r="E883" s="22"/>
      <c r="F883" s="22"/>
    </row>
    <row r="884" spans="1:6" x14ac:dyDescent="0.25">
      <c r="A884" s="3"/>
      <c r="E884" s="22"/>
      <c r="F884" s="22"/>
    </row>
    <row r="885" spans="1:6" x14ac:dyDescent="0.25">
      <c r="A885" s="3"/>
      <c r="E885" s="22"/>
      <c r="F885" s="22"/>
    </row>
    <row r="886" spans="1:6" x14ac:dyDescent="0.25">
      <c r="A886" s="3"/>
      <c r="E886" s="22"/>
      <c r="F886" s="22"/>
    </row>
    <row r="887" spans="1:6" x14ac:dyDescent="0.25">
      <c r="A887" s="3"/>
      <c r="E887" s="22"/>
      <c r="F887" s="22"/>
    </row>
    <row r="888" spans="1:6" x14ac:dyDescent="0.25">
      <c r="A888" s="3"/>
      <c r="E888" s="22"/>
      <c r="F888" s="22"/>
    </row>
    <row r="889" spans="1:6" x14ac:dyDescent="0.25">
      <c r="A889" s="3"/>
      <c r="E889" s="22"/>
      <c r="F889" s="22"/>
    </row>
    <row r="890" spans="1:6" x14ac:dyDescent="0.25">
      <c r="A890" s="3"/>
      <c r="E890" s="22"/>
      <c r="F890" s="22"/>
    </row>
    <row r="891" spans="1:6" x14ac:dyDescent="0.25">
      <c r="A891" s="3"/>
      <c r="E891" s="22"/>
      <c r="F891" s="22"/>
    </row>
    <row r="892" spans="1:6" x14ac:dyDescent="0.25">
      <c r="A892" s="3"/>
      <c r="E892" s="22"/>
      <c r="F892" s="22"/>
    </row>
    <row r="893" spans="1:6" x14ac:dyDescent="0.25">
      <c r="A893" s="3"/>
      <c r="E893" s="22"/>
      <c r="F893" s="22"/>
    </row>
    <row r="894" spans="1:6" x14ac:dyDescent="0.25">
      <c r="A894" s="3"/>
      <c r="E894" s="22"/>
      <c r="F894" s="22"/>
    </row>
    <row r="895" spans="1:6" x14ac:dyDescent="0.25">
      <c r="A895" s="3"/>
      <c r="E895" s="22"/>
      <c r="F895" s="22"/>
    </row>
    <row r="896" spans="1:6" x14ac:dyDescent="0.25">
      <c r="A896" s="3"/>
      <c r="E896" s="22"/>
      <c r="F896" s="22"/>
    </row>
    <row r="897" spans="1:6" x14ac:dyDescent="0.25">
      <c r="A897" s="3"/>
      <c r="E897" s="22"/>
      <c r="F897" s="22"/>
    </row>
    <row r="898" spans="1:6" x14ac:dyDescent="0.25">
      <c r="A898" s="3"/>
      <c r="E898" s="22"/>
      <c r="F898" s="22"/>
    </row>
    <row r="899" spans="1:6" x14ac:dyDescent="0.25">
      <c r="A899" s="3"/>
      <c r="E899" s="22"/>
      <c r="F899" s="22"/>
    </row>
    <row r="900" spans="1:6" x14ac:dyDescent="0.25">
      <c r="A900" s="3"/>
      <c r="E900" s="22"/>
      <c r="F900" s="22"/>
    </row>
    <row r="901" spans="1:6" x14ac:dyDescent="0.25">
      <c r="A901" s="3"/>
      <c r="E901" s="22"/>
      <c r="F901" s="22"/>
    </row>
    <row r="902" spans="1:6" x14ac:dyDescent="0.25">
      <c r="A902" s="3"/>
      <c r="E902" s="22"/>
      <c r="F902" s="22"/>
    </row>
    <row r="903" spans="1:6" x14ac:dyDescent="0.25">
      <c r="A903" s="3"/>
      <c r="E903" s="22"/>
      <c r="F903" s="22"/>
    </row>
    <row r="904" spans="1:6" x14ac:dyDescent="0.25">
      <c r="A904" s="3"/>
      <c r="E904" s="22"/>
      <c r="F904" s="22"/>
    </row>
    <row r="905" spans="1:6" x14ac:dyDescent="0.25">
      <c r="A905" s="3"/>
      <c r="E905" s="22"/>
      <c r="F905" s="22"/>
    </row>
    <row r="906" spans="1:6" x14ac:dyDescent="0.25">
      <c r="A906" s="3"/>
      <c r="E906" s="22"/>
      <c r="F906" s="22"/>
    </row>
    <row r="907" spans="1:6" x14ac:dyDescent="0.25">
      <c r="A907" s="3"/>
      <c r="E907" s="22"/>
      <c r="F907" s="22"/>
    </row>
    <row r="908" spans="1:6" x14ac:dyDescent="0.25">
      <c r="A908" s="3"/>
      <c r="E908" s="22"/>
      <c r="F908" s="22"/>
    </row>
    <row r="909" spans="1:6" x14ac:dyDescent="0.25">
      <c r="A909" s="3"/>
      <c r="E909" s="22"/>
      <c r="F909" s="22"/>
    </row>
    <row r="910" spans="1:6" x14ac:dyDescent="0.25">
      <c r="A910" s="3"/>
      <c r="E910" s="22"/>
      <c r="F910" s="22"/>
    </row>
    <row r="911" spans="1:6" x14ac:dyDescent="0.25">
      <c r="A911" s="3"/>
      <c r="E911" s="22"/>
      <c r="F911" s="22"/>
    </row>
    <row r="912" spans="1:6" x14ac:dyDescent="0.25">
      <c r="A912" s="3"/>
      <c r="E912" s="22"/>
      <c r="F912" s="22"/>
    </row>
    <row r="913" spans="1:6" x14ac:dyDescent="0.25">
      <c r="A913" s="3"/>
      <c r="E913" s="22"/>
      <c r="F913" s="22"/>
    </row>
    <row r="914" spans="1:6" x14ac:dyDescent="0.25">
      <c r="A914" s="3"/>
      <c r="E914" s="22"/>
      <c r="F914" s="22"/>
    </row>
    <row r="915" spans="1:6" x14ac:dyDescent="0.25">
      <c r="A915" s="3"/>
      <c r="E915" s="22"/>
      <c r="F915" s="22"/>
    </row>
    <row r="916" spans="1:6" x14ac:dyDescent="0.25">
      <c r="A916" s="3"/>
      <c r="E916" s="22"/>
      <c r="F916" s="22"/>
    </row>
    <row r="917" spans="1:6" x14ac:dyDescent="0.25">
      <c r="A917" s="3"/>
      <c r="E917" s="22"/>
      <c r="F917" s="22"/>
    </row>
    <row r="918" spans="1:6" x14ac:dyDescent="0.25">
      <c r="A918" s="3"/>
      <c r="E918" s="22"/>
      <c r="F918" s="22"/>
    </row>
    <row r="919" spans="1:6" x14ac:dyDescent="0.25">
      <c r="A919" s="3"/>
      <c r="E919" s="22"/>
      <c r="F919" s="22"/>
    </row>
    <row r="920" spans="1:6" x14ac:dyDescent="0.25">
      <c r="A920" s="3"/>
      <c r="E920" s="22"/>
      <c r="F920" s="22"/>
    </row>
    <row r="921" spans="1:6" x14ac:dyDescent="0.25">
      <c r="A921" s="3"/>
      <c r="E921" s="22"/>
      <c r="F921" s="22"/>
    </row>
    <row r="922" spans="1:6" x14ac:dyDescent="0.25">
      <c r="A922" s="3"/>
      <c r="E922" s="22"/>
      <c r="F922" s="22"/>
    </row>
    <row r="923" spans="1:6" x14ac:dyDescent="0.25">
      <c r="A923" s="3"/>
      <c r="E923" s="22"/>
      <c r="F923" s="22"/>
    </row>
    <row r="924" spans="1:6" x14ac:dyDescent="0.25">
      <c r="A924" s="3"/>
      <c r="E924" s="22"/>
      <c r="F924" s="22"/>
    </row>
    <row r="925" spans="1:6" x14ac:dyDescent="0.25">
      <c r="A925" s="3"/>
      <c r="E925" s="22"/>
      <c r="F925" s="22"/>
    </row>
    <row r="926" spans="1:6" x14ac:dyDescent="0.25">
      <c r="A926" s="3"/>
      <c r="E926" s="22"/>
      <c r="F926" s="22"/>
    </row>
    <row r="927" spans="1:6" x14ac:dyDescent="0.25">
      <c r="A927" s="3"/>
      <c r="E927" s="22"/>
      <c r="F927" s="22"/>
    </row>
    <row r="928" spans="1:6" x14ac:dyDescent="0.25">
      <c r="A928" s="3"/>
      <c r="E928" s="22"/>
      <c r="F928" s="22"/>
    </row>
    <row r="929" spans="1:6" x14ac:dyDescent="0.25">
      <c r="A929" s="3"/>
      <c r="E929" s="22"/>
      <c r="F929" s="22"/>
    </row>
    <row r="930" spans="1:6" x14ac:dyDescent="0.25">
      <c r="A930" s="3"/>
      <c r="E930" s="22"/>
      <c r="F930" s="22"/>
    </row>
    <row r="931" spans="1:6" x14ac:dyDescent="0.25">
      <c r="A931" s="3"/>
      <c r="E931" s="22"/>
      <c r="F931" s="22"/>
    </row>
    <row r="932" spans="1:6" x14ac:dyDescent="0.25">
      <c r="A932" s="3"/>
      <c r="E932" s="22"/>
      <c r="F932" s="22"/>
    </row>
    <row r="933" spans="1:6" x14ac:dyDescent="0.25">
      <c r="A933" s="3"/>
      <c r="E933" s="22"/>
      <c r="F933" s="22"/>
    </row>
    <row r="934" spans="1:6" x14ac:dyDescent="0.25">
      <c r="A934" s="3"/>
      <c r="E934" s="22"/>
      <c r="F934" s="22"/>
    </row>
    <row r="935" spans="1:6" x14ac:dyDescent="0.25">
      <c r="A935" s="3"/>
      <c r="E935" s="22"/>
      <c r="F935" s="22"/>
    </row>
    <row r="936" spans="1:6" x14ac:dyDescent="0.25">
      <c r="A936" s="3"/>
      <c r="E936" s="22"/>
      <c r="F936" s="22"/>
    </row>
    <row r="937" spans="1:6" x14ac:dyDescent="0.25">
      <c r="A937" s="3"/>
      <c r="E937" s="22"/>
      <c r="F937" s="22"/>
    </row>
    <row r="938" spans="1:6" x14ac:dyDescent="0.25">
      <c r="A938" s="3"/>
      <c r="E938" s="22"/>
      <c r="F938" s="22"/>
    </row>
    <row r="939" spans="1:6" x14ac:dyDescent="0.25">
      <c r="A939" s="3"/>
      <c r="E939" s="22"/>
      <c r="F939" s="22"/>
    </row>
    <row r="940" spans="1:6" x14ac:dyDescent="0.25">
      <c r="A940" s="3"/>
      <c r="E940" s="22"/>
      <c r="F940" s="22"/>
    </row>
    <row r="941" spans="1:6" x14ac:dyDescent="0.25">
      <c r="A941" s="3"/>
      <c r="E941" s="22"/>
      <c r="F941" s="22"/>
    </row>
    <row r="942" spans="1:6" x14ac:dyDescent="0.25">
      <c r="A942" s="3"/>
      <c r="E942" s="22"/>
      <c r="F942" s="22"/>
    </row>
    <row r="943" spans="1:6" x14ac:dyDescent="0.25">
      <c r="A943" s="3"/>
      <c r="E943" s="22"/>
      <c r="F943" s="22"/>
    </row>
    <row r="944" spans="1:6" x14ac:dyDescent="0.25">
      <c r="A944" s="3"/>
      <c r="E944" s="22"/>
      <c r="F944" s="22"/>
    </row>
    <row r="945" spans="1:6" x14ac:dyDescent="0.25">
      <c r="A945" s="3"/>
      <c r="E945" s="22"/>
      <c r="F945" s="22"/>
    </row>
    <row r="946" spans="1:6" x14ac:dyDescent="0.25">
      <c r="A946" s="3"/>
      <c r="E946" s="22"/>
      <c r="F946" s="22"/>
    </row>
    <row r="947" spans="1:6" x14ac:dyDescent="0.25">
      <c r="A947" s="3"/>
      <c r="E947" s="22"/>
      <c r="F947" s="22"/>
    </row>
    <row r="948" spans="1:6" x14ac:dyDescent="0.25">
      <c r="A948" s="3"/>
      <c r="E948" s="22"/>
      <c r="F948" s="22"/>
    </row>
    <row r="949" spans="1:6" x14ac:dyDescent="0.25">
      <c r="A949" s="3"/>
      <c r="E949" s="22"/>
      <c r="F949" s="22"/>
    </row>
    <row r="950" spans="1:6" x14ac:dyDescent="0.25">
      <c r="A950" s="3"/>
      <c r="E950" s="22"/>
      <c r="F950" s="22"/>
    </row>
    <row r="951" spans="1:6" x14ac:dyDescent="0.25">
      <c r="A951" s="3"/>
      <c r="E951" s="22"/>
      <c r="F951" s="22"/>
    </row>
    <row r="952" spans="1:6" x14ac:dyDescent="0.25">
      <c r="A952" s="3"/>
      <c r="E952" s="22"/>
      <c r="F952" s="22"/>
    </row>
    <row r="953" spans="1:6" x14ac:dyDescent="0.25">
      <c r="A953" s="3"/>
      <c r="E953" s="22"/>
      <c r="F953" s="22"/>
    </row>
    <row r="954" spans="1:6" x14ac:dyDescent="0.25">
      <c r="A954" s="3"/>
      <c r="E954" s="22"/>
      <c r="F954" s="22"/>
    </row>
    <row r="955" spans="1:6" x14ac:dyDescent="0.25">
      <c r="A955" s="3"/>
      <c r="E955" s="22"/>
      <c r="F955" s="22"/>
    </row>
    <row r="956" spans="1:6" x14ac:dyDescent="0.25">
      <c r="A956" s="3"/>
      <c r="E956" s="22"/>
      <c r="F956" s="22"/>
    </row>
    <row r="957" spans="1:6" x14ac:dyDescent="0.25">
      <c r="A957" s="3"/>
      <c r="E957" s="22"/>
      <c r="F957" s="22"/>
    </row>
    <row r="958" spans="1:6" x14ac:dyDescent="0.25">
      <c r="A958" s="3"/>
      <c r="E958" s="22"/>
      <c r="F958" s="22"/>
    </row>
    <row r="959" spans="1:6" x14ac:dyDescent="0.25">
      <c r="A959" s="3"/>
      <c r="E959" s="22"/>
      <c r="F959" s="22"/>
    </row>
    <row r="960" spans="1:6" x14ac:dyDescent="0.25">
      <c r="A960" s="3"/>
      <c r="E960" s="22"/>
      <c r="F960" s="22"/>
    </row>
    <row r="961" spans="1:6" x14ac:dyDescent="0.25">
      <c r="A961" s="3"/>
      <c r="E961" s="22"/>
      <c r="F961" s="22"/>
    </row>
    <row r="962" spans="1:6" x14ac:dyDescent="0.25">
      <c r="A962" s="3"/>
      <c r="E962" s="22"/>
      <c r="F962" s="22"/>
    </row>
    <row r="963" spans="1:6" x14ac:dyDescent="0.25">
      <c r="A963" s="3"/>
      <c r="E963" s="22"/>
      <c r="F963" s="22"/>
    </row>
    <row r="964" spans="1:6" x14ac:dyDescent="0.25">
      <c r="A964" s="3"/>
      <c r="E964" s="22"/>
      <c r="F964" s="22"/>
    </row>
    <row r="965" spans="1:6" x14ac:dyDescent="0.25">
      <c r="A965" s="3"/>
      <c r="E965" s="22"/>
      <c r="F965" s="22"/>
    </row>
    <row r="966" spans="1:6" x14ac:dyDescent="0.25">
      <c r="A966" s="3"/>
      <c r="E966" s="22"/>
      <c r="F966" s="22"/>
    </row>
    <row r="967" spans="1:6" x14ac:dyDescent="0.25">
      <c r="A967" s="3"/>
      <c r="E967" s="22"/>
      <c r="F967" s="22"/>
    </row>
    <row r="968" spans="1:6" x14ac:dyDescent="0.25">
      <c r="A968" s="3"/>
      <c r="E968" s="22"/>
      <c r="F968" s="22"/>
    </row>
    <row r="969" spans="1:6" x14ac:dyDescent="0.25">
      <c r="A969" s="3"/>
      <c r="E969" s="22"/>
      <c r="F969" s="22"/>
    </row>
    <row r="970" spans="1:6" x14ac:dyDescent="0.25">
      <c r="A970" s="3"/>
      <c r="E970" s="22"/>
      <c r="F970" s="22"/>
    </row>
    <row r="971" spans="1:6" x14ac:dyDescent="0.25">
      <c r="A971" s="3"/>
      <c r="E971" s="22"/>
      <c r="F971" s="22"/>
    </row>
    <row r="972" spans="1:6" x14ac:dyDescent="0.25">
      <c r="A972" s="3"/>
      <c r="E972" s="22"/>
      <c r="F972" s="22"/>
    </row>
    <row r="973" spans="1:6" x14ac:dyDescent="0.25">
      <c r="A973" s="3"/>
      <c r="E973" s="22"/>
      <c r="F973" s="22"/>
    </row>
    <row r="974" spans="1:6" x14ac:dyDescent="0.25">
      <c r="A974" s="3"/>
      <c r="E974" s="22"/>
      <c r="F974" s="22"/>
    </row>
    <row r="975" spans="1:6" x14ac:dyDescent="0.25">
      <c r="A975" s="3"/>
      <c r="E975" s="22"/>
      <c r="F975" s="22"/>
    </row>
    <row r="976" spans="1:6" x14ac:dyDescent="0.25">
      <c r="A976" s="3"/>
      <c r="E976" s="22"/>
      <c r="F976" s="22"/>
    </row>
    <row r="977" spans="1:6" x14ac:dyDescent="0.25">
      <c r="A977" s="3"/>
      <c r="E977" s="22"/>
      <c r="F977" s="22"/>
    </row>
    <row r="978" spans="1:6" x14ac:dyDescent="0.25">
      <c r="A978" s="3"/>
      <c r="E978" s="22"/>
      <c r="F978" s="22"/>
    </row>
    <row r="979" spans="1:6" x14ac:dyDescent="0.25">
      <c r="A979" s="3"/>
      <c r="E979" s="22"/>
      <c r="F979" s="22"/>
    </row>
    <row r="980" spans="1:6" x14ac:dyDescent="0.25">
      <c r="A980" s="3"/>
      <c r="E980" s="22"/>
      <c r="F980" s="22"/>
    </row>
    <row r="981" spans="1:6" x14ac:dyDescent="0.25">
      <c r="A981" s="3"/>
      <c r="E981" s="22"/>
      <c r="F981" s="22"/>
    </row>
    <row r="982" spans="1:6" x14ac:dyDescent="0.25">
      <c r="A982" s="3"/>
      <c r="E982" s="22"/>
      <c r="F982" s="22"/>
    </row>
    <row r="983" spans="1:6" x14ac:dyDescent="0.25">
      <c r="A983" s="3"/>
      <c r="E983" s="22"/>
      <c r="F983" s="22"/>
    </row>
    <row r="984" spans="1:6" x14ac:dyDescent="0.25">
      <c r="A984" s="3"/>
      <c r="E984" s="22"/>
      <c r="F984" s="22"/>
    </row>
    <row r="985" spans="1:6" x14ac:dyDescent="0.25">
      <c r="A985" s="3"/>
      <c r="E985" s="22"/>
      <c r="F985" s="22"/>
    </row>
    <row r="986" spans="1:6" x14ac:dyDescent="0.25">
      <c r="A986" s="3"/>
      <c r="E986" s="22"/>
      <c r="F986" s="22"/>
    </row>
    <row r="987" spans="1:6" x14ac:dyDescent="0.25">
      <c r="A987" s="3"/>
      <c r="E987" s="22"/>
      <c r="F987" s="22"/>
    </row>
    <row r="988" spans="1:6" x14ac:dyDescent="0.25">
      <c r="A988" s="3"/>
      <c r="E988" s="22"/>
      <c r="F988" s="22"/>
    </row>
    <row r="989" spans="1:6" x14ac:dyDescent="0.25">
      <c r="A989" s="3"/>
      <c r="E989" s="22"/>
      <c r="F989" s="22"/>
    </row>
    <row r="990" spans="1:6" x14ac:dyDescent="0.25">
      <c r="A990" s="3"/>
      <c r="E990" s="22"/>
      <c r="F990" s="22"/>
    </row>
    <row r="991" spans="1:6" x14ac:dyDescent="0.25">
      <c r="A991" s="3"/>
      <c r="E991" s="22"/>
      <c r="F991" s="22"/>
    </row>
    <row r="992" spans="1:6" x14ac:dyDescent="0.25">
      <c r="A992" s="3"/>
      <c r="E992" s="22"/>
      <c r="F992" s="22"/>
    </row>
    <row r="993" spans="1:6" x14ac:dyDescent="0.25">
      <c r="A993" s="3"/>
      <c r="E993" s="22"/>
      <c r="F993" s="22"/>
    </row>
    <row r="994" spans="1:6" x14ac:dyDescent="0.25">
      <c r="A994" s="3"/>
      <c r="E994" s="22"/>
      <c r="F994" s="22"/>
    </row>
    <row r="995" spans="1:6" x14ac:dyDescent="0.25">
      <c r="A995" s="3"/>
      <c r="E995" s="22"/>
      <c r="F995" s="22"/>
    </row>
    <row r="996" spans="1:6" x14ac:dyDescent="0.25">
      <c r="A996" s="3"/>
      <c r="E996" s="22"/>
      <c r="F996" s="22"/>
    </row>
    <row r="997" spans="1:6" x14ac:dyDescent="0.25">
      <c r="A997" s="3"/>
      <c r="E997" s="22"/>
      <c r="F997" s="22"/>
    </row>
    <row r="998" spans="1:6" x14ac:dyDescent="0.25">
      <c r="A998" s="3"/>
      <c r="E998" s="22"/>
      <c r="F998" s="22"/>
    </row>
    <row r="999" spans="1:6" x14ac:dyDescent="0.25">
      <c r="A999" s="3"/>
      <c r="E999" s="22"/>
      <c r="F999" s="22"/>
    </row>
    <row r="1000" spans="1:6" x14ac:dyDescent="0.25">
      <c r="A1000" s="3"/>
      <c r="E1000" s="22"/>
      <c r="F1000" s="22"/>
    </row>
    <row r="1001" spans="1:6" x14ac:dyDescent="0.25">
      <c r="A1001" s="3"/>
      <c r="E1001" s="22"/>
      <c r="F1001" s="22"/>
    </row>
    <row r="1002" spans="1:6" x14ac:dyDescent="0.25">
      <c r="A1002" s="3"/>
      <c r="E1002" s="22"/>
      <c r="F1002" s="22"/>
    </row>
    <row r="1003" spans="1:6" x14ac:dyDescent="0.25">
      <c r="A1003" s="3"/>
      <c r="E1003" s="22"/>
      <c r="F1003" s="22"/>
    </row>
    <row r="1004" spans="1:6" x14ac:dyDescent="0.25">
      <c r="A1004" s="3"/>
      <c r="E1004" s="22"/>
      <c r="F1004" s="22"/>
    </row>
    <row r="1005" spans="1:6" x14ac:dyDescent="0.25">
      <c r="A1005" s="3"/>
      <c r="E1005" s="22"/>
      <c r="F1005" s="22"/>
    </row>
    <row r="1006" spans="1:6" x14ac:dyDescent="0.25">
      <c r="A1006" s="3"/>
      <c r="E1006" s="22"/>
      <c r="F1006" s="22"/>
    </row>
    <row r="1007" spans="1:6" x14ac:dyDescent="0.25">
      <c r="A1007" s="3"/>
      <c r="E1007" s="22"/>
      <c r="F1007" s="22"/>
    </row>
    <row r="1008" spans="1:6" x14ac:dyDescent="0.25">
      <c r="A1008" s="3"/>
      <c r="E1008" s="22"/>
      <c r="F1008" s="22"/>
    </row>
    <row r="1009" spans="1:6" x14ac:dyDescent="0.25">
      <c r="A1009" s="3"/>
      <c r="E1009" s="22"/>
      <c r="F1009" s="22"/>
    </row>
    <row r="1010" spans="1:6" x14ac:dyDescent="0.25">
      <c r="A1010" s="3"/>
      <c r="E1010" s="22"/>
      <c r="F1010" s="22"/>
    </row>
    <row r="1011" spans="1:6" x14ac:dyDescent="0.25">
      <c r="A1011" s="3"/>
      <c r="E1011" s="22"/>
      <c r="F1011" s="22"/>
    </row>
    <row r="1012" spans="1:6" x14ac:dyDescent="0.25">
      <c r="A1012" s="3"/>
      <c r="E1012" s="22"/>
      <c r="F1012" s="22"/>
    </row>
    <row r="1013" spans="1:6" x14ac:dyDescent="0.25">
      <c r="A1013" s="3"/>
      <c r="E1013" s="22"/>
      <c r="F1013" s="22"/>
    </row>
    <row r="1014" spans="1:6" x14ac:dyDescent="0.25">
      <c r="A1014" s="3"/>
      <c r="E1014" s="22"/>
      <c r="F1014" s="22"/>
    </row>
    <row r="1015" spans="1:6" x14ac:dyDescent="0.25">
      <c r="A1015" s="3"/>
      <c r="E1015" s="22"/>
      <c r="F1015" s="22"/>
    </row>
    <row r="1016" spans="1:6" x14ac:dyDescent="0.25">
      <c r="A1016" s="3"/>
      <c r="E1016" s="22"/>
      <c r="F1016" s="22"/>
    </row>
    <row r="1017" spans="1:6" x14ac:dyDescent="0.25">
      <c r="A1017" s="3"/>
      <c r="E1017" s="22"/>
      <c r="F1017" s="22"/>
    </row>
    <row r="1018" spans="1:6" x14ac:dyDescent="0.25">
      <c r="A1018" s="3"/>
      <c r="E1018" s="22"/>
      <c r="F1018" s="22"/>
    </row>
    <row r="1019" spans="1:6" x14ac:dyDescent="0.25">
      <c r="A1019" s="3"/>
      <c r="E1019" s="22"/>
      <c r="F1019" s="22"/>
    </row>
    <row r="1020" spans="1:6" x14ac:dyDescent="0.25">
      <c r="A1020" s="3"/>
      <c r="E1020" s="22"/>
      <c r="F1020" s="22"/>
    </row>
    <row r="1021" spans="1:6" x14ac:dyDescent="0.25">
      <c r="A1021" s="3"/>
      <c r="E1021" s="22"/>
      <c r="F1021" s="22"/>
    </row>
    <row r="1022" spans="1:6" x14ac:dyDescent="0.25">
      <c r="A1022" s="3"/>
      <c r="E1022" s="22"/>
      <c r="F1022" s="22"/>
    </row>
    <row r="1023" spans="1:6" x14ac:dyDescent="0.25">
      <c r="A1023" s="3"/>
      <c r="E1023" s="22"/>
      <c r="F1023" s="22"/>
    </row>
    <row r="1024" spans="1:6" x14ac:dyDescent="0.25">
      <c r="A1024" s="3"/>
      <c r="E1024" s="22"/>
      <c r="F1024" s="22"/>
    </row>
    <row r="1025" spans="1:6" x14ac:dyDescent="0.25">
      <c r="A1025" s="3"/>
      <c r="E1025" s="22"/>
      <c r="F1025" s="22"/>
    </row>
    <row r="1026" spans="1:6" x14ac:dyDescent="0.25">
      <c r="A1026" s="3"/>
      <c r="E1026" s="22"/>
      <c r="F1026" s="22"/>
    </row>
    <row r="1027" spans="1:6" x14ac:dyDescent="0.25">
      <c r="A1027" s="3"/>
      <c r="E1027" s="22"/>
      <c r="F1027" s="22"/>
    </row>
    <row r="1028" spans="1:6" x14ac:dyDescent="0.25">
      <c r="A1028" s="3"/>
      <c r="E1028" s="22"/>
      <c r="F1028" s="22"/>
    </row>
    <row r="1029" spans="1:6" x14ac:dyDescent="0.25">
      <c r="A1029" s="3"/>
      <c r="E1029" s="22"/>
      <c r="F1029" s="22"/>
    </row>
    <row r="1030" spans="1:6" x14ac:dyDescent="0.25">
      <c r="A1030" s="3"/>
      <c r="E1030" s="22"/>
      <c r="F1030" s="22"/>
    </row>
    <row r="1031" spans="1:6" x14ac:dyDescent="0.25">
      <c r="A1031" s="3"/>
      <c r="E1031" s="22"/>
      <c r="F1031" s="22"/>
    </row>
    <row r="1032" spans="1:6" x14ac:dyDescent="0.25">
      <c r="A1032" s="3"/>
      <c r="E1032" s="22"/>
      <c r="F1032" s="22"/>
    </row>
    <row r="1033" spans="1:6" x14ac:dyDescent="0.25">
      <c r="A1033" s="3"/>
      <c r="E1033" s="22"/>
      <c r="F1033" s="22"/>
    </row>
    <row r="1034" spans="1:6" x14ac:dyDescent="0.25">
      <c r="A1034" s="3"/>
      <c r="E1034" s="22"/>
      <c r="F1034" s="22"/>
    </row>
    <row r="1035" spans="1:6" x14ac:dyDescent="0.25">
      <c r="A1035" s="3"/>
      <c r="E1035" s="22"/>
      <c r="F1035" s="22"/>
    </row>
    <row r="1036" spans="1:6" x14ac:dyDescent="0.25">
      <c r="A1036" s="3"/>
      <c r="E1036" s="22"/>
      <c r="F1036" s="22"/>
    </row>
    <row r="1037" spans="1:6" x14ac:dyDescent="0.25">
      <c r="A1037" s="3"/>
      <c r="E1037" s="22"/>
      <c r="F1037" s="22"/>
    </row>
    <row r="1038" spans="1:6" x14ac:dyDescent="0.25">
      <c r="A1038" s="3"/>
      <c r="E1038" s="22"/>
      <c r="F1038" s="22"/>
    </row>
    <row r="1039" spans="1:6" x14ac:dyDescent="0.25">
      <c r="A1039" s="3"/>
      <c r="E1039" s="22"/>
      <c r="F1039" s="22"/>
    </row>
    <row r="1040" spans="1:6" x14ac:dyDescent="0.25">
      <c r="A1040" s="3"/>
      <c r="E1040" s="22"/>
      <c r="F1040" s="22"/>
    </row>
    <row r="1041" spans="1:6" x14ac:dyDescent="0.25">
      <c r="A1041" s="3"/>
      <c r="E1041" s="22"/>
      <c r="F1041" s="22"/>
    </row>
    <row r="1042" spans="1:6" x14ac:dyDescent="0.25">
      <c r="A1042" s="3"/>
      <c r="E1042" s="22"/>
      <c r="F1042" s="22"/>
    </row>
    <row r="1043" spans="1:6" x14ac:dyDescent="0.25">
      <c r="A1043" s="3"/>
      <c r="E1043" s="22"/>
      <c r="F1043" s="22"/>
    </row>
    <row r="1044" spans="1:6" x14ac:dyDescent="0.25">
      <c r="A1044" s="3"/>
      <c r="E1044" s="22"/>
      <c r="F1044" s="22"/>
    </row>
    <row r="1045" spans="1:6" x14ac:dyDescent="0.25">
      <c r="A1045" s="3"/>
      <c r="E1045" s="22"/>
      <c r="F1045" s="22"/>
    </row>
    <row r="1046" spans="1:6" x14ac:dyDescent="0.25">
      <c r="A1046" s="3"/>
      <c r="E1046" s="22"/>
      <c r="F1046" s="22"/>
    </row>
    <row r="1047" spans="1:6" x14ac:dyDescent="0.25">
      <c r="A1047" s="3"/>
      <c r="E1047" s="22"/>
      <c r="F1047" s="22"/>
    </row>
    <row r="1048" spans="1:6" x14ac:dyDescent="0.25">
      <c r="A1048" s="3"/>
      <c r="E1048" s="22"/>
      <c r="F1048" s="22"/>
    </row>
    <row r="1049" spans="1:6" x14ac:dyDescent="0.25">
      <c r="A1049" s="3"/>
      <c r="E1049" s="22"/>
      <c r="F1049" s="22"/>
    </row>
    <row r="1050" spans="1:6" x14ac:dyDescent="0.25">
      <c r="A1050" s="3"/>
      <c r="E1050" s="22"/>
      <c r="F1050" s="22"/>
    </row>
    <row r="1051" spans="1:6" x14ac:dyDescent="0.25">
      <c r="A1051" s="3"/>
      <c r="E1051" s="22"/>
      <c r="F1051" s="22"/>
    </row>
    <row r="1052" spans="1:6" x14ac:dyDescent="0.25">
      <c r="A1052" s="3"/>
      <c r="E1052" s="22"/>
      <c r="F1052" s="22"/>
    </row>
    <row r="1053" spans="1:6" x14ac:dyDescent="0.25">
      <c r="A1053" s="3"/>
      <c r="E1053" s="22"/>
      <c r="F1053" s="22"/>
    </row>
    <row r="1054" spans="1:6" x14ac:dyDescent="0.25">
      <c r="A1054" s="3"/>
      <c r="E1054" s="22"/>
      <c r="F1054" s="22"/>
    </row>
    <row r="1055" spans="1:6" x14ac:dyDescent="0.25">
      <c r="A1055" s="3"/>
      <c r="E1055" s="22"/>
      <c r="F1055" s="22"/>
    </row>
    <row r="1056" spans="1:6" x14ac:dyDescent="0.25">
      <c r="A1056" s="3"/>
      <c r="E1056" s="22"/>
      <c r="F1056" s="22"/>
    </row>
    <row r="1057" spans="1:6" x14ac:dyDescent="0.25">
      <c r="A1057" s="3"/>
      <c r="E1057" s="22"/>
      <c r="F1057" s="22"/>
    </row>
    <row r="1058" spans="1:6" x14ac:dyDescent="0.25">
      <c r="A1058" s="3"/>
      <c r="E1058" s="22"/>
      <c r="F1058" s="22"/>
    </row>
    <row r="1059" spans="1:6" x14ac:dyDescent="0.25">
      <c r="A1059" s="3"/>
      <c r="E1059" s="22"/>
      <c r="F1059" s="22"/>
    </row>
    <row r="1060" spans="1:6" x14ac:dyDescent="0.25">
      <c r="A1060" s="3"/>
      <c r="E1060" s="22"/>
      <c r="F1060" s="22"/>
    </row>
    <row r="1061" spans="1:6" x14ac:dyDescent="0.25">
      <c r="A1061" s="3"/>
      <c r="E1061" s="22"/>
      <c r="F1061" s="22"/>
    </row>
    <row r="1062" spans="1:6" x14ac:dyDescent="0.25">
      <c r="A1062" s="3"/>
      <c r="E1062" s="22"/>
      <c r="F1062" s="22"/>
    </row>
    <row r="1063" spans="1:6" x14ac:dyDescent="0.25">
      <c r="A1063" s="3"/>
      <c r="E1063" s="22"/>
      <c r="F1063" s="22"/>
    </row>
    <row r="1064" spans="1:6" x14ac:dyDescent="0.25">
      <c r="A1064" s="3"/>
      <c r="E1064" s="22"/>
      <c r="F1064" s="22"/>
    </row>
    <row r="1065" spans="1:6" x14ac:dyDescent="0.25">
      <c r="A1065" s="3"/>
      <c r="E1065" s="22"/>
      <c r="F1065" s="22"/>
    </row>
    <row r="1066" spans="1:6" x14ac:dyDescent="0.25">
      <c r="A1066" s="3"/>
      <c r="E1066" s="22"/>
      <c r="F1066" s="22"/>
    </row>
    <row r="1067" spans="1:6" x14ac:dyDescent="0.25">
      <c r="A1067" s="3"/>
      <c r="E1067" s="22"/>
      <c r="F1067" s="22"/>
    </row>
    <row r="1068" spans="1:6" x14ac:dyDescent="0.25">
      <c r="A1068" s="3"/>
      <c r="E1068" s="22"/>
      <c r="F1068" s="22"/>
    </row>
    <row r="1069" spans="1:6" x14ac:dyDescent="0.25">
      <c r="A1069" s="3"/>
      <c r="E1069" s="22"/>
      <c r="F1069" s="22"/>
    </row>
    <row r="1070" spans="1:6" x14ac:dyDescent="0.25">
      <c r="A1070" s="3"/>
      <c r="E1070" s="22"/>
      <c r="F1070" s="22"/>
    </row>
    <row r="1071" spans="1:6" x14ac:dyDescent="0.25">
      <c r="A1071" s="3"/>
      <c r="E1071" s="22"/>
      <c r="F1071" s="22"/>
    </row>
    <row r="1072" spans="1:6" x14ac:dyDescent="0.25">
      <c r="A1072" s="3"/>
      <c r="E1072" s="22"/>
      <c r="F1072" s="22"/>
    </row>
    <row r="1073" spans="1:6" x14ac:dyDescent="0.25">
      <c r="A1073" s="3"/>
      <c r="E1073" s="22"/>
      <c r="F1073" s="22"/>
    </row>
    <row r="1074" spans="1:6" x14ac:dyDescent="0.25">
      <c r="A1074" s="3"/>
      <c r="E1074" s="22"/>
      <c r="F1074" s="22"/>
    </row>
    <row r="1075" spans="1:6" x14ac:dyDescent="0.25">
      <c r="A1075" s="3"/>
      <c r="E1075" s="22"/>
      <c r="F1075" s="22"/>
    </row>
    <row r="1076" spans="1:6" x14ac:dyDescent="0.25">
      <c r="A1076" s="3"/>
      <c r="E1076" s="22"/>
      <c r="F1076" s="22"/>
    </row>
    <row r="1077" spans="1:6" x14ac:dyDescent="0.25">
      <c r="A1077" s="3"/>
      <c r="E1077" s="22"/>
      <c r="F1077" s="22"/>
    </row>
    <row r="1078" spans="1:6" x14ac:dyDescent="0.25">
      <c r="A1078" s="3"/>
      <c r="E1078" s="22"/>
      <c r="F1078" s="22"/>
    </row>
    <row r="1079" spans="1:6" x14ac:dyDescent="0.25">
      <c r="A1079" s="3"/>
      <c r="E1079" s="22"/>
      <c r="F1079" s="22"/>
    </row>
    <row r="1080" spans="1:6" x14ac:dyDescent="0.25">
      <c r="A1080" s="3"/>
      <c r="E1080" s="22"/>
      <c r="F1080" s="22"/>
    </row>
    <row r="1081" spans="1:6" x14ac:dyDescent="0.25">
      <c r="A1081" s="3"/>
      <c r="E1081" s="22"/>
      <c r="F1081" s="22"/>
    </row>
    <row r="1082" spans="1:6" x14ac:dyDescent="0.25">
      <c r="A1082" s="3"/>
      <c r="E1082" s="22"/>
      <c r="F1082" s="22"/>
    </row>
    <row r="1083" spans="1:6" x14ac:dyDescent="0.25">
      <c r="A1083" s="3"/>
      <c r="E1083" s="22"/>
      <c r="F1083" s="22"/>
    </row>
    <row r="1084" spans="1:6" x14ac:dyDescent="0.25">
      <c r="A1084" s="3"/>
      <c r="E1084" s="22"/>
      <c r="F1084" s="22"/>
    </row>
    <row r="1085" spans="1:6" x14ac:dyDescent="0.25">
      <c r="A1085" s="3"/>
      <c r="E1085" s="22"/>
      <c r="F1085" s="22"/>
    </row>
    <row r="1086" spans="1:6" x14ac:dyDescent="0.25">
      <c r="A1086" s="3"/>
      <c r="E1086" s="22"/>
      <c r="F1086" s="22"/>
    </row>
    <row r="1087" spans="1:6" x14ac:dyDescent="0.25">
      <c r="A1087" s="3"/>
      <c r="E1087" s="22"/>
      <c r="F1087" s="22"/>
    </row>
    <row r="1088" spans="1:6" x14ac:dyDescent="0.25">
      <c r="A1088" s="3"/>
      <c r="E1088" s="22"/>
      <c r="F1088" s="22"/>
    </row>
    <row r="1089" spans="1:6" x14ac:dyDescent="0.25">
      <c r="A1089" s="3"/>
      <c r="E1089" s="22"/>
      <c r="F1089" s="22"/>
    </row>
    <row r="1090" spans="1:6" x14ac:dyDescent="0.25">
      <c r="A1090" s="3"/>
      <c r="E1090" s="22"/>
      <c r="F1090" s="22"/>
    </row>
    <row r="1091" spans="1:6" x14ac:dyDescent="0.25">
      <c r="A1091" s="3"/>
      <c r="E1091" s="22"/>
      <c r="F1091" s="22"/>
    </row>
    <row r="1092" spans="1:6" x14ac:dyDescent="0.25">
      <c r="A1092" s="3"/>
      <c r="E1092" s="22"/>
      <c r="F1092" s="22"/>
    </row>
    <row r="1093" spans="1:6" x14ac:dyDescent="0.25">
      <c r="A1093" s="3"/>
      <c r="E1093" s="22"/>
      <c r="F1093" s="22"/>
    </row>
    <row r="1094" spans="1:6" x14ac:dyDescent="0.25">
      <c r="A1094" s="3"/>
      <c r="E1094" s="22"/>
      <c r="F1094" s="22"/>
    </row>
    <row r="1095" spans="1:6" x14ac:dyDescent="0.25">
      <c r="A1095" s="3"/>
      <c r="E1095" s="22"/>
      <c r="F1095" s="22"/>
    </row>
    <row r="1096" spans="1:6" x14ac:dyDescent="0.25">
      <c r="A1096" s="3"/>
      <c r="E1096" s="22"/>
      <c r="F1096" s="22"/>
    </row>
    <row r="1097" spans="1:6" x14ac:dyDescent="0.25">
      <c r="A1097" s="3"/>
      <c r="E1097" s="22"/>
      <c r="F1097" s="22"/>
    </row>
    <row r="1098" spans="1:6" x14ac:dyDescent="0.25">
      <c r="A1098" s="3"/>
      <c r="E1098" s="22"/>
      <c r="F1098" s="22"/>
    </row>
    <row r="1099" spans="1:6" x14ac:dyDescent="0.25">
      <c r="A1099" s="3"/>
      <c r="E1099" s="22"/>
      <c r="F1099" s="22"/>
    </row>
    <row r="1100" spans="1:6" x14ac:dyDescent="0.25">
      <c r="A1100" s="3"/>
      <c r="E1100" s="22"/>
      <c r="F1100" s="22"/>
    </row>
    <row r="1101" spans="1:6" x14ac:dyDescent="0.25">
      <c r="A1101" s="3"/>
      <c r="E1101" s="22"/>
      <c r="F1101" s="22"/>
    </row>
    <row r="1102" spans="1:6" x14ac:dyDescent="0.25">
      <c r="A1102" s="3"/>
      <c r="E1102" s="22"/>
      <c r="F1102" s="22"/>
    </row>
    <row r="1103" spans="1:6" x14ac:dyDescent="0.25">
      <c r="A1103" s="3"/>
      <c r="E1103" s="22"/>
      <c r="F1103" s="22"/>
    </row>
    <row r="1104" spans="1:6" x14ac:dyDescent="0.25">
      <c r="A1104" s="3"/>
      <c r="E1104" s="22"/>
      <c r="F1104" s="22"/>
    </row>
    <row r="1105" spans="1:6" x14ac:dyDescent="0.25">
      <c r="A1105" s="3"/>
      <c r="E1105" s="22"/>
      <c r="F1105" s="22"/>
    </row>
    <row r="1106" spans="1:6" x14ac:dyDescent="0.25">
      <c r="A1106" s="3"/>
      <c r="E1106" s="22"/>
      <c r="F1106" s="22"/>
    </row>
    <row r="1107" spans="1:6" x14ac:dyDescent="0.25">
      <c r="A1107" s="3"/>
      <c r="E1107" s="22"/>
      <c r="F1107" s="22"/>
    </row>
    <row r="1108" spans="1:6" x14ac:dyDescent="0.25">
      <c r="A1108" s="3"/>
      <c r="E1108" s="22"/>
      <c r="F1108" s="22"/>
    </row>
    <row r="1109" spans="1:6" x14ac:dyDescent="0.25">
      <c r="A1109" s="3"/>
      <c r="E1109" s="22"/>
      <c r="F1109" s="22"/>
    </row>
    <row r="1110" spans="1:6" x14ac:dyDescent="0.25">
      <c r="A1110" s="3"/>
      <c r="E1110" s="22"/>
      <c r="F1110" s="22"/>
    </row>
    <row r="1111" spans="1:6" x14ac:dyDescent="0.25">
      <c r="A1111" s="3"/>
      <c r="E1111" s="22"/>
      <c r="F1111" s="22"/>
    </row>
    <row r="1112" spans="1:6" x14ac:dyDescent="0.25">
      <c r="A1112" s="3"/>
      <c r="E1112" s="22"/>
      <c r="F1112" s="22"/>
    </row>
    <row r="1113" spans="1:6" x14ac:dyDescent="0.25">
      <c r="A1113" s="3"/>
      <c r="E1113" s="22"/>
      <c r="F1113" s="22"/>
    </row>
    <row r="1114" spans="1:6" x14ac:dyDescent="0.25">
      <c r="A1114" s="3"/>
      <c r="E1114" s="22"/>
      <c r="F1114" s="22"/>
    </row>
    <row r="1115" spans="1:6" x14ac:dyDescent="0.25">
      <c r="A1115" s="3"/>
      <c r="E1115" s="22"/>
      <c r="F1115" s="22"/>
    </row>
    <row r="1116" spans="1:6" x14ac:dyDescent="0.25">
      <c r="A1116" s="3"/>
      <c r="E1116" s="22"/>
      <c r="F1116" s="22"/>
    </row>
    <row r="1117" spans="1:6" x14ac:dyDescent="0.25">
      <c r="A1117" s="3"/>
      <c r="E1117" s="22"/>
      <c r="F1117" s="22"/>
    </row>
    <row r="1118" spans="1:6" x14ac:dyDescent="0.25">
      <c r="A1118" s="3"/>
      <c r="E1118" s="22"/>
      <c r="F1118" s="22"/>
    </row>
    <row r="1119" spans="1:6" x14ac:dyDescent="0.25">
      <c r="A1119" s="3"/>
      <c r="E1119" s="22"/>
      <c r="F1119" s="22"/>
    </row>
    <row r="1120" spans="1:6" x14ac:dyDescent="0.25">
      <c r="A1120" s="3"/>
      <c r="E1120" s="22"/>
      <c r="F1120" s="22"/>
    </row>
    <row r="1121" spans="1:6" x14ac:dyDescent="0.25">
      <c r="A1121" s="3"/>
      <c r="E1121" s="22"/>
      <c r="F1121" s="22"/>
    </row>
    <row r="1122" spans="1:6" x14ac:dyDescent="0.25">
      <c r="A1122" s="3"/>
      <c r="E1122" s="22"/>
      <c r="F1122" s="22"/>
    </row>
    <row r="1123" spans="1:6" x14ac:dyDescent="0.25">
      <c r="A1123" s="3"/>
      <c r="E1123" s="22"/>
      <c r="F1123" s="22"/>
    </row>
    <row r="1124" spans="1:6" x14ac:dyDescent="0.25">
      <c r="A1124" s="3"/>
      <c r="E1124" s="22"/>
      <c r="F1124" s="22"/>
    </row>
    <row r="1125" spans="1:6" x14ac:dyDescent="0.25">
      <c r="A1125" s="3"/>
      <c r="E1125" s="22"/>
      <c r="F1125" s="22"/>
    </row>
    <row r="1126" spans="1:6" x14ac:dyDescent="0.25">
      <c r="A1126" s="3"/>
      <c r="E1126" s="22"/>
      <c r="F1126" s="22"/>
    </row>
    <row r="1127" spans="1:6" x14ac:dyDescent="0.25">
      <c r="A1127" s="3"/>
      <c r="E1127" s="22"/>
      <c r="F1127" s="22"/>
    </row>
    <row r="1128" spans="1:6" x14ac:dyDescent="0.25">
      <c r="A1128" s="3"/>
      <c r="E1128" s="22"/>
      <c r="F1128" s="22"/>
    </row>
    <row r="1129" spans="1:6" x14ac:dyDescent="0.25">
      <c r="A1129" s="3"/>
      <c r="E1129" s="22"/>
      <c r="F1129" s="22"/>
    </row>
    <row r="1130" spans="1:6" x14ac:dyDescent="0.25">
      <c r="A1130" s="3"/>
      <c r="E1130" s="22"/>
      <c r="F1130" s="22"/>
    </row>
    <row r="1131" spans="1:6" x14ac:dyDescent="0.25">
      <c r="A1131" s="3"/>
      <c r="E1131" s="22"/>
      <c r="F1131" s="22"/>
    </row>
    <row r="1132" spans="1:6" x14ac:dyDescent="0.25">
      <c r="A1132" s="3"/>
      <c r="E1132" s="22"/>
      <c r="F1132" s="22"/>
    </row>
    <row r="1133" spans="1:6" x14ac:dyDescent="0.25">
      <c r="A1133" s="3"/>
      <c r="E1133" s="22"/>
      <c r="F1133" s="22"/>
    </row>
    <row r="1134" spans="1:6" x14ac:dyDescent="0.25">
      <c r="A1134" s="3"/>
      <c r="E1134" s="22"/>
      <c r="F1134" s="22"/>
    </row>
    <row r="1135" spans="1:6" x14ac:dyDescent="0.25">
      <c r="A1135" s="3"/>
      <c r="E1135" s="22"/>
      <c r="F1135" s="22"/>
    </row>
    <row r="1136" spans="1:6" x14ac:dyDescent="0.25">
      <c r="A1136" s="3"/>
      <c r="E1136" s="22"/>
      <c r="F1136" s="22"/>
    </row>
    <row r="1137" spans="1:6" x14ac:dyDescent="0.25">
      <c r="A1137" s="3"/>
      <c r="E1137" s="22"/>
      <c r="F1137" s="22"/>
    </row>
    <row r="1138" spans="1:6" x14ac:dyDescent="0.25">
      <c r="A1138" s="3"/>
      <c r="E1138" s="22"/>
      <c r="F1138" s="22"/>
    </row>
    <row r="1139" spans="1:6" x14ac:dyDescent="0.25">
      <c r="A1139" s="3"/>
      <c r="E1139" s="22"/>
      <c r="F1139" s="22"/>
    </row>
    <row r="1140" spans="1:6" x14ac:dyDescent="0.25">
      <c r="A1140" s="3"/>
      <c r="E1140" s="22"/>
      <c r="F1140" s="22"/>
    </row>
    <row r="1141" spans="1:6" x14ac:dyDescent="0.25">
      <c r="A1141" s="3"/>
      <c r="E1141" s="22"/>
      <c r="F1141" s="22"/>
    </row>
    <row r="1142" spans="1:6" x14ac:dyDescent="0.25">
      <c r="A1142" s="3"/>
      <c r="E1142" s="22"/>
      <c r="F1142" s="22"/>
    </row>
    <row r="1143" spans="1:6" x14ac:dyDescent="0.25">
      <c r="A1143" s="3"/>
      <c r="E1143" s="22"/>
      <c r="F1143" s="22"/>
    </row>
    <row r="1144" spans="1:6" x14ac:dyDescent="0.25">
      <c r="A1144" s="3"/>
      <c r="E1144" s="22"/>
      <c r="F1144" s="22"/>
    </row>
    <row r="1145" spans="1:6" x14ac:dyDescent="0.25">
      <c r="A1145" s="3"/>
      <c r="E1145" s="22"/>
      <c r="F1145" s="22"/>
    </row>
    <row r="1146" spans="1:6" x14ac:dyDescent="0.25">
      <c r="A1146" s="3"/>
      <c r="E1146" s="22"/>
      <c r="F1146" s="22"/>
    </row>
    <row r="1147" spans="1:6" x14ac:dyDescent="0.25">
      <c r="A1147" s="3"/>
      <c r="E1147" s="22"/>
      <c r="F1147" s="22"/>
    </row>
    <row r="1148" spans="1:6" x14ac:dyDescent="0.25">
      <c r="A1148" s="3"/>
      <c r="E1148" s="22"/>
      <c r="F1148" s="22"/>
    </row>
    <row r="1149" spans="1:6" x14ac:dyDescent="0.25">
      <c r="A1149" s="3"/>
      <c r="E1149" s="22"/>
      <c r="F1149" s="22"/>
    </row>
    <row r="1150" spans="1:6" x14ac:dyDescent="0.25">
      <c r="A1150" s="3"/>
      <c r="E1150" s="22"/>
      <c r="F1150" s="22"/>
    </row>
    <row r="1151" spans="1:6" x14ac:dyDescent="0.25">
      <c r="A1151" s="3"/>
      <c r="E1151" s="22"/>
      <c r="F1151" s="22"/>
    </row>
    <row r="1152" spans="1:6" x14ac:dyDescent="0.25">
      <c r="A1152" s="3"/>
      <c r="E1152" s="22"/>
      <c r="F1152" s="22"/>
    </row>
    <row r="1153" spans="1:6" x14ac:dyDescent="0.25">
      <c r="A1153" s="3"/>
      <c r="E1153" s="22"/>
      <c r="F1153" s="22"/>
    </row>
    <row r="1154" spans="1:6" x14ac:dyDescent="0.25">
      <c r="A1154" s="3"/>
      <c r="E1154" s="22"/>
      <c r="F1154" s="22"/>
    </row>
    <row r="1155" spans="1:6" x14ac:dyDescent="0.25">
      <c r="A1155" s="3"/>
      <c r="E1155" s="22"/>
      <c r="F1155" s="22"/>
    </row>
    <row r="1156" spans="1:6" x14ac:dyDescent="0.25">
      <c r="A1156" s="3"/>
      <c r="E1156" s="22"/>
      <c r="F1156" s="22"/>
    </row>
    <row r="1157" spans="1:6" x14ac:dyDescent="0.25">
      <c r="A1157" s="3"/>
      <c r="E1157" s="22"/>
      <c r="F1157" s="22"/>
    </row>
    <row r="1158" spans="1:6" x14ac:dyDescent="0.25">
      <c r="A1158" s="3"/>
      <c r="E1158" s="22"/>
      <c r="F1158" s="22"/>
    </row>
    <row r="1159" spans="1:6" x14ac:dyDescent="0.25">
      <c r="A1159" s="3"/>
      <c r="E1159" s="22"/>
      <c r="F1159" s="22"/>
    </row>
    <row r="1160" spans="1:6" x14ac:dyDescent="0.25">
      <c r="A1160" s="3"/>
      <c r="E1160" s="22"/>
      <c r="F1160" s="22"/>
    </row>
    <row r="1161" spans="1:6" x14ac:dyDescent="0.25">
      <c r="A1161" s="3"/>
      <c r="E1161" s="22"/>
      <c r="F1161" s="22"/>
    </row>
    <row r="1162" spans="1:6" x14ac:dyDescent="0.25">
      <c r="A1162" s="3"/>
      <c r="E1162" s="22"/>
      <c r="F1162" s="22"/>
    </row>
    <row r="1163" spans="1:6" x14ac:dyDescent="0.25">
      <c r="A1163" s="3"/>
      <c r="E1163" s="22"/>
      <c r="F1163" s="22"/>
    </row>
    <row r="1164" spans="1:6" x14ac:dyDescent="0.25">
      <c r="A1164" s="3"/>
      <c r="E1164" s="22"/>
      <c r="F1164" s="22"/>
    </row>
    <row r="1165" spans="1:6" x14ac:dyDescent="0.25">
      <c r="A1165" s="3"/>
      <c r="E1165" s="22"/>
      <c r="F1165" s="22"/>
    </row>
    <row r="1166" spans="1:6" x14ac:dyDescent="0.25">
      <c r="A1166" s="3"/>
      <c r="E1166" s="22"/>
      <c r="F1166" s="22"/>
    </row>
    <row r="1167" spans="1:6" x14ac:dyDescent="0.25">
      <c r="A1167" s="3"/>
      <c r="E1167" s="22"/>
      <c r="F1167" s="22"/>
    </row>
    <row r="1168" spans="1:6" x14ac:dyDescent="0.25">
      <c r="A1168" s="3"/>
      <c r="E1168" s="22"/>
      <c r="F1168" s="22"/>
    </row>
    <row r="1169" spans="1:6" x14ac:dyDescent="0.25">
      <c r="A1169" s="3"/>
      <c r="E1169" s="22"/>
      <c r="F1169" s="22"/>
    </row>
    <row r="1170" spans="1:6" x14ac:dyDescent="0.25">
      <c r="A1170" s="3"/>
      <c r="E1170" s="22"/>
      <c r="F1170" s="22"/>
    </row>
    <row r="1171" spans="1:6" x14ac:dyDescent="0.25">
      <c r="A1171" s="3"/>
      <c r="E1171" s="22"/>
      <c r="F1171" s="22"/>
    </row>
    <row r="1172" spans="1:6" x14ac:dyDescent="0.25">
      <c r="A1172" s="3"/>
      <c r="E1172" s="22"/>
      <c r="F1172" s="22"/>
    </row>
    <row r="1173" spans="1:6" x14ac:dyDescent="0.25">
      <c r="A1173" s="3"/>
      <c r="E1173" s="22"/>
      <c r="F1173" s="22"/>
    </row>
    <row r="1174" spans="1:6" x14ac:dyDescent="0.25">
      <c r="A1174" s="3"/>
      <c r="E1174" s="22"/>
      <c r="F1174" s="22"/>
    </row>
    <row r="1175" spans="1:6" x14ac:dyDescent="0.25">
      <c r="A1175" s="3"/>
      <c r="E1175" s="22"/>
      <c r="F1175" s="22"/>
    </row>
    <row r="1176" spans="1:6" x14ac:dyDescent="0.25">
      <c r="A1176" s="3"/>
      <c r="E1176" s="22"/>
      <c r="F1176" s="22"/>
    </row>
    <row r="1177" spans="1:6" x14ac:dyDescent="0.25">
      <c r="A1177" s="3"/>
      <c r="E1177" s="22"/>
      <c r="F1177" s="22"/>
    </row>
    <row r="1178" spans="1:6" x14ac:dyDescent="0.25">
      <c r="A1178" s="3"/>
      <c r="E1178" s="22"/>
      <c r="F1178" s="22"/>
    </row>
    <row r="1179" spans="1:6" x14ac:dyDescent="0.25">
      <c r="A1179" s="3"/>
      <c r="E1179" s="22"/>
      <c r="F1179" s="22"/>
    </row>
    <row r="1180" spans="1:6" x14ac:dyDescent="0.25">
      <c r="A1180" s="3"/>
      <c r="E1180" s="22"/>
      <c r="F1180" s="22"/>
    </row>
    <row r="1181" spans="1:6" x14ac:dyDescent="0.25">
      <c r="A1181" s="3"/>
      <c r="E1181" s="22"/>
      <c r="F1181" s="22"/>
    </row>
    <row r="1182" spans="1:6" x14ac:dyDescent="0.25">
      <c r="A1182" s="3"/>
      <c r="E1182" s="22"/>
      <c r="F1182" s="22"/>
    </row>
    <row r="1183" spans="1:6" x14ac:dyDescent="0.25">
      <c r="A1183" s="3"/>
      <c r="E1183" s="22"/>
      <c r="F1183" s="22"/>
    </row>
    <row r="1184" spans="1:6" x14ac:dyDescent="0.25">
      <c r="A1184" s="3"/>
      <c r="E1184" s="22"/>
      <c r="F1184" s="22"/>
    </row>
    <row r="1185" spans="1:6" x14ac:dyDescent="0.25">
      <c r="A1185" s="3"/>
      <c r="E1185" s="22"/>
      <c r="F1185" s="22"/>
    </row>
    <row r="1186" spans="1:6" x14ac:dyDescent="0.25">
      <c r="A1186" s="3"/>
      <c r="E1186" s="22"/>
      <c r="F1186" s="22"/>
    </row>
    <row r="1187" spans="1:6" x14ac:dyDescent="0.25">
      <c r="A1187" s="3"/>
      <c r="E1187" s="22"/>
      <c r="F1187" s="22"/>
    </row>
    <row r="1188" spans="1:6" x14ac:dyDescent="0.25">
      <c r="A1188" s="3"/>
      <c r="E1188" s="22"/>
      <c r="F1188" s="22"/>
    </row>
    <row r="1189" spans="1:6" x14ac:dyDescent="0.25">
      <c r="A1189" s="3"/>
      <c r="E1189" s="22"/>
      <c r="F1189" s="22"/>
    </row>
    <row r="1190" spans="1:6" x14ac:dyDescent="0.25">
      <c r="A1190" s="3"/>
      <c r="E1190" s="22"/>
      <c r="F1190" s="22"/>
    </row>
    <row r="1191" spans="1:6" x14ac:dyDescent="0.25">
      <c r="A1191" s="3"/>
      <c r="E1191" s="22"/>
      <c r="F1191" s="22"/>
    </row>
    <row r="1192" spans="1:6" x14ac:dyDescent="0.25">
      <c r="A1192" s="3"/>
      <c r="E1192" s="22"/>
      <c r="F1192" s="22"/>
    </row>
    <row r="1193" spans="1:6" x14ac:dyDescent="0.25">
      <c r="A1193" s="3"/>
      <c r="E1193" s="22"/>
      <c r="F1193" s="22"/>
    </row>
    <row r="1194" spans="1:6" x14ac:dyDescent="0.25">
      <c r="A1194" s="3"/>
      <c r="E1194" s="22"/>
      <c r="F1194" s="22"/>
    </row>
    <row r="1195" spans="1:6" x14ac:dyDescent="0.25">
      <c r="A1195" s="3"/>
      <c r="E1195" s="22"/>
      <c r="F1195" s="22"/>
    </row>
    <row r="1196" spans="1:6" x14ac:dyDescent="0.25">
      <c r="A1196" s="3"/>
      <c r="E1196" s="22"/>
      <c r="F1196" s="22"/>
    </row>
    <row r="1197" spans="1:6" x14ac:dyDescent="0.25">
      <c r="A1197" s="3"/>
      <c r="E1197" s="22"/>
      <c r="F1197" s="22"/>
    </row>
    <row r="1198" spans="1:6" x14ac:dyDescent="0.25">
      <c r="A1198" s="3"/>
      <c r="E1198" s="22"/>
      <c r="F1198" s="22"/>
    </row>
    <row r="1199" spans="1:6" x14ac:dyDescent="0.25">
      <c r="A1199" s="3"/>
      <c r="E1199" s="22"/>
      <c r="F1199" s="22"/>
    </row>
    <row r="1200" spans="1:6" x14ac:dyDescent="0.25">
      <c r="A1200" s="3"/>
      <c r="E1200" s="22"/>
      <c r="F1200" s="22"/>
    </row>
    <row r="1201" spans="1:6" x14ac:dyDescent="0.25">
      <c r="A1201" s="3"/>
      <c r="E1201" s="22"/>
      <c r="F1201" s="22"/>
    </row>
    <row r="1202" spans="1:6" x14ac:dyDescent="0.25">
      <c r="A1202" s="3"/>
      <c r="E1202" s="22"/>
      <c r="F1202" s="22"/>
    </row>
    <row r="1203" spans="1:6" x14ac:dyDescent="0.25">
      <c r="A1203" s="3"/>
      <c r="E1203" s="22"/>
      <c r="F1203" s="22"/>
    </row>
    <row r="1204" spans="1:6" x14ac:dyDescent="0.25">
      <c r="A1204" s="3"/>
      <c r="E1204" s="22"/>
      <c r="F1204" s="22"/>
    </row>
    <row r="1205" spans="1:6" x14ac:dyDescent="0.25">
      <c r="A1205" s="3"/>
      <c r="E1205" s="22"/>
      <c r="F1205" s="22"/>
    </row>
    <row r="1206" spans="1:6" x14ac:dyDescent="0.25">
      <c r="A1206" s="3"/>
      <c r="E1206" s="22"/>
      <c r="F1206" s="22"/>
    </row>
    <row r="1207" spans="1:6" x14ac:dyDescent="0.25">
      <c r="A1207" s="3"/>
      <c r="E1207" s="22"/>
      <c r="F1207" s="22"/>
    </row>
    <row r="1208" spans="1:6" x14ac:dyDescent="0.25">
      <c r="A1208" s="3"/>
      <c r="E1208" s="22"/>
      <c r="F1208" s="22"/>
    </row>
    <row r="1209" spans="1:6" x14ac:dyDescent="0.25">
      <c r="A1209" s="3"/>
      <c r="E1209" s="22"/>
      <c r="F1209" s="22"/>
    </row>
    <row r="1210" spans="1:6" x14ac:dyDescent="0.25">
      <c r="A1210" s="3"/>
      <c r="E1210" s="22"/>
      <c r="F1210" s="22"/>
    </row>
    <row r="1211" spans="1:6" x14ac:dyDescent="0.25">
      <c r="A1211" s="3"/>
      <c r="E1211" s="22"/>
      <c r="F1211" s="22"/>
    </row>
    <row r="1212" spans="1:6" x14ac:dyDescent="0.25">
      <c r="A1212" s="3"/>
      <c r="E1212" s="22"/>
      <c r="F1212" s="22"/>
    </row>
    <row r="1213" spans="1:6" x14ac:dyDescent="0.25">
      <c r="A1213" s="3"/>
      <c r="E1213" s="22"/>
      <c r="F1213" s="22"/>
    </row>
    <row r="1214" spans="1:6" x14ac:dyDescent="0.25">
      <c r="A1214" s="3"/>
      <c r="E1214" s="22"/>
      <c r="F1214" s="22"/>
    </row>
    <row r="1215" spans="1:6" x14ac:dyDescent="0.25">
      <c r="A1215" s="3"/>
      <c r="E1215" s="22"/>
      <c r="F1215" s="22"/>
    </row>
    <row r="1216" spans="1:6" x14ac:dyDescent="0.25">
      <c r="A1216" s="3"/>
      <c r="E1216" s="22"/>
      <c r="F1216" s="22"/>
    </row>
    <row r="1217" spans="1:6" x14ac:dyDescent="0.25">
      <c r="A1217" s="3"/>
      <c r="E1217" s="22"/>
      <c r="F1217" s="22"/>
    </row>
    <row r="1218" spans="1:6" x14ac:dyDescent="0.25">
      <c r="A1218" s="3"/>
      <c r="E1218" s="22"/>
      <c r="F1218" s="22"/>
    </row>
    <row r="1219" spans="1:6" x14ac:dyDescent="0.25">
      <c r="A1219" s="3"/>
      <c r="E1219" s="22"/>
      <c r="F1219" s="22"/>
    </row>
    <row r="1220" spans="1:6" x14ac:dyDescent="0.25">
      <c r="A1220" s="3"/>
      <c r="E1220" s="22"/>
      <c r="F1220" s="22"/>
    </row>
    <row r="1221" spans="1:6" x14ac:dyDescent="0.25">
      <c r="A1221" s="3"/>
      <c r="E1221" s="22"/>
      <c r="F1221" s="22"/>
    </row>
    <row r="1222" spans="1:6" x14ac:dyDescent="0.25">
      <c r="A1222" s="3"/>
      <c r="E1222" s="22"/>
      <c r="F1222" s="22"/>
    </row>
    <row r="1223" spans="1:6" x14ac:dyDescent="0.25">
      <c r="A1223" s="3"/>
      <c r="E1223" s="22"/>
      <c r="F1223" s="22"/>
    </row>
    <row r="1224" spans="1:6" x14ac:dyDescent="0.25">
      <c r="A1224" s="3"/>
      <c r="E1224" s="22"/>
      <c r="F1224" s="22"/>
    </row>
    <row r="1225" spans="1:6" x14ac:dyDescent="0.25">
      <c r="A1225" s="3"/>
      <c r="E1225" s="22"/>
      <c r="F1225" s="22"/>
    </row>
    <row r="1226" spans="1:6" x14ac:dyDescent="0.25">
      <c r="A1226" s="3"/>
      <c r="E1226" s="22"/>
      <c r="F1226" s="22"/>
    </row>
    <row r="1227" spans="1:6" x14ac:dyDescent="0.25">
      <c r="A1227" s="3"/>
      <c r="E1227" s="22"/>
      <c r="F1227" s="22"/>
    </row>
    <row r="1228" spans="1:6" x14ac:dyDescent="0.25">
      <c r="A1228" s="3"/>
      <c r="E1228" s="22"/>
      <c r="F1228" s="22"/>
    </row>
    <row r="1229" spans="1:6" x14ac:dyDescent="0.25">
      <c r="A1229" s="3"/>
      <c r="E1229" s="22"/>
      <c r="F1229" s="22"/>
    </row>
    <row r="1230" spans="1:6" x14ac:dyDescent="0.25">
      <c r="A1230" s="3"/>
      <c r="E1230" s="22"/>
      <c r="F1230" s="22"/>
    </row>
    <row r="1231" spans="1:6" x14ac:dyDescent="0.25">
      <c r="A1231" s="3"/>
      <c r="E1231" s="22"/>
      <c r="F1231" s="22"/>
    </row>
    <row r="1232" spans="1:6" x14ac:dyDescent="0.25">
      <c r="A1232" s="3"/>
      <c r="E1232" s="22"/>
      <c r="F1232" s="22"/>
    </row>
    <row r="1233" spans="1:6" x14ac:dyDescent="0.25">
      <c r="A1233" s="3"/>
      <c r="E1233" s="22"/>
      <c r="F1233" s="22"/>
    </row>
    <row r="1234" spans="1:6" x14ac:dyDescent="0.25">
      <c r="A1234" s="3"/>
      <c r="E1234" s="22"/>
      <c r="F1234" s="22"/>
    </row>
    <row r="1235" spans="1:6" x14ac:dyDescent="0.25">
      <c r="A1235" s="3"/>
      <c r="E1235" s="22"/>
      <c r="F1235" s="22"/>
    </row>
    <row r="1236" spans="1:6" x14ac:dyDescent="0.25">
      <c r="A1236" s="3"/>
      <c r="E1236" s="22"/>
      <c r="F1236" s="22"/>
    </row>
    <row r="1237" spans="1:6" x14ac:dyDescent="0.25">
      <c r="A1237" s="3"/>
      <c r="E1237" s="22"/>
      <c r="F1237" s="22"/>
    </row>
    <row r="1238" spans="1:6" x14ac:dyDescent="0.25">
      <c r="A1238" s="3"/>
      <c r="E1238" s="22"/>
      <c r="F1238" s="22"/>
    </row>
    <row r="1239" spans="1:6" x14ac:dyDescent="0.25">
      <c r="A1239" s="3"/>
      <c r="E1239" s="22"/>
      <c r="F1239" s="22"/>
    </row>
    <row r="1240" spans="1:6" x14ac:dyDescent="0.25">
      <c r="A1240" s="3"/>
      <c r="E1240" s="22"/>
      <c r="F1240" s="22"/>
    </row>
    <row r="1241" spans="1:6" x14ac:dyDescent="0.25">
      <c r="A1241" s="3"/>
      <c r="E1241" s="22"/>
      <c r="F1241" s="22"/>
    </row>
    <row r="1242" spans="1:6" x14ac:dyDescent="0.25">
      <c r="A1242" s="3"/>
      <c r="E1242" s="22"/>
      <c r="F1242" s="22"/>
    </row>
    <row r="1243" spans="1:6" x14ac:dyDescent="0.25">
      <c r="A1243" s="3"/>
      <c r="E1243" s="22"/>
      <c r="F1243" s="22"/>
    </row>
    <row r="1244" spans="1:6" x14ac:dyDescent="0.25">
      <c r="A1244" s="3"/>
      <c r="E1244" s="22"/>
      <c r="F1244" s="22"/>
    </row>
    <row r="1245" spans="1:6" x14ac:dyDescent="0.25">
      <c r="A1245" s="3"/>
      <c r="E1245" s="22"/>
      <c r="F1245" s="22"/>
    </row>
    <row r="1246" spans="1:6" x14ac:dyDescent="0.25">
      <c r="A1246" s="3"/>
      <c r="E1246" s="22"/>
      <c r="F1246" s="22"/>
    </row>
    <row r="1247" spans="1:6" x14ac:dyDescent="0.25">
      <c r="A1247" s="3"/>
      <c r="E1247" s="22"/>
      <c r="F1247" s="22"/>
    </row>
    <row r="1248" spans="1:6" x14ac:dyDescent="0.25">
      <c r="A1248" s="3"/>
      <c r="E1248" s="22"/>
      <c r="F1248" s="22"/>
    </row>
    <row r="1249" spans="1:6" x14ac:dyDescent="0.25">
      <c r="A1249" s="3"/>
      <c r="E1249" s="22"/>
      <c r="F1249" s="22"/>
    </row>
    <row r="1250" spans="1:6" x14ac:dyDescent="0.25">
      <c r="A1250" s="3"/>
      <c r="E1250" s="22"/>
      <c r="F1250" s="22"/>
    </row>
    <row r="1251" spans="1:6" x14ac:dyDescent="0.25">
      <c r="A1251" s="3"/>
      <c r="E1251" s="22"/>
      <c r="F1251" s="22"/>
    </row>
    <row r="1252" spans="1:6" x14ac:dyDescent="0.25">
      <c r="A1252" s="3"/>
      <c r="E1252" s="22"/>
      <c r="F1252" s="22"/>
    </row>
    <row r="1253" spans="1:6" x14ac:dyDescent="0.25">
      <c r="A1253" s="3"/>
      <c r="E1253" s="22"/>
      <c r="F1253" s="22"/>
    </row>
    <row r="1254" spans="1:6" x14ac:dyDescent="0.25">
      <c r="A1254" s="3"/>
      <c r="E1254" s="22"/>
      <c r="F1254" s="22"/>
    </row>
    <row r="1255" spans="1:6" x14ac:dyDescent="0.25">
      <c r="A1255" s="3"/>
      <c r="E1255" s="22"/>
      <c r="F1255" s="22"/>
    </row>
    <row r="1256" spans="1:6" x14ac:dyDescent="0.25">
      <c r="A1256" s="3"/>
      <c r="E1256" s="22"/>
      <c r="F1256" s="22"/>
    </row>
    <row r="1257" spans="1:6" x14ac:dyDescent="0.25">
      <c r="A1257" s="3"/>
      <c r="E1257" s="22"/>
      <c r="F1257" s="22"/>
    </row>
    <row r="1258" spans="1:6" x14ac:dyDescent="0.25">
      <c r="A1258" s="3"/>
      <c r="E1258" s="22"/>
      <c r="F1258" s="22"/>
    </row>
    <row r="1259" spans="1:6" x14ac:dyDescent="0.25">
      <c r="A1259" s="3"/>
      <c r="E1259" s="22"/>
      <c r="F1259" s="22"/>
    </row>
    <row r="1260" spans="1:6" x14ac:dyDescent="0.25">
      <c r="A1260" s="3"/>
      <c r="E1260" s="22"/>
      <c r="F1260" s="22"/>
    </row>
    <row r="1261" spans="1:6" x14ac:dyDescent="0.25">
      <c r="A1261" s="3"/>
      <c r="E1261" s="22"/>
      <c r="F1261" s="22"/>
    </row>
    <row r="1262" spans="1:6" x14ac:dyDescent="0.25">
      <c r="A1262" s="3"/>
      <c r="E1262" s="22"/>
      <c r="F1262" s="22"/>
    </row>
    <row r="1263" spans="1:6" x14ac:dyDescent="0.25">
      <c r="A1263" s="3"/>
      <c r="E1263" s="22"/>
      <c r="F1263" s="22"/>
    </row>
    <row r="1264" spans="1:6" x14ac:dyDescent="0.25">
      <c r="A1264" s="3"/>
      <c r="E1264" s="22"/>
      <c r="F1264" s="22"/>
    </row>
    <row r="1265" spans="1:6" x14ac:dyDescent="0.25">
      <c r="A1265" s="3"/>
      <c r="E1265" s="22"/>
      <c r="F1265" s="22"/>
    </row>
    <row r="1266" spans="1:6" x14ac:dyDescent="0.25">
      <c r="A1266" s="3"/>
      <c r="E1266" s="22"/>
      <c r="F1266" s="22"/>
    </row>
    <row r="1267" spans="1:6" x14ac:dyDescent="0.25">
      <c r="A1267" s="3"/>
      <c r="E1267" s="22"/>
      <c r="F1267" s="22"/>
    </row>
    <row r="1268" spans="1:6" x14ac:dyDescent="0.25">
      <c r="A1268" s="3"/>
      <c r="E1268" s="22"/>
      <c r="F1268" s="22"/>
    </row>
    <row r="1269" spans="1:6" x14ac:dyDescent="0.25">
      <c r="A1269" s="3"/>
      <c r="E1269" s="22"/>
      <c r="F1269" s="22"/>
    </row>
    <row r="1270" spans="1:6" x14ac:dyDescent="0.25">
      <c r="A1270" s="3"/>
      <c r="E1270" s="22"/>
      <c r="F1270" s="22"/>
    </row>
    <row r="1271" spans="1:6" x14ac:dyDescent="0.25">
      <c r="A1271" s="3"/>
      <c r="E1271" s="22"/>
      <c r="F1271" s="22"/>
    </row>
    <row r="1272" spans="1:6" x14ac:dyDescent="0.25">
      <c r="A1272" s="3"/>
      <c r="E1272" s="22"/>
      <c r="F1272" s="22"/>
    </row>
    <row r="1273" spans="1:6" x14ac:dyDescent="0.25">
      <c r="A1273" s="3"/>
      <c r="E1273" s="22"/>
      <c r="F1273" s="22"/>
    </row>
    <row r="1274" spans="1:6" x14ac:dyDescent="0.25">
      <c r="A1274" s="3"/>
      <c r="E1274" s="22"/>
      <c r="F1274" s="22"/>
    </row>
    <row r="1275" spans="1:6" x14ac:dyDescent="0.25">
      <c r="A1275" s="3"/>
      <c r="E1275" s="22"/>
      <c r="F1275" s="22"/>
    </row>
    <row r="1276" spans="1:6" x14ac:dyDescent="0.25">
      <c r="A1276" s="3"/>
      <c r="E1276" s="22"/>
      <c r="F1276" s="22"/>
    </row>
    <row r="1277" spans="1:6" x14ac:dyDescent="0.25">
      <c r="A1277" s="3"/>
      <c r="E1277" s="22"/>
      <c r="F1277" s="22"/>
    </row>
    <row r="1278" spans="1:6" x14ac:dyDescent="0.25">
      <c r="A1278" s="3"/>
      <c r="E1278" s="22"/>
      <c r="F1278" s="22"/>
    </row>
    <row r="1279" spans="1:6" x14ac:dyDescent="0.25">
      <c r="A1279" s="3"/>
      <c r="E1279" s="22"/>
      <c r="F1279" s="22"/>
    </row>
    <row r="1280" spans="1:6" x14ac:dyDescent="0.25">
      <c r="A1280" s="3"/>
      <c r="E1280" s="22"/>
      <c r="F1280" s="22"/>
    </row>
    <row r="1281" spans="1:6" x14ac:dyDescent="0.25">
      <c r="A1281" s="3"/>
      <c r="E1281" s="22"/>
      <c r="F1281" s="22"/>
    </row>
    <row r="1282" spans="1:6" x14ac:dyDescent="0.25">
      <c r="A1282" s="3"/>
      <c r="E1282" s="22"/>
      <c r="F1282" s="22"/>
    </row>
    <row r="1283" spans="1:6" x14ac:dyDescent="0.25">
      <c r="A1283" s="3"/>
      <c r="E1283" s="22"/>
      <c r="F1283" s="22"/>
    </row>
    <row r="1284" spans="1:6" x14ac:dyDescent="0.25">
      <c r="A1284" s="3"/>
      <c r="E1284" s="22"/>
      <c r="F1284" s="22"/>
    </row>
    <row r="1285" spans="1:6" x14ac:dyDescent="0.25">
      <c r="A1285" s="3"/>
      <c r="E1285" s="22"/>
      <c r="F1285" s="22"/>
    </row>
    <row r="1286" spans="1:6" x14ac:dyDescent="0.25">
      <c r="A1286" s="3"/>
      <c r="E1286" s="22"/>
      <c r="F1286" s="22"/>
    </row>
    <row r="1287" spans="1:6" x14ac:dyDescent="0.25">
      <c r="A1287" s="3"/>
      <c r="E1287" s="22"/>
      <c r="F1287" s="22"/>
    </row>
    <row r="1288" spans="1:6" x14ac:dyDescent="0.25">
      <c r="A1288" s="3"/>
      <c r="E1288" s="22"/>
      <c r="F1288" s="22"/>
    </row>
    <row r="1289" spans="1:6" x14ac:dyDescent="0.25">
      <c r="A1289" s="3"/>
      <c r="E1289" s="22"/>
      <c r="F1289" s="22"/>
    </row>
    <row r="1290" spans="1:6" x14ac:dyDescent="0.25">
      <c r="A1290" s="3"/>
      <c r="E1290" s="22"/>
      <c r="F1290" s="22"/>
    </row>
    <row r="1291" spans="1:6" x14ac:dyDescent="0.25">
      <c r="A1291" s="3"/>
      <c r="E1291" s="22"/>
      <c r="F1291" s="22"/>
    </row>
    <row r="1292" spans="1:6" x14ac:dyDescent="0.25">
      <c r="A1292" s="3"/>
      <c r="E1292" s="22"/>
      <c r="F1292" s="22"/>
    </row>
    <row r="1293" spans="1:6" x14ac:dyDescent="0.25">
      <c r="A1293" s="3"/>
      <c r="E1293" s="22"/>
      <c r="F1293" s="22"/>
    </row>
    <row r="1294" spans="1:6" x14ac:dyDescent="0.25">
      <c r="A1294" s="3"/>
      <c r="E1294" s="22"/>
      <c r="F1294" s="22"/>
    </row>
    <row r="1295" spans="1:6" x14ac:dyDescent="0.25">
      <c r="A1295" s="3"/>
      <c r="E1295" s="22"/>
      <c r="F1295" s="22"/>
    </row>
    <row r="1296" spans="1:6" x14ac:dyDescent="0.25">
      <c r="A1296" s="3"/>
      <c r="E1296" s="22"/>
      <c r="F1296" s="22"/>
    </row>
    <row r="1297" spans="1:6" x14ac:dyDescent="0.25">
      <c r="A1297" s="3"/>
      <c r="E1297" s="22"/>
      <c r="F1297" s="22"/>
    </row>
    <row r="1298" spans="1:6" x14ac:dyDescent="0.25">
      <c r="A1298" s="3"/>
      <c r="E1298" s="22"/>
      <c r="F1298" s="22"/>
    </row>
    <row r="1299" spans="1:6" x14ac:dyDescent="0.25">
      <c r="A1299" s="3"/>
      <c r="E1299" s="22"/>
      <c r="F1299" s="22"/>
    </row>
    <row r="1300" spans="1:6" x14ac:dyDescent="0.25">
      <c r="A1300" s="3"/>
      <c r="E1300" s="22"/>
      <c r="F1300" s="22"/>
    </row>
    <row r="1301" spans="1:6" x14ac:dyDescent="0.25">
      <c r="A1301" s="3"/>
      <c r="E1301" s="22"/>
      <c r="F1301" s="22"/>
    </row>
    <row r="1302" spans="1:6" x14ac:dyDescent="0.25">
      <c r="A1302" s="3"/>
      <c r="E1302" s="22"/>
      <c r="F1302" s="22"/>
    </row>
    <row r="1303" spans="1:6" x14ac:dyDescent="0.25">
      <c r="A1303" s="3"/>
      <c r="E1303" s="22"/>
      <c r="F1303" s="22"/>
    </row>
    <row r="1304" spans="1:6" x14ac:dyDescent="0.25">
      <c r="A1304" s="3"/>
      <c r="E1304" s="22"/>
      <c r="F1304" s="22"/>
    </row>
    <row r="1305" spans="1:6" x14ac:dyDescent="0.25">
      <c r="A1305" s="3"/>
      <c r="E1305" s="22"/>
      <c r="F1305" s="22"/>
    </row>
    <row r="1306" spans="1:6" x14ac:dyDescent="0.25">
      <c r="A1306" s="3"/>
      <c r="E1306" s="22"/>
      <c r="F1306" s="22"/>
    </row>
    <row r="1307" spans="1:6" x14ac:dyDescent="0.25">
      <c r="A1307" s="3"/>
      <c r="E1307" s="22"/>
      <c r="F1307" s="22"/>
    </row>
    <row r="1308" spans="1:6" x14ac:dyDescent="0.25">
      <c r="A1308" s="3"/>
      <c r="E1308" s="22"/>
      <c r="F1308" s="22"/>
    </row>
    <row r="1309" spans="1:6" x14ac:dyDescent="0.25">
      <c r="A1309" s="3"/>
      <c r="E1309" s="22"/>
      <c r="F1309" s="22"/>
    </row>
    <row r="1310" spans="1:6" x14ac:dyDescent="0.25">
      <c r="A1310" s="3"/>
      <c r="E1310" s="22"/>
      <c r="F1310" s="22"/>
    </row>
    <row r="1311" spans="1:6" x14ac:dyDescent="0.25">
      <c r="A1311" s="3"/>
      <c r="E1311" s="22"/>
      <c r="F1311" s="22"/>
    </row>
    <row r="1312" spans="1:6" x14ac:dyDescent="0.25">
      <c r="A1312" s="3"/>
      <c r="E1312" s="22"/>
      <c r="F1312" s="22"/>
    </row>
    <row r="1313" spans="1:6" x14ac:dyDescent="0.25">
      <c r="A1313" s="3"/>
      <c r="E1313" s="22"/>
      <c r="F1313" s="22"/>
    </row>
    <row r="1314" spans="1:6" x14ac:dyDescent="0.25">
      <c r="A1314" s="3"/>
      <c r="E1314" s="22"/>
      <c r="F1314" s="22"/>
    </row>
    <row r="1315" spans="1:6" x14ac:dyDescent="0.25">
      <c r="A1315" s="3"/>
      <c r="E1315" s="22"/>
      <c r="F1315" s="22"/>
    </row>
    <row r="1316" spans="1:6" x14ac:dyDescent="0.25">
      <c r="A1316" s="3"/>
      <c r="E1316" s="22"/>
      <c r="F1316" s="22"/>
    </row>
    <row r="1317" spans="1:6" x14ac:dyDescent="0.25">
      <c r="A1317" s="3"/>
      <c r="E1317" s="22"/>
      <c r="F1317" s="22"/>
    </row>
    <row r="1318" spans="1:6" x14ac:dyDescent="0.25">
      <c r="A1318" s="3"/>
      <c r="E1318" s="22"/>
      <c r="F1318" s="22"/>
    </row>
    <row r="1319" spans="1:6" x14ac:dyDescent="0.25">
      <c r="A1319" s="3"/>
      <c r="E1319" s="22"/>
      <c r="F1319" s="22"/>
    </row>
    <row r="1320" spans="1:6" x14ac:dyDescent="0.25">
      <c r="A1320" s="3"/>
      <c r="E1320" s="22"/>
      <c r="F1320" s="22"/>
    </row>
    <row r="1321" spans="1:6" x14ac:dyDescent="0.25">
      <c r="A1321" s="3"/>
      <c r="E1321" s="22"/>
      <c r="F1321" s="22"/>
    </row>
    <row r="1322" spans="1:6" x14ac:dyDescent="0.25">
      <c r="A1322" s="3"/>
      <c r="E1322" s="22"/>
      <c r="F1322" s="22"/>
    </row>
    <row r="1323" spans="1:6" x14ac:dyDescent="0.25">
      <c r="A1323" s="3"/>
      <c r="E1323" s="22"/>
      <c r="F1323" s="22"/>
    </row>
    <row r="1324" spans="1:6" x14ac:dyDescent="0.25">
      <c r="A1324" s="3"/>
      <c r="E1324" s="22"/>
      <c r="F1324" s="22"/>
    </row>
    <row r="1325" spans="1:6" x14ac:dyDescent="0.25">
      <c r="A1325" s="3"/>
      <c r="E1325" s="22"/>
      <c r="F1325" s="22"/>
    </row>
    <row r="1326" spans="1:6" x14ac:dyDescent="0.25">
      <c r="A1326" s="3"/>
      <c r="E1326" s="22"/>
      <c r="F1326" s="22"/>
    </row>
    <row r="1327" spans="1:6" x14ac:dyDescent="0.25">
      <c r="A1327" s="3"/>
      <c r="E1327" s="22"/>
      <c r="F1327" s="22"/>
    </row>
    <row r="1328" spans="1:6" x14ac:dyDescent="0.25">
      <c r="A1328" s="3"/>
      <c r="E1328" s="22"/>
      <c r="F1328" s="22"/>
    </row>
    <row r="1329" spans="1:6" x14ac:dyDescent="0.25">
      <c r="A1329" s="3"/>
      <c r="E1329" s="22"/>
      <c r="F1329" s="22"/>
    </row>
    <row r="1330" spans="1:6" x14ac:dyDescent="0.25">
      <c r="A1330" s="3"/>
      <c r="E1330" s="22"/>
      <c r="F1330" s="22"/>
    </row>
    <row r="1331" spans="1:6" x14ac:dyDescent="0.25">
      <c r="A1331" s="3"/>
      <c r="E1331" s="22"/>
      <c r="F1331" s="22"/>
    </row>
    <row r="1332" spans="1:6" x14ac:dyDescent="0.25">
      <c r="A1332" s="3"/>
      <c r="E1332" s="22"/>
      <c r="F1332" s="22"/>
    </row>
    <row r="1333" spans="1:6" x14ac:dyDescent="0.25">
      <c r="A1333" s="3"/>
      <c r="E1333" s="22"/>
      <c r="F1333" s="22"/>
    </row>
    <row r="1334" spans="1:6" x14ac:dyDescent="0.25">
      <c r="A1334" s="3"/>
      <c r="E1334" s="22"/>
      <c r="F1334" s="22"/>
    </row>
    <row r="1335" spans="1:6" x14ac:dyDescent="0.25">
      <c r="A1335" s="3"/>
      <c r="E1335" s="22"/>
      <c r="F1335" s="22"/>
    </row>
    <row r="1336" spans="1:6" x14ac:dyDescent="0.25">
      <c r="A1336" s="3"/>
      <c r="E1336" s="22"/>
      <c r="F1336" s="22"/>
    </row>
    <row r="1337" spans="1:6" x14ac:dyDescent="0.25">
      <c r="A1337" s="3"/>
      <c r="E1337" s="22"/>
      <c r="F1337" s="22"/>
    </row>
    <row r="1338" spans="1:6" x14ac:dyDescent="0.25">
      <c r="A1338" s="3"/>
      <c r="E1338" s="22"/>
      <c r="F1338" s="22"/>
    </row>
    <row r="1339" spans="1:6" x14ac:dyDescent="0.25">
      <c r="A1339" s="3"/>
      <c r="E1339" s="22"/>
      <c r="F1339" s="22"/>
    </row>
    <row r="1340" spans="1:6" x14ac:dyDescent="0.25">
      <c r="A1340" s="3"/>
      <c r="E1340" s="22"/>
      <c r="F1340" s="22"/>
    </row>
    <row r="1341" spans="1:6" x14ac:dyDescent="0.25">
      <c r="A1341" s="3"/>
      <c r="E1341" s="22"/>
      <c r="F1341" s="22"/>
    </row>
    <row r="1342" spans="1:6" x14ac:dyDescent="0.25">
      <c r="A1342" s="3"/>
      <c r="E1342" s="22"/>
      <c r="F1342" s="22"/>
    </row>
    <row r="1343" spans="1:6" x14ac:dyDescent="0.25">
      <c r="A1343" s="3"/>
      <c r="E1343" s="22"/>
      <c r="F1343" s="22"/>
    </row>
    <row r="1344" spans="1:6" x14ac:dyDescent="0.25">
      <c r="A1344" s="3"/>
      <c r="E1344" s="22"/>
      <c r="F1344" s="22"/>
    </row>
    <row r="1345" spans="1:6" x14ac:dyDescent="0.25">
      <c r="A1345" s="3"/>
      <c r="E1345" s="22"/>
      <c r="F1345" s="22"/>
    </row>
    <row r="1346" spans="1:6" x14ac:dyDescent="0.25">
      <c r="A1346" s="3"/>
      <c r="E1346" s="22"/>
      <c r="F1346" s="22"/>
    </row>
    <row r="1347" spans="1:6" x14ac:dyDescent="0.25">
      <c r="A1347" s="3"/>
      <c r="E1347" s="22"/>
      <c r="F1347" s="22"/>
    </row>
    <row r="1348" spans="1:6" x14ac:dyDescent="0.25">
      <c r="A1348" s="3"/>
      <c r="E1348" s="22"/>
      <c r="F1348" s="22"/>
    </row>
    <row r="1349" spans="1:6" x14ac:dyDescent="0.25">
      <c r="A1349" s="3"/>
      <c r="E1349" s="22"/>
      <c r="F1349" s="22"/>
    </row>
    <row r="1350" spans="1:6" x14ac:dyDescent="0.25">
      <c r="A1350" s="3"/>
      <c r="E1350" s="22"/>
      <c r="F1350" s="22"/>
    </row>
    <row r="1351" spans="1:6" x14ac:dyDescent="0.25">
      <c r="A1351" s="3"/>
      <c r="E1351" s="22"/>
      <c r="F1351" s="22"/>
    </row>
    <row r="1352" spans="1:6" x14ac:dyDescent="0.25">
      <c r="A1352" s="3"/>
      <c r="E1352" s="22"/>
      <c r="F1352" s="22"/>
    </row>
    <row r="1353" spans="1:6" x14ac:dyDescent="0.25">
      <c r="A1353" s="3"/>
      <c r="E1353" s="22"/>
      <c r="F1353" s="22"/>
    </row>
    <row r="1354" spans="1:6" x14ac:dyDescent="0.25">
      <c r="A1354" s="3"/>
      <c r="E1354" s="22"/>
      <c r="F1354" s="22"/>
    </row>
    <row r="1355" spans="1:6" x14ac:dyDescent="0.25">
      <c r="A1355" s="3"/>
      <c r="E1355" s="22"/>
      <c r="F1355" s="22"/>
    </row>
    <row r="1356" spans="1:6" x14ac:dyDescent="0.25">
      <c r="A1356" s="3"/>
      <c r="E1356" s="22"/>
      <c r="F1356" s="22"/>
    </row>
    <row r="1357" spans="1:6" x14ac:dyDescent="0.25">
      <c r="A1357" s="3"/>
      <c r="E1357" s="22"/>
      <c r="F1357" s="22"/>
    </row>
    <row r="1358" spans="1:6" x14ac:dyDescent="0.25">
      <c r="A1358" s="3"/>
      <c r="E1358" s="22"/>
      <c r="F1358" s="22"/>
    </row>
    <row r="1359" spans="1:6" x14ac:dyDescent="0.25">
      <c r="A1359" s="3"/>
      <c r="E1359" s="22"/>
      <c r="F1359" s="22"/>
    </row>
    <row r="1360" spans="1:6" x14ac:dyDescent="0.25">
      <c r="A1360" s="3"/>
      <c r="E1360" s="22"/>
      <c r="F1360" s="22"/>
    </row>
    <row r="1361" spans="1:6" x14ac:dyDescent="0.25">
      <c r="A1361" s="3"/>
      <c r="E1361" s="22"/>
      <c r="F1361" s="22"/>
    </row>
    <row r="1362" spans="1:6" x14ac:dyDescent="0.25">
      <c r="A1362" s="3"/>
      <c r="E1362" s="22"/>
      <c r="F1362" s="22"/>
    </row>
    <row r="1363" spans="1:6" x14ac:dyDescent="0.25">
      <c r="A1363" s="3"/>
      <c r="E1363" s="22"/>
      <c r="F1363" s="22"/>
    </row>
    <row r="1364" spans="1:6" x14ac:dyDescent="0.25">
      <c r="A1364" s="3"/>
      <c r="E1364" s="22"/>
      <c r="F1364" s="22"/>
    </row>
    <row r="1365" spans="1:6" x14ac:dyDescent="0.25">
      <c r="A1365" s="3"/>
      <c r="E1365" s="22"/>
      <c r="F1365" s="22"/>
    </row>
    <row r="1366" spans="1:6" x14ac:dyDescent="0.25">
      <c r="A1366" s="3"/>
      <c r="E1366" s="22"/>
      <c r="F1366" s="22"/>
    </row>
    <row r="1367" spans="1:6" x14ac:dyDescent="0.25">
      <c r="A1367" s="3"/>
      <c r="E1367" s="22"/>
      <c r="F1367" s="22"/>
    </row>
    <row r="1368" spans="1:6" x14ac:dyDescent="0.25">
      <c r="A1368" s="3"/>
      <c r="E1368" s="22"/>
      <c r="F1368" s="22"/>
    </row>
    <row r="1369" spans="1:6" x14ac:dyDescent="0.25">
      <c r="A1369" s="3"/>
      <c r="E1369" s="22"/>
      <c r="F1369" s="22"/>
    </row>
    <row r="1370" spans="1:6" x14ac:dyDescent="0.25">
      <c r="A1370" s="3"/>
      <c r="E1370" s="22"/>
      <c r="F1370" s="22"/>
    </row>
    <row r="1371" spans="1:6" x14ac:dyDescent="0.25">
      <c r="A1371" s="3"/>
      <c r="E1371" s="22"/>
      <c r="F1371" s="22"/>
    </row>
    <row r="1372" spans="1:6" x14ac:dyDescent="0.25">
      <c r="A1372" s="3"/>
      <c r="E1372" s="22"/>
      <c r="F1372" s="22"/>
    </row>
    <row r="1373" spans="1:6" x14ac:dyDescent="0.25">
      <c r="A1373" s="3"/>
      <c r="E1373" s="22"/>
      <c r="F1373" s="22"/>
    </row>
    <row r="1374" spans="1:6" x14ac:dyDescent="0.25">
      <c r="A1374" s="3"/>
      <c r="E1374" s="22"/>
      <c r="F1374" s="22"/>
    </row>
    <row r="1375" spans="1:6" x14ac:dyDescent="0.25">
      <c r="A1375" s="3"/>
      <c r="E1375" s="22"/>
      <c r="F1375" s="22"/>
    </row>
    <row r="1376" spans="1:6" x14ac:dyDescent="0.25">
      <c r="A1376" s="3"/>
      <c r="E1376" s="22"/>
      <c r="F1376" s="22"/>
    </row>
    <row r="1377" spans="1:6" x14ac:dyDescent="0.25">
      <c r="A1377" s="3"/>
      <c r="E1377" s="22"/>
      <c r="F1377" s="22"/>
    </row>
    <row r="1378" spans="1:6" x14ac:dyDescent="0.25">
      <c r="A1378" s="3"/>
      <c r="E1378" s="22"/>
      <c r="F1378" s="22"/>
    </row>
    <row r="1379" spans="1:6" x14ac:dyDescent="0.25">
      <c r="A1379" s="3"/>
      <c r="E1379" s="22"/>
      <c r="F1379" s="22"/>
    </row>
    <row r="1380" spans="1:6" x14ac:dyDescent="0.25">
      <c r="A1380" s="3"/>
      <c r="E1380" s="22"/>
      <c r="F1380" s="22"/>
    </row>
    <row r="1381" spans="1:6" x14ac:dyDescent="0.25">
      <c r="A1381" s="3"/>
      <c r="E1381" s="22"/>
      <c r="F1381" s="22"/>
    </row>
    <row r="1382" spans="1:6" x14ac:dyDescent="0.25">
      <c r="A1382" s="3"/>
      <c r="E1382" s="22"/>
      <c r="F1382" s="22"/>
    </row>
    <row r="1383" spans="1:6" x14ac:dyDescent="0.25">
      <c r="A1383" s="3"/>
      <c r="E1383" s="22"/>
      <c r="F1383" s="22"/>
    </row>
    <row r="1384" spans="1:6" x14ac:dyDescent="0.25">
      <c r="A1384" s="3"/>
      <c r="E1384" s="22"/>
      <c r="F1384" s="22"/>
    </row>
    <row r="1385" spans="1:6" x14ac:dyDescent="0.25">
      <c r="A1385" s="3"/>
      <c r="E1385" s="22"/>
      <c r="F1385" s="22"/>
    </row>
    <row r="1386" spans="1:6" x14ac:dyDescent="0.25">
      <c r="A1386" s="3"/>
      <c r="E1386" s="22"/>
      <c r="F1386" s="22"/>
    </row>
    <row r="1387" spans="1:6" x14ac:dyDescent="0.25">
      <c r="A1387" s="3"/>
      <c r="E1387" s="22"/>
      <c r="F1387" s="22"/>
    </row>
    <row r="1388" spans="1:6" x14ac:dyDescent="0.25">
      <c r="A1388" s="3"/>
      <c r="E1388" s="22"/>
      <c r="F1388" s="22"/>
    </row>
    <row r="1389" spans="1:6" x14ac:dyDescent="0.25">
      <c r="A1389" s="3"/>
      <c r="E1389" s="22"/>
      <c r="F1389" s="22"/>
    </row>
    <row r="1390" spans="1:6" x14ac:dyDescent="0.25">
      <c r="A1390" s="3"/>
      <c r="E1390" s="22"/>
      <c r="F1390" s="22"/>
    </row>
    <row r="1391" spans="1:6" x14ac:dyDescent="0.25">
      <c r="A1391" s="3"/>
      <c r="E1391" s="22"/>
      <c r="F1391" s="22"/>
    </row>
    <row r="1392" spans="1:6" x14ac:dyDescent="0.25">
      <c r="A1392" s="3"/>
      <c r="E1392" s="22"/>
      <c r="F1392" s="22"/>
    </row>
    <row r="1393" spans="1:6" x14ac:dyDescent="0.25">
      <c r="A1393" s="3"/>
      <c r="E1393" s="22"/>
      <c r="F1393" s="22"/>
    </row>
    <row r="1394" spans="1:6" x14ac:dyDescent="0.25">
      <c r="A1394" s="3"/>
      <c r="E1394" s="22"/>
      <c r="F1394" s="22"/>
    </row>
    <row r="1395" spans="1:6" x14ac:dyDescent="0.25">
      <c r="A1395" s="3"/>
      <c r="E1395" s="22"/>
      <c r="F1395" s="22"/>
    </row>
    <row r="1396" spans="1:6" x14ac:dyDescent="0.25">
      <c r="A1396" s="3"/>
      <c r="E1396" s="22"/>
      <c r="F1396" s="22"/>
    </row>
    <row r="1397" spans="1:6" x14ac:dyDescent="0.25">
      <c r="A1397" s="3"/>
      <c r="E1397" s="22"/>
      <c r="F1397" s="22"/>
    </row>
    <row r="1398" spans="1:6" x14ac:dyDescent="0.25">
      <c r="A1398" s="3"/>
      <c r="E1398" s="22"/>
      <c r="F1398" s="22"/>
    </row>
    <row r="1399" spans="1:6" x14ac:dyDescent="0.25">
      <c r="A1399" s="3"/>
      <c r="E1399" s="22"/>
      <c r="F1399" s="22"/>
    </row>
    <row r="1400" spans="1:6" x14ac:dyDescent="0.25">
      <c r="A1400" s="3"/>
      <c r="E1400" s="22"/>
      <c r="F1400" s="22"/>
    </row>
    <row r="1401" spans="1:6" x14ac:dyDescent="0.25">
      <c r="A1401" s="3"/>
      <c r="E1401" s="22"/>
      <c r="F1401" s="22"/>
    </row>
    <row r="1402" spans="1:6" x14ac:dyDescent="0.25">
      <c r="A1402" s="3"/>
      <c r="E1402" s="22"/>
      <c r="F1402" s="22"/>
    </row>
    <row r="1403" spans="1:6" x14ac:dyDescent="0.25">
      <c r="A1403" s="3"/>
      <c r="E1403" s="22"/>
      <c r="F1403" s="22"/>
    </row>
    <row r="1404" spans="1:6" x14ac:dyDescent="0.25">
      <c r="A1404" s="3"/>
      <c r="E1404" s="22"/>
      <c r="F1404" s="22"/>
    </row>
    <row r="1405" spans="1:6" x14ac:dyDescent="0.25">
      <c r="A1405" s="3"/>
      <c r="E1405" s="22"/>
      <c r="F1405" s="22"/>
    </row>
    <row r="1406" spans="1:6" x14ac:dyDescent="0.25">
      <c r="A1406" s="3"/>
      <c r="E1406" s="22"/>
      <c r="F1406" s="22"/>
    </row>
    <row r="1407" spans="1:6" x14ac:dyDescent="0.25">
      <c r="A1407" s="3"/>
      <c r="E1407" s="22"/>
      <c r="F1407" s="22"/>
    </row>
    <row r="1408" spans="1:6" x14ac:dyDescent="0.25">
      <c r="A1408" s="3"/>
      <c r="E1408" s="22"/>
      <c r="F1408" s="22"/>
    </row>
    <row r="1409" spans="1:6" x14ac:dyDescent="0.25">
      <c r="A1409" s="3"/>
      <c r="E1409" s="22"/>
      <c r="F1409" s="22"/>
    </row>
    <row r="1410" spans="1:6" x14ac:dyDescent="0.25">
      <c r="A1410" s="3"/>
      <c r="E1410" s="22"/>
      <c r="F1410" s="22"/>
    </row>
    <row r="1411" spans="1:6" x14ac:dyDescent="0.25">
      <c r="A1411" s="3"/>
      <c r="E1411" s="22"/>
      <c r="F1411" s="22"/>
    </row>
    <row r="1412" spans="1:6" x14ac:dyDescent="0.25">
      <c r="A1412" s="3"/>
      <c r="E1412" s="22"/>
      <c r="F1412" s="22"/>
    </row>
    <row r="1413" spans="1:6" x14ac:dyDescent="0.25">
      <c r="A1413" s="3"/>
      <c r="E1413" s="22"/>
      <c r="F1413" s="22"/>
    </row>
    <row r="1414" spans="1:6" x14ac:dyDescent="0.25">
      <c r="A1414" s="3"/>
      <c r="E1414" s="22"/>
      <c r="F1414" s="22"/>
    </row>
    <row r="1415" spans="1:6" x14ac:dyDescent="0.25">
      <c r="A1415" s="3"/>
      <c r="E1415" s="22"/>
      <c r="F1415" s="22"/>
    </row>
    <row r="1416" spans="1:6" x14ac:dyDescent="0.25">
      <c r="A1416" s="3"/>
      <c r="E1416" s="22"/>
      <c r="F1416" s="22"/>
    </row>
    <row r="1417" spans="1:6" x14ac:dyDescent="0.25">
      <c r="A1417" s="3"/>
      <c r="E1417" s="22"/>
      <c r="F1417" s="22"/>
    </row>
    <row r="1418" spans="1:6" x14ac:dyDescent="0.25">
      <c r="A1418" s="3"/>
      <c r="E1418" s="22"/>
      <c r="F1418" s="22"/>
    </row>
    <row r="1419" spans="1:6" x14ac:dyDescent="0.25">
      <c r="A1419" s="3"/>
      <c r="E1419" s="22"/>
      <c r="F1419" s="22"/>
    </row>
    <row r="1420" spans="1:6" x14ac:dyDescent="0.25">
      <c r="A1420" s="3"/>
      <c r="E1420" s="22"/>
      <c r="F1420" s="22"/>
    </row>
    <row r="1421" spans="1:6" x14ac:dyDescent="0.25">
      <c r="A1421" s="3"/>
      <c r="E1421" s="22"/>
      <c r="F1421" s="22"/>
    </row>
    <row r="1422" spans="1:6" x14ac:dyDescent="0.25">
      <c r="A1422" s="3"/>
      <c r="E1422" s="22"/>
      <c r="F1422" s="22"/>
    </row>
    <row r="1423" spans="1:6" x14ac:dyDescent="0.25">
      <c r="A1423" s="3"/>
      <c r="E1423" s="22"/>
      <c r="F1423" s="22"/>
    </row>
    <row r="1424" spans="1:6" x14ac:dyDescent="0.25">
      <c r="A1424" s="3"/>
      <c r="E1424" s="22"/>
      <c r="F1424" s="22"/>
    </row>
    <row r="1425" spans="1:6" x14ac:dyDescent="0.25">
      <c r="A1425" s="3"/>
      <c r="E1425" s="22"/>
      <c r="F1425" s="22"/>
    </row>
    <row r="1426" spans="1:6" x14ac:dyDescent="0.25">
      <c r="A1426" s="3"/>
      <c r="E1426" s="22"/>
      <c r="F1426" s="22"/>
    </row>
    <row r="1427" spans="1:6" x14ac:dyDescent="0.25">
      <c r="A1427" s="3"/>
      <c r="E1427" s="22"/>
      <c r="F1427" s="22"/>
    </row>
    <row r="1428" spans="1:6" x14ac:dyDescent="0.25">
      <c r="A1428" s="3"/>
      <c r="E1428" s="22"/>
      <c r="F1428" s="22"/>
    </row>
    <row r="1429" spans="1:6" x14ac:dyDescent="0.25">
      <c r="A1429" s="3"/>
      <c r="E1429" s="22"/>
      <c r="F1429" s="22"/>
    </row>
    <row r="1430" spans="1:6" x14ac:dyDescent="0.25">
      <c r="A1430" s="3"/>
      <c r="E1430" s="22"/>
      <c r="F1430" s="22"/>
    </row>
    <row r="1431" spans="1:6" x14ac:dyDescent="0.25">
      <c r="A1431" s="3"/>
      <c r="E1431" s="22"/>
      <c r="F1431" s="22"/>
    </row>
    <row r="1432" spans="1:6" x14ac:dyDescent="0.25">
      <c r="A1432" s="3"/>
      <c r="E1432" s="22"/>
      <c r="F1432" s="22"/>
    </row>
    <row r="1433" spans="1:6" x14ac:dyDescent="0.25">
      <c r="A1433" s="3"/>
      <c r="E1433" s="22"/>
      <c r="F1433" s="22"/>
    </row>
    <row r="1434" spans="1:6" x14ac:dyDescent="0.25">
      <c r="A1434" s="3"/>
      <c r="E1434" s="22"/>
      <c r="F1434" s="22"/>
    </row>
    <row r="1435" spans="1:6" x14ac:dyDescent="0.25">
      <c r="A1435" s="3"/>
      <c r="E1435" s="22"/>
      <c r="F1435" s="22"/>
    </row>
    <row r="1436" spans="1:6" x14ac:dyDescent="0.25">
      <c r="A1436" s="3"/>
      <c r="E1436" s="22"/>
      <c r="F1436" s="22"/>
    </row>
    <row r="1437" spans="1:6" x14ac:dyDescent="0.25">
      <c r="A1437" s="3"/>
      <c r="E1437" s="22"/>
      <c r="F1437" s="22"/>
    </row>
    <row r="1438" spans="1:6" x14ac:dyDescent="0.25">
      <c r="A1438" s="3"/>
      <c r="E1438" s="22"/>
      <c r="F1438" s="22"/>
    </row>
    <row r="1439" spans="1:6" x14ac:dyDescent="0.25">
      <c r="A1439" s="3"/>
      <c r="E1439" s="22"/>
      <c r="F1439" s="22"/>
    </row>
    <row r="1440" spans="1:6" x14ac:dyDescent="0.25">
      <c r="A1440" s="3"/>
      <c r="E1440" s="22"/>
      <c r="F1440" s="22"/>
    </row>
    <row r="1441" spans="1:6" x14ac:dyDescent="0.25">
      <c r="A1441" s="3"/>
      <c r="E1441" s="22"/>
      <c r="F1441" s="22"/>
    </row>
    <row r="1442" spans="1:6" x14ac:dyDescent="0.25">
      <c r="A1442" s="3"/>
      <c r="E1442" s="22"/>
      <c r="F1442" s="22"/>
    </row>
    <row r="1443" spans="1:6" x14ac:dyDescent="0.25">
      <c r="A1443" s="3"/>
      <c r="E1443" s="22"/>
      <c r="F1443" s="22"/>
    </row>
    <row r="1444" spans="1:6" x14ac:dyDescent="0.25">
      <c r="A1444" s="3"/>
      <c r="E1444" s="22"/>
      <c r="F1444" s="22"/>
    </row>
    <row r="1445" spans="1:6" x14ac:dyDescent="0.25">
      <c r="A1445" s="3"/>
      <c r="E1445" s="22"/>
      <c r="F1445" s="22"/>
    </row>
    <row r="1446" spans="1:6" x14ac:dyDescent="0.25">
      <c r="A1446" s="3"/>
      <c r="E1446" s="22"/>
      <c r="F1446" s="22"/>
    </row>
    <row r="1447" spans="1:6" x14ac:dyDescent="0.25">
      <c r="A1447" s="3"/>
      <c r="E1447" s="22"/>
      <c r="F1447" s="22"/>
    </row>
    <row r="1448" spans="1:6" x14ac:dyDescent="0.25">
      <c r="A1448" s="3"/>
      <c r="E1448" s="22"/>
      <c r="F1448" s="22"/>
    </row>
    <row r="1449" spans="1:6" x14ac:dyDescent="0.25">
      <c r="A1449" s="3"/>
      <c r="E1449" s="22"/>
      <c r="F1449" s="22"/>
    </row>
    <row r="1450" spans="1:6" x14ac:dyDescent="0.25">
      <c r="A1450" s="3"/>
      <c r="E1450" s="22"/>
      <c r="F1450" s="22"/>
    </row>
    <row r="1451" spans="1:6" x14ac:dyDescent="0.25">
      <c r="A1451" s="3"/>
      <c r="E1451" s="22"/>
      <c r="F1451" s="22"/>
    </row>
    <row r="1452" spans="1:6" x14ac:dyDescent="0.25">
      <c r="A1452" s="3"/>
      <c r="E1452" s="22"/>
      <c r="F1452" s="22"/>
    </row>
    <row r="1453" spans="1:6" x14ac:dyDescent="0.25">
      <c r="A1453" s="3"/>
      <c r="E1453" s="22"/>
      <c r="F1453" s="22"/>
    </row>
    <row r="1454" spans="1:6" x14ac:dyDescent="0.25">
      <c r="A1454" s="3"/>
      <c r="E1454" s="22"/>
      <c r="F1454" s="22"/>
    </row>
    <row r="1455" spans="1:6" x14ac:dyDescent="0.25">
      <c r="A1455" s="3"/>
      <c r="E1455" s="22"/>
      <c r="F1455" s="22"/>
    </row>
    <row r="1456" spans="1:6" x14ac:dyDescent="0.25">
      <c r="A1456" s="3"/>
      <c r="E1456" s="22"/>
      <c r="F1456" s="22"/>
    </row>
    <row r="1457" spans="1:6" x14ac:dyDescent="0.25">
      <c r="A1457" s="3"/>
      <c r="E1457" s="22"/>
      <c r="F1457" s="22"/>
    </row>
    <row r="1458" spans="1:6" x14ac:dyDescent="0.25">
      <c r="A1458" s="3"/>
      <c r="E1458" s="22"/>
      <c r="F1458" s="22"/>
    </row>
    <row r="1459" spans="1:6" x14ac:dyDescent="0.25">
      <c r="A1459" s="3"/>
      <c r="E1459" s="22"/>
      <c r="F1459" s="22"/>
    </row>
    <row r="1460" spans="1:6" x14ac:dyDescent="0.25">
      <c r="A1460" s="3"/>
      <c r="E1460" s="22"/>
      <c r="F1460" s="22"/>
    </row>
    <row r="1461" spans="1:6" x14ac:dyDescent="0.25">
      <c r="A1461" s="3"/>
      <c r="E1461" s="22"/>
      <c r="F1461" s="22"/>
    </row>
    <row r="1462" spans="1:6" x14ac:dyDescent="0.25">
      <c r="A1462" s="3"/>
      <c r="E1462" s="22"/>
      <c r="F1462" s="22"/>
    </row>
    <row r="1463" spans="1:6" x14ac:dyDescent="0.25">
      <c r="A1463" s="3"/>
      <c r="E1463" s="22"/>
      <c r="F1463" s="22"/>
    </row>
    <row r="1464" spans="1:6" x14ac:dyDescent="0.25">
      <c r="A1464" s="3"/>
      <c r="E1464" s="22"/>
      <c r="F1464" s="22"/>
    </row>
    <row r="1465" spans="1:6" x14ac:dyDescent="0.25">
      <c r="A1465" s="3"/>
      <c r="E1465" s="22"/>
      <c r="F1465" s="22"/>
    </row>
    <row r="1466" spans="1:6" x14ac:dyDescent="0.25">
      <c r="A1466" s="3"/>
      <c r="E1466" s="22"/>
      <c r="F1466" s="22"/>
    </row>
    <row r="1467" spans="1:6" x14ac:dyDescent="0.25">
      <c r="A1467" s="3"/>
      <c r="E1467" s="22"/>
      <c r="F1467" s="22"/>
    </row>
    <row r="1468" spans="1:6" x14ac:dyDescent="0.25">
      <c r="A1468" s="3"/>
      <c r="E1468" s="22"/>
      <c r="F1468" s="22"/>
    </row>
    <row r="1469" spans="1:6" x14ac:dyDescent="0.25">
      <c r="A1469" s="3"/>
      <c r="E1469" s="22"/>
      <c r="F1469" s="22"/>
    </row>
    <row r="1470" spans="1:6" x14ac:dyDescent="0.25">
      <c r="A1470" s="3"/>
      <c r="E1470" s="22"/>
      <c r="F1470" s="22"/>
    </row>
    <row r="1471" spans="1:6" x14ac:dyDescent="0.25">
      <c r="A1471" s="3"/>
      <c r="E1471" s="22"/>
      <c r="F1471" s="22"/>
    </row>
    <row r="1472" spans="1:6" x14ac:dyDescent="0.25">
      <c r="A1472" s="3"/>
      <c r="E1472" s="22"/>
      <c r="F1472" s="22"/>
    </row>
    <row r="1473" spans="1:6" x14ac:dyDescent="0.25">
      <c r="A1473" s="3"/>
      <c r="E1473" s="22"/>
      <c r="F1473" s="22"/>
    </row>
    <row r="1474" spans="1:6" x14ac:dyDescent="0.25">
      <c r="A1474" s="3"/>
      <c r="E1474" s="22"/>
      <c r="F1474" s="22"/>
    </row>
    <row r="1475" spans="1:6" x14ac:dyDescent="0.25">
      <c r="A1475" s="3"/>
      <c r="E1475" s="22"/>
      <c r="F1475" s="22"/>
    </row>
    <row r="1476" spans="1:6" x14ac:dyDescent="0.25">
      <c r="A1476" s="3"/>
      <c r="E1476" s="22"/>
      <c r="F1476" s="22"/>
    </row>
    <row r="1477" spans="1:6" x14ac:dyDescent="0.25">
      <c r="A1477" s="3"/>
      <c r="E1477" s="22"/>
      <c r="F1477" s="22"/>
    </row>
    <row r="1478" spans="1:6" x14ac:dyDescent="0.25">
      <c r="A1478" s="3"/>
      <c r="E1478" s="22"/>
      <c r="F1478" s="22"/>
    </row>
    <row r="1479" spans="1:6" x14ac:dyDescent="0.25">
      <c r="A1479" s="3"/>
      <c r="E1479" s="22"/>
      <c r="F1479" s="22"/>
    </row>
    <row r="1480" spans="1:6" x14ac:dyDescent="0.25">
      <c r="A1480" s="3"/>
      <c r="E1480" s="22"/>
      <c r="F1480" s="22"/>
    </row>
    <row r="1481" spans="1:6" x14ac:dyDescent="0.25">
      <c r="A1481" s="3"/>
      <c r="E1481" s="22"/>
      <c r="F1481" s="22"/>
    </row>
    <row r="1482" spans="1:6" x14ac:dyDescent="0.25">
      <c r="A1482" s="3"/>
      <c r="E1482" s="22"/>
      <c r="F1482" s="22"/>
    </row>
    <row r="1483" spans="1:6" x14ac:dyDescent="0.25">
      <c r="A1483" s="3"/>
      <c r="E1483" s="22"/>
      <c r="F1483" s="22"/>
    </row>
    <row r="1484" spans="1:6" x14ac:dyDescent="0.25">
      <c r="A1484" s="3"/>
      <c r="E1484" s="22"/>
      <c r="F1484" s="22"/>
    </row>
    <row r="1485" spans="1:6" x14ac:dyDescent="0.25">
      <c r="A1485" s="3"/>
      <c r="E1485" s="22"/>
      <c r="F1485" s="22"/>
    </row>
    <row r="1486" spans="1:6" x14ac:dyDescent="0.25">
      <c r="A1486" s="3"/>
      <c r="E1486" s="22"/>
      <c r="F1486" s="22"/>
    </row>
    <row r="1487" spans="1:6" x14ac:dyDescent="0.25">
      <c r="A1487" s="3"/>
      <c r="E1487" s="22"/>
      <c r="F1487" s="22"/>
    </row>
    <row r="1488" spans="1:6" x14ac:dyDescent="0.25">
      <c r="A1488" s="3"/>
      <c r="E1488" s="22"/>
      <c r="F1488" s="22"/>
    </row>
    <row r="1489" spans="1:6" x14ac:dyDescent="0.25">
      <c r="A1489" s="3"/>
      <c r="E1489" s="22"/>
      <c r="F1489" s="22"/>
    </row>
    <row r="1490" spans="1:6" x14ac:dyDescent="0.25">
      <c r="A1490" s="3"/>
      <c r="E1490" s="22"/>
      <c r="F1490" s="22"/>
    </row>
    <row r="1491" spans="1:6" x14ac:dyDescent="0.25">
      <c r="A1491" s="3"/>
      <c r="E1491" s="22"/>
      <c r="F1491" s="22"/>
    </row>
    <row r="1492" spans="1:6" x14ac:dyDescent="0.25">
      <c r="A1492" s="3"/>
      <c r="E1492" s="22"/>
      <c r="F1492" s="22"/>
    </row>
    <row r="1493" spans="1:6" x14ac:dyDescent="0.25">
      <c r="A1493" s="3"/>
      <c r="E1493" s="22"/>
      <c r="F1493" s="22"/>
    </row>
    <row r="1494" spans="1:6" x14ac:dyDescent="0.25">
      <c r="A1494" s="3"/>
      <c r="E1494" s="22"/>
      <c r="F1494" s="22"/>
    </row>
    <row r="1495" spans="1:6" x14ac:dyDescent="0.25">
      <c r="A1495" s="3"/>
      <c r="E1495" s="22"/>
      <c r="F1495" s="22"/>
    </row>
    <row r="1496" spans="1:6" x14ac:dyDescent="0.25">
      <c r="A1496" s="3"/>
      <c r="E1496" s="22"/>
      <c r="F1496" s="22"/>
    </row>
    <row r="1497" spans="1:6" x14ac:dyDescent="0.25">
      <c r="A1497" s="3"/>
      <c r="E1497" s="22"/>
      <c r="F1497" s="22"/>
    </row>
    <row r="1498" spans="1:6" x14ac:dyDescent="0.25">
      <c r="A1498" s="3"/>
      <c r="E1498" s="22"/>
      <c r="F1498" s="22"/>
    </row>
    <row r="1499" spans="1:6" x14ac:dyDescent="0.25">
      <c r="A1499" s="3"/>
      <c r="E1499" s="22"/>
      <c r="F1499" s="22"/>
    </row>
    <row r="1500" spans="1:6" x14ac:dyDescent="0.25">
      <c r="A1500" s="3"/>
      <c r="E1500" s="22"/>
      <c r="F1500" s="22"/>
    </row>
    <row r="1501" spans="1:6" x14ac:dyDescent="0.25">
      <c r="A1501" s="3"/>
      <c r="E1501" s="22"/>
      <c r="F1501" s="22"/>
    </row>
    <row r="1502" spans="1:6" x14ac:dyDescent="0.25">
      <c r="A1502" s="3"/>
      <c r="E1502" s="22"/>
      <c r="F1502" s="22"/>
    </row>
    <row r="1503" spans="1:6" x14ac:dyDescent="0.25">
      <c r="A1503" s="3"/>
      <c r="E1503" s="22"/>
      <c r="F1503" s="22"/>
    </row>
    <row r="1504" spans="1:6" x14ac:dyDescent="0.25">
      <c r="A1504" s="3"/>
      <c r="E1504" s="22"/>
      <c r="F1504" s="22"/>
    </row>
    <row r="1505" spans="1:6" x14ac:dyDescent="0.25">
      <c r="A1505" s="3"/>
      <c r="E1505" s="22"/>
      <c r="F1505" s="22"/>
    </row>
    <row r="1506" spans="1:6" x14ac:dyDescent="0.25">
      <c r="A1506" s="3"/>
      <c r="E1506" s="22"/>
      <c r="F1506" s="22"/>
    </row>
    <row r="1507" spans="1:6" x14ac:dyDescent="0.25">
      <c r="A1507" s="3"/>
      <c r="E1507" s="22"/>
      <c r="F1507" s="22"/>
    </row>
    <row r="1508" spans="1:6" x14ac:dyDescent="0.25">
      <c r="A1508" s="3"/>
      <c r="E1508" s="22"/>
      <c r="F1508" s="22"/>
    </row>
    <row r="1509" spans="1:6" x14ac:dyDescent="0.25">
      <c r="A1509" s="3"/>
      <c r="E1509" s="22"/>
      <c r="F1509" s="22"/>
    </row>
    <row r="1510" spans="1:6" x14ac:dyDescent="0.25">
      <c r="A1510" s="3"/>
      <c r="E1510" s="22"/>
      <c r="F1510" s="22"/>
    </row>
    <row r="1511" spans="1:6" x14ac:dyDescent="0.25">
      <c r="A1511" s="3"/>
      <c r="E1511" s="22"/>
      <c r="F1511" s="22"/>
    </row>
    <row r="1512" spans="1:6" x14ac:dyDescent="0.25">
      <c r="A1512" s="3"/>
      <c r="E1512" s="22"/>
      <c r="F1512" s="22"/>
    </row>
    <row r="1513" spans="1:6" x14ac:dyDescent="0.25">
      <c r="A1513" s="3"/>
      <c r="E1513" s="22"/>
      <c r="F1513" s="22"/>
    </row>
    <row r="1514" spans="1:6" x14ac:dyDescent="0.25">
      <c r="A1514" s="3"/>
      <c r="E1514" s="22"/>
      <c r="F1514" s="22"/>
    </row>
    <row r="1515" spans="1:6" x14ac:dyDescent="0.25">
      <c r="A1515" s="3"/>
      <c r="E1515" s="22"/>
      <c r="F1515" s="22"/>
    </row>
    <row r="1516" spans="1:6" x14ac:dyDescent="0.25">
      <c r="A1516" s="3"/>
      <c r="E1516" s="22"/>
      <c r="F1516" s="22"/>
    </row>
    <row r="1517" spans="1:6" x14ac:dyDescent="0.25">
      <c r="A1517" s="3"/>
      <c r="E1517" s="22"/>
      <c r="F1517" s="22"/>
    </row>
    <row r="1518" spans="1:6" x14ac:dyDescent="0.25">
      <c r="A1518" s="3"/>
      <c r="E1518" s="22"/>
      <c r="F1518" s="22"/>
    </row>
    <row r="1519" spans="1:6" x14ac:dyDescent="0.25">
      <c r="A1519" s="3"/>
      <c r="E1519" s="22"/>
      <c r="F1519" s="22"/>
    </row>
    <row r="1520" spans="1:6" x14ac:dyDescent="0.25">
      <c r="A1520" s="3"/>
      <c r="E1520" s="22"/>
      <c r="F1520" s="22"/>
    </row>
    <row r="1521" spans="1:6" x14ac:dyDescent="0.25">
      <c r="A1521" s="3"/>
      <c r="E1521" s="22"/>
      <c r="F1521" s="22"/>
    </row>
    <row r="1522" spans="1:6" x14ac:dyDescent="0.25">
      <c r="A1522" s="3"/>
      <c r="E1522" s="22"/>
      <c r="F1522" s="22"/>
    </row>
    <row r="1523" spans="1:6" x14ac:dyDescent="0.25">
      <c r="A1523" s="3"/>
      <c r="E1523" s="22"/>
      <c r="F1523" s="22"/>
    </row>
    <row r="1524" spans="1:6" x14ac:dyDescent="0.25">
      <c r="A1524" s="3"/>
      <c r="E1524" s="22"/>
      <c r="F1524" s="22"/>
    </row>
    <row r="1525" spans="1:6" x14ac:dyDescent="0.25">
      <c r="A1525" s="3"/>
      <c r="E1525" s="22"/>
      <c r="F1525" s="22"/>
    </row>
    <row r="1526" spans="1:6" x14ac:dyDescent="0.25">
      <c r="A1526" s="3"/>
      <c r="E1526" s="22"/>
      <c r="F1526" s="22"/>
    </row>
    <row r="1527" spans="1:6" x14ac:dyDescent="0.25">
      <c r="A1527" s="3"/>
      <c r="E1527" s="22"/>
      <c r="F1527" s="22"/>
    </row>
    <row r="1528" spans="1:6" x14ac:dyDescent="0.25">
      <c r="A1528" s="3"/>
      <c r="E1528" s="22"/>
      <c r="F1528" s="22"/>
    </row>
    <row r="1529" spans="1:6" x14ac:dyDescent="0.25">
      <c r="A1529" s="3"/>
      <c r="E1529" s="22"/>
      <c r="F1529" s="22"/>
    </row>
    <row r="1530" spans="1:6" x14ac:dyDescent="0.25">
      <c r="A1530" s="3"/>
      <c r="E1530" s="22"/>
      <c r="F1530" s="22"/>
    </row>
    <row r="1531" spans="1:6" x14ac:dyDescent="0.25">
      <c r="A1531" s="3"/>
      <c r="E1531" s="22"/>
      <c r="F1531" s="22"/>
    </row>
    <row r="1532" spans="1:6" x14ac:dyDescent="0.25">
      <c r="A1532" s="3"/>
      <c r="E1532" s="22"/>
      <c r="F1532" s="22"/>
    </row>
    <row r="1533" spans="1:6" x14ac:dyDescent="0.25">
      <c r="A1533" s="3"/>
      <c r="E1533" s="22"/>
      <c r="F1533" s="22"/>
    </row>
    <row r="1534" spans="1:6" x14ac:dyDescent="0.25">
      <c r="A1534" s="3"/>
      <c r="E1534" s="22"/>
      <c r="F1534" s="22"/>
    </row>
    <row r="1535" spans="1:6" x14ac:dyDescent="0.25">
      <c r="A1535" s="3"/>
      <c r="E1535" s="22"/>
      <c r="F1535" s="22"/>
    </row>
    <row r="1536" spans="1:6" x14ac:dyDescent="0.25">
      <c r="A1536" s="3"/>
      <c r="E1536" s="22"/>
      <c r="F1536" s="22"/>
    </row>
    <row r="1537" spans="1:6" x14ac:dyDescent="0.25">
      <c r="A1537" s="3"/>
      <c r="E1537" s="22"/>
      <c r="F1537" s="22"/>
    </row>
    <row r="1538" spans="1:6" x14ac:dyDescent="0.25">
      <c r="A1538" s="3"/>
      <c r="E1538" s="22"/>
      <c r="F1538" s="22"/>
    </row>
    <row r="1539" spans="1:6" x14ac:dyDescent="0.25">
      <c r="A1539" s="3"/>
      <c r="E1539" s="22"/>
      <c r="F1539" s="22"/>
    </row>
    <row r="1540" spans="1:6" x14ac:dyDescent="0.25">
      <c r="A1540" s="3"/>
      <c r="E1540" s="22"/>
      <c r="F1540" s="22"/>
    </row>
    <row r="1541" spans="1:6" x14ac:dyDescent="0.25">
      <c r="A1541" s="3"/>
      <c r="E1541" s="22"/>
      <c r="F1541" s="22"/>
    </row>
    <row r="1542" spans="1:6" x14ac:dyDescent="0.25">
      <c r="A1542" s="3"/>
      <c r="E1542" s="22"/>
      <c r="F1542" s="22"/>
    </row>
    <row r="1543" spans="1:6" x14ac:dyDescent="0.25">
      <c r="A1543" s="3"/>
      <c r="E1543" s="22"/>
      <c r="F1543" s="22"/>
    </row>
    <row r="1544" spans="1:6" x14ac:dyDescent="0.25">
      <c r="A1544" s="3"/>
      <c r="E1544" s="22"/>
      <c r="F1544" s="22"/>
    </row>
    <row r="1545" spans="1:6" x14ac:dyDescent="0.25">
      <c r="A1545" s="3"/>
      <c r="E1545" s="22"/>
      <c r="F1545" s="22"/>
    </row>
    <row r="1546" spans="1:6" x14ac:dyDescent="0.25">
      <c r="A1546" s="3"/>
      <c r="E1546" s="22"/>
      <c r="F1546" s="22"/>
    </row>
    <row r="1547" spans="1:6" x14ac:dyDescent="0.25">
      <c r="A1547" s="3"/>
      <c r="E1547" s="22"/>
      <c r="F1547" s="22"/>
    </row>
    <row r="1548" spans="1:6" x14ac:dyDescent="0.25">
      <c r="A1548" s="3"/>
      <c r="E1548" s="22"/>
      <c r="F1548" s="22"/>
    </row>
    <row r="1549" spans="1:6" x14ac:dyDescent="0.25">
      <c r="A1549" s="3"/>
      <c r="E1549" s="22"/>
      <c r="F1549" s="22"/>
    </row>
    <row r="1550" spans="1:6" x14ac:dyDescent="0.25">
      <c r="A1550" s="3"/>
      <c r="E1550" s="22"/>
      <c r="F1550" s="22"/>
    </row>
    <row r="1551" spans="1:6" x14ac:dyDescent="0.25">
      <c r="A1551" s="3"/>
      <c r="E1551" s="22"/>
      <c r="F1551" s="22"/>
    </row>
    <row r="1552" spans="1:6" x14ac:dyDescent="0.25">
      <c r="A1552" s="3"/>
      <c r="E1552" s="22"/>
      <c r="F1552" s="22"/>
    </row>
    <row r="1553" spans="1:6" x14ac:dyDescent="0.25">
      <c r="A1553" s="3"/>
      <c r="E1553" s="22"/>
      <c r="F1553" s="22"/>
    </row>
    <row r="1554" spans="1:6" x14ac:dyDescent="0.25">
      <c r="A1554" s="3"/>
      <c r="E1554" s="22"/>
      <c r="F1554" s="22"/>
    </row>
    <row r="1555" spans="1:6" x14ac:dyDescent="0.25">
      <c r="A1555" s="3"/>
      <c r="E1555" s="22"/>
      <c r="F1555" s="22"/>
    </row>
    <row r="1556" spans="1:6" x14ac:dyDescent="0.25">
      <c r="A1556" s="3"/>
      <c r="E1556" s="22"/>
      <c r="F1556" s="22"/>
    </row>
    <row r="1557" spans="1:6" x14ac:dyDescent="0.25">
      <c r="A1557" s="3"/>
      <c r="E1557" s="22"/>
      <c r="F1557" s="22"/>
    </row>
    <row r="1558" spans="1:6" x14ac:dyDescent="0.25">
      <c r="A1558" s="3"/>
      <c r="E1558" s="22"/>
      <c r="F1558" s="22"/>
    </row>
    <row r="1559" spans="1:6" x14ac:dyDescent="0.25">
      <c r="A1559" s="3"/>
      <c r="E1559" s="22"/>
      <c r="F1559" s="22"/>
    </row>
    <row r="1560" spans="1:6" x14ac:dyDescent="0.25">
      <c r="A1560" s="3"/>
      <c r="E1560" s="22"/>
      <c r="F1560" s="22"/>
    </row>
    <row r="1561" spans="1:6" x14ac:dyDescent="0.25">
      <c r="A1561" s="3"/>
      <c r="E1561" s="22"/>
      <c r="F1561" s="22"/>
    </row>
    <row r="1562" spans="1:6" x14ac:dyDescent="0.25">
      <c r="A1562" s="3"/>
      <c r="E1562" s="22"/>
      <c r="F1562" s="22"/>
    </row>
    <row r="1563" spans="1:6" x14ac:dyDescent="0.25">
      <c r="A1563" s="3"/>
      <c r="E1563" s="22"/>
      <c r="F1563" s="22"/>
    </row>
    <row r="1564" spans="1:6" x14ac:dyDescent="0.25">
      <c r="A1564" s="3"/>
      <c r="E1564" s="22"/>
      <c r="F1564" s="22"/>
    </row>
    <row r="1565" spans="1:6" x14ac:dyDescent="0.25">
      <c r="A1565" s="3"/>
      <c r="E1565" s="22"/>
      <c r="F1565" s="22"/>
    </row>
    <row r="1566" spans="1:6" x14ac:dyDescent="0.25">
      <c r="A1566" s="3"/>
      <c r="E1566" s="22"/>
      <c r="F1566" s="22"/>
    </row>
    <row r="1567" spans="1:6" x14ac:dyDescent="0.25">
      <c r="A1567" s="3"/>
      <c r="E1567" s="22"/>
      <c r="F1567" s="22"/>
    </row>
    <row r="1568" spans="1:6" x14ac:dyDescent="0.25">
      <c r="A1568" s="3"/>
      <c r="E1568" s="22"/>
      <c r="F1568" s="22"/>
    </row>
    <row r="1569" spans="1:6" x14ac:dyDescent="0.25">
      <c r="A1569" s="3"/>
      <c r="E1569" s="22"/>
      <c r="F1569" s="22"/>
    </row>
    <row r="1570" spans="1:6" x14ac:dyDescent="0.25">
      <c r="A1570" s="3"/>
      <c r="E1570" s="22"/>
      <c r="F1570" s="22"/>
    </row>
    <row r="1571" spans="1:6" x14ac:dyDescent="0.25">
      <c r="A1571" s="3"/>
      <c r="E1571" s="22"/>
      <c r="F1571" s="22"/>
    </row>
    <row r="1572" spans="1:6" x14ac:dyDescent="0.25">
      <c r="A1572" s="3"/>
      <c r="E1572" s="22"/>
      <c r="F1572" s="22"/>
    </row>
    <row r="1573" spans="1:6" x14ac:dyDescent="0.25">
      <c r="A1573" s="3"/>
      <c r="E1573" s="22"/>
      <c r="F1573" s="22"/>
    </row>
    <row r="1574" spans="1:6" x14ac:dyDescent="0.25">
      <c r="A1574" s="3"/>
      <c r="E1574" s="22"/>
      <c r="F1574" s="22"/>
    </row>
    <row r="1575" spans="1:6" x14ac:dyDescent="0.25">
      <c r="A1575" s="3"/>
      <c r="E1575" s="22"/>
      <c r="F1575" s="22"/>
    </row>
    <row r="1576" spans="1:6" x14ac:dyDescent="0.25">
      <c r="A1576" s="3"/>
      <c r="E1576" s="22"/>
      <c r="F1576" s="22"/>
    </row>
    <row r="1577" spans="1:6" x14ac:dyDescent="0.25">
      <c r="A1577" s="3"/>
      <c r="E1577" s="22"/>
      <c r="F1577" s="22"/>
    </row>
    <row r="1578" spans="1:6" x14ac:dyDescent="0.25">
      <c r="A1578" s="3"/>
      <c r="E1578" s="22"/>
      <c r="F1578" s="22"/>
    </row>
    <row r="1579" spans="1:6" x14ac:dyDescent="0.25">
      <c r="A1579" s="3"/>
      <c r="E1579" s="22"/>
      <c r="F1579" s="22"/>
    </row>
    <row r="1580" spans="1:6" x14ac:dyDescent="0.25">
      <c r="A1580" s="3"/>
      <c r="E1580" s="22"/>
      <c r="F1580" s="22"/>
    </row>
    <row r="1581" spans="1:6" x14ac:dyDescent="0.25">
      <c r="A1581" s="3"/>
      <c r="E1581" s="22"/>
      <c r="F1581" s="22"/>
    </row>
    <row r="1582" spans="1:6" x14ac:dyDescent="0.25">
      <c r="A1582" s="3"/>
      <c r="E1582" s="22"/>
      <c r="F1582" s="22"/>
    </row>
    <row r="1583" spans="1:6" x14ac:dyDescent="0.25">
      <c r="A1583" s="3"/>
      <c r="E1583" s="22"/>
      <c r="F1583" s="22"/>
    </row>
    <row r="1584" spans="1:6" x14ac:dyDescent="0.25">
      <c r="A1584" s="3"/>
      <c r="E1584" s="22"/>
      <c r="F1584" s="22"/>
    </row>
    <row r="1585" spans="1:6" x14ac:dyDescent="0.25">
      <c r="A1585" s="3"/>
      <c r="E1585" s="22"/>
      <c r="F1585" s="22"/>
    </row>
    <row r="1586" spans="1:6" x14ac:dyDescent="0.25">
      <c r="A1586" s="3"/>
      <c r="E1586" s="22"/>
      <c r="F1586" s="22"/>
    </row>
    <row r="1587" spans="1:6" x14ac:dyDescent="0.25">
      <c r="A1587" s="3"/>
      <c r="E1587" s="22"/>
      <c r="F1587" s="22"/>
    </row>
    <row r="1588" spans="1:6" x14ac:dyDescent="0.25">
      <c r="A1588" s="3"/>
      <c r="E1588" s="22"/>
      <c r="F1588" s="22"/>
    </row>
    <row r="1589" spans="1:6" x14ac:dyDescent="0.25">
      <c r="A1589" s="3"/>
      <c r="E1589" s="22"/>
      <c r="F1589" s="22"/>
    </row>
    <row r="1590" spans="1:6" x14ac:dyDescent="0.25">
      <c r="A1590" s="3"/>
      <c r="E1590" s="22"/>
      <c r="F1590" s="22"/>
    </row>
    <row r="1591" spans="1:6" x14ac:dyDescent="0.25">
      <c r="A1591" s="3"/>
      <c r="E1591" s="22"/>
      <c r="F1591" s="22"/>
    </row>
    <row r="1592" spans="1:6" x14ac:dyDescent="0.25">
      <c r="A1592" s="3"/>
      <c r="E1592" s="22"/>
      <c r="F1592" s="22"/>
    </row>
    <row r="1593" spans="1:6" x14ac:dyDescent="0.25">
      <c r="A1593" s="3"/>
      <c r="E1593" s="22"/>
      <c r="F1593" s="22"/>
    </row>
    <row r="1594" spans="1:6" x14ac:dyDescent="0.25">
      <c r="A1594" s="3"/>
      <c r="E1594" s="22"/>
      <c r="F1594" s="22"/>
    </row>
    <row r="1595" spans="1:6" x14ac:dyDescent="0.25">
      <c r="A1595" s="3"/>
      <c r="E1595" s="22"/>
      <c r="F1595" s="22"/>
    </row>
    <row r="1596" spans="1:6" x14ac:dyDescent="0.25">
      <c r="A1596" s="3"/>
      <c r="E1596" s="22"/>
      <c r="F1596" s="22"/>
    </row>
    <row r="1597" spans="1:6" x14ac:dyDescent="0.25">
      <c r="A1597" s="3"/>
      <c r="E1597" s="22"/>
      <c r="F1597" s="22"/>
    </row>
    <row r="1598" spans="1:6" x14ac:dyDescent="0.25">
      <c r="A1598" s="3"/>
      <c r="E1598" s="22"/>
      <c r="F1598" s="22"/>
    </row>
    <row r="1599" spans="1:6" x14ac:dyDescent="0.25">
      <c r="A1599" s="3"/>
      <c r="E1599" s="22"/>
      <c r="F1599" s="22"/>
    </row>
    <row r="1600" spans="1:6" x14ac:dyDescent="0.25">
      <c r="A1600" s="3"/>
      <c r="E1600" s="22"/>
      <c r="F1600" s="22"/>
    </row>
    <row r="1601" spans="1:6" x14ac:dyDescent="0.25">
      <c r="A1601" s="3"/>
      <c r="E1601" s="22"/>
      <c r="F1601" s="22"/>
    </row>
    <row r="1602" spans="1:6" x14ac:dyDescent="0.25">
      <c r="A1602" s="3"/>
      <c r="E1602" s="22"/>
      <c r="F1602" s="22"/>
    </row>
    <row r="1603" spans="1:6" x14ac:dyDescent="0.25">
      <c r="A1603" s="3"/>
      <c r="E1603" s="22"/>
      <c r="F1603" s="22"/>
    </row>
    <row r="1604" spans="1:6" x14ac:dyDescent="0.25">
      <c r="A1604" s="3"/>
      <c r="E1604" s="22"/>
      <c r="F1604" s="22"/>
    </row>
    <row r="1605" spans="1:6" x14ac:dyDescent="0.25">
      <c r="A1605" s="3"/>
      <c r="E1605" s="22"/>
      <c r="F1605" s="22"/>
    </row>
    <row r="1606" spans="1:6" x14ac:dyDescent="0.25">
      <c r="A1606" s="3"/>
      <c r="E1606" s="22"/>
      <c r="F1606" s="22"/>
    </row>
    <row r="1607" spans="1:6" x14ac:dyDescent="0.25">
      <c r="A1607" s="3"/>
      <c r="E1607" s="22"/>
      <c r="F1607" s="22"/>
    </row>
    <row r="1608" spans="1:6" x14ac:dyDescent="0.25">
      <c r="A1608" s="3"/>
      <c r="E1608" s="22"/>
      <c r="F1608" s="22"/>
    </row>
    <row r="1609" spans="1:6" x14ac:dyDescent="0.25">
      <c r="A1609" s="3"/>
      <c r="E1609" s="22"/>
      <c r="F1609" s="22"/>
    </row>
    <row r="1610" spans="1:6" x14ac:dyDescent="0.25">
      <c r="A1610" s="3"/>
      <c r="E1610" s="22"/>
      <c r="F1610" s="22"/>
    </row>
    <row r="1611" spans="1:6" x14ac:dyDescent="0.25">
      <c r="A1611" s="3"/>
      <c r="E1611" s="22"/>
      <c r="F1611" s="22"/>
    </row>
    <row r="1612" spans="1:6" x14ac:dyDescent="0.25">
      <c r="A1612" s="3"/>
      <c r="E1612" s="22"/>
      <c r="F1612" s="22"/>
    </row>
    <row r="1613" spans="1:6" x14ac:dyDescent="0.25">
      <c r="A1613" s="3"/>
      <c r="E1613" s="22"/>
      <c r="F1613" s="22"/>
    </row>
    <row r="1614" spans="1:6" x14ac:dyDescent="0.25">
      <c r="A1614" s="3"/>
      <c r="E1614" s="22"/>
      <c r="F1614" s="22"/>
    </row>
    <row r="1615" spans="1:6" x14ac:dyDescent="0.25">
      <c r="A1615" s="3"/>
      <c r="E1615" s="22"/>
      <c r="F1615" s="22"/>
    </row>
    <row r="1616" spans="1:6" x14ac:dyDescent="0.25">
      <c r="A1616" s="3"/>
      <c r="E1616" s="22"/>
      <c r="F1616" s="22"/>
    </row>
    <row r="1617" spans="1:6" x14ac:dyDescent="0.25">
      <c r="A1617" s="3"/>
      <c r="E1617" s="22"/>
      <c r="F1617" s="22"/>
    </row>
    <row r="1618" spans="1:6" x14ac:dyDescent="0.25">
      <c r="A1618" s="3"/>
      <c r="E1618" s="22"/>
      <c r="F1618" s="22"/>
    </row>
    <row r="1619" spans="1:6" x14ac:dyDescent="0.25">
      <c r="A1619" s="3"/>
      <c r="E1619" s="22"/>
      <c r="F1619" s="22"/>
    </row>
    <row r="1620" spans="1:6" x14ac:dyDescent="0.25">
      <c r="A1620" s="3"/>
      <c r="E1620" s="22"/>
      <c r="F1620" s="22"/>
    </row>
    <row r="1621" spans="1:6" x14ac:dyDescent="0.25">
      <c r="A1621" s="3"/>
      <c r="E1621" s="22"/>
      <c r="F1621" s="22"/>
    </row>
    <row r="1622" spans="1:6" x14ac:dyDescent="0.25">
      <c r="A1622" s="3"/>
      <c r="E1622" s="22"/>
      <c r="F1622" s="22"/>
    </row>
    <row r="1623" spans="1:6" x14ac:dyDescent="0.25">
      <c r="A1623" s="3"/>
      <c r="E1623" s="22"/>
      <c r="F1623" s="22"/>
    </row>
    <row r="1624" spans="1:6" x14ac:dyDescent="0.25">
      <c r="A1624" s="3"/>
      <c r="E1624" s="22"/>
      <c r="F1624" s="22"/>
    </row>
    <row r="1625" spans="1:6" x14ac:dyDescent="0.25">
      <c r="A1625" s="3"/>
      <c r="E1625" s="22"/>
      <c r="F1625" s="22"/>
    </row>
    <row r="1626" spans="1:6" x14ac:dyDescent="0.25">
      <c r="A1626" s="3"/>
      <c r="E1626" s="22"/>
      <c r="F1626" s="22"/>
    </row>
    <row r="1627" spans="1:6" x14ac:dyDescent="0.25">
      <c r="A1627" s="3"/>
      <c r="E1627" s="22"/>
      <c r="F1627" s="22"/>
    </row>
    <row r="1628" spans="1:6" x14ac:dyDescent="0.25">
      <c r="A1628" s="3"/>
      <c r="E1628" s="22"/>
      <c r="F1628" s="22"/>
    </row>
    <row r="1629" spans="1:6" x14ac:dyDescent="0.25">
      <c r="A1629" s="3"/>
      <c r="E1629" s="22"/>
      <c r="F1629" s="22"/>
    </row>
    <row r="1630" spans="1:6" x14ac:dyDescent="0.25">
      <c r="A1630" s="3"/>
      <c r="E1630" s="22"/>
      <c r="F1630" s="22"/>
    </row>
    <row r="1631" spans="1:6" x14ac:dyDescent="0.25">
      <c r="A1631" s="3"/>
      <c r="E1631" s="22"/>
      <c r="F1631" s="22"/>
    </row>
    <row r="1632" spans="1:6" x14ac:dyDescent="0.25">
      <c r="A1632" s="3"/>
      <c r="E1632" s="22"/>
      <c r="F1632" s="22"/>
    </row>
    <row r="1633" spans="1:6" x14ac:dyDescent="0.25">
      <c r="A1633" s="3"/>
      <c r="E1633" s="22"/>
      <c r="F1633" s="22"/>
    </row>
    <row r="1634" spans="1:6" x14ac:dyDescent="0.25">
      <c r="A1634" s="3"/>
      <c r="E1634" s="22"/>
      <c r="F1634" s="22"/>
    </row>
    <row r="1635" spans="1:6" x14ac:dyDescent="0.25">
      <c r="A1635" s="3"/>
      <c r="E1635" s="22"/>
      <c r="F1635" s="22"/>
    </row>
    <row r="1636" spans="1:6" x14ac:dyDescent="0.25">
      <c r="A1636" s="3"/>
      <c r="E1636" s="22"/>
      <c r="F1636" s="22"/>
    </row>
    <row r="1637" spans="1:6" x14ac:dyDescent="0.25">
      <c r="A1637" s="3"/>
      <c r="E1637" s="22"/>
      <c r="F1637" s="22"/>
    </row>
    <row r="1638" spans="1:6" x14ac:dyDescent="0.25">
      <c r="A1638" s="3"/>
      <c r="E1638" s="22"/>
      <c r="F1638" s="22"/>
    </row>
    <row r="1639" spans="1:6" x14ac:dyDescent="0.25">
      <c r="A1639" s="3"/>
      <c r="E1639" s="22"/>
      <c r="F1639" s="22"/>
    </row>
    <row r="1640" spans="1:6" x14ac:dyDescent="0.25">
      <c r="A1640" s="3"/>
      <c r="E1640" s="22"/>
      <c r="F1640" s="22"/>
    </row>
    <row r="1641" spans="1:6" x14ac:dyDescent="0.25">
      <c r="A1641" s="3"/>
      <c r="E1641" s="22"/>
      <c r="F1641" s="22"/>
    </row>
    <row r="1642" spans="1:6" x14ac:dyDescent="0.25">
      <c r="A1642" s="3"/>
      <c r="E1642" s="22"/>
      <c r="F1642" s="22"/>
    </row>
    <row r="1643" spans="1:6" x14ac:dyDescent="0.25">
      <c r="A1643" s="3"/>
      <c r="E1643" s="22"/>
      <c r="F1643" s="22"/>
    </row>
    <row r="1644" spans="1:6" x14ac:dyDescent="0.25">
      <c r="A1644" s="3"/>
      <c r="E1644" s="22"/>
      <c r="F1644" s="22"/>
    </row>
    <row r="1645" spans="1:6" x14ac:dyDescent="0.25">
      <c r="A1645" s="3"/>
      <c r="E1645" s="22"/>
      <c r="F1645" s="22"/>
    </row>
    <row r="1646" spans="1:6" x14ac:dyDescent="0.25">
      <c r="A1646" s="3"/>
      <c r="E1646" s="22"/>
      <c r="F1646" s="22"/>
    </row>
    <row r="1647" spans="1:6" x14ac:dyDescent="0.25">
      <c r="A1647" s="3"/>
      <c r="E1647" s="22"/>
      <c r="F1647" s="22"/>
    </row>
    <row r="1648" spans="1:6" x14ac:dyDescent="0.25">
      <c r="A1648" s="3"/>
      <c r="E1648" s="22"/>
      <c r="F1648" s="22"/>
    </row>
    <row r="1649" spans="1:6" x14ac:dyDescent="0.25">
      <c r="A1649" s="3"/>
      <c r="E1649" s="22"/>
      <c r="F1649" s="22"/>
    </row>
    <row r="1650" spans="1:6" x14ac:dyDescent="0.25">
      <c r="A1650" s="3"/>
      <c r="E1650" s="22"/>
      <c r="F1650" s="22"/>
    </row>
    <row r="1651" spans="1:6" x14ac:dyDescent="0.25">
      <c r="A1651" s="3"/>
      <c r="E1651" s="22"/>
      <c r="F1651" s="22"/>
    </row>
    <row r="1652" spans="1:6" x14ac:dyDescent="0.25">
      <c r="A1652" s="3"/>
      <c r="E1652" s="22"/>
      <c r="F1652" s="22"/>
    </row>
    <row r="1653" spans="1:6" x14ac:dyDescent="0.25">
      <c r="A1653" s="3"/>
      <c r="E1653" s="22"/>
      <c r="F1653" s="22"/>
    </row>
    <row r="1654" spans="1:6" x14ac:dyDescent="0.25">
      <c r="A1654" s="3"/>
      <c r="E1654" s="22"/>
      <c r="F1654" s="22"/>
    </row>
    <row r="1655" spans="1:6" x14ac:dyDescent="0.25">
      <c r="A1655" s="3"/>
      <c r="E1655" s="22"/>
      <c r="F1655" s="22"/>
    </row>
    <row r="1656" spans="1:6" x14ac:dyDescent="0.25">
      <c r="A1656" s="3"/>
      <c r="E1656" s="22"/>
      <c r="F1656" s="22"/>
    </row>
    <row r="1657" spans="1:6" x14ac:dyDescent="0.25">
      <c r="A1657" s="3"/>
      <c r="E1657" s="22"/>
      <c r="F1657" s="22"/>
    </row>
    <row r="1658" spans="1:6" x14ac:dyDescent="0.25">
      <c r="A1658" s="3"/>
      <c r="E1658" s="22"/>
      <c r="F1658" s="22"/>
    </row>
    <row r="1659" spans="1:6" x14ac:dyDescent="0.25">
      <c r="A1659" s="3"/>
      <c r="E1659" s="22"/>
      <c r="F1659" s="22"/>
    </row>
    <row r="1660" spans="1:6" x14ac:dyDescent="0.25">
      <c r="A1660" s="3"/>
      <c r="E1660" s="22"/>
      <c r="F1660" s="22"/>
    </row>
    <row r="1661" spans="1:6" x14ac:dyDescent="0.25">
      <c r="A1661" s="3"/>
      <c r="E1661" s="22"/>
      <c r="F1661" s="22"/>
    </row>
    <row r="1662" spans="1:6" x14ac:dyDescent="0.25">
      <c r="A1662" s="3"/>
      <c r="E1662" s="22"/>
      <c r="F1662" s="22"/>
    </row>
    <row r="1663" spans="1:6" x14ac:dyDescent="0.25">
      <c r="A1663" s="3"/>
      <c r="E1663" s="22"/>
      <c r="F1663" s="22"/>
    </row>
    <row r="1664" spans="1:6" x14ac:dyDescent="0.25">
      <c r="A1664" s="3"/>
      <c r="E1664" s="22"/>
      <c r="F1664" s="22"/>
    </row>
    <row r="1665" spans="1:6" x14ac:dyDescent="0.25">
      <c r="A1665" s="3"/>
      <c r="E1665" s="22"/>
      <c r="F1665" s="22"/>
    </row>
    <row r="1666" spans="1:6" x14ac:dyDescent="0.25">
      <c r="A1666" s="3"/>
      <c r="E1666" s="22"/>
      <c r="F1666" s="22"/>
    </row>
    <row r="1667" spans="1:6" x14ac:dyDescent="0.25">
      <c r="A1667" s="3"/>
      <c r="E1667" s="22"/>
      <c r="F1667" s="22"/>
    </row>
    <row r="1668" spans="1:6" x14ac:dyDescent="0.25">
      <c r="A1668" s="3"/>
      <c r="E1668" s="22"/>
      <c r="F1668" s="22"/>
    </row>
    <row r="1669" spans="1:6" x14ac:dyDescent="0.25">
      <c r="A1669" s="3"/>
      <c r="E1669" s="22"/>
      <c r="F1669" s="22"/>
    </row>
    <row r="1670" spans="1:6" x14ac:dyDescent="0.25">
      <c r="A1670" s="3"/>
      <c r="E1670" s="22"/>
      <c r="F1670" s="22"/>
    </row>
    <row r="1671" spans="1:6" x14ac:dyDescent="0.25">
      <c r="A1671" s="3"/>
      <c r="E1671" s="22"/>
      <c r="F1671" s="22"/>
    </row>
    <row r="1672" spans="1:6" x14ac:dyDescent="0.25">
      <c r="A1672" s="3"/>
      <c r="E1672" s="22"/>
      <c r="F1672" s="22"/>
    </row>
    <row r="1673" spans="1:6" x14ac:dyDescent="0.25">
      <c r="A1673" s="3"/>
      <c r="E1673" s="22"/>
      <c r="F1673" s="22"/>
    </row>
    <row r="1674" spans="1:6" x14ac:dyDescent="0.25">
      <c r="A1674" s="3"/>
      <c r="E1674" s="22"/>
      <c r="F1674" s="22"/>
    </row>
    <row r="1675" spans="1:6" x14ac:dyDescent="0.25">
      <c r="A1675" s="3"/>
      <c r="E1675" s="22"/>
      <c r="F1675" s="22"/>
    </row>
    <row r="1676" spans="1:6" x14ac:dyDescent="0.25">
      <c r="A1676" s="3"/>
      <c r="E1676" s="22"/>
      <c r="F1676" s="22"/>
    </row>
    <row r="1677" spans="1:6" x14ac:dyDescent="0.25">
      <c r="A1677" s="3"/>
      <c r="E1677" s="22"/>
      <c r="F1677" s="22"/>
    </row>
    <row r="1678" spans="1:6" x14ac:dyDescent="0.25">
      <c r="A1678" s="3"/>
      <c r="E1678" s="22"/>
      <c r="F1678" s="22"/>
    </row>
    <row r="1679" spans="1:6" x14ac:dyDescent="0.25">
      <c r="A1679" s="3"/>
      <c r="E1679" s="22"/>
      <c r="F1679" s="22"/>
    </row>
    <row r="1680" spans="1:6" x14ac:dyDescent="0.25">
      <c r="A1680" s="3"/>
      <c r="E1680" s="22"/>
      <c r="F1680" s="22"/>
    </row>
    <row r="1681" spans="1:6" x14ac:dyDescent="0.25">
      <c r="A1681" s="3"/>
      <c r="E1681" s="22"/>
      <c r="F1681" s="22"/>
    </row>
    <row r="1682" spans="1:6" x14ac:dyDescent="0.25">
      <c r="A1682" s="3"/>
      <c r="E1682" s="22"/>
      <c r="F1682" s="22"/>
    </row>
    <row r="1683" spans="1:6" x14ac:dyDescent="0.25">
      <c r="A1683" s="3"/>
      <c r="E1683" s="22"/>
      <c r="F1683" s="22"/>
    </row>
    <row r="1684" spans="1:6" x14ac:dyDescent="0.25">
      <c r="A1684" s="3"/>
      <c r="E1684" s="22"/>
      <c r="F1684" s="22"/>
    </row>
    <row r="1685" spans="1:6" x14ac:dyDescent="0.25">
      <c r="A1685" s="3"/>
      <c r="E1685" s="22"/>
      <c r="F1685" s="22"/>
    </row>
    <row r="1686" spans="1:6" x14ac:dyDescent="0.25">
      <c r="A1686" s="3"/>
      <c r="E1686" s="22"/>
      <c r="F1686" s="22"/>
    </row>
    <row r="1687" spans="1:6" x14ac:dyDescent="0.25">
      <c r="A1687" s="3"/>
      <c r="E1687" s="22"/>
      <c r="F1687" s="22"/>
    </row>
    <row r="1688" spans="1:6" x14ac:dyDescent="0.25">
      <c r="A1688" s="3"/>
      <c r="E1688" s="22"/>
      <c r="F1688" s="22"/>
    </row>
    <row r="1689" spans="1:6" x14ac:dyDescent="0.25">
      <c r="A1689" s="3"/>
      <c r="E1689" s="22"/>
      <c r="F1689" s="22"/>
    </row>
    <row r="1690" spans="1:6" x14ac:dyDescent="0.25">
      <c r="A1690" s="3"/>
      <c r="E1690" s="22"/>
      <c r="F1690" s="22"/>
    </row>
    <row r="1691" spans="1:6" x14ac:dyDescent="0.25">
      <c r="A1691" s="3"/>
      <c r="E1691" s="22"/>
      <c r="F1691" s="22"/>
    </row>
    <row r="1692" spans="1:6" x14ac:dyDescent="0.25">
      <c r="A1692" s="3"/>
      <c r="E1692" s="22"/>
      <c r="F1692" s="22"/>
    </row>
    <row r="1693" spans="1:6" x14ac:dyDescent="0.25">
      <c r="A1693" s="3"/>
      <c r="E1693" s="22"/>
      <c r="F1693" s="22"/>
    </row>
    <row r="1694" spans="1:6" x14ac:dyDescent="0.25">
      <c r="A1694" s="3"/>
      <c r="E1694" s="22"/>
      <c r="F1694" s="22"/>
    </row>
    <row r="1695" spans="1:6" x14ac:dyDescent="0.25">
      <c r="A1695" s="3"/>
      <c r="E1695" s="22"/>
      <c r="F1695" s="22"/>
    </row>
    <row r="1696" spans="1:6" x14ac:dyDescent="0.25">
      <c r="A1696" s="3"/>
      <c r="E1696" s="22"/>
      <c r="F1696" s="22"/>
    </row>
    <row r="1697" spans="1:6" x14ac:dyDescent="0.25">
      <c r="A1697" s="3"/>
      <c r="E1697" s="22"/>
      <c r="F1697" s="22"/>
    </row>
    <row r="1698" spans="1:6" x14ac:dyDescent="0.25">
      <c r="A1698" s="3"/>
      <c r="E1698" s="22"/>
      <c r="F1698" s="22"/>
    </row>
    <row r="1699" spans="1:6" x14ac:dyDescent="0.25">
      <c r="A1699" s="3"/>
      <c r="E1699" s="22"/>
      <c r="F1699" s="22"/>
    </row>
    <row r="1700" spans="1:6" x14ac:dyDescent="0.25">
      <c r="A1700" s="3"/>
      <c r="E1700" s="22"/>
      <c r="F1700" s="22"/>
    </row>
    <row r="1701" spans="1:6" x14ac:dyDescent="0.25">
      <c r="A1701" s="3"/>
      <c r="E1701" s="22"/>
      <c r="F1701" s="22"/>
    </row>
    <row r="1702" spans="1:6" x14ac:dyDescent="0.25">
      <c r="A1702" s="3"/>
      <c r="E1702" s="22"/>
      <c r="F1702" s="22"/>
    </row>
    <row r="1703" spans="1:6" x14ac:dyDescent="0.25">
      <c r="A1703" s="3"/>
      <c r="E1703" s="22"/>
      <c r="F1703" s="22"/>
    </row>
    <row r="1704" spans="1:6" x14ac:dyDescent="0.25">
      <c r="A1704" s="3"/>
      <c r="E1704" s="22"/>
      <c r="F1704" s="22"/>
    </row>
    <row r="1705" spans="1:6" x14ac:dyDescent="0.25">
      <c r="A1705" s="3"/>
      <c r="E1705" s="22"/>
      <c r="F1705" s="22"/>
    </row>
    <row r="1706" spans="1:6" x14ac:dyDescent="0.25">
      <c r="A1706" s="3"/>
      <c r="E1706" s="22"/>
      <c r="F1706" s="22"/>
    </row>
    <row r="1707" spans="1:6" x14ac:dyDescent="0.25">
      <c r="A1707" s="3"/>
      <c r="E1707" s="22"/>
      <c r="F1707" s="22"/>
    </row>
    <row r="1708" spans="1:6" x14ac:dyDescent="0.25">
      <c r="A1708" s="3"/>
      <c r="E1708" s="22"/>
      <c r="F1708" s="22"/>
    </row>
    <row r="1709" spans="1:6" x14ac:dyDescent="0.25">
      <c r="A1709" s="3"/>
      <c r="E1709" s="22"/>
      <c r="F1709" s="22"/>
    </row>
    <row r="1710" spans="1:6" x14ac:dyDescent="0.25">
      <c r="A1710" s="3"/>
      <c r="E1710" s="22"/>
      <c r="F1710" s="22"/>
    </row>
    <row r="1711" spans="1:6" x14ac:dyDescent="0.25">
      <c r="A1711" s="3"/>
      <c r="E1711" s="22"/>
      <c r="F1711" s="22"/>
    </row>
    <row r="1712" spans="1:6" x14ac:dyDescent="0.25">
      <c r="A1712" s="3"/>
      <c r="E1712" s="22"/>
      <c r="F1712" s="22"/>
    </row>
    <row r="1713" spans="1:6" x14ac:dyDescent="0.25">
      <c r="A1713" s="3"/>
      <c r="E1713" s="22"/>
      <c r="F1713" s="22"/>
    </row>
    <row r="1714" spans="1:6" x14ac:dyDescent="0.25">
      <c r="A1714" s="3"/>
      <c r="E1714" s="22"/>
      <c r="F1714" s="22"/>
    </row>
    <row r="1715" spans="1:6" x14ac:dyDescent="0.25">
      <c r="A1715" s="3"/>
      <c r="E1715" s="22"/>
      <c r="F1715" s="22"/>
    </row>
    <row r="1716" spans="1:6" x14ac:dyDescent="0.25">
      <c r="A1716" s="3"/>
      <c r="E1716" s="22"/>
      <c r="F1716" s="22"/>
    </row>
    <row r="1717" spans="1:6" x14ac:dyDescent="0.25">
      <c r="A1717" s="3"/>
      <c r="E1717" s="22"/>
      <c r="F1717" s="22"/>
    </row>
    <row r="1718" spans="1:6" x14ac:dyDescent="0.25">
      <c r="A1718" s="3"/>
      <c r="E1718" s="22"/>
      <c r="F1718" s="22"/>
    </row>
    <row r="1719" spans="1:6" x14ac:dyDescent="0.25">
      <c r="A1719" s="3"/>
      <c r="E1719" s="22"/>
      <c r="F1719" s="22"/>
    </row>
    <row r="1720" spans="1:6" x14ac:dyDescent="0.25">
      <c r="A1720" s="3"/>
      <c r="E1720" s="22"/>
      <c r="F1720" s="22"/>
    </row>
    <row r="1721" spans="1:6" x14ac:dyDescent="0.25">
      <c r="A1721" s="3"/>
      <c r="E1721" s="22"/>
      <c r="F1721" s="22"/>
    </row>
    <row r="1722" spans="1:6" x14ac:dyDescent="0.25">
      <c r="A1722" s="3"/>
      <c r="E1722" s="22"/>
      <c r="F1722" s="22"/>
    </row>
    <row r="1723" spans="1:6" x14ac:dyDescent="0.25">
      <c r="A1723" s="3"/>
      <c r="E1723" s="22"/>
      <c r="F1723" s="22"/>
    </row>
    <row r="1724" spans="1:6" x14ac:dyDescent="0.25">
      <c r="A1724" s="3"/>
      <c r="E1724" s="22"/>
      <c r="F1724" s="22"/>
    </row>
    <row r="1725" spans="1:6" x14ac:dyDescent="0.25">
      <c r="A1725" s="3"/>
      <c r="E1725" s="22"/>
      <c r="F1725" s="22"/>
    </row>
    <row r="1726" spans="1:6" x14ac:dyDescent="0.25">
      <c r="A1726" s="3"/>
      <c r="E1726" s="22"/>
      <c r="F1726" s="22"/>
    </row>
    <row r="1727" spans="1:6" x14ac:dyDescent="0.25">
      <c r="A1727" s="3"/>
      <c r="E1727" s="22"/>
      <c r="F1727" s="22"/>
    </row>
    <row r="1728" spans="1:6" x14ac:dyDescent="0.25">
      <c r="A1728" s="3"/>
      <c r="E1728" s="22"/>
      <c r="F1728" s="22"/>
    </row>
    <row r="1729" spans="1:6" x14ac:dyDescent="0.25">
      <c r="A1729" s="3"/>
      <c r="E1729" s="22"/>
      <c r="F1729" s="22"/>
    </row>
    <row r="1730" spans="1:6" x14ac:dyDescent="0.25">
      <c r="A1730" s="3"/>
      <c r="E1730" s="22"/>
      <c r="F1730" s="22"/>
    </row>
    <row r="1731" spans="1:6" x14ac:dyDescent="0.25">
      <c r="A1731" s="3"/>
      <c r="E1731" s="22"/>
      <c r="F1731" s="22"/>
    </row>
    <row r="1732" spans="1:6" x14ac:dyDescent="0.25">
      <c r="A1732" s="3"/>
      <c r="E1732" s="22"/>
      <c r="F1732" s="22"/>
    </row>
    <row r="1733" spans="1:6" x14ac:dyDescent="0.25">
      <c r="A1733" s="3"/>
      <c r="E1733" s="22"/>
      <c r="F1733" s="22"/>
    </row>
    <row r="1734" spans="1:6" x14ac:dyDescent="0.25">
      <c r="A1734" s="3"/>
      <c r="E1734" s="22"/>
      <c r="F1734" s="22"/>
    </row>
    <row r="1735" spans="1:6" x14ac:dyDescent="0.25">
      <c r="A1735" s="3"/>
      <c r="E1735" s="22"/>
      <c r="F1735" s="22"/>
    </row>
    <row r="1736" spans="1:6" x14ac:dyDescent="0.25">
      <c r="A1736" s="3"/>
      <c r="E1736" s="22"/>
      <c r="F1736" s="22"/>
    </row>
    <row r="1737" spans="1:6" x14ac:dyDescent="0.25">
      <c r="A1737" s="3"/>
      <c r="E1737" s="22"/>
      <c r="F1737" s="22"/>
    </row>
    <row r="1738" spans="1:6" x14ac:dyDescent="0.25">
      <c r="A1738" s="3"/>
      <c r="E1738" s="22"/>
      <c r="F1738" s="22"/>
    </row>
    <row r="1739" spans="1:6" x14ac:dyDescent="0.25">
      <c r="A1739" s="3"/>
      <c r="E1739" s="22"/>
      <c r="F1739" s="22"/>
    </row>
    <row r="1740" spans="1:6" x14ac:dyDescent="0.25">
      <c r="A1740" s="3"/>
      <c r="E1740" s="22"/>
      <c r="F1740" s="22"/>
    </row>
    <row r="1741" spans="1:6" x14ac:dyDescent="0.25">
      <c r="A1741" s="3"/>
      <c r="E1741" s="22"/>
      <c r="F1741" s="22"/>
    </row>
    <row r="1742" spans="1:6" x14ac:dyDescent="0.25">
      <c r="A1742" s="3"/>
      <c r="E1742" s="22"/>
      <c r="F1742" s="22"/>
    </row>
    <row r="1743" spans="1:6" x14ac:dyDescent="0.25">
      <c r="A1743" s="3"/>
      <c r="E1743" s="22"/>
      <c r="F1743" s="22"/>
    </row>
    <row r="1744" spans="1:6" x14ac:dyDescent="0.25">
      <c r="A1744" s="3"/>
      <c r="E1744" s="22"/>
      <c r="F1744" s="22"/>
    </row>
    <row r="1745" spans="1:6" x14ac:dyDescent="0.25">
      <c r="A1745" s="3"/>
      <c r="E1745" s="22"/>
      <c r="F1745" s="22"/>
    </row>
    <row r="1746" spans="1:6" x14ac:dyDescent="0.25">
      <c r="A1746" s="3"/>
      <c r="E1746" s="22"/>
      <c r="F1746" s="22"/>
    </row>
    <row r="1747" spans="1:6" x14ac:dyDescent="0.25">
      <c r="A1747" s="3"/>
      <c r="E1747" s="22"/>
      <c r="F1747" s="22"/>
    </row>
    <row r="1748" spans="1:6" x14ac:dyDescent="0.25">
      <c r="A1748" s="3"/>
      <c r="E1748" s="22"/>
      <c r="F1748" s="22"/>
    </row>
    <row r="1749" spans="1:6" x14ac:dyDescent="0.25">
      <c r="A1749" s="3"/>
      <c r="E1749" s="22"/>
      <c r="F1749" s="22"/>
    </row>
    <row r="1750" spans="1:6" x14ac:dyDescent="0.25">
      <c r="A1750" s="3"/>
      <c r="E1750" s="22"/>
      <c r="F1750" s="22"/>
    </row>
    <row r="1751" spans="1:6" x14ac:dyDescent="0.25">
      <c r="A1751" s="3"/>
      <c r="E1751" s="22"/>
      <c r="F1751" s="22"/>
    </row>
    <row r="1752" spans="1:6" x14ac:dyDescent="0.25">
      <c r="A1752" s="3"/>
      <c r="E1752" s="22"/>
      <c r="F1752" s="22"/>
    </row>
    <row r="1753" spans="1:6" x14ac:dyDescent="0.25">
      <c r="A1753" s="3"/>
      <c r="E1753" s="22"/>
      <c r="F1753" s="22"/>
    </row>
    <row r="1754" spans="1:6" x14ac:dyDescent="0.25">
      <c r="A1754" s="3"/>
      <c r="E1754" s="22"/>
      <c r="F1754" s="22"/>
    </row>
    <row r="1755" spans="1:6" x14ac:dyDescent="0.25">
      <c r="A1755" s="3"/>
      <c r="E1755" s="22"/>
      <c r="F1755" s="22"/>
    </row>
    <row r="1756" spans="1:6" x14ac:dyDescent="0.25">
      <c r="A1756" s="3"/>
      <c r="E1756" s="22"/>
      <c r="F1756" s="22"/>
    </row>
    <row r="1757" spans="1:6" x14ac:dyDescent="0.25">
      <c r="A1757" s="3"/>
      <c r="E1757" s="22"/>
      <c r="F1757" s="22"/>
    </row>
    <row r="1758" spans="1:6" x14ac:dyDescent="0.25">
      <c r="A1758" s="3"/>
      <c r="E1758" s="22"/>
      <c r="F1758" s="22"/>
    </row>
    <row r="1759" spans="1:6" x14ac:dyDescent="0.25">
      <c r="A1759" s="3"/>
      <c r="E1759" s="22"/>
      <c r="F1759" s="22"/>
    </row>
    <row r="1760" spans="1:6" x14ac:dyDescent="0.25">
      <c r="A1760" s="3"/>
      <c r="E1760" s="22"/>
      <c r="F1760" s="22"/>
    </row>
    <row r="1761" spans="1:6" x14ac:dyDescent="0.25">
      <c r="A1761" s="3"/>
      <c r="E1761" s="22"/>
      <c r="F1761" s="22"/>
    </row>
    <row r="1762" spans="1:6" x14ac:dyDescent="0.25">
      <c r="A1762" s="3"/>
      <c r="E1762" s="22"/>
      <c r="F1762" s="22"/>
    </row>
    <row r="1763" spans="1:6" x14ac:dyDescent="0.25">
      <c r="A1763" s="3"/>
      <c r="E1763" s="22"/>
      <c r="F1763" s="22"/>
    </row>
    <row r="1764" spans="1:6" x14ac:dyDescent="0.25">
      <c r="A1764" s="3"/>
      <c r="E1764" s="22"/>
      <c r="F1764" s="22"/>
    </row>
    <row r="1765" spans="1:6" x14ac:dyDescent="0.25">
      <c r="A1765" s="3"/>
      <c r="E1765" s="22"/>
      <c r="F1765" s="22"/>
    </row>
    <row r="1766" spans="1:6" x14ac:dyDescent="0.25">
      <c r="A1766" s="3"/>
      <c r="E1766" s="22"/>
      <c r="F1766" s="22"/>
    </row>
    <row r="1767" spans="1:6" x14ac:dyDescent="0.25">
      <c r="A1767" s="3"/>
      <c r="E1767" s="22"/>
      <c r="F1767" s="22"/>
    </row>
    <row r="1768" spans="1:6" x14ac:dyDescent="0.25">
      <c r="A1768" s="3"/>
      <c r="E1768" s="22"/>
      <c r="F1768" s="22"/>
    </row>
    <row r="1769" spans="1:6" x14ac:dyDescent="0.25">
      <c r="A1769" s="3"/>
      <c r="E1769" s="22"/>
      <c r="F1769" s="22"/>
    </row>
    <row r="1770" spans="1:6" x14ac:dyDescent="0.25">
      <c r="A1770" s="3"/>
      <c r="E1770" s="22"/>
      <c r="F1770" s="22"/>
    </row>
    <row r="1771" spans="1:6" x14ac:dyDescent="0.25">
      <c r="A1771" s="3"/>
      <c r="E1771" s="22"/>
      <c r="F1771" s="22"/>
    </row>
    <row r="1772" spans="1:6" x14ac:dyDescent="0.25">
      <c r="A1772" s="3"/>
      <c r="E1772" s="22"/>
      <c r="F1772" s="22"/>
    </row>
    <row r="1773" spans="1:6" x14ac:dyDescent="0.25">
      <c r="A1773" s="3"/>
      <c r="E1773" s="22"/>
      <c r="F1773" s="22"/>
    </row>
    <row r="1774" spans="1:6" x14ac:dyDescent="0.25">
      <c r="A1774" s="3"/>
      <c r="E1774" s="22"/>
      <c r="F1774" s="22"/>
    </row>
    <row r="1775" spans="1:6" x14ac:dyDescent="0.25">
      <c r="A1775" s="3"/>
      <c r="E1775" s="22"/>
      <c r="F1775" s="22"/>
    </row>
    <row r="1776" spans="1:6" x14ac:dyDescent="0.25">
      <c r="A1776" s="3"/>
      <c r="E1776" s="22"/>
      <c r="F1776" s="22"/>
    </row>
    <row r="1777" spans="1:6" x14ac:dyDescent="0.25">
      <c r="A1777" s="3"/>
      <c r="E1777" s="22"/>
      <c r="F1777" s="22"/>
    </row>
    <row r="1778" spans="1:6" x14ac:dyDescent="0.25">
      <c r="A1778" s="3"/>
      <c r="E1778" s="22"/>
      <c r="F1778" s="22"/>
    </row>
    <row r="1779" spans="1:6" x14ac:dyDescent="0.25">
      <c r="A1779" s="3"/>
      <c r="E1779" s="22"/>
      <c r="F1779" s="22"/>
    </row>
    <row r="1780" spans="1:6" x14ac:dyDescent="0.25">
      <c r="A1780" s="3"/>
      <c r="E1780" s="22"/>
      <c r="F1780" s="22"/>
    </row>
    <row r="1781" spans="1:6" x14ac:dyDescent="0.25">
      <c r="A1781" s="3"/>
      <c r="E1781" s="22"/>
      <c r="F1781" s="22"/>
    </row>
    <row r="1782" spans="1:6" x14ac:dyDescent="0.25">
      <c r="A1782" s="3"/>
      <c r="E1782" s="22"/>
      <c r="F1782" s="22"/>
    </row>
    <row r="1783" spans="1:6" x14ac:dyDescent="0.25">
      <c r="A1783" s="3"/>
      <c r="E1783" s="22"/>
      <c r="F1783" s="22"/>
    </row>
    <row r="1784" spans="1:6" x14ac:dyDescent="0.25">
      <c r="A1784" s="3"/>
      <c r="E1784" s="22"/>
      <c r="F1784" s="22"/>
    </row>
    <row r="1785" spans="1:6" x14ac:dyDescent="0.25">
      <c r="A1785" s="3"/>
      <c r="E1785" s="22"/>
      <c r="F1785" s="22"/>
    </row>
    <row r="1786" spans="1:6" x14ac:dyDescent="0.25">
      <c r="A1786" s="3"/>
      <c r="E1786" s="22"/>
      <c r="F1786" s="22"/>
    </row>
    <row r="1787" spans="1:6" x14ac:dyDescent="0.25">
      <c r="A1787" s="3"/>
      <c r="E1787" s="22"/>
      <c r="F1787" s="22"/>
    </row>
    <row r="1788" spans="1:6" x14ac:dyDescent="0.25">
      <c r="A1788" s="3"/>
      <c r="E1788" s="22"/>
      <c r="F1788" s="22"/>
    </row>
    <row r="1789" spans="1:6" x14ac:dyDescent="0.25">
      <c r="A1789" s="3"/>
      <c r="E1789" s="22"/>
      <c r="F1789" s="22"/>
    </row>
    <row r="1790" spans="1:6" x14ac:dyDescent="0.25">
      <c r="A1790" s="3"/>
      <c r="E1790" s="22"/>
      <c r="F1790" s="22"/>
    </row>
    <row r="1791" spans="1:6" x14ac:dyDescent="0.25">
      <c r="A1791" s="3"/>
      <c r="E1791" s="22"/>
      <c r="F1791" s="22"/>
    </row>
    <row r="1792" spans="1:6" x14ac:dyDescent="0.25">
      <c r="A1792" s="3"/>
      <c r="E1792" s="22"/>
      <c r="F1792" s="22"/>
    </row>
    <row r="1793" spans="1:6" x14ac:dyDescent="0.25">
      <c r="A1793" s="3"/>
      <c r="E1793" s="22"/>
      <c r="F1793" s="22"/>
    </row>
    <row r="1794" spans="1:6" x14ac:dyDescent="0.25">
      <c r="A1794" s="3"/>
      <c r="E1794" s="22"/>
      <c r="F1794" s="22"/>
    </row>
    <row r="1795" spans="1:6" x14ac:dyDescent="0.25">
      <c r="A1795" s="3"/>
      <c r="E1795" s="22"/>
      <c r="F1795" s="22"/>
    </row>
    <row r="1796" spans="1:6" x14ac:dyDescent="0.25">
      <c r="A1796" s="3"/>
      <c r="E1796" s="22"/>
      <c r="F1796" s="22"/>
    </row>
    <row r="1797" spans="1:6" x14ac:dyDescent="0.25">
      <c r="A1797" s="3"/>
      <c r="E1797" s="22"/>
      <c r="F1797" s="22"/>
    </row>
    <row r="1798" spans="1:6" x14ac:dyDescent="0.25">
      <c r="A1798" s="3"/>
      <c r="E1798" s="22"/>
      <c r="F1798" s="22"/>
    </row>
    <row r="1799" spans="1:6" x14ac:dyDescent="0.25">
      <c r="A1799" s="3"/>
      <c r="E1799" s="22"/>
      <c r="F1799" s="22"/>
    </row>
    <row r="1800" spans="1:6" x14ac:dyDescent="0.25">
      <c r="A1800" s="3"/>
      <c r="E1800" s="22"/>
      <c r="F1800" s="22"/>
    </row>
    <row r="1801" spans="1:6" x14ac:dyDescent="0.25">
      <c r="A1801" s="3"/>
      <c r="E1801" s="22"/>
      <c r="F1801" s="22"/>
    </row>
    <row r="1802" spans="1:6" x14ac:dyDescent="0.25">
      <c r="A1802" s="3"/>
      <c r="E1802" s="22"/>
      <c r="F1802" s="22"/>
    </row>
    <row r="1803" spans="1:6" x14ac:dyDescent="0.25">
      <c r="A1803" s="3"/>
      <c r="E1803" s="22"/>
      <c r="F1803" s="22"/>
    </row>
    <row r="1804" spans="1:6" x14ac:dyDescent="0.25">
      <c r="A1804" s="3"/>
      <c r="E1804" s="22"/>
      <c r="F1804" s="22"/>
    </row>
    <row r="1805" spans="1:6" x14ac:dyDescent="0.25">
      <c r="A1805" s="3"/>
      <c r="E1805" s="22"/>
      <c r="F1805" s="22"/>
    </row>
    <row r="1806" spans="1:6" x14ac:dyDescent="0.25">
      <c r="A1806" s="3"/>
      <c r="E1806" s="22"/>
      <c r="F1806" s="22"/>
    </row>
    <row r="1807" spans="1:6" x14ac:dyDescent="0.25">
      <c r="A1807" s="3"/>
      <c r="E1807" s="22"/>
      <c r="F1807" s="22"/>
    </row>
    <row r="1808" spans="1:6" x14ac:dyDescent="0.25">
      <c r="A1808" s="3"/>
      <c r="E1808" s="22"/>
      <c r="F1808" s="22"/>
    </row>
    <row r="1809" spans="1:6" x14ac:dyDescent="0.25">
      <c r="A1809" s="3"/>
      <c r="E1809" s="22"/>
      <c r="F1809" s="22"/>
    </row>
    <row r="1810" spans="1:6" x14ac:dyDescent="0.25">
      <c r="A1810" s="3"/>
      <c r="E1810" s="22"/>
      <c r="F1810" s="22"/>
    </row>
    <row r="1811" spans="1:6" x14ac:dyDescent="0.25">
      <c r="A1811" s="3"/>
      <c r="E1811" s="22"/>
      <c r="F1811" s="22"/>
    </row>
    <row r="1812" spans="1:6" x14ac:dyDescent="0.25">
      <c r="A1812" s="3"/>
      <c r="E1812" s="22"/>
      <c r="F1812" s="22"/>
    </row>
    <row r="1813" spans="1:6" x14ac:dyDescent="0.25">
      <c r="A1813" s="3"/>
      <c r="E1813" s="22"/>
      <c r="F1813" s="22"/>
    </row>
    <row r="1814" spans="1:6" x14ac:dyDescent="0.25">
      <c r="A1814" s="3"/>
      <c r="E1814" s="22"/>
      <c r="F1814" s="22"/>
    </row>
    <row r="1815" spans="1:6" x14ac:dyDescent="0.25">
      <c r="A1815" s="3"/>
      <c r="E1815" s="22"/>
      <c r="F1815" s="22"/>
    </row>
    <row r="1816" spans="1:6" x14ac:dyDescent="0.25">
      <c r="A1816" s="3"/>
      <c r="E1816" s="22"/>
      <c r="F1816" s="22"/>
    </row>
    <row r="1817" spans="1:6" x14ac:dyDescent="0.25">
      <c r="A1817" s="3"/>
      <c r="E1817" s="22"/>
      <c r="F1817" s="22"/>
    </row>
    <row r="1818" spans="1:6" x14ac:dyDescent="0.25">
      <c r="A1818" s="3"/>
      <c r="E1818" s="22"/>
      <c r="F1818" s="22"/>
    </row>
    <row r="1819" spans="1:6" x14ac:dyDescent="0.25">
      <c r="A1819" s="3"/>
      <c r="E1819" s="22"/>
      <c r="F1819" s="22"/>
    </row>
    <row r="1820" spans="1:6" x14ac:dyDescent="0.25">
      <c r="A1820" s="3"/>
      <c r="E1820" s="22"/>
      <c r="F1820" s="22"/>
    </row>
    <row r="1821" spans="1:6" x14ac:dyDescent="0.25">
      <c r="A1821" s="3"/>
      <c r="E1821" s="22"/>
      <c r="F1821" s="22"/>
    </row>
    <row r="1822" spans="1:6" x14ac:dyDescent="0.25">
      <c r="A1822" s="3"/>
      <c r="E1822" s="22"/>
      <c r="F1822" s="22"/>
    </row>
    <row r="1823" spans="1:6" x14ac:dyDescent="0.25">
      <c r="A1823" s="3"/>
      <c r="E1823" s="22"/>
      <c r="F1823" s="22"/>
    </row>
    <row r="1824" spans="1:6" x14ac:dyDescent="0.25">
      <c r="A1824" s="3"/>
      <c r="E1824" s="22"/>
      <c r="F1824" s="22"/>
    </row>
    <row r="1825" spans="1:6" x14ac:dyDescent="0.25">
      <c r="A1825" s="3"/>
      <c r="E1825" s="22"/>
      <c r="F1825" s="22"/>
    </row>
    <row r="1826" spans="1:6" x14ac:dyDescent="0.25">
      <c r="A1826" s="3"/>
      <c r="E1826" s="22"/>
      <c r="F1826" s="22"/>
    </row>
    <row r="1827" spans="1:6" x14ac:dyDescent="0.25">
      <c r="A1827" s="3"/>
      <c r="E1827" s="22"/>
      <c r="F1827" s="22"/>
    </row>
    <row r="1828" spans="1:6" x14ac:dyDescent="0.25">
      <c r="A1828" s="3"/>
      <c r="E1828" s="22"/>
      <c r="F1828" s="22"/>
    </row>
    <row r="1829" spans="1:6" x14ac:dyDescent="0.25">
      <c r="A1829" s="3"/>
      <c r="E1829" s="22"/>
      <c r="F1829" s="22"/>
    </row>
    <row r="1830" spans="1:6" x14ac:dyDescent="0.25">
      <c r="A1830" s="3"/>
      <c r="E1830" s="22"/>
      <c r="F1830" s="22"/>
    </row>
    <row r="1831" spans="1:6" x14ac:dyDescent="0.25">
      <c r="A1831" s="3"/>
      <c r="E1831" s="22"/>
      <c r="F1831" s="22"/>
    </row>
    <row r="1832" spans="1:6" x14ac:dyDescent="0.25">
      <c r="A1832" s="3"/>
      <c r="E1832" s="22"/>
      <c r="F1832" s="22"/>
    </row>
  </sheetData>
  <sheetProtection autoFilter="0"/>
  <autoFilter ref="A2:H426" xr:uid="{00000000-0009-0000-0000-000009000000}"/>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9" tint="0.59999389629810485"/>
  </sheetPr>
  <dimension ref="A1:L1767"/>
  <sheetViews>
    <sheetView workbookViewId="0">
      <selection activeCell="D33" sqref="D33"/>
    </sheetView>
  </sheetViews>
  <sheetFormatPr defaultColWidth="8.84375" defaultRowHeight="12.5" x14ac:dyDescent="0.25"/>
  <cols>
    <col min="1" max="1" width="5.765625" style="555" customWidth="1"/>
    <col min="2" max="2" width="80.4609375" style="555" customWidth="1"/>
    <col min="3" max="3" width="18.07421875" style="555" hidden="1" customWidth="1"/>
    <col min="4" max="4" width="61.765625" style="555" customWidth="1"/>
    <col min="5" max="5" width="17.84375" style="555" customWidth="1"/>
    <col min="6" max="7" width="4.07421875" style="555" customWidth="1"/>
    <col min="8" max="8" width="15.765625" style="555" customWidth="1"/>
    <col min="9" max="9" width="16.765625" style="555" customWidth="1"/>
    <col min="10" max="12" width="4.07421875" style="555" customWidth="1"/>
    <col min="13" max="16384" width="8.84375" style="555"/>
  </cols>
  <sheetData>
    <row r="1" spans="1:9" ht="13" x14ac:dyDescent="0.3">
      <c r="B1" s="556" t="s">
        <v>574</v>
      </c>
      <c r="C1" s="556"/>
    </row>
    <row r="2" spans="1:9" ht="13" x14ac:dyDescent="0.3">
      <c r="A2" s="557" t="s">
        <v>3482</v>
      </c>
      <c r="B2" s="557" t="s">
        <v>575</v>
      </c>
      <c r="C2" s="557" t="s">
        <v>520</v>
      </c>
      <c r="D2" s="557" t="s">
        <v>576</v>
      </c>
      <c r="E2" s="557" t="s">
        <v>522</v>
      </c>
      <c r="H2" s="556" t="s">
        <v>520</v>
      </c>
      <c r="I2" s="556" t="s">
        <v>522</v>
      </c>
    </row>
    <row r="3" spans="1:9" x14ac:dyDescent="0.25">
      <c r="A3" s="564">
        <f>IF(COUNTIF(Text!$C$4:$C$426,B3)&gt;0,VLOOKUP(B3,Text!$C$4:$H$426,6,FALSE),"")</f>
        <v>0</v>
      </c>
      <c r="B3" s="552" t="s">
        <v>4001</v>
      </c>
      <c r="C3" s="558"/>
      <c r="D3" s="552" t="s">
        <v>4001</v>
      </c>
      <c r="E3" s="552"/>
      <c r="H3" s="555" t="s">
        <v>580</v>
      </c>
      <c r="I3" s="555" t="s">
        <v>581</v>
      </c>
    </row>
    <row r="4" spans="1:9" x14ac:dyDescent="0.25">
      <c r="A4" s="564">
        <f>IF(COUNTIF(Text!$C$4:$C$426,B4)&gt;0,VLOOKUP(B4,Text!$C$4:$H$426,6,FALSE),"")</f>
        <v>0</v>
      </c>
      <c r="B4" s="552" t="s">
        <v>457</v>
      </c>
      <c r="C4" s="559"/>
      <c r="D4" s="552" t="s">
        <v>1516</v>
      </c>
      <c r="E4" s="552"/>
    </row>
    <row r="5" spans="1:9" x14ac:dyDescent="0.25">
      <c r="A5" s="564">
        <f>IF(COUNTIF(Text!$C$4:$C$426,B5)&gt;0,VLOOKUP(B5,Text!$C$4:$H$426,6,FALSE),"")</f>
        <v>0</v>
      </c>
      <c r="B5" s="552" t="s">
        <v>22</v>
      </c>
      <c r="C5" s="558"/>
      <c r="D5" s="552" t="s">
        <v>2920</v>
      </c>
      <c r="E5" s="552"/>
      <c r="H5" s="555" t="s">
        <v>586</v>
      </c>
      <c r="I5" s="555" t="s">
        <v>587</v>
      </c>
    </row>
    <row r="6" spans="1:9" x14ac:dyDescent="0.25">
      <c r="A6" s="564">
        <f>IF(COUNTIF(Text!$C$4:$C$426,B6)&gt;0,VLOOKUP(B6,Text!$C$4:$H$426,6,FALSE),"")</f>
        <v>0</v>
      </c>
      <c r="B6" s="552" t="s">
        <v>20</v>
      </c>
      <c r="C6" s="558"/>
      <c r="D6" s="552" t="s">
        <v>2921</v>
      </c>
      <c r="E6" s="552"/>
      <c r="H6" s="555" t="s">
        <v>590</v>
      </c>
      <c r="I6" s="555" t="s">
        <v>591</v>
      </c>
    </row>
    <row r="7" spans="1:9" x14ac:dyDescent="0.25">
      <c r="A7" s="564">
        <f>IF(COUNTIF(Text!$C$4:$C$426,B7)&gt;0,VLOOKUP(B7,Text!$C$4:$H$426,6,FALSE),"")</f>
        <v>0</v>
      </c>
      <c r="B7" s="552" t="s">
        <v>19</v>
      </c>
      <c r="C7" s="558"/>
      <c r="D7" s="552" t="s">
        <v>2922</v>
      </c>
      <c r="E7" s="552"/>
      <c r="H7" s="555" t="s">
        <v>594</v>
      </c>
      <c r="I7" s="555" t="s">
        <v>595</v>
      </c>
    </row>
    <row r="8" spans="1:9" x14ac:dyDescent="0.25">
      <c r="A8" s="564">
        <f>IF(COUNTIF(Text!$C$4:$C$426,B8)&gt;0,VLOOKUP(B8,Text!$C$4:$H$426,6,FALSE),"")</f>
        <v>0</v>
      </c>
      <c r="B8" s="552" t="s">
        <v>21</v>
      </c>
      <c r="C8" s="558"/>
      <c r="D8" s="552" t="s">
        <v>2923</v>
      </c>
      <c r="E8" s="552"/>
      <c r="H8" s="555" t="s">
        <v>598</v>
      </c>
      <c r="I8" s="555" t="s">
        <v>599</v>
      </c>
    </row>
    <row r="9" spans="1:9" x14ac:dyDescent="0.25">
      <c r="A9" s="565">
        <f>IF(COUNTIF(Text!$C$4:$C$426,B9)&gt;0,VLOOKUP(B9,Text!$C$4:$H$426,6,FALSE),"")</f>
        <v>1</v>
      </c>
      <c r="B9" s="552" t="s">
        <v>195</v>
      </c>
      <c r="C9" s="559"/>
      <c r="D9" s="560" t="s">
        <v>1502</v>
      </c>
      <c r="E9" s="552"/>
      <c r="H9" s="555" t="s">
        <v>602</v>
      </c>
      <c r="I9" s="555" t="s">
        <v>603</v>
      </c>
    </row>
    <row r="10" spans="1:9" x14ac:dyDescent="0.25">
      <c r="A10" s="565">
        <f>IF(COUNTIF(Text!$C$4:$C$426,B10)&gt;0,VLOOKUP(B10,Text!$C$4:$H$426,6,FALSE),"")</f>
        <v>1</v>
      </c>
      <c r="B10" s="552" t="s">
        <v>1650</v>
      </c>
      <c r="C10" s="552"/>
      <c r="D10" s="560" t="s">
        <v>1651</v>
      </c>
      <c r="E10" s="552"/>
      <c r="H10" s="555" t="s">
        <v>605</v>
      </c>
      <c r="I10" s="555" t="s">
        <v>606</v>
      </c>
    </row>
    <row r="11" spans="1:9" x14ac:dyDescent="0.25">
      <c r="A11" s="565">
        <f>IF(COUNTIF(Text!$C$4:$C$426,B11)&gt;0,VLOOKUP(B11,Text!$C$4:$H$426,6,FALSE),"")</f>
        <v>0</v>
      </c>
      <c r="B11" s="552" t="s">
        <v>3687</v>
      </c>
      <c r="C11" s="552"/>
      <c r="D11" s="560" t="s">
        <v>3688</v>
      </c>
      <c r="E11" s="552"/>
      <c r="H11" s="555" t="s">
        <v>609</v>
      </c>
      <c r="I11" s="555" t="s">
        <v>610</v>
      </c>
    </row>
    <row r="12" spans="1:9" x14ac:dyDescent="0.25">
      <c r="A12" s="565">
        <f>IF(COUNTIF(Text!$C$4:$C$426,B12)&gt;0,VLOOKUP(B12,Text!$C$4:$H$426,6,FALSE),"")</f>
        <v>1</v>
      </c>
      <c r="B12" s="552" t="s">
        <v>2074</v>
      </c>
      <c r="C12" s="558"/>
      <c r="D12" s="560" t="s">
        <v>2075</v>
      </c>
      <c r="E12" s="552"/>
      <c r="H12" s="555" t="s">
        <v>614</v>
      </c>
      <c r="I12" s="555" t="s">
        <v>615</v>
      </c>
    </row>
    <row r="13" spans="1:9" x14ac:dyDescent="0.25">
      <c r="A13" s="565">
        <f>IF(COUNTIF(Text!$C$4:$C$426,B13)&gt;0,VLOOKUP(B13,Text!$C$4:$H$426,6,FALSE),"")</f>
        <v>1</v>
      </c>
      <c r="B13" s="552" t="s">
        <v>2692</v>
      </c>
      <c r="C13" s="558"/>
      <c r="D13" s="560" t="s">
        <v>2693</v>
      </c>
      <c r="E13" s="552"/>
      <c r="H13" s="555" t="s">
        <v>618</v>
      </c>
      <c r="I13" s="555" t="s">
        <v>619</v>
      </c>
    </row>
    <row r="14" spans="1:9" x14ac:dyDescent="0.25">
      <c r="A14" s="565">
        <f>IF(COUNTIF(Text!$C$4:$C$426,B14)&gt;0,VLOOKUP(B14,Text!$C$4:$H$426,6,FALSE),"")</f>
        <v>1</v>
      </c>
      <c r="B14" s="552" t="s">
        <v>2723</v>
      </c>
      <c r="C14" s="558"/>
      <c r="D14" s="560" t="s">
        <v>2724</v>
      </c>
      <c r="E14" s="552"/>
      <c r="H14" s="555" t="s">
        <v>622</v>
      </c>
      <c r="I14" s="555" t="s">
        <v>623</v>
      </c>
    </row>
    <row r="15" spans="1:9" x14ac:dyDescent="0.25">
      <c r="A15" s="565">
        <f>IF(COUNTIF(Text!$C$4:$C$426,B15)&gt;0,VLOOKUP(B15,Text!$C$4:$H$426,6,FALSE),"")</f>
        <v>1</v>
      </c>
      <c r="B15" s="552" t="s">
        <v>195</v>
      </c>
      <c r="C15" s="558" t="s">
        <v>3329</v>
      </c>
      <c r="D15" s="560" t="s">
        <v>1502</v>
      </c>
      <c r="E15" s="552"/>
      <c r="H15" s="555" t="s">
        <v>626</v>
      </c>
      <c r="I15" s="555" t="s">
        <v>627</v>
      </c>
    </row>
    <row r="16" spans="1:9" x14ac:dyDescent="0.25">
      <c r="A16" s="565" t="str">
        <f>IF(COUNTIF(Text!$C$4:$C$426,B16)&gt;0,VLOOKUP(B16,Text!$C$4:$H$426,6,FALSE),"")</f>
        <v/>
      </c>
      <c r="B16" s="552" t="s">
        <v>74</v>
      </c>
      <c r="C16" s="558"/>
      <c r="D16" s="560" t="s">
        <v>3532</v>
      </c>
      <c r="E16" s="552"/>
      <c r="H16" s="555" t="s">
        <v>629</v>
      </c>
      <c r="I16" s="555" t="s">
        <v>630</v>
      </c>
    </row>
    <row r="17" spans="1:9" x14ac:dyDescent="0.25">
      <c r="A17" s="565" t="str">
        <f>IF(COUNTIF(Text!$C$4:$C$426,B17)&gt;0,VLOOKUP(B17,Text!$C$4:$H$426,6,FALSE),"")</f>
        <v/>
      </c>
      <c r="B17" s="552" t="s">
        <v>3282</v>
      </c>
      <c r="C17" s="558"/>
      <c r="D17" s="560" t="s">
        <v>3648</v>
      </c>
      <c r="E17" s="552"/>
      <c r="H17" s="555" t="s">
        <v>633</v>
      </c>
      <c r="I17" s="555" t="s">
        <v>634</v>
      </c>
    </row>
    <row r="18" spans="1:9" x14ac:dyDescent="0.25">
      <c r="A18" s="565">
        <f>IF(COUNTIF(Text!$C$4:$C$426,B18)&gt;0,VLOOKUP(B18,Text!$C$4:$H$426,6,FALSE),"")</f>
        <v>1</v>
      </c>
      <c r="B18" s="552" t="s">
        <v>173</v>
      </c>
      <c r="C18" s="558"/>
      <c r="D18" s="560" t="s">
        <v>3466</v>
      </c>
      <c r="E18" s="552"/>
      <c r="H18" s="555" t="s">
        <v>635</v>
      </c>
      <c r="I18" s="555" t="s">
        <v>636</v>
      </c>
    </row>
    <row r="19" spans="1:9" x14ac:dyDescent="0.25">
      <c r="A19" s="565" t="str">
        <f>IF(COUNTIF(Text!$C$4:$C$426,B19)&gt;0,VLOOKUP(B19,Text!$C$4:$H$426,6,FALSE),"")</f>
        <v/>
      </c>
      <c r="B19" s="552" t="s">
        <v>58</v>
      </c>
      <c r="C19" s="558"/>
      <c r="D19" s="560" t="s">
        <v>3533</v>
      </c>
      <c r="E19" s="552"/>
      <c r="H19" s="555" t="s">
        <v>637</v>
      </c>
      <c r="I19" s="555" t="s">
        <v>638</v>
      </c>
    </row>
    <row r="20" spans="1:9" x14ac:dyDescent="0.25">
      <c r="A20" s="565">
        <f>IF(COUNTIF(Text!$C$4:$C$426,B20)&gt;0,VLOOKUP(B20,Text!$C$4:$H$426,6,FALSE),"")</f>
        <v>1</v>
      </c>
      <c r="B20" s="552" t="s">
        <v>132</v>
      </c>
      <c r="C20" s="558"/>
      <c r="D20" s="560" t="s">
        <v>3467</v>
      </c>
      <c r="E20" s="552"/>
      <c r="H20" s="555" t="s">
        <v>639</v>
      </c>
      <c r="I20" s="555" t="s">
        <v>640</v>
      </c>
    </row>
    <row r="21" spans="1:9" x14ac:dyDescent="0.25">
      <c r="A21" s="565">
        <f>IF(COUNTIF(Text!$C$4:$C$426,B21)&gt;0,VLOOKUP(B21,Text!$C$4:$H$426,6,FALSE),"")</f>
        <v>1</v>
      </c>
      <c r="B21" s="552" t="s">
        <v>133</v>
      </c>
      <c r="C21" s="558"/>
      <c r="D21" s="560" t="s">
        <v>3468</v>
      </c>
      <c r="E21" s="552"/>
      <c r="H21" s="555" t="s">
        <v>641</v>
      </c>
      <c r="I21" s="555" t="s">
        <v>642</v>
      </c>
    </row>
    <row r="22" spans="1:9" x14ac:dyDescent="0.25">
      <c r="A22" s="565">
        <f>IF(COUNTIF(Text!$C$4:$C$426,B22)&gt;0,VLOOKUP(B22,Text!$C$4:$H$426,6,FALSE),"")</f>
        <v>1</v>
      </c>
      <c r="B22" s="552" t="s">
        <v>134</v>
      </c>
      <c r="C22" s="558"/>
      <c r="D22" s="560" t="s">
        <v>3469</v>
      </c>
      <c r="E22" s="552"/>
      <c r="H22" s="555" t="s">
        <v>643</v>
      </c>
      <c r="I22" s="555" t="s">
        <v>644</v>
      </c>
    </row>
    <row r="23" spans="1:9" x14ac:dyDescent="0.25">
      <c r="A23" s="565">
        <f>IF(COUNTIF(Text!$C$4:$C$426,B23)&gt;0,VLOOKUP(B23,Text!$C$4:$H$426,6,FALSE),"")</f>
        <v>1</v>
      </c>
      <c r="B23" s="552" t="s">
        <v>135</v>
      </c>
      <c r="C23" s="558"/>
      <c r="D23" s="560" t="s">
        <v>3470</v>
      </c>
      <c r="E23" s="552"/>
      <c r="H23" s="555" t="s">
        <v>645</v>
      </c>
      <c r="I23" s="555" t="s">
        <v>646</v>
      </c>
    </row>
    <row r="24" spans="1:9" x14ac:dyDescent="0.25">
      <c r="A24" s="565">
        <f>IF(COUNTIF(Text!$C$4:$C$426,B24)&gt;0,VLOOKUP(B24,Text!$C$4:$H$426,6,FALSE),"")</f>
        <v>1</v>
      </c>
      <c r="B24" s="552" t="s">
        <v>459</v>
      </c>
      <c r="C24" s="558"/>
      <c r="D24" s="560" t="s">
        <v>3471</v>
      </c>
      <c r="E24" s="552"/>
      <c r="H24" s="555" t="s">
        <v>648</v>
      </c>
      <c r="I24" s="555" t="s">
        <v>649</v>
      </c>
    </row>
    <row r="25" spans="1:9" x14ac:dyDescent="0.25">
      <c r="A25" s="565" t="str">
        <f>IF(COUNTIF(Text!$C$4:$C$426,B25)&gt;0,VLOOKUP(B25,Text!$C$4:$H$426,6,FALSE),"")</f>
        <v/>
      </c>
      <c r="B25" s="552" t="s">
        <v>57</v>
      </c>
      <c r="C25" s="558"/>
      <c r="D25" s="560" t="s">
        <v>3534</v>
      </c>
      <c r="E25" s="552"/>
      <c r="H25" s="555" t="s">
        <v>651</v>
      </c>
      <c r="I25" s="555" t="s">
        <v>652</v>
      </c>
    </row>
    <row r="26" spans="1:9" x14ac:dyDescent="0.25">
      <c r="A26" s="565" t="str">
        <f>IF(COUNTIF(Text!$C$4:$C$426,B26)&gt;0,VLOOKUP(B26,Text!$C$4:$H$426,6,FALSE),"")</f>
        <v/>
      </c>
      <c r="B26" s="552" t="s">
        <v>24</v>
      </c>
      <c r="C26" s="558"/>
      <c r="D26" s="560" t="s">
        <v>3535</v>
      </c>
      <c r="E26" s="552"/>
      <c r="H26" s="555" t="s">
        <v>654</v>
      </c>
      <c r="I26" s="555" t="s">
        <v>655</v>
      </c>
    </row>
    <row r="27" spans="1:9" x14ac:dyDescent="0.25">
      <c r="A27" s="565" t="str">
        <f>IF(COUNTIF(Text!$C$4:$C$426,B27)&gt;0,VLOOKUP(B27,Text!$C$4:$H$426,6,FALSE),"")</f>
        <v/>
      </c>
      <c r="B27" s="552" t="s">
        <v>192</v>
      </c>
      <c r="C27" s="558"/>
      <c r="D27" s="560" t="s">
        <v>3536</v>
      </c>
      <c r="E27" s="552"/>
      <c r="H27" s="555" t="s">
        <v>657</v>
      </c>
      <c r="I27" s="555" t="s">
        <v>658</v>
      </c>
    </row>
    <row r="28" spans="1:9" x14ac:dyDescent="0.25">
      <c r="A28" s="565">
        <f>IF(COUNTIF(Text!$C$4:$C$426,B28)&gt;0,VLOOKUP(B28,Text!$C$4:$H$426,6,FALSE),"")</f>
        <v>1</v>
      </c>
      <c r="B28" s="552" t="s">
        <v>221</v>
      </c>
      <c r="C28" s="558"/>
      <c r="D28" s="560" t="s">
        <v>3465</v>
      </c>
      <c r="E28" s="552"/>
      <c r="H28" s="555" t="s">
        <v>660</v>
      </c>
      <c r="I28" s="555" t="s">
        <v>661</v>
      </c>
    </row>
    <row r="29" spans="1:9" x14ac:dyDescent="0.25">
      <c r="A29" s="565" t="str">
        <f>IF(COUNTIF(Text!$C$4:$C$426,B29)&gt;0,VLOOKUP(B29,Text!$C$4:$H$426,6,FALSE),"")</f>
        <v/>
      </c>
      <c r="B29" s="552" t="s">
        <v>59</v>
      </c>
      <c r="C29" s="558"/>
      <c r="D29" s="560" t="s">
        <v>3537</v>
      </c>
      <c r="E29" s="552"/>
      <c r="H29" s="555" t="s">
        <v>662</v>
      </c>
      <c r="I29" s="555" t="s">
        <v>663</v>
      </c>
    </row>
    <row r="30" spans="1:9" x14ac:dyDescent="0.25">
      <c r="A30" s="565">
        <f>IF(COUNTIF(Text!$C$4:$C$426,B30)&gt;0,VLOOKUP(B30,Text!$C$4:$H$426,6,FALSE),"")</f>
        <v>1</v>
      </c>
      <c r="B30" s="552" t="s">
        <v>105</v>
      </c>
      <c r="C30" s="558"/>
      <c r="D30" s="560" t="s">
        <v>3472</v>
      </c>
      <c r="E30" s="552"/>
      <c r="H30" s="555" t="s">
        <v>665</v>
      </c>
      <c r="I30" s="555" t="s">
        <v>666</v>
      </c>
    </row>
    <row r="31" spans="1:9" x14ac:dyDescent="0.25">
      <c r="A31" s="565" t="str">
        <f>IF(COUNTIF(Text!$C$4:$C$426,B31)&gt;0,VLOOKUP(B31,Text!$C$4:$H$426,6,FALSE),"")</f>
        <v/>
      </c>
      <c r="B31" s="552" t="s">
        <v>106</v>
      </c>
      <c r="C31" s="558"/>
      <c r="D31" s="560" t="s">
        <v>3538</v>
      </c>
      <c r="E31" s="552"/>
      <c r="H31" s="555" t="s">
        <v>667</v>
      </c>
      <c r="I31" s="555" t="s">
        <v>668</v>
      </c>
    </row>
    <row r="32" spans="1:9" x14ac:dyDescent="0.25">
      <c r="A32" s="565" t="str">
        <f>IF(COUNTIF(Text!$C$4:$C$426,B32)&gt;0,VLOOKUP(B32,Text!$C$4:$H$426,6,FALSE),"")</f>
        <v/>
      </c>
      <c r="B32" s="552" t="s">
        <v>438</v>
      </c>
      <c r="C32" s="558"/>
      <c r="D32" s="560" t="s">
        <v>3539</v>
      </c>
      <c r="E32" s="552"/>
      <c r="H32" s="555" t="s">
        <v>670</v>
      </c>
      <c r="I32" s="555" t="s">
        <v>671</v>
      </c>
    </row>
    <row r="33" spans="1:9" x14ac:dyDescent="0.25">
      <c r="A33" s="565">
        <f>IF(COUNTIF(Text!$C$4:$C$426,B33)&gt;0,VLOOKUP(B33,Text!$C$4:$H$426,6,FALSE),"")</f>
        <v>1</v>
      </c>
      <c r="B33" s="552" t="s">
        <v>439</v>
      </c>
      <c r="C33" s="558"/>
      <c r="D33" s="560" t="s">
        <v>3473</v>
      </c>
      <c r="E33" s="552"/>
      <c r="H33" s="555" t="s">
        <v>674</v>
      </c>
      <c r="I33" s="555" t="s">
        <v>675</v>
      </c>
    </row>
    <row r="34" spans="1:9" x14ac:dyDescent="0.25">
      <c r="A34" s="565">
        <f>IF(COUNTIF(Text!$C$4:$C$426,B34)&gt;0,VLOOKUP(B34,Text!$C$4:$H$426,6,FALSE),"")</f>
        <v>1</v>
      </c>
      <c r="B34" s="552" t="s">
        <v>406</v>
      </c>
      <c r="C34" s="558"/>
      <c r="D34" s="560" t="s">
        <v>3475</v>
      </c>
      <c r="E34" s="552"/>
      <c r="H34" s="555" t="s">
        <v>678</v>
      </c>
      <c r="I34" s="555" t="s">
        <v>679</v>
      </c>
    </row>
    <row r="35" spans="1:9" x14ac:dyDescent="0.25">
      <c r="A35" s="565" t="str">
        <f>IF(COUNTIF(Text!$C$4:$C$426,B35)&gt;0,VLOOKUP(B35,Text!$C$4:$H$426,6,FALSE),"")</f>
        <v/>
      </c>
      <c r="B35" s="552" t="s">
        <v>404</v>
      </c>
      <c r="C35" s="558"/>
      <c r="D35" s="560" t="s">
        <v>3540</v>
      </c>
      <c r="E35" s="552"/>
      <c r="H35" s="555" t="s">
        <v>682</v>
      </c>
      <c r="I35" s="555" t="s">
        <v>683</v>
      </c>
    </row>
    <row r="36" spans="1:9" x14ac:dyDescent="0.25">
      <c r="A36" s="565">
        <f>IF(COUNTIF(Text!$C$4:$C$426,B36)&gt;0,VLOOKUP(B36,Text!$C$4:$H$426,6,FALSE),"")</f>
        <v>1</v>
      </c>
      <c r="B36" s="552" t="s">
        <v>403</v>
      </c>
      <c r="C36" s="558"/>
      <c r="D36" s="560" t="s">
        <v>3476</v>
      </c>
      <c r="E36" s="552"/>
      <c r="H36" s="555" t="s">
        <v>686</v>
      </c>
      <c r="I36" s="555" t="s">
        <v>687</v>
      </c>
    </row>
    <row r="37" spans="1:9" x14ac:dyDescent="0.25">
      <c r="A37" s="565" t="str">
        <f>IF(COUNTIF(Text!$C$4:$C$426,B37)&gt;0,VLOOKUP(B37,Text!$C$4:$H$426,6,FALSE),"")</f>
        <v/>
      </c>
      <c r="B37" s="552" t="s">
        <v>497</v>
      </c>
      <c r="C37" s="558"/>
      <c r="D37" s="560" t="s">
        <v>3541</v>
      </c>
      <c r="E37" s="552"/>
      <c r="H37" s="555" t="s">
        <v>690</v>
      </c>
      <c r="I37" s="555" t="s">
        <v>691</v>
      </c>
    </row>
    <row r="38" spans="1:9" x14ac:dyDescent="0.25">
      <c r="A38" s="565">
        <f>IF(COUNTIF(Text!$C$4:$C$426,B38)&gt;0,VLOOKUP(B38,Text!$C$4:$H$426,6,FALSE),"")</f>
        <v>1</v>
      </c>
      <c r="B38" s="552" t="s">
        <v>420</v>
      </c>
      <c r="C38" s="558"/>
      <c r="D38" s="560" t="s">
        <v>3542</v>
      </c>
      <c r="E38" s="552"/>
      <c r="H38" s="555" t="s">
        <v>694</v>
      </c>
      <c r="I38" s="555" t="s">
        <v>695</v>
      </c>
    </row>
    <row r="39" spans="1:9" x14ac:dyDescent="0.25">
      <c r="A39" s="565" t="str">
        <f>IF(COUNTIF(Text!$C$4:$C$426,B39)&gt;0,VLOOKUP(B39,Text!$C$4:$H$426,6,FALSE),"")</f>
        <v/>
      </c>
      <c r="B39" s="552" t="s">
        <v>421</v>
      </c>
      <c r="C39" s="558"/>
      <c r="D39" s="560" t="s">
        <v>3543</v>
      </c>
      <c r="E39" s="552"/>
      <c r="H39" s="555" t="s">
        <v>698</v>
      </c>
      <c r="I39" s="555" t="s">
        <v>699</v>
      </c>
    </row>
    <row r="40" spans="1:9" x14ac:dyDescent="0.25">
      <c r="A40" s="565" t="str">
        <f>IF(COUNTIF(Text!$C$4:$C$426,B40)&gt;0,VLOOKUP(B40,Text!$C$4:$H$426,6,FALSE),"")</f>
        <v/>
      </c>
      <c r="B40" s="552" t="s">
        <v>425</v>
      </c>
      <c r="C40" s="558"/>
      <c r="D40" s="560" t="s">
        <v>3544</v>
      </c>
      <c r="E40" s="552"/>
      <c r="H40" s="555" t="s">
        <v>701</v>
      </c>
      <c r="I40" s="555" t="s">
        <v>702</v>
      </c>
    </row>
    <row r="41" spans="1:9" x14ac:dyDescent="0.25">
      <c r="A41" s="565" t="str">
        <f>IF(COUNTIF(Text!$C$4:$C$426,B41)&gt;0,VLOOKUP(B41,Text!$C$4:$H$426,6,FALSE),"")</f>
        <v/>
      </c>
      <c r="B41" s="552" t="s">
        <v>410</v>
      </c>
      <c r="C41" s="558"/>
      <c r="D41" s="560" t="s">
        <v>3545</v>
      </c>
      <c r="E41" s="552"/>
      <c r="H41" s="555" t="s">
        <v>705</v>
      </c>
      <c r="I41" s="555" t="s">
        <v>706</v>
      </c>
    </row>
    <row r="42" spans="1:9" x14ac:dyDescent="0.25">
      <c r="A42" s="565" t="str">
        <f>IF(COUNTIF(Text!$C$4:$C$426,B42)&gt;0,VLOOKUP(B42,Text!$C$4:$H$426,6,FALSE),"")</f>
        <v/>
      </c>
      <c r="B42" s="552" t="s">
        <v>3285</v>
      </c>
      <c r="C42" s="558"/>
      <c r="D42" s="560" t="s">
        <v>3546</v>
      </c>
      <c r="E42" s="552"/>
      <c r="H42" s="555" t="s">
        <v>709</v>
      </c>
      <c r="I42" s="555" t="s">
        <v>710</v>
      </c>
    </row>
    <row r="43" spans="1:9" x14ac:dyDescent="0.25">
      <c r="A43" s="565" t="str">
        <f>IF(COUNTIF(Text!$C$4:$C$426,B43)&gt;0,VLOOKUP(B43,Text!$C$4:$H$426,6,FALSE),"")</f>
        <v/>
      </c>
      <c r="B43" s="552" t="s">
        <v>3286</v>
      </c>
      <c r="C43" s="558"/>
      <c r="D43" s="560" t="s">
        <v>3547</v>
      </c>
      <c r="E43" s="552"/>
      <c r="H43" s="555" t="s">
        <v>713</v>
      </c>
      <c r="I43" s="555" t="s">
        <v>714</v>
      </c>
    </row>
    <row r="44" spans="1:9" x14ac:dyDescent="0.25">
      <c r="A44" s="565" t="str">
        <f>IF(COUNTIF(Text!$C$4:$C$426,B44)&gt;0,VLOOKUP(B44,Text!$C$4:$H$426,6,FALSE),"")</f>
        <v/>
      </c>
      <c r="B44" s="552" t="s">
        <v>12</v>
      </c>
      <c r="C44" s="558"/>
      <c r="D44" s="560" t="s">
        <v>3548</v>
      </c>
      <c r="E44" s="552"/>
      <c r="H44" s="555" t="s">
        <v>717</v>
      </c>
      <c r="I44" s="555" t="s">
        <v>718</v>
      </c>
    </row>
    <row r="45" spans="1:9" x14ac:dyDescent="0.25">
      <c r="A45" s="565" t="str">
        <f>IF(COUNTIF(Text!$C$4:$C$426,B45)&gt;0,VLOOKUP(B45,Text!$C$4:$H$426,6,FALSE),"")</f>
        <v/>
      </c>
      <c r="B45" s="552" t="s">
        <v>413</v>
      </c>
      <c r="C45" s="558"/>
      <c r="D45" s="560" t="s">
        <v>3549</v>
      </c>
      <c r="E45" s="552"/>
      <c r="H45" s="555" t="s">
        <v>721</v>
      </c>
      <c r="I45" s="555" t="s">
        <v>722</v>
      </c>
    </row>
    <row r="46" spans="1:9" x14ac:dyDescent="0.25">
      <c r="A46" s="565" t="str">
        <f>IF(COUNTIF(Text!$C$4:$C$426,B46)&gt;0,VLOOKUP(B46,Text!$C$4:$H$426,6,FALSE),"")</f>
        <v/>
      </c>
      <c r="B46" s="552" t="s">
        <v>475</v>
      </c>
      <c r="C46" s="558"/>
      <c r="D46" s="560" t="s">
        <v>3550</v>
      </c>
      <c r="E46" s="552"/>
      <c r="H46" s="555" t="s">
        <v>725</v>
      </c>
      <c r="I46" s="555" t="s">
        <v>726</v>
      </c>
    </row>
    <row r="47" spans="1:9" x14ac:dyDescent="0.25">
      <c r="A47" s="565" t="str">
        <f>IF(COUNTIF(Text!$C$4:$C$426,B47)&gt;0,VLOOKUP(B47,Text!$C$4:$H$426,6,FALSE),"")</f>
        <v/>
      </c>
      <c r="B47" s="552" t="s">
        <v>3298</v>
      </c>
      <c r="C47" s="558"/>
      <c r="D47" s="560" t="s">
        <v>3551</v>
      </c>
      <c r="E47" s="552"/>
      <c r="H47" s="555" t="s">
        <v>728</v>
      </c>
      <c r="I47" s="555" t="s">
        <v>729</v>
      </c>
    </row>
    <row r="48" spans="1:9" x14ac:dyDescent="0.25">
      <c r="A48" s="565" t="str">
        <f>IF(COUNTIF(Text!$C$4:$C$426,B48)&gt;0,VLOOKUP(B48,Text!$C$4:$H$426,6,FALSE),"")</f>
        <v/>
      </c>
      <c r="B48" s="552" t="s">
        <v>215</v>
      </c>
      <c r="C48" s="558"/>
      <c r="D48" s="560" t="s">
        <v>3552</v>
      </c>
      <c r="E48" s="552"/>
      <c r="H48" s="555" t="s">
        <v>732</v>
      </c>
      <c r="I48" s="555" t="s">
        <v>733</v>
      </c>
    </row>
    <row r="49" spans="1:9" x14ac:dyDescent="0.25">
      <c r="A49" s="565" t="str">
        <f>IF(COUNTIF(Text!$C$4:$C$426,B49)&gt;0,VLOOKUP(B49,Text!$C$4:$H$426,6,FALSE),"")</f>
        <v/>
      </c>
      <c r="B49" s="552" t="s">
        <v>3300</v>
      </c>
      <c r="C49" s="558"/>
      <c r="D49" s="560" t="s">
        <v>3553</v>
      </c>
      <c r="E49" s="552"/>
      <c r="H49" s="555" t="s">
        <v>736</v>
      </c>
      <c r="I49" s="555" t="s">
        <v>737</v>
      </c>
    </row>
    <row r="50" spans="1:9" x14ac:dyDescent="0.25">
      <c r="A50" s="565" t="str">
        <f>IF(COUNTIF(Text!$C$4:$C$426,B50)&gt;0,VLOOKUP(B50,Text!$C$4:$H$426,6,FALSE),"")</f>
        <v/>
      </c>
      <c r="B50" s="552" t="s">
        <v>3302</v>
      </c>
      <c r="C50" s="558"/>
      <c r="D50" s="560" t="s">
        <v>3554</v>
      </c>
      <c r="E50" s="552"/>
      <c r="H50" s="555" t="s">
        <v>740</v>
      </c>
      <c r="I50" s="555" t="s">
        <v>741</v>
      </c>
    </row>
    <row r="51" spans="1:9" x14ac:dyDescent="0.25">
      <c r="A51" s="565" t="str">
        <f>IF(COUNTIF(Text!$C$4:$C$426,B51)&gt;0,VLOOKUP(B51,Text!$C$4:$H$426,6,FALSE),"")</f>
        <v/>
      </c>
      <c r="B51" s="552" t="s">
        <v>476</v>
      </c>
      <c r="C51" s="558"/>
      <c r="D51" s="560" t="s">
        <v>3555</v>
      </c>
      <c r="E51" s="552"/>
      <c r="H51" s="555" t="s">
        <v>744</v>
      </c>
      <c r="I51" s="555" t="s">
        <v>745</v>
      </c>
    </row>
    <row r="52" spans="1:9" x14ac:dyDescent="0.25">
      <c r="A52" s="565" t="str">
        <f>IF(COUNTIF(Text!$C$4:$C$426,B52)&gt;0,VLOOKUP(B52,Text!$C$4:$H$426,6,FALSE),"")</f>
        <v/>
      </c>
      <c r="B52" s="552" t="s">
        <v>3304</v>
      </c>
      <c r="C52" s="558"/>
      <c r="D52" s="560" t="s">
        <v>3556</v>
      </c>
      <c r="E52" s="552"/>
      <c r="H52" s="555" t="s">
        <v>748</v>
      </c>
      <c r="I52" s="555" t="s">
        <v>749</v>
      </c>
    </row>
    <row r="53" spans="1:9" x14ac:dyDescent="0.25">
      <c r="A53" s="565" t="str">
        <f>IF(COUNTIF(Text!$C$4:$C$426,B53)&gt;0,VLOOKUP(B53,Text!$C$4:$H$426,6,FALSE),"")</f>
        <v/>
      </c>
      <c r="B53" s="552" t="s">
        <v>151</v>
      </c>
      <c r="C53" s="558"/>
      <c r="D53" s="560" t="s">
        <v>3557</v>
      </c>
      <c r="E53" s="552"/>
      <c r="H53" s="555" t="s">
        <v>752</v>
      </c>
      <c r="I53" s="555" t="s">
        <v>753</v>
      </c>
    </row>
    <row r="54" spans="1:9" x14ac:dyDescent="0.25">
      <c r="A54" s="565" t="str">
        <f>IF(COUNTIF(Text!$C$4:$C$426,B54)&gt;0,VLOOKUP(B54,Text!$C$4:$H$426,6,FALSE),"")</f>
        <v/>
      </c>
      <c r="B54" s="552" t="s">
        <v>33</v>
      </c>
      <c r="C54" s="558"/>
      <c r="D54" s="560" t="s">
        <v>3558</v>
      </c>
      <c r="E54" s="552"/>
      <c r="H54" s="555" t="s">
        <v>756</v>
      </c>
      <c r="I54" s="555" t="s">
        <v>757</v>
      </c>
    </row>
    <row r="55" spans="1:9" x14ac:dyDescent="0.25">
      <c r="A55" s="565">
        <f>IF(COUNTIF(Text!$C$4:$C$426,B55)&gt;0,VLOOKUP(B55,Text!$C$4:$H$426,6,FALSE),"")</f>
        <v>1</v>
      </c>
      <c r="B55" s="552" t="s">
        <v>3306</v>
      </c>
      <c r="C55" s="558"/>
      <c r="D55" s="560" t="s">
        <v>3478</v>
      </c>
      <c r="E55" s="552"/>
      <c r="H55" s="555" t="s">
        <v>760</v>
      </c>
      <c r="I55" s="555" t="s">
        <v>761</v>
      </c>
    </row>
    <row r="56" spans="1:9" x14ac:dyDescent="0.25">
      <c r="A56" s="565">
        <f>IF(COUNTIF(Text!$C$4:$C$426,B56)&gt;0,VLOOKUP(B56,Text!$C$4:$H$426,6,FALSE),"")</f>
        <v>1</v>
      </c>
      <c r="B56" s="552" t="s">
        <v>3308</v>
      </c>
      <c r="C56" s="558"/>
      <c r="D56" s="560" t="s">
        <v>2075</v>
      </c>
      <c r="E56" s="552"/>
      <c r="H56" s="555" t="s">
        <v>764</v>
      </c>
      <c r="I56" s="555" t="s">
        <v>765</v>
      </c>
    </row>
    <row r="57" spans="1:9" x14ac:dyDescent="0.25">
      <c r="A57" s="565" t="str">
        <f>IF(COUNTIF(Text!$C$4:$C$426,B57)&gt;0,VLOOKUP(B57,Text!$C$4:$H$426,6,FALSE),"")</f>
        <v/>
      </c>
      <c r="B57" s="552" t="s">
        <v>3311</v>
      </c>
      <c r="C57" s="558"/>
      <c r="D57" s="560" t="s">
        <v>3559</v>
      </c>
      <c r="E57" s="552"/>
      <c r="H57" s="555" t="s">
        <v>767</v>
      </c>
      <c r="I57" s="555" t="s">
        <v>768</v>
      </c>
    </row>
    <row r="58" spans="1:9" x14ac:dyDescent="0.25">
      <c r="A58" s="565" t="str">
        <f>IF(COUNTIF(Text!$C$4:$C$426,B58)&gt;0,VLOOKUP(B58,Text!$C$4:$H$426,6,FALSE),"")</f>
        <v/>
      </c>
      <c r="B58" s="552" t="s">
        <v>3313</v>
      </c>
      <c r="C58" s="558"/>
      <c r="D58" s="560" t="s">
        <v>3560</v>
      </c>
      <c r="E58" s="552"/>
      <c r="H58" s="555" t="s">
        <v>772</v>
      </c>
      <c r="I58" s="555" t="s">
        <v>773</v>
      </c>
    </row>
    <row r="59" spans="1:9" x14ac:dyDescent="0.25">
      <c r="A59" s="565" t="str">
        <f>IF(COUNTIF(Text!$C$4:$C$426,B59)&gt;0,VLOOKUP(B59,Text!$C$4:$H$426,6,FALSE),"")</f>
        <v/>
      </c>
      <c r="B59" s="552" t="s">
        <v>3322</v>
      </c>
      <c r="C59" s="558"/>
      <c r="D59" s="560" t="s">
        <v>3561</v>
      </c>
      <c r="E59" s="552"/>
      <c r="H59" s="555" t="s">
        <v>776</v>
      </c>
      <c r="I59" s="555" t="s">
        <v>777</v>
      </c>
    </row>
    <row r="60" spans="1:9" x14ac:dyDescent="0.25">
      <c r="A60" s="565" t="str">
        <f>IF(COUNTIF(Text!$C$4:$C$426,B60)&gt;0,VLOOKUP(B60,Text!$C$4:$H$426,6,FALSE),"")</f>
        <v/>
      </c>
      <c r="B60" s="552" t="s">
        <v>120</v>
      </c>
      <c r="C60" s="558"/>
      <c r="D60" s="560" t="s">
        <v>3562</v>
      </c>
      <c r="E60" s="552"/>
      <c r="H60" s="555" t="s">
        <v>780</v>
      </c>
      <c r="I60" s="555" t="s">
        <v>781</v>
      </c>
    </row>
    <row r="61" spans="1:9" x14ac:dyDescent="0.25">
      <c r="A61" s="565" t="str">
        <f>IF(COUNTIF(Text!$C$4:$C$426,B61)&gt;0,VLOOKUP(B61,Text!$C$4:$H$426,6,FALSE),"")</f>
        <v/>
      </c>
      <c r="B61" s="552" t="s">
        <v>237</v>
      </c>
      <c r="C61" s="558"/>
      <c r="D61" s="560" t="s">
        <v>3563</v>
      </c>
      <c r="E61" s="552"/>
      <c r="H61" s="555" t="s">
        <v>784</v>
      </c>
      <c r="I61" s="555" t="s">
        <v>785</v>
      </c>
    </row>
    <row r="62" spans="1:9" x14ac:dyDescent="0.25">
      <c r="A62" s="565" t="str">
        <f>IF(COUNTIF(Text!$C$4:$C$426,B62)&gt;0,VLOOKUP(B62,Text!$C$4:$H$426,6,FALSE),"")</f>
        <v/>
      </c>
      <c r="B62" s="552" t="s">
        <v>41</v>
      </c>
      <c r="C62" s="558"/>
      <c r="D62" s="560" t="s">
        <v>3564</v>
      </c>
      <c r="E62" s="552"/>
      <c r="H62" s="555" t="s">
        <v>788</v>
      </c>
      <c r="I62" s="555" t="s">
        <v>789</v>
      </c>
    </row>
    <row r="63" spans="1:9" x14ac:dyDescent="0.25">
      <c r="A63" s="565">
        <f>IF(COUNTIF(Text!$C$4:$C$426,B63)&gt;0,VLOOKUP(B63,Text!$C$4:$H$426,6,FALSE),"")</f>
        <v>1</v>
      </c>
      <c r="B63" s="552" t="s">
        <v>31</v>
      </c>
      <c r="C63" s="558"/>
      <c r="D63" s="560" t="s">
        <v>3479</v>
      </c>
      <c r="E63" s="552"/>
      <c r="H63" s="555" t="s">
        <v>792</v>
      </c>
      <c r="I63" s="555" t="s">
        <v>793</v>
      </c>
    </row>
    <row r="64" spans="1:9" x14ac:dyDescent="0.25">
      <c r="A64" s="565" t="str">
        <f>IF(COUNTIF(Text!$C$4:$C$426,B64)&gt;0,VLOOKUP(B64,Text!$C$4:$H$426,6,FALSE),"")</f>
        <v/>
      </c>
      <c r="B64" s="552" t="s">
        <v>61</v>
      </c>
      <c r="C64" s="558"/>
      <c r="D64" s="560" t="s">
        <v>3565</v>
      </c>
      <c r="E64" s="552"/>
      <c r="H64" s="555" t="s">
        <v>796</v>
      </c>
      <c r="I64" s="555" t="s">
        <v>797</v>
      </c>
    </row>
    <row r="65" spans="1:9" x14ac:dyDescent="0.25">
      <c r="A65" s="565" t="str">
        <f>IF(COUNTIF(Text!$C$4:$C$426,B65)&gt;0,VLOOKUP(B65,Text!$C$4:$H$426,6,FALSE),"")</f>
        <v/>
      </c>
      <c r="B65" s="552" t="s">
        <v>427</v>
      </c>
      <c r="C65" s="558"/>
      <c r="D65" s="560" t="s">
        <v>3566</v>
      </c>
      <c r="E65" s="552"/>
      <c r="H65" s="555" t="s">
        <v>798</v>
      </c>
      <c r="I65" s="555" t="s">
        <v>799</v>
      </c>
    </row>
    <row r="66" spans="1:9" x14ac:dyDescent="0.25">
      <c r="A66" s="565" t="str">
        <f>IF(COUNTIF(Text!$C$4:$C$426,B66)&gt;0,VLOOKUP(B66,Text!$C$4:$H$426,6,FALSE),"")</f>
        <v/>
      </c>
      <c r="B66" s="552" t="s">
        <v>166</v>
      </c>
      <c r="C66" s="558"/>
      <c r="D66" s="560" t="s">
        <v>3567</v>
      </c>
      <c r="E66" s="552"/>
      <c r="H66" s="555" t="s">
        <v>802</v>
      </c>
      <c r="I66" s="555" t="s">
        <v>803</v>
      </c>
    </row>
    <row r="67" spans="1:9" x14ac:dyDescent="0.25">
      <c r="A67" s="565">
        <f>IF(COUNTIF(Text!$C$4:$C$426,B67)&gt;0,VLOOKUP(B67,Text!$C$4:$H$426,6,FALSE),"")</f>
        <v>1</v>
      </c>
      <c r="B67" s="552" t="s">
        <v>168</v>
      </c>
      <c r="C67" s="558"/>
      <c r="D67" s="560" t="s">
        <v>3568</v>
      </c>
      <c r="E67" s="552"/>
      <c r="H67" s="555" t="s">
        <v>805</v>
      </c>
      <c r="I67" s="555" t="s">
        <v>806</v>
      </c>
    </row>
    <row r="68" spans="1:9" x14ac:dyDescent="0.25">
      <c r="A68" s="565">
        <f>IF(COUNTIF(Text!$C$4:$C$426,B68)&gt;0,VLOOKUP(B68,Text!$C$4:$H$426,6,FALSE),"")</f>
        <v>1</v>
      </c>
      <c r="B68" s="552" t="s">
        <v>169</v>
      </c>
      <c r="C68" s="558"/>
      <c r="D68" s="560" t="s">
        <v>3480</v>
      </c>
      <c r="E68" s="552"/>
      <c r="H68" s="555" t="s">
        <v>807</v>
      </c>
      <c r="I68" s="555" t="s">
        <v>808</v>
      </c>
    </row>
    <row r="69" spans="1:9" x14ac:dyDescent="0.25">
      <c r="A69" s="565">
        <f>IF(COUNTIF(Text!$C$4:$C$426,B69)&gt;0,VLOOKUP(B69,Text!$C$4:$H$426,6,FALSE),"")</f>
        <v>1</v>
      </c>
      <c r="B69" s="552" t="s">
        <v>170</v>
      </c>
      <c r="C69" s="558"/>
      <c r="D69" s="560" t="s">
        <v>3481</v>
      </c>
      <c r="E69" s="552"/>
      <c r="H69" s="555" t="s">
        <v>809</v>
      </c>
      <c r="I69" s="555" t="s">
        <v>810</v>
      </c>
    </row>
    <row r="70" spans="1:9" x14ac:dyDescent="0.25">
      <c r="A70" s="565" t="str">
        <f>IF(COUNTIF(Text!$C$4:$C$426,B70)&gt;0,VLOOKUP(B70,Text!$C$4:$H$426,6,FALSE),"")</f>
        <v/>
      </c>
      <c r="B70" s="552" t="s">
        <v>3464</v>
      </c>
      <c r="C70" s="558"/>
      <c r="D70" s="560" t="s">
        <v>3569</v>
      </c>
      <c r="E70" s="552"/>
      <c r="H70" s="555" t="s">
        <v>812</v>
      </c>
      <c r="I70" s="555" t="s">
        <v>813</v>
      </c>
    </row>
    <row r="71" spans="1:9" x14ac:dyDescent="0.25">
      <c r="A71" s="565">
        <v>1</v>
      </c>
      <c r="B71" s="552" t="s">
        <v>70</v>
      </c>
      <c r="C71" s="558"/>
      <c r="D71" s="560" t="s">
        <v>3570</v>
      </c>
      <c r="E71" s="552"/>
      <c r="H71" s="555" t="s">
        <v>816</v>
      </c>
      <c r="I71" s="555" t="s">
        <v>817</v>
      </c>
    </row>
    <row r="72" spans="1:9" x14ac:dyDescent="0.25">
      <c r="A72" s="564" t="str">
        <f>IF(COUNTIF(Text!$C$4:$C$426,B72)&gt;0,VLOOKUP(B72,Text!$C$4:$H$426,6,FALSE),"")</f>
        <v/>
      </c>
      <c r="B72" s="552" t="s">
        <v>578</v>
      </c>
      <c r="C72" s="558"/>
      <c r="D72" s="552" t="s">
        <v>579</v>
      </c>
      <c r="E72" s="552"/>
      <c r="H72" s="555" t="s">
        <v>820</v>
      </c>
      <c r="I72" s="555" t="s">
        <v>821</v>
      </c>
    </row>
    <row r="73" spans="1:9" x14ac:dyDescent="0.25">
      <c r="A73" s="564" t="str">
        <f>IF(COUNTIF(Text!$C$4:$C$426,B73)&gt;0,VLOOKUP(B73,Text!$C$4:$H$426,6,FALSE),"")</f>
        <v/>
      </c>
      <c r="B73" s="552" t="s">
        <v>540</v>
      </c>
      <c r="C73" s="558"/>
      <c r="D73" s="552" t="s">
        <v>582</v>
      </c>
      <c r="E73" s="552"/>
      <c r="H73" s="555" t="s">
        <v>824</v>
      </c>
      <c r="I73" s="555" t="s">
        <v>825</v>
      </c>
    </row>
    <row r="74" spans="1:9" x14ac:dyDescent="0.25">
      <c r="A74" s="564" t="str">
        <f>IF(COUNTIF(Text!$C$4:$C$426,B74)&gt;0,VLOOKUP(B74,Text!$C$4:$H$426,6,FALSE),"")</f>
        <v/>
      </c>
      <c r="B74" s="552" t="s">
        <v>542</v>
      </c>
      <c r="C74" s="558"/>
      <c r="D74" s="552" t="s">
        <v>585</v>
      </c>
      <c r="E74" s="552"/>
      <c r="H74" s="555" t="s">
        <v>828</v>
      </c>
      <c r="I74" s="555" t="s">
        <v>829</v>
      </c>
    </row>
    <row r="75" spans="1:9" x14ac:dyDescent="0.25">
      <c r="A75" s="564" t="str">
        <f>IF(COUNTIF(Text!$C$4:$C$426,B75)&gt;0,VLOOKUP(B75,Text!$C$4:$H$426,6,FALSE),"")</f>
        <v/>
      </c>
      <c r="B75" s="552" t="s">
        <v>560</v>
      </c>
      <c r="C75" s="558"/>
      <c r="D75" s="552" t="s">
        <v>589</v>
      </c>
      <c r="E75" s="552"/>
      <c r="H75" s="555" t="s">
        <v>831</v>
      </c>
      <c r="I75" s="555" t="s">
        <v>832</v>
      </c>
    </row>
    <row r="76" spans="1:9" x14ac:dyDescent="0.25">
      <c r="A76" s="564" t="str">
        <f>IF(COUNTIF(Text!$C$4:$C$426,B76)&gt;0,VLOOKUP(B76,Text!$C$4:$H$426,6,FALSE),"")</f>
        <v/>
      </c>
      <c r="B76" s="552" t="s">
        <v>557</v>
      </c>
      <c r="C76" s="558"/>
      <c r="D76" s="552" t="s">
        <v>593</v>
      </c>
      <c r="E76" s="552"/>
      <c r="H76" s="555" t="s">
        <v>834</v>
      </c>
      <c r="I76" s="555" t="s">
        <v>835</v>
      </c>
    </row>
    <row r="77" spans="1:9" x14ac:dyDescent="0.25">
      <c r="A77" s="564" t="str">
        <f>IF(COUNTIF(Text!$C$4:$C$426,B77)&gt;0,VLOOKUP(B77,Text!$C$4:$H$426,6,FALSE),"")</f>
        <v/>
      </c>
      <c r="B77" s="552" t="s">
        <v>558</v>
      </c>
      <c r="C77" s="558"/>
      <c r="D77" s="552" t="s">
        <v>597</v>
      </c>
      <c r="E77" s="552"/>
      <c r="H77" s="555" t="s">
        <v>837</v>
      </c>
      <c r="I77" s="555" t="s">
        <v>838</v>
      </c>
    </row>
    <row r="78" spans="1:9" x14ac:dyDescent="0.25">
      <c r="A78" s="564" t="str">
        <f>IF(COUNTIF(Text!$C$4:$C$426,B78)&gt;0,VLOOKUP(B78,Text!$C$4:$H$426,6,FALSE),"")</f>
        <v/>
      </c>
      <c r="B78" s="552" t="s">
        <v>545</v>
      </c>
      <c r="C78" s="558"/>
      <c r="D78" s="552" t="s">
        <v>601</v>
      </c>
      <c r="E78" s="552"/>
      <c r="H78" s="555" t="s">
        <v>841</v>
      </c>
      <c r="I78" s="555" t="s">
        <v>842</v>
      </c>
    </row>
    <row r="79" spans="1:9" x14ac:dyDescent="0.25">
      <c r="A79" s="564" t="str">
        <f>IF(COUNTIF(Text!$C$4:$C$426,B79)&gt;0,VLOOKUP(B79,Text!$C$4:$H$426,6,FALSE),"")</f>
        <v/>
      </c>
      <c r="B79" s="552" t="s">
        <v>541</v>
      </c>
      <c r="C79" s="558"/>
      <c r="D79" s="552" t="s">
        <v>604</v>
      </c>
      <c r="E79" s="552"/>
      <c r="H79" s="555" t="s">
        <v>845</v>
      </c>
      <c r="I79" s="555" t="s">
        <v>846</v>
      </c>
    </row>
    <row r="80" spans="1:9" x14ac:dyDescent="0.25">
      <c r="A80" s="564" t="str">
        <f>IF(COUNTIF(Text!$C$4:$C$426,B80)&gt;0,VLOOKUP(B80,Text!$C$4:$H$426,6,FALSE),"")</f>
        <v/>
      </c>
      <c r="B80" s="552" t="s">
        <v>561</v>
      </c>
      <c r="C80" s="558"/>
      <c r="D80" s="552" t="s">
        <v>608</v>
      </c>
      <c r="E80" s="552"/>
      <c r="H80" s="555" t="s">
        <v>848</v>
      </c>
      <c r="I80" s="555" t="s">
        <v>849</v>
      </c>
    </row>
    <row r="81" spans="1:9" x14ac:dyDescent="0.25">
      <c r="A81" s="564">
        <f>IF(COUNTIF(Text!$C$4:$C$426,B81)&gt;0,VLOOKUP(B81,Text!$C$4:$H$426,6,FALSE),"")</f>
        <v>0</v>
      </c>
      <c r="B81" s="552" t="s">
        <v>612</v>
      </c>
      <c r="C81" s="558"/>
      <c r="D81" s="31" t="s">
        <v>613</v>
      </c>
      <c r="E81" s="552"/>
      <c r="H81" s="555" t="s">
        <v>852</v>
      </c>
      <c r="I81" s="555" t="s">
        <v>852</v>
      </c>
    </row>
    <row r="82" spans="1:9" x14ac:dyDescent="0.25">
      <c r="A82" s="564">
        <f>IF(COUNTIF(Text!$C$4:$C$426,B82)&gt;0,VLOOKUP(B82,Text!$C$4:$H$426,6,FALSE),"")</f>
        <v>0</v>
      </c>
      <c r="B82" s="552" t="s">
        <v>616</v>
      </c>
      <c r="C82" s="558"/>
      <c r="D82" s="552" t="s">
        <v>617</v>
      </c>
      <c r="E82" s="552"/>
      <c r="H82" s="555">
        <v>5</v>
      </c>
      <c r="I82" s="555">
        <v>5</v>
      </c>
    </row>
    <row r="83" spans="1:9" x14ac:dyDescent="0.25">
      <c r="A83" s="564" t="str">
        <f>IF(COUNTIF(Text!$C$4:$C$426,B83)&gt;0,VLOOKUP(B83,Text!$C$4:$H$426,6,FALSE),"")</f>
        <v/>
      </c>
      <c r="B83" s="553" t="s">
        <v>553</v>
      </c>
      <c r="C83" s="558"/>
      <c r="D83" s="552" t="s">
        <v>621</v>
      </c>
      <c r="E83" s="552"/>
      <c r="H83" s="555" t="s">
        <v>857</v>
      </c>
      <c r="I83" s="555" t="s">
        <v>857</v>
      </c>
    </row>
    <row r="84" spans="1:9" x14ac:dyDescent="0.25">
      <c r="A84" s="564" t="str">
        <f>IF(COUNTIF(Text!$C$4:$C$426,B84)&gt;0,VLOOKUP(B84,Text!$C$4:$H$426,6,FALSE),"")</f>
        <v/>
      </c>
      <c r="B84" s="552" t="s">
        <v>555</v>
      </c>
      <c r="C84" s="558"/>
      <c r="D84" s="552" t="s">
        <v>625</v>
      </c>
      <c r="E84" s="552"/>
      <c r="H84" s="555" t="s">
        <v>860</v>
      </c>
      <c r="I84" s="555" t="s">
        <v>860</v>
      </c>
    </row>
    <row r="85" spans="1:9" x14ac:dyDescent="0.25">
      <c r="A85" s="564" t="str">
        <f>IF(COUNTIF(Text!$C$4:$C$426,B85)&gt;0,VLOOKUP(B85,Text!$C$4:$H$426,6,FALSE),"")</f>
        <v/>
      </c>
      <c r="B85" s="552" t="s">
        <v>539</v>
      </c>
      <c r="C85" s="558"/>
      <c r="D85" s="552" t="s">
        <v>628</v>
      </c>
      <c r="E85" s="552"/>
      <c r="H85" s="555" t="s">
        <v>863</v>
      </c>
      <c r="I85" s="555" t="s">
        <v>864</v>
      </c>
    </row>
    <row r="86" spans="1:9" x14ac:dyDescent="0.25">
      <c r="A86" s="564" t="str">
        <f>IF(COUNTIF(Text!$C$4:$C$426,B86)&gt;0,VLOOKUP(B86,Text!$C$4:$H$426,6,FALSE),"")</f>
        <v/>
      </c>
      <c r="B86" s="552" t="s">
        <v>631</v>
      </c>
      <c r="C86" s="558"/>
      <c r="D86" s="552" t="s">
        <v>632</v>
      </c>
      <c r="E86" s="552"/>
      <c r="H86" s="555" t="s">
        <v>867</v>
      </c>
      <c r="I86" s="555" t="s">
        <v>868</v>
      </c>
    </row>
    <row r="87" spans="1:9" x14ac:dyDescent="0.25">
      <c r="A87" s="564" t="str">
        <f>IF(COUNTIF(Text!$C$4:$C$426,B87)&gt;0,VLOOKUP(B87,Text!$C$4:$H$426,6,FALSE),"")</f>
        <v/>
      </c>
      <c r="B87" s="552" t="s">
        <v>527</v>
      </c>
      <c r="C87" s="552"/>
      <c r="D87" s="552" t="s">
        <v>673</v>
      </c>
      <c r="E87" s="552"/>
      <c r="H87" s="555" t="s">
        <v>871</v>
      </c>
      <c r="I87" s="555" t="s">
        <v>872</v>
      </c>
    </row>
    <row r="88" spans="1:9" x14ac:dyDescent="0.25">
      <c r="A88" s="564" t="str">
        <f>IF(COUNTIF(Text!$C$4:$C$426,B88)&gt;0,VLOOKUP(B88,Text!$C$4:$H$426,6,FALSE),"")</f>
        <v/>
      </c>
      <c r="B88" s="552" t="s">
        <v>535</v>
      </c>
      <c r="C88" s="552"/>
      <c r="D88" s="552" t="s">
        <v>677</v>
      </c>
      <c r="E88" s="552"/>
      <c r="H88" s="555" t="s">
        <v>875</v>
      </c>
      <c r="I88" s="555" t="s">
        <v>876</v>
      </c>
    </row>
    <row r="89" spans="1:9" x14ac:dyDescent="0.25">
      <c r="A89" s="564" t="str">
        <f>IF(COUNTIF(Text!$C$4:$C$426,B89)&gt;0,VLOOKUP(B89,Text!$C$4:$H$426,6,FALSE),"")</f>
        <v/>
      </c>
      <c r="B89" s="552" t="s">
        <v>186</v>
      </c>
      <c r="C89" s="552"/>
      <c r="D89" s="552" t="s">
        <v>681</v>
      </c>
      <c r="E89" s="552"/>
      <c r="H89" s="555" t="s">
        <v>879</v>
      </c>
      <c r="I89" s="555" t="s">
        <v>880</v>
      </c>
    </row>
    <row r="90" spans="1:9" x14ac:dyDescent="0.25">
      <c r="A90" s="564" t="str">
        <f>IF(COUNTIF(Text!$C$4:$C$426,B90)&gt;0,VLOOKUP(B90,Text!$C$4:$H$426,6,FALSE),"")</f>
        <v/>
      </c>
      <c r="B90" s="552" t="s">
        <v>529</v>
      </c>
      <c r="C90" s="552"/>
      <c r="D90" s="552" t="s">
        <v>685</v>
      </c>
      <c r="E90" s="552"/>
      <c r="H90" s="555" t="s">
        <v>884</v>
      </c>
      <c r="I90" s="555" t="s">
        <v>885</v>
      </c>
    </row>
    <row r="91" spans="1:9" x14ac:dyDescent="0.25">
      <c r="A91" s="564" t="str">
        <f>IF(COUNTIF(Text!$C$4:$C$426,B91)&gt;0,VLOOKUP(B91,Text!$C$4:$H$426,6,FALSE),"")</f>
        <v/>
      </c>
      <c r="B91" s="552" t="s">
        <v>528</v>
      </c>
      <c r="C91" s="552"/>
      <c r="D91" s="552" t="s">
        <v>689</v>
      </c>
      <c r="E91" s="552"/>
      <c r="H91" s="555" t="s">
        <v>888</v>
      </c>
      <c r="I91" s="555" t="s">
        <v>889</v>
      </c>
    </row>
    <row r="92" spans="1:9" x14ac:dyDescent="0.25">
      <c r="A92" s="564" t="str">
        <f>IF(COUNTIF(Text!$C$4:$C$426,B92)&gt;0,VLOOKUP(B92,Text!$C$4:$H$426,6,FALSE),"")</f>
        <v/>
      </c>
      <c r="B92" s="552" t="s">
        <v>432</v>
      </c>
      <c r="C92" s="558"/>
      <c r="D92" s="552" t="s">
        <v>693</v>
      </c>
      <c r="E92" s="552"/>
      <c r="H92" s="555" t="s">
        <v>892</v>
      </c>
      <c r="I92" s="555" t="s">
        <v>893</v>
      </c>
    </row>
    <row r="93" spans="1:9" x14ac:dyDescent="0.25">
      <c r="A93" s="564" t="str">
        <f>IF(COUNTIF(Text!$C$4:$C$426,B93)&gt;0,VLOOKUP(B93,Text!$C$4:$H$426,6,FALSE),"")</f>
        <v/>
      </c>
      <c r="B93" s="552" t="s">
        <v>567</v>
      </c>
      <c r="C93" s="558"/>
      <c r="D93" s="552" t="s">
        <v>697</v>
      </c>
      <c r="E93" s="552"/>
      <c r="H93" s="555" t="s">
        <v>897</v>
      </c>
      <c r="I93" s="555" t="s">
        <v>897</v>
      </c>
    </row>
    <row r="94" spans="1:9" x14ac:dyDescent="0.25">
      <c r="A94" s="564" t="str">
        <f>IF(COUNTIF(Text!$C$4:$C$426,B94)&gt;0,VLOOKUP(B94,Text!$C$4:$H$426,6,FALSE),"")</f>
        <v/>
      </c>
      <c r="B94" s="552" t="s">
        <v>568</v>
      </c>
      <c r="C94" s="558"/>
      <c r="D94" s="552" t="s">
        <v>700</v>
      </c>
      <c r="E94" s="552"/>
      <c r="H94" s="555" t="s">
        <v>857</v>
      </c>
      <c r="I94" s="555" t="s">
        <v>857</v>
      </c>
    </row>
    <row r="95" spans="1:9" x14ac:dyDescent="0.25">
      <c r="A95" s="564" t="str">
        <f>IF(COUNTIF(Text!$C$4:$C$426,B95)&gt;0,VLOOKUP(B95,Text!$C$4:$H$426,6,FALSE),"")</f>
        <v/>
      </c>
      <c r="B95" s="552" t="s">
        <v>534</v>
      </c>
      <c r="C95" s="558"/>
      <c r="D95" s="552" t="s">
        <v>704</v>
      </c>
      <c r="E95" s="552"/>
      <c r="H95" s="555" t="s">
        <v>860</v>
      </c>
      <c r="I95" s="555" t="s">
        <v>860</v>
      </c>
    </row>
    <row r="96" spans="1:9" x14ac:dyDescent="0.25">
      <c r="A96" s="564" t="str">
        <f>IF(COUNTIF(Text!$C$4:$C$426,B96)&gt;0,VLOOKUP(B96,Text!$C$4:$H$426,6,FALSE),"")</f>
        <v/>
      </c>
      <c r="B96" s="552" t="s">
        <v>240</v>
      </c>
      <c r="C96" s="558"/>
      <c r="D96" s="552" t="s">
        <v>708</v>
      </c>
      <c r="E96" s="552"/>
      <c r="H96" s="555" t="s">
        <v>907</v>
      </c>
      <c r="I96" s="555" t="s">
        <v>908</v>
      </c>
    </row>
    <row r="97" spans="1:9" x14ac:dyDescent="0.25">
      <c r="A97" s="564" t="str">
        <f>IF(COUNTIF(Text!$C$4:$C$426,B97)&gt;0,VLOOKUP(B97,Text!$C$4:$H$426,6,FALSE),"")</f>
        <v/>
      </c>
      <c r="B97" s="552" t="s">
        <v>187</v>
      </c>
      <c r="C97" s="558"/>
      <c r="D97" s="552" t="s">
        <v>712</v>
      </c>
      <c r="E97" s="552"/>
      <c r="H97" s="555" t="s">
        <v>912</v>
      </c>
      <c r="I97" s="555" t="s">
        <v>913</v>
      </c>
    </row>
    <row r="98" spans="1:9" x14ac:dyDescent="0.25">
      <c r="A98" s="564" t="str">
        <f>IF(COUNTIF(Text!$C$4:$C$426,B98)&gt;0,VLOOKUP(B98,Text!$C$4:$H$426,6,FALSE),"")</f>
        <v/>
      </c>
      <c r="B98" s="552" t="s">
        <v>188</v>
      </c>
      <c r="C98" s="558"/>
      <c r="D98" s="552" t="s">
        <v>716</v>
      </c>
      <c r="E98" s="552"/>
      <c r="H98" s="555" t="s">
        <v>916</v>
      </c>
      <c r="I98" s="555" t="s">
        <v>917</v>
      </c>
    </row>
    <row r="99" spans="1:9" x14ac:dyDescent="0.25">
      <c r="A99" s="564" t="str">
        <f>IF(COUNTIF(Text!$C$4:$C$426,B99)&gt;0,VLOOKUP(B99,Text!$C$4:$H$426,6,FALSE),"")</f>
        <v/>
      </c>
      <c r="B99" s="552" t="s">
        <v>189</v>
      </c>
      <c r="C99" s="558"/>
      <c r="D99" s="552" t="s">
        <v>720</v>
      </c>
      <c r="E99" s="552"/>
      <c r="H99" s="555" t="s">
        <v>920</v>
      </c>
      <c r="I99" s="555" t="s">
        <v>921</v>
      </c>
    </row>
    <row r="100" spans="1:9" x14ac:dyDescent="0.25">
      <c r="A100" s="564" t="str">
        <f>IF(COUNTIF(Text!$C$4:$C$426,B100)&gt;0,VLOOKUP(B100,Text!$C$4:$H$426,6,FALSE),"")</f>
        <v/>
      </c>
      <c r="B100" s="552" t="s">
        <v>538</v>
      </c>
      <c r="C100" s="558"/>
      <c r="D100" s="552" t="s">
        <v>724</v>
      </c>
      <c r="E100" s="552"/>
      <c r="H100" s="555" t="s">
        <v>925</v>
      </c>
      <c r="I100" s="555" t="s">
        <v>926</v>
      </c>
    </row>
    <row r="101" spans="1:9" x14ac:dyDescent="0.25">
      <c r="A101" s="564" t="str">
        <f>IF(COUNTIF(Text!$C$4:$C$426,B101)&gt;0,VLOOKUP(B101,Text!$C$4:$H$426,6,FALSE),"")</f>
        <v/>
      </c>
      <c r="B101" s="552" t="s">
        <v>565</v>
      </c>
      <c r="C101" s="559"/>
      <c r="D101" s="552" t="s">
        <v>727</v>
      </c>
      <c r="E101" s="552"/>
      <c r="H101" s="555" t="s">
        <v>930</v>
      </c>
      <c r="I101" s="555" t="s">
        <v>931</v>
      </c>
    </row>
    <row r="102" spans="1:9" x14ac:dyDescent="0.25">
      <c r="A102" s="564" t="str">
        <f>IF(COUNTIF(Text!$C$4:$C$426,B102)&gt;0,VLOOKUP(B102,Text!$C$4:$H$426,6,FALSE),"")</f>
        <v/>
      </c>
      <c r="B102" s="552" t="s">
        <v>566</v>
      </c>
      <c r="C102" s="558"/>
      <c r="D102" s="552" t="s">
        <v>731</v>
      </c>
      <c r="E102" s="552"/>
      <c r="H102" s="555" t="s">
        <v>934</v>
      </c>
      <c r="I102" s="555" t="s">
        <v>935</v>
      </c>
    </row>
    <row r="103" spans="1:9" x14ac:dyDescent="0.25">
      <c r="A103" s="564">
        <f>IF(COUNTIF(Text!$C$4:$C$426,B103)&gt;0,VLOOKUP(B103,Text!$C$4:$H$426,6,FALSE),"")</f>
        <v>0</v>
      </c>
      <c r="B103" s="552" t="s">
        <v>423</v>
      </c>
      <c r="C103" s="558"/>
      <c r="D103" s="552" t="s">
        <v>735</v>
      </c>
      <c r="E103" s="552"/>
      <c r="H103" s="555" t="s">
        <v>937</v>
      </c>
      <c r="I103" s="555" t="s">
        <v>938</v>
      </c>
    </row>
    <row r="104" spans="1:9" x14ac:dyDescent="0.25">
      <c r="A104" s="564" t="str">
        <f>IF(COUNTIF(Text!$C$4:$C$426,B104)&gt;0,VLOOKUP(B104,Text!$C$4:$H$426,6,FALSE),"")</f>
        <v/>
      </c>
      <c r="B104" s="552" t="s">
        <v>39</v>
      </c>
      <c r="C104" s="558"/>
      <c r="D104" s="552" t="s">
        <v>739</v>
      </c>
      <c r="E104" s="552"/>
      <c r="H104" s="555" t="s">
        <v>941</v>
      </c>
      <c r="I104" s="555" t="s">
        <v>942</v>
      </c>
    </row>
    <row r="105" spans="1:9" x14ac:dyDescent="0.25">
      <c r="A105" s="564" t="str">
        <f>IF(COUNTIF(Text!$C$4:$C$426,B105)&gt;0,VLOOKUP(B105,Text!$C$4:$H$426,6,FALSE),"")</f>
        <v/>
      </c>
      <c r="B105" s="552" t="s">
        <v>125</v>
      </c>
      <c r="C105" s="558"/>
      <c r="D105" s="552" t="s">
        <v>743</v>
      </c>
      <c r="E105" s="552"/>
      <c r="H105" s="555" t="s">
        <v>946</v>
      </c>
      <c r="I105" s="555" t="s">
        <v>947</v>
      </c>
    </row>
    <row r="106" spans="1:9" x14ac:dyDescent="0.25">
      <c r="A106" s="564" t="str">
        <f>IF(COUNTIF(Text!$C$4:$C$426,B106)&gt;0,VLOOKUP(B106,Text!$C$4:$H$426,6,FALSE),"")</f>
        <v/>
      </c>
      <c r="B106" s="552" t="s">
        <v>38</v>
      </c>
      <c r="C106" s="558"/>
      <c r="D106" s="552" t="s">
        <v>747</v>
      </c>
      <c r="E106" s="552"/>
      <c r="H106" s="555" t="s">
        <v>951</v>
      </c>
      <c r="I106" s="555" t="s">
        <v>952</v>
      </c>
    </row>
    <row r="107" spans="1:9" x14ac:dyDescent="0.25">
      <c r="A107" s="564" t="str">
        <f>IF(COUNTIF(Text!$C$4:$C$426,B107)&gt;0,VLOOKUP(B107,Text!$C$4:$H$426,6,FALSE),"")</f>
        <v/>
      </c>
      <c r="B107" s="552" t="s">
        <v>426</v>
      </c>
      <c r="C107" s="558"/>
      <c r="D107" s="552" t="s">
        <v>751</v>
      </c>
      <c r="E107" s="552"/>
      <c r="H107" s="555" t="s">
        <v>956</v>
      </c>
      <c r="I107" s="555" t="s">
        <v>957</v>
      </c>
    </row>
    <row r="108" spans="1:9" x14ac:dyDescent="0.25">
      <c r="A108" s="564" t="str">
        <f>IF(COUNTIF(Text!$C$4:$C$426,B108)&gt;0,VLOOKUP(B108,Text!$C$4:$H$426,6,FALSE),"")</f>
        <v/>
      </c>
      <c r="B108" s="552" t="s">
        <v>128</v>
      </c>
      <c r="C108" s="558"/>
      <c r="D108" s="552" t="s">
        <v>755</v>
      </c>
      <c r="E108" s="552"/>
      <c r="H108" s="555" t="s">
        <v>961</v>
      </c>
      <c r="I108" s="555" t="s">
        <v>962</v>
      </c>
    </row>
    <row r="109" spans="1:9" x14ac:dyDescent="0.25">
      <c r="A109" s="564" t="str">
        <f>IF(COUNTIF(Text!$C$4:$C$426,B109)&gt;0,VLOOKUP(B109,Text!$C$4:$H$426,6,FALSE),"")</f>
        <v/>
      </c>
      <c r="B109" s="552" t="s">
        <v>152</v>
      </c>
      <c r="C109" s="559"/>
      <c r="D109" s="552" t="s">
        <v>759</v>
      </c>
      <c r="E109" s="552"/>
      <c r="H109" s="555" t="s">
        <v>965</v>
      </c>
      <c r="I109" s="555" t="s">
        <v>966</v>
      </c>
    </row>
    <row r="110" spans="1:9" x14ac:dyDescent="0.25">
      <c r="A110" s="564" t="str">
        <f>IF(COUNTIF(Text!$C$4:$C$426,B110)&gt;0,VLOOKUP(B110,Text!$C$4:$H$426,6,FALSE),"")</f>
        <v/>
      </c>
      <c r="B110" s="552" t="s">
        <v>127</v>
      </c>
      <c r="C110" s="558"/>
      <c r="D110" s="552" t="s">
        <v>763</v>
      </c>
      <c r="E110" s="552"/>
      <c r="H110" s="555" t="s">
        <v>852</v>
      </c>
      <c r="I110" s="555" t="s">
        <v>852</v>
      </c>
    </row>
    <row r="111" spans="1:9" x14ac:dyDescent="0.25">
      <c r="A111" s="564" t="str">
        <f>IF(COUNTIF(Text!$C$4:$C$426,B111)&gt;0,VLOOKUP(B111,Text!$C$4:$H$426,6,FALSE),"")</f>
        <v/>
      </c>
      <c r="B111" s="552" t="s">
        <v>124</v>
      </c>
      <c r="C111" s="559"/>
      <c r="D111" s="552" t="s">
        <v>766</v>
      </c>
      <c r="E111" s="552"/>
      <c r="H111" s="555">
        <v>5</v>
      </c>
      <c r="I111" s="555">
        <v>5</v>
      </c>
    </row>
    <row r="112" spans="1:9" x14ac:dyDescent="0.25">
      <c r="A112" s="564" t="str">
        <f>IF(COUNTIF(Text!$C$4:$C$426,B112)&gt;0,VLOOKUP(B112,Text!$C$4:$H$426,6,FALSE),"")</f>
        <v/>
      </c>
      <c r="B112" s="552" t="s">
        <v>770</v>
      </c>
      <c r="C112" s="558"/>
      <c r="D112" s="552" t="s">
        <v>771</v>
      </c>
      <c r="E112" s="552"/>
      <c r="H112" s="555" t="s">
        <v>857</v>
      </c>
      <c r="I112" s="555" t="s">
        <v>857</v>
      </c>
    </row>
    <row r="113" spans="1:9" x14ac:dyDescent="0.25">
      <c r="A113" s="564" t="str">
        <f>IF(COUNTIF(Text!$C$4:$C$426,B113)&gt;0,VLOOKUP(B113,Text!$C$4:$H$426,6,FALSE),"")</f>
        <v/>
      </c>
      <c r="B113" s="552" t="s">
        <v>569</v>
      </c>
      <c r="C113" s="559"/>
      <c r="D113" s="552" t="s">
        <v>775</v>
      </c>
      <c r="E113" s="552"/>
      <c r="H113" s="555" t="s">
        <v>860</v>
      </c>
      <c r="I113" s="555" t="s">
        <v>860</v>
      </c>
    </row>
    <row r="114" spans="1:9" x14ac:dyDescent="0.25">
      <c r="A114" s="564" t="str">
        <f>IF(COUNTIF(Text!$C$4:$C$426,B114)&gt;0,VLOOKUP(B114,Text!$C$4:$H$426,6,FALSE),"")</f>
        <v/>
      </c>
      <c r="B114" s="552" t="s">
        <v>40</v>
      </c>
      <c r="C114" s="558"/>
      <c r="D114" s="552" t="s">
        <v>779</v>
      </c>
      <c r="E114" s="552"/>
      <c r="H114" s="555" t="s">
        <v>980</v>
      </c>
      <c r="I114" s="555" t="s">
        <v>981</v>
      </c>
    </row>
    <row r="115" spans="1:9" x14ac:dyDescent="0.25">
      <c r="A115" s="564" t="str">
        <f>IF(COUNTIF(Text!$C$4:$C$426,B115)&gt;0,VLOOKUP(B115,Text!$C$4:$H$426,6,FALSE),"")</f>
        <v/>
      </c>
      <c r="B115" s="552" t="s">
        <v>123</v>
      </c>
      <c r="C115" s="558"/>
      <c r="D115" s="552" t="s">
        <v>783</v>
      </c>
      <c r="E115" s="552"/>
      <c r="H115" s="555" t="s">
        <v>985</v>
      </c>
      <c r="I115" s="555" t="s">
        <v>986</v>
      </c>
    </row>
    <row r="116" spans="1:9" x14ac:dyDescent="0.25">
      <c r="A116" s="564">
        <f>IF(COUNTIF(Text!$C$4:$C$426,B116)&gt;0,VLOOKUP(B116,Text!$C$4:$H$426,6,FALSE),"")</f>
        <v>0</v>
      </c>
      <c r="B116" s="552" t="s">
        <v>422</v>
      </c>
      <c r="C116" s="558"/>
      <c r="D116" s="552" t="s">
        <v>787</v>
      </c>
      <c r="E116" s="552"/>
      <c r="H116" s="555" t="s">
        <v>989</v>
      </c>
      <c r="I116" s="555" t="s">
        <v>990</v>
      </c>
    </row>
    <row r="117" spans="1:9" x14ac:dyDescent="0.25">
      <c r="A117" s="564" t="str">
        <f>IF(COUNTIF(Text!$C$4:$C$426,B117)&gt;0,VLOOKUP(B117,Text!$C$4:$H$426,6,FALSE),"")</f>
        <v/>
      </c>
      <c r="B117" s="552" t="s">
        <v>564</v>
      </c>
      <c r="C117" s="558"/>
      <c r="D117" s="552" t="s">
        <v>791</v>
      </c>
      <c r="E117" s="552"/>
      <c r="H117" s="555" t="s">
        <v>994</v>
      </c>
      <c r="I117" s="555" t="s">
        <v>995</v>
      </c>
    </row>
    <row r="118" spans="1:9" x14ac:dyDescent="0.25">
      <c r="A118" s="564" t="str">
        <f>IF(COUNTIF(Text!$C$4:$C$426,B118)&gt;0,VLOOKUP(B118,Text!$C$4:$H$426,6,FALSE),"")</f>
        <v/>
      </c>
      <c r="B118" s="552" t="s">
        <v>526</v>
      </c>
      <c r="C118" s="558"/>
      <c r="D118" s="552" t="s">
        <v>795</v>
      </c>
      <c r="E118" s="552"/>
      <c r="H118" s="555" t="s">
        <v>999</v>
      </c>
      <c r="I118" s="555" t="s">
        <v>1000</v>
      </c>
    </row>
    <row r="119" spans="1:9" x14ac:dyDescent="0.25">
      <c r="A119" s="564" t="str">
        <f>IF(COUNTIF(Text!$C$4:$C$426,B119)&gt;0,VLOOKUP(B119,Text!$C$4:$H$426,6,FALSE),"")</f>
        <v/>
      </c>
      <c r="B119" s="552" t="s">
        <v>186</v>
      </c>
      <c r="C119" s="558"/>
      <c r="D119" s="552" t="s">
        <v>681</v>
      </c>
      <c r="E119" s="552"/>
      <c r="H119" s="555" t="s">
        <v>1004</v>
      </c>
      <c r="I119" s="555" t="s">
        <v>1005</v>
      </c>
    </row>
    <row r="120" spans="1:9" x14ac:dyDescent="0.25">
      <c r="A120" s="564" t="str">
        <f>IF(COUNTIF(Text!$C$4:$C$426,B120)&gt;0,VLOOKUP(B120,Text!$C$4:$H$426,6,FALSE),"")</f>
        <v/>
      </c>
      <c r="B120" s="552" t="s">
        <v>527</v>
      </c>
      <c r="C120" s="558"/>
      <c r="D120" s="552" t="s">
        <v>801</v>
      </c>
      <c r="E120" s="552"/>
      <c r="H120" s="555" t="s">
        <v>1009</v>
      </c>
      <c r="I120" s="555" t="s">
        <v>1010</v>
      </c>
    </row>
    <row r="121" spans="1:9" x14ac:dyDescent="0.25">
      <c r="A121" s="564" t="str">
        <f>IF(COUNTIF(Text!$C$4:$C$426,B121)&gt;0,VLOOKUP(B121,Text!$C$4:$H$426,6,FALSE),"")</f>
        <v/>
      </c>
      <c r="B121" s="552" t="s">
        <v>471</v>
      </c>
      <c r="C121" s="558"/>
      <c r="D121" s="552" t="s">
        <v>819</v>
      </c>
      <c r="E121" s="552"/>
      <c r="H121" s="555" t="s">
        <v>1014</v>
      </c>
      <c r="I121" s="555" t="s">
        <v>1015</v>
      </c>
    </row>
    <row r="122" spans="1:9" x14ac:dyDescent="0.25">
      <c r="A122" s="564" t="str">
        <f>IF(COUNTIF(Text!$C$4:$C$426,B122)&gt;0,VLOOKUP(B122,Text!$C$4:$H$426,6,FALSE),"")</f>
        <v/>
      </c>
      <c r="B122" s="552" t="s">
        <v>529</v>
      </c>
      <c r="C122" s="558"/>
      <c r="D122" s="552" t="s">
        <v>685</v>
      </c>
      <c r="E122" s="552"/>
      <c r="H122" s="555" t="s">
        <v>1018</v>
      </c>
      <c r="I122" s="555" t="s">
        <v>1019</v>
      </c>
    </row>
    <row r="123" spans="1:9" x14ac:dyDescent="0.25">
      <c r="A123" s="564" t="str">
        <f>IF(COUNTIF(Text!$C$4:$C$426,B123)&gt;0,VLOOKUP(B123,Text!$C$4:$H$426,6,FALSE),"")</f>
        <v/>
      </c>
      <c r="B123" s="552" t="s">
        <v>534</v>
      </c>
      <c r="C123" s="558"/>
      <c r="D123" s="552"/>
      <c r="E123" s="552"/>
      <c r="H123" s="555" t="s">
        <v>1022</v>
      </c>
      <c r="I123" s="555" t="s">
        <v>1023</v>
      </c>
    </row>
    <row r="124" spans="1:9" x14ac:dyDescent="0.25">
      <c r="A124" s="564" t="str">
        <f>IF(COUNTIF(Text!$C$4:$C$426,B124)&gt;0,VLOOKUP(B124,Text!$C$4:$H$426,6,FALSE),"")</f>
        <v/>
      </c>
      <c r="B124" s="552" t="s">
        <v>536</v>
      </c>
      <c r="C124" s="558"/>
      <c r="D124" s="552" t="s">
        <v>815</v>
      </c>
      <c r="E124" s="552"/>
      <c r="H124" s="555" t="s">
        <v>1027</v>
      </c>
      <c r="I124" s="555" t="s">
        <v>1028</v>
      </c>
    </row>
    <row r="125" spans="1:9" x14ac:dyDescent="0.25">
      <c r="A125" s="564" t="str">
        <f>IF(COUNTIF(Text!$C$4:$C$426,B125)&gt;0,VLOOKUP(B125,Text!$C$4:$H$426,6,FALSE),"")</f>
        <v/>
      </c>
      <c r="B125" s="552" t="s">
        <v>471</v>
      </c>
      <c r="C125" s="558"/>
      <c r="D125" s="552" t="s">
        <v>819</v>
      </c>
      <c r="E125" s="552"/>
      <c r="H125" s="555" t="s">
        <v>1031</v>
      </c>
      <c r="I125" s="555" t="s">
        <v>1032</v>
      </c>
    </row>
    <row r="126" spans="1:9" x14ac:dyDescent="0.25">
      <c r="A126" s="564" t="str">
        <f>IF(COUNTIF(Text!$C$4:$C$426,B126)&gt;0,VLOOKUP(B126,Text!$C$4:$H$426,6,FALSE),"")</f>
        <v/>
      </c>
      <c r="B126" s="552" t="s">
        <v>822</v>
      </c>
      <c r="C126" s="558"/>
      <c r="D126" s="552" t="s">
        <v>823</v>
      </c>
      <c r="E126" s="552"/>
      <c r="H126" s="555" t="s">
        <v>1036</v>
      </c>
      <c r="I126" s="555" t="s">
        <v>1037</v>
      </c>
    </row>
    <row r="127" spans="1:9" x14ac:dyDescent="0.25">
      <c r="A127" s="564" t="str">
        <f>IF(COUNTIF(Text!$C$4:$C$426,B127)&gt;0,VLOOKUP(B127,Text!$C$4:$H$426,6,FALSE),"")</f>
        <v/>
      </c>
      <c r="B127" s="552" t="s">
        <v>552</v>
      </c>
      <c r="C127" s="558"/>
      <c r="D127" s="552" t="s">
        <v>827</v>
      </c>
      <c r="E127" s="552"/>
      <c r="H127" s="555" t="s">
        <v>1040</v>
      </c>
      <c r="I127" s="555" t="s">
        <v>1041</v>
      </c>
    </row>
    <row r="128" spans="1:9" x14ac:dyDescent="0.25">
      <c r="A128" s="564" t="str">
        <f>IF(COUNTIF(Text!$C$4:$C$426,B128)&gt;0,VLOOKUP(B128,Text!$C$4:$H$426,6,FALSE),"")</f>
        <v/>
      </c>
      <c r="B128" s="552" t="s">
        <v>559</v>
      </c>
      <c r="C128" s="558"/>
      <c r="D128" s="552" t="s">
        <v>830</v>
      </c>
      <c r="E128" s="552"/>
      <c r="H128" s="555" t="s">
        <v>1044</v>
      </c>
      <c r="I128" s="555" t="s">
        <v>1045</v>
      </c>
    </row>
    <row r="129" spans="1:9" x14ac:dyDescent="0.25">
      <c r="A129" s="564" t="str">
        <f>IF(COUNTIF(Text!$C$4:$C$426,B129)&gt;0,VLOOKUP(B129,Text!$C$4:$H$426,6,FALSE),"")</f>
        <v/>
      </c>
      <c r="B129" s="552" t="s">
        <v>432</v>
      </c>
      <c r="C129" s="558"/>
      <c r="D129" s="552" t="s">
        <v>693</v>
      </c>
      <c r="E129" s="552"/>
      <c r="H129" s="555" t="s">
        <v>1048</v>
      </c>
      <c r="I129" s="555" t="s">
        <v>1049</v>
      </c>
    </row>
    <row r="130" spans="1:9" x14ac:dyDescent="0.25">
      <c r="A130" s="564" t="str">
        <f>IF(COUNTIF(Text!$C$4:$C$426,B130)&gt;0,VLOOKUP(B130,Text!$C$4:$H$426,6,FALSE),"")</f>
        <v/>
      </c>
      <c r="B130" s="552" t="s">
        <v>571</v>
      </c>
      <c r="C130" s="558"/>
      <c r="D130" s="552" t="s">
        <v>836</v>
      </c>
      <c r="E130" s="552"/>
      <c r="H130" s="555" t="s">
        <v>1053</v>
      </c>
      <c r="I130" s="555" t="s">
        <v>1054</v>
      </c>
    </row>
    <row r="131" spans="1:9" x14ac:dyDescent="0.25">
      <c r="A131" s="564" t="str">
        <f>IF(COUNTIF(Text!$C$4:$C$426,B131)&gt;0,VLOOKUP(B131,Text!$C$4:$H$426,6,FALSE),"")</f>
        <v/>
      </c>
      <c r="B131" s="552" t="s">
        <v>537</v>
      </c>
      <c r="C131" s="558"/>
      <c r="D131" s="552" t="s">
        <v>840</v>
      </c>
      <c r="E131" s="552"/>
      <c r="H131" s="555" t="s">
        <v>1057</v>
      </c>
      <c r="I131" s="555" t="s">
        <v>1058</v>
      </c>
    </row>
    <row r="132" spans="1:9" x14ac:dyDescent="0.25">
      <c r="A132" s="564" t="str">
        <f>IF(COUNTIF(Text!$C$4:$C$426,B132)&gt;0,VLOOKUP(B132,Text!$C$4:$H$426,6,FALSE),"")</f>
        <v/>
      </c>
      <c r="B132" s="552" t="s">
        <v>573</v>
      </c>
      <c r="C132" s="558"/>
      <c r="D132" s="552" t="s">
        <v>844</v>
      </c>
      <c r="E132" s="552"/>
      <c r="H132" s="555" t="s">
        <v>1061</v>
      </c>
      <c r="I132" s="555" t="s">
        <v>1062</v>
      </c>
    </row>
    <row r="133" spans="1:9" x14ac:dyDescent="0.25">
      <c r="A133" s="564" t="str">
        <f>IF(COUNTIF(Text!$C$4:$C$426,B133)&gt;0,VLOOKUP(B133,Text!$C$4:$H$426,6,FALSE),"")</f>
        <v/>
      </c>
      <c r="B133" s="552" t="s">
        <v>533</v>
      </c>
      <c r="C133" s="558"/>
      <c r="D133" s="552" t="s">
        <v>847</v>
      </c>
      <c r="E133" s="552"/>
      <c r="H133" s="555" t="s">
        <v>1065</v>
      </c>
      <c r="I133" s="555" t="s">
        <v>1066</v>
      </c>
    </row>
    <row r="134" spans="1:9" x14ac:dyDescent="0.25">
      <c r="A134" s="564" t="str">
        <f>IF(COUNTIF(Text!$C$4:$C$426,B134)&gt;0,VLOOKUP(B134,Text!$C$4:$H$426,6,FALSE),"")</f>
        <v/>
      </c>
      <c r="B134" s="552" t="s">
        <v>572</v>
      </c>
      <c r="C134" s="558"/>
      <c r="D134" s="552" t="s">
        <v>851</v>
      </c>
      <c r="E134" s="552"/>
      <c r="H134" s="555" t="s">
        <v>1069</v>
      </c>
      <c r="I134" s="555" t="s">
        <v>1070</v>
      </c>
    </row>
    <row r="135" spans="1:9" x14ac:dyDescent="0.25">
      <c r="A135" s="564" t="str">
        <f>IF(COUNTIF(Text!$C$4:$C$426,B135)&gt;0,VLOOKUP(B135,Text!$C$4:$H$426,6,FALSE),"")</f>
        <v/>
      </c>
      <c r="B135" s="552" t="s">
        <v>554</v>
      </c>
      <c r="C135" s="558"/>
      <c r="D135" s="552" t="s">
        <v>854</v>
      </c>
      <c r="E135" s="552"/>
      <c r="H135" s="555" t="s">
        <v>1073</v>
      </c>
      <c r="I135" s="555" t="s">
        <v>1074</v>
      </c>
    </row>
    <row r="136" spans="1:9" x14ac:dyDescent="0.25">
      <c r="A136" s="564" t="str">
        <f>IF(COUNTIF(Text!$C$4:$C$426,B136)&gt;0,VLOOKUP(B136,Text!$C$4:$H$426,6,FALSE),"")</f>
        <v/>
      </c>
      <c r="B136" s="552" t="s">
        <v>855</v>
      </c>
      <c r="C136" s="559" t="s">
        <v>713</v>
      </c>
      <c r="D136" s="552" t="s">
        <v>856</v>
      </c>
      <c r="E136" s="552"/>
      <c r="H136" s="555" t="s">
        <v>1077</v>
      </c>
      <c r="I136" s="555" t="s">
        <v>1078</v>
      </c>
    </row>
    <row r="137" spans="1:9" x14ac:dyDescent="0.25">
      <c r="A137" s="564" t="str">
        <f>IF(COUNTIF(Text!$C$4:$C$426,B137)&gt;0,VLOOKUP(B137,Text!$C$4:$H$426,6,FALSE),"")</f>
        <v/>
      </c>
      <c r="B137" s="552" t="s">
        <v>858</v>
      </c>
      <c r="C137" s="559"/>
      <c r="D137" s="552" t="s">
        <v>859</v>
      </c>
      <c r="E137" s="552"/>
      <c r="H137" s="555" t="s">
        <v>1081</v>
      </c>
      <c r="I137" s="555" t="s">
        <v>1081</v>
      </c>
    </row>
    <row r="138" spans="1:9" x14ac:dyDescent="0.25">
      <c r="A138" s="564" t="str">
        <f>IF(COUNTIF(Text!$C$4:$C$426,B138)&gt;0,VLOOKUP(B138,Text!$C$4:$H$426,6,FALSE),"")</f>
        <v/>
      </c>
      <c r="B138" s="552" t="s">
        <v>861</v>
      </c>
      <c r="C138" s="559"/>
      <c r="D138" s="552" t="s">
        <v>862</v>
      </c>
      <c r="E138" s="552"/>
      <c r="H138" s="555" t="s">
        <v>1084</v>
      </c>
      <c r="I138" s="555" t="s">
        <v>1085</v>
      </c>
    </row>
    <row r="139" spans="1:9" x14ac:dyDescent="0.25">
      <c r="A139" s="564" t="str">
        <f>IF(COUNTIF(Text!$C$4:$C$426,B139)&gt;0,VLOOKUP(B139,Text!$C$4:$H$426,6,FALSE),"")</f>
        <v/>
      </c>
      <c r="B139" s="552" t="s">
        <v>865</v>
      </c>
      <c r="C139" s="559"/>
      <c r="D139" s="552" t="s">
        <v>866</v>
      </c>
      <c r="E139" s="552"/>
      <c r="H139" s="555" t="s">
        <v>580</v>
      </c>
      <c r="I139" s="555" t="s">
        <v>1088</v>
      </c>
    </row>
    <row r="140" spans="1:9" x14ac:dyDescent="0.25">
      <c r="A140" s="564" t="str">
        <f>IF(COUNTIF(Text!$C$4:$C$426,B140)&gt;0,VLOOKUP(B140,Text!$C$4:$H$426,6,FALSE),"")</f>
        <v/>
      </c>
      <c r="B140" s="552" t="s">
        <v>869</v>
      </c>
      <c r="C140" s="559"/>
      <c r="D140" s="552" t="s">
        <v>870</v>
      </c>
      <c r="E140" s="552"/>
      <c r="H140" s="555" t="s">
        <v>1092</v>
      </c>
      <c r="I140" s="555" t="s">
        <v>1093</v>
      </c>
    </row>
    <row r="141" spans="1:9" x14ac:dyDescent="0.25">
      <c r="A141" s="564" t="str">
        <f>IF(COUNTIF(Text!$C$4:$C$426,B141)&gt;0,VLOOKUP(B141,Text!$C$4:$H$426,6,FALSE),"")</f>
        <v/>
      </c>
      <c r="B141" s="552" t="s">
        <v>873</v>
      </c>
      <c r="C141" s="559"/>
      <c r="D141" s="552" t="s">
        <v>874</v>
      </c>
      <c r="E141" s="552"/>
      <c r="H141" s="555" t="s">
        <v>1096</v>
      </c>
      <c r="I141" s="555" t="s">
        <v>1097</v>
      </c>
    </row>
    <row r="142" spans="1:9" x14ac:dyDescent="0.25">
      <c r="A142" s="564" t="str">
        <f>IF(COUNTIF(Text!$C$4:$C$426,B142)&gt;0,VLOOKUP(B142,Text!$C$4:$H$426,6,FALSE),"")</f>
        <v/>
      </c>
      <c r="B142" s="552" t="s">
        <v>357</v>
      </c>
      <c r="C142" s="559"/>
      <c r="D142" s="552" t="s">
        <v>878</v>
      </c>
      <c r="E142" s="552"/>
      <c r="H142" s="555" t="s">
        <v>1100</v>
      </c>
      <c r="I142" s="555" t="s">
        <v>1101</v>
      </c>
    </row>
    <row r="143" spans="1:9" x14ac:dyDescent="0.25">
      <c r="A143" s="564" t="str">
        <f>IF(COUNTIF(Text!$C$4:$C$426,B143)&gt;0,VLOOKUP(B143,Text!$C$4:$H$426,6,FALSE),"")</f>
        <v/>
      </c>
      <c r="B143" s="552" t="s">
        <v>882</v>
      </c>
      <c r="C143" s="559"/>
      <c r="D143" s="552" t="s">
        <v>883</v>
      </c>
      <c r="E143" s="552"/>
      <c r="H143" s="555" t="s">
        <v>1105</v>
      </c>
      <c r="I143" s="555" t="s">
        <v>1106</v>
      </c>
    </row>
    <row r="144" spans="1:9" x14ac:dyDescent="0.25">
      <c r="A144" s="564" t="str">
        <f>IF(COUNTIF(Text!$C$4:$C$426,B144)&gt;0,VLOOKUP(B144,Text!$C$4:$H$426,6,FALSE),"")</f>
        <v/>
      </c>
      <c r="B144" s="552" t="s">
        <v>886</v>
      </c>
      <c r="C144" s="559"/>
      <c r="D144" s="552" t="s">
        <v>887</v>
      </c>
      <c r="E144" s="552"/>
      <c r="H144" s="555" t="s">
        <v>1109</v>
      </c>
      <c r="I144" s="555" t="s">
        <v>1110</v>
      </c>
    </row>
    <row r="145" spans="1:9" x14ac:dyDescent="0.25">
      <c r="A145" s="564" t="str">
        <f>IF(COUNTIF(Text!$C$4:$C$426,B145)&gt;0,VLOOKUP(B145,Text!$C$4:$H$426,6,FALSE),"")</f>
        <v/>
      </c>
      <c r="B145" s="552" t="s">
        <v>890</v>
      </c>
      <c r="C145" s="559"/>
      <c r="D145" s="552" t="s">
        <v>891</v>
      </c>
      <c r="E145" s="552"/>
      <c r="H145" s="555" t="s">
        <v>1114</v>
      </c>
      <c r="I145" s="555" t="s">
        <v>1115</v>
      </c>
    </row>
    <row r="146" spans="1:9" x14ac:dyDescent="0.25">
      <c r="A146" s="564" t="str">
        <f>IF(COUNTIF(Text!$C$4:$C$426,B146)&gt;0,VLOOKUP(B146,Text!$C$4:$H$426,6,FALSE),"")</f>
        <v/>
      </c>
      <c r="B146" s="552" t="s">
        <v>895</v>
      </c>
      <c r="C146" s="559"/>
      <c r="D146" s="552" t="s">
        <v>896</v>
      </c>
      <c r="E146" s="552"/>
      <c r="H146" s="555" t="s">
        <v>1118</v>
      </c>
      <c r="I146" s="555" t="s">
        <v>1119</v>
      </c>
    </row>
    <row r="147" spans="1:9" x14ac:dyDescent="0.25">
      <c r="A147" s="564" t="str">
        <f>IF(COUNTIF(Text!$C$4:$C$426,B147)&gt;0,VLOOKUP(B147,Text!$C$4:$H$426,6,FALSE),"")</f>
        <v/>
      </c>
      <c r="B147" s="552" t="s">
        <v>899</v>
      </c>
      <c r="C147" s="559"/>
      <c r="D147" s="552" t="s">
        <v>900</v>
      </c>
      <c r="E147" s="552"/>
      <c r="H147" s="555" t="s">
        <v>1123</v>
      </c>
      <c r="I147" s="555" t="s">
        <v>1124</v>
      </c>
    </row>
    <row r="148" spans="1:9" x14ac:dyDescent="0.25">
      <c r="A148" s="564" t="str">
        <f>IF(COUNTIF(Text!$C$4:$C$426,B148)&gt;0,VLOOKUP(B148,Text!$C$4:$H$426,6,FALSE),"")</f>
        <v/>
      </c>
      <c r="B148" s="552" t="s">
        <v>902</v>
      </c>
      <c r="C148" s="559"/>
      <c r="D148" s="552" t="s">
        <v>903</v>
      </c>
      <c r="E148" s="552"/>
      <c r="H148" s="555" t="s">
        <v>1127</v>
      </c>
      <c r="I148" s="555" t="s">
        <v>1128</v>
      </c>
    </row>
    <row r="149" spans="1:9" x14ac:dyDescent="0.25">
      <c r="A149" s="564" t="str">
        <f>IF(COUNTIF(Text!$C$4:$C$426,B149)&gt;0,VLOOKUP(B149,Text!$C$4:$H$426,6,FALSE),"")</f>
        <v/>
      </c>
      <c r="B149" s="552" t="s">
        <v>905</v>
      </c>
      <c r="C149" s="559"/>
      <c r="D149" s="552" t="s">
        <v>906</v>
      </c>
      <c r="E149" s="552"/>
      <c r="H149" s="555" t="s">
        <v>1131</v>
      </c>
      <c r="I149" s="555" t="s">
        <v>1132</v>
      </c>
    </row>
    <row r="150" spans="1:9" x14ac:dyDescent="0.25">
      <c r="A150" s="564" t="str">
        <f>IF(COUNTIF(Text!$C$4:$C$426,B150)&gt;0,VLOOKUP(B150,Text!$C$4:$H$426,6,FALSE),"")</f>
        <v/>
      </c>
      <c r="B150" s="552" t="s">
        <v>910</v>
      </c>
      <c r="C150" s="559"/>
      <c r="D150" s="552" t="s">
        <v>911</v>
      </c>
      <c r="E150" s="552"/>
      <c r="H150" s="555" t="s">
        <v>1135</v>
      </c>
      <c r="I150" s="555" t="s">
        <v>1136</v>
      </c>
    </row>
    <row r="151" spans="1:9" x14ac:dyDescent="0.25">
      <c r="A151" s="564" t="str">
        <f>IF(COUNTIF(Text!$C$4:$C$426,B151)&gt;0,VLOOKUP(B151,Text!$C$4:$H$426,6,FALSE),"")</f>
        <v/>
      </c>
      <c r="B151" s="552" t="s">
        <v>914</v>
      </c>
      <c r="C151" s="559"/>
      <c r="D151" s="552" t="s">
        <v>915</v>
      </c>
      <c r="E151" s="552"/>
      <c r="H151" s="555" t="s">
        <v>1022</v>
      </c>
      <c r="I151" s="555" t="s">
        <v>1023</v>
      </c>
    </row>
    <row r="152" spans="1:9" x14ac:dyDescent="0.25">
      <c r="A152" s="564" t="str">
        <f>IF(COUNTIF(Text!$C$4:$C$426,B152)&gt;0,VLOOKUP(B152,Text!$C$4:$H$426,6,FALSE),"")</f>
        <v/>
      </c>
      <c r="B152" s="552" t="s">
        <v>203</v>
      </c>
      <c r="C152" s="559"/>
      <c r="D152" s="552" t="s">
        <v>919</v>
      </c>
      <c r="E152" s="552"/>
      <c r="H152" s="555" t="s">
        <v>1142</v>
      </c>
      <c r="I152" s="555" t="s">
        <v>1143</v>
      </c>
    </row>
    <row r="153" spans="1:9" x14ac:dyDescent="0.25">
      <c r="A153" s="564" t="str">
        <f>IF(COUNTIF(Text!$C$4:$C$426,B153)&gt;0,VLOOKUP(B153,Text!$C$4:$H$426,6,FALSE),"")</f>
        <v/>
      </c>
      <c r="B153" s="552" t="s">
        <v>923</v>
      </c>
      <c r="C153" s="559"/>
      <c r="D153" s="552" t="s">
        <v>924</v>
      </c>
      <c r="E153" s="552"/>
      <c r="H153" s="555" t="s">
        <v>1146</v>
      </c>
      <c r="I153" s="555" t="s">
        <v>1147</v>
      </c>
    </row>
    <row r="154" spans="1:9" x14ac:dyDescent="0.25">
      <c r="A154" s="564" t="str">
        <f>IF(COUNTIF(Text!$C$4:$C$426,B154)&gt;0,VLOOKUP(B154,Text!$C$4:$H$426,6,FALSE),"")</f>
        <v/>
      </c>
      <c r="B154" s="552" t="s">
        <v>928</v>
      </c>
      <c r="C154" s="559"/>
      <c r="D154" s="552" t="s">
        <v>929</v>
      </c>
      <c r="E154" s="552"/>
      <c r="H154" s="555" t="s">
        <v>1150</v>
      </c>
      <c r="I154" s="555" t="s">
        <v>1151</v>
      </c>
    </row>
    <row r="155" spans="1:9" x14ac:dyDescent="0.25">
      <c r="A155" s="564" t="str">
        <f>IF(COUNTIF(Text!$C$4:$C$426,B155)&gt;0,VLOOKUP(B155,Text!$C$4:$H$426,6,FALSE),"")</f>
        <v/>
      </c>
      <c r="B155" s="552" t="s">
        <v>932</v>
      </c>
      <c r="C155" s="559"/>
      <c r="D155" s="552" t="s">
        <v>933</v>
      </c>
      <c r="E155" s="552"/>
      <c r="H155" s="555" t="s">
        <v>1154</v>
      </c>
      <c r="I155" s="555" t="s">
        <v>1155</v>
      </c>
    </row>
    <row r="156" spans="1:9" x14ac:dyDescent="0.25">
      <c r="A156" s="564" t="str">
        <f>IF(COUNTIF(Text!$C$4:$C$426,B156)&gt;0,VLOOKUP(B156,Text!$C$4:$H$426,6,FALSE),"")</f>
        <v/>
      </c>
      <c r="B156" s="552" t="s">
        <v>429</v>
      </c>
      <c r="C156" s="559"/>
      <c r="D156" s="552" t="s">
        <v>936</v>
      </c>
      <c r="E156" s="552"/>
      <c r="H156" s="555" t="s">
        <v>1159</v>
      </c>
      <c r="I156" s="555" t="s">
        <v>1160</v>
      </c>
    </row>
    <row r="157" spans="1:9" x14ac:dyDescent="0.25">
      <c r="A157" s="564" t="str">
        <f>IF(COUNTIF(Text!$C$4:$C$426,B157)&gt;0,VLOOKUP(B157,Text!$C$4:$H$426,6,FALSE),"")</f>
        <v/>
      </c>
      <c r="B157" s="552" t="s">
        <v>177</v>
      </c>
      <c r="C157" s="559"/>
      <c r="D157" s="552" t="s">
        <v>940</v>
      </c>
      <c r="E157" s="552"/>
      <c r="H157" s="555" t="s">
        <v>1164</v>
      </c>
      <c r="I157" s="555" t="s">
        <v>1165</v>
      </c>
    </row>
    <row r="158" spans="1:9" x14ac:dyDescent="0.25">
      <c r="A158" s="564" t="str">
        <f>IF(COUNTIF(Text!$C$4:$C$426,B158)&gt;0,VLOOKUP(B158,Text!$C$4:$H$426,6,FALSE),"")</f>
        <v/>
      </c>
      <c r="B158" s="552" t="s">
        <v>944</v>
      </c>
      <c r="C158" s="559"/>
      <c r="D158" s="552" t="s">
        <v>945</v>
      </c>
      <c r="E158" s="552"/>
      <c r="H158" s="555" t="s">
        <v>1169</v>
      </c>
      <c r="I158" s="555" t="s">
        <v>1170</v>
      </c>
    </row>
    <row r="159" spans="1:9" x14ac:dyDescent="0.25">
      <c r="A159" s="564" t="str">
        <f>IF(COUNTIF(Text!$C$4:$C$426,B159)&gt;0,VLOOKUP(B159,Text!$C$4:$H$426,6,FALSE),"")</f>
        <v/>
      </c>
      <c r="B159" s="552" t="s">
        <v>949</v>
      </c>
      <c r="C159" s="559"/>
      <c r="D159" s="552" t="s">
        <v>950</v>
      </c>
      <c r="E159" s="552"/>
      <c r="H159" s="555" t="s">
        <v>1174</v>
      </c>
      <c r="I159" s="555" t="s">
        <v>1175</v>
      </c>
    </row>
    <row r="160" spans="1:9" x14ac:dyDescent="0.25">
      <c r="A160" s="564" t="str">
        <f>IF(COUNTIF(Text!$C$4:$C$426,B160)&gt;0,VLOOKUP(B160,Text!$C$4:$H$426,6,FALSE),"")</f>
        <v/>
      </c>
      <c r="B160" s="552" t="s">
        <v>954</v>
      </c>
      <c r="C160" s="559"/>
      <c r="D160" s="552" t="s">
        <v>955</v>
      </c>
      <c r="E160" s="552"/>
      <c r="H160" s="555" t="s">
        <v>1179</v>
      </c>
      <c r="I160" s="555" t="s">
        <v>1180</v>
      </c>
    </row>
    <row r="161" spans="1:9" x14ac:dyDescent="0.25">
      <c r="A161" s="564" t="str">
        <f>IF(COUNTIF(Text!$C$4:$C$426,B161)&gt;0,VLOOKUP(B161,Text!$C$4:$H$426,6,FALSE),"")</f>
        <v/>
      </c>
      <c r="B161" s="552" t="s">
        <v>959</v>
      </c>
      <c r="C161" s="559"/>
      <c r="D161" s="552" t="s">
        <v>960</v>
      </c>
      <c r="E161" s="552"/>
      <c r="H161" s="555" t="s">
        <v>1182</v>
      </c>
      <c r="I161" s="555" t="s">
        <v>1183</v>
      </c>
    </row>
    <row r="162" spans="1:9" x14ac:dyDescent="0.25">
      <c r="A162" s="564" t="str">
        <f>IF(COUNTIF(Text!$C$4:$C$426,B162)&gt;0,VLOOKUP(B162,Text!$C$4:$H$426,6,FALSE),"")</f>
        <v/>
      </c>
      <c r="B162" s="552" t="s">
        <v>963</v>
      </c>
      <c r="C162" s="559"/>
      <c r="D162" s="552" t="s">
        <v>964</v>
      </c>
      <c r="E162" s="552"/>
      <c r="H162" s="555" t="s">
        <v>1186</v>
      </c>
      <c r="I162" s="555" t="s">
        <v>1187</v>
      </c>
    </row>
    <row r="163" spans="1:9" x14ac:dyDescent="0.25">
      <c r="A163" s="564" t="str">
        <f>IF(COUNTIF(Text!$C$4:$C$426,B163)&gt;0,VLOOKUP(B163,Text!$C$4:$H$426,6,FALSE),"")</f>
        <v/>
      </c>
      <c r="B163" s="552" t="s">
        <v>194</v>
      </c>
      <c r="C163" s="559"/>
      <c r="D163" s="552" t="s">
        <v>968</v>
      </c>
      <c r="E163" s="552"/>
      <c r="H163" s="555" t="s">
        <v>1191</v>
      </c>
      <c r="I163" s="555" t="s">
        <v>1192</v>
      </c>
    </row>
    <row r="164" spans="1:9" x14ac:dyDescent="0.25">
      <c r="A164" s="564" t="str">
        <f>IF(COUNTIF(Text!$C$4:$C$426,B164)&gt;0,VLOOKUP(B164,Text!$C$4:$H$426,6,FALSE),"")</f>
        <v/>
      </c>
      <c r="B164" s="552" t="s">
        <v>970</v>
      </c>
      <c r="C164" s="559"/>
      <c r="D164" s="552" t="s">
        <v>971</v>
      </c>
      <c r="E164" s="552"/>
      <c r="H164" s="555" t="s">
        <v>1196</v>
      </c>
      <c r="I164" s="555" t="s">
        <v>1197</v>
      </c>
    </row>
    <row r="165" spans="1:9" x14ac:dyDescent="0.25">
      <c r="A165" s="564" t="str">
        <f>IF(COUNTIF(Text!$C$4:$C$426,B165)&gt;0,VLOOKUP(B165,Text!$C$4:$H$426,6,FALSE),"")</f>
        <v/>
      </c>
      <c r="B165" s="552" t="s">
        <v>973</v>
      </c>
      <c r="C165" s="559"/>
      <c r="D165" s="552" t="s">
        <v>974</v>
      </c>
      <c r="E165" s="552"/>
      <c r="H165" s="555" t="s">
        <v>1201</v>
      </c>
      <c r="I165" s="555" t="s">
        <v>1202</v>
      </c>
    </row>
    <row r="166" spans="1:9" x14ac:dyDescent="0.25">
      <c r="A166" s="564" t="str">
        <f>IF(COUNTIF(Text!$C$4:$C$426,B166)&gt;0,VLOOKUP(B166,Text!$C$4:$H$426,6,FALSE),"")</f>
        <v/>
      </c>
      <c r="B166" s="552" t="s">
        <v>975</v>
      </c>
      <c r="C166" s="559"/>
      <c r="D166" s="552" t="s">
        <v>976</v>
      </c>
      <c r="E166" s="552"/>
      <c r="H166" s="555" t="s">
        <v>1206</v>
      </c>
      <c r="I166" s="555" t="s">
        <v>1207</v>
      </c>
    </row>
    <row r="167" spans="1:9" x14ac:dyDescent="0.25">
      <c r="A167" s="564" t="str">
        <f>IF(COUNTIF(Text!$C$4:$C$426,B167)&gt;0,VLOOKUP(B167,Text!$C$4:$H$426,6,FALSE),"")</f>
        <v/>
      </c>
      <c r="B167" s="552" t="s">
        <v>978</v>
      </c>
      <c r="C167" s="559"/>
      <c r="D167" s="552" t="s">
        <v>979</v>
      </c>
      <c r="E167" s="552"/>
      <c r="H167" s="555" t="s">
        <v>1211</v>
      </c>
      <c r="I167" s="555" t="s">
        <v>1212</v>
      </c>
    </row>
    <row r="168" spans="1:9" x14ac:dyDescent="0.25">
      <c r="A168" s="564" t="str">
        <f>IF(COUNTIF(Text!$C$4:$C$426,B168)&gt;0,VLOOKUP(B168,Text!$C$4:$H$426,6,FALSE),"")</f>
        <v/>
      </c>
      <c r="B168" s="552" t="s">
        <v>983</v>
      </c>
      <c r="C168" s="559"/>
      <c r="D168" s="552" t="s">
        <v>984</v>
      </c>
      <c r="E168" s="552"/>
      <c r="H168" s="555" t="s">
        <v>1215</v>
      </c>
      <c r="I168" s="555" t="s">
        <v>1216</v>
      </c>
    </row>
    <row r="169" spans="1:9" x14ac:dyDescent="0.25">
      <c r="A169" s="564" t="str">
        <f>IF(COUNTIF(Text!$C$4:$C$426,B169)&gt;0,VLOOKUP(B169,Text!$C$4:$H$426,6,FALSE),"")</f>
        <v/>
      </c>
      <c r="B169" s="552" t="s">
        <v>987</v>
      </c>
      <c r="C169" s="559"/>
      <c r="D169" s="552" t="s">
        <v>988</v>
      </c>
      <c r="E169" s="552"/>
      <c r="H169" s="555" t="s">
        <v>1220</v>
      </c>
      <c r="I169" s="555" t="s">
        <v>1221</v>
      </c>
    </row>
    <row r="170" spans="1:9" x14ac:dyDescent="0.25">
      <c r="A170" s="564" t="str">
        <f>IF(COUNTIF(Text!$C$4:$C$426,B170)&gt;0,VLOOKUP(B170,Text!$C$4:$H$426,6,FALSE),"")</f>
        <v/>
      </c>
      <c r="B170" s="552" t="s">
        <v>992</v>
      </c>
      <c r="C170" s="559"/>
      <c r="D170" s="552" t="s">
        <v>993</v>
      </c>
      <c r="E170" s="552"/>
    </row>
    <row r="171" spans="1:9" x14ac:dyDescent="0.25">
      <c r="A171" s="564" t="str">
        <f>IF(COUNTIF(Text!$C$4:$C$426,B171)&gt;0,VLOOKUP(B171,Text!$C$4:$H$426,6,FALSE),"")</f>
        <v/>
      </c>
      <c r="B171" s="552" t="s">
        <v>997</v>
      </c>
      <c r="C171" s="559"/>
      <c r="D171" s="552" t="s">
        <v>998</v>
      </c>
      <c r="E171" s="552"/>
    </row>
    <row r="172" spans="1:9" x14ac:dyDescent="0.25">
      <c r="A172" s="564" t="str">
        <f>IF(COUNTIF(Text!$C$4:$C$426,B172)&gt;0,VLOOKUP(B172,Text!$C$4:$H$426,6,FALSE),"")</f>
        <v/>
      </c>
      <c r="B172" s="552" t="s">
        <v>1002</v>
      </c>
      <c r="C172" s="559"/>
      <c r="D172" s="552" t="s">
        <v>1003</v>
      </c>
      <c r="E172" s="552"/>
    </row>
    <row r="173" spans="1:9" x14ac:dyDescent="0.25">
      <c r="A173" s="564" t="str">
        <f>IF(COUNTIF(Text!$C$4:$C$426,B173)&gt;0,VLOOKUP(B173,Text!$C$4:$H$426,6,FALSE),"")</f>
        <v/>
      </c>
      <c r="B173" s="552" t="s">
        <v>1007</v>
      </c>
      <c r="C173" s="559"/>
      <c r="D173" s="552" t="s">
        <v>1008</v>
      </c>
      <c r="E173" s="552"/>
    </row>
    <row r="174" spans="1:9" x14ac:dyDescent="0.25">
      <c r="A174" s="564" t="str">
        <f>IF(COUNTIF(Text!$C$4:$C$426,B174)&gt;0,VLOOKUP(B174,Text!$C$4:$H$426,6,FALSE),"")</f>
        <v/>
      </c>
      <c r="B174" s="552" t="s">
        <v>1012</v>
      </c>
      <c r="C174" s="559"/>
      <c r="D174" s="552" t="s">
        <v>1013</v>
      </c>
      <c r="E174" s="552"/>
    </row>
    <row r="175" spans="1:9" x14ac:dyDescent="0.25">
      <c r="A175" s="564" t="str">
        <f>IF(COUNTIF(Text!$C$4:$C$426,B175)&gt;0,VLOOKUP(B175,Text!$C$4:$H$426,6,FALSE),"")</f>
        <v/>
      </c>
      <c r="B175" s="552" t="s">
        <v>1016</v>
      </c>
      <c r="C175" s="559"/>
      <c r="D175" s="552" t="s">
        <v>1017</v>
      </c>
      <c r="E175" s="552"/>
    </row>
    <row r="176" spans="1:9" x14ac:dyDescent="0.25">
      <c r="A176" s="564" t="str">
        <f>IF(COUNTIF(Text!$C$4:$C$426,B176)&gt;0,VLOOKUP(B176,Text!$C$4:$H$426,6,FALSE),"")</f>
        <v/>
      </c>
      <c r="B176" s="552" t="s">
        <v>1020</v>
      </c>
      <c r="C176" s="559"/>
      <c r="D176" s="552" t="s">
        <v>1021</v>
      </c>
      <c r="E176" s="552"/>
    </row>
    <row r="177" spans="1:5" x14ac:dyDescent="0.25">
      <c r="A177" s="564" t="str">
        <f>IF(COUNTIF(Text!$C$4:$C$426,B177)&gt;0,VLOOKUP(B177,Text!$C$4:$H$426,6,FALSE),"")</f>
        <v/>
      </c>
      <c r="B177" s="552" t="s">
        <v>1025</v>
      </c>
      <c r="C177" s="559"/>
      <c r="D177" s="552" t="s">
        <v>1026</v>
      </c>
      <c r="E177" s="552"/>
    </row>
    <row r="178" spans="1:5" x14ac:dyDescent="0.25">
      <c r="A178" s="564" t="str">
        <f>IF(COUNTIF(Text!$C$4:$C$426,B178)&gt;0,VLOOKUP(B178,Text!$C$4:$H$426,6,FALSE),"")</f>
        <v/>
      </c>
      <c r="B178" s="552" t="s">
        <v>52</v>
      </c>
      <c r="C178" s="559"/>
      <c r="D178" s="552" t="s">
        <v>1030</v>
      </c>
      <c r="E178" s="552"/>
    </row>
    <row r="179" spans="1:5" x14ac:dyDescent="0.25">
      <c r="A179" s="564" t="str">
        <f>IF(COUNTIF(Text!$C$4:$C$426,B179)&gt;0,VLOOKUP(B179,Text!$C$4:$H$426,6,FALSE),"")</f>
        <v/>
      </c>
      <c r="B179" s="552" t="s">
        <v>1034</v>
      </c>
      <c r="C179" s="559"/>
      <c r="D179" s="552" t="s">
        <v>1035</v>
      </c>
      <c r="E179" s="552"/>
    </row>
    <row r="180" spans="1:5" x14ac:dyDescent="0.25">
      <c r="A180" s="564" t="str">
        <f>IF(COUNTIF(Text!$C$4:$C$426,B180)&gt;0,VLOOKUP(B180,Text!$C$4:$H$426,6,FALSE),"")</f>
        <v/>
      </c>
      <c r="B180" s="552" t="s">
        <v>1038</v>
      </c>
      <c r="C180" s="559"/>
      <c r="D180" s="552" t="s">
        <v>1039</v>
      </c>
      <c r="E180" s="552"/>
    </row>
    <row r="181" spans="1:5" x14ac:dyDescent="0.25">
      <c r="A181" s="564" t="str">
        <f>IF(COUNTIF(Text!$C$4:$C$426,B181)&gt;0,VLOOKUP(B181,Text!$C$4:$H$426,6,FALSE),"")</f>
        <v/>
      </c>
      <c r="B181" s="552" t="s">
        <v>1042</v>
      </c>
      <c r="C181" s="559"/>
      <c r="D181" s="552" t="s">
        <v>1043</v>
      </c>
      <c r="E181" s="552"/>
    </row>
    <row r="182" spans="1:5" x14ac:dyDescent="0.25">
      <c r="A182" s="564" t="str">
        <f>IF(COUNTIF(Text!$C$4:$C$426,B182)&gt;0,VLOOKUP(B182,Text!$C$4:$H$426,6,FALSE),"")</f>
        <v/>
      </c>
      <c r="B182" s="552" t="s">
        <v>1046</v>
      </c>
      <c r="C182" s="559"/>
      <c r="D182" s="552" t="s">
        <v>1047</v>
      </c>
      <c r="E182" s="552"/>
    </row>
    <row r="183" spans="1:5" x14ac:dyDescent="0.25">
      <c r="A183" s="564" t="str">
        <f>IF(COUNTIF(Text!$C$4:$C$426,B183)&gt;0,VLOOKUP(B183,Text!$C$4:$H$426,6,FALSE),"")</f>
        <v/>
      </c>
      <c r="B183" s="552" t="s">
        <v>1051</v>
      </c>
      <c r="C183" s="559"/>
      <c r="D183" s="552" t="s">
        <v>1052</v>
      </c>
      <c r="E183" s="552"/>
    </row>
    <row r="184" spans="1:5" x14ac:dyDescent="0.25">
      <c r="A184" s="564" t="str">
        <f>IF(COUNTIF(Text!$C$4:$C$426,B184)&gt;0,VLOOKUP(B184,Text!$C$4:$H$426,6,FALSE),"")</f>
        <v/>
      </c>
      <c r="B184" s="552" t="s">
        <v>1055</v>
      </c>
      <c r="C184" s="559"/>
      <c r="D184" s="552" t="s">
        <v>1056</v>
      </c>
      <c r="E184" s="552"/>
    </row>
    <row r="185" spans="1:5" x14ac:dyDescent="0.25">
      <c r="A185" s="564" t="str">
        <f>IF(COUNTIF(Text!$C$4:$C$426,B185)&gt;0,VLOOKUP(B185,Text!$C$4:$H$426,6,FALSE),"")</f>
        <v/>
      </c>
      <c r="B185" s="552" t="s">
        <v>1059</v>
      </c>
      <c r="C185" s="559"/>
      <c r="D185" s="552" t="s">
        <v>1060</v>
      </c>
      <c r="E185" s="552"/>
    </row>
    <row r="186" spans="1:5" x14ac:dyDescent="0.25">
      <c r="A186" s="564" t="str">
        <f>IF(COUNTIF(Text!$C$4:$C$426,B186)&gt;0,VLOOKUP(B186,Text!$C$4:$H$426,6,FALSE),"")</f>
        <v/>
      </c>
      <c r="B186" s="552" t="s">
        <v>1063</v>
      </c>
      <c r="C186" s="559"/>
      <c r="D186" s="552" t="s">
        <v>1064</v>
      </c>
      <c r="E186" s="552"/>
    </row>
    <row r="187" spans="1:5" x14ac:dyDescent="0.25">
      <c r="A187" s="564" t="str">
        <f>IF(COUNTIF(Text!$C$4:$C$426,B187)&gt;0,VLOOKUP(B187,Text!$C$4:$H$426,6,FALSE),"")</f>
        <v/>
      </c>
      <c r="B187" s="552" t="s">
        <v>1067</v>
      </c>
      <c r="C187" s="559"/>
      <c r="D187" s="552" t="s">
        <v>1068</v>
      </c>
      <c r="E187" s="552"/>
    </row>
    <row r="188" spans="1:5" x14ac:dyDescent="0.25">
      <c r="A188" s="564" t="str">
        <f>IF(COUNTIF(Text!$C$4:$C$426,B188)&gt;0,VLOOKUP(B188,Text!$C$4:$H$426,6,FALSE),"")</f>
        <v/>
      </c>
      <c r="B188" s="552" t="s">
        <v>1071</v>
      </c>
      <c r="C188" s="559"/>
      <c r="D188" s="552" t="s">
        <v>1072</v>
      </c>
      <c r="E188" s="552"/>
    </row>
    <row r="189" spans="1:5" x14ac:dyDescent="0.25">
      <c r="A189" s="564" t="str">
        <f>IF(COUNTIF(Text!$C$4:$C$426,B189)&gt;0,VLOOKUP(B189,Text!$C$4:$H$426,6,FALSE),"")</f>
        <v/>
      </c>
      <c r="B189" s="552" t="s">
        <v>1075</v>
      </c>
      <c r="C189" s="559"/>
      <c r="D189" s="552" t="s">
        <v>1076</v>
      </c>
      <c r="E189" s="552"/>
    </row>
    <row r="190" spans="1:5" x14ac:dyDescent="0.25">
      <c r="A190" s="564" t="str">
        <f>IF(COUNTIF(Text!$C$4:$C$426,B190)&gt;0,VLOOKUP(B190,Text!$C$4:$H$426,6,FALSE),"")</f>
        <v/>
      </c>
      <c r="B190" s="552" t="s">
        <v>1079</v>
      </c>
      <c r="C190" s="559"/>
      <c r="D190" s="552" t="s">
        <v>1080</v>
      </c>
      <c r="E190" s="552"/>
    </row>
    <row r="191" spans="1:5" x14ac:dyDescent="0.25">
      <c r="A191" s="564" t="str">
        <f>IF(COUNTIF(Text!$C$4:$C$426,B191)&gt;0,VLOOKUP(B191,Text!$C$4:$H$426,6,FALSE),"")</f>
        <v/>
      </c>
      <c r="B191" s="552" t="s">
        <v>1082</v>
      </c>
      <c r="C191" s="559"/>
      <c r="D191" s="552" t="s">
        <v>1083</v>
      </c>
      <c r="E191" s="552"/>
    </row>
    <row r="192" spans="1:5" x14ac:dyDescent="0.25">
      <c r="A192" s="564" t="str">
        <f>IF(COUNTIF(Text!$C$4:$C$426,B192)&gt;0,VLOOKUP(B192,Text!$C$4:$H$426,6,FALSE),"")</f>
        <v/>
      </c>
      <c r="B192" s="552" t="s">
        <v>1086</v>
      </c>
      <c r="C192" s="559"/>
      <c r="D192" s="552" t="s">
        <v>1087</v>
      </c>
      <c r="E192" s="552"/>
    </row>
    <row r="193" spans="1:5" x14ac:dyDescent="0.25">
      <c r="A193" s="564" t="str">
        <f>IF(COUNTIF(Text!$C$4:$C$426,B193)&gt;0,VLOOKUP(B193,Text!$C$4:$H$426,6,FALSE),"")</f>
        <v/>
      </c>
      <c r="B193" s="552" t="s">
        <v>1090</v>
      </c>
      <c r="C193" s="559"/>
      <c r="D193" s="552" t="s">
        <v>1091</v>
      </c>
      <c r="E193" s="552"/>
    </row>
    <row r="194" spans="1:5" x14ac:dyDescent="0.25">
      <c r="A194" s="564" t="str">
        <f>IF(COUNTIF(Text!$C$4:$C$426,B194)&gt;0,VLOOKUP(B194,Text!$C$4:$H$426,6,FALSE),"")</f>
        <v/>
      </c>
      <c r="B194" s="552" t="s">
        <v>1094</v>
      </c>
      <c r="C194" s="559"/>
      <c r="D194" s="552" t="s">
        <v>1095</v>
      </c>
      <c r="E194" s="552"/>
    </row>
    <row r="195" spans="1:5" x14ac:dyDescent="0.25">
      <c r="A195" s="564" t="str">
        <f>IF(COUNTIF(Text!$C$4:$C$426,B195)&gt;0,VLOOKUP(B195,Text!$C$4:$H$426,6,FALSE),"")</f>
        <v/>
      </c>
      <c r="B195" s="552" t="s">
        <v>1098</v>
      </c>
      <c r="C195" s="559"/>
      <c r="D195" s="552" t="s">
        <v>1099</v>
      </c>
      <c r="E195" s="552"/>
    </row>
    <row r="196" spans="1:5" x14ac:dyDescent="0.25">
      <c r="A196" s="564" t="str">
        <f>IF(COUNTIF(Text!$C$4:$C$426,B196)&gt;0,VLOOKUP(B196,Text!$C$4:$H$426,6,FALSE),"")</f>
        <v/>
      </c>
      <c r="B196" s="552" t="s">
        <v>1103</v>
      </c>
      <c r="C196" s="559"/>
      <c r="D196" s="552" t="s">
        <v>1104</v>
      </c>
      <c r="E196" s="552"/>
    </row>
    <row r="197" spans="1:5" x14ac:dyDescent="0.25">
      <c r="A197" s="564" t="str">
        <f>IF(COUNTIF(Text!$C$4:$C$426,B197)&gt;0,VLOOKUP(B197,Text!$C$4:$H$426,6,FALSE),"")</f>
        <v/>
      </c>
      <c r="B197" s="552" t="s">
        <v>1107</v>
      </c>
      <c r="C197" s="559"/>
      <c r="D197" s="552" t="s">
        <v>1108</v>
      </c>
      <c r="E197" s="552"/>
    </row>
    <row r="198" spans="1:5" x14ac:dyDescent="0.25">
      <c r="A198" s="564" t="str">
        <f>IF(COUNTIF(Text!$C$4:$C$426,B198)&gt;0,VLOOKUP(B198,Text!$C$4:$H$426,6,FALSE),"")</f>
        <v/>
      </c>
      <c r="B198" s="552" t="s">
        <v>1112</v>
      </c>
      <c r="C198" s="559"/>
      <c r="D198" s="552" t="s">
        <v>1113</v>
      </c>
      <c r="E198" s="552"/>
    </row>
    <row r="199" spans="1:5" x14ac:dyDescent="0.25">
      <c r="A199" s="564" t="str">
        <f>IF(COUNTIF(Text!$C$4:$C$426,B199)&gt;0,VLOOKUP(B199,Text!$C$4:$H$426,6,FALSE),"")</f>
        <v/>
      </c>
      <c r="B199" s="552" t="s">
        <v>1116</v>
      </c>
      <c r="C199" s="559"/>
      <c r="D199" s="552" t="s">
        <v>1117</v>
      </c>
      <c r="E199" s="552"/>
    </row>
    <row r="200" spans="1:5" x14ac:dyDescent="0.25">
      <c r="A200" s="564" t="str">
        <f>IF(COUNTIF(Text!$C$4:$C$426,B200)&gt;0,VLOOKUP(B200,Text!$C$4:$H$426,6,FALSE),"")</f>
        <v/>
      </c>
      <c r="B200" s="552" t="s">
        <v>1121</v>
      </c>
      <c r="C200" s="559"/>
      <c r="D200" s="552" t="s">
        <v>1122</v>
      </c>
      <c r="E200" s="552"/>
    </row>
    <row r="201" spans="1:5" x14ac:dyDescent="0.25">
      <c r="A201" s="564" t="str">
        <f>IF(COUNTIF(Text!$C$4:$C$426,B201)&gt;0,VLOOKUP(B201,Text!$C$4:$H$426,6,FALSE),"")</f>
        <v/>
      </c>
      <c r="B201" s="552" t="s">
        <v>1125</v>
      </c>
      <c r="C201" s="559"/>
      <c r="D201" s="552" t="s">
        <v>1126</v>
      </c>
      <c r="E201" s="552"/>
    </row>
    <row r="202" spans="1:5" x14ac:dyDescent="0.25">
      <c r="A202" s="564" t="str">
        <f>IF(COUNTIF(Text!$C$4:$C$426,B202)&gt;0,VLOOKUP(B202,Text!$C$4:$H$426,6,FALSE),"")</f>
        <v/>
      </c>
      <c r="B202" s="552" t="s">
        <v>1129</v>
      </c>
      <c r="C202" s="559"/>
      <c r="D202" s="552" t="s">
        <v>1130</v>
      </c>
      <c r="E202" s="552"/>
    </row>
    <row r="203" spans="1:5" x14ac:dyDescent="0.25">
      <c r="A203" s="564" t="str">
        <f>IF(COUNTIF(Text!$C$4:$C$426,B203)&gt;0,VLOOKUP(B203,Text!$C$4:$H$426,6,FALSE),"")</f>
        <v/>
      </c>
      <c r="B203" s="552" t="s">
        <v>1133</v>
      </c>
      <c r="C203" s="559"/>
      <c r="D203" s="552" t="s">
        <v>1134</v>
      </c>
      <c r="E203" s="552"/>
    </row>
    <row r="204" spans="1:5" x14ac:dyDescent="0.25">
      <c r="A204" s="564" t="str">
        <f>IF(COUNTIF(Text!$C$4:$C$426,B204)&gt;0,VLOOKUP(B204,Text!$C$4:$H$426,6,FALSE),"")</f>
        <v/>
      </c>
      <c r="B204" s="552" t="s">
        <v>1138</v>
      </c>
      <c r="C204" s="559"/>
      <c r="D204" s="552" t="s">
        <v>1139</v>
      </c>
      <c r="E204" s="552"/>
    </row>
    <row r="205" spans="1:5" x14ac:dyDescent="0.25">
      <c r="A205" s="564" t="str">
        <f>IF(COUNTIF(Text!$C$4:$C$426,B205)&gt;0,VLOOKUP(B205,Text!$C$4:$H$426,6,FALSE),"")</f>
        <v/>
      </c>
      <c r="B205" s="552" t="s">
        <v>1140</v>
      </c>
      <c r="C205" s="559"/>
      <c r="D205" s="552" t="s">
        <v>1141</v>
      </c>
      <c r="E205" s="552"/>
    </row>
    <row r="206" spans="1:5" x14ac:dyDescent="0.25">
      <c r="A206" s="564" t="str">
        <f>IF(COUNTIF(Text!$C$4:$C$426,B206)&gt;0,VLOOKUP(B206,Text!$C$4:$H$426,6,FALSE),"")</f>
        <v/>
      </c>
      <c r="B206" s="552" t="s">
        <v>1144</v>
      </c>
      <c r="C206" s="559"/>
      <c r="D206" s="552" t="s">
        <v>1145</v>
      </c>
      <c r="E206" s="552"/>
    </row>
    <row r="207" spans="1:5" x14ac:dyDescent="0.25">
      <c r="A207" s="564" t="str">
        <f>IF(COUNTIF(Text!$C$4:$C$426,B207)&gt;0,VLOOKUP(B207,Text!$C$4:$H$426,6,FALSE),"")</f>
        <v/>
      </c>
      <c r="B207" s="552" t="s">
        <v>1148</v>
      </c>
      <c r="C207" s="559"/>
      <c r="D207" s="552" t="s">
        <v>1149</v>
      </c>
      <c r="E207" s="552"/>
    </row>
    <row r="208" spans="1:5" x14ac:dyDescent="0.25">
      <c r="A208" s="564" t="str">
        <f>IF(COUNTIF(Text!$C$4:$C$426,B208)&gt;0,VLOOKUP(B208,Text!$C$4:$H$426,6,FALSE),"")</f>
        <v/>
      </c>
      <c r="B208" s="552" t="s">
        <v>49</v>
      </c>
      <c r="C208" s="559"/>
      <c r="D208" s="552" t="s">
        <v>1153</v>
      </c>
      <c r="E208" s="552"/>
    </row>
    <row r="209" spans="1:5" x14ac:dyDescent="0.25">
      <c r="A209" s="564" t="str">
        <f>IF(COUNTIF(Text!$C$4:$C$426,B209)&gt;0,VLOOKUP(B209,Text!$C$4:$H$426,6,FALSE),"")</f>
        <v/>
      </c>
      <c r="B209" s="552" t="s">
        <v>1157</v>
      </c>
      <c r="C209" s="559"/>
      <c r="D209" s="552" t="s">
        <v>1158</v>
      </c>
      <c r="E209" s="552"/>
    </row>
    <row r="210" spans="1:5" x14ac:dyDescent="0.25">
      <c r="A210" s="564" t="str">
        <f>IF(COUNTIF(Text!$C$4:$C$426,B210)&gt;0,VLOOKUP(B210,Text!$C$4:$H$426,6,FALSE),"")</f>
        <v/>
      </c>
      <c r="B210" s="552" t="s">
        <v>1162</v>
      </c>
      <c r="C210" s="559"/>
      <c r="D210" s="552" t="s">
        <v>1163</v>
      </c>
      <c r="E210" s="552"/>
    </row>
    <row r="211" spans="1:5" x14ac:dyDescent="0.25">
      <c r="A211" s="564" t="str">
        <f>IF(COUNTIF(Text!$C$4:$C$426,B211)&gt;0,VLOOKUP(B211,Text!$C$4:$H$426,6,FALSE),"")</f>
        <v/>
      </c>
      <c r="B211" s="552" t="s">
        <v>1167</v>
      </c>
      <c r="C211" s="559"/>
      <c r="D211" s="552" t="s">
        <v>1168</v>
      </c>
      <c r="E211" s="552"/>
    </row>
    <row r="212" spans="1:5" x14ac:dyDescent="0.25">
      <c r="A212" s="564" t="str">
        <f>IF(COUNTIF(Text!$C$4:$C$426,B212)&gt;0,VLOOKUP(B212,Text!$C$4:$H$426,6,FALSE),"")</f>
        <v/>
      </c>
      <c r="B212" s="552" t="s">
        <v>1172</v>
      </c>
      <c r="C212" s="559"/>
      <c r="D212" s="552" t="s">
        <v>1173</v>
      </c>
      <c r="E212" s="552"/>
    </row>
    <row r="213" spans="1:5" x14ac:dyDescent="0.25">
      <c r="A213" s="564" t="str">
        <f>IF(COUNTIF(Text!$C$4:$C$426,B213)&gt;0,VLOOKUP(B213,Text!$C$4:$H$426,6,FALSE),"")</f>
        <v/>
      </c>
      <c r="B213" s="552" t="s">
        <v>1177</v>
      </c>
      <c r="C213" s="559"/>
      <c r="D213" s="552" t="s">
        <v>1178</v>
      </c>
      <c r="E213" s="552"/>
    </row>
    <row r="214" spans="1:5" x14ac:dyDescent="0.25">
      <c r="A214" s="564" t="str">
        <f>IF(COUNTIF(Text!$C$4:$C$426,B214)&gt;0,VLOOKUP(B214,Text!$C$4:$H$426,6,FALSE),"")</f>
        <v/>
      </c>
      <c r="B214" s="552" t="s">
        <v>210</v>
      </c>
      <c r="C214" s="559"/>
      <c r="D214" s="561" t="s">
        <v>1181</v>
      </c>
      <c r="E214" s="552"/>
    </row>
    <row r="215" spans="1:5" x14ac:dyDescent="0.25">
      <c r="A215" s="564" t="str">
        <f>IF(COUNTIF(Text!$C$4:$C$426,B215)&gt;0,VLOOKUP(B215,Text!$C$4:$H$426,6,FALSE),"")</f>
        <v/>
      </c>
      <c r="B215" s="552" t="s">
        <v>176</v>
      </c>
      <c r="C215" s="559"/>
      <c r="D215" s="552" t="s">
        <v>1185</v>
      </c>
      <c r="E215" s="552"/>
    </row>
    <row r="216" spans="1:5" x14ac:dyDescent="0.25">
      <c r="A216" s="564" t="str">
        <f>IF(COUNTIF(Text!$C$4:$C$426,B216)&gt;0,VLOOKUP(B216,Text!$C$4:$H$426,6,FALSE),"")</f>
        <v/>
      </c>
      <c r="B216" s="552" t="s">
        <v>1189</v>
      </c>
      <c r="C216" s="559"/>
      <c r="D216" s="552" t="s">
        <v>1190</v>
      </c>
      <c r="E216" s="552"/>
    </row>
    <row r="217" spans="1:5" x14ac:dyDescent="0.25">
      <c r="A217" s="564" t="str">
        <f>IF(COUNTIF(Text!$C$4:$C$426,B217)&gt;0,VLOOKUP(B217,Text!$C$4:$H$426,6,FALSE),"")</f>
        <v/>
      </c>
      <c r="B217" s="552" t="s">
        <v>1194</v>
      </c>
      <c r="C217" s="559"/>
      <c r="D217" s="552" t="s">
        <v>1195</v>
      </c>
      <c r="E217" s="552"/>
    </row>
    <row r="218" spans="1:5" x14ac:dyDescent="0.25">
      <c r="A218" s="564" t="str">
        <f>IF(COUNTIF(Text!$C$4:$C$426,B218)&gt;0,VLOOKUP(B218,Text!$C$4:$H$426,6,FALSE),"")</f>
        <v/>
      </c>
      <c r="B218" s="552" t="s">
        <v>1199</v>
      </c>
      <c r="C218" s="559"/>
      <c r="D218" s="552" t="s">
        <v>1200</v>
      </c>
      <c r="E218" s="552"/>
    </row>
    <row r="219" spans="1:5" x14ac:dyDescent="0.25">
      <c r="A219" s="564" t="str">
        <f>IF(COUNTIF(Text!$C$4:$C$426,B219)&gt;0,VLOOKUP(B219,Text!$C$4:$H$426,6,FALSE),"")</f>
        <v/>
      </c>
      <c r="B219" s="552" t="s">
        <v>1204</v>
      </c>
      <c r="C219" s="559"/>
      <c r="D219" s="552" t="s">
        <v>1205</v>
      </c>
      <c r="E219" s="552"/>
    </row>
    <row r="220" spans="1:5" x14ac:dyDescent="0.25">
      <c r="A220" s="564" t="str">
        <f>IF(COUNTIF(Text!$C$4:$C$426,B220)&gt;0,VLOOKUP(B220,Text!$C$4:$H$426,6,FALSE),"")</f>
        <v/>
      </c>
      <c r="B220" s="552" t="s">
        <v>1209</v>
      </c>
      <c r="C220" s="559"/>
      <c r="D220" s="552" t="s">
        <v>1210</v>
      </c>
      <c r="E220" s="552"/>
    </row>
    <row r="221" spans="1:5" x14ac:dyDescent="0.25">
      <c r="A221" s="564" t="str">
        <f>IF(COUNTIF(Text!$C$4:$C$426,B221)&gt;0,VLOOKUP(B221,Text!$C$4:$H$426,6,FALSE),"")</f>
        <v/>
      </c>
      <c r="B221" s="552" t="s">
        <v>1213</v>
      </c>
      <c r="C221" s="559"/>
      <c r="D221" s="552" t="s">
        <v>1214</v>
      </c>
      <c r="E221" s="552"/>
    </row>
    <row r="222" spans="1:5" x14ac:dyDescent="0.25">
      <c r="A222" s="564" t="str">
        <f>IF(COUNTIF(Text!$C$4:$C$426,B222)&gt;0,VLOOKUP(B222,Text!$C$4:$H$426,6,FALSE),"")</f>
        <v/>
      </c>
      <c r="B222" s="552" t="s">
        <v>1218</v>
      </c>
      <c r="C222" s="559"/>
      <c r="D222" s="552" t="s">
        <v>1219</v>
      </c>
      <c r="E222" s="552"/>
    </row>
    <row r="223" spans="1:5" x14ac:dyDescent="0.25">
      <c r="A223" s="564" t="str">
        <f>IF(COUNTIF(Text!$C$4:$C$426,B223)&gt;0,VLOOKUP(B223,Text!$C$4:$H$426,6,FALSE),"")</f>
        <v/>
      </c>
      <c r="B223" s="552" t="s">
        <v>1223</v>
      </c>
      <c r="C223" s="559"/>
      <c r="D223" s="552" t="s">
        <v>1224</v>
      </c>
      <c r="E223" s="552"/>
    </row>
    <row r="224" spans="1:5" x14ac:dyDescent="0.25">
      <c r="A224" s="564" t="str">
        <f>IF(COUNTIF(Text!$C$4:$C$426,B224)&gt;0,VLOOKUP(B224,Text!$C$4:$H$426,6,FALSE),"")</f>
        <v/>
      </c>
      <c r="B224" s="552" t="s">
        <v>1225</v>
      </c>
      <c r="C224" s="559"/>
      <c r="D224" s="552" t="s">
        <v>1226</v>
      </c>
      <c r="E224" s="552"/>
    </row>
    <row r="225" spans="1:5" x14ac:dyDescent="0.25">
      <c r="A225" s="564" t="str">
        <f>IF(COUNTIF(Text!$C$4:$C$426,B225)&gt;0,VLOOKUP(B225,Text!$C$4:$H$426,6,FALSE),"")</f>
        <v/>
      </c>
      <c r="B225" s="552" t="s">
        <v>1227</v>
      </c>
      <c r="C225" s="559"/>
      <c r="D225" s="552" t="s">
        <v>1228</v>
      </c>
      <c r="E225" s="552"/>
    </row>
    <row r="226" spans="1:5" x14ac:dyDescent="0.25">
      <c r="A226" s="564" t="str">
        <f>IF(COUNTIF(Text!$C$4:$C$426,B226)&gt;0,VLOOKUP(B226,Text!$C$4:$H$426,6,FALSE),"")</f>
        <v/>
      </c>
      <c r="B226" s="552" t="s">
        <v>1230</v>
      </c>
      <c r="C226" s="559"/>
      <c r="D226" s="552" t="s">
        <v>1231</v>
      </c>
      <c r="E226" s="552"/>
    </row>
    <row r="227" spans="1:5" x14ac:dyDescent="0.25">
      <c r="A227" s="564" t="str">
        <f>IF(COUNTIF(Text!$C$4:$C$426,B227)&gt;0,VLOOKUP(B227,Text!$C$4:$H$426,6,FALSE),"")</f>
        <v/>
      </c>
      <c r="B227" s="552" t="s">
        <v>119</v>
      </c>
      <c r="C227" s="559"/>
      <c r="D227" s="552" t="s">
        <v>1233</v>
      </c>
      <c r="E227" s="552"/>
    </row>
    <row r="228" spans="1:5" x14ac:dyDescent="0.25">
      <c r="A228" s="564" t="str">
        <f>IF(COUNTIF(Text!$C$4:$C$426,B228)&gt;0,VLOOKUP(B228,Text!$C$4:$H$426,6,FALSE),"")</f>
        <v/>
      </c>
      <c r="B228" s="552" t="s">
        <v>1235</v>
      </c>
      <c r="C228" s="559"/>
      <c r="D228" s="552" t="s">
        <v>1236</v>
      </c>
      <c r="E228" s="552"/>
    </row>
    <row r="229" spans="1:5" x14ac:dyDescent="0.25">
      <c r="A229" s="564" t="str">
        <f>IF(COUNTIF(Text!$C$4:$C$426,B229)&gt;0,VLOOKUP(B229,Text!$C$4:$H$426,6,FALSE),"")</f>
        <v/>
      </c>
      <c r="B229" s="552" t="s">
        <v>1237</v>
      </c>
      <c r="C229" s="559"/>
      <c r="D229" s="552" t="s">
        <v>1238</v>
      </c>
      <c r="E229" s="552"/>
    </row>
    <row r="230" spans="1:5" x14ac:dyDescent="0.25">
      <c r="A230" s="564" t="str">
        <f>IF(COUNTIF(Text!$C$4:$C$426,B230)&gt;0,VLOOKUP(B230,Text!$C$4:$H$426,6,FALSE),"")</f>
        <v/>
      </c>
      <c r="B230" s="552" t="s">
        <v>1240</v>
      </c>
      <c r="C230" s="559"/>
      <c r="D230" s="552" t="s">
        <v>1241</v>
      </c>
      <c r="E230" s="552"/>
    </row>
    <row r="231" spans="1:5" x14ac:dyDescent="0.25">
      <c r="A231" s="564" t="str">
        <f>IF(COUNTIF(Text!$C$4:$C$426,B231)&gt;0,VLOOKUP(B231,Text!$C$4:$H$426,6,FALSE),"")</f>
        <v/>
      </c>
      <c r="B231" s="552" t="s">
        <v>1242</v>
      </c>
      <c r="C231" s="559"/>
      <c r="D231" s="552" t="s">
        <v>1242</v>
      </c>
      <c r="E231" s="552"/>
    </row>
    <row r="232" spans="1:5" x14ac:dyDescent="0.25">
      <c r="A232" s="564" t="str">
        <f>IF(COUNTIF(Text!$C$4:$C$426,B232)&gt;0,VLOOKUP(B232,Text!$C$4:$H$426,6,FALSE),"")</f>
        <v/>
      </c>
      <c r="B232" s="552" t="s">
        <v>1243</v>
      </c>
      <c r="C232" s="559"/>
      <c r="D232" s="552" t="s">
        <v>1244</v>
      </c>
      <c r="E232" s="552"/>
    </row>
    <row r="233" spans="1:5" x14ac:dyDescent="0.25">
      <c r="A233" s="564" t="str">
        <f>IF(COUNTIF(Text!$C$4:$C$426,B233)&gt;0,VLOOKUP(B233,Text!$C$4:$H$426,6,FALSE),"")</f>
        <v/>
      </c>
      <c r="B233" s="552" t="s">
        <v>1246</v>
      </c>
      <c r="C233" s="559"/>
      <c r="D233" s="552" t="s">
        <v>1247</v>
      </c>
      <c r="E233" s="552"/>
    </row>
    <row r="234" spans="1:5" x14ac:dyDescent="0.25">
      <c r="A234" s="564" t="str">
        <f>IF(COUNTIF(Text!$C$4:$C$426,B234)&gt;0,VLOOKUP(B234,Text!$C$4:$H$426,6,FALSE),"")</f>
        <v/>
      </c>
      <c r="B234" s="552" t="s">
        <v>1249</v>
      </c>
      <c r="C234" s="559"/>
      <c r="D234" s="552" t="s">
        <v>1250</v>
      </c>
      <c r="E234" s="552"/>
    </row>
    <row r="235" spans="1:5" x14ac:dyDescent="0.25">
      <c r="A235" s="564" t="str">
        <f>IF(COUNTIF(Text!$C$4:$C$426,B235)&gt;0,VLOOKUP(B235,Text!$C$4:$H$426,6,FALSE),"")</f>
        <v/>
      </c>
      <c r="B235" s="552" t="s">
        <v>1252</v>
      </c>
      <c r="C235" s="559"/>
      <c r="D235" s="552" t="s">
        <v>1253</v>
      </c>
      <c r="E235" s="552"/>
    </row>
    <row r="236" spans="1:5" x14ac:dyDescent="0.25">
      <c r="A236" s="564" t="str">
        <f>IF(COUNTIF(Text!$C$4:$C$426,B236)&gt;0,VLOOKUP(B236,Text!$C$4:$H$426,6,FALSE),"")</f>
        <v/>
      </c>
      <c r="B236" s="552" t="s">
        <v>811</v>
      </c>
      <c r="C236" s="559"/>
      <c r="D236" s="552" t="s">
        <v>1255</v>
      </c>
      <c r="E236" s="552"/>
    </row>
    <row r="237" spans="1:5" x14ac:dyDescent="0.25">
      <c r="A237" s="564" t="str">
        <f>IF(COUNTIF(Text!$C$4:$C$426,B237)&gt;0,VLOOKUP(B237,Text!$C$4:$H$426,6,FALSE),"")</f>
        <v/>
      </c>
      <c r="B237" s="552" t="s">
        <v>1257</v>
      </c>
      <c r="C237" s="559"/>
      <c r="D237" s="552" t="s">
        <v>1258</v>
      </c>
      <c r="E237" s="552"/>
    </row>
    <row r="238" spans="1:5" x14ac:dyDescent="0.25">
      <c r="A238" s="564" t="str">
        <f>IF(COUNTIF(Text!$C$4:$C$426,B238)&gt;0,VLOOKUP(B238,Text!$C$4:$H$426,6,FALSE),"")</f>
        <v/>
      </c>
      <c r="B238" s="552" t="s">
        <v>1260</v>
      </c>
      <c r="C238" s="559"/>
      <c r="D238" s="552" t="s">
        <v>1261</v>
      </c>
      <c r="E238" s="552"/>
    </row>
    <row r="239" spans="1:5" x14ac:dyDescent="0.25">
      <c r="A239" s="564" t="str">
        <f>IF(COUNTIF(Text!$C$4:$C$426,B239)&gt;0,VLOOKUP(B239,Text!$C$4:$H$426,6,FALSE),"")</f>
        <v/>
      </c>
      <c r="B239" s="552" t="s">
        <v>1263</v>
      </c>
      <c r="C239" s="559"/>
      <c r="D239" s="552" t="s">
        <v>1264</v>
      </c>
      <c r="E239" s="552"/>
    </row>
    <row r="240" spans="1:5" x14ac:dyDescent="0.25">
      <c r="A240" s="564" t="str">
        <f>IF(COUNTIF(Text!$C$4:$C$426,B240)&gt;0,VLOOKUP(B240,Text!$C$4:$H$426,6,FALSE),"")</f>
        <v/>
      </c>
      <c r="B240" s="552" t="s">
        <v>1266</v>
      </c>
      <c r="C240" s="559"/>
      <c r="D240" s="552" t="s">
        <v>1267</v>
      </c>
      <c r="E240" s="552"/>
    </row>
    <row r="241" spans="1:5" x14ac:dyDescent="0.25">
      <c r="A241" s="564" t="str">
        <f>IF(COUNTIF(Text!$C$4:$C$426,B241)&gt;0,VLOOKUP(B241,Text!$C$4:$H$426,6,FALSE),"")</f>
        <v/>
      </c>
      <c r="B241" s="552" t="s">
        <v>1269</v>
      </c>
      <c r="C241" s="559"/>
      <c r="D241" s="552" t="s">
        <v>1270</v>
      </c>
      <c r="E241" s="552"/>
    </row>
    <row r="242" spans="1:5" x14ac:dyDescent="0.25">
      <c r="A242" s="564" t="str">
        <f>IF(COUNTIF(Text!$C$4:$C$426,B242)&gt;0,VLOOKUP(B242,Text!$C$4:$H$426,6,FALSE),"")</f>
        <v/>
      </c>
      <c r="B242" s="552" t="s">
        <v>1272</v>
      </c>
      <c r="C242" s="559"/>
      <c r="D242" s="552" t="s">
        <v>1273</v>
      </c>
      <c r="E242" s="552"/>
    </row>
    <row r="243" spans="1:5" x14ac:dyDescent="0.25">
      <c r="A243" s="564" t="str">
        <f>IF(COUNTIF(Text!$C$4:$C$426,B243)&gt;0,VLOOKUP(B243,Text!$C$4:$H$426,6,FALSE),"")</f>
        <v/>
      </c>
      <c r="B243" s="552" t="s">
        <v>1275</v>
      </c>
      <c r="C243" s="559"/>
      <c r="D243" s="552" t="s">
        <v>1276</v>
      </c>
      <c r="E243" s="552"/>
    </row>
    <row r="244" spans="1:5" x14ac:dyDescent="0.25">
      <c r="A244" s="564" t="str">
        <f>IF(COUNTIF(Text!$C$4:$C$426,B244)&gt;0,VLOOKUP(B244,Text!$C$4:$H$426,6,FALSE),"")</f>
        <v/>
      </c>
      <c r="B244" s="552" t="s">
        <v>1278</v>
      </c>
      <c r="C244" s="559"/>
      <c r="D244" s="552" t="s">
        <v>1276</v>
      </c>
      <c r="E244" s="552"/>
    </row>
    <row r="245" spans="1:5" x14ac:dyDescent="0.25">
      <c r="A245" s="564" t="str">
        <f>IF(COUNTIF(Text!$C$4:$C$426,B245)&gt;0,VLOOKUP(B245,Text!$C$4:$H$426,6,FALSE),"")</f>
        <v/>
      </c>
      <c r="B245" s="552" t="s">
        <v>1280</v>
      </c>
      <c r="C245" s="559"/>
      <c r="D245" s="552" t="s">
        <v>1281</v>
      </c>
      <c r="E245" s="552"/>
    </row>
    <row r="246" spans="1:5" x14ac:dyDescent="0.25">
      <c r="A246" s="564" t="str">
        <f>IF(COUNTIF(Text!$C$4:$C$426,B246)&gt;0,VLOOKUP(B246,Text!$C$4:$H$426,6,FALSE),"")</f>
        <v/>
      </c>
      <c r="B246" s="552" t="s">
        <v>1282</v>
      </c>
      <c r="C246" s="559"/>
      <c r="D246" s="552" t="s">
        <v>1283</v>
      </c>
      <c r="E246" s="552"/>
    </row>
    <row r="247" spans="1:5" x14ac:dyDescent="0.25">
      <c r="A247" s="564" t="str">
        <f>IF(COUNTIF(Text!$C$4:$C$426,B247)&gt;0,VLOOKUP(B247,Text!$C$4:$H$426,6,FALSE),"")</f>
        <v/>
      </c>
      <c r="B247" s="552" t="s">
        <v>196</v>
      </c>
      <c r="C247" s="559"/>
      <c r="D247" s="552" t="s">
        <v>1284</v>
      </c>
      <c r="E247" s="552"/>
    </row>
    <row r="248" spans="1:5" x14ac:dyDescent="0.25">
      <c r="A248" s="564" t="str">
        <f>IF(COUNTIF(Text!$C$4:$C$426,B248)&gt;0,VLOOKUP(B248,Text!$C$4:$H$426,6,FALSE),"")</f>
        <v/>
      </c>
      <c r="B248" s="552" t="s">
        <v>898</v>
      </c>
      <c r="C248" s="559"/>
      <c r="D248" s="552" t="s">
        <v>1285</v>
      </c>
      <c r="E248" s="552"/>
    </row>
    <row r="249" spans="1:5" x14ac:dyDescent="0.25">
      <c r="A249" s="564" t="str">
        <f>IF(COUNTIF(Text!$C$4:$C$426,B249)&gt;0,VLOOKUP(B249,Text!$C$4:$H$426,6,FALSE),"")</f>
        <v/>
      </c>
      <c r="B249" s="552" t="s">
        <v>407</v>
      </c>
      <c r="C249" s="559"/>
      <c r="D249" s="552" t="s">
        <v>1286</v>
      </c>
      <c r="E249" s="552"/>
    </row>
    <row r="250" spans="1:5" x14ac:dyDescent="0.25">
      <c r="A250" s="564" t="str">
        <f>IF(COUNTIF(Text!$C$4:$C$426,B250)&gt;0,VLOOKUP(B250,Text!$C$4:$H$426,6,FALSE),"")</f>
        <v/>
      </c>
      <c r="B250" s="552" t="s">
        <v>1288</v>
      </c>
      <c r="C250" s="559"/>
      <c r="D250" s="552" t="s">
        <v>1289</v>
      </c>
      <c r="E250" s="552"/>
    </row>
    <row r="251" spans="1:5" x14ac:dyDescent="0.25">
      <c r="A251" s="564" t="str">
        <f>IF(COUNTIF(Text!$C$4:$C$426,B251)&gt;0,VLOOKUP(B251,Text!$C$4:$H$426,6,FALSE),"")</f>
        <v/>
      </c>
      <c r="B251" s="552" t="s">
        <v>1291</v>
      </c>
      <c r="C251" s="559"/>
      <c r="D251" s="552" t="s">
        <v>1292</v>
      </c>
      <c r="E251" s="552"/>
    </row>
    <row r="252" spans="1:5" x14ac:dyDescent="0.25">
      <c r="A252" s="564" t="str">
        <f>IF(COUNTIF(Text!$C$4:$C$426,B252)&gt;0,VLOOKUP(B252,Text!$C$4:$H$426,6,FALSE),"")</f>
        <v/>
      </c>
      <c r="B252" s="552" t="s">
        <v>1294</v>
      </c>
      <c r="C252" s="559"/>
      <c r="D252" s="552" t="s">
        <v>1295</v>
      </c>
      <c r="E252" s="552"/>
    </row>
    <row r="253" spans="1:5" x14ac:dyDescent="0.25">
      <c r="A253" s="564" t="str">
        <f>IF(COUNTIF(Text!$C$4:$C$426,B253)&gt;0,VLOOKUP(B253,Text!$C$4:$H$426,6,FALSE),"")</f>
        <v/>
      </c>
      <c r="B253" s="552" t="s">
        <v>1297</v>
      </c>
      <c r="C253" s="559"/>
      <c r="D253" s="552" t="s">
        <v>1298</v>
      </c>
      <c r="E253" s="552"/>
    </row>
    <row r="254" spans="1:5" x14ac:dyDescent="0.25">
      <c r="A254" s="564" t="str">
        <f>IF(COUNTIF(Text!$C$4:$C$426,B254)&gt;0,VLOOKUP(B254,Text!$C$4:$H$426,6,FALSE),"")</f>
        <v/>
      </c>
      <c r="B254" s="552" t="s">
        <v>1300</v>
      </c>
      <c r="C254" s="559"/>
      <c r="D254" s="552" t="s">
        <v>1301</v>
      </c>
      <c r="E254" s="552"/>
    </row>
    <row r="255" spans="1:5" x14ac:dyDescent="0.25">
      <c r="A255" s="564" t="str">
        <f>IF(COUNTIF(Text!$C$4:$C$426,B255)&gt;0,VLOOKUP(B255,Text!$C$4:$H$426,6,FALSE),"")</f>
        <v/>
      </c>
      <c r="B255" s="552" t="s">
        <v>1303</v>
      </c>
      <c r="C255" s="559"/>
      <c r="D255" s="552" t="s">
        <v>1304</v>
      </c>
      <c r="E255" s="552"/>
    </row>
    <row r="256" spans="1:5" x14ac:dyDescent="0.25">
      <c r="A256" s="564" t="str">
        <f>IF(COUNTIF(Text!$C$4:$C$426,B256)&gt;0,VLOOKUP(B256,Text!$C$4:$H$426,6,FALSE),"")</f>
        <v/>
      </c>
      <c r="B256" s="552" t="s">
        <v>1306</v>
      </c>
      <c r="C256" s="559"/>
      <c r="D256" s="552" t="s">
        <v>1307</v>
      </c>
      <c r="E256" s="552"/>
    </row>
    <row r="257" spans="1:5" x14ac:dyDescent="0.25">
      <c r="A257" s="564" t="str">
        <f>IF(COUNTIF(Text!$C$4:$C$426,B257)&gt;0,VLOOKUP(B257,Text!$C$4:$H$426,6,FALSE),"")</f>
        <v/>
      </c>
      <c r="B257" s="552" t="s">
        <v>1309</v>
      </c>
      <c r="C257" s="559"/>
      <c r="D257" s="552" t="s">
        <v>1310</v>
      </c>
      <c r="E257" s="552"/>
    </row>
    <row r="258" spans="1:5" x14ac:dyDescent="0.25">
      <c r="A258" s="564" t="str">
        <f>IF(COUNTIF(Text!$C$4:$C$426,B258)&gt;0,VLOOKUP(B258,Text!$C$4:$H$426,6,FALSE),"")</f>
        <v/>
      </c>
      <c r="B258" s="552" t="s">
        <v>1312</v>
      </c>
      <c r="C258" s="559"/>
      <c r="D258" s="552" t="s">
        <v>1313</v>
      </c>
      <c r="E258" s="552"/>
    </row>
    <row r="259" spans="1:5" x14ac:dyDescent="0.25">
      <c r="A259" s="564" t="str">
        <f>IF(COUNTIF(Text!$C$4:$C$426,B259)&gt;0,VLOOKUP(B259,Text!$C$4:$H$426,6,FALSE),"")</f>
        <v/>
      </c>
      <c r="B259" s="552" t="s">
        <v>1315</v>
      </c>
      <c r="C259" s="559"/>
      <c r="D259" s="552" t="s">
        <v>1316</v>
      </c>
      <c r="E259" s="552"/>
    </row>
    <row r="260" spans="1:5" x14ac:dyDescent="0.25">
      <c r="A260" s="564" t="str">
        <f>IF(COUNTIF(Text!$C$4:$C$426,B260)&gt;0,VLOOKUP(B260,Text!$C$4:$H$426,6,FALSE),"")</f>
        <v/>
      </c>
      <c r="B260" s="552" t="s">
        <v>1318</v>
      </c>
      <c r="C260" s="559"/>
      <c r="D260" s="552" t="s">
        <v>1319</v>
      </c>
      <c r="E260" s="552"/>
    </row>
    <row r="261" spans="1:5" x14ac:dyDescent="0.25">
      <c r="A261" s="564" t="str">
        <f>IF(COUNTIF(Text!$C$4:$C$426,B261)&gt;0,VLOOKUP(B261,Text!$C$4:$H$426,6,FALSE),"")</f>
        <v/>
      </c>
      <c r="B261" s="552" t="s">
        <v>1321</v>
      </c>
      <c r="C261" s="559"/>
      <c r="D261" s="552" t="s">
        <v>1322</v>
      </c>
      <c r="E261" s="552"/>
    </row>
    <row r="262" spans="1:5" x14ac:dyDescent="0.25">
      <c r="A262" s="564" t="str">
        <f>IF(COUNTIF(Text!$C$4:$C$426,B262)&gt;0,VLOOKUP(B262,Text!$C$4:$H$426,6,FALSE),"")</f>
        <v/>
      </c>
      <c r="B262" s="552" t="s">
        <v>1324</v>
      </c>
      <c r="C262" s="559"/>
      <c r="D262" s="552" t="s">
        <v>1325</v>
      </c>
      <c r="E262" s="552"/>
    </row>
    <row r="263" spans="1:5" x14ac:dyDescent="0.25">
      <c r="A263" s="564" t="str">
        <f>IF(COUNTIF(Text!$C$4:$C$426,B263)&gt;0,VLOOKUP(B263,Text!$C$4:$H$426,6,FALSE),"")</f>
        <v/>
      </c>
      <c r="B263" s="552" t="s">
        <v>1327</v>
      </c>
      <c r="C263" s="559"/>
      <c r="D263" s="552" t="s">
        <v>1328</v>
      </c>
      <c r="E263" s="552"/>
    </row>
    <row r="264" spans="1:5" x14ac:dyDescent="0.25">
      <c r="A264" s="564" t="str">
        <f>IF(COUNTIF(Text!$C$4:$C$426,B264)&gt;0,VLOOKUP(B264,Text!$C$4:$H$426,6,FALSE),"")</f>
        <v/>
      </c>
      <c r="B264" s="552" t="s">
        <v>1329</v>
      </c>
      <c r="C264" s="559"/>
      <c r="D264" s="552" t="s">
        <v>1330</v>
      </c>
      <c r="E264" s="552"/>
    </row>
    <row r="265" spans="1:5" x14ac:dyDescent="0.25">
      <c r="A265" s="564" t="str">
        <f>IF(COUNTIF(Text!$C$4:$C$426,B265)&gt;0,VLOOKUP(B265,Text!$C$4:$H$426,6,FALSE),"")</f>
        <v/>
      </c>
      <c r="B265" s="552" t="s">
        <v>1331</v>
      </c>
      <c r="C265" s="559"/>
      <c r="D265" s="552" t="s">
        <v>1332</v>
      </c>
      <c r="E265" s="552"/>
    </row>
    <row r="266" spans="1:5" x14ac:dyDescent="0.25">
      <c r="A266" s="564" t="str">
        <f>IF(COUNTIF(Text!$C$4:$C$426,B266)&gt;0,VLOOKUP(B266,Text!$C$4:$H$426,6,FALSE),"")</f>
        <v/>
      </c>
      <c r="B266" s="552" t="s">
        <v>1333</v>
      </c>
      <c r="C266" s="559"/>
      <c r="D266" s="552" t="s">
        <v>1334</v>
      </c>
      <c r="E266" s="552"/>
    </row>
    <row r="267" spans="1:5" x14ac:dyDescent="0.25">
      <c r="A267" s="564" t="str">
        <f>IF(COUNTIF(Text!$C$4:$C$426,B267)&gt;0,VLOOKUP(B267,Text!$C$4:$H$426,6,FALSE),"")</f>
        <v/>
      </c>
      <c r="B267" s="552" t="s">
        <v>1336</v>
      </c>
      <c r="C267" s="559"/>
      <c r="D267" s="552" t="s">
        <v>1337</v>
      </c>
      <c r="E267" s="552"/>
    </row>
    <row r="268" spans="1:5" x14ac:dyDescent="0.25">
      <c r="A268" s="564" t="str">
        <f>IF(COUNTIF(Text!$C$4:$C$426,B268)&gt;0,VLOOKUP(B268,Text!$C$4:$H$426,6,FALSE),"")</f>
        <v/>
      </c>
      <c r="B268" s="552" t="s">
        <v>1339</v>
      </c>
      <c r="C268" s="559"/>
      <c r="D268" s="552" t="s">
        <v>1340</v>
      </c>
      <c r="E268" s="552"/>
    </row>
    <row r="269" spans="1:5" x14ac:dyDescent="0.25">
      <c r="A269" s="564" t="str">
        <f>IF(COUNTIF(Text!$C$4:$C$426,B269)&gt;0,VLOOKUP(B269,Text!$C$4:$H$426,6,FALSE),"")</f>
        <v/>
      </c>
      <c r="B269" s="552" t="s">
        <v>1342</v>
      </c>
      <c r="C269" s="559"/>
      <c r="D269" s="552" t="s">
        <v>1343</v>
      </c>
      <c r="E269" s="552"/>
    </row>
    <row r="270" spans="1:5" x14ac:dyDescent="0.25">
      <c r="A270" s="564" t="str">
        <f>IF(COUNTIF(Text!$C$4:$C$426,B270)&gt;0,VLOOKUP(B270,Text!$C$4:$H$426,6,FALSE),"")</f>
        <v/>
      </c>
      <c r="B270" s="552" t="s">
        <v>1345</v>
      </c>
      <c r="C270" s="559"/>
      <c r="D270" s="552" t="s">
        <v>1346</v>
      </c>
      <c r="E270" s="552"/>
    </row>
    <row r="271" spans="1:5" x14ac:dyDescent="0.25">
      <c r="A271" s="564" t="str">
        <f>IF(COUNTIF(Text!$C$4:$C$426,B271)&gt;0,VLOOKUP(B271,Text!$C$4:$H$426,6,FALSE),"")</f>
        <v/>
      </c>
      <c r="B271" s="552" t="s">
        <v>1348</v>
      </c>
      <c r="C271" s="559"/>
      <c r="D271" s="552" t="s">
        <v>1349</v>
      </c>
      <c r="E271" s="552"/>
    </row>
    <row r="272" spans="1:5" x14ac:dyDescent="0.25">
      <c r="A272" s="564" t="str">
        <f>IF(COUNTIF(Text!$C$4:$C$426,B272)&gt;0,VLOOKUP(B272,Text!$C$4:$H$426,6,FALSE),"")</f>
        <v/>
      </c>
      <c r="B272" s="552" t="s">
        <v>1351</v>
      </c>
      <c r="C272" s="559"/>
      <c r="D272" s="552" t="s">
        <v>1352</v>
      </c>
      <c r="E272" s="552"/>
    </row>
    <row r="273" spans="1:5" x14ac:dyDescent="0.25">
      <c r="A273" s="564" t="str">
        <f>IF(COUNTIF(Text!$C$4:$C$426,B273)&gt;0,VLOOKUP(B273,Text!$C$4:$H$426,6,FALSE),"")</f>
        <v/>
      </c>
      <c r="B273" s="552" t="s">
        <v>1354</v>
      </c>
      <c r="C273" s="559"/>
      <c r="D273" s="552" t="s">
        <v>1355</v>
      </c>
      <c r="E273" s="552"/>
    </row>
    <row r="274" spans="1:5" x14ac:dyDescent="0.25">
      <c r="A274" s="564" t="str">
        <f>IF(COUNTIF(Text!$C$4:$C$426,B274)&gt;0,VLOOKUP(B274,Text!$C$4:$H$426,6,FALSE),"")</f>
        <v/>
      </c>
      <c r="B274" s="552" t="s">
        <v>1357</v>
      </c>
      <c r="C274" s="559"/>
      <c r="D274" s="552" t="s">
        <v>1358</v>
      </c>
      <c r="E274" s="552"/>
    </row>
    <row r="275" spans="1:5" x14ac:dyDescent="0.25">
      <c r="A275" s="564" t="str">
        <f>IF(COUNTIF(Text!$C$4:$C$426,B275)&gt;0,VLOOKUP(B275,Text!$C$4:$H$426,6,FALSE),"")</f>
        <v/>
      </c>
      <c r="B275" s="552" t="s">
        <v>1360</v>
      </c>
      <c r="C275" s="559"/>
      <c r="D275" s="552" t="s">
        <v>1361</v>
      </c>
      <c r="E275" s="552"/>
    </row>
    <row r="276" spans="1:5" x14ac:dyDescent="0.25">
      <c r="A276" s="564" t="str">
        <f>IF(COUNTIF(Text!$C$4:$C$426,B276)&gt;0,VLOOKUP(B276,Text!$C$4:$H$426,6,FALSE),"")</f>
        <v/>
      </c>
      <c r="B276" s="552" t="s">
        <v>1363</v>
      </c>
      <c r="C276" s="559"/>
      <c r="D276" s="552" t="s">
        <v>1364</v>
      </c>
      <c r="E276" s="552"/>
    </row>
    <row r="277" spans="1:5" x14ac:dyDescent="0.25">
      <c r="A277" s="564" t="str">
        <f>IF(COUNTIF(Text!$C$4:$C$426,B277)&gt;0,VLOOKUP(B277,Text!$C$4:$H$426,6,FALSE),"")</f>
        <v/>
      </c>
      <c r="B277" s="552" t="s">
        <v>1366</v>
      </c>
      <c r="C277" s="559"/>
      <c r="D277" s="552" t="s">
        <v>1367</v>
      </c>
      <c r="E277" s="552"/>
    </row>
    <row r="278" spans="1:5" x14ac:dyDescent="0.25">
      <c r="A278" s="564" t="str">
        <f>IF(COUNTIF(Text!$C$4:$C$426,B278)&gt;0,VLOOKUP(B278,Text!$C$4:$H$426,6,FALSE),"")</f>
        <v/>
      </c>
      <c r="B278" s="552" t="s">
        <v>1369</v>
      </c>
      <c r="C278" s="559"/>
      <c r="D278" s="552" t="s">
        <v>1370</v>
      </c>
      <c r="E278" s="552"/>
    </row>
    <row r="279" spans="1:5" x14ac:dyDescent="0.25">
      <c r="A279" s="564" t="str">
        <f>IF(COUNTIF(Text!$C$4:$C$426,B279)&gt;0,VLOOKUP(B279,Text!$C$4:$H$426,6,FALSE),"")</f>
        <v/>
      </c>
      <c r="B279" s="552" t="s">
        <v>1372</v>
      </c>
      <c r="C279" s="559"/>
      <c r="D279" s="552" t="s">
        <v>1373</v>
      </c>
      <c r="E279" s="552"/>
    </row>
    <row r="280" spans="1:5" x14ac:dyDescent="0.25">
      <c r="A280" s="564" t="str">
        <f>IF(COUNTIF(Text!$C$4:$C$426,B280)&gt;0,VLOOKUP(B280,Text!$C$4:$H$426,6,FALSE),"")</f>
        <v/>
      </c>
      <c r="B280" s="552" t="s">
        <v>1375</v>
      </c>
      <c r="C280" s="559"/>
      <c r="D280" s="552" t="s">
        <v>1376</v>
      </c>
      <c r="E280" s="552"/>
    </row>
    <row r="281" spans="1:5" x14ac:dyDescent="0.25">
      <c r="A281" s="564" t="str">
        <f>IF(COUNTIF(Text!$C$4:$C$426,B281)&gt;0,VLOOKUP(B281,Text!$C$4:$H$426,6,FALSE),"")</f>
        <v/>
      </c>
      <c r="B281" s="552" t="s">
        <v>1378</v>
      </c>
      <c r="C281" s="559"/>
      <c r="D281" s="552" t="s">
        <v>1379</v>
      </c>
      <c r="E281" s="552"/>
    </row>
    <row r="282" spans="1:5" x14ac:dyDescent="0.25">
      <c r="A282" s="564" t="str">
        <f>IF(COUNTIF(Text!$C$4:$C$426,B282)&gt;0,VLOOKUP(B282,Text!$C$4:$H$426,6,FALSE),"")</f>
        <v/>
      </c>
      <c r="B282" s="552" t="s">
        <v>1381</v>
      </c>
      <c r="C282" s="559"/>
      <c r="D282" s="552" t="s">
        <v>1382</v>
      </c>
      <c r="E282" s="552"/>
    </row>
    <row r="283" spans="1:5" x14ac:dyDescent="0.25">
      <c r="A283" s="564" t="str">
        <f>IF(COUNTIF(Text!$C$4:$C$426,B283)&gt;0,VLOOKUP(B283,Text!$C$4:$H$426,6,FALSE),"")</f>
        <v/>
      </c>
      <c r="B283" s="552" t="s">
        <v>1384</v>
      </c>
      <c r="C283" s="559"/>
      <c r="D283" s="552" t="s">
        <v>1385</v>
      </c>
      <c r="E283" s="552"/>
    </row>
    <row r="284" spans="1:5" x14ac:dyDescent="0.25">
      <c r="A284" s="564" t="str">
        <f>IF(COUNTIF(Text!$C$4:$C$426,B284)&gt;0,VLOOKUP(B284,Text!$C$4:$H$426,6,FALSE),"")</f>
        <v/>
      </c>
      <c r="B284" s="552" t="s">
        <v>1387</v>
      </c>
      <c r="C284" s="559"/>
      <c r="D284" s="552" t="s">
        <v>1388</v>
      </c>
      <c r="E284" s="552"/>
    </row>
    <row r="285" spans="1:5" x14ac:dyDescent="0.25">
      <c r="A285" s="564" t="str">
        <f>IF(COUNTIF(Text!$C$4:$C$426,B285)&gt;0,VLOOKUP(B285,Text!$C$4:$H$426,6,FALSE),"")</f>
        <v/>
      </c>
      <c r="B285" s="552" t="s">
        <v>1390</v>
      </c>
      <c r="C285" s="559"/>
      <c r="D285" s="552" t="s">
        <v>1391</v>
      </c>
      <c r="E285" s="552"/>
    </row>
    <row r="286" spans="1:5" x14ac:dyDescent="0.25">
      <c r="A286" s="564" t="str">
        <f>IF(COUNTIF(Text!$C$4:$C$426,B286)&gt;0,VLOOKUP(B286,Text!$C$4:$H$426,6,FALSE),"")</f>
        <v/>
      </c>
      <c r="B286" s="552" t="s">
        <v>81</v>
      </c>
      <c r="C286" s="559"/>
      <c r="D286" s="552" t="s">
        <v>1393</v>
      </c>
      <c r="E286" s="552"/>
    </row>
    <row r="287" spans="1:5" x14ac:dyDescent="0.25">
      <c r="A287" s="564" t="str">
        <f>IF(COUNTIF(Text!$C$4:$C$426,B287)&gt;0,VLOOKUP(B287,Text!$C$4:$H$426,6,FALSE),"")</f>
        <v/>
      </c>
      <c r="B287" s="552" t="s">
        <v>1395</v>
      </c>
      <c r="C287" s="559"/>
      <c r="D287" s="552" t="s">
        <v>1396</v>
      </c>
      <c r="E287" s="552"/>
    </row>
    <row r="288" spans="1:5" x14ac:dyDescent="0.25">
      <c r="A288" s="564" t="str">
        <f>IF(COUNTIF(Text!$C$4:$C$426,B288)&gt;0,VLOOKUP(B288,Text!$C$4:$H$426,6,FALSE),"")</f>
        <v/>
      </c>
      <c r="B288" s="552" t="s">
        <v>1397</v>
      </c>
      <c r="C288" s="559"/>
      <c r="D288" s="552" t="s">
        <v>1398</v>
      </c>
      <c r="E288" s="552"/>
    </row>
    <row r="289" spans="1:5" x14ac:dyDescent="0.25">
      <c r="A289" s="564" t="str">
        <f>IF(COUNTIF(Text!$C$4:$C$426,B289)&gt;0,VLOOKUP(B289,Text!$C$4:$H$426,6,FALSE),"")</f>
        <v/>
      </c>
      <c r="B289" s="552" t="s">
        <v>1399</v>
      </c>
      <c r="C289" s="559"/>
      <c r="D289" s="552" t="s">
        <v>1400</v>
      </c>
      <c r="E289" s="552"/>
    </row>
    <row r="290" spans="1:5" x14ac:dyDescent="0.25">
      <c r="A290" s="564" t="str">
        <f>IF(COUNTIF(Text!$C$4:$C$426,B290)&gt;0,VLOOKUP(B290,Text!$C$4:$H$426,6,FALSE),"")</f>
        <v/>
      </c>
      <c r="B290" s="552" t="s">
        <v>1402</v>
      </c>
      <c r="C290" s="559"/>
      <c r="D290" s="552" t="s">
        <v>1403</v>
      </c>
      <c r="E290" s="552"/>
    </row>
    <row r="291" spans="1:5" x14ac:dyDescent="0.25">
      <c r="A291" s="564" t="str">
        <f>IF(COUNTIF(Text!$C$4:$C$426,B291)&gt;0,VLOOKUP(B291,Text!$C$4:$H$426,6,FALSE),"")</f>
        <v/>
      </c>
      <c r="B291" s="552" t="s">
        <v>1405</v>
      </c>
      <c r="C291" s="559"/>
      <c r="D291" s="552" t="s">
        <v>1406</v>
      </c>
      <c r="E291" s="552"/>
    </row>
    <row r="292" spans="1:5" x14ac:dyDescent="0.25">
      <c r="A292" s="564" t="str">
        <f>IF(COUNTIF(Text!$C$4:$C$426,B292)&gt;0,VLOOKUP(B292,Text!$C$4:$H$426,6,FALSE),"")</f>
        <v/>
      </c>
      <c r="B292" s="552" t="s">
        <v>387</v>
      </c>
      <c r="C292" s="559"/>
      <c r="D292" s="552" t="s">
        <v>1407</v>
      </c>
      <c r="E292" s="552"/>
    </row>
    <row r="293" spans="1:5" x14ac:dyDescent="0.25">
      <c r="A293" s="564" t="str">
        <f>IF(COUNTIF(Text!$C$4:$C$426,B293)&gt;0,VLOOKUP(B293,Text!$C$4:$H$426,6,FALSE),"")</f>
        <v/>
      </c>
      <c r="B293" s="552" t="s">
        <v>1409</v>
      </c>
      <c r="C293" s="559"/>
      <c r="D293" s="552" t="s">
        <v>1410</v>
      </c>
      <c r="E293" s="552"/>
    </row>
    <row r="294" spans="1:5" x14ac:dyDescent="0.25">
      <c r="A294" s="564" t="str">
        <f>IF(COUNTIF(Text!$C$4:$C$426,B294)&gt;0,VLOOKUP(B294,Text!$C$4:$H$426,6,FALSE),"")</f>
        <v/>
      </c>
      <c r="B294" s="552" t="s">
        <v>219</v>
      </c>
      <c r="C294" s="559"/>
      <c r="D294" s="552" t="s">
        <v>1411</v>
      </c>
      <c r="E294" s="552"/>
    </row>
    <row r="295" spans="1:5" x14ac:dyDescent="0.25">
      <c r="A295" s="564" t="str">
        <f>IF(COUNTIF(Text!$C$4:$C$426,B295)&gt;0,VLOOKUP(B295,Text!$C$4:$H$426,6,FALSE),"")</f>
        <v/>
      </c>
      <c r="B295" s="552" t="s">
        <v>472</v>
      </c>
      <c r="C295" s="559"/>
      <c r="D295" s="552" t="s">
        <v>1413</v>
      </c>
      <c r="E295" s="552"/>
    </row>
    <row r="296" spans="1:5" x14ac:dyDescent="0.25">
      <c r="A296" s="564" t="str">
        <f>IF(COUNTIF(Text!$C$4:$C$426,B296)&gt;0,VLOOKUP(B296,Text!$C$4:$H$426,6,FALSE),"")</f>
        <v/>
      </c>
      <c r="B296" s="552" t="s">
        <v>218</v>
      </c>
      <c r="C296" s="559"/>
      <c r="D296" s="552" t="s">
        <v>1415</v>
      </c>
      <c r="E296" s="552"/>
    </row>
    <row r="297" spans="1:5" x14ac:dyDescent="0.25">
      <c r="A297" s="564" t="str">
        <f>IF(COUNTIF(Text!$C$4:$C$426,B297)&gt;0,VLOOKUP(B297,Text!$C$4:$H$426,6,FALSE),"")</f>
        <v/>
      </c>
      <c r="B297" s="552" t="s">
        <v>368</v>
      </c>
      <c r="C297" s="559"/>
      <c r="D297" s="552" t="s">
        <v>1417</v>
      </c>
      <c r="E297" s="552"/>
    </row>
    <row r="298" spans="1:5" x14ac:dyDescent="0.25">
      <c r="A298" s="564" t="str">
        <f>IF(COUNTIF(Text!$C$4:$C$426,B298)&gt;0,VLOOKUP(B298,Text!$C$4:$H$426,6,FALSE),"")</f>
        <v/>
      </c>
      <c r="B298" s="552" t="s">
        <v>1419</v>
      </c>
      <c r="C298" s="559"/>
      <c r="D298" s="552" t="s">
        <v>1420</v>
      </c>
      <c r="E298" s="552"/>
    </row>
    <row r="299" spans="1:5" x14ac:dyDescent="0.25">
      <c r="A299" s="564" t="str">
        <f>IF(COUNTIF(Text!$C$4:$C$426,B299)&gt;0,VLOOKUP(B299,Text!$C$4:$H$426,6,FALSE),"")</f>
        <v/>
      </c>
      <c r="B299" s="552" t="s">
        <v>1421</v>
      </c>
      <c r="C299" s="559"/>
      <c r="D299" s="552" t="s">
        <v>1422</v>
      </c>
      <c r="E299" s="552"/>
    </row>
    <row r="300" spans="1:5" x14ac:dyDescent="0.25">
      <c r="A300" s="564" t="str">
        <f>IF(COUNTIF(Text!$C$4:$C$426,B300)&gt;0,VLOOKUP(B300,Text!$C$4:$H$426,6,FALSE),"")</f>
        <v/>
      </c>
      <c r="B300" s="552" t="s">
        <v>1423</v>
      </c>
      <c r="C300" s="559"/>
      <c r="D300" s="552" t="s">
        <v>1424</v>
      </c>
      <c r="E300" s="552"/>
    </row>
    <row r="301" spans="1:5" x14ac:dyDescent="0.25">
      <c r="A301" s="564" t="str">
        <f>IF(COUNTIF(Text!$C$4:$C$426,B301)&gt;0,VLOOKUP(B301,Text!$C$4:$H$426,6,FALSE),"")</f>
        <v/>
      </c>
      <c r="B301" s="552" t="s">
        <v>1425</v>
      </c>
      <c r="C301" s="559"/>
      <c r="D301" s="552" t="s">
        <v>1426</v>
      </c>
      <c r="E301" s="552"/>
    </row>
    <row r="302" spans="1:5" x14ac:dyDescent="0.25">
      <c r="A302" s="564" t="str">
        <f>IF(COUNTIF(Text!$C$4:$C$426,B302)&gt;0,VLOOKUP(B302,Text!$C$4:$H$426,6,FALSE),"")</f>
        <v/>
      </c>
      <c r="B302" s="552" t="s">
        <v>927</v>
      </c>
      <c r="C302" s="559"/>
      <c r="D302" s="552" t="s">
        <v>1427</v>
      </c>
      <c r="E302" s="552"/>
    </row>
    <row r="303" spans="1:5" x14ac:dyDescent="0.25">
      <c r="A303" s="564" t="str">
        <f>IF(COUNTIF(Text!$C$4:$C$426,B303)&gt;0,VLOOKUP(B303,Text!$C$4:$H$426,6,FALSE),"")</f>
        <v/>
      </c>
      <c r="B303" s="552" t="s">
        <v>1428</v>
      </c>
      <c r="C303" s="559"/>
      <c r="D303" s="552" t="s">
        <v>1429</v>
      </c>
      <c r="E303" s="552"/>
    </row>
    <row r="304" spans="1:5" x14ac:dyDescent="0.25">
      <c r="A304" s="564" t="str">
        <f>IF(COUNTIF(Text!$C$4:$C$426,B304)&gt;0,VLOOKUP(B304,Text!$C$4:$H$426,6,FALSE),"")</f>
        <v/>
      </c>
      <c r="B304" s="552" t="s">
        <v>393</v>
      </c>
      <c r="C304" s="559"/>
      <c r="D304" s="552" t="s">
        <v>1430</v>
      </c>
      <c r="E304" s="552"/>
    </row>
    <row r="305" spans="1:5" x14ac:dyDescent="0.25">
      <c r="A305" s="564" t="str">
        <f>IF(COUNTIF(Text!$C$4:$C$426,B305)&gt;0,VLOOKUP(B305,Text!$C$4:$H$426,6,FALSE),"")</f>
        <v/>
      </c>
      <c r="B305" s="552" t="s">
        <v>1431</v>
      </c>
      <c r="C305" s="559"/>
      <c r="D305" s="552" t="s">
        <v>1430</v>
      </c>
      <c r="E305" s="552"/>
    </row>
    <row r="306" spans="1:5" x14ac:dyDescent="0.25">
      <c r="A306" s="564" t="str">
        <f>IF(COUNTIF(Text!$C$4:$C$426,B306)&gt;0,VLOOKUP(B306,Text!$C$4:$H$426,6,FALSE),"")</f>
        <v/>
      </c>
      <c r="B306" s="552" t="s">
        <v>1432</v>
      </c>
      <c r="C306" s="559"/>
      <c r="D306" s="552" t="s">
        <v>1433</v>
      </c>
      <c r="E306" s="552"/>
    </row>
    <row r="307" spans="1:5" x14ac:dyDescent="0.25">
      <c r="A307" s="564" t="str">
        <f>IF(COUNTIF(Text!$C$4:$C$426,B307)&gt;0,VLOOKUP(B307,Text!$C$4:$H$426,6,FALSE),"")</f>
        <v/>
      </c>
      <c r="B307" s="552" t="s">
        <v>1434</v>
      </c>
      <c r="C307" s="559"/>
      <c r="D307" s="552" t="s">
        <v>1435</v>
      </c>
      <c r="E307" s="552"/>
    </row>
    <row r="308" spans="1:5" x14ac:dyDescent="0.25">
      <c r="A308" s="564" t="str">
        <f>IF(COUNTIF(Text!$C$4:$C$426,B308)&gt;0,VLOOKUP(B308,Text!$C$4:$H$426,6,FALSE),"")</f>
        <v/>
      </c>
      <c r="B308" s="552" t="s">
        <v>1436</v>
      </c>
      <c r="C308" s="559"/>
      <c r="D308" s="552" t="s">
        <v>1437</v>
      </c>
      <c r="E308" s="552"/>
    </row>
    <row r="309" spans="1:5" x14ac:dyDescent="0.25">
      <c r="A309" s="564" t="str">
        <f>IF(COUNTIF(Text!$C$4:$C$426,B309)&gt;0,VLOOKUP(B309,Text!$C$4:$H$426,6,FALSE),"")</f>
        <v/>
      </c>
      <c r="B309" s="552" t="s">
        <v>1438</v>
      </c>
      <c r="C309" s="559"/>
      <c r="D309" s="552" t="s">
        <v>1439</v>
      </c>
      <c r="E309" s="552"/>
    </row>
    <row r="310" spans="1:5" x14ac:dyDescent="0.25">
      <c r="A310" s="564" t="str">
        <f>IF(COUNTIF(Text!$C$4:$C$426,B310)&gt;0,VLOOKUP(B310,Text!$C$4:$H$426,6,FALSE),"")</f>
        <v/>
      </c>
      <c r="B310" s="552" t="s">
        <v>1440</v>
      </c>
      <c r="C310" s="559"/>
      <c r="D310" s="552" t="s">
        <v>1441</v>
      </c>
      <c r="E310" s="552"/>
    </row>
    <row r="311" spans="1:5" x14ac:dyDescent="0.25">
      <c r="A311" s="564" t="str">
        <f>IF(COUNTIF(Text!$C$4:$C$426,B311)&gt;0,VLOOKUP(B311,Text!$C$4:$H$426,6,FALSE),"")</f>
        <v/>
      </c>
      <c r="B311" s="552" t="s">
        <v>1442</v>
      </c>
      <c r="C311" s="559"/>
      <c r="D311" s="552" t="s">
        <v>1443</v>
      </c>
      <c r="E311" s="552"/>
    </row>
    <row r="312" spans="1:5" x14ac:dyDescent="0.25">
      <c r="A312" s="564" t="str">
        <f>IF(COUNTIF(Text!$C$4:$C$426,B312)&gt;0,VLOOKUP(B312,Text!$C$4:$H$426,6,FALSE),"")</f>
        <v/>
      </c>
      <c r="B312" s="552" t="s">
        <v>1444</v>
      </c>
      <c r="C312" s="559"/>
      <c r="D312" s="552" t="s">
        <v>1445</v>
      </c>
      <c r="E312" s="552"/>
    </row>
    <row r="313" spans="1:5" x14ac:dyDescent="0.25">
      <c r="A313" s="564" t="str">
        <f>IF(COUNTIF(Text!$C$4:$C$426,B313)&gt;0,VLOOKUP(B313,Text!$C$4:$H$426,6,FALSE),"")</f>
        <v/>
      </c>
      <c r="B313" s="552" t="s">
        <v>1446</v>
      </c>
      <c r="C313" s="559"/>
      <c r="D313" s="552" t="s">
        <v>1447</v>
      </c>
      <c r="E313" s="552"/>
    </row>
    <row r="314" spans="1:5" x14ac:dyDescent="0.25">
      <c r="A314" s="564" t="str">
        <f>IF(COUNTIF(Text!$C$4:$C$426,B314)&gt;0,VLOOKUP(B314,Text!$C$4:$H$426,6,FALSE),"")</f>
        <v/>
      </c>
      <c r="B314" s="552" t="s">
        <v>1448</v>
      </c>
      <c r="C314" s="559"/>
      <c r="D314" s="552" t="s">
        <v>1449</v>
      </c>
      <c r="E314" s="552"/>
    </row>
    <row r="315" spans="1:5" x14ac:dyDescent="0.25">
      <c r="A315" s="564" t="str">
        <f>IF(COUNTIF(Text!$C$4:$C$426,B315)&gt;0,VLOOKUP(B315,Text!$C$4:$H$426,6,FALSE),"")</f>
        <v/>
      </c>
      <c r="B315" s="552" t="s">
        <v>1450</v>
      </c>
      <c r="C315" s="559"/>
      <c r="D315" s="552" t="s">
        <v>1451</v>
      </c>
      <c r="E315" s="552"/>
    </row>
    <row r="316" spans="1:5" x14ac:dyDescent="0.25">
      <c r="A316" s="564" t="str">
        <f>IF(COUNTIF(Text!$C$4:$C$426,B316)&gt;0,VLOOKUP(B316,Text!$C$4:$H$426,6,FALSE),"")</f>
        <v/>
      </c>
      <c r="B316" s="552" t="s">
        <v>1452</v>
      </c>
      <c r="C316" s="559"/>
      <c r="D316" s="552" t="s">
        <v>1453</v>
      </c>
      <c r="E316" s="552"/>
    </row>
    <row r="317" spans="1:5" x14ac:dyDescent="0.25">
      <c r="A317" s="564" t="str">
        <f>IF(COUNTIF(Text!$C$4:$C$426,B317)&gt;0,VLOOKUP(B317,Text!$C$4:$H$426,6,FALSE),"")</f>
        <v/>
      </c>
      <c r="B317" s="552" t="s">
        <v>1454</v>
      </c>
      <c r="C317" s="559"/>
      <c r="D317" s="552" t="s">
        <v>1455</v>
      </c>
      <c r="E317" s="552"/>
    </row>
    <row r="318" spans="1:5" x14ac:dyDescent="0.25">
      <c r="A318" s="564" t="str">
        <f>IF(COUNTIF(Text!$C$4:$C$426,B318)&gt;0,VLOOKUP(B318,Text!$C$4:$H$426,6,FALSE),"")</f>
        <v/>
      </c>
      <c r="B318" s="552" t="s">
        <v>1456</v>
      </c>
      <c r="C318" s="559"/>
      <c r="D318" s="552" t="s">
        <v>1457</v>
      </c>
      <c r="E318" s="552"/>
    </row>
    <row r="319" spans="1:5" x14ac:dyDescent="0.25">
      <c r="A319" s="564" t="str">
        <f>IF(COUNTIF(Text!$C$4:$C$426,B319)&gt;0,VLOOKUP(B319,Text!$C$4:$H$426,6,FALSE),"")</f>
        <v/>
      </c>
      <c r="B319" s="552" t="s">
        <v>1458</v>
      </c>
      <c r="C319" s="559"/>
      <c r="D319" s="552" t="s">
        <v>1459</v>
      </c>
      <c r="E319" s="552"/>
    </row>
    <row r="320" spans="1:5" x14ac:dyDescent="0.25">
      <c r="A320" s="564" t="str">
        <f>IF(COUNTIF(Text!$C$4:$C$426,B320)&gt;0,VLOOKUP(B320,Text!$C$4:$H$426,6,FALSE),"")</f>
        <v/>
      </c>
      <c r="B320" s="552" t="s">
        <v>1460</v>
      </c>
      <c r="C320" s="559"/>
      <c r="D320" s="552" t="s">
        <v>1461</v>
      </c>
      <c r="E320" s="552"/>
    </row>
    <row r="321" spans="1:5" x14ac:dyDescent="0.25">
      <c r="A321" s="564" t="str">
        <f>IF(COUNTIF(Text!$C$4:$C$426,B321)&gt;0,VLOOKUP(B321,Text!$C$4:$H$426,6,FALSE),"")</f>
        <v/>
      </c>
      <c r="B321" s="552" t="s">
        <v>1462</v>
      </c>
      <c r="C321" s="559"/>
      <c r="D321" s="552" t="s">
        <v>1463</v>
      </c>
      <c r="E321" s="552"/>
    </row>
    <row r="322" spans="1:5" x14ac:dyDescent="0.25">
      <c r="A322" s="564" t="str">
        <f>IF(COUNTIF(Text!$C$4:$C$426,B322)&gt;0,VLOOKUP(B322,Text!$C$4:$H$426,6,FALSE),"")</f>
        <v/>
      </c>
      <c r="B322" s="552" t="s">
        <v>1464</v>
      </c>
      <c r="C322" s="559"/>
      <c r="D322" s="552" t="s">
        <v>1465</v>
      </c>
      <c r="E322" s="552"/>
    </row>
    <row r="323" spans="1:5" x14ac:dyDescent="0.25">
      <c r="A323" s="564" t="str">
        <f>IF(COUNTIF(Text!$C$4:$C$426,B323)&gt;0,VLOOKUP(B323,Text!$C$4:$H$426,6,FALSE),"")</f>
        <v/>
      </c>
      <c r="B323" s="552" t="s">
        <v>1466</v>
      </c>
      <c r="C323" s="559"/>
      <c r="D323" s="552" t="s">
        <v>1467</v>
      </c>
      <c r="E323" s="552"/>
    </row>
    <row r="324" spans="1:5" x14ac:dyDescent="0.25">
      <c r="A324" s="564" t="str">
        <f>IF(COUNTIF(Text!$C$4:$C$426,B324)&gt;0,VLOOKUP(B324,Text!$C$4:$H$426,6,FALSE),"")</f>
        <v/>
      </c>
      <c r="B324" s="552" t="s">
        <v>719</v>
      </c>
      <c r="C324" s="559"/>
      <c r="D324" s="552" t="s">
        <v>1468</v>
      </c>
      <c r="E324" s="552"/>
    </row>
    <row r="325" spans="1:5" x14ac:dyDescent="0.25">
      <c r="A325" s="564" t="str">
        <f>IF(COUNTIF(Text!$C$4:$C$426,B325)&gt;0,VLOOKUP(B325,Text!$C$4:$H$426,6,FALSE),"")</f>
        <v/>
      </c>
      <c r="B325" s="552" t="s">
        <v>220</v>
      </c>
      <c r="C325" s="559"/>
      <c r="D325" s="552" t="s">
        <v>1469</v>
      </c>
      <c r="E325" s="552"/>
    </row>
    <row r="326" spans="1:5" x14ac:dyDescent="0.25">
      <c r="A326" s="564" t="str">
        <f>IF(COUNTIF(Text!$C$4:$C$426,B326)&gt;0,VLOOKUP(B326,Text!$C$4:$H$426,6,FALSE),"")</f>
        <v/>
      </c>
      <c r="B326" s="552" t="s">
        <v>181</v>
      </c>
      <c r="C326" s="559"/>
      <c r="D326" s="552" t="s">
        <v>1470</v>
      </c>
      <c r="E326" s="552"/>
    </row>
    <row r="327" spans="1:5" x14ac:dyDescent="0.25">
      <c r="A327" s="564" t="str">
        <f>IF(COUNTIF(Text!$C$4:$C$426,B327)&gt;0,VLOOKUP(B327,Text!$C$4:$H$426,6,FALSE),"")</f>
        <v/>
      </c>
      <c r="B327" s="552" t="s">
        <v>1471</v>
      </c>
      <c r="C327" s="559"/>
      <c r="D327" s="552" t="s">
        <v>1472</v>
      </c>
      <c r="E327" s="552"/>
    </row>
    <row r="328" spans="1:5" x14ac:dyDescent="0.25">
      <c r="A328" s="564" t="str">
        <f>IF(COUNTIF(Text!$C$4:$C$426,B328)&gt;0,VLOOKUP(B328,Text!$C$4:$H$426,6,FALSE),"")</f>
        <v/>
      </c>
      <c r="B328" s="552" t="s">
        <v>1473</v>
      </c>
      <c r="C328" s="559"/>
      <c r="D328" s="552" t="s">
        <v>1474</v>
      </c>
      <c r="E328" s="552"/>
    </row>
    <row r="329" spans="1:5" x14ac:dyDescent="0.25">
      <c r="A329" s="564" t="str">
        <f>IF(COUNTIF(Text!$C$4:$C$426,B329)&gt;0,VLOOKUP(B329,Text!$C$4:$H$426,6,FALSE),"")</f>
        <v/>
      </c>
      <c r="B329" s="552" t="s">
        <v>1</v>
      </c>
      <c r="C329" s="559"/>
      <c r="D329" s="552" t="s">
        <v>1475</v>
      </c>
      <c r="E329" s="552"/>
    </row>
    <row r="330" spans="1:5" x14ac:dyDescent="0.25">
      <c r="A330" s="564" t="str">
        <f>IF(COUNTIF(Text!$C$4:$C$426,B330)&gt;0,VLOOKUP(B330,Text!$C$4:$H$426,6,FALSE),"")</f>
        <v/>
      </c>
      <c r="B330" s="552" t="s">
        <v>408</v>
      </c>
      <c r="C330" s="559"/>
      <c r="D330" s="552" t="s">
        <v>1476</v>
      </c>
      <c r="E330" s="552"/>
    </row>
    <row r="331" spans="1:5" x14ac:dyDescent="0.25">
      <c r="A331" s="564" t="str">
        <f>IF(COUNTIF(Text!$C$4:$C$426,B331)&gt;0,VLOOKUP(B331,Text!$C$4:$H$426,6,FALSE),"")</f>
        <v/>
      </c>
      <c r="B331" s="552" t="s">
        <v>1477</v>
      </c>
      <c r="C331" s="559"/>
      <c r="D331" s="552" t="s">
        <v>1478</v>
      </c>
      <c r="E331" s="552"/>
    </row>
    <row r="332" spans="1:5" x14ac:dyDescent="0.25">
      <c r="A332" s="564" t="str">
        <f>IF(COUNTIF(Text!$C$4:$C$426,B332)&gt;0,VLOOKUP(B332,Text!$C$4:$H$426,6,FALSE),"")</f>
        <v/>
      </c>
      <c r="B332" s="552" t="s">
        <v>1479</v>
      </c>
      <c r="C332" s="559"/>
      <c r="D332" s="552" t="s">
        <v>1480</v>
      </c>
      <c r="E332" s="552"/>
    </row>
    <row r="333" spans="1:5" x14ac:dyDescent="0.25">
      <c r="A333" s="564" t="str">
        <f>IF(COUNTIF(Text!$C$4:$C$426,B333)&gt;0,VLOOKUP(B333,Text!$C$4:$H$426,6,FALSE),"")</f>
        <v/>
      </c>
      <c r="B333" s="552" t="s">
        <v>1481</v>
      </c>
      <c r="C333" s="559"/>
      <c r="D333" s="552" t="s">
        <v>1482</v>
      </c>
      <c r="E333" s="552"/>
    </row>
    <row r="334" spans="1:5" x14ac:dyDescent="0.25">
      <c r="A334" s="564" t="str">
        <f>IF(COUNTIF(Text!$C$4:$C$426,B334)&gt;0,VLOOKUP(B334,Text!$C$4:$H$426,6,FALSE),"")</f>
        <v/>
      </c>
      <c r="B334" s="552" t="s">
        <v>0</v>
      </c>
      <c r="C334" s="559"/>
      <c r="D334" s="552" t="s">
        <v>1483</v>
      </c>
      <c r="E334" s="552"/>
    </row>
    <row r="335" spans="1:5" x14ac:dyDescent="0.25">
      <c r="A335" s="564" t="str">
        <f>IF(COUNTIF(Text!$C$4:$C$426,B335)&gt;0,VLOOKUP(B335,Text!$C$4:$H$426,6,FALSE),"")</f>
        <v/>
      </c>
      <c r="B335" s="552" t="s">
        <v>1484</v>
      </c>
      <c r="C335" s="559"/>
      <c r="D335" s="552" t="s">
        <v>1485</v>
      </c>
      <c r="E335" s="552"/>
    </row>
    <row r="336" spans="1:5" x14ac:dyDescent="0.25">
      <c r="A336" s="564" t="str">
        <f>IF(COUNTIF(Text!$C$4:$C$426,B336)&gt;0,VLOOKUP(B336,Text!$C$4:$H$426,6,FALSE),"")</f>
        <v/>
      </c>
      <c r="B336" s="552" t="s">
        <v>1486</v>
      </c>
      <c r="C336" s="559"/>
      <c r="D336" s="552" t="s">
        <v>1487</v>
      </c>
      <c r="E336" s="552"/>
    </row>
    <row r="337" spans="1:5" x14ac:dyDescent="0.25">
      <c r="A337" s="564" t="str">
        <f>IF(COUNTIF(Text!$C$4:$C$426,B337)&gt;0,VLOOKUP(B337,Text!$C$4:$H$426,6,FALSE),"")</f>
        <v/>
      </c>
      <c r="B337" s="552" t="s">
        <v>1488</v>
      </c>
      <c r="C337" s="559"/>
      <c r="D337" s="552" t="s">
        <v>1489</v>
      </c>
      <c r="E337" s="552"/>
    </row>
    <row r="338" spans="1:5" x14ac:dyDescent="0.25">
      <c r="A338" s="564" t="str">
        <f>IF(COUNTIF(Text!$C$4:$C$426,B338)&gt;0,VLOOKUP(B338,Text!$C$4:$H$426,6,FALSE),"")</f>
        <v/>
      </c>
      <c r="B338" s="552" t="s">
        <v>1490</v>
      </c>
      <c r="C338" s="559"/>
      <c r="D338" s="552" t="s">
        <v>1491</v>
      </c>
      <c r="E338" s="552"/>
    </row>
    <row r="339" spans="1:5" x14ac:dyDescent="0.25">
      <c r="A339" s="564" t="str">
        <f>IF(COUNTIF(Text!$C$4:$C$426,B339)&gt;0,VLOOKUP(B339,Text!$C$4:$H$426,6,FALSE),"")</f>
        <v/>
      </c>
      <c r="B339" s="552" t="s">
        <v>183</v>
      </c>
      <c r="C339" s="559"/>
      <c r="D339" s="552" t="s">
        <v>1492</v>
      </c>
      <c r="E339" s="552"/>
    </row>
    <row r="340" spans="1:5" x14ac:dyDescent="0.25">
      <c r="A340" s="564" t="str">
        <f>IF(COUNTIF(Text!$C$4:$C$426,B340)&gt;0,VLOOKUP(B340,Text!$C$4:$H$426,6,FALSE),"")</f>
        <v/>
      </c>
      <c r="B340" s="552" t="s">
        <v>1493</v>
      </c>
      <c r="C340" s="559"/>
      <c r="D340" s="552" t="s">
        <v>1494</v>
      </c>
      <c r="E340" s="552"/>
    </row>
    <row r="341" spans="1:5" x14ac:dyDescent="0.25">
      <c r="A341" s="564" t="str">
        <f>IF(COUNTIF(Text!$C$4:$C$426,B341)&gt;0,VLOOKUP(B341,Text!$C$4:$H$426,6,FALSE),"")</f>
        <v/>
      </c>
      <c r="B341" s="552" t="s">
        <v>1495</v>
      </c>
      <c r="C341" s="559"/>
      <c r="D341" s="552" t="s">
        <v>1496</v>
      </c>
      <c r="E341" s="552"/>
    </row>
    <row r="342" spans="1:5" x14ac:dyDescent="0.25">
      <c r="A342" s="564" t="str">
        <f>IF(COUNTIF(Text!$C$4:$C$426,B342)&gt;0,VLOOKUP(B342,Text!$C$4:$H$426,6,FALSE),"")</f>
        <v/>
      </c>
      <c r="B342" s="552" t="s">
        <v>1497</v>
      </c>
      <c r="C342" s="559"/>
      <c r="D342" s="552" t="s">
        <v>1498</v>
      </c>
      <c r="E342" s="552"/>
    </row>
    <row r="343" spans="1:5" x14ac:dyDescent="0.25">
      <c r="A343" s="564" t="str">
        <f>IF(COUNTIF(Text!$C$4:$C$426,B343)&gt;0,VLOOKUP(B343,Text!$C$4:$H$426,6,FALSE),"")</f>
        <v/>
      </c>
      <c r="B343" s="552" t="s">
        <v>1499</v>
      </c>
      <c r="C343" s="559"/>
      <c r="D343" s="552" t="s">
        <v>1500</v>
      </c>
      <c r="E343" s="552"/>
    </row>
    <row r="344" spans="1:5" x14ac:dyDescent="0.25">
      <c r="A344" s="564" t="str">
        <f>IF(COUNTIF(Text!$C$4:$C$426,B344)&gt;0,VLOOKUP(B344,Text!$C$4:$H$426,6,FALSE),"")</f>
        <v/>
      </c>
      <c r="B344" s="552" t="s">
        <v>826</v>
      </c>
      <c r="C344" s="559"/>
      <c r="D344" s="552" t="s">
        <v>1501</v>
      </c>
      <c r="E344" s="552"/>
    </row>
    <row r="345" spans="1:5" x14ac:dyDescent="0.25">
      <c r="A345" s="564" t="str">
        <f>IF(COUNTIF(Text!$C$4:$C$426,B345)&gt;0,VLOOKUP(B345,Text!$C$4:$H$426,6,FALSE),"")</f>
        <v/>
      </c>
      <c r="B345" s="552" t="s">
        <v>1503</v>
      </c>
      <c r="C345" s="559"/>
      <c r="D345" s="552" t="s">
        <v>1504</v>
      </c>
      <c r="E345" s="552"/>
    </row>
    <row r="346" spans="1:5" x14ac:dyDescent="0.25">
      <c r="A346" s="564" t="str">
        <f>IF(COUNTIF(Text!$C$4:$C$426,B346)&gt;0,VLOOKUP(B346,Text!$C$4:$H$426,6,FALSE),"")</f>
        <v/>
      </c>
      <c r="B346" s="552" t="s">
        <v>1505</v>
      </c>
      <c r="C346" s="559"/>
      <c r="D346" s="552" t="s">
        <v>1506</v>
      </c>
      <c r="E346" s="552"/>
    </row>
    <row r="347" spans="1:5" x14ac:dyDescent="0.25">
      <c r="A347" s="564" t="str">
        <f>IF(COUNTIF(Text!$C$4:$C$426,B347)&gt;0,VLOOKUP(B347,Text!$C$4:$H$426,6,FALSE),"")</f>
        <v/>
      </c>
      <c r="B347" s="552" t="s">
        <v>1507</v>
      </c>
      <c r="C347" s="559"/>
      <c r="D347" s="552" t="s">
        <v>1508</v>
      </c>
      <c r="E347" s="552"/>
    </row>
    <row r="348" spans="1:5" x14ac:dyDescent="0.25">
      <c r="A348" s="564" t="str">
        <f>IF(COUNTIF(Text!$C$4:$C$426,B348)&gt;0,VLOOKUP(B348,Text!$C$4:$H$426,6,FALSE),"")</f>
        <v/>
      </c>
      <c r="B348" s="552" t="s">
        <v>1509</v>
      </c>
      <c r="C348" s="559"/>
      <c r="D348" s="552" t="s">
        <v>1510</v>
      </c>
      <c r="E348" s="552"/>
    </row>
    <row r="349" spans="1:5" x14ac:dyDescent="0.25">
      <c r="A349" s="564" t="str">
        <f>IF(COUNTIF(Text!$C$4:$C$426,B349)&gt;0,VLOOKUP(B349,Text!$C$4:$H$426,6,FALSE),"")</f>
        <v/>
      </c>
      <c r="B349" s="552" t="s">
        <v>1511</v>
      </c>
      <c r="C349" s="559"/>
      <c r="D349" s="552" t="s">
        <v>1512</v>
      </c>
      <c r="E349" s="552"/>
    </row>
    <row r="350" spans="1:5" x14ac:dyDescent="0.25">
      <c r="A350" s="564" t="str">
        <f>IF(COUNTIF(Text!$C$4:$C$426,B350)&gt;0,VLOOKUP(B350,Text!$C$4:$H$426,6,FALSE),"")</f>
        <v/>
      </c>
      <c r="B350" s="552" t="s">
        <v>1513</v>
      </c>
      <c r="C350" s="559"/>
      <c r="D350" s="552" t="s">
        <v>1514</v>
      </c>
      <c r="E350" s="552"/>
    </row>
    <row r="351" spans="1:5" x14ac:dyDescent="0.25">
      <c r="A351" s="564" t="str">
        <f>IF(COUNTIF(Text!$C$4:$C$426,B351)&gt;0,VLOOKUP(B351,Text!$C$4:$H$426,6,FALSE),"")</f>
        <v/>
      </c>
      <c r="B351" s="552" t="s">
        <v>256</v>
      </c>
      <c r="C351" s="559"/>
      <c r="D351" s="552" t="s">
        <v>1515</v>
      </c>
      <c r="E351" s="552"/>
    </row>
    <row r="352" spans="1:5" x14ac:dyDescent="0.25">
      <c r="A352" s="564" t="str">
        <f>IF(COUNTIF(Text!$C$4:$C$426,B352)&gt;0,VLOOKUP(B352,Text!$C$4:$H$426,6,FALSE),"")</f>
        <v/>
      </c>
      <c r="B352" s="552" t="s">
        <v>1517</v>
      </c>
      <c r="C352" s="558" t="s">
        <v>665</v>
      </c>
      <c r="D352" s="552" t="s">
        <v>1518</v>
      </c>
      <c r="E352" s="552"/>
    </row>
    <row r="353" spans="1:5" x14ac:dyDescent="0.25">
      <c r="A353" s="564" t="str">
        <f>IF(COUNTIF(Text!$C$4:$C$426,B353)&gt;0,VLOOKUP(B353,Text!$C$4:$H$426,6,FALSE),"")</f>
        <v/>
      </c>
      <c r="B353" s="552" t="s">
        <v>1519</v>
      </c>
      <c r="C353" s="558" t="s">
        <v>662</v>
      </c>
      <c r="D353" s="552" t="s">
        <v>1520</v>
      </c>
      <c r="E353" s="552"/>
    </row>
    <row r="354" spans="1:5" x14ac:dyDescent="0.25">
      <c r="A354" s="564" t="str">
        <f>IF(COUNTIF(Text!$C$4:$C$426,B354)&gt;0,VLOOKUP(B354,Text!$C$4:$H$426,6,FALSE),"")</f>
        <v/>
      </c>
      <c r="B354" s="552" t="s">
        <v>1521</v>
      </c>
      <c r="C354" s="558" t="s">
        <v>694</v>
      </c>
      <c r="D354" s="552" t="s">
        <v>1522</v>
      </c>
      <c r="E354" s="552"/>
    </row>
    <row r="355" spans="1:5" x14ac:dyDescent="0.25">
      <c r="A355" s="564" t="str">
        <f>IF(COUNTIF(Text!$C$4:$C$426,B355)&gt;0,VLOOKUP(B355,Text!$C$4:$H$426,6,FALSE),"")</f>
        <v/>
      </c>
      <c r="B355" s="552" t="s">
        <v>1523</v>
      </c>
      <c r="C355" s="558" t="s">
        <v>698</v>
      </c>
      <c r="D355" s="552" t="s">
        <v>1524</v>
      </c>
      <c r="E355" s="552"/>
    </row>
    <row r="356" spans="1:5" x14ac:dyDescent="0.25">
      <c r="A356" s="564" t="str">
        <f>IF(COUNTIF(Text!$C$4:$C$426,B356)&gt;0,VLOOKUP(B356,Text!$C$4:$H$426,6,FALSE),"")</f>
        <v/>
      </c>
      <c r="B356" s="552" t="s">
        <v>1525</v>
      </c>
      <c r="C356" s="558" t="s">
        <v>667</v>
      </c>
      <c r="D356" s="552" t="s">
        <v>1526</v>
      </c>
      <c r="E356" s="552"/>
    </row>
    <row r="357" spans="1:5" x14ac:dyDescent="0.25">
      <c r="A357" s="564" t="str">
        <f>IF(COUNTIF(Text!$C$4:$C$426,B357)&gt;0,VLOOKUP(B357,Text!$C$4:$H$426,6,FALSE),"")</f>
        <v/>
      </c>
      <c r="B357" s="552" t="s">
        <v>1527</v>
      </c>
      <c r="C357" s="558" t="s">
        <v>657</v>
      </c>
      <c r="D357" s="552" t="s">
        <v>1528</v>
      </c>
      <c r="E357" s="552"/>
    </row>
    <row r="358" spans="1:5" x14ac:dyDescent="0.25">
      <c r="A358" s="564" t="str">
        <f>IF(COUNTIF(Text!$C$4:$C$426,B358)&gt;0,VLOOKUP(B358,Text!$C$4:$H$426,6,FALSE),"")</f>
        <v/>
      </c>
      <c r="B358" s="552" t="s">
        <v>1529</v>
      </c>
      <c r="C358" s="558" t="s">
        <v>660</v>
      </c>
      <c r="D358" s="552" t="s">
        <v>1530</v>
      </c>
      <c r="E358" s="552"/>
    </row>
    <row r="359" spans="1:5" x14ac:dyDescent="0.25">
      <c r="A359" s="564" t="str">
        <f>IF(COUNTIF(Text!$C$4:$C$426,B359)&gt;0,VLOOKUP(B359,Text!$C$4:$H$426,6,FALSE),"")</f>
        <v/>
      </c>
      <c r="B359" s="552" t="s">
        <v>1531</v>
      </c>
      <c r="C359" s="559" t="s">
        <v>732</v>
      </c>
      <c r="D359" s="552" t="s">
        <v>1532</v>
      </c>
      <c r="E359" s="552"/>
    </row>
    <row r="360" spans="1:5" x14ac:dyDescent="0.25">
      <c r="A360" s="564" t="str">
        <f>IF(COUNTIF(Text!$C$4:$C$426,B360)&gt;0,VLOOKUP(B360,Text!$C$4:$H$426,6,FALSE),"")</f>
        <v/>
      </c>
      <c r="B360" s="552" t="s">
        <v>1533</v>
      </c>
      <c r="C360" s="558" t="s">
        <v>709</v>
      </c>
      <c r="D360" s="552" t="s">
        <v>1534</v>
      </c>
      <c r="E360" s="552"/>
    </row>
    <row r="361" spans="1:5" x14ac:dyDescent="0.25">
      <c r="A361" s="564" t="str">
        <f>IF(COUNTIF(Text!$C$4:$C$426,B361)&gt;0,VLOOKUP(B361,Text!$C$4:$H$426,6,FALSE),"")</f>
        <v/>
      </c>
      <c r="B361" s="552" t="s">
        <v>30</v>
      </c>
      <c r="C361" s="558" t="s">
        <v>635</v>
      </c>
      <c r="D361" s="552" t="s">
        <v>1535</v>
      </c>
      <c r="E361" s="552"/>
    </row>
    <row r="362" spans="1:5" x14ac:dyDescent="0.25">
      <c r="A362" s="564" t="str">
        <f>IF(COUNTIF(Text!$C$4:$C$426,B362)&gt;0,VLOOKUP(B362,Text!$C$4:$H$426,6,FALSE),"")</f>
        <v/>
      </c>
      <c r="B362" s="552" t="s">
        <v>1536</v>
      </c>
      <c r="C362" s="558" t="s">
        <v>682</v>
      </c>
      <c r="D362" s="552" t="s">
        <v>1537</v>
      </c>
      <c r="E362" s="552"/>
    </row>
    <row r="363" spans="1:5" x14ac:dyDescent="0.25">
      <c r="A363" s="564" t="str">
        <f>IF(COUNTIF(Text!$C$4:$C$426,B363)&gt;0,VLOOKUP(B363,Text!$C$4:$H$426,6,FALSE),"")</f>
        <v/>
      </c>
      <c r="B363" s="552" t="s">
        <v>1538</v>
      </c>
      <c r="C363" s="558" t="s">
        <v>690</v>
      </c>
      <c r="D363" s="552" t="s">
        <v>1539</v>
      </c>
      <c r="E363" s="552"/>
    </row>
    <row r="364" spans="1:5" x14ac:dyDescent="0.25">
      <c r="A364" s="564" t="str">
        <f>IF(COUNTIF(Text!$C$4:$C$426,B364)&gt;0,VLOOKUP(B364,Text!$C$4:$H$426,6,FALSE),"")</f>
        <v/>
      </c>
      <c r="B364" s="552" t="s">
        <v>1540</v>
      </c>
      <c r="C364" s="558" t="s">
        <v>686</v>
      </c>
      <c r="D364" s="552" t="s">
        <v>1541</v>
      </c>
      <c r="E364" s="552"/>
    </row>
    <row r="365" spans="1:5" x14ac:dyDescent="0.25">
      <c r="A365" s="564" t="str">
        <f>IF(COUNTIF(Text!$C$4:$C$426,B365)&gt;0,VLOOKUP(B365,Text!$C$4:$H$426,6,FALSE),"")</f>
        <v/>
      </c>
      <c r="B365" s="552" t="s">
        <v>1542</v>
      </c>
      <c r="C365" s="558" t="s">
        <v>717</v>
      </c>
      <c r="D365" s="552" t="s">
        <v>1543</v>
      </c>
      <c r="E365" s="552"/>
    </row>
    <row r="366" spans="1:5" x14ac:dyDescent="0.25">
      <c r="A366" s="564" t="str">
        <f>IF(COUNTIF(Text!$C$4:$C$426,B366)&gt;0,VLOOKUP(B366,Text!$C$4:$H$426,6,FALSE),"")</f>
        <v/>
      </c>
      <c r="B366" s="552" t="s">
        <v>1544</v>
      </c>
      <c r="C366" s="558" t="s">
        <v>637</v>
      </c>
      <c r="D366" s="552" t="s">
        <v>1545</v>
      </c>
      <c r="E366" s="552"/>
    </row>
    <row r="367" spans="1:5" x14ac:dyDescent="0.25">
      <c r="A367" s="564" t="str">
        <f>IF(COUNTIF(Text!$C$4:$C$426,B367)&gt;0,VLOOKUP(B367,Text!$C$4:$H$426,6,FALSE),"")</f>
        <v/>
      </c>
      <c r="B367" s="552" t="s">
        <v>1546</v>
      </c>
      <c r="C367" s="558" t="s">
        <v>639</v>
      </c>
      <c r="D367" s="552" t="s">
        <v>1547</v>
      </c>
      <c r="E367" s="552"/>
    </row>
    <row r="368" spans="1:5" x14ac:dyDescent="0.25">
      <c r="A368" s="564" t="str">
        <f>IF(COUNTIF(Text!$C$4:$C$426,B368)&gt;0,VLOOKUP(B368,Text!$C$4:$H$426,6,FALSE),"")</f>
        <v/>
      </c>
      <c r="B368" s="552" t="s">
        <v>1548</v>
      </c>
      <c r="C368" s="558" t="s">
        <v>641</v>
      </c>
      <c r="D368" s="552" t="s">
        <v>1549</v>
      </c>
      <c r="E368" s="552"/>
    </row>
    <row r="369" spans="1:5" x14ac:dyDescent="0.25">
      <c r="A369" s="564" t="str">
        <f>IF(COUNTIF(Text!$C$4:$C$426,B369)&gt;0,VLOOKUP(B369,Text!$C$4:$H$426,6,FALSE),"")</f>
        <v/>
      </c>
      <c r="B369" s="552" t="s">
        <v>412</v>
      </c>
      <c r="C369" s="558" t="s">
        <v>629</v>
      </c>
      <c r="D369" s="552" t="s">
        <v>1550</v>
      </c>
      <c r="E369" s="552"/>
    </row>
    <row r="370" spans="1:5" x14ac:dyDescent="0.25">
      <c r="A370" s="564" t="str">
        <f>IF(COUNTIF(Text!$C$4:$C$426,B370)&gt;0,VLOOKUP(B370,Text!$C$4:$H$426,6,FALSE),"")</f>
        <v/>
      </c>
      <c r="B370" s="552" t="s">
        <v>1551</v>
      </c>
      <c r="C370" s="558" t="s">
        <v>643</v>
      </c>
      <c r="D370" s="552" t="s">
        <v>1552</v>
      </c>
      <c r="E370" s="552"/>
    </row>
    <row r="371" spans="1:5" x14ac:dyDescent="0.25">
      <c r="A371" s="564" t="str">
        <f>IF(COUNTIF(Text!$C$4:$C$426,B371)&gt;0,VLOOKUP(B371,Text!$C$4:$H$426,6,FALSE),"")</f>
        <v/>
      </c>
      <c r="B371" s="552" t="s">
        <v>918</v>
      </c>
      <c r="C371" s="558" t="s">
        <v>645</v>
      </c>
      <c r="D371" s="552" t="s">
        <v>1553</v>
      </c>
      <c r="E371" s="552"/>
    </row>
    <row r="372" spans="1:5" x14ac:dyDescent="0.25">
      <c r="A372" s="564" t="str">
        <f>IF(COUNTIF(Text!$C$4:$C$426,B372)&gt;0,VLOOKUP(B372,Text!$C$4:$H$426,6,FALSE),"")</f>
        <v/>
      </c>
      <c r="B372" s="552" t="s">
        <v>922</v>
      </c>
      <c r="C372" s="558" t="s">
        <v>648</v>
      </c>
      <c r="D372" s="552" t="s">
        <v>1554</v>
      </c>
      <c r="E372" s="552"/>
    </row>
    <row r="373" spans="1:5" x14ac:dyDescent="0.25">
      <c r="A373" s="564" t="str">
        <f>IF(COUNTIF(Text!$C$4:$C$426,B373)&gt;0,VLOOKUP(B373,Text!$C$4:$H$426,6,FALSE),"")</f>
        <v/>
      </c>
      <c r="B373" s="552" t="s">
        <v>1555</v>
      </c>
      <c r="C373" s="558" t="s">
        <v>651</v>
      </c>
      <c r="D373" s="552" t="s">
        <v>1556</v>
      </c>
      <c r="E373" s="552"/>
    </row>
    <row r="374" spans="1:5" x14ac:dyDescent="0.25">
      <c r="A374" s="564" t="str">
        <f>IF(COUNTIF(Text!$C$4:$C$426,B374)&gt;0,VLOOKUP(B374,Text!$C$4:$H$426,6,FALSE),"")</f>
        <v/>
      </c>
      <c r="B374" s="552" t="s">
        <v>669</v>
      </c>
      <c r="C374" s="558" t="s">
        <v>633</v>
      </c>
      <c r="D374" s="552" t="s">
        <v>1557</v>
      </c>
      <c r="E374" s="552"/>
    </row>
    <row r="375" spans="1:5" x14ac:dyDescent="0.25">
      <c r="A375" s="564" t="str">
        <f>IF(COUNTIF(Text!$C$4:$C$426,B375)&gt;0,VLOOKUP(B375,Text!$C$4:$H$426,6,FALSE),"")</f>
        <v/>
      </c>
      <c r="B375" s="552" t="s">
        <v>1558</v>
      </c>
      <c r="C375" s="558" t="s">
        <v>654</v>
      </c>
      <c r="D375" s="552" t="s">
        <v>1559</v>
      </c>
      <c r="E375" s="552"/>
    </row>
    <row r="376" spans="1:5" x14ac:dyDescent="0.25">
      <c r="A376" s="564" t="str">
        <f>IF(COUNTIF(Text!$C$4:$C$426,B376)&gt;0,VLOOKUP(B376,Text!$C$4:$H$426,6,FALSE),"")</f>
        <v/>
      </c>
      <c r="B376" s="552" t="s">
        <v>1560</v>
      </c>
      <c r="C376" s="558" t="s">
        <v>756</v>
      </c>
      <c r="D376" s="552" t="s">
        <v>1561</v>
      </c>
      <c r="E376" s="552"/>
    </row>
    <row r="377" spans="1:5" x14ac:dyDescent="0.25">
      <c r="A377" s="564" t="str">
        <f>IF(COUNTIF(Text!$C$4:$C$426,B377)&gt;0,VLOOKUP(B377,Text!$C$4:$H$426,6,FALSE),"")</f>
        <v/>
      </c>
      <c r="B377" s="552" t="s">
        <v>1562</v>
      </c>
      <c r="C377" s="552" t="s">
        <v>583</v>
      </c>
      <c r="D377" s="552" t="s">
        <v>1563</v>
      </c>
      <c r="E377" s="552"/>
    </row>
    <row r="378" spans="1:5" x14ac:dyDescent="0.25">
      <c r="A378" s="564" t="str">
        <f>IF(COUNTIF(Text!$C$4:$C$426,B378)&gt;0,VLOOKUP(B378,Text!$C$4:$H$426,6,FALSE),"")</f>
        <v/>
      </c>
      <c r="B378" s="552" t="s">
        <v>1564</v>
      </c>
      <c r="C378" s="558" t="s">
        <v>590</v>
      </c>
      <c r="D378" s="552" t="s">
        <v>1565</v>
      </c>
      <c r="E378" s="552"/>
    </row>
    <row r="379" spans="1:5" x14ac:dyDescent="0.25">
      <c r="A379" s="564">
        <f>IF(COUNTIF(Text!$C$4:$C$426,B379)&gt;0,VLOOKUP(B379,Text!$C$4:$H$426,6,FALSE),"")</f>
        <v>0</v>
      </c>
      <c r="B379" s="552" t="s">
        <v>3677</v>
      </c>
      <c r="C379" s="552" t="s">
        <v>580</v>
      </c>
      <c r="D379" s="552" t="s">
        <v>3679</v>
      </c>
      <c r="E379" s="552"/>
    </row>
    <row r="380" spans="1:5" x14ac:dyDescent="0.25">
      <c r="A380" s="564" t="str">
        <f>IF(COUNTIF(Text!$C$4:$C$426,B380)&gt;0,VLOOKUP(B380,Text!$C$4:$H$426,6,FALSE),"")</f>
        <v/>
      </c>
      <c r="B380" s="552" t="s">
        <v>1566</v>
      </c>
      <c r="C380" s="558" t="s">
        <v>701</v>
      </c>
      <c r="D380" s="552" t="s">
        <v>1567</v>
      </c>
      <c r="E380" s="552"/>
    </row>
    <row r="381" spans="1:5" x14ac:dyDescent="0.25">
      <c r="A381" s="564" t="str">
        <f>IF(COUNTIF(Text!$C$4:$C$426,B381)&gt;0,VLOOKUP(B381,Text!$C$4:$H$426,6,FALSE),"")</f>
        <v/>
      </c>
      <c r="B381" s="552" t="s">
        <v>1568</v>
      </c>
      <c r="C381" s="558" t="s">
        <v>602</v>
      </c>
      <c r="D381" s="552" t="s">
        <v>1569</v>
      </c>
      <c r="E381" s="552"/>
    </row>
    <row r="382" spans="1:5" x14ac:dyDescent="0.25">
      <c r="A382" s="564" t="str">
        <f>IF(COUNTIF(Text!$C$4:$C$426,B382)&gt;0,VLOOKUP(B382,Text!$C$4:$H$426,6,FALSE),"")</f>
        <v/>
      </c>
      <c r="B382" s="552" t="s">
        <v>1570</v>
      </c>
      <c r="C382" s="558" t="s">
        <v>594</v>
      </c>
      <c r="D382" s="552" t="s">
        <v>998</v>
      </c>
      <c r="E382" s="552"/>
    </row>
    <row r="383" spans="1:5" x14ac:dyDescent="0.25">
      <c r="A383" s="564" t="str">
        <f>IF(COUNTIF(Text!$C$4:$C$426,B383)&gt;0,VLOOKUP(B383,Text!$C$4:$H$426,6,FALSE),"")</f>
        <v/>
      </c>
      <c r="B383" s="552" t="s">
        <v>1571</v>
      </c>
      <c r="C383" s="558" t="s">
        <v>674</v>
      </c>
      <c r="D383" s="552" t="s">
        <v>1572</v>
      </c>
      <c r="E383" s="552"/>
    </row>
    <row r="384" spans="1:5" x14ac:dyDescent="0.25">
      <c r="A384" s="564" t="str">
        <f>IF(COUNTIF(Text!$C$4:$C$426,B384)&gt;0,VLOOKUP(B384,Text!$C$4:$H$426,6,FALSE),"")</f>
        <v/>
      </c>
      <c r="B384" s="552" t="s">
        <v>1573</v>
      </c>
      <c r="C384" s="558" t="s">
        <v>678</v>
      </c>
      <c r="D384" s="552" t="s">
        <v>1574</v>
      </c>
      <c r="E384" s="552"/>
    </row>
    <row r="385" spans="1:5" x14ac:dyDescent="0.25">
      <c r="A385" s="564" t="str">
        <f>IF(COUNTIF(Text!$C$4:$C$426,B385)&gt;0,VLOOKUP(B385,Text!$C$4:$H$426,6,FALSE),"")</f>
        <v/>
      </c>
      <c r="B385" s="552" t="s">
        <v>1575</v>
      </c>
      <c r="C385" s="552" t="s">
        <v>598</v>
      </c>
      <c r="D385" s="552" t="s">
        <v>1576</v>
      </c>
      <c r="E385" s="552"/>
    </row>
    <row r="386" spans="1:5" x14ac:dyDescent="0.25">
      <c r="A386" s="564" t="str">
        <f>IF(COUNTIF(Text!$C$4:$C$426,B386)&gt;0,VLOOKUP(B386,Text!$C$4:$H$426,6,FALSE),"")</f>
        <v/>
      </c>
      <c r="B386" s="552" t="s">
        <v>1577</v>
      </c>
      <c r="C386" s="558" t="s">
        <v>605</v>
      </c>
      <c r="D386" s="552" t="s">
        <v>1578</v>
      </c>
      <c r="E386" s="552"/>
    </row>
    <row r="387" spans="1:5" x14ac:dyDescent="0.25">
      <c r="A387" s="564" t="str">
        <f>IF(COUNTIF(Text!$C$4:$C$426,B387)&gt;0,VLOOKUP(B387,Text!$C$4:$H$426,6,FALSE),"")</f>
        <v/>
      </c>
      <c r="B387" s="552" t="s">
        <v>1579</v>
      </c>
      <c r="C387" s="558" t="s">
        <v>609</v>
      </c>
      <c r="D387" s="552" t="s">
        <v>1580</v>
      </c>
      <c r="E387" s="552"/>
    </row>
    <row r="388" spans="1:5" x14ac:dyDescent="0.25">
      <c r="A388" s="564" t="str">
        <f>IF(COUNTIF(Text!$C$4:$C$426,B388)&gt;0,VLOOKUP(B388,Text!$C$4:$H$426,6,FALSE),"")</f>
        <v/>
      </c>
      <c r="B388" s="552" t="s">
        <v>1581</v>
      </c>
      <c r="C388" s="558" t="s">
        <v>614</v>
      </c>
      <c r="D388" s="552" t="s">
        <v>1582</v>
      </c>
      <c r="E388" s="552"/>
    </row>
    <row r="389" spans="1:5" x14ac:dyDescent="0.25">
      <c r="A389" s="564" t="str">
        <f>IF(COUNTIF(Text!$C$4:$C$426,B389)&gt;0,VLOOKUP(B389,Text!$C$4:$H$426,6,FALSE),"")</f>
        <v/>
      </c>
      <c r="B389" s="552" t="s">
        <v>1583</v>
      </c>
      <c r="C389" s="558" t="s">
        <v>618</v>
      </c>
      <c r="D389" s="552" t="s">
        <v>1584</v>
      </c>
      <c r="E389" s="552"/>
    </row>
    <row r="390" spans="1:5" x14ac:dyDescent="0.25">
      <c r="A390" s="564" t="str">
        <f>IF(COUNTIF(Text!$C$4:$C$426,B390)&gt;0,VLOOKUP(B390,Text!$C$4:$H$426,6,FALSE),"")</f>
        <v/>
      </c>
      <c r="B390" s="552" t="s">
        <v>1585</v>
      </c>
      <c r="C390" s="558" t="s">
        <v>670</v>
      </c>
      <c r="D390" s="552" t="s">
        <v>1586</v>
      </c>
      <c r="E390" s="552"/>
    </row>
    <row r="391" spans="1:5" x14ac:dyDescent="0.25">
      <c r="A391" s="564" t="str">
        <f>IF(COUNTIF(Text!$C$4:$C$426,B391)&gt;0,VLOOKUP(B391,Text!$C$4:$H$426,6,FALSE),"")</f>
        <v/>
      </c>
      <c r="B391" s="552" t="s">
        <v>1587</v>
      </c>
      <c r="C391" s="558" t="s">
        <v>626</v>
      </c>
      <c r="D391" s="552" t="s">
        <v>1588</v>
      </c>
      <c r="E391" s="552"/>
    </row>
    <row r="392" spans="1:5" x14ac:dyDescent="0.25">
      <c r="A392" s="564" t="str">
        <f>IF(COUNTIF(Text!$C$4:$C$426,B392)&gt;0,VLOOKUP(B392,Text!$C$4:$H$426,6,FALSE),"")</f>
        <v/>
      </c>
      <c r="B392" s="552" t="s">
        <v>1589</v>
      </c>
      <c r="C392" s="558" t="s">
        <v>622</v>
      </c>
      <c r="D392" s="552" t="s">
        <v>1590</v>
      </c>
      <c r="E392" s="552"/>
    </row>
    <row r="393" spans="1:5" x14ac:dyDescent="0.25">
      <c r="A393" s="564" t="str">
        <f>IF(COUNTIF(Text!$C$4:$C$426,B393)&gt;0,VLOOKUP(B393,Text!$C$4:$H$426,6,FALSE),"")</f>
        <v/>
      </c>
      <c r="B393" s="552" t="s">
        <v>1591</v>
      </c>
      <c r="C393" s="558" t="s">
        <v>752</v>
      </c>
      <c r="D393" s="552" t="s">
        <v>1592</v>
      </c>
      <c r="E393" s="552"/>
    </row>
    <row r="394" spans="1:5" x14ac:dyDescent="0.25">
      <c r="A394" s="564" t="str">
        <f>IF(COUNTIF(Text!$C$4:$C$426,B394)&gt;0,VLOOKUP(B394,Text!$C$4:$H$426,6,FALSE),"")</f>
        <v/>
      </c>
      <c r="B394" s="552" t="s">
        <v>1593</v>
      </c>
      <c r="C394" s="558" t="s">
        <v>748</v>
      </c>
      <c r="D394" s="552" t="s">
        <v>1594</v>
      </c>
      <c r="E394" s="552"/>
    </row>
    <row r="395" spans="1:5" x14ac:dyDescent="0.25">
      <c r="A395" s="564" t="str">
        <f>IF(COUNTIF(Text!$C$4:$C$426,B395)&gt;0,VLOOKUP(B395,Text!$C$4:$H$426,6,FALSE),"")</f>
        <v/>
      </c>
      <c r="B395" s="552" t="s">
        <v>1595</v>
      </c>
      <c r="C395" s="558" t="s">
        <v>705</v>
      </c>
      <c r="D395" s="552" t="s">
        <v>1596</v>
      </c>
      <c r="E395" s="552"/>
    </row>
    <row r="396" spans="1:5" x14ac:dyDescent="0.25">
      <c r="A396" s="564" t="str">
        <f>IF(COUNTIF(Text!$C$4:$C$426,B396)&gt;0,VLOOKUP(B396,Text!$C$4:$H$426,6,FALSE),"")</f>
        <v/>
      </c>
      <c r="B396" s="552" t="s">
        <v>1597</v>
      </c>
      <c r="C396" s="558" t="s">
        <v>725</v>
      </c>
      <c r="D396" s="552" t="s">
        <v>1598</v>
      </c>
      <c r="E396" s="552"/>
    </row>
    <row r="397" spans="1:5" x14ac:dyDescent="0.25">
      <c r="A397" s="564" t="str">
        <f>IF(COUNTIF(Text!$C$4:$C$426,B397)&gt;0,VLOOKUP(B397,Text!$C$4:$H$426,6,FALSE),"")</f>
        <v/>
      </c>
      <c r="B397" s="552" t="s">
        <v>1597</v>
      </c>
      <c r="C397" s="558" t="s">
        <v>728</v>
      </c>
      <c r="D397" s="552" t="s">
        <v>1598</v>
      </c>
      <c r="E397" s="552"/>
    </row>
    <row r="398" spans="1:5" x14ac:dyDescent="0.25">
      <c r="A398" s="564" t="str">
        <f>IF(COUNTIF(Text!$C$4:$C$426,B398)&gt;0,VLOOKUP(B398,Text!$C$4:$H$426,6,FALSE),"")</f>
        <v/>
      </c>
      <c r="B398" s="552" t="s">
        <v>1599</v>
      </c>
      <c r="C398" s="558" t="s">
        <v>736</v>
      </c>
      <c r="D398" s="552" t="s">
        <v>1600</v>
      </c>
      <c r="E398" s="552"/>
    </row>
    <row r="399" spans="1:5" x14ac:dyDescent="0.25">
      <c r="A399" s="564" t="str">
        <f>IF(COUNTIF(Text!$C$4:$C$426,B399)&gt;0,VLOOKUP(B399,Text!$C$4:$H$426,6,FALSE),"")</f>
        <v/>
      </c>
      <c r="B399" s="552" t="s">
        <v>1599</v>
      </c>
      <c r="C399" s="558" t="s">
        <v>740</v>
      </c>
      <c r="D399" s="552" t="s">
        <v>1600</v>
      </c>
      <c r="E399" s="552"/>
    </row>
    <row r="400" spans="1:5" x14ac:dyDescent="0.25">
      <c r="A400" s="564" t="str">
        <f>IF(COUNTIF(Text!$C$4:$C$426,B400)&gt;0,VLOOKUP(B400,Text!$C$4:$H$426,6,FALSE),"")</f>
        <v/>
      </c>
      <c r="B400" s="552" t="s">
        <v>1601</v>
      </c>
      <c r="C400" s="558" t="s">
        <v>721</v>
      </c>
      <c r="D400" s="552" t="s">
        <v>1602</v>
      </c>
      <c r="E400" s="552"/>
    </row>
    <row r="401" spans="1:5" x14ac:dyDescent="0.25">
      <c r="A401" s="564" t="str">
        <f>IF(COUNTIF(Text!$C$4:$C$426,B401)&gt;0,VLOOKUP(B401,Text!$C$4:$H$426,6,FALSE),"")</f>
        <v/>
      </c>
      <c r="B401" s="552" t="s">
        <v>1603</v>
      </c>
      <c r="C401" s="558" t="s">
        <v>744</v>
      </c>
      <c r="D401" s="552" t="s">
        <v>1604</v>
      </c>
      <c r="E401" s="552"/>
    </row>
    <row r="402" spans="1:5" x14ac:dyDescent="0.25">
      <c r="A402" s="564" t="str">
        <f>IF(COUNTIF(Text!$C$4:$C$426,B402)&gt;0,VLOOKUP(B402,Text!$C$4:$H$426,6,FALSE),"")</f>
        <v/>
      </c>
      <c r="B402" s="552" t="s">
        <v>1605</v>
      </c>
      <c r="C402" s="558" t="s">
        <v>1606</v>
      </c>
      <c r="D402" s="552" t="s">
        <v>1607</v>
      </c>
      <c r="E402" s="552"/>
    </row>
    <row r="403" spans="1:5" x14ac:dyDescent="0.25">
      <c r="A403" s="564" t="str">
        <f>IF(COUNTIF(Text!$C$4:$C$426,B403)&gt;0,VLOOKUP(B403,Text!$C$4:$H$426,6,FALSE),"")</f>
        <v/>
      </c>
      <c r="B403" s="552" t="s">
        <v>1608</v>
      </c>
      <c r="C403" s="552"/>
      <c r="D403" s="552" t="s">
        <v>1609</v>
      </c>
      <c r="E403" s="552"/>
    </row>
    <row r="404" spans="1:5" x14ac:dyDescent="0.25">
      <c r="A404" s="564" t="str">
        <f>IF(COUNTIF(Text!$C$4:$C$426,B404)&gt;0,VLOOKUP(B404,Text!$C$4:$H$426,6,FALSE),"")</f>
        <v/>
      </c>
      <c r="B404" s="552" t="s">
        <v>509</v>
      </c>
      <c r="C404" s="552"/>
      <c r="D404" s="552" t="s">
        <v>1610</v>
      </c>
      <c r="E404" s="552"/>
    </row>
    <row r="405" spans="1:5" x14ac:dyDescent="0.25">
      <c r="A405" s="564" t="str">
        <f>IF(COUNTIF(Text!$C$4:$C$426,B405)&gt;0,VLOOKUP(B405,Text!$C$4:$H$426,6,FALSE),"")</f>
        <v/>
      </c>
      <c r="B405" s="552" t="s">
        <v>430</v>
      </c>
      <c r="C405" s="552"/>
      <c r="D405" s="552" t="s">
        <v>1611</v>
      </c>
      <c r="E405" s="552"/>
    </row>
    <row r="406" spans="1:5" x14ac:dyDescent="0.25">
      <c r="A406" s="564" t="str">
        <f>IF(COUNTIF(Text!$C$4:$C$426,B406)&gt;0,VLOOKUP(B406,Text!$C$4:$H$426,6,FALSE),"")</f>
        <v/>
      </c>
      <c r="B406" s="552" t="s">
        <v>1612</v>
      </c>
      <c r="C406" s="552"/>
      <c r="D406" s="552" t="s">
        <v>1613</v>
      </c>
      <c r="E406" s="552"/>
    </row>
    <row r="407" spans="1:5" x14ac:dyDescent="0.25">
      <c r="A407" s="564" t="str">
        <f>IF(COUNTIF(Text!$C$4:$C$426,B407)&gt;0,VLOOKUP(B407,Text!$C$4:$H$426,6,FALSE),"")</f>
        <v/>
      </c>
      <c r="B407" s="552" t="s">
        <v>1614</v>
      </c>
      <c r="C407" s="552"/>
      <c r="D407" s="552" t="s">
        <v>1615</v>
      </c>
      <c r="E407" s="552"/>
    </row>
    <row r="408" spans="1:5" x14ac:dyDescent="0.25">
      <c r="A408" s="564" t="str">
        <f>IF(COUNTIF(Text!$C$4:$C$426,B408)&gt;0,VLOOKUP(B408,Text!$C$4:$H$426,6,FALSE),"")</f>
        <v/>
      </c>
      <c r="B408" s="552" t="s">
        <v>1616</v>
      </c>
      <c r="C408" s="552"/>
      <c r="D408" s="552" t="s">
        <v>1617</v>
      </c>
      <c r="E408" s="552"/>
    </row>
    <row r="409" spans="1:5" x14ac:dyDescent="0.25">
      <c r="A409" s="564" t="str">
        <f>IF(COUNTIF(Text!$C$4:$C$426,B409)&gt;0,VLOOKUP(B409,Text!$C$4:$H$426,6,FALSE),"")</f>
        <v/>
      </c>
      <c r="B409" s="552" t="s">
        <v>1618</v>
      </c>
      <c r="C409" s="552"/>
      <c r="D409" s="552" t="s">
        <v>1619</v>
      </c>
      <c r="E409" s="552"/>
    </row>
    <row r="410" spans="1:5" x14ac:dyDescent="0.25">
      <c r="A410" s="564" t="str">
        <f>IF(COUNTIF(Text!$C$4:$C$426,B410)&gt;0,VLOOKUP(B410,Text!$C$4:$H$426,6,FALSE),"")</f>
        <v/>
      </c>
      <c r="B410" s="552" t="s">
        <v>1620</v>
      </c>
      <c r="C410" s="552"/>
      <c r="D410" s="552" t="s">
        <v>1621</v>
      </c>
      <c r="E410" s="552"/>
    </row>
    <row r="411" spans="1:5" x14ac:dyDescent="0.25">
      <c r="A411" s="564" t="str">
        <f>IF(COUNTIF(Text!$C$4:$C$426,B411)&gt;0,VLOOKUP(B411,Text!$C$4:$H$426,6,FALSE),"")</f>
        <v/>
      </c>
      <c r="B411" s="552" t="s">
        <v>1622</v>
      </c>
      <c r="C411" s="552"/>
      <c r="D411" s="552" t="s">
        <v>1623</v>
      </c>
      <c r="E411" s="552"/>
    </row>
    <row r="412" spans="1:5" x14ac:dyDescent="0.25">
      <c r="A412" s="564" t="str">
        <f>IF(COUNTIF(Text!$C$4:$C$426,B412)&gt;0,VLOOKUP(B412,Text!$C$4:$H$426,6,FALSE),"")</f>
        <v/>
      </c>
      <c r="B412" s="552" t="s">
        <v>1624</v>
      </c>
      <c r="C412" s="552"/>
      <c r="D412" s="552" t="s">
        <v>1619</v>
      </c>
      <c r="E412" s="552"/>
    </row>
    <row r="413" spans="1:5" x14ac:dyDescent="0.25">
      <c r="A413" s="564" t="str">
        <f>IF(COUNTIF(Text!$C$4:$C$426,B413)&gt;0,VLOOKUP(B413,Text!$C$4:$H$426,6,FALSE),"")</f>
        <v/>
      </c>
      <c r="B413" s="552" t="s">
        <v>1625</v>
      </c>
      <c r="C413" s="552"/>
      <c r="D413" s="552" t="s">
        <v>1626</v>
      </c>
      <c r="E413" s="552"/>
    </row>
    <row r="414" spans="1:5" x14ac:dyDescent="0.25">
      <c r="A414" s="564" t="str">
        <f>IF(COUNTIF(Text!$C$4:$C$426,B414)&gt;0,VLOOKUP(B414,Text!$C$4:$H$426,6,FALSE),"")</f>
        <v/>
      </c>
      <c r="B414" s="552" t="s">
        <v>1627</v>
      </c>
      <c r="C414" s="552"/>
      <c r="D414" s="552" t="s">
        <v>1628</v>
      </c>
      <c r="E414" s="552"/>
    </row>
    <row r="415" spans="1:5" x14ac:dyDescent="0.25">
      <c r="A415" s="564" t="str">
        <f>IF(COUNTIF(Text!$C$4:$C$426,B415)&gt;0,VLOOKUP(B415,Text!$C$4:$H$426,6,FALSE),"")</f>
        <v/>
      </c>
      <c r="B415" s="552" t="s">
        <v>1629</v>
      </c>
      <c r="C415" s="552"/>
      <c r="D415" s="552" t="s">
        <v>1630</v>
      </c>
      <c r="E415" s="552"/>
    </row>
    <row r="416" spans="1:5" x14ac:dyDescent="0.25">
      <c r="A416" s="564" t="str">
        <f>IF(COUNTIF(Text!$C$4:$C$426,B416)&gt;0,VLOOKUP(B416,Text!$C$4:$H$426,6,FALSE),"")</f>
        <v/>
      </c>
      <c r="B416" s="552" t="s">
        <v>1631</v>
      </c>
      <c r="C416" s="552"/>
      <c r="D416" s="552" t="s">
        <v>1632</v>
      </c>
      <c r="E416" s="552"/>
    </row>
    <row r="417" spans="1:5" x14ac:dyDescent="0.25">
      <c r="A417" s="564" t="str">
        <f>IF(COUNTIF(Text!$C$4:$C$426,B417)&gt;0,VLOOKUP(B417,Text!$C$4:$H$426,6,FALSE),"")</f>
        <v/>
      </c>
      <c r="B417" s="552" t="s">
        <v>1633</v>
      </c>
      <c r="C417" s="552"/>
      <c r="D417" s="552" t="s">
        <v>1634</v>
      </c>
      <c r="E417" s="552"/>
    </row>
    <row r="418" spans="1:5" x14ac:dyDescent="0.25">
      <c r="A418" s="564" t="str">
        <f>IF(COUNTIF(Text!$C$4:$C$426,B418)&gt;0,VLOOKUP(B418,Text!$C$4:$H$426,6,FALSE),"")</f>
        <v/>
      </c>
      <c r="B418" s="552" t="s">
        <v>1635</v>
      </c>
      <c r="C418" s="552"/>
      <c r="D418" s="552" t="s">
        <v>1636</v>
      </c>
      <c r="E418" s="552"/>
    </row>
    <row r="419" spans="1:5" x14ac:dyDescent="0.25">
      <c r="A419" s="564" t="str">
        <f>IF(COUNTIF(Text!$C$4:$C$426,B419)&gt;0,VLOOKUP(B419,Text!$C$4:$H$426,6,FALSE),"")</f>
        <v/>
      </c>
      <c r="B419" s="552" t="s">
        <v>130</v>
      </c>
      <c r="C419" s="552"/>
      <c r="D419" s="552" t="s">
        <v>1637</v>
      </c>
      <c r="E419" s="552"/>
    </row>
    <row r="420" spans="1:5" x14ac:dyDescent="0.25">
      <c r="A420" s="564" t="str">
        <f>IF(COUNTIF(Text!$C$4:$C$426,B420)&gt;0,VLOOKUP(B420,Text!$C$4:$H$426,6,FALSE),"")</f>
        <v/>
      </c>
      <c r="B420" s="552" t="s">
        <v>1638</v>
      </c>
      <c r="C420" s="552"/>
      <c r="D420" s="552" t="s">
        <v>1639</v>
      </c>
      <c r="E420" s="552"/>
    </row>
    <row r="421" spans="1:5" x14ac:dyDescent="0.25">
      <c r="A421" s="564" t="str">
        <f>IF(COUNTIF(Text!$C$4:$C$426,B421)&gt;0,VLOOKUP(B421,Text!$C$4:$H$426,6,FALSE),"")</f>
        <v/>
      </c>
      <c r="B421" s="552" t="s">
        <v>1640</v>
      </c>
      <c r="C421" s="552"/>
      <c r="D421" s="552" t="s">
        <v>1641</v>
      </c>
      <c r="E421" s="552"/>
    </row>
    <row r="422" spans="1:5" x14ac:dyDescent="0.25">
      <c r="A422" s="564" t="str">
        <f>IF(COUNTIF(Text!$C$4:$C$426,B422)&gt;0,VLOOKUP(B422,Text!$C$4:$H$426,6,FALSE),"")</f>
        <v/>
      </c>
      <c r="B422" s="552" t="s">
        <v>1642</v>
      </c>
      <c r="C422" s="552"/>
      <c r="D422" s="552" t="s">
        <v>1643</v>
      </c>
      <c r="E422" s="552"/>
    </row>
    <row r="423" spans="1:5" x14ac:dyDescent="0.25">
      <c r="A423" s="564" t="str">
        <f>IF(COUNTIF(Text!$C$4:$C$426,B423)&gt;0,VLOOKUP(B423,Text!$C$4:$H$426,6,FALSE),"")</f>
        <v/>
      </c>
      <c r="B423" s="552" t="s">
        <v>1644</v>
      </c>
      <c r="C423" s="552"/>
      <c r="D423" s="552" t="s">
        <v>1645</v>
      </c>
      <c r="E423" s="552"/>
    </row>
    <row r="424" spans="1:5" x14ac:dyDescent="0.25">
      <c r="A424" s="564" t="str">
        <f>IF(COUNTIF(Text!$C$4:$C$426,B424)&gt;0,VLOOKUP(B424,Text!$C$4:$H$426,6,FALSE),"")</f>
        <v/>
      </c>
      <c r="B424" s="552" t="s">
        <v>491</v>
      </c>
      <c r="C424" s="552"/>
      <c r="D424" s="552" t="s">
        <v>1646</v>
      </c>
      <c r="E424" s="552"/>
    </row>
    <row r="425" spans="1:5" x14ac:dyDescent="0.25">
      <c r="A425" s="564" t="str">
        <f>IF(COUNTIF(Text!$C$4:$C$426,B425)&gt;0,VLOOKUP(B425,Text!$C$4:$H$426,6,FALSE),"")</f>
        <v/>
      </c>
      <c r="B425" s="552" t="s">
        <v>486</v>
      </c>
      <c r="C425" s="552"/>
      <c r="D425" s="552" t="s">
        <v>1647</v>
      </c>
      <c r="E425" s="552"/>
    </row>
    <row r="426" spans="1:5" x14ac:dyDescent="0.25">
      <c r="A426" s="564" t="str">
        <f>IF(COUNTIF(Text!$C$4:$C$426,B426)&gt;0,VLOOKUP(B426,Text!$C$4:$H$426,6,FALSE),"")</f>
        <v/>
      </c>
      <c r="B426" s="552" t="s">
        <v>348</v>
      </c>
      <c r="C426" s="552"/>
      <c r="D426" s="552" t="s">
        <v>1648</v>
      </c>
      <c r="E426" s="552"/>
    </row>
    <row r="427" spans="1:5" x14ac:dyDescent="0.25">
      <c r="A427" s="564" t="str">
        <f>IF(COUNTIF(Text!$C$4:$C$426,B427)&gt;0,VLOOKUP(B427,Text!$C$4:$H$426,6,FALSE),"")</f>
        <v/>
      </c>
      <c r="B427" s="552" t="s">
        <v>213</v>
      </c>
      <c r="C427" s="552"/>
      <c r="D427" s="552" t="s">
        <v>1649</v>
      </c>
      <c r="E427" s="552"/>
    </row>
    <row r="428" spans="1:5" x14ac:dyDescent="0.25">
      <c r="A428" s="564" t="str">
        <f>IF(COUNTIF(Text!$C$4:$C$426,B428)&gt;0,VLOOKUP(B428,Text!$C$4:$H$426,6,FALSE),"")</f>
        <v/>
      </c>
      <c r="B428" s="552" t="s">
        <v>1652</v>
      </c>
      <c r="C428" s="552"/>
      <c r="D428" s="552" t="s">
        <v>1653</v>
      </c>
      <c r="E428" s="552"/>
    </row>
    <row r="429" spans="1:5" x14ac:dyDescent="0.25">
      <c r="A429" s="564" t="str">
        <f>IF(COUNTIF(Text!$C$4:$C$426,B429)&gt;0,VLOOKUP(B429,Text!$C$4:$H$426,6,FALSE),"")</f>
        <v/>
      </c>
      <c r="B429" s="552" t="s">
        <v>1654</v>
      </c>
      <c r="C429" s="552"/>
      <c r="D429" s="552" t="s">
        <v>1655</v>
      </c>
      <c r="E429" s="552"/>
    </row>
    <row r="430" spans="1:5" x14ac:dyDescent="0.25">
      <c r="A430" s="564" t="str">
        <f>IF(COUNTIF(Text!$C$4:$C$426,B430)&gt;0,VLOOKUP(B430,Text!$C$4:$H$426,6,FALSE),"")</f>
        <v/>
      </c>
      <c r="B430" s="552" t="s">
        <v>1656</v>
      </c>
      <c r="C430" s="552"/>
      <c r="D430" s="552" t="s">
        <v>1657</v>
      </c>
      <c r="E430" s="552"/>
    </row>
    <row r="431" spans="1:5" x14ac:dyDescent="0.25">
      <c r="A431" s="564" t="str">
        <f>IF(COUNTIF(Text!$C$4:$C$426,B431)&gt;0,VLOOKUP(B431,Text!$C$4:$H$426,6,FALSE),"")</f>
        <v/>
      </c>
      <c r="B431" s="552" t="s">
        <v>483</v>
      </c>
      <c r="C431" s="552"/>
      <c r="D431" s="552" t="s">
        <v>1658</v>
      </c>
      <c r="E431" s="552"/>
    </row>
    <row r="432" spans="1:5" x14ac:dyDescent="0.25">
      <c r="A432" s="564" t="str">
        <f>IF(COUNTIF(Text!$C$4:$C$426,B432)&gt;0,VLOOKUP(B432,Text!$C$4:$H$426,6,FALSE),"")</f>
        <v/>
      </c>
      <c r="B432" s="552" t="s">
        <v>484</v>
      </c>
      <c r="C432" s="552"/>
      <c r="D432" s="552" t="s">
        <v>1659</v>
      </c>
      <c r="E432" s="552"/>
    </row>
    <row r="433" spans="1:5" x14ac:dyDescent="0.25">
      <c r="A433" s="564" t="str">
        <f>IF(COUNTIF(Text!$C$4:$C$426,B433)&gt;0,VLOOKUP(B433,Text!$C$4:$H$426,6,FALSE),"")</f>
        <v/>
      </c>
      <c r="B433" s="552" t="s">
        <v>129</v>
      </c>
      <c r="C433" s="552"/>
      <c r="D433" s="552" t="s">
        <v>1660</v>
      </c>
      <c r="E433" s="552"/>
    </row>
    <row r="434" spans="1:5" x14ac:dyDescent="0.25">
      <c r="A434" s="564" t="str">
        <f>IF(COUNTIF(Text!$C$4:$C$426,B434)&gt;0,VLOOKUP(B434,Text!$C$4:$H$426,6,FALSE),"")</f>
        <v/>
      </c>
      <c r="B434" s="552" t="s">
        <v>1661</v>
      </c>
      <c r="C434" s="552"/>
      <c r="D434" s="552" t="s">
        <v>1662</v>
      </c>
      <c r="E434" s="552"/>
    </row>
    <row r="435" spans="1:5" x14ac:dyDescent="0.25">
      <c r="A435" s="564" t="str">
        <f>IF(COUNTIF(Text!$C$4:$C$426,B435)&gt;0,VLOOKUP(B435,Text!$C$4:$H$426,6,FALSE),"")</f>
        <v/>
      </c>
      <c r="B435" s="552" t="s">
        <v>86</v>
      </c>
      <c r="C435" s="552"/>
      <c r="D435" s="552" t="s">
        <v>1663</v>
      </c>
      <c r="E435" s="552"/>
    </row>
    <row r="436" spans="1:5" x14ac:dyDescent="0.25">
      <c r="A436" s="564" t="str">
        <f>IF(COUNTIF(Text!$C$4:$C$426,B436)&gt;0,VLOOKUP(B436,Text!$C$4:$H$426,6,FALSE),"")</f>
        <v/>
      </c>
      <c r="B436" s="552" t="s">
        <v>1664</v>
      </c>
      <c r="C436" s="552"/>
      <c r="D436" s="552" t="s">
        <v>1665</v>
      </c>
      <c r="E436" s="552"/>
    </row>
    <row r="437" spans="1:5" x14ac:dyDescent="0.25">
      <c r="A437" s="564" t="str">
        <f>IF(COUNTIF(Text!$C$4:$C$426,B437)&gt;0,VLOOKUP(B437,Text!$C$4:$H$426,6,FALSE),"")</f>
        <v/>
      </c>
      <c r="B437" s="552" t="s">
        <v>1666</v>
      </c>
      <c r="C437" s="552"/>
      <c r="D437" s="552" t="s">
        <v>1667</v>
      </c>
      <c r="E437" s="552"/>
    </row>
    <row r="438" spans="1:5" x14ac:dyDescent="0.25">
      <c r="A438" s="564" t="str">
        <f>IF(COUNTIF(Text!$C$4:$C$426,B438)&gt;0,VLOOKUP(B438,Text!$C$4:$H$426,6,FALSE),"")</f>
        <v/>
      </c>
      <c r="B438" s="552" t="s">
        <v>266</v>
      </c>
      <c r="C438" s="552"/>
      <c r="D438" s="552" t="s">
        <v>1668</v>
      </c>
      <c r="E438" s="552"/>
    </row>
    <row r="439" spans="1:5" x14ac:dyDescent="0.25">
      <c r="A439" s="564" t="str">
        <f>IF(COUNTIF(Text!$C$4:$C$426,B439)&gt;0,VLOOKUP(B439,Text!$C$4:$H$426,6,FALSE),"")</f>
        <v/>
      </c>
      <c r="B439" s="552" t="s">
        <v>267</v>
      </c>
      <c r="C439" s="552"/>
      <c r="D439" s="552" t="s">
        <v>1669</v>
      </c>
      <c r="E439" s="552"/>
    </row>
    <row r="440" spans="1:5" x14ac:dyDescent="0.25">
      <c r="A440" s="564" t="str">
        <f>IF(COUNTIF(Text!$C$4:$C$426,B440)&gt;0,VLOOKUP(B440,Text!$C$4:$H$426,6,FALSE),"")</f>
        <v/>
      </c>
      <c r="B440" s="552" t="s">
        <v>265</v>
      </c>
      <c r="C440" s="552"/>
      <c r="D440" s="552" t="s">
        <v>1670</v>
      </c>
      <c r="E440" s="552"/>
    </row>
    <row r="441" spans="1:5" x14ac:dyDescent="0.25">
      <c r="A441" s="564" t="str">
        <f>IF(COUNTIF(Text!$C$4:$C$426,B441)&gt;0,VLOOKUP(B441,Text!$C$4:$H$426,6,FALSE),"")</f>
        <v/>
      </c>
      <c r="B441" s="552" t="s">
        <v>1671</v>
      </c>
      <c r="C441" s="552"/>
      <c r="D441" s="552" t="s">
        <v>1672</v>
      </c>
      <c r="E441" s="552"/>
    </row>
    <row r="442" spans="1:5" x14ac:dyDescent="0.25">
      <c r="A442" s="564" t="str">
        <f>IF(COUNTIF(Text!$C$4:$C$426,B442)&gt;0,VLOOKUP(B442,Text!$C$4:$H$426,6,FALSE),"")</f>
        <v/>
      </c>
      <c r="B442" s="552" t="s">
        <v>1673</v>
      </c>
      <c r="C442" s="552"/>
      <c r="D442" s="552" t="s">
        <v>1674</v>
      </c>
      <c r="E442" s="552"/>
    </row>
    <row r="443" spans="1:5" x14ac:dyDescent="0.25">
      <c r="A443" s="564" t="str">
        <f>IF(COUNTIF(Text!$C$4:$C$426,B443)&gt;0,VLOOKUP(B443,Text!$C$4:$H$426,6,FALSE),"")</f>
        <v/>
      </c>
      <c r="B443" s="552" t="s">
        <v>1675</v>
      </c>
      <c r="C443" s="552"/>
      <c r="D443" s="552" t="s">
        <v>1676</v>
      </c>
      <c r="E443" s="552"/>
    </row>
    <row r="444" spans="1:5" x14ac:dyDescent="0.25">
      <c r="A444" s="564" t="str">
        <f>IF(COUNTIF(Text!$C$4:$C$426,B444)&gt;0,VLOOKUP(B444,Text!$C$4:$H$426,6,FALSE),"")</f>
        <v/>
      </c>
      <c r="B444" s="552" t="s">
        <v>1677</v>
      </c>
      <c r="C444" s="552"/>
      <c r="D444" s="552" t="s">
        <v>1678</v>
      </c>
      <c r="E444" s="552"/>
    </row>
    <row r="445" spans="1:5" x14ac:dyDescent="0.25">
      <c r="A445" s="564" t="str">
        <f>IF(COUNTIF(Text!$C$4:$C$426,B445)&gt;0,VLOOKUP(B445,Text!$C$4:$H$426,6,FALSE),"")</f>
        <v/>
      </c>
      <c r="B445" s="552" t="s">
        <v>1679</v>
      </c>
      <c r="C445" s="552"/>
      <c r="D445" s="552" t="s">
        <v>1680</v>
      </c>
      <c r="E445" s="552"/>
    </row>
    <row r="446" spans="1:5" x14ac:dyDescent="0.25">
      <c r="A446" s="564" t="str">
        <f>IF(COUNTIF(Text!$C$4:$C$426,B446)&gt;0,VLOOKUP(B446,Text!$C$4:$H$426,6,FALSE),"")</f>
        <v/>
      </c>
      <c r="B446" s="552" t="s">
        <v>1681</v>
      </c>
      <c r="C446" s="552"/>
      <c r="D446" s="552" t="s">
        <v>1682</v>
      </c>
      <c r="E446" s="552"/>
    </row>
    <row r="447" spans="1:5" x14ac:dyDescent="0.25">
      <c r="A447" s="564" t="str">
        <f>IF(COUNTIF(Text!$C$4:$C$426,B447)&gt;0,VLOOKUP(B447,Text!$C$4:$H$426,6,FALSE),"")</f>
        <v/>
      </c>
      <c r="B447" s="552" t="s">
        <v>1683</v>
      </c>
      <c r="C447" s="552"/>
      <c r="D447" s="552" t="s">
        <v>1684</v>
      </c>
      <c r="E447" s="552"/>
    </row>
    <row r="448" spans="1:5" x14ac:dyDescent="0.25">
      <c r="A448" s="564" t="str">
        <f>IF(COUNTIF(Text!$C$4:$C$426,B448)&gt;0,VLOOKUP(B448,Text!$C$4:$H$426,6,FALSE),"")</f>
        <v/>
      </c>
      <c r="B448" s="552" t="s">
        <v>1685</v>
      </c>
      <c r="C448" s="552"/>
      <c r="D448" s="552" t="s">
        <v>1686</v>
      </c>
      <c r="E448" s="552"/>
    </row>
    <row r="449" spans="1:5" x14ac:dyDescent="0.25">
      <c r="A449" s="564" t="str">
        <f>IF(COUNTIF(Text!$C$4:$C$426,B449)&gt;0,VLOOKUP(B449,Text!$C$4:$H$426,6,FALSE),"")</f>
        <v/>
      </c>
      <c r="B449" s="552" t="s">
        <v>1687</v>
      </c>
      <c r="C449" s="552"/>
      <c r="D449" s="552" t="s">
        <v>1688</v>
      </c>
      <c r="E449" s="552"/>
    </row>
    <row r="450" spans="1:5" x14ac:dyDescent="0.25">
      <c r="A450" s="564" t="str">
        <f>IF(COUNTIF(Text!$C$4:$C$426,B450)&gt;0,VLOOKUP(B450,Text!$C$4:$H$426,6,FALSE),"")</f>
        <v/>
      </c>
      <c r="B450" s="552" t="s">
        <v>1689</v>
      </c>
      <c r="C450" s="552"/>
      <c r="D450" s="552" t="s">
        <v>1690</v>
      </c>
      <c r="E450" s="552"/>
    </row>
    <row r="451" spans="1:5" x14ac:dyDescent="0.25">
      <c r="A451" s="564" t="str">
        <f>IF(COUNTIF(Text!$C$4:$C$426,B451)&gt;0,VLOOKUP(B451,Text!$C$4:$H$426,6,FALSE),"")</f>
        <v/>
      </c>
      <c r="B451" s="552" t="s">
        <v>1691</v>
      </c>
      <c r="C451" s="552"/>
      <c r="D451" s="552" t="s">
        <v>1692</v>
      </c>
      <c r="E451" s="552"/>
    </row>
    <row r="452" spans="1:5" x14ac:dyDescent="0.25">
      <c r="A452" s="564" t="str">
        <f>IF(COUNTIF(Text!$C$4:$C$426,B452)&gt;0,VLOOKUP(B452,Text!$C$4:$H$426,6,FALSE),"")</f>
        <v/>
      </c>
      <c r="B452" s="552" t="s">
        <v>1693</v>
      </c>
      <c r="C452" s="552"/>
      <c r="D452" s="552" t="s">
        <v>1694</v>
      </c>
      <c r="E452" s="552"/>
    </row>
    <row r="453" spans="1:5" x14ac:dyDescent="0.25">
      <c r="A453" s="564" t="str">
        <f>IF(COUNTIF(Text!$C$4:$C$426,B453)&gt;0,VLOOKUP(B453,Text!$C$4:$H$426,6,FALSE),"")</f>
        <v/>
      </c>
      <c r="B453" s="552" t="s">
        <v>386</v>
      </c>
      <c r="C453" s="552"/>
      <c r="D453" s="552" t="s">
        <v>1695</v>
      </c>
      <c r="E453" s="552"/>
    </row>
    <row r="454" spans="1:5" x14ac:dyDescent="0.25">
      <c r="A454" s="564" t="str">
        <f>IF(COUNTIF(Text!$C$4:$C$426,B454)&gt;0,VLOOKUP(B454,Text!$C$4:$H$426,6,FALSE),"")</f>
        <v/>
      </c>
      <c r="B454" s="552" t="s">
        <v>1696</v>
      </c>
      <c r="C454" s="552"/>
      <c r="D454" s="552" t="s">
        <v>1697</v>
      </c>
      <c r="E454" s="552"/>
    </row>
    <row r="455" spans="1:5" x14ac:dyDescent="0.25">
      <c r="A455" s="564" t="str">
        <f>IF(COUNTIF(Text!$C$4:$C$426,B455)&gt;0,VLOOKUP(B455,Text!$C$4:$H$426,6,FALSE),"")</f>
        <v/>
      </c>
      <c r="B455" s="552" t="s">
        <v>454</v>
      </c>
      <c r="C455" s="552"/>
      <c r="D455" s="552" t="s">
        <v>1698</v>
      </c>
      <c r="E455" s="552"/>
    </row>
    <row r="456" spans="1:5" x14ac:dyDescent="0.25">
      <c r="A456" s="564" t="str">
        <f>IF(COUNTIF(Text!$C$4:$C$426,B456)&gt;0,VLOOKUP(B456,Text!$C$4:$H$426,6,FALSE),"")</f>
        <v/>
      </c>
      <c r="B456" s="552" t="s">
        <v>1699</v>
      </c>
      <c r="C456" s="552"/>
      <c r="D456" s="552" t="s">
        <v>1700</v>
      </c>
      <c r="E456" s="552"/>
    </row>
    <row r="457" spans="1:5" x14ac:dyDescent="0.25">
      <c r="A457" s="564" t="str">
        <f>IF(COUNTIF(Text!$C$4:$C$426,B457)&gt;0,VLOOKUP(B457,Text!$C$4:$H$426,6,FALSE),"")</f>
        <v/>
      </c>
      <c r="B457" s="552" t="s">
        <v>1701</v>
      </c>
      <c r="C457" s="552"/>
      <c r="D457" s="552" t="s">
        <v>1702</v>
      </c>
      <c r="E457" s="552"/>
    </row>
    <row r="458" spans="1:5" x14ac:dyDescent="0.25">
      <c r="A458" s="564" t="str">
        <f>IF(COUNTIF(Text!$C$4:$C$426,B458)&gt;0,VLOOKUP(B458,Text!$C$4:$H$426,6,FALSE),"")</f>
        <v/>
      </c>
      <c r="B458" s="552" t="s">
        <v>154</v>
      </c>
      <c r="C458" s="552"/>
      <c r="D458" s="552" t="s">
        <v>1703</v>
      </c>
      <c r="E458" s="552"/>
    </row>
    <row r="459" spans="1:5" x14ac:dyDescent="0.25">
      <c r="A459" s="564" t="str">
        <f>IF(COUNTIF(Text!$C$4:$C$426,B459)&gt;0,VLOOKUP(B459,Text!$C$4:$H$426,6,FALSE),"")</f>
        <v/>
      </c>
      <c r="B459" s="552" t="s">
        <v>1704</v>
      </c>
      <c r="C459" s="552"/>
      <c r="D459" s="552" t="s">
        <v>1705</v>
      </c>
      <c r="E459" s="552"/>
    </row>
    <row r="460" spans="1:5" x14ac:dyDescent="0.25">
      <c r="A460" s="564" t="str">
        <f>IF(COUNTIF(Text!$C$4:$C$426,B460)&gt;0,VLOOKUP(B460,Text!$C$4:$H$426,6,FALSE),"")</f>
        <v/>
      </c>
      <c r="B460" s="552" t="s">
        <v>494</v>
      </c>
      <c r="C460" s="552"/>
      <c r="D460" s="552" t="s">
        <v>1706</v>
      </c>
      <c r="E460" s="552"/>
    </row>
    <row r="461" spans="1:5" x14ac:dyDescent="0.25">
      <c r="A461" s="564" t="str">
        <f>IF(COUNTIF(Text!$C$4:$C$426,B461)&gt;0,VLOOKUP(B461,Text!$C$4:$H$426,6,FALSE),"")</f>
        <v/>
      </c>
      <c r="B461" s="552" t="s">
        <v>1707</v>
      </c>
      <c r="C461" s="552"/>
      <c r="D461" s="552" t="s">
        <v>1708</v>
      </c>
      <c r="E461" s="552"/>
    </row>
    <row r="462" spans="1:5" x14ac:dyDescent="0.25">
      <c r="A462" s="564" t="str">
        <f>IF(COUNTIF(Text!$C$4:$C$426,B462)&gt;0,VLOOKUP(B462,Text!$C$4:$H$426,6,FALSE),"")</f>
        <v/>
      </c>
      <c r="B462" s="552" t="s">
        <v>490</v>
      </c>
      <c r="C462" s="552"/>
      <c r="D462" s="552" t="s">
        <v>1709</v>
      </c>
      <c r="E462" s="552"/>
    </row>
    <row r="463" spans="1:5" x14ac:dyDescent="0.25">
      <c r="A463" s="564" t="str">
        <f>IF(COUNTIF(Text!$C$4:$C$426,B463)&gt;0,VLOOKUP(B463,Text!$C$4:$H$426,6,FALSE),"")</f>
        <v/>
      </c>
      <c r="B463" s="552" t="s">
        <v>412</v>
      </c>
      <c r="C463" s="552"/>
      <c r="D463" s="552" t="s">
        <v>1550</v>
      </c>
      <c r="E463" s="552"/>
    </row>
    <row r="464" spans="1:5" x14ac:dyDescent="0.25">
      <c r="A464" s="564" t="str">
        <f>IF(COUNTIF(Text!$C$4:$C$426,B464)&gt;0,VLOOKUP(B464,Text!$C$4:$H$426,6,FALSE),"")</f>
        <v/>
      </c>
      <c r="B464" s="552" t="s">
        <v>1710</v>
      </c>
      <c r="C464" s="552"/>
      <c r="D464" s="552" t="s">
        <v>1711</v>
      </c>
      <c r="E464" s="552"/>
    </row>
    <row r="465" spans="1:5" x14ac:dyDescent="0.25">
      <c r="A465" s="564" t="str">
        <f>IF(COUNTIF(Text!$C$4:$C$426,B465)&gt;0,VLOOKUP(B465,Text!$C$4:$H$426,6,FALSE),"")</f>
        <v/>
      </c>
      <c r="B465" s="552" t="s">
        <v>482</v>
      </c>
      <c r="C465" s="552"/>
      <c r="D465" s="552" t="s">
        <v>1712</v>
      </c>
      <c r="E465" s="552"/>
    </row>
    <row r="466" spans="1:5" x14ac:dyDescent="0.25">
      <c r="A466" s="564" t="str">
        <f>IF(COUNTIF(Text!$C$4:$C$426,B466)&gt;0,VLOOKUP(B466,Text!$C$4:$H$426,6,FALSE),"")</f>
        <v/>
      </c>
      <c r="B466" s="552" t="s">
        <v>1713</v>
      </c>
      <c r="C466" s="552"/>
      <c r="D466" s="552" t="s">
        <v>1714</v>
      </c>
      <c r="E466" s="552"/>
    </row>
    <row r="467" spans="1:5" x14ac:dyDescent="0.25">
      <c r="A467" s="564" t="str">
        <f>IF(COUNTIF(Text!$C$4:$C$426,B467)&gt;0,VLOOKUP(B467,Text!$C$4:$H$426,6,FALSE),"")</f>
        <v/>
      </c>
      <c r="B467" s="552" t="s">
        <v>121</v>
      </c>
      <c r="C467" s="552"/>
      <c r="D467" s="552" t="s">
        <v>1715</v>
      </c>
      <c r="E467" s="552"/>
    </row>
    <row r="468" spans="1:5" x14ac:dyDescent="0.25">
      <c r="A468" s="564" t="str">
        <f>IF(COUNTIF(Text!$C$4:$C$426,B468)&gt;0,VLOOKUP(B468,Text!$C$4:$H$426,6,FALSE),"")</f>
        <v/>
      </c>
      <c r="B468" s="552" t="s">
        <v>431</v>
      </c>
      <c r="C468" s="552"/>
      <c r="D468" s="552" t="s">
        <v>1716</v>
      </c>
      <c r="E468" s="552"/>
    </row>
    <row r="469" spans="1:5" x14ac:dyDescent="0.25">
      <c r="A469" s="564" t="str">
        <f>IF(COUNTIF(Text!$C$4:$C$426,B469)&gt;0,VLOOKUP(B469,Text!$C$4:$H$426,6,FALSE),"")</f>
        <v/>
      </c>
      <c r="B469" s="552" t="s">
        <v>190</v>
      </c>
      <c r="C469" s="552"/>
      <c r="D469" s="552" t="s">
        <v>1717</v>
      </c>
      <c r="E469" s="552"/>
    </row>
    <row r="470" spans="1:5" x14ac:dyDescent="0.25">
      <c r="A470" s="564" t="str">
        <f>IF(COUNTIF(Text!$C$4:$C$426,B470)&gt;0,VLOOKUP(B470,Text!$C$4:$H$426,6,FALSE),"")</f>
        <v/>
      </c>
      <c r="B470" s="552" t="s">
        <v>1718</v>
      </c>
      <c r="C470" s="552"/>
      <c r="D470" s="552" t="s">
        <v>1719</v>
      </c>
      <c r="E470" s="552"/>
    </row>
    <row r="471" spans="1:5" x14ac:dyDescent="0.25">
      <c r="A471" s="564" t="str">
        <f>IF(COUNTIF(Text!$C$4:$C$426,B471)&gt;0,VLOOKUP(B471,Text!$C$4:$H$426,6,FALSE),"")</f>
        <v/>
      </c>
      <c r="B471" s="552" t="s">
        <v>1720</v>
      </c>
      <c r="C471" s="552"/>
      <c r="D471" s="552" t="s">
        <v>1721</v>
      </c>
      <c r="E471" s="552"/>
    </row>
    <row r="472" spans="1:5" x14ac:dyDescent="0.25">
      <c r="A472" s="564" t="str">
        <f>IF(COUNTIF(Text!$C$4:$C$426,B472)&gt;0,VLOOKUP(B472,Text!$C$4:$H$426,6,FALSE),"")</f>
        <v/>
      </c>
      <c r="B472" s="552" t="s">
        <v>1722</v>
      </c>
      <c r="C472" s="552"/>
      <c r="D472" s="552" t="s">
        <v>1723</v>
      </c>
      <c r="E472" s="552"/>
    </row>
    <row r="473" spans="1:5" x14ac:dyDescent="0.25">
      <c r="A473" s="564" t="str">
        <f>IF(COUNTIF(Text!$C$4:$C$426,B473)&gt;0,VLOOKUP(B473,Text!$C$4:$H$426,6,FALSE),"")</f>
        <v/>
      </c>
      <c r="B473" s="552" t="s">
        <v>1724</v>
      </c>
      <c r="C473" s="552"/>
      <c r="D473" s="552" t="s">
        <v>1725</v>
      </c>
      <c r="E473" s="552"/>
    </row>
    <row r="474" spans="1:5" x14ac:dyDescent="0.25">
      <c r="A474" s="564" t="str">
        <f>IF(COUNTIF(Text!$C$4:$C$426,B474)&gt;0,VLOOKUP(B474,Text!$C$4:$H$426,6,FALSE),"")</f>
        <v/>
      </c>
      <c r="B474" s="552" t="s">
        <v>1726</v>
      </c>
      <c r="C474" s="552"/>
      <c r="D474" s="552" t="s">
        <v>1727</v>
      </c>
      <c r="E474" s="552"/>
    </row>
    <row r="475" spans="1:5" x14ac:dyDescent="0.25">
      <c r="A475" s="564" t="str">
        <f>IF(COUNTIF(Text!$C$4:$C$426,B475)&gt;0,VLOOKUP(B475,Text!$C$4:$H$426,6,FALSE),"")</f>
        <v/>
      </c>
      <c r="B475" s="552" t="s">
        <v>1728</v>
      </c>
      <c r="C475" s="552"/>
      <c r="D475" s="552" t="s">
        <v>1729</v>
      </c>
      <c r="E475" s="552"/>
    </row>
    <row r="476" spans="1:5" x14ac:dyDescent="0.25">
      <c r="A476" s="564" t="str">
        <f>IF(COUNTIF(Text!$C$4:$C$426,B476)&gt;0,VLOOKUP(B476,Text!$C$4:$H$426,6,FALSE),"")</f>
        <v/>
      </c>
      <c r="B476" s="552" t="s">
        <v>238</v>
      </c>
      <c r="C476" s="552"/>
      <c r="D476" s="552" t="s">
        <v>1730</v>
      </c>
      <c r="E476" s="552"/>
    </row>
    <row r="477" spans="1:5" x14ac:dyDescent="0.25">
      <c r="A477" s="564" t="str">
        <f>IF(COUNTIF(Text!$C$4:$C$426,B477)&gt;0,VLOOKUP(B477,Text!$C$4:$H$426,6,FALSE),"")</f>
        <v/>
      </c>
      <c r="B477" s="552" t="s">
        <v>4015</v>
      </c>
      <c r="C477" s="552"/>
      <c r="D477" s="552" t="s">
        <v>4016</v>
      </c>
      <c r="E477" s="552"/>
    </row>
    <row r="478" spans="1:5" x14ac:dyDescent="0.25">
      <c r="A478" s="564" t="str">
        <f>IF(COUNTIF(Text!$C$4:$C$426,B478)&gt;0,VLOOKUP(B478,Text!$C$4:$H$426,6,FALSE),"")</f>
        <v/>
      </c>
      <c r="B478" s="552" t="s">
        <v>1731</v>
      </c>
      <c r="C478" s="552"/>
      <c r="D478" s="552" t="s">
        <v>1732</v>
      </c>
      <c r="E478" s="552"/>
    </row>
    <row r="479" spans="1:5" x14ac:dyDescent="0.25">
      <c r="A479" s="564" t="str">
        <f>IF(COUNTIF(Text!$C$4:$C$426,B479)&gt;0,VLOOKUP(B479,Text!$C$4:$H$426,6,FALSE),"")</f>
        <v/>
      </c>
      <c r="B479" s="552" t="s">
        <v>1733</v>
      </c>
      <c r="C479" s="552"/>
      <c r="D479" s="552" t="s">
        <v>1734</v>
      </c>
      <c r="E479" s="552"/>
    </row>
    <row r="480" spans="1:5" x14ac:dyDescent="0.25">
      <c r="A480" s="564" t="str">
        <f>IF(COUNTIF(Text!$C$4:$C$426,B480)&gt;0,VLOOKUP(B480,Text!$C$4:$H$426,6,FALSE),"")</f>
        <v/>
      </c>
      <c r="B480" s="552" t="s">
        <v>1735</v>
      </c>
      <c r="C480" s="552"/>
      <c r="D480" s="552" t="s">
        <v>1736</v>
      </c>
      <c r="E480" s="552"/>
    </row>
    <row r="481" spans="1:5" x14ac:dyDescent="0.25">
      <c r="A481" s="564" t="str">
        <f>IF(COUNTIF(Text!$C$4:$C$426,B481)&gt;0,VLOOKUP(B481,Text!$C$4:$H$426,6,FALSE),"")</f>
        <v/>
      </c>
      <c r="B481" s="552" t="s">
        <v>1737</v>
      </c>
      <c r="C481" s="552"/>
      <c r="D481" s="552" t="s">
        <v>1738</v>
      </c>
      <c r="E481" s="552"/>
    </row>
    <row r="482" spans="1:5" x14ac:dyDescent="0.25">
      <c r="A482" s="564" t="str">
        <f>IF(COUNTIF(Text!$C$4:$C$426,B482)&gt;0,VLOOKUP(B482,Text!$C$4:$H$426,6,FALSE),"")</f>
        <v/>
      </c>
      <c r="B482" s="552" t="s">
        <v>1739</v>
      </c>
      <c r="C482" s="552"/>
      <c r="D482" s="552" t="s">
        <v>1740</v>
      </c>
      <c r="E482" s="552"/>
    </row>
    <row r="483" spans="1:5" x14ac:dyDescent="0.25">
      <c r="A483" s="564" t="str">
        <f>IF(COUNTIF(Text!$C$4:$C$426,B483)&gt;0,VLOOKUP(B483,Text!$C$4:$H$426,6,FALSE),"")</f>
        <v/>
      </c>
      <c r="B483" s="552" t="s">
        <v>1741</v>
      </c>
      <c r="C483" s="552"/>
      <c r="D483" s="552" t="s">
        <v>1742</v>
      </c>
      <c r="E483" s="552"/>
    </row>
    <row r="484" spans="1:5" x14ac:dyDescent="0.25">
      <c r="A484" s="564" t="str">
        <f>IF(COUNTIF(Text!$C$4:$C$426,B484)&gt;0,VLOOKUP(B484,Text!$C$4:$H$426,6,FALSE),"")</f>
        <v/>
      </c>
      <c r="B484" s="552" t="s">
        <v>239</v>
      </c>
      <c r="C484" s="552"/>
      <c r="D484" s="552" t="s">
        <v>1743</v>
      </c>
      <c r="E484" s="552"/>
    </row>
    <row r="485" spans="1:5" x14ac:dyDescent="0.25">
      <c r="A485" s="564" t="str">
        <f>IF(COUNTIF(Text!$C$4:$C$426,B485)&gt;0,VLOOKUP(B485,Text!$C$4:$H$426,6,FALSE),"")</f>
        <v/>
      </c>
      <c r="B485" s="552" t="s">
        <v>1744</v>
      </c>
      <c r="C485" s="552"/>
      <c r="D485" s="552" t="s">
        <v>1745</v>
      </c>
      <c r="E485" s="552"/>
    </row>
    <row r="486" spans="1:5" x14ac:dyDescent="0.25">
      <c r="A486" s="564" t="str">
        <f>IF(COUNTIF(Text!$C$4:$C$426,B486)&gt;0,VLOOKUP(B486,Text!$C$4:$H$426,6,FALSE),"")</f>
        <v/>
      </c>
      <c r="B486" s="31" t="s">
        <v>1746</v>
      </c>
      <c r="C486" s="552"/>
      <c r="D486" s="552" t="s">
        <v>1747</v>
      </c>
      <c r="E486" s="552"/>
    </row>
    <row r="487" spans="1:5" x14ac:dyDescent="0.25">
      <c r="A487" s="564" t="str">
        <f>IF(COUNTIF(Text!$C$4:$C$426,B487)&gt;0,VLOOKUP(B487,Text!$C$4:$H$426,6,FALSE),"")</f>
        <v/>
      </c>
      <c r="B487" s="552" t="s">
        <v>1748</v>
      </c>
      <c r="C487" s="552"/>
      <c r="D487" s="552" t="s">
        <v>1749</v>
      </c>
      <c r="E487" s="552"/>
    </row>
    <row r="488" spans="1:5" x14ac:dyDescent="0.25">
      <c r="A488" s="564" t="str">
        <f>IF(COUNTIF(Text!$C$4:$C$426,B488)&gt;0,VLOOKUP(B488,Text!$C$4:$H$426,6,FALSE),"")</f>
        <v/>
      </c>
      <c r="B488" s="552" t="s">
        <v>50</v>
      </c>
      <c r="C488" s="552"/>
      <c r="D488" s="552" t="s">
        <v>1750</v>
      </c>
      <c r="E488" s="552"/>
    </row>
    <row r="489" spans="1:5" x14ac:dyDescent="0.25">
      <c r="A489" s="564" t="str">
        <f>IF(COUNTIF(Text!$C$4:$C$426,B489)&gt;0,VLOOKUP(B489,Text!$C$4:$H$426,6,FALSE),"")</f>
        <v/>
      </c>
      <c r="B489" s="552" t="s">
        <v>487</v>
      </c>
      <c r="C489" s="552"/>
      <c r="D489" s="552" t="s">
        <v>1751</v>
      </c>
      <c r="E489" s="552"/>
    </row>
    <row r="490" spans="1:5" x14ac:dyDescent="0.25">
      <c r="A490" s="564" t="str">
        <f>IF(COUNTIF(Text!$C$4:$C$426,B490)&gt;0,VLOOKUP(B490,Text!$C$4:$H$426,6,FALSE),"")</f>
        <v/>
      </c>
      <c r="B490" s="552" t="s">
        <v>77</v>
      </c>
      <c r="C490" s="552"/>
      <c r="D490" s="552" t="s">
        <v>1752</v>
      </c>
      <c r="E490" s="552"/>
    </row>
    <row r="491" spans="1:5" x14ac:dyDescent="0.25">
      <c r="A491" s="564" t="str">
        <f>IF(COUNTIF(Text!$C$4:$C$426,B491)&gt;0,VLOOKUP(B491,Text!$C$4:$H$426,6,FALSE),"")</f>
        <v/>
      </c>
      <c r="B491" s="552" t="s">
        <v>291</v>
      </c>
      <c r="C491" s="552"/>
      <c r="D491" s="552" t="s">
        <v>1753</v>
      </c>
      <c r="E491" s="552"/>
    </row>
    <row r="492" spans="1:5" x14ac:dyDescent="0.25">
      <c r="A492" s="564" t="str">
        <f>IF(COUNTIF(Text!$C$4:$C$426,B492)&gt;0,VLOOKUP(B492,Text!$C$4:$H$426,6,FALSE),"")</f>
        <v/>
      </c>
      <c r="B492" s="552" t="s">
        <v>1754</v>
      </c>
      <c r="C492" s="552"/>
      <c r="D492" s="552" t="s">
        <v>1755</v>
      </c>
      <c r="E492" s="552"/>
    </row>
    <row r="493" spans="1:5" x14ac:dyDescent="0.25">
      <c r="A493" s="564" t="str">
        <f>IF(COUNTIF(Text!$C$4:$C$426,B493)&gt;0,VLOOKUP(B493,Text!$C$4:$H$426,6,FALSE),"")</f>
        <v/>
      </c>
      <c r="B493" s="552" t="s">
        <v>1756</v>
      </c>
      <c r="C493" s="552"/>
      <c r="D493" s="552" t="s">
        <v>1757</v>
      </c>
      <c r="E493" s="552"/>
    </row>
    <row r="494" spans="1:5" x14ac:dyDescent="0.25">
      <c r="A494" s="564" t="str">
        <f>IF(COUNTIF(Text!$C$4:$C$426,B494)&gt;0,VLOOKUP(B494,Text!$C$4:$H$426,6,FALSE),"")</f>
        <v/>
      </c>
      <c r="B494" s="552" t="s">
        <v>1758</v>
      </c>
      <c r="C494" s="552"/>
      <c r="D494" s="552" t="s">
        <v>1759</v>
      </c>
      <c r="E494" s="552"/>
    </row>
    <row r="495" spans="1:5" x14ac:dyDescent="0.25">
      <c r="A495" s="564" t="str">
        <f>IF(COUNTIF(Text!$C$4:$C$426,B495)&gt;0,VLOOKUP(B495,Text!$C$4:$H$426,6,FALSE),"")</f>
        <v/>
      </c>
      <c r="B495" s="552" t="s">
        <v>4</v>
      </c>
      <c r="C495" s="552"/>
      <c r="D495" s="552" t="s">
        <v>1760</v>
      </c>
      <c r="E495" s="552"/>
    </row>
    <row r="496" spans="1:5" x14ac:dyDescent="0.25">
      <c r="A496" s="564" t="str">
        <f>IF(COUNTIF(Text!$C$4:$C$426,B496)&gt;0,VLOOKUP(B496,Text!$C$4:$H$426,6,FALSE),"")</f>
        <v/>
      </c>
      <c r="B496" s="552" t="s">
        <v>1761</v>
      </c>
      <c r="C496" s="552"/>
      <c r="D496" s="552" t="s">
        <v>1762</v>
      </c>
      <c r="E496" s="552"/>
    </row>
    <row r="497" spans="1:5" x14ac:dyDescent="0.25">
      <c r="A497" s="564" t="str">
        <f>IF(COUNTIF(Text!$C$4:$C$426,B497)&gt;0,VLOOKUP(B497,Text!$C$4:$H$426,6,FALSE),"")</f>
        <v/>
      </c>
      <c r="B497" s="552" t="s">
        <v>1763</v>
      </c>
      <c r="C497" s="552"/>
      <c r="D497" s="552" t="s">
        <v>1764</v>
      </c>
      <c r="E497" s="552"/>
    </row>
    <row r="498" spans="1:5" x14ac:dyDescent="0.25">
      <c r="A498" s="564" t="str">
        <f>IF(COUNTIF(Text!$C$4:$C$426,B498)&gt;0,VLOOKUP(B498,Text!$C$4:$H$426,6,FALSE),"")</f>
        <v/>
      </c>
      <c r="B498" s="552" t="s">
        <v>17</v>
      </c>
      <c r="C498" s="552"/>
      <c r="D498" s="552" t="s">
        <v>1765</v>
      </c>
      <c r="E498" s="552"/>
    </row>
    <row r="499" spans="1:5" x14ac:dyDescent="0.25">
      <c r="A499" s="564" t="str">
        <f>IF(COUNTIF(Text!$C$4:$C$426,B499)&gt;0,VLOOKUP(B499,Text!$C$4:$H$426,6,FALSE),"")</f>
        <v/>
      </c>
      <c r="B499" s="552" t="s">
        <v>223</v>
      </c>
      <c r="C499" s="552"/>
      <c r="D499" s="552" t="s">
        <v>1766</v>
      </c>
      <c r="E499" s="552"/>
    </row>
    <row r="500" spans="1:5" x14ac:dyDescent="0.25">
      <c r="A500" s="564" t="str">
        <f>IF(COUNTIF(Text!$C$4:$C$426,B500)&gt;0,VLOOKUP(B500,Text!$C$4:$H$426,6,FALSE),"")</f>
        <v/>
      </c>
      <c r="B500" s="552" t="s">
        <v>1767</v>
      </c>
      <c r="C500" s="552"/>
      <c r="D500" s="552" t="s">
        <v>1768</v>
      </c>
      <c r="E500" s="552"/>
    </row>
    <row r="501" spans="1:5" x14ac:dyDescent="0.25">
      <c r="A501" s="564" t="str">
        <f>IF(COUNTIF(Text!$C$4:$C$426,B501)&gt;0,VLOOKUP(B501,Text!$C$4:$H$426,6,FALSE),"")</f>
        <v/>
      </c>
      <c r="B501" s="552" t="s">
        <v>1769</v>
      </c>
      <c r="C501" s="552"/>
      <c r="D501" s="552" t="s">
        <v>1770</v>
      </c>
      <c r="E501" s="552"/>
    </row>
    <row r="502" spans="1:5" x14ac:dyDescent="0.25">
      <c r="A502" s="564" t="str">
        <f>IF(COUNTIF(Text!$C$4:$C$426,B502)&gt;0,VLOOKUP(B502,Text!$C$4:$H$426,6,FALSE),"")</f>
        <v/>
      </c>
      <c r="B502" s="552" t="s">
        <v>1771</v>
      </c>
      <c r="C502" s="552"/>
      <c r="D502" s="552" t="s">
        <v>1772</v>
      </c>
      <c r="E502" s="552"/>
    </row>
    <row r="503" spans="1:5" x14ac:dyDescent="0.25">
      <c r="A503" s="564" t="str">
        <f>IF(COUNTIF(Text!$C$4:$C$426,B503)&gt;0,VLOOKUP(B503,Text!$C$4:$H$426,6,FALSE),"")</f>
        <v/>
      </c>
      <c r="B503" s="552" t="s">
        <v>1773</v>
      </c>
      <c r="C503" s="552"/>
      <c r="D503" s="552" t="s">
        <v>1774</v>
      </c>
      <c r="E503" s="552"/>
    </row>
    <row r="504" spans="1:5" x14ac:dyDescent="0.25">
      <c r="A504" s="564" t="str">
        <f>IF(COUNTIF(Text!$C$4:$C$426,B504)&gt;0,VLOOKUP(B504,Text!$C$4:$H$426,6,FALSE),"")</f>
        <v/>
      </c>
      <c r="B504" s="552" t="s">
        <v>212</v>
      </c>
      <c r="C504" s="552"/>
      <c r="D504" s="552" t="s">
        <v>1496</v>
      </c>
      <c r="E504" s="552"/>
    </row>
    <row r="505" spans="1:5" x14ac:dyDescent="0.25">
      <c r="A505" s="564" t="str">
        <f>IF(COUNTIF(Text!$C$4:$C$426,B505)&gt;0,VLOOKUP(B505,Text!$C$4:$H$426,6,FALSE),"")</f>
        <v/>
      </c>
      <c r="B505" s="552" t="s">
        <v>1775</v>
      </c>
      <c r="C505" s="552"/>
      <c r="D505" s="552" t="s">
        <v>1776</v>
      </c>
      <c r="E505" s="552"/>
    </row>
    <row r="506" spans="1:5" x14ac:dyDescent="0.25">
      <c r="A506" s="564" t="str">
        <f>IF(COUNTIF(Text!$C$4:$C$426,B506)&gt;0,VLOOKUP(B506,Text!$C$4:$H$426,6,FALSE),"")</f>
        <v/>
      </c>
      <c r="B506" s="552" t="s">
        <v>1777</v>
      </c>
      <c r="C506" s="552"/>
      <c r="D506" s="552" t="s">
        <v>1778</v>
      </c>
      <c r="E506" s="552"/>
    </row>
    <row r="507" spans="1:5" x14ac:dyDescent="0.25">
      <c r="A507" s="564" t="str">
        <f>IF(COUNTIF(Text!$C$4:$C$426,B507)&gt;0,VLOOKUP(B507,Text!$C$4:$H$426,6,FALSE),"")</f>
        <v/>
      </c>
      <c r="B507" s="552" t="s">
        <v>1779</v>
      </c>
      <c r="C507" s="552"/>
      <c r="D507" s="552" t="s">
        <v>1780</v>
      </c>
      <c r="E507" s="552"/>
    </row>
    <row r="508" spans="1:5" x14ac:dyDescent="0.25">
      <c r="A508" s="564" t="str">
        <f>IF(COUNTIF(Text!$C$4:$C$426,B508)&gt;0,VLOOKUP(B508,Text!$C$4:$H$426,6,FALSE),"")</f>
        <v/>
      </c>
      <c r="B508" s="552" t="s">
        <v>1781</v>
      </c>
      <c r="C508" s="552"/>
      <c r="D508" s="552" t="s">
        <v>1782</v>
      </c>
      <c r="E508" s="552"/>
    </row>
    <row r="509" spans="1:5" x14ac:dyDescent="0.25">
      <c r="A509" s="564" t="str">
        <f>IF(COUNTIF(Text!$C$4:$C$426,B509)&gt;0,VLOOKUP(B509,Text!$C$4:$H$426,6,FALSE),"")</f>
        <v/>
      </c>
      <c r="B509" s="552" t="s">
        <v>1783</v>
      </c>
      <c r="C509" s="552"/>
      <c r="D509" s="552" t="s">
        <v>1784</v>
      </c>
      <c r="E509" s="552"/>
    </row>
    <row r="510" spans="1:5" x14ac:dyDescent="0.25">
      <c r="A510" s="564" t="str">
        <f>IF(COUNTIF(Text!$C$4:$C$426,B510)&gt;0,VLOOKUP(B510,Text!$C$4:$H$426,6,FALSE),"")</f>
        <v/>
      </c>
      <c r="B510" s="552" t="s">
        <v>1785</v>
      </c>
      <c r="C510" s="552"/>
      <c r="D510" s="552" t="s">
        <v>1786</v>
      </c>
      <c r="E510" s="552"/>
    </row>
    <row r="511" spans="1:5" x14ac:dyDescent="0.25">
      <c r="A511" s="564" t="str">
        <f>IF(COUNTIF(Text!$C$4:$C$426,B511)&gt;0,VLOOKUP(B511,Text!$C$4:$H$426,6,FALSE),"")</f>
        <v/>
      </c>
      <c r="B511" s="552" t="s">
        <v>338</v>
      </c>
      <c r="C511" s="552"/>
      <c r="D511" s="552" t="s">
        <v>1787</v>
      </c>
      <c r="E511" s="552"/>
    </row>
    <row r="512" spans="1:5" x14ac:dyDescent="0.25">
      <c r="A512" s="564" t="str">
        <f>IF(COUNTIF(Text!$C$4:$C$426,B512)&gt;0,VLOOKUP(B512,Text!$C$4:$H$426,6,FALSE),"")</f>
        <v/>
      </c>
      <c r="B512" s="552" t="s">
        <v>1788</v>
      </c>
      <c r="C512" s="552"/>
      <c r="D512" s="552" t="s">
        <v>1789</v>
      </c>
      <c r="E512" s="552"/>
    </row>
    <row r="513" spans="1:5" x14ac:dyDescent="0.25">
      <c r="A513" s="564" t="str">
        <f>IF(COUNTIF(Text!$C$4:$C$426,B513)&gt;0,VLOOKUP(B513,Text!$C$4:$H$426,6,FALSE),"")</f>
        <v/>
      </c>
      <c r="B513" s="552" t="s">
        <v>1790</v>
      </c>
      <c r="C513" s="552"/>
      <c r="D513" s="552" t="s">
        <v>1791</v>
      </c>
      <c r="E513" s="552"/>
    </row>
    <row r="514" spans="1:5" x14ac:dyDescent="0.25">
      <c r="A514" s="564" t="str">
        <f>IF(COUNTIF(Text!$C$4:$C$426,B514)&gt;0,VLOOKUP(B514,Text!$C$4:$H$426,6,FALSE),"")</f>
        <v/>
      </c>
      <c r="B514" s="552" t="s">
        <v>492</v>
      </c>
      <c r="C514" s="552"/>
      <c r="D514" s="552" t="s">
        <v>1792</v>
      </c>
      <c r="E514" s="552"/>
    </row>
    <row r="515" spans="1:5" x14ac:dyDescent="0.25">
      <c r="A515" s="564" t="str">
        <f>IF(COUNTIF(Text!$C$4:$C$426,B515)&gt;0,VLOOKUP(B515,Text!$C$4:$H$426,6,FALSE),"")</f>
        <v/>
      </c>
      <c r="B515" s="552" t="s">
        <v>447</v>
      </c>
      <c r="C515" s="552"/>
      <c r="D515" s="552" t="s">
        <v>1793</v>
      </c>
      <c r="E515" s="552"/>
    </row>
    <row r="516" spans="1:5" x14ac:dyDescent="0.25">
      <c r="A516" s="564" t="str">
        <f>IF(COUNTIF(Text!$C$4:$C$426,B516)&gt;0,VLOOKUP(B516,Text!$C$4:$H$426,6,FALSE),"")</f>
        <v/>
      </c>
      <c r="B516" s="552" t="s">
        <v>448</v>
      </c>
      <c r="C516" s="552"/>
      <c r="D516" s="552" t="s">
        <v>1794</v>
      </c>
      <c r="E516" s="552"/>
    </row>
    <row r="517" spans="1:5" x14ac:dyDescent="0.25">
      <c r="A517" s="564" t="str">
        <f>IF(COUNTIF(Text!$C$4:$C$426,B517)&gt;0,VLOOKUP(B517,Text!$C$4:$H$426,6,FALSE),"")</f>
        <v/>
      </c>
      <c r="B517" s="552" t="s">
        <v>1795</v>
      </c>
      <c r="C517" s="552"/>
      <c r="D517" s="552" t="s">
        <v>1796</v>
      </c>
      <c r="E517" s="552"/>
    </row>
    <row r="518" spans="1:5" x14ac:dyDescent="0.25">
      <c r="A518" s="564" t="str">
        <f>IF(COUNTIF(Text!$C$4:$C$426,B518)&gt;0,VLOOKUP(B518,Text!$C$4:$H$426,6,FALSE),"")</f>
        <v/>
      </c>
      <c r="B518" s="552" t="s">
        <v>214</v>
      </c>
      <c r="C518" s="552"/>
      <c r="D518" s="552" t="s">
        <v>1797</v>
      </c>
      <c r="E518" s="552"/>
    </row>
    <row r="519" spans="1:5" x14ac:dyDescent="0.25">
      <c r="A519" s="564" t="str">
        <f>IF(COUNTIF(Text!$C$4:$C$426,B519)&gt;0,VLOOKUP(B519,Text!$C$4:$H$426,6,FALSE),"")</f>
        <v/>
      </c>
      <c r="B519" s="552" t="s">
        <v>1798</v>
      </c>
      <c r="C519" s="552"/>
      <c r="D519" s="552" t="s">
        <v>1799</v>
      </c>
      <c r="E519" s="552"/>
    </row>
    <row r="520" spans="1:5" x14ac:dyDescent="0.25">
      <c r="A520" s="564" t="str">
        <f>IF(COUNTIF(Text!$C$4:$C$426,B520)&gt;0,VLOOKUP(B520,Text!$C$4:$H$426,6,FALSE),"")</f>
        <v/>
      </c>
      <c r="B520" s="552" t="s">
        <v>1800</v>
      </c>
      <c r="C520" s="552"/>
      <c r="D520" s="552" t="s">
        <v>1801</v>
      </c>
      <c r="E520" s="552"/>
    </row>
    <row r="521" spans="1:5" x14ac:dyDescent="0.25">
      <c r="A521" s="564" t="str">
        <f>IF(COUNTIF(Text!$C$4:$C$426,B521)&gt;0,VLOOKUP(B521,Text!$C$4:$H$426,6,FALSE),"")</f>
        <v/>
      </c>
      <c r="B521" s="552" t="s">
        <v>1802</v>
      </c>
      <c r="C521" s="552"/>
      <c r="D521" s="552" t="s">
        <v>1803</v>
      </c>
      <c r="E521" s="552"/>
    </row>
    <row r="522" spans="1:5" x14ac:dyDescent="0.25">
      <c r="A522" s="564" t="str">
        <f>IF(COUNTIF(Text!$C$4:$C$426,B522)&gt;0,VLOOKUP(B522,Text!$C$4:$H$426,6,FALSE),"")</f>
        <v/>
      </c>
      <c r="B522" s="552" t="s">
        <v>1804</v>
      </c>
      <c r="C522" s="552"/>
      <c r="D522" s="552" t="s">
        <v>1805</v>
      </c>
      <c r="E522" s="552"/>
    </row>
    <row r="523" spans="1:5" x14ac:dyDescent="0.25">
      <c r="A523" s="564" t="str">
        <f>IF(COUNTIF(Text!$C$4:$C$426,B523)&gt;0,VLOOKUP(B523,Text!$C$4:$H$426,6,FALSE),"")</f>
        <v/>
      </c>
      <c r="B523" s="552" t="s">
        <v>1806</v>
      </c>
      <c r="C523" s="552"/>
      <c r="D523" s="552" t="s">
        <v>1807</v>
      </c>
      <c r="E523" s="552"/>
    </row>
    <row r="524" spans="1:5" x14ac:dyDescent="0.25">
      <c r="A524" s="564" t="str">
        <f>IF(COUNTIF(Text!$C$4:$C$426,B524)&gt;0,VLOOKUP(B524,Text!$C$4:$H$426,6,FALSE),"")</f>
        <v/>
      </c>
      <c r="B524" s="552" t="s">
        <v>1808</v>
      </c>
      <c r="C524" s="552"/>
      <c r="D524" s="552" t="s">
        <v>1809</v>
      </c>
      <c r="E524" s="552"/>
    </row>
    <row r="525" spans="1:5" x14ac:dyDescent="0.25">
      <c r="A525" s="564" t="str">
        <f>IF(COUNTIF(Text!$C$4:$C$426,B525)&gt;0,VLOOKUP(B525,Text!$C$4:$H$426,6,FALSE),"")</f>
        <v/>
      </c>
      <c r="B525" s="552" t="s">
        <v>1810</v>
      </c>
      <c r="C525" s="552"/>
      <c r="D525" s="552" t="s">
        <v>1811</v>
      </c>
      <c r="E525" s="552"/>
    </row>
    <row r="526" spans="1:5" x14ac:dyDescent="0.25">
      <c r="A526" s="564" t="str">
        <f>IF(COUNTIF(Text!$C$4:$C$426,B526)&gt;0,VLOOKUP(B526,Text!$C$4:$H$426,6,FALSE),"")</f>
        <v/>
      </c>
      <c r="B526" s="552" t="s">
        <v>3</v>
      </c>
      <c r="C526" s="552"/>
      <c r="D526" s="552" t="s">
        <v>1812</v>
      </c>
      <c r="E526" s="552"/>
    </row>
    <row r="527" spans="1:5" x14ac:dyDescent="0.25">
      <c r="A527" s="564" t="str">
        <f>IF(COUNTIF(Text!$C$4:$C$426,B527)&gt;0,VLOOKUP(B527,Text!$C$4:$H$426,6,FALSE),"")</f>
        <v/>
      </c>
      <c r="B527" s="552" t="s">
        <v>510</v>
      </c>
      <c r="C527" s="552"/>
      <c r="D527" s="552" t="s">
        <v>1813</v>
      </c>
      <c r="E527" s="552"/>
    </row>
    <row r="528" spans="1:5" x14ac:dyDescent="0.25">
      <c r="A528" s="564" t="str">
        <f>IF(COUNTIF(Text!$C$4:$C$426,B528)&gt;0,VLOOKUP(B528,Text!$C$4:$H$426,6,FALSE),"")</f>
        <v/>
      </c>
      <c r="B528" s="552" t="s">
        <v>1814</v>
      </c>
      <c r="C528" s="552"/>
      <c r="D528" s="552" t="s">
        <v>1815</v>
      </c>
      <c r="E528" s="552"/>
    </row>
    <row r="529" spans="1:5" x14ac:dyDescent="0.25">
      <c r="A529" s="564" t="str">
        <f>IF(COUNTIF(Text!$C$4:$C$426,B529)&gt;0,VLOOKUP(B529,Text!$C$4:$H$426,6,FALSE),"")</f>
        <v/>
      </c>
      <c r="B529" s="552" t="s">
        <v>54</v>
      </c>
      <c r="C529" s="552"/>
      <c r="D529" s="552" t="s">
        <v>1816</v>
      </c>
      <c r="E529" s="552"/>
    </row>
    <row r="530" spans="1:5" x14ac:dyDescent="0.25">
      <c r="A530" s="564" t="str">
        <f>IF(COUNTIF(Text!$C$4:$C$426,B530)&gt;0,VLOOKUP(B530,Text!$C$4:$H$426,6,FALSE),"")</f>
        <v/>
      </c>
      <c r="B530" s="552" t="s">
        <v>1817</v>
      </c>
      <c r="C530" s="552"/>
      <c r="D530" s="552" t="s">
        <v>1818</v>
      </c>
      <c r="E530" s="552"/>
    </row>
    <row r="531" spans="1:5" x14ac:dyDescent="0.25">
      <c r="A531" s="564" t="str">
        <f>IF(COUNTIF(Text!$C$4:$C$426,B531)&gt;0,VLOOKUP(B531,Text!$C$4:$H$426,6,FALSE),"")</f>
        <v/>
      </c>
      <c r="B531" s="552" t="s">
        <v>222</v>
      </c>
      <c r="C531" s="552"/>
      <c r="D531" s="552" t="s">
        <v>1819</v>
      </c>
      <c r="E531" s="552"/>
    </row>
    <row r="532" spans="1:5" x14ac:dyDescent="0.25">
      <c r="A532" s="564" t="str">
        <f>IF(COUNTIF(Text!$C$4:$C$426,B532)&gt;0,VLOOKUP(B532,Text!$C$4:$H$426,6,FALSE),"")</f>
        <v/>
      </c>
      <c r="B532" s="552" t="s">
        <v>1820</v>
      </c>
      <c r="C532" s="552"/>
      <c r="D532" s="552" t="s">
        <v>1821</v>
      </c>
      <c r="E532" s="552"/>
    </row>
    <row r="533" spans="1:5" x14ac:dyDescent="0.25">
      <c r="A533" s="564" t="str">
        <f>IF(COUNTIF(Text!$C$4:$C$426,B533)&gt;0,VLOOKUP(B533,Text!$C$4:$H$426,6,FALSE),"")</f>
        <v/>
      </c>
      <c r="B533" s="552" t="s">
        <v>1822</v>
      </c>
      <c r="C533" s="552"/>
      <c r="D533" s="552" t="s">
        <v>1823</v>
      </c>
      <c r="E533" s="552"/>
    </row>
    <row r="534" spans="1:5" x14ac:dyDescent="0.25">
      <c r="A534" s="564" t="str">
        <f>IF(COUNTIF(Text!$C$4:$C$426,B534)&gt;0,VLOOKUP(B534,Text!$C$4:$H$426,6,FALSE),"")</f>
        <v/>
      </c>
      <c r="B534" s="552" t="s">
        <v>87</v>
      </c>
      <c r="C534" s="552"/>
      <c r="D534" s="552" t="s">
        <v>1824</v>
      </c>
      <c r="E534" s="552"/>
    </row>
    <row r="535" spans="1:5" x14ac:dyDescent="0.25">
      <c r="A535" s="564" t="str">
        <f>IF(COUNTIF(Text!$C$4:$C$426,B535)&gt;0,VLOOKUP(B535,Text!$C$4:$H$426,6,FALSE),"")</f>
        <v/>
      </c>
      <c r="B535" s="552" t="s">
        <v>1825</v>
      </c>
      <c r="C535" s="552"/>
      <c r="D535" s="552" t="s">
        <v>1826</v>
      </c>
      <c r="E535" s="552"/>
    </row>
    <row r="536" spans="1:5" x14ac:dyDescent="0.25">
      <c r="A536" s="564" t="str">
        <f>IF(COUNTIF(Text!$C$4:$C$426,B536)&gt;0,VLOOKUP(B536,Text!$C$4:$H$426,6,FALSE),"")</f>
        <v/>
      </c>
      <c r="B536" s="552" t="s">
        <v>1827</v>
      </c>
      <c r="C536" s="552"/>
      <c r="D536" s="552" t="s">
        <v>1828</v>
      </c>
      <c r="E536" s="552"/>
    </row>
    <row r="537" spans="1:5" x14ac:dyDescent="0.25">
      <c r="A537" s="564" t="str">
        <f>IF(COUNTIF(Text!$C$4:$C$426,B537)&gt;0,VLOOKUP(B537,Text!$C$4:$H$426,6,FALSE),"")</f>
        <v/>
      </c>
      <c r="B537" s="552" t="s">
        <v>1829</v>
      </c>
      <c r="C537" s="552"/>
      <c r="D537" s="552" t="s">
        <v>1830</v>
      </c>
      <c r="E537" s="552"/>
    </row>
    <row r="538" spans="1:5" x14ac:dyDescent="0.25">
      <c r="A538" s="564" t="str">
        <f>IF(COUNTIF(Text!$C$4:$C$426,B538)&gt;0,VLOOKUP(B538,Text!$C$4:$H$426,6,FALSE),"")</f>
        <v/>
      </c>
      <c r="B538" s="552" t="s">
        <v>1831</v>
      </c>
      <c r="C538" s="552"/>
      <c r="D538" s="552" t="s">
        <v>1832</v>
      </c>
      <c r="E538" s="552"/>
    </row>
    <row r="539" spans="1:5" x14ac:dyDescent="0.25">
      <c r="A539" s="564" t="str">
        <f>IF(COUNTIF(Text!$C$4:$C$426,B539)&gt;0,VLOOKUP(B539,Text!$C$4:$H$426,6,FALSE),"")</f>
        <v/>
      </c>
      <c r="B539" s="552" t="s">
        <v>1833</v>
      </c>
      <c r="C539" s="552"/>
      <c r="D539" s="552" t="s">
        <v>1834</v>
      </c>
      <c r="E539" s="552"/>
    </row>
    <row r="540" spans="1:5" x14ac:dyDescent="0.25">
      <c r="A540" s="564" t="str">
        <f>IF(COUNTIF(Text!$C$4:$C$426,B540)&gt;0,VLOOKUP(B540,Text!$C$4:$H$426,6,FALSE),"")</f>
        <v/>
      </c>
      <c r="B540" s="552" t="s">
        <v>1835</v>
      </c>
      <c r="C540" s="552"/>
      <c r="D540" s="552" t="s">
        <v>1836</v>
      </c>
      <c r="E540" s="552"/>
    </row>
    <row r="541" spans="1:5" x14ac:dyDescent="0.25">
      <c r="A541" s="564" t="str">
        <f>IF(COUNTIF(Text!$C$4:$C$426,B541)&gt;0,VLOOKUP(B541,Text!$C$4:$H$426,6,FALSE),"")</f>
        <v/>
      </c>
      <c r="B541" s="552" t="s">
        <v>1837</v>
      </c>
      <c r="C541" s="552"/>
      <c r="D541" s="552" t="s">
        <v>1838</v>
      </c>
      <c r="E541" s="552"/>
    </row>
    <row r="542" spans="1:5" x14ac:dyDescent="0.25">
      <c r="A542" s="564" t="str">
        <f>IF(COUNTIF(Text!$C$4:$C$426,B542)&gt;0,VLOOKUP(B542,Text!$C$4:$H$426,6,FALSE),"")</f>
        <v/>
      </c>
      <c r="B542" s="552" t="s">
        <v>1839</v>
      </c>
      <c r="C542" s="552"/>
      <c r="D542" s="552" t="s">
        <v>1840</v>
      </c>
      <c r="E542" s="552"/>
    </row>
    <row r="543" spans="1:5" x14ac:dyDescent="0.25">
      <c r="A543" s="564" t="str">
        <f>IF(COUNTIF(Text!$C$4:$C$426,B543)&gt;0,VLOOKUP(B543,Text!$C$4:$H$426,6,FALSE),"")</f>
        <v/>
      </c>
      <c r="B543" s="552" t="s">
        <v>1841</v>
      </c>
      <c r="C543" s="552"/>
      <c r="D543" s="552" t="s">
        <v>1842</v>
      </c>
      <c r="E543" s="552"/>
    </row>
    <row r="544" spans="1:5" x14ac:dyDescent="0.25">
      <c r="A544" s="564" t="str">
        <f>IF(COUNTIF(Text!$C$4:$C$426,B544)&gt;0,VLOOKUP(B544,Text!$C$4:$H$426,6,FALSE),"")</f>
        <v/>
      </c>
      <c r="B544" s="552" t="s">
        <v>1843</v>
      </c>
      <c r="C544" s="552"/>
      <c r="D544" s="552" t="s">
        <v>1844</v>
      </c>
      <c r="E544" s="552"/>
    </row>
    <row r="545" spans="1:5" x14ac:dyDescent="0.25">
      <c r="A545" s="564" t="str">
        <f>IF(COUNTIF(Text!$C$4:$C$426,B545)&gt;0,VLOOKUP(B545,Text!$C$4:$H$426,6,FALSE),"")</f>
        <v/>
      </c>
      <c r="B545" s="552" t="s">
        <v>1845</v>
      </c>
      <c r="C545" s="552"/>
      <c r="D545" s="552" t="s">
        <v>1846</v>
      </c>
      <c r="E545" s="552"/>
    </row>
    <row r="546" spans="1:5" x14ac:dyDescent="0.25">
      <c r="A546" s="564" t="str">
        <f>IF(COUNTIF(Text!$C$4:$C$426,B546)&gt;0,VLOOKUP(B546,Text!$C$4:$H$426,6,FALSE),"")</f>
        <v/>
      </c>
      <c r="B546" s="552" t="s">
        <v>1847</v>
      </c>
      <c r="C546" s="552"/>
      <c r="D546" s="552" t="s">
        <v>1848</v>
      </c>
      <c r="E546" s="552"/>
    </row>
    <row r="547" spans="1:5" x14ac:dyDescent="0.25">
      <c r="A547" s="564" t="str">
        <f>IF(COUNTIF(Text!$C$4:$C$426,B547)&gt;0,VLOOKUP(B547,Text!$C$4:$H$426,6,FALSE),"")</f>
        <v/>
      </c>
      <c r="B547" s="552" t="s">
        <v>1849</v>
      </c>
      <c r="C547" s="552"/>
      <c r="D547" s="552" t="s">
        <v>1850</v>
      </c>
      <c r="E547" s="552"/>
    </row>
    <row r="548" spans="1:5" x14ac:dyDescent="0.25">
      <c r="A548" s="564" t="str">
        <f>IF(COUNTIF(Text!$C$4:$C$426,B548)&gt;0,VLOOKUP(B548,Text!$C$4:$H$426,6,FALSE),"")</f>
        <v/>
      </c>
      <c r="B548" s="552" t="s">
        <v>1851</v>
      </c>
      <c r="C548" s="552"/>
      <c r="D548" s="552" t="s">
        <v>1851</v>
      </c>
      <c r="E548" s="552"/>
    </row>
    <row r="549" spans="1:5" x14ac:dyDescent="0.25">
      <c r="A549" s="564" t="str">
        <f>IF(COUNTIF(Text!$C$4:$C$426,B549)&gt;0,VLOOKUP(B549,Text!$C$4:$H$426,6,FALSE),"")</f>
        <v/>
      </c>
      <c r="B549" s="552" t="s">
        <v>455</v>
      </c>
      <c r="C549" s="552"/>
      <c r="D549" s="552" t="s">
        <v>1852</v>
      </c>
      <c r="E549" s="552"/>
    </row>
    <row r="550" spans="1:5" x14ac:dyDescent="0.25">
      <c r="A550" s="564" t="str">
        <f>IF(COUNTIF(Text!$C$4:$C$426,B550)&gt;0,VLOOKUP(B550,Text!$C$4:$H$426,6,FALSE),"")</f>
        <v/>
      </c>
      <c r="B550" s="552" t="s">
        <v>1853</v>
      </c>
      <c r="C550" s="552"/>
      <c r="D550" s="552" t="s">
        <v>1854</v>
      </c>
      <c r="E550" s="552"/>
    </row>
    <row r="551" spans="1:5" x14ac:dyDescent="0.25">
      <c r="A551" s="564" t="str">
        <f>IF(COUNTIF(Text!$C$4:$C$426,B551)&gt;0,VLOOKUP(B551,Text!$C$4:$H$426,6,FALSE),"")</f>
        <v/>
      </c>
      <c r="B551" s="552" t="s">
        <v>1855</v>
      </c>
      <c r="C551" s="552"/>
      <c r="D551" s="552" t="s">
        <v>1856</v>
      </c>
      <c r="E551" s="552"/>
    </row>
    <row r="552" spans="1:5" x14ac:dyDescent="0.25">
      <c r="A552" s="564" t="str">
        <f>IF(COUNTIF(Text!$C$4:$C$426,B552)&gt;0,VLOOKUP(B552,Text!$C$4:$H$426,6,FALSE),"")</f>
        <v/>
      </c>
      <c r="B552" s="552" t="s">
        <v>1857</v>
      </c>
      <c r="C552" s="552"/>
      <c r="D552" s="552" t="s">
        <v>1858</v>
      </c>
      <c r="E552" s="552"/>
    </row>
    <row r="553" spans="1:5" x14ac:dyDescent="0.25">
      <c r="A553" s="564" t="str">
        <f>IF(COUNTIF(Text!$C$4:$C$426,B553)&gt;0,VLOOKUP(B553,Text!$C$4:$H$426,6,FALSE),"")</f>
        <v/>
      </c>
      <c r="B553" s="552" t="s">
        <v>501</v>
      </c>
      <c r="C553" s="552"/>
      <c r="D553" s="552" t="s">
        <v>1859</v>
      </c>
      <c r="E553" s="552"/>
    </row>
    <row r="554" spans="1:5" x14ac:dyDescent="0.25">
      <c r="A554" s="564" t="str">
        <f>IF(COUNTIF(Text!$C$4:$C$426,B554)&gt;0,VLOOKUP(B554,Text!$C$4:$H$426,6,FALSE),"")</f>
        <v/>
      </c>
      <c r="B554" s="552" t="s">
        <v>1860</v>
      </c>
      <c r="C554" s="552"/>
      <c r="D554" s="552" t="s">
        <v>1861</v>
      </c>
      <c r="E554" s="552"/>
    </row>
    <row r="555" spans="1:5" x14ac:dyDescent="0.25">
      <c r="A555" s="564" t="str">
        <f>IF(COUNTIF(Text!$C$4:$C$426,B555)&gt;0,VLOOKUP(B555,Text!$C$4:$H$426,6,FALSE),"")</f>
        <v/>
      </c>
      <c r="B555" s="552" t="s">
        <v>1862</v>
      </c>
      <c r="C555" s="552"/>
      <c r="D555" s="552" t="s">
        <v>1863</v>
      </c>
      <c r="E555" s="552"/>
    </row>
    <row r="556" spans="1:5" x14ac:dyDescent="0.25">
      <c r="A556" s="564" t="str">
        <f>IF(COUNTIF(Text!$C$4:$C$426,B556)&gt;0,VLOOKUP(B556,Text!$C$4:$H$426,6,FALSE),"")</f>
        <v/>
      </c>
      <c r="B556" s="552" t="s">
        <v>1864</v>
      </c>
      <c r="C556" s="552"/>
      <c r="D556" s="552" t="s">
        <v>1865</v>
      </c>
      <c r="E556" s="552"/>
    </row>
    <row r="557" spans="1:5" x14ac:dyDescent="0.25">
      <c r="A557" s="564" t="str">
        <f>IF(COUNTIF(Text!$C$4:$C$426,B557)&gt;0,VLOOKUP(B557,Text!$C$4:$H$426,6,FALSE),"")</f>
        <v/>
      </c>
      <c r="B557" s="552" t="s">
        <v>499</v>
      </c>
      <c r="C557" s="552"/>
      <c r="D557" s="552" t="s">
        <v>1866</v>
      </c>
      <c r="E557" s="552"/>
    </row>
    <row r="558" spans="1:5" x14ac:dyDescent="0.25">
      <c r="A558" s="564" t="str">
        <f>IF(COUNTIF(Text!$C$4:$C$426,B558)&gt;0,VLOOKUP(B558,Text!$C$4:$H$426,6,FALSE),"")</f>
        <v/>
      </c>
      <c r="B558" s="552" t="s">
        <v>1867</v>
      </c>
      <c r="C558" s="552"/>
      <c r="D558" s="552" t="s">
        <v>1868</v>
      </c>
      <c r="E558" s="552"/>
    </row>
    <row r="559" spans="1:5" x14ac:dyDescent="0.25">
      <c r="A559" s="564" t="str">
        <f>IF(COUNTIF(Text!$C$4:$C$426,B559)&gt;0,VLOOKUP(B559,Text!$C$4:$H$426,6,FALSE),"")</f>
        <v/>
      </c>
      <c r="B559" s="552" t="s">
        <v>1869</v>
      </c>
      <c r="C559" s="552"/>
      <c r="D559" s="552" t="s">
        <v>1870</v>
      </c>
      <c r="E559" s="552"/>
    </row>
    <row r="560" spans="1:5" x14ac:dyDescent="0.25">
      <c r="A560" s="564" t="str">
        <f>IF(COUNTIF(Text!$C$4:$C$426,B560)&gt;0,VLOOKUP(B560,Text!$C$4:$H$426,6,FALSE),"")</f>
        <v/>
      </c>
      <c r="B560" s="552" t="s">
        <v>1871</v>
      </c>
      <c r="C560" s="552"/>
      <c r="D560" s="552" t="s">
        <v>1872</v>
      </c>
      <c r="E560" s="552"/>
    </row>
    <row r="561" spans="1:5" x14ac:dyDescent="0.25">
      <c r="A561" s="564" t="str">
        <f>IF(COUNTIF(Text!$C$4:$C$426,B561)&gt;0,VLOOKUP(B561,Text!$C$4:$H$426,6,FALSE),"")</f>
        <v/>
      </c>
      <c r="B561" s="552" t="s">
        <v>1873</v>
      </c>
      <c r="C561" s="552"/>
      <c r="D561" s="552" t="s">
        <v>1874</v>
      </c>
      <c r="E561" s="552"/>
    </row>
    <row r="562" spans="1:5" x14ac:dyDescent="0.25">
      <c r="A562" s="564" t="str">
        <f>IF(COUNTIF(Text!$C$4:$C$426,B562)&gt;0,VLOOKUP(B562,Text!$C$4:$H$426,6,FALSE),"")</f>
        <v/>
      </c>
      <c r="B562" s="552" t="s">
        <v>155</v>
      </c>
      <c r="C562" s="552"/>
      <c r="D562" s="552" t="s">
        <v>1875</v>
      </c>
      <c r="E562" s="552"/>
    </row>
    <row r="563" spans="1:5" x14ac:dyDescent="0.25">
      <c r="A563" s="564" t="str">
        <f>IF(COUNTIF(Text!$C$4:$C$426,B563)&gt;0,VLOOKUP(B563,Text!$C$4:$H$426,6,FALSE),"")</f>
        <v/>
      </c>
      <c r="B563" s="552" t="s">
        <v>1876</v>
      </c>
      <c r="C563" s="552"/>
      <c r="D563" s="552" t="s">
        <v>1877</v>
      </c>
      <c r="E563" s="552"/>
    </row>
    <row r="564" spans="1:5" x14ac:dyDescent="0.25">
      <c r="A564" s="564" t="str">
        <f>IF(COUNTIF(Text!$C$4:$C$426,B564)&gt;0,VLOOKUP(B564,Text!$C$4:$H$426,6,FALSE),"")</f>
        <v/>
      </c>
      <c r="B564" s="552" t="s">
        <v>500</v>
      </c>
      <c r="C564" s="552"/>
      <c r="D564" s="552" t="s">
        <v>1878</v>
      </c>
      <c r="E564" s="552"/>
    </row>
    <row r="565" spans="1:5" x14ac:dyDescent="0.25">
      <c r="A565" s="564" t="str">
        <f>IF(COUNTIF(Text!$C$4:$C$426,B565)&gt;0,VLOOKUP(B565,Text!$C$4:$H$426,6,FALSE),"")</f>
        <v/>
      </c>
      <c r="B565" s="552" t="s">
        <v>1879</v>
      </c>
      <c r="C565" s="552"/>
      <c r="D565" s="552" t="s">
        <v>1880</v>
      </c>
      <c r="E565" s="552"/>
    </row>
    <row r="566" spans="1:5" x14ac:dyDescent="0.25">
      <c r="A566" s="564" t="str">
        <f>IF(COUNTIF(Text!$C$4:$C$426,B566)&gt;0,VLOOKUP(B566,Text!$C$4:$H$426,6,FALSE),"")</f>
        <v/>
      </c>
      <c r="B566" s="552" t="s">
        <v>450</v>
      </c>
      <c r="C566" s="552"/>
      <c r="D566" s="552" t="s">
        <v>1881</v>
      </c>
      <c r="E566" s="552"/>
    </row>
    <row r="567" spans="1:5" x14ac:dyDescent="0.25">
      <c r="A567" s="564" t="str">
        <f>IF(COUNTIF(Text!$C$4:$C$426,B567)&gt;0,VLOOKUP(B567,Text!$C$4:$H$426,6,FALSE),"")</f>
        <v/>
      </c>
      <c r="B567" s="552" t="s">
        <v>1882</v>
      </c>
      <c r="C567" s="552"/>
      <c r="D567" s="552" t="s">
        <v>1883</v>
      </c>
      <c r="E567" s="552"/>
    </row>
    <row r="568" spans="1:5" x14ac:dyDescent="0.25">
      <c r="A568" s="564" t="str">
        <f>IF(COUNTIF(Text!$C$4:$C$426,B568)&gt;0,VLOOKUP(B568,Text!$C$4:$H$426,6,FALSE),"")</f>
        <v/>
      </c>
      <c r="B568" s="552" t="s">
        <v>1884</v>
      </c>
      <c r="C568" s="552"/>
      <c r="D568" s="552" t="s">
        <v>1885</v>
      </c>
      <c r="E568" s="552"/>
    </row>
    <row r="569" spans="1:5" x14ac:dyDescent="0.25">
      <c r="A569" s="564" t="str">
        <f>IF(COUNTIF(Text!$C$4:$C$426,B569)&gt;0,VLOOKUP(B569,Text!$C$4:$H$426,6,FALSE),"")</f>
        <v/>
      </c>
      <c r="B569" s="552" t="s">
        <v>498</v>
      </c>
      <c r="C569" s="552"/>
      <c r="D569" s="552" t="s">
        <v>1886</v>
      </c>
      <c r="E569" s="552"/>
    </row>
    <row r="570" spans="1:5" x14ac:dyDescent="0.25">
      <c r="A570" s="564" t="str">
        <f>IF(COUNTIF(Text!$C$4:$C$426,B570)&gt;0,VLOOKUP(B570,Text!$C$4:$H$426,6,FALSE),"")</f>
        <v/>
      </c>
      <c r="B570" s="552" t="s">
        <v>11</v>
      </c>
      <c r="C570" s="552"/>
      <c r="D570" s="552" t="s">
        <v>1887</v>
      </c>
      <c r="E570" s="552"/>
    </row>
    <row r="571" spans="1:5" x14ac:dyDescent="0.25">
      <c r="A571" s="564" t="str">
        <f>IF(COUNTIF(Text!$C$4:$C$426,B571)&gt;0,VLOOKUP(B571,Text!$C$4:$H$426,6,FALSE),"")</f>
        <v/>
      </c>
      <c r="B571" s="552" t="s">
        <v>1888</v>
      </c>
      <c r="C571" s="552"/>
      <c r="D571" s="552" t="s">
        <v>1889</v>
      </c>
      <c r="E571" s="552"/>
    </row>
    <row r="572" spans="1:5" x14ac:dyDescent="0.25">
      <c r="A572" s="564" t="str">
        <f>IF(COUNTIF(Text!$C$4:$C$426,B572)&gt;0,VLOOKUP(B572,Text!$C$4:$H$426,6,FALSE),"")</f>
        <v/>
      </c>
      <c r="B572" s="552" t="s">
        <v>495</v>
      </c>
      <c r="C572" s="552"/>
      <c r="D572" s="552" t="s">
        <v>1890</v>
      </c>
      <c r="E572" s="552"/>
    </row>
    <row r="573" spans="1:5" x14ac:dyDescent="0.25">
      <c r="A573" s="564" t="str">
        <f>IF(COUNTIF(Text!$C$4:$C$426,B573)&gt;0,VLOOKUP(B573,Text!$C$4:$H$426,6,FALSE),"")</f>
        <v/>
      </c>
      <c r="B573" s="552" t="s">
        <v>1891</v>
      </c>
      <c r="C573" s="552"/>
      <c r="D573" s="552" t="s">
        <v>1892</v>
      </c>
      <c r="E573" s="552"/>
    </row>
    <row r="574" spans="1:5" x14ac:dyDescent="0.25">
      <c r="A574" s="564" t="str">
        <f>IF(COUNTIF(Text!$C$4:$C$426,B574)&gt;0,VLOOKUP(B574,Text!$C$4:$H$426,6,FALSE),"")</f>
        <v/>
      </c>
      <c r="B574" s="552" t="s">
        <v>1893</v>
      </c>
      <c r="C574" s="552"/>
      <c r="D574" s="552" t="s">
        <v>1894</v>
      </c>
      <c r="E574" s="552"/>
    </row>
    <row r="575" spans="1:5" x14ac:dyDescent="0.25">
      <c r="A575" s="564" t="str">
        <f>IF(COUNTIF(Text!$C$4:$C$426,B575)&gt;0,VLOOKUP(B575,Text!$C$4:$H$426,6,FALSE),"")</f>
        <v/>
      </c>
      <c r="B575" s="552" t="s">
        <v>1895</v>
      </c>
      <c r="C575" s="552"/>
      <c r="D575" s="552" t="s">
        <v>1896</v>
      </c>
      <c r="E575" s="552"/>
    </row>
    <row r="576" spans="1:5" x14ac:dyDescent="0.25">
      <c r="A576" s="564" t="str">
        <f>IF(COUNTIF(Text!$C$4:$C$426,B576)&gt;0,VLOOKUP(B576,Text!$C$4:$H$426,6,FALSE),"")</f>
        <v/>
      </c>
      <c r="B576" s="552" t="s">
        <v>1897</v>
      </c>
      <c r="C576" s="552"/>
      <c r="D576" s="552" t="s">
        <v>1898</v>
      </c>
      <c r="E576" s="552"/>
    </row>
    <row r="577" spans="1:5" x14ac:dyDescent="0.25">
      <c r="A577" s="564" t="str">
        <f>IF(COUNTIF(Text!$C$4:$C$426,B577)&gt;0,VLOOKUP(B577,Text!$C$4:$H$426,6,FALSE),"")</f>
        <v/>
      </c>
      <c r="B577" s="552" t="s">
        <v>185</v>
      </c>
      <c r="C577" s="552"/>
      <c r="D577" s="552" t="s">
        <v>1899</v>
      </c>
      <c r="E577" s="552"/>
    </row>
    <row r="578" spans="1:5" x14ac:dyDescent="0.25">
      <c r="A578" s="564" t="str">
        <f>IF(COUNTIF(Text!$C$4:$C$426,B578)&gt;0,VLOOKUP(B578,Text!$C$4:$H$426,6,FALSE),"")</f>
        <v/>
      </c>
      <c r="B578" s="552" t="s">
        <v>1900</v>
      </c>
      <c r="C578" s="552"/>
      <c r="D578" s="552" t="s">
        <v>1901</v>
      </c>
      <c r="E578" s="552"/>
    </row>
    <row r="579" spans="1:5" x14ac:dyDescent="0.25">
      <c r="A579" s="564" t="str">
        <f>IF(COUNTIF(Text!$C$4:$C$426,B579)&gt;0,VLOOKUP(B579,Text!$C$4:$H$426,6,FALSE),"")</f>
        <v/>
      </c>
      <c r="B579" s="552" t="s">
        <v>217</v>
      </c>
      <c r="C579" s="552"/>
      <c r="D579" s="552" t="s">
        <v>1902</v>
      </c>
      <c r="E579" s="552"/>
    </row>
    <row r="580" spans="1:5" x14ac:dyDescent="0.25">
      <c r="A580" s="564" t="str">
        <f>IF(COUNTIF(Text!$C$4:$C$426,B580)&gt;0,VLOOKUP(B580,Text!$C$4:$H$426,6,FALSE),"")</f>
        <v/>
      </c>
      <c r="B580" s="552" t="s">
        <v>216</v>
      </c>
      <c r="C580" s="552"/>
      <c r="D580" s="552" t="s">
        <v>1903</v>
      </c>
      <c r="E580" s="552"/>
    </row>
    <row r="581" spans="1:5" x14ac:dyDescent="0.25">
      <c r="A581" s="564" t="str">
        <f>IF(COUNTIF(Text!$C$4:$C$426,B581)&gt;0,VLOOKUP(B581,Text!$C$4:$H$426,6,FALSE),"")</f>
        <v/>
      </c>
      <c r="B581" s="552" t="s">
        <v>449</v>
      </c>
      <c r="C581" s="552"/>
      <c r="D581" s="552" t="s">
        <v>1904</v>
      </c>
      <c r="E581" s="552"/>
    </row>
    <row r="582" spans="1:5" x14ac:dyDescent="0.25">
      <c r="A582" s="564" t="str">
        <f>IF(COUNTIF(Text!$C$4:$C$426,B582)&gt;0,VLOOKUP(B582,Text!$C$4:$H$426,6,FALSE),"")</f>
        <v/>
      </c>
      <c r="B582" s="552" t="s">
        <v>53</v>
      </c>
      <c r="C582" s="552"/>
      <c r="D582" s="552" t="s">
        <v>1905</v>
      </c>
      <c r="E582" s="552"/>
    </row>
    <row r="583" spans="1:5" x14ac:dyDescent="0.25">
      <c r="A583" s="564" t="str">
        <f>IF(COUNTIF(Text!$C$4:$C$426,B583)&gt;0,VLOOKUP(B583,Text!$C$4:$H$426,6,FALSE),"")</f>
        <v/>
      </c>
      <c r="B583" s="552" t="s">
        <v>68</v>
      </c>
      <c r="C583" s="552"/>
      <c r="D583" s="552" t="s">
        <v>1906</v>
      </c>
      <c r="E583" s="552"/>
    </row>
    <row r="584" spans="1:5" x14ac:dyDescent="0.25">
      <c r="A584" s="564" t="str">
        <f>IF(COUNTIF(Text!$C$4:$C$426,B584)&gt;0,VLOOKUP(B584,Text!$C$4:$H$426,6,FALSE),"")</f>
        <v/>
      </c>
      <c r="B584" s="552" t="s">
        <v>3881</v>
      </c>
      <c r="C584" s="552"/>
      <c r="D584" s="552" t="s">
        <v>3871</v>
      </c>
      <c r="E584" s="552"/>
    </row>
    <row r="585" spans="1:5" x14ac:dyDescent="0.25">
      <c r="A585" s="564" t="str">
        <f>IF(COUNTIF(Text!$C$4:$C$426,B585)&gt;0,VLOOKUP(B585,Text!$C$4:$H$426,6,FALSE),"")</f>
        <v/>
      </c>
      <c r="B585" s="552" t="s">
        <v>1907</v>
      </c>
      <c r="C585" s="552"/>
      <c r="D585" s="552" t="s">
        <v>1908</v>
      </c>
      <c r="E585" s="552"/>
    </row>
    <row r="586" spans="1:5" x14ac:dyDescent="0.25">
      <c r="A586" s="564" t="str">
        <f>IF(COUNTIF(Text!$C$4:$C$426,B586)&gt;0,VLOOKUP(B586,Text!$C$4:$H$426,6,FALSE),"")</f>
        <v/>
      </c>
      <c r="B586" s="552" t="s">
        <v>1909</v>
      </c>
      <c r="C586" s="552"/>
      <c r="D586" s="552" t="s">
        <v>1910</v>
      </c>
      <c r="E586" s="552"/>
    </row>
    <row r="587" spans="1:5" x14ac:dyDescent="0.25">
      <c r="A587" s="564" t="str">
        <f>IF(COUNTIF(Text!$C$4:$C$426,B587)&gt;0,VLOOKUP(B587,Text!$C$4:$H$426,6,FALSE),"")</f>
        <v/>
      </c>
      <c r="B587" s="552" t="s">
        <v>1911</v>
      </c>
      <c r="C587" s="552"/>
      <c r="D587" s="552" t="s">
        <v>1912</v>
      </c>
      <c r="E587" s="552"/>
    </row>
    <row r="588" spans="1:5" x14ac:dyDescent="0.25">
      <c r="A588" s="564" t="str">
        <f>IF(COUNTIF(Text!$C$4:$C$426,B588)&gt;0,VLOOKUP(B588,Text!$C$4:$H$426,6,FALSE),"")</f>
        <v/>
      </c>
      <c r="B588" s="552" t="s">
        <v>1913</v>
      </c>
      <c r="C588" s="552"/>
      <c r="D588" s="552" t="s">
        <v>1914</v>
      </c>
      <c r="E588" s="552"/>
    </row>
    <row r="589" spans="1:5" x14ac:dyDescent="0.25">
      <c r="A589" s="564" t="str">
        <f>IF(COUNTIF(Text!$C$4:$C$426,B589)&gt;0,VLOOKUP(B589,Text!$C$4:$H$426,6,FALSE),"")</f>
        <v/>
      </c>
      <c r="B589" s="552" t="s">
        <v>55</v>
      </c>
      <c r="C589" s="552"/>
      <c r="D589" s="552" t="s">
        <v>1915</v>
      </c>
      <c r="E589" s="552"/>
    </row>
    <row r="590" spans="1:5" x14ac:dyDescent="0.25">
      <c r="A590" s="564" t="str">
        <f>IF(COUNTIF(Text!$C$4:$C$426,B590)&gt;0,VLOOKUP(B590,Text!$C$4:$H$426,6,FALSE),"")</f>
        <v/>
      </c>
      <c r="B590" s="552" t="s">
        <v>1916</v>
      </c>
      <c r="C590" s="552"/>
      <c r="D590" s="552" t="s">
        <v>1917</v>
      </c>
      <c r="E590" s="552"/>
    </row>
    <row r="591" spans="1:5" x14ac:dyDescent="0.25">
      <c r="A591" s="564" t="str">
        <f>IF(COUNTIF(Text!$C$4:$C$426,B591)&gt;0,VLOOKUP(B591,Text!$C$4:$H$426,6,FALSE),"")</f>
        <v/>
      </c>
      <c r="B591" s="552" t="s">
        <v>1918</v>
      </c>
      <c r="C591" s="552"/>
      <c r="D591" s="552" t="s">
        <v>1919</v>
      </c>
      <c r="E591" s="552"/>
    </row>
    <row r="592" spans="1:5" x14ac:dyDescent="0.25">
      <c r="A592" s="564" t="str">
        <f>IF(COUNTIF(Text!$C$4:$C$426,B592)&gt;0,VLOOKUP(B592,Text!$C$4:$H$426,6,FALSE),"")</f>
        <v/>
      </c>
      <c r="B592" s="552" t="s">
        <v>1920</v>
      </c>
      <c r="C592" s="552"/>
      <c r="D592" s="552" t="s">
        <v>1921</v>
      </c>
      <c r="E592" s="552"/>
    </row>
    <row r="593" spans="1:5" x14ac:dyDescent="0.25">
      <c r="A593" s="564" t="str">
        <f>IF(COUNTIF(Text!$C$4:$C$426,B593)&gt;0,VLOOKUP(B593,Text!$C$4:$H$426,6,FALSE),"")</f>
        <v/>
      </c>
      <c r="B593" s="552" t="s">
        <v>1922</v>
      </c>
      <c r="C593" s="552"/>
      <c r="D593" s="552" t="s">
        <v>1923</v>
      </c>
      <c r="E593" s="552"/>
    </row>
    <row r="594" spans="1:5" x14ac:dyDescent="0.25">
      <c r="A594" s="564" t="str">
        <f>IF(COUNTIF(Text!$C$4:$C$426,B594)&gt;0,VLOOKUP(B594,Text!$C$4:$H$426,6,FALSE),"")</f>
        <v/>
      </c>
      <c r="B594" s="552" t="s">
        <v>1924</v>
      </c>
      <c r="C594" s="552"/>
      <c r="D594" s="552" t="s">
        <v>1925</v>
      </c>
      <c r="E594" s="552"/>
    </row>
    <row r="595" spans="1:5" x14ac:dyDescent="0.25">
      <c r="A595" s="564" t="str">
        <f>IF(COUNTIF(Text!$C$4:$C$426,B595)&gt;0,VLOOKUP(B595,Text!$C$4:$H$426,6,FALSE),"")</f>
        <v/>
      </c>
      <c r="B595" s="552" t="s">
        <v>489</v>
      </c>
      <c r="C595" s="552"/>
      <c r="D595" s="552" t="s">
        <v>1926</v>
      </c>
      <c r="E595" s="552"/>
    </row>
    <row r="596" spans="1:5" x14ac:dyDescent="0.25">
      <c r="A596" s="564" t="str">
        <f>IF(COUNTIF(Text!$C$4:$C$426,B596)&gt;0,VLOOKUP(B596,Text!$C$4:$H$426,6,FALSE),"")</f>
        <v/>
      </c>
      <c r="B596" s="552" t="s">
        <v>1927</v>
      </c>
      <c r="C596" s="552"/>
      <c r="D596" s="552" t="s">
        <v>1928</v>
      </c>
      <c r="E596" s="552"/>
    </row>
    <row r="597" spans="1:5" x14ac:dyDescent="0.25">
      <c r="A597" s="564" t="str">
        <f>IF(COUNTIF(Text!$C$4:$C$426,B597)&gt;0,VLOOKUP(B597,Text!$C$4:$H$426,6,FALSE),"")</f>
        <v/>
      </c>
      <c r="B597" s="552" t="s">
        <v>1929</v>
      </c>
      <c r="C597" s="552"/>
      <c r="D597" s="552" t="s">
        <v>1930</v>
      </c>
      <c r="E597" s="552"/>
    </row>
    <row r="598" spans="1:5" x14ac:dyDescent="0.25">
      <c r="A598" s="564" t="str">
        <f>IF(COUNTIF(Text!$C$4:$C$426,B598)&gt;0,VLOOKUP(B598,Text!$C$4:$H$426,6,FALSE),"")</f>
        <v/>
      </c>
      <c r="B598" s="552" t="s">
        <v>1931</v>
      </c>
      <c r="C598" s="552"/>
      <c r="D598" s="552" t="s">
        <v>1932</v>
      </c>
      <c r="E598" s="552"/>
    </row>
    <row r="599" spans="1:5" x14ac:dyDescent="0.25">
      <c r="A599" s="564" t="str">
        <f>IF(COUNTIF(Text!$C$4:$C$426,B599)&gt;0,VLOOKUP(B599,Text!$C$4:$H$426,6,FALSE),"")</f>
        <v/>
      </c>
      <c r="B599" s="552" t="s">
        <v>131</v>
      </c>
      <c r="C599" s="552"/>
      <c r="D599" s="552" t="s">
        <v>1933</v>
      </c>
      <c r="E599" s="552"/>
    </row>
    <row r="600" spans="1:5" x14ac:dyDescent="0.25">
      <c r="A600" s="564" t="str">
        <f>IF(COUNTIF(Text!$C$4:$C$426,B600)&gt;0,VLOOKUP(B600,Text!$C$4:$H$426,6,FALSE),"")</f>
        <v/>
      </c>
      <c r="B600" s="552" t="s">
        <v>504</v>
      </c>
      <c r="C600" s="552"/>
      <c r="D600" s="552" t="s">
        <v>1934</v>
      </c>
      <c r="E600" s="552"/>
    </row>
    <row r="601" spans="1:5" x14ac:dyDescent="0.25">
      <c r="A601" s="564" t="str">
        <f>IF(COUNTIF(Text!$C$4:$C$426,B601)&gt;0,VLOOKUP(B601,Text!$C$4:$H$426,6,FALSE),"")</f>
        <v/>
      </c>
      <c r="B601" s="552" t="s">
        <v>1935</v>
      </c>
      <c r="C601" s="552"/>
      <c r="D601" s="552" t="s">
        <v>1936</v>
      </c>
      <c r="E601" s="552"/>
    </row>
    <row r="602" spans="1:5" x14ac:dyDescent="0.25">
      <c r="A602" s="564" t="str">
        <f>IF(COUNTIF(Text!$C$4:$C$426,B602)&gt;0,VLOOKUP(B602,Text!$C$4:$H$426,6,FALSE),"")</f>
        <v/>
      </c>
      <c r="B602" s="552" t="s">
        <v>1937</v>
      </c>
      <c r="C602" s="552"/>
      <c r="D602" s="552" t="s">
        <v>1938</v>
      </c>
      <c r="E602" s="552"/>
    </row>
    <row r="603" spans="1:5" x14ac:dyDescent="0.25">
      <c r="A603" s="564" t="str">
        <f>IF(COUNTIF(Text!$C$4:$C$426,B603)&gt;0,VLOOKUP(B603,Text!$C$4:$H$426,6,FALSE),"")</f>
        <v/>
      </c>
      <c r="B603" s="552" t="s">
        <v>1939</v>
      </c>
      <c r="C603" s="552"/>
      <c r="D603" s="552" t="s">
        <v>1270</v>
      </c>
      <c r="E603" s="552"/>
    </row>
    <row r="604" spans="1:5" x14ac:dyDescent="0.25">
      <c r="A604" s="564" t="str">
        <f>IF(COUNTIF(Text!$C$4:$C$426,B604)&gt;0,VLOOKUP(B604,Text!$C$4:$H$426,6,FALSE),"")</f>
        <v/>
      </c>
      <c r="B604" s="552" t="s">
        <v>1940</v>
      </c>
      <c r="C604" s="552"/>
      <c r="D604" s="552" t="s">
        <v>1941</v>
      </c>
      <c r="E604" s="552"/>
    </row>
    <row r="605" spans="1:5" x14ac:dyDescent="0.25">
      <c r="A605" s="564" t="str">
        <f>IF(COUNTIF(Text!$C$4:$C$426,B605)&gt;0,VLOOKUP(B605,Text!$C$4:$H$426,6,FALSE),"")</f>
        <v/>
      </c>
      <c r="B605" s="552" t="s">
        <v>1942</v>
      </c>
      <c r="C605" s="552"/>
      <c r="D605" s="552" t="s">
        <v>1943</v>
      </c>
      <c r="E605" s="552"/>
    </row>
    <row r="606" spans="1:5" x14ac:dyDescent="0.25">
      <c r="A606" s="564" t="str">
        <f>IF(COUNTIF(Text!$C$4:$C$426,B606)&gt;0,VLOOKUP(B606,Text!$C$4:$H$426,6,FALSE),"")</f>
        <v/>
      </c>
      <c r="B606" s="552" t="s">
        <v>1944</v>
      </c>
      <c r="C606" s="552"/>
      <c r="D606" s="552" t="s">
        <v>1945</v>
      </c>
      <c r="E606" s="552"/>
    </row>
    <row r="607" spans="1:5" x14ac:dyDescent="0.25">
      <c r="A607" s="564" t="str">
        <f>IF(COUNTIF(Text!$C$4:$C$426,B607)&gt;0,VLOOKUP(B607,Text!$C$4:$H$426,6,FALSE),"")</f>
        <v/>
      </c>
      <c r="B607" s="552" t="s">
        <v>1946</v>
      </c>
      <c r="C607" s="552"/>
      <c r="D607" s="552" t="s">
        <v>1947</v>
      </c>
      <c r="E607" s="552"/>
    </row>
    <row r="608" spans="1:5" x14ac:dyDescent="0.25">
      <c r="A608" s="564" t="str">
        <f>IF(COUNTIF(Text!$C$4:$C$426,B608)&gt;0,VLOOKUP(B608,Text!$C$4:$H$426,6,FALSE),"")</f>
        <v/>
      </c>
      <c r="B608" s="552" t="s">
        <v>1948</v>
      </c>
      <c r="C608" s="552"/>
      <c r="D608" s="552" t="s">
        <v>1949</v>
      </c>
      <c r="E608" s="552"/>
    </row>
    <row r="609" spans="1:5" x14ac:dyDescent="0.25">
      <c r="A609" s="564" t="str">
        <f>IF(COUNTIF(Text!$C$4:$C$426,B609)&gt;0,VLOOKUP(B609,Text!$C$4:$H$426,6,FALSE),"")</f>
        <v/>
      </c>
      <c r="B609" s="552" t="s">
        <v>1950</v>
      </c>
      <c r="C609" s="552"/>
      <c r="D609" s="552" t="s">
        <v>1951</v>
      </c>
      <c r="E609" s="552"/>
    </row>
    <row r="610" spans="1:5" x14ac:dyDescent="0.25">
      <c r="A610" s="564" t="str">
        <f>IF(COUNTIF(Text!$C$4:$C$426,B610)&gt;0,VLOOKUP(B610,Text!$C$4:$H$426,6,FALSE),"")</f>
        <v/>
      </c>
      <c r="B610" s="552" t="s">
        <v>1952</v>
      </c>
      <c r="C610" s="552"/>
      <c r="D610" s="552" t="s">
        <v>1953</v>
      </c>
      <c r="E610" s="552"/>
    </row>
    <row r="611" spans="1:5" x14ac:dyDescent="0.25">
      <c r="A611" s="564" t="str">
        <f>IF(COUNTIF(Text!$C$4:$C$426,B611)&gt;0,VLOOKUP(B611,Text!$C$4:$H$426,6,FALSE),"")</f>
        <v/>
      </c>
      <c r="B611" s="552" t="s">
        <v>1954</v>
      </c>
      <c r="C611" s="552"/>
      <c r="D611" s="552" t="s">
        <v>1955</v>
      </c>
      <c r="E611" s="552"/>
    </row>
    <row r="612" spans="1:5" x14ac:dyDescent="0.25">
      <c r="A612" s="564" t="str">
        <f>IF(COUNTIF(Text!$C$4:$C$426,B612)&gt;0,VLOOKUP(B612,Text!$C$4:$H$426,6,FALSE),"")</f>
        <v/>
      </c>
      <c r="B612" s="552" t="s">
        <v>1956</v>
      </c>
      <c r="C612" s="552"/>
      <c r="D612" s="552" t="s">
        <v>1957</v>
      </c>
      <c r="E612" s="552"/>
    </row>
    <row r="613" spans="1:5" x14ac:dyDescent="0.25">
      <c r="A613" s="564" t="str">
        <f>IF(COUNTIF(Text!$C$4:$C$426,B613)&gt;0,VLOOKUP(B613,Text!$C$4:$H$426,6,FALSE),"")</f>
        <v/>
      </c>
      <c r="B613" s="552" t="s">
        <v>485</v>
      </c>
      <c r="C613" s="552"/>
      <c r="D613" s="552" t="s">
        <v>1958</v>
      </c>
      <c r="E613" s="552"/>
    </row>
    <row r="614" spans="1:5" x14ac:dyDescent="0.25">
      <c r="A614" s="564" t="str">
        <f>IF(COUNTIF(Text!$C$4:$C$426,B614)&gt;0,VLOOKUP(B614,Text!$C$4:$H$426,6,FALSE),"")</f>
        <v/>
      </c>
      <c r="B614" s="552" t="s">
        <v>1959</v>
      </c>
      <c r="C614" s="552"/>
      <c r="D614" s="552" t="s">
        <v>1960</v>
      </c>
      <c r="E614" s="552"/>
    </row>
    <row r="615" spans="1:5" x14ac:dyDescent="0.25">
      <c r="A615" s="564" t="str">
        <f>IF(COUNTIF(Text!$C$4:$C$426,B615)&gt;0,VLOOKUP(B615,Text!$C$4:$H$426,6,FALSE),"")</f>
        <v/>
      </c>
      <c r="B615" s="552" t="s">
        <v>1961</v>
      </c>
      <c r="C615" s="552"/>
      <c r="D615" s="552" t="s">
        <v>1962</v>
      </c>
      <c r="E615" s="552"/>
    </row>
    <row r="616" spans="1:5" x14ac:dyDescent="0.25">
      <c r="A616" s="564" t="str">
        <f>IF(COUNTIF(Text!$C$4:$C$426,B616)&gt;0,VLOOKUP(B616,Text!$C$4:$H$426,6,FALSE),"")</f>
        <v/>
      </c>
      <c r="B616" s="552" t="s">
        <v>1963</v>
      </c>
      <c r="C616" s="552"/>
      <c r="D616" s="552" t="s">
        <v>1964</v>
      </c>
      <c r="E616" s="552"/>
    </row>
    <row r="617" spans="1:5" x14ac:dyDescent="0.25">
      <c r="A617" s="564" t="str">
        <f>IF(COUNTIF(Text!$C$4:$C$426,B617)&gt;0,VLOOKUP(B617,Text!$C$4:$H$426,6,FALSE),"")</f>
        <v/>
      </c>
      <c r="B617" s="552" t="s">
        <v>451</v>
      </c>
      <c r="C617" s="552"/>
      <c r="D617" s="552" t="s">
        <v>1965</v>
      </c>
      <c r="E617" s="552"/>
    </row>
    <row r="618" spans="1:5" x14ac:dyDescent="0.25">
      <c r="A618" s="564" t="str">
        <f>IF(COUNTIF(Text!$C$4:$C$426,B618)&gt;0,VLOOKUP(B618,Text!$C$4:$H$426,6,FALSE),"")</f>
        <v/>
      </c>
      <c r="B618" s="552" t="s">
        <v>1966</v>
      </c>
      <c r="C618" s="552"/>
      <c r="D618" s="552" t="s">
        <v>1967</v>
      </c>
      <c r="E618" s="552"/>
    </row>
    <row r="619" spans="1:5" x14ac:dyDescent="0.25">
      <c r="A619" s="564" t="str">
        <f>IF(COUNTIF(Text!$C$4:$C$426,B619)&gt;0,VLOOKUP(B619,Text!$C$4:$H$426,6,FALSE),"")</f>
        <v/>
      </c>
      <c r="B619" s="552" t="s">
        <v>1968</v>
      </c>
      <c r="C619" s="552"/>
      <c r="D619" s="552" t="s">
        <v>1969</v>
      </c>
      <c r="E619" s="552"/>
    </row>
    <row r="620" spans="1:5" x14ac:dyDescent="0.25">
      <c r="A620" s="564" t="str">
        <f>IF(COUNTIF(Text!$C$4:$C$426,B620)&gt;0,VLOOKUP(B620,Text!$C$4:$H$426,6,FALSE),"")</f>
        <v/>
      </c>
      <c r="B620" s="552" t="s">
        <v>1970</v>
      </c>
      <c r="C620" s="552"/>
      <c r="D620" s="552" t="s">
        <v>1971</v>
      </c>
      <c r="E620" s="552"/>
    </row>
    <row r="621" spans="1:5" x14ac:dyDescent="0.25">
      <c r="A621" s="564" t="str">
        <f>IF(COUNTIF(Text!$C$4:$C$426,B621)&gt;0,VLOOKUP(B621,Text!$C$4:$H$426,6,FALSE),"")</f>
        <v/>
      </c>
      <c r="B621" s="552" t="s">
        <v>1972</v>
      </c>
      <c r="C621" s="552"/>
      <c r="D621" s="552" t="s">
        <v>1973</v>
      </c>
      <c r="E621" s="552"/>
    </row>
    <row r="622" spans="1:5" x14ac:dyDescent="0.25">
      <c r="A622" s="564" t="str">
        <f>IF(COUNTIF(Text!$C$4:$C$426,B622)&gt;0,VLOOKUP(B622,Text!$C$4:$H$426,6,FALSE),"")</f>
        <v/>
      </c>
      <c r="B622" s="552" t="s">
        <v>1974</v>
      </c>
      <c r="C622" s="552"/>
      <c r="D622" s="552" t="s">
        <v>1975</v>
      </c>
      <c r="E622" s="552"/>
    </row>
    <row r="623" spans="1:5" x14ac:dyDescent="0.25">
      <c r="A623" s="564" t="str">
        <f>IF(COUNTIF(Text!$C$4:$C$426,B623)&gt;0,VLOOKUP(B623,Text!$C$4:$H$426,6,FALSE),"")</f>
        <v/>
      </c>
      <c r="B623" s="552" t="s">
        <v>1976</v>
      </c>
      <c r="C623" s="552"/>
      <c r="D623" s="552" t="s">
        <v>1977</v>
      </c>
      <c r="E623" s="552"/>
    </row>
    <row r="624" spans="1:5" x14ac:dyDescent="0.25">
      <c r="A624" s="564" t="str">
        <f>IF(COUNTIF(Text!$C$4:$C$426,B624)&gt;0,VLOOKUP(B624,Text!$C$4:$H$426,6,FALSE),"")</f>
        <v/>
      </c>
      <c r="B624" s="552" t="s">
        <v>1978</v>
      </c>
      <c r="C624" s="552"/>
      <c r="D624" s="552" t="s">
        <v>1979</v>
      </c>
      <c r="E624" s="552"/>
    </row>
    <row r="625" spans="1:5" x14ac:dyDescent="0.25">
      <c r="A625" s="564" t="str">
        <f>IF(COUNTIF(Text!$C$4:$C$426,B625)&gt;0,VLOOKUP(B625,Text!$C$4:$H$426,6,FALSE),"")</f>
        <v/>
      </c>
      <c r="B625" s="552" t="s">
        <v>1980</v>
      </c>
      <c r="C625" s="552"/>
      <c r="D625" s="552" t="s">
        <v>1981</v>
      </c>
      <c r="E625" s="552"/>
    </row>
    <row r="626" spans="1:5" x14ac:dyDescent="0.25">
      <c r="A626" s="564" t="str">
        <f>IF(COUNTIF(Text!$C$4:$C$426,B626)&gt;0,VLOOKUP(B626,Text!$C$4:$H$426,6,FALSE),"")</f>
        <v/>
      </c>
      <c r="B626" s="552" t="s">
        <v>1982</v>
      </c>
      <c r="C626" s="552"/>
      <c r="D626" s="552" t="s">
        <v>1983</v>
      </c>
      <c r="E626" s="552"/>
    </row>
    <row r="627" spans="1:5" x14ac:dyDescent="0.25">
      <c r="A627" s="564" t="str">
        <f>IF(COUNTIF(Text!$C$4:$C$426,B627)&gt;0,VLOOKUP(B627,Text!$C$4:$H$426,6,FALSE),"")</f>
        <v/>
      </c>
      <c r="B627" s="552" t="s">
        <v>1984</v>
      </c>
      <c r="C627" s="552"/>
      <c r="D627" s="552" t="s">
        <v>1985</v>
      </c>
      <c r="E627" s="552"/>
    </row>
    <row r="628" spans="1:5" x14ac:dyDescent="0.25">
      <c r="A628" s="564" t="str">
        <f>IF(COUNTIF(Text!$C$4:$C$426,B628)&gt;0,VLOOKUP(B628,Text!$C$4:$H$426,6,FALSE),"")</f>
        <v/>
      </c>
      <c r="B628" s="552" t="s">
        <v>1986</v>
      </c>
      <c r="C628" s="552"/>
      <c r="D628" s="552" t="s">
        <v>1987</v>
      </c>
      <c r="E628" s="552"/>
    </row>
    <row r="629" spans="1:5" x14ac:dyDescent="0.25">
      <c r="A629" s="564" t="str">
        <f>IF(COUNTIF(Text!$C$4:$C$426,B629)&gt;0,VLOOKUP(B629,Text!$C$4:$H$426,6,FALSE),"")</f>
        <v/>
      </c>
      <c r="B629" s="552" t="s">
        <v>1986</v>
      </c>
      <c r="C629" s="552"/>
      <c r="D629" s="552" t="s">
        <v>1987</v>
      </c>
      <c r="E629" s="552"/>
    </row>
    <row r="630" spans="1:5" x14ac:dyDescent="0.25">
      <c r="A630" s="564" t="str">
        <f>IF(COUNTIF(Text!$C$4:$C$426,B630)&gt;0,VLOOKUP(B630,Text!$C$4:$H$426,6,FALSE),"")</f>
        <v/>
      </c>
      <c r="B630" s="552" t="s">
        <v>1988</v>
      </c>
      <c r="C630" s="552"/>
      <c r="D630" s="552" t="s">
        <v>1989</v>
      </c>
      <c r="E630" s="552"/>
    </row>
    <row r="631" spans="1:5" x14ac:dyDescent="0.25">
      <c r="A631" s="564" t="str">
        <f>IF(COUNTIF(Text!$C$4:$C$426,B631)&gt;0,VLOOKUP(B631,Text!$C$4:$H$426,6,FALSE),"")</f>
        <v/>
      </c>
      <c r="B631" s="552" t="s">
        <v>1990</v>
      </c>
      <c r="C631" s="552"/>
      <c r="D631" s="552" t="s">
        <v>1991</v>
      </c>
      <c r="E631" s="552"/>
    </row>
    <row r="632" spans="1:5" x14ac:dyDescent="0.25">
      <c r="A632" s="564" t="str">
        <f>IF(COUNTIF(Text!$C$4:$C$426,B632)&gt;0,VLOOKUP(B632,Text!$C$4:$H$426,6,FALSE),"")</f>
        <v/>
      </c>
      <c r="B632" s="552" t="s">
        <v>1990</v>
      </c>
      <c r="C632" s="552"/>
      <c r="D632" s="552" t="s">
        <v>1991</v>
      </c>
      <c r="E632" s="552"/>
    </row>
    <row r="633" spans="1:5" x14ac:dyDescent="0.25">
      <c r="A633" s="564" t="str">
        <f>IF(COUNTIF(Text!$C$4:$C$426,B633)&gt;0,VLOOKUP(B633,Text!$C$4:$H$426,6,FALSE),"")</f>
        <v/>
      </c>
      <c r="B633" s="552" t="s">
        <v>1992</v>
      </c>
      <c r="C633" s="552"/>
      <c r="D633" s="552" t="s">
        <v>1993</v>
      </c>
      <c r="E633" s="552"/>
    </row>
    <row r="634" spans="1:5" x14ac:dyDescent="0.25">
      <c r="A634" s="564" t="str">
        <f>IF(COUNTIF(Text!$C$4:$C$426,B634)&gt;0,VLOOKUP(B634,Text!$C$4:$H$426,6,FALSE),"")</f>
        <v/>
      </c>
      <c r="B634" s="552" t="s">
        <v>1570</v>
      </c>
      <c r="C634" s="552"/>
      <c r="D634" s="552" t="s">
        <v>998</v>
      </c>
      <c r="E634" s="552"/>
    </row>
    <row r="635" spans="1:5" x14ac:dyDescent="0.25">
      <c r="A635" s="564" t="str">
        <f>IF(COUNTIF(Text!$C$4:$C$426,B635)&gt;0,VLOOKUP(B635,Text!$C$4:$H$426,6,FALSE),"")</f>
        <v/>
      </c>
      <c r="B635" s="552" t="s">
        <v>13</v>
      </c>
      <c r="C635" s="552"/>
      <c r="D635" s="552" t="s">
        <v>1994</v>
      </c>
      <c r="E635" s="552"/>
    </row>
    <row r="636" spans="1:5" x14ac:dyDescent="0.25">
      <c r="A636" s="564" t="str">
        <f>IF(COUNTIF(Text!$C$4:$C$426,B636)&gt;0,VLOOKUP(B636,Text!$C$4:$H$426,6,FALSE),"")</f>
        <v/>
      </c>
      <c r="B636" s="552" t="s">
        <v>1995</v>
      </c>
      <c r="C636" s="552"/>
      <c r="D636" s="552" t="s">
        <v>1996</v>
      </c>
      <c r="E636" s="552"/>
    </row>
    <row r="637" spans="1:5" x14ac:dyDescent="0.25">
      <c r="A637" s="564" t="str">
        <f>IF(COUNTIF(Text!$C$4:$C$426,B637)&gt;0,VLOOKUP(B637,Text!$C$4:$H$426,6,FALSE),"")</f>
        <v/>
      </c>
      <c r="B637" s="552" t="s">
        <v>1997</v>
      </c>
      <c r="C637" s="552"/>
      <c r="D637" s="552" t="s">
        <v>1998</v>
      </c>
      <c r="E637" s="552"/>
    </row>
    <row r="638" spans="1:5" x14ac:dyDescent="0.25">
      <c r="A638" s="564" t="str">
        <f>IF(COUNTIF(Text!$C$4:$C$426,B638)&gt;0,VLOOKUP(B638,Text!$C$4:$H$426,6,FALSE),"")</f>
        <v/>
      </c>
      <c r="B638" s="552" t="s">
        <v>1999</v>
      </c>
      <c r="C638" s="552"/>
      <c r="D638" s="552" t="s">
        <v>2000</v>
      </c>
      <c r="E638" s="552"/>
    </row>
    <row r="639" spans="1:5" x14ac:dyDescent="0.25">
      <c r="A639" s="564" t="str">
        <f>IF(COUNTIF(Text!$C$4:$C$426,B639)&gt;0,VLOOKUP(B639,Text!$C$4:$H$426,6,FALSE),"")</f>
        <v/>
      </c>
      <c r="B639" s="552" t="s">
        <v>2001</v>
      </c>
      <c r="C639" s="552"/>
      <c r="D639" s="552" t="s">
        <v>2002</v>
      </c>
      <c r="E639" s="552"/>
    </row>
    <row r="640" spans="1:5" x14ac:dyDescent="0.25">
      <c r="A640" s="564" t="str">
        <f>IF(COUNTIF(Text!$C$4:$C$426,B640)&gt;0,VLOOKUP(B640,Text!$C$4:$H$426,6,FALSE),"")</f>
        <v/>
      </c>
      <c r="B640" s="552" t="s">
        <v>2003</v>
      </c>
      <c r="C640" s="552"/>
      <c r="D640" s="552" t="s">
        <v>2004</v>
      </c>
      <c r="E640" s="552"/>
    </row>
    <row r="641" spans="1:5" x14ac:dyDescent="0.25">
      <c r="A641" s="564" t="str">
        <f>IF(COUNTIF(Text!$C$4:$C$426,B641)&gt;0,VLOOKUP(B641,Text!$C$4:$H$426,6,FALSE),"")</f>
        <v/>
      </c>
      <c r="B641" s="552" t="s">
        <v>2005</v>
      </c>
      <c r="C641" s="552"/>
      <c r="D641" s="552" t="s">
        <v>2006</v>
      </c>
      <c r="E641" s="552"/>
    </row>
    <row r="642" spans="1:5" x14ac:dyDescent="0.25">
      <c r="A642" s="564" t="str">
        <f>IF(COUNTIF(Text!$C$4:$C$426,B642)&gt;0,VLOOKUP(B642,Text!$C$4:$H$426,6,FALSE),"")</f>
        <v/>
      </c>
      <c r="B642" s="552" t="s">
        <v>69</v>
      </c>
      <c r="C642" s="552"/>
      <c r="D642" s="552" t="s">
        <v>2007</v>
      </c>
      <c r="E642" s="552"/>
    </row>
    <row r="643" spans="1:5" x14ac:dyDescent="0.25">
      <c r="A643" s="564" t="str">
        <f>IF(COUNTIF(Text!$C$4:$C$426,B643)&gt;0,VLOOKUP(B643,Text!$C$4:$H$426,6,FALSE),"")</f>
        <v/>
      </c>
      <c r="B643" s="552" t="s">
        <v>18</v>
      </c>
      <c r="C643" s="552"/>
      <c r="D643" s="552" t="s">
        <v>2008</v>
      </c>
      <c r="E643" s="552"/>
    </row>
    <row r="644" spans="1:5" x14ac:dyDescent="0.25">
      <c r="A644" s="564" t="str">
        <f>IF(COUNTIF(Text!$C$4:$C$426,B644)&gt;0,VLOOKUP(B644,Text!$C$4:$H$426,6,FALSE),"")</f>
        <v/>
      </c>
      <c r="B644" s="552" t="s">
        <v>2009</v>
      </c>
      <c r="C644" s="552"/>
      <c r="D644" s="552" t="s">
        <v>2010</v>
      </c>
      <c r="E644" s="552"/>
    </row>
    <row r="645" spans="1:5" x14ac:dyDescent="0.25">
      <c r="A645" s="564" t="str">
        <f>IF(COUNTIF(Text!$C$4:$C$426,B645)&gt;0,VLOOKUP(B645,Text!$C$4:$H$426,6,FALSE),"")</f>
        <v/>
      </c>
      <c r="B645" s="552" t="s">
        <v>2011</v>
      </c>
      <c r="C645" s="552"/>
      <c r="D645" s="552" t="s">
        <v>2012</v>
      </c>
      <c r="E645" s="552"/>
    </row>
    <row r="646" spans="1:5" x14ac:dyDescent="0.25">
      <c r="A646" s="564" t="str">
        <f>IF(COUNTIF(Text!$C$4:$C$426,B646)&gt;0,VLOOKUP(B646,Text!$C$4:$H$426,6,FALSE),"")</f>
        <v/>
      </c>
      <c r="B646" s="552" t="s">
        <v>2013</v>
      </c>
      <c r="C646" s="552"/>
      <c r="D646" s="552" t="s">
        <v>2014</v>
      </c>
      <c r="E646" s="552"/>
    </row>
    <row r="647" spans="1:5" x14ac:dyDescent="0.25">
      <c r="A647" s="564" t="str">
        <f>IF(COUNTIF(Text!$C$4:$C$426,B647)&gt;0,VLOOKUP(B647,Text!$C$4:$H$426,6,FALSE),"")</f>
        <v/>
      </c>
      <c r="B647" s="552" t="s">
        <v>2015</v>
      </c>
      <c r="C647" s="552"/>
      <c r="D647" s="552" t="s">
        <v>2016</v>
      </c>
      <c r="E647" s="552"/>
    </row>
    <row r="648" spans="1:5" x14ac:dyDescent="0.25">
      <c r="A648" s="564" t="str">
        <f>IF(COUNTIF(Text!$C$4:$C$426,B648)&gt;0,VLOOKUP(B648,Text!$C$4:$H$426,6,FALSE),"")</f>
        <v/>
      </c>
      <c r="B648" s="552" t="s">
        <v>2017</v>
      </c>
      <c r="C648" s="552"/>
      <c r="D648" s="552" t="s">
        <v>2018</v>
      </c>
      <c r="E648" s="552"/>
    </row>
    <row r="649" spans="1:5" x14ac:dyDescent="0.25">
      <c r="A649" s="564" t="str">
        <f>IF(COUNTIF(Text!$C$4:$C$426,B649)&gt;0,VLOOKUP(B649,Text!$C$4:$H$426,6,FALSE),"")</f>
        <v/>
      </c>
      <c r="B649" s="552" t="s">
        <v>2019</v>
      </c>
      <c r="C649" s="552"/>
      <c r="D649" s="552" t="s">
        <v>2020</v>
      </c>
      <c r="E649" s="552"/>
    </row>
    <row r="650" spans="1:5" x14ac:dyDescent="0.25">
      <c r="A650" s="564" t="str">
        <f>IF(COUNTIF(Text!$C$4:$C$426,B650)&gt;0,VLOOKUP(B650,Text!$C$4:$H$426,6,FALSE),"")</f>
        <v/>
      </c>
      <c r="B650" s="552" t="s">
        <v>2019</v>
      </c>
      <c r="C650" s="552"/>
      <c r="D650" s="552" t="s">
        <v>2020</v>
      </c>
      <c r="E650" s="552"/>
    </row>
    <row r="651" spans="1:5" x14ac:dyDescent="0.25">
      <c r="A651" s="564" t="str">
        <f>IF(COUNTIF(Text!$C$4:$C$426,B651)&gt;0,VLOOKUP(B651,Text!$C$4:$H$426,6,FALSE),"")</f>
        <v/>
      </c>
      <c r="B651" s="552" t="s">
        <v>2021</v>
      </c>
      <c r="C651" s="552"/>
      <c r="D651" s="552" t="s">
        <v>2022</v>
      </c>
      <c r="E651" s="552"/>
    </row>
    <row r="652" spans="1:5" x14ac:dyDescent="0.25">
      <c r="A652" s="564" t="str">
        <f>IF(COUNTIF(Text!$C$4:$C$426,B652)&gt;0,VLOOKUP(B652,Text!$C$4:$H$426,6,FALSE),"")</f>
        <v/>
      </c>
      <c r="B652" s="552" t="s">
        <v>32</v>
      </c>
      <c r="C652" s="552"/>
      <c r="D652" s="552" t="s">
        <v>2023</v>
      </c>
      <c r="E652" s="552"/>
    </row>
    <row r="653" spans="1:5" x14ac:dyDescent="0.25">
      <c r="A653" s="564" t="str">
        <f>IF(COUNTIF(Text!$C$4:$C$426,B653)&gt;0,VLOOKUP(B653,Text!$C$4:$H$426,6,FALSE),"")</f>
        <v/>
      </c>
      <c r="B653" s="552" t="s">
        <v>2024</v>
      </c>
      <c r="C653" s="552"/>
      <c r="D653" s="552" t="s">
        <v>2025</v>
      </c>
      <c r="E653" s="552"/>
    </row>
    <row r="654" spans="1:5" x14ac:dyDescent="0.25">
      <c r="A654" s="564" t="str">
        <f>IF(COUNTIF(Text!$C$4:$C$426,B654)&gt;0,VLOOKUP(B654,Text!$C$4:$H$426,6,FALSE),"")</f>
        <v/>
      </c>
      <c r="B654" s="552" t="s">
        <v>2026</v>
      </c>
      <c r="C654" s="552"/>
      <c r="D654" s="552" t="s">
        <v>2027</v>
      </c>
      <c r="E654" s="552"/>
    </row>
    <row r="655" spans="1:5" x14ac:dyDescent="0.25">
      <c r="A655" s="564" t="str">
        <f>IF(COUNTIF(Text!$C$4:$C$426,B655)&gt;0,VLOOKUP(B655,Text!$C$4:$H$426,6,FALSE),"")</f>
        <v/>
      </c>
      <c r="B655" s="552" t="s">
        <v>2028</v>
      </c>
      <c r="C655" s="552"/>
      <c r="D655" s="552" t="s">
        <v>2029</v>
      </c>
      <c r="E655" s="552"/>
    </row>
    <row r="656" spans="1:5" x14ac:dyDescent="0.25">
      <c r="A656" s="564" t="str">
        <f>IF(COUNTIF(Text!$C$4:$C$426,B656)&gt;0,VLOOKUP(B656,Text!$C$4:$H$426,6,FALSE),"")</f>
        <v/>
      </c>
      <c r="B656" s="552" t="s">
        <v>2030</v>
      </c>
      <c r="C656" s="552"/>
      <c r="D656" s="552" t="s">
        <v>2031</v>
      </c>
      <c r="E656" s="552"/>
    </row>
    <row r="657" spans="1:5" x14ac:dyDescent="0.25">
      <c r="A657" s="564" t="str">
        <f>IF(COUNTIF(Text!$C$4:$C$426,B657)&gt;0,VLOOKUP(B657,Text!$C$4:$H$426,6,FALSE),"")</f>
        <v/>
      </c>
      <c r="B657" s="552" t="s">
        <v>15</v>
      </c>
      <c r="C657" s="552"/>
      <c r="D657" s="552" t="s">
        <v>2032</v>
      </c>
      <c r="E657" s="552"/>
    </row>
    <row r="658" spans="1:5" x14ac:dyDescent="0.25">
      <c r="A658" s="564" t="str">
        <f>IF(COUNTIF(Text!$C$4:$C$426,B658)&gt;0,VLOOKUP(B658,Text!$C$4:$H$426,6,FALSE),"")</f>
        <v/>
      </c>
      <c r="B658" s="552" t="s">
        <v>2033</v>
      </c>
      <c r="C658" s="552"/>
      <c r="D658" s="552" t="s">
        <v>2034</v>
      </c>
      <c r="E658" s="552"/>
    </row>
    <row r="659" spans="1:5" x14ac:dyDescent="0.25">
      <c r="A659" s="564" t="str">
        <f>IF(COUNTIF(Text!$C$4:$C$426,B659)&gt;0,VLOOKUP(B659,Text!$C$4:$H$426,6,FALSE),"")</f>
        <v/>
      </c>
      <c r="B659" s="552" t="s">
        <v>511</v>
      </c>
      <c r="C659" s="552"/>
      <c r="D659" s="552" t="s">
        <v>2035</v>
      </c>
      <c r="E659" s="552"/>
    </row>
    <row r="660" spans="1:5" x14ac:dyDescent="0.25">
      <c r="A660" s="564" t="str">
        <f>IF(COUNTIF(Text!$C$4:$C$426,B660)&gt;0,VLOOKUP(B660,Text!$C$4:$H$426,6,FALSE),"")</f>
        <v/>
      </c>
      <c r="B660" s="552" t="s">
        <v>2036</v>
      </c>
      <c r="C660" s="552"/>
      <c r="D660" s="552" t="s">
        <v>2037</v>
      </c>
      <c r="E660" s="552"/>
    </row>
    <row r="661" spans="1:5" x14ac:dyDescent="0.25">
      <c r="A661" s="564" t="str">
        <f>IF(COUNTIF(Text!$C$4:$C$426,B661)&gt;0,VLOOKUP(B661,Text!$C$4:$H$426,6,FALSE),"")</f>
        <v/>
      </c>
      <c r="B661" s="552" t="s">
        <v>2038</v>
      </c>
      <c r="C661" s="552"/>
      <c r="D661" s="552" t="s">
        <v>2039</v>
      </c>
      <c r="E661" s="552"/>
    </row>
    <row r="662" spans="1:5" x14ac:dyDescent="0.25">
      <c r="A662" s="564" t="str">
        <f>IF(COUNTIF(Text!$C$4:$C$426,B662)&gt;0,VLOOKUP(B662,Text!$C$4:$H$426,6,FALSE),"")</f>
        <v/>
      </c>
      <c r="B662" s="552" t="s">
        <v>2040</v>
      </c>
      <c r="C662" s="552"/>
      <c r="D662" s="552" t="s">
        <v>2041</v>
      </c>
      <c r="E662" s="552"/>
    </row>
    <row r="663" spans="1:5" x14ac:dyDescent="0.25">
      <c r="A663" s="564" t="str">
        <f>IF(COUNTIF(Text!$C$4:$C$426,B663)&gt;0,VLOOKUP(B663,Text!$C$4:$H$426,6,FALSE),"")</f>
        <v/>
      </c>
      <c r="B663" s="552" t="s">
        <v>488</v>
      </c>
      <c r="C663" s="552"/>
      <c r="D663" s="552" t="s">
        <v>2042</v>
      </c>
      <c r="E663" s="552"/>
    </row>
    <row r="664" spans="1:5" x14ac:dyDescent="0.25">
      <c r="A664" s="564" t="str">
        <f>IF(COUNTIF(Text!$C$4:$C$426,B664)&gt;0,VLOOKUP(B664,Text!$C$4:$H$426,6,FALSE),"")</f>
        <v/>
      </c>
      <c r="B664" s="552" t="s">
        <v>493</v>
      </c>
      <c r="C664" s="552"/>
      <c r="D664" s="552" t="s">
        <v>2043</v>
      </c>
      <c r="E664" s="552"/>
    </row>
    <row r="665" spans="1:5" x14ac:dyDescent="0.25">
      <c r="A665" s="564" t="str">
        <f>IF(COUNTIF(Text!$C$4:$C$426,B665)&gt;0,VLOOKUP(B665,Text!$C$4:$H$426,6,FALSE),"")</f>
        <v/>
      </c>
      <c r="B665" s="552" t="s">
        <v>452</v>
      </c>
      <c r="C665" s="552"/>
      <c r="D665" s="552" t="s">
        <v>2044</v>
      </c>
      <c r="E665" s="552"/>
    </row>
    <row r="666" spans="1:5" x14ac:dyDescent="0.25">
      <c r="A666" s="564" t="str">
        <f>IF(COUNTIF(Text!$C$4:$C$426,B666)&gt;0,VLOOKUP(B666,Text!$C$4:$H$426,6,FALSE),"")</f>
        <v/>
      </c>
      <c r="B666" s="552" t="s">
        <v>2045</v>
      </c>
      <c r="C666" s="552"/>
      <c r="D666" s="552" t="s">
        <v>2044</v>
      </c>
      <c r="E666" s="552"/>
    </row>
    <row r="667" spans="1:5" x14ac:dyDescent="0.25">
      <c r="A667" s="564" t="str">
        <f>IF(COUNTIF(Text!$C$4:$C$426,B667)&gt;0,VLOOKUP(B667,Text!$C$4:$H$426,6,FALSE),"")</f>
        <v/>
      </c>
      <c r="B667" s="552" t="s">
        <v>496</v>
      </c>
      <c r="C667" s="552"/>
      <c r="D667" s="552" t="s">
        <v>2046</v>
      </c>
      <c r="E667" s="552"/>
    </row>
    <row r="668" spans="1:5" x14ac:dyDescent="0.25">
      <c r="A668" s="564" t="str">
        <f>IF(COUNTIF(Text!$C$4:$C$426,B668)&gt;0,VLOOKUP(B668,Text!$C$4:$H$426,6,FALSE),"")</f>
        <v/>
      </c>
      <c r="B668" s="552" t="s">
        <v>2047</v>
      </c>
      <c r="C668" s="558"/>
      <c r="D668" s="552" t="s">
        <v>735</v>
      </c>
      <c r="E668" s="552"/>
    </row>
    <row r="669" spans="1:5" x14ac:dyDescent="0.25">
      <c r="A669" s="564" t="str">
        <f>IF(COUNTIF(Text!$C$4:$C$426,B669)&gt;0,VLOOKUP(B669,Text!$C$4:$H$426,6,FALSE),"")</f>
        <v/>
      </c>
      <c r="B669" s="552" t="s">
        <v>2048</v>
      </c>
      <c r="C669" s="558"/>
      <c r="D669" s="552" t="s">
        <v>2049</v>
      </c>
      <c r="E669" s="552"/>
    </row>
    <row r="670" spans="1:5" x14ac:dyDescent="0.25">
      <c r="A670" s="564" t="str">
        <f>IF(COUNTIF(Text!$C$4:$C$426,B670)&gt;0,VLOOKUP(B670,Text!$C$4:$H$426,6,FALSE),"")</f>
        <v/>
      </c>
      <c r="B670" s="552" t="s">
        <v>29</v>
      </c>
      <c r="C670" s="558"/>
      <c r="D670" s="552" t="s">
        <v>2050</v>
      </c>
      <c r="E670" s="552"/>
    </row>
    <row r="671" spans="1:5" x14ac:dyDescent="0.25">
      <c r="A671" s="564" t="str">
        <f>IF(COUNTIF(Text!$C$4:$C$426,B671)&gt;0,VLOOKUP(B671,Text!$C$4:$H$426,6,FALSE),"")</f>
        <v/>
      </c>
      <c r="B671" s="552" t="s">
        <v>434</v>
      </c>
      <c r="C671" s="558"/>
      <c r="D671" s="552" t="s">
        <v>2051</v>
      </c>
      <c r="E671" s="552"/>
    </row>
    <row r="672" spans="1:5" x14ac:dyDescent="0.25">
      <c r="A672" s="564" t="str">
        <f>IF(COUNTIF(Text!$C$4:$C$426,B672)&gt;0,VLOOKUP(B672,Text!$C$4:$H$426,6,FALSE),"")</f>
        <v/>
      </c>
      <c r="B672" s="552" t="s">
        <v>2052</v>
      </c>
      <c r="C672" s="558"/>
      <c r="D672" s="552" t="s">
        <v>2053</v>
      </c>
      <c r="E672" s="552"/>
    </row>
    <row r="673" spans="1:5" x14ac:dyDescent="0.25">
      <c r="A673" s="564" t="str">
        <f>IF(COUNTIF(Text!$C$4:$C$426,B673)&gt;0,VLOOKUP(B673,Text!$C$4:$H$426,6,FALSE),"")</f>
        <v/>
      </c>
      <c r="B673" s="552" t="s">
        <v>445</v>
      </c>
      <c r="C673" s="558"/>
      <c r="D673" s="552" t="s">
        <v>2054</v>
      </c>
      <c r="E673" s="552"/>
    </row>
    <row r="674" spans="1:5" x14ac:dyDescent="0.25">
      <c r="A674" s="564" t="str">
        <f>IF(COUNTIF(Text!$C$4:$C$426,B674)&gt;0,VLOOKUP(B674,Text!$C$4:$H$426,6,FALSE),"")</f>
        <v/>
      </c>
      <c r="B674" s="552" t="s">
        <v>2055</v>
      </c>
      <c r="C674" s="558"/>
      <c r="D674" s="552" t="s">
        <v>2056</v>
      </c>
      <c r="E674" s="552"/>
    </row>
    <row r="675" spans="1:5" x14ac:dyDescent="0.25">
      <c r="A675" s="564" t="str">
        <f>IF(COUNTIF(Text!$C$4:$C$426,B675)&gt;0,VLOOKUP(B675,Text!$C$4:$H$426,6,FALSE),"")</f>
        <v/>
      </c>
      <c r="B675" s="552" t="s">
        <v>2057</v>
      </c>
      <c r="C675" s="558"/>
      <c r="D675" s="552" t="s">
        <v>2058</v>
      </c>
      <c r="E675" s="552"/>
    </row>
    <row r="676" spans="1:5" x14ac:dyDescent="0.25">
      <c r="A676" s="564" t="str">
        <f>IF(COUNTIF(Text!$C$4:$C$426,B676)&gt;0,VLOOKUP(B676,Text!$C$4:$H$426,6,FALSE),"")</f>
        <v/>
      </c>
      <c r="B676" s="552" t="s">
        <v>2059</v>
      </c>
      <c r="C676" s="558"/>
      <c r="D676" s="552" t="s">
        <v>2060</v>
      </c>
      <c r="E676" s="552"/>
    </row>
    <row r="677" spans="1:5" x14ac:dyDescent="0.25">
      <c r="A677" s="564" t="str">
        <f>IF(COUNTIF(Text!$C$4:$C$426,B677)&gt;0,VLOOKUP(B677,Text!$C$4:$H$426,6,FALSE),"")</f>
        <v/>
      </c>
      <c r="B677" s="552" t="s">
        <v>400</v>
      </c>
      <c r="C677" s="558"/>
      <c r="D677" s="552" t="s">
        <v>2061</v>
      </c>
      <c r="E677" s="552"/>
    </row>
    <row r="678" spans="1:5" x14ac:dyDescent="0.25">
      <c r="A678" s="564" t="str">
        <f>IF(COUNTIF(Text!$C$4:$C$426,B678)&gt;0,VLOOKUP(B678,Text!$C$4:$H$426,6,FALSE),"")</f>
        <v/>
      </c>
      <c r="B678" s="552" t="s">
        <v>401</v>
      </c>
      <c r="C678" s="558"/>
      <c r="D678" s="552" t="s">
        <v>2062</v>
      </c>
      <c r="E678" s="552"/>
    </row>
    <row r="679" spans="1:5" x14ac:dyDescent="0.25">
      <c r="A679" s="564" t="str">
        <f>IF(COUNTIF(Text!$C$4:$C$426,B679)&gt;0,VLOOKUP(B679,Text!$C$4:$H$426,6,FALSE),"")</f>
        <v/>
      </c>
      <c r="B679" s="552" t="s">
        <v>2063</v>
      </c>
      <c r="C679" s="558"/>
      <c r="D679" s="552" t="s">
        <v>2064</v>
      </c>
      <c r="E679" s="552"/>
    </row>
    <row r="680" spans="1:5" x14ac:dyDescent="0.25">
      <c r="A680" s="564" t="str">
        <f>IF(COUNTIF(Text!$C$4:$C$426,B680)&gt;0,VLOOKUP(B680,Text!$C$4:$H$426,6,FALSE),"")</f>
        <v/>
      </c>
      <c r="B680" s="552" t="s">
        <v>2065</v>
      </c>
      <c r="C680" s="558"/>
      <c r="D680" s="552" t="s">
        <v>2066</v>
      </c>
      <c r="E680" s="552"/>
    </row>
    <row r="681" spans="1:5" x14ac:dyDescent="0.25">
      <c r="A681" s="564" t="str">
        <f>IF(COUNTIF(Text!$C$4:$C$426,B681)&gt;0,VLOOKUP(B681,Text!$C$4:$H$426,6,FALSE),"")</f>
        <v/>
      </c>
      <c r="B681" s="552" t="s">
        <v>2067</v>
      </c>
      <c r="C681" s="558"/>
      <c r="D681" s="552" t="s">
        <v>2068</v>
      </c>
      <c r="E681" s="552"/>
    </row>
    <row r="682" spans="1:5" x14ac:dyDescent="0.25">
      <c r="A682" s="564" t="str">
        <f>IF(COUNTIF(Text!$C$4:$C$426,B682)&gt;0,VLOOKUP(B682,Text!$C$4:$H$426,6,FALSE),"")</f>
        <v/>
      </c>
      <c r="B682" s="552" t="s">
        <v>2069</v>
      </c>
      <c r="C682" s="558"/>
      <c r="D682" s="552" t="s">
        <v>2070</v>
      </c>
      <c r="E682" s="552"/>
    </row>
    <row r="683" spans="1:5" x14ac:dyDescent="0.25">
      <c r="A683" s="564" t="str">
        <f>IF(COUNTIF(Text!$C$4:$C$426,B683)&gt;0,VLOOKUP(B683,Text!$C$4:$H$426,6,FALSE),"")</f>
        <v/>
      </c>
      <c r="B683" s="552" t="s">
        <v>2071</v>
      </c>
      <c r="C683" s="558"/>
      <c r="D683" s="552" t="s">
        <v>2072</v>
      </c>
      <c r="E683" s="552"/>
    </row>
    <row r="684" spans="1:5" x14ac:dyDescent="0.25">
      <c r="A684" s="564" t="str">
        <f>IF(COUNTIF(Text!$C$4:$C$426,B684)&gt;0,VLOOKUP(B684,Text!$C$4:$H$426,6,FALSE),"")</f>
        <v/>
      </c>
      <c r="B684" s="552" t="s">
        <v>2073</v>
      </c>
      <c r="C684" s="558"/>
      <c r="D684" s="552" t="s">
        <v>1719</v>
      </c>
      <c r="E684" s="552"/>
    </row>
    <row r="685" spans="1:5" x14ac:dyDescent="0.25">
      <c r="A685" s="564" t="str">
        <f>IF(COUNTIF(Text!$C$4:$C$426,B685)&gt;0,VLOOKUP(B685,Text!$C$4:$H$426,6,FALSE),"")</f>
        <v/>
      </c>
      <c r="B685" s="552" t="s">
        <v>2076</v>
      </c>
      <c r="C685" s="558"/>
      <c r="D685" s="552" t="s">
        <v>2077</v>
      </c>
      <c r="E685" s="552"/>
    </row>
    <row r="686" spans="1:5" x14ac:dyDescent="0.25">
      <c r="A686" s="564" t="str">
        <f>IF(COUNTIF(Text!$C$4:$C$426,B686)&gt;0,VLOOKUP(B686,Text!$C$4:$H$426,6,FALSE),"")</f>
        <v/>
      </c>
      <c r="B686" s="552" t="s">
        <v>2078</v>
      </c>
      <c r="C686" s="558"/>
      <c r="D686" s="552" t="s">
        <v>2079</v>
      </c>
      <c r="E686" s="552"/>
    </row>
    <row r="687" spans="1:5" x14ac:dyDescent="0.25">
      <c r="A687" s="564" t="str">
        <f>IF(COUNTIF(Text!$C$4:$C$426,B687)&gt;0,VLOOKUP(B687,Text!$C$4:$H$426,6,FALSE),"")</f>
        <v/>
      </c>
      <c r="B687" s="552" t="s">
        <v>2080</v>
      </c>
      <c r="C687" s="558"/>
      <c r="D687" s="552" t="s">
        <v>2081</v>
      </c>
      <c r="E687" s="552"/>
    </row>
    <row r="688" spans="1:5" x14ac:dyDescent="0.25">
      <c r="A688" s="564" t="str">
        <f>IF(COUNTIF(Text!$C$4:$C$426,B688)&gt;0,VLOOKUP(B688,Text!$C$4:$H$426,6,FALSE),"")</f>
        <v/>
      </c>
      <c r="B688" s="552" t="s">
        <v>107</v>
      </c>
      <c r="C688" s="558"/>
      <c r="D688" s="552" t="s">
        <v>2082</v>
      </c>
      <c r="E688" s="552"/>
    </row>
    <row r="689" spans="1:5" x14ac:dyDescent="0.25">
      <c r="A689" s="564" t="str">
        <f>IF(COUNTIF(Text!$C$4:$C$426,B689)&gt;0,VLOOKUP(B689,Text!$C$4:$H$426,6,FALSE),"")</f>
        <v/>
      </c>
      <c r="B689" s="552" t="s">
        <v>2083</v>
      </c>
      <c r="C689" s="558"/>
      <c r="D689" s="552" t="s">
        <v>2084</v>
      </c>
      <c r="E689" s="552"/>
    </row>
    <row r="690" spans="1:5" x14ac:dyDescent="0.25">
      <c r="A690" s="564" t="str">
        <f>IF(COUNTIF(Text!$C$4:$C$426,B690)&gt;0,VLOOKUP(B690,Text!$C$4:$H$426,6,FALSE),"")</f>
        <v/>
      </c>
      <c r="B690" s="552" t="s">
        <v>2085</v>
      </c>
      <c r="C690" s="558"/>
      <c r="D690" s="552" t="s">
        <v>2086</v>
      </c>
      <c r="E690" s="552"/>
    </row>
    <row r="691" spans="1:5" x14ac:dyDescent="0.25">
      <c r="A691" s="564" t="str">
        <f>IF(COUNTIF(Text!$C$4:$C$426,B691)&gt;0,VLOOKUP(B691,Text!$C$4:$H$426,6,FALSE),"")</f>
        <v/>
      </c>
      <c r="B691" s="552" t="s">
        <v>2087</v>
      </c>
      <c r="C691" s="558"/>
      <c r="D691" s="552" t="s">
        <v>2088</v>
      </c>
      <c r="E691" s="552"/>
    </row>
    <row r="692" spans="1:5" x14ac:dyDescent="0.25">
      <c r="A692" s="564" t="str">
        <f>IF(COUNTIF(Text!$C$4:$C$426,B692)&gt;0,VLOOKUP(B692,Text!$C$4:$H$426,6,FALSE),"")</f>
        <v/>
      </c>
      <c r="B692" s="552" t="s">
        <v>2089</v>
      </c>
      <c r="C692" s="558"/>
      <c r="D692" s="552" t="s">
        <v>2090</v>
      </c>
      <c r="E692" s="552"/>
    </row>
    <row r="693" spans="1:5" x14ac:dyDescent="0.25">
      <c r="A693" s="564" t="str">
        <f>IF(COUNTIF(Text!$C$4:$C$426,B693)&gt;0,VLOOKUP(B693,Text!$C$4:$H$426,6,FALSE),"")</f>
        <v/>
      </c>
      <c r="B693" s="552" t="s">
        <v>2091</v>
      </c>
      <c r="C693" s="558"/>
      <c r="D693" s="552" t="s">
        <v>1928</v>
      </c>
      <c r="E693" s="552"/>
    </row>
    <row r="694" spans="1:5" x14ac:dyDescent="0.25">
      <c r="A694" s="564" t="str">
        <f>IF(COUNTIF(Text!$C$4:$C$426,B694)&gt;0,VLOOKUP(B694,Text!$C$4:$H$426,6,FALSE),"")</f>
        <v/>
      </c>
      <c r="B694" s="552" t="s">
        <v>2092</v>
      </c>
      <c r="C694" s="558"/>
      <c r="D694" s="552" t="s">
        <v>2093</v>
      </c>
      <c r="E694" s="552"/>
    </row>
    <row r="695" spans="1:5" x14ac:dyDescent="0.25">
      <c r="A695" s="564" t="str">
        <f>IF(COUNTIF(Text!$C$4:$C$426,B695)&gt;0,VLOOKUP(B695,Text!$C$4:$H$426,6,FALSE),"")</f>
        <v/>
      </c>
      <c r="B695" s="552" t="s">
        <v>2094</v>
      </c>
      <c r="C695" s="558"/>
      <c r="D695" s="552" t="s">
        <v>2095</v>
      </c>
      <c r="E695" s="552"/>
    </row>
    <row r="696" spans="1:5" x14ac:dyDescent="0.25">
      <c r="A696" s="564" t="str">
        <f>IF(COUNTIF(Text!$C$4:$C$426,B696)&gt;0,VLOOKUP(B696,Text!$C$4:$H$426,6,FALSE),"")</f>
        <v/>
      </c>
      <c r="B696" s="552" t="s">
        <v>2096</v>
      </c>
      <c r="C696" s="558"/>
      <c r="D696" s="552" t="s">
        <v>2097</v>
      </c>
      <c r="E696" s="552"/>
    </row>
    <row r="697" spans="1:5" x14ac:dyDescent="0.25">
      <c r="A697" s="564" t="str">
        <f>IF(COUNTIF(Text!$C$4:$C$426,B697)&gt;0,VLOOKUP(B697,Text!$C$4:$H$426,6,FALSE),"")</f>
        <v/>
      </c>
      <c r="B697" s="552" t="s">
        <v>2098</v>
      </c>
      <c r="C697" s="558"/>
      <c r="D697" s="552" t="s">
        <v>2099</v>
      </c>
      <c r="E697" s="552"/>
    </row>
    <row r="698" spans="1:5" x14ac:dyDescent="0.25">
      <c r="A698" s="564" t="str">
        <f>IF(COUNTIF(Text!$C$4:$C$426,B698)&gt;0,VLOOKUP(B698,Text!$C$4:$H$426,6,FALSE),"")</f>
        <v/>
      </c>
      <c r="B698" s="552" t="s">
        <v>2100</v>
      </c>
      <c r="C698" s="558"/>
      <c r="D698" s="552" t="s">
        <v>2101</v>
      </c>
      <c r="E698" s="552"/>
    </row>
    <row r="699" spans="1:5" x14ac:dyDescent="0.25">
      <c r="A699" s="564" t="str">
        <f>IF(COUNTIF(Text!$C$4:$C$426,B699)&gt;0,VLOOKUP(B699,Text!$C$4:$H$426,6,FALSE),"")</f>
        <v/>
      </c>
      <c r="B699" s="552" t="s">
        <v>2102</v>
      </c>
      <c r="C699" s="558"/>
      <c r="D699" s="552" t="s">
        <v>2103</v>
      </c>
      <c r="E699" s="552"/>
    </row>
    <row r="700" spans="1:5" x14ac:dyDescent="0.25">
      <c r="A700" s="564" t="str">
        <f>IF(COUNTIF(Text!$C$4:$C$426,B700)&gt;0,VLOOKUP(B700,Text!$C$4:$H$426,6,FALSE),"")</f>
        <v/>
      </c>
      <c r="B700" s="552" t="s">
        <v>2104</v>
      </c>
      <c r="C700" s="558"/>
      <c r="D700" s="552" t="s">
        <v>2105</v>
      </c>
      <c r="E700" s="552"/>
    </row>
    <row r="701" spans="1:5" x14ac:dyDescent="0.25">
      <c r="A701" s="564" t="str">
        <f>IF(COUNTIF(Text!$C$4:$C$426,B701)&gt;0,VLOOKUP(B701,Text!$C$4:$H$426,6,FALSE),"")</f>
        <v/>
      </c>
      <c r="B701" s="31" t="s">
        <v>2106</v>
      </c>
      <c r="C701" s="558"/>
      <c r="D701" s="552" t="s">
        <v>2107</v>
      </c>
      <c r="E701" s="552"/>
    </row>
    <row r="702" spans="1:5" x14ac:dyDescent="0.25">
      <c r="A702" s="564" t="str">
        <f>IF(COUNTIF(Text!$C$4:$C$426,B702)&gt;0,VLOOKUP(B702,Text!$C$4:$H$426,6,FALSE),"")</f>
        <v/>
      </c>
      <c r="B702" s="552" t="s">
        <v>2108</v>
      </c>
      <c r="C702" s="558"/>
      <c r="D702" s="552" t="s">
        <v>2109</v>
      </c>
      <c r="E702" s="552"/>
    </row>
    <row r="703" spans="1:5" x14ac:dyDescent="0.25">
      <c r="A703" s="564" t="str">
        <f>IF(COUNTIF(Text!$C$4:$C$426,B703)&gt;0,VLOOKUP(B703,Text!$C$4:$H$426,6,FALSE),"")</f>
        <v/>
      </c>
      <c r="B703" s="552" t="s">
        <v>2110</v>
      </c>
      <c r="C703" s="558"/>
      <c r="D703" s="552" t="s">
        <v>2111</v>
      </c>
      <c r="E703" s="552"/>
    </row>
    <row r="704" spans="1:5" x14ac:dyDescent="0.25">
      <c r="A704" s="564" t="str">
        <f>IF(COUNTIF(Text!$C$4:$C$426,B704)&gt;0,VLOOKUP(B704,Text!$C$4:$H$426,6,FALSE),"")</f>
        <v/>
      </c>
      <c r="B704" s="552" t="s">
        <v>2112</v>
      </c>
      <c r="C704" s="558"/>
      <c r="D704" s="552" t="s">
        <v>2113</v>
      </c>
      <c r="E704" s="552"/>
    </row>
    <row r="705" spans="1:5" x14ac:dyDescent="0.25">
      <c r="A705" s="564" t="str">
        <f>IF(COUNTIF(Text!$C$4:$C$426,B705)&gt;0,VLOOKUP(B705,Text!$C$4:$H$426,6,FALSE),"")</f>
        <v/>
      </c>
      <c r="B705" s="552" t="s">
        <v>2114</v>
      </c>
      <c r="C705" s="558"/>
      <c r="D705" s="552" t="s">
        <v>2115</v>
      </c>
      <c r="E705" s="552"/>
    </row>
    <row r="706" spans="1:5" x14ac:dyDescent="0.25">
      <c r="A706" s="564" t="str">
        <f>IF(COUNTIF(Text!$C$4:$C$426,B706)&gt;0,VLOOKUP(B706,Text!$C$4:$H$426,6,FALSE),"")</f>
        <v/>
      </c>
      <c r="B706" s="552" t="s">
        <v>2116</v>
      </c>
      <c r="C706" s="558"/>
      <c r="D706" s="552" t="s">
        <v>2117</v>
      </c>
      <c r="E706" s="552"/>
    </row>
    <row r="707" spans="1:5" x14ac:dyDescent="0.25">
      <c r="A707" s="564" t="str">
        <f>IF(COUNTIF(Text!$C$4:$C$426,B707)&gt;0,VLOOKUP(B707,Text!$C$4:$H$426,6,FALSE),"")</f>
        <v/>
      </c>
      <c r="B707" s="552" t="s">
        <v>2118</v>
      </c>
      <c r="C707" s="558"/>
      <c r="D707" s="552" t="s">
        <v>2119</v>
      </c>
      <c r="E707" s="552"/>
    </row>
    <row r="708" spans="1:5" x14ac:dyDescent="0.25">
      <c r="A708" s="564" t="str">
        <f>IF(COUNTIF(Text!$C$4:$C$426,B708)&gt;0,VLOOKUP(B708,Text!$C$4:$H$426,6,FALSE),"")</f>
        <v/>
      </c>
      <c r="B708" s="552" t="s">
        <v>2120</v>
      </c>
      <c r="C708" s="558"/>
      <c r="D708" s="552" t="s">
        <v>2121</v>
      </c>
      <c r="E708" s="552"/>
    </row>
    <row r="709" spans="1:5" x14ac:dyDescent="0.25">
      <c r="A709" s="564" t="str">
        <f>IF(COUNTIF(Text!$C$4:$C$426,B709)&gt;0,VLOOKUP(B709,Text!$C$4:$H$426,6,FALSE),"")</f>
        <v/>
      </c>
      <c r="B709" s="31" t="s">
        <v>2122</v>
      </c>
      <c r="C709" s="558"/>
      <c r="D709" s="552" t="s">
        <v>2123</v>
      </c>
      <c r="E709" s="552"/>
    </row>
    <row r="710" spans="1:5" x14ac:dyDescent="0.25">
      <c r="A710" s="564" t="str">
        <f>IF(COUNTIF(Text!$C$4:$C$426,B710)&gt;0,VLOOKUP(B710,Text!$C$4:$H$426,6,FALSE),"")</f>
        <v/>
      </c>
      <c r="B710" s="552" t="s">
        <v>2124</v>
      </c>
      <c r="C710" s="558"/>
      <c r="D710" s="552" t="s">
        <v>2125</v>
      </c>
      <c r="E710" s="552"/>
    </row>
    <row r="711" spans="1:5" x14ac:dyDescent="0.25">
      <c r="A711" s="564" t="str">
        <f>IF(COUNTIF(Text!$C$4:$C$426,B711)&gt;0,VLOOKUP(B711,Text!$C$4:$H$426,6,FALSE),"")</f>
        <v/>
      </c>
      <c r="B711" s="552" t="s">
        <v>2126</v>
      </c>
      <c r="C711" s="558"/>
      <c r="D711" s="552" t="s">
        <v>2127</v>
      </c>
      <c r="E711" s="552"/>
    </row>
    <row r="712" spans="1:5" x14ac:dyDescent="0.25">
      <c r="A712" s="564" t="str">
        <f>IF(COUNTIF(Text!$C$4:$C$426,B712)&gt;0,VLOOKUP(B712,Text!$C$4:$H$426,6,FALSE),"")</f>
        <v/>
      </c>
      <c r="B712" s="552" t="s">
        <v>2128</v>
      </c>
      <c r="C712" s="558"/>
      <c r="D712" s="552" t="s">
        <v>2129</v>
      </c>
      <c r="E712" s="552"/>
    </row>
    <row r="713" spans="1:5" x14ac:dyDescent="0.25">
      <c r="A713" s="564" t="str">
        <f>IF(COUNTIF(Text!$C$4:$C$426,B713)&gt;0,VLOOKUP(B713,Text!$C$4:$H$426,6,FALSE),"")</f>
        <v/>
      </c>
      <c r="B713" s="552" t="s">
        <v>2130</v>
      </c>
      <c r="C713" s="558"/>
      <c r="D713" s="552" t="s">
        <v>2131</v>
      </c>
      <c r="E713" s="552"/>
    </row>
    <row r="714" spans="1:5" x14ac:dyDescent="0.25">
      <c r="A714" s="564" t="str">
        <f>IF(COUNTIF(Text!$C$4:$C$426,B714)&gt;0,VLOOKUP(B714,Text!$C$4:$H$426,6,FALSE),"")</f>
        <v/>
      </c>
      <c r="B714" s="552" t="s">
        <v>2132</v>
      </c>
      <c r="C714" s="558"/>
      <c r="D714" s="552" t="s">
        <v>2133</v>
      </c>
      <c r="E714" s="552"/>
    </row>
    <row r="715" spans="1:5" x14ac:dyDescent="0.25">
      <c r="A715" s="564" t="str">
        <f>IF(COUNTIF(Text!$C$4:$C$426,B715)&gt;0,VLOOKUP(B715,Text!$C$4:$H$426,6,FALSE),"")</f>
        <v/>
      </c>
      <c r="B715" s="552" t="s">
        <v>2134</v>
      </c>
      <c r="C715" s="558"/>
      <c r="D715" s="552" t="s">
        <v>2135</v>
      </c>
      <c r="E715" s="552"/>
    </row>
    <row r="716" spans="1:5" x14ac:dyDescent="0.25">
      <c r="A716" s="564" t="str">
        <f>IF(COUNTIF(Text!$C$4:$C$426,B716)&gt;0,VLOOKUP(B716,Text!$C$4:$H$426,6,FALSE),"")</f>
        <v/>
      </c>
      <c r="B716" s="552" t="s">
        <v>2136</v>
      </c>
      <c r="C716" s="558"/>
      <c r="D716" s="552" t="s">
        <v>2137</v>
      </c>
      <c r="E716" s="552"/>
    </row>
    <row r="717" spans="1:5" x14ac:dyDescent="0.25">
      <c r="A717" s="564" t="str">
        <f>IF(COUNTIF(Text!$C$4:$C$426,B717)&gt;0,VLOOKUP(B717,Text!$C$4:$H$426,6,FALSE),"")</f>
        <v/>
      </c>
      <c r="B717" s="552" t="s">
        <v>2138</v>
      </c>
      <c r="C717" s="558"/>
      <c r="D717" s="552" t="s">
        <v>2139</v>
      </c>
      <c r="E717" s="552"/>
    </row>
    <row r="718" spans="1:5" x14ac:dyDescent="0.25">
      <c r="A718" s="564" t="str">
        <f>IF(COUNTIF(Text!$C$4:$C$426,B718)&gt;0,VLOOKUP(B718,Text!$C$4:$H$426,6,FALSE),"")</f>
        <v/>
      </c>
      <c r="B718" s="552" t="s">
        <v>2140</v>
      </c>
      <c r="C718" s="558"/>
      <c r="D718" s="552" t="s">
        <v>2141</v>
      </c>
      <c r="E718" s="552"/>
    </row>
    <row r="719" spans="1:5" x14ac:dyDescent="0.25">
      <c r="A719" s="564" t="str">
        <f>IF(COUNTIF(Text!$C$4:$C$426,B719)&gt;0,VLOOKUP(B719,Text!$C$4:$H$426,6,FALSE),"")</f>
        <v/>
      </c>
      <c r="B719" s="552" t="s">
        <v>209</v>
      </c>
      <c r="C719" s="552"/>
      <c r="D719" s="552" t="s">
        <v>2142</v>
      </c>
      <c r="E719" s="552"/>
    </row>
    <row r="720" spans="1:5" x14ac:dyDescent="0.25">
      <c r="A720" s="564" t="str">
        <f>IF(COUNTIF(Text!$C$4:$C$426,B720)&gt;0,VLOOKUP(B720,Text!$C$4:$H$426,6,FALSE),"")</f>
        <v/>
      </c>
      <c r="B720" s="552" t="s">
        <v>2143</v>
      </c>
      <c r="C720" s="558"/>
      <c r="D720" s="552" t="s">
        <v>2144</v>
      </c>
      <c r="E720" s="552"/>
    </row>
    <row r="721" spans="1:5" x14ac:dyDescent="0.25">
      <c r="A721" s="564" t="str">
        <f>IF(COUNTIF(Text!$C$4:$C$426,B721)&gt;0,VLOOKUP(B721,Text!$C$4:$H$426,6,FALSE),"")</f>
        <v/>
      </c>
      <c r="B721" s="552" t="s">
        <v>2145</v>
      </c>
      <c r="C721" s="558"/>
      <c r="D721" s="552" t="s">
        <v>2146</v>
      </c>
      <c r="E721" s="552"/>
    </row>
    <row r="722" spans="1:5" x14ac:dyDescent="0.25">
      <c r="A722" s="564" t="str">
        <f>IF(COUNTIF(Text!$C$4:$C$426,B722)&gt;0,VLOOKUP(B722,Text!$C$4:$H$426,6,FALSE),"")</f>
        <v/>
      </c>
      <c r="B722" s="552" t="s">
        <v>391</v>
      </c>
      <c r="C722" s="558"/>
      <c r="D722" s="552" t="s">
        <v>2147</v>
      </c>
      <c r="E722" s="552"/>
    </row>
    <row r="723" spans="1:5" x14ac:dyDescent="0.25">
      <c r="A723" s="564" t="str">
        <f>IF(COUNTIF(Text!$C$4:$C$426,B723)&gt;0,VLOOKUP(B723,Text!$C$4:$H$426,6,FALSE),"")</f>
        <v/>
      </c>
      <c r="B723" s="552" t="s">
        <v>2148</v>
      </c>
      <c r="C723" s="558"/>
      <c r="D723" s="552" t="s">
        <v>2149</v>
      </c>
      <c r="E723" s="552"/>
    </row>
    <row r="724" spans="1:5" x14ac:dyDescent="0.25">
      <c r="A724" s="564" t="str">
        <f>IF(COUNTIF(Text!$C$4:$C$426,B724)&gt;0,VLOOKUP(B724,Text!$C$4:$H$426,6,FALSE),"")</f>
        <v/>
      </c>
      <c r="B724" s="552" t="s">
        <v>2150</v>
      </c>
      <c r="C724" s="558"/>
      <c r="D724" s="552" t="s">
        <v>2151</v>
      </c>
      <c r="E724" s="552"/>
    </row>
    <row r="725" spans="1:5" x14ac:dyDescent="0.25">
      <c r="A725" s="564" t="str">
        <f>IF(COUNTIF(Text!$C$4:$C$426,B725)&gt;0,VLOOKUP(B725,Text!$C$4:$H$426,6,FALSE),"")</f>
        <v/>
      </c>
      <c r="B725" s="552" t="s">
        <v>2152</v>
      </c>
      <c r="C725" s="558"/>
      <c r="D725" s="552" t="s">
        <v>2153</v>
      </c>
      <c r="E725" s="552"/>
    </row>
    <row r="726" spans="1:5" x14ac:dyDescent="0.25">
      <c r="A726" s="564" t="str">
        <f>IF(COUNTIF(Text!$C$4:$C$426,B726)&gt;0,VLOOKUP(B726,Text!$C$4:$H$426,6,FALSE),"")</f>
        <v/>
      </c>
      <c r="B726" s="552" t="s">
        <v>2154</v>
      </c>
      <c r="C726" s="558"/>
      <c r="D726" s="552" t="s">
        <v>2155</v>
      </c>
      <c r="E726" s="552"/>
    </row>
    <row r="727" spans="1:5" x14ac:dyDescent="0.25">
      <c r="A727" s="564" t="str">
        <f>IF(COUNTIF(Text!$C$4:$C$426,B727)&gt;0,VLOOKUP(B727,Text!$C$4:$H$426,6,FALSE),"")</f>
        <v/>
      </c>
      <c r="B727" s="552" t="s">
        <v>2156</v>
      </c>
      <c r="C727" s="558"/>
      <c r="D727" s="552" t="s">
        <v>2157</v>
      </c>
      <c r="E727" s="552"/>
    </row>
    <row r="728" spans="1:5" x14ac:dyDescent="0.25">
      <c r="A728" s="564" t="str">
        <f>IF(COUNTIF(Text!$C$4:$C$426,B728)&gt;0,VLOOKUP(B728,Text!$C$4:$H$426,6,FALSE),"")</f>
        <v/>
      </c>
      <c r="B728" s="552" t="s">
        <v>2158</v>
      </c>
      <c r="C728" s="558"/>
      <c r="D728" s="552" t="s">
        <v>2159</v>
      </c>
      <c r="E728" s="552"/>
    </row>
    <row r="729" spans="1:5" x14ac:dyDescent="0.25">
      <c r="A729" s="564" t="str">
        <f>IF(COUNTIF(Text!$C$4:$C$426,B729)&gt;0,VLOOKUP(B729,Text!$C$4:$H$426,6,FALSE),"")</f>
        <v/>
      </c>
      <c r="B729" s="552" t="s">
        <v>2160</v>
      </c>
      <c r="C729" s="558"/>
      <c r="D729" s="552" t="s">
        <v>2161</v>
      </c>
      <c r="E729" s="552"/>
    </row>
    <row r="730" spans="1:5" x14ac:dyDescent="0.25">
      <c r="A730" s="564" t="str">
        <f>IF(COUNTIF(Text!$C$4:$C$426,B730)&gt;0,VLOOKUP(B730,Text!$C$4:$H$426,6,FALSE),"")</f>
        <v/>
      </c>
      <c r="B730" s="552" t="s">
        <v>2162</v>
      </c>
      <c r="C730" s="558"/>
      <c r="D730" s="552" t="s">
        <v>2163</v>
      </c>
      <c r="E730" s="552"/>
    </row>
    <row r="731" spans="1:5" x14ac:dyDescent="0.25">
      <c r="A731" s="564" t="str">
        <f>IF(COUNTIF(Text!$C$4:$C$426,B731)&gt;0,VLOOKUP(B731,Text!$C$4:$H$426,6,FALSE),"")</f>
        <v/>
      </c>
      <c r="B731" s="552" t="s">
        <v>2164</v>
      </c>
      <c r="C731" s="558"/>
      <c r="D731" s="552" t="s">
        <v>2165</v>
      </c>
      <c r="E731" s="552"/>
    </row>
    <row r="732" spans="1:5" x14ac:dyDescent="0.25">
      <c r="A732" s="564" t="str">
        <f>IF(COUNTIF(Text!$C$4:$C$426,B732)&gt;0,VLOOKUP(B732,Text!$C$4:$H$426,6,FALSE),"")</f>
        <v/>
      </c>
      <c r="B732" s="552" t="s">
        <v>2166</v>
      </c>
      <c r="C732" s="558"/>
      <c r="D732" s="552" t="s">
        <v>2167</v>
      </c>
      <c r="E732" s="552"/>
    </row>
    <row r="733" spans="1:5" x14ac:dyDescent="0.25">
      <c r="A733" s="564" t="str">
        <f>IF(COUNTIF(Text!$C$4:$C$426,B733)&gt;0,VLOOKUP(B733,Text!$C$4:$H$426,6,FALSE),"")</f>
        <v/>
      </c>
      <c r="B733" s="552" t="s">
        <v>2168</v>
      </c>
      <c r="C733" s="558"/>
      <c r="D733" s="552" t="s">
        <v>2169</v>
      </c>
      <c r="E733" s="552"/>
    </row>
    <row r="734" spans="1:5" x14ac:dyDescent="0.25">
      <c r="A734" s="564" t="str">
        <f>IF(COUNTIF(Text!$C$4:$C$426,B734)&gt;0,VLOOKUP(B734,Text!$C$4:$H$426,6,FALSE),"")</f>
        <v/>
      </c>
      <c r="B734" s="552" t="s">
        <v>428</v>
      </c>
      <c r="C734" s="558"/>
      <c r="D734" s="552" t="s">
        <v>2170</v>
      </c>
      <c r="E734" s="552"/>
    </row>
    <row r="735" spans="1:5" x14ac:dyDescent="0.25">
      <c r="A735" s="564" t="str">
        <f>IF(COUNTIF(Text!$C$4:$C$426,B735)&gt;0,VLOOKUP(B735,Text!$C$4:$H$426,6,FALSE),"")</f>
        <v/>
      </c>
      <c r="B735" s="552" t="s">
        <v>577</v>
      </c>
      <c r="C735" s="558"/>
      <c r="D735" s="552" t="s">
        <v>2171</v>
      </c>
      <c r="E735" s="552"/>
    </row>
    <row r="736" spans="1:5" x14ac:dyDescent="0.25">
      <c r="A736" s="564" t="str">
        <f>IF(COUNTIF(Text!$C$4:$C$426,B736)&gt;0,VLOOKUP(B736,Text!$C$4:$H$426,6,FALSE),"")</f>
        <v/>
      </c>
      <c r="B736" s="552" t="s">
        <v>229</v>
      </c>
      <c r="C736" s="558"/>
      <c r="D736" s="552" t="s">
        <v>791</v>
      </c>
      <c r="E736" s="552"/>
    </row>
    <row r="737" spans="1:5" x14ac:dyDescent="0.25">
      <c r="A737" s="564" t="str">
        <f>IF(COUNTIF(Text!$C$4:$C$426,B737)&gt;0,VLOOKUP(B737,Text!$C$4:$H$426,6,FALSE),"")</f>
        <v/>
      </c>
      <c r="B737" s="552" t="s">
        <v>584</v>
      </c>
      <c r="C737" s="558"/>
      <c r="D737" s="552" t="s">
        <v>2172</v>
      </c>
      <c r="E737" s="552"/>
    </row>
    <row r="738" spans="1:5" x14ac:dyDescent="0.25">
      <c r="A738" s="564" t="str">
        <f>IF(COUNTIF(Text!$C$4:$C$426,B738)&gt;0,VLOOKUP(B738,Text!$C$4:$H$426,6,FALSE),"")</f>
        <v/>
      </c>
      <c r="B738" s="552" t="s">
        <v>588</v>
      </c>
      <c r="C738" s="558"/>
      <c r="D738" s="552" t="s">
        <v>2173</v>
      </c>
      <c r="E738" s="552"/>
    </row>
    <row r="739" spans="1:5" x14ac:dyDescent="0.25">
      <c r="A739" s="564" t="str">
        <f>IF(COUNTIF(Text!$C$4:$C$426,B739)&gt;0,VLOOKUP(B739,Text!$C$4:$H$426,6,FALSE),"")</f>
        <v/>
      </c>
      <c r="B739" s="552" t="s">
        <v>592</v>
      </c>
      <c r="C739" s="558"/>
      <c r="D739" s="552" t="s">
        <v>2174</v>
      </c>
      <c r="E739" s="552"/>
    </row>
    <row r="740" spans="1:5" x14ac:dyDescent="0.25">
      <c r="A740" s="564" t="str">
        <f>IF(COUNTIF(Text!$C$4:$C$426,B740)&gt;0,VLOOKUP(B740,Text!$C$4:$H$426,6,FALSE),"")</f>
        <v/>
      </c>
      <c r="B740" s="552" t="s">
        <v>596</v>
      </c>
      <c r="C740" s="558"/>
      <c r="D740" s="552" t="s">
        <v>819</v>
      </c>
      <c r="E740" s="552"/>
    </row>
    <row r="741" spans="1:5" x14ac:dyDescent="0.25">
      <c r="A741" s="564" t="str">
        <f>IF(COUNTIF(Text!$C$4:$C$426,B741)&gt;0,VLOOKUP(B741,Text!$C$4:$H$426,6,FALSE),"")</f>
        <v/>
      </c>
      <c r="B741" s="552" t="s">
        <v>600</v>
      </c>
      <c r="C741" s="558"/>
      <c r="D741" s="552" t="s">
        <v>2175</v>
      </c>
      <c r="E741" s="552"/>
    </row>
    <row r="742" spans="1:5" x14ac:dyDescent="0.25">
      <c r="A742" s="564" t="str">
        <f>IF(COUNTIF(Text!$C$4:$C$426,B742)&gt;0,VLOOKUP(B742,Text!$C$4:$H$426,6,FALSE),"")</f>
        <v/>
      </c>
      <c r="B742" s="552" t="s">
        <v>2176</v>
      </c>
      <c r="C742" s="558"/>
      <c r="D742" s="552" t="s">
        <v>2177</v>
      </c>
      <c r="E742" s="552"/>
    </row>
    <row r="743" spans="1:5" x14ac:dyDescent="0.25">
      <c r="A743" s="564" t="str">
        <f>IF(COUNTIF(Text!$C$4:$C$426,B743)&gt;0,VLOOKUP(B743,Text!$C$4:$H$426,6,FALSE),"")</f>
        <v/>
      </c>
      <c r="B743" s="552" t="s">
        <v>607</v>
      </c>
      <c r="C743" s="558"/>
      <c r="D743" s="552" t="s">
        <v>2178</v>
      </c>
      <c r="E743" s="552"/>
    </row>
    <row r="744" spans="1:5" x14ac:dyDescent="0.25">
      <c r="A744" s="564" t="str">
        <f>IF(COUNTIF(Text!$C$4:$C$426,B744)&gt;0,VLOOKUP(B744,Text!$C$4:$H$426,6,FALSE),"")</f>
        <v/>
      </c>
      <c r="B744" s="552" t="s">
        <v>611</v>
      </c>
      <c r="C744" s="558"/>
      <c r="D744" s="552" t="s">
        <v>2179</v>
      </c>
      <c r="E744" s="552"/>
    </row>
    <row r="745" spans="1:5" x14ac:dyDescent="0.25">
      <c r="A745" s="564" t="str">
        <f>IF(COUNTIF(Text!$C$4:$C$426,B745)&gt;0,VLOOKUP(B745,Text!$C$4:$H$426,6,FALSE),"")</f>
        <v/>
      </c>
      <c r="B745" s="552" t="s">
        <v>620</v>
      </c>
      <c r="C745" s="558"/>
      <c r="D745" s="552" t="s">
        <v>2180</v>
      </c>
      <c r="E745" s="552"/>
    </row>
    <row r="746" spans="1:5" x14ac:dyDescent="0.25">
      <c r="A746" s="564" t="str">
        <f>IF(COUNTIF(Text!$C$4:$C$426,B746)&gt;0,VLOOKUP(B746,Text!$C$4:$H$426,6,FALSE),"")</f>
        <v/>
      </c>
      <c r="B746" s="552" t="s">
        <v>624</v>
      </c>
      <c r="C746" s="558"/>
      <c r="D746" s="552" t="s">
        <v>2181</v>
      </c>
      <c r="E746" s="552"/>
    </row>
    <row r="747" spans="1:5" x14ac:dyDescent="0.25">
      <c r="A747" s="564" t="str">
        <f>IF(COUNTIF(Text!$C$4:$C$426,B747)&gt;0,VLOOKUP(B747,Text!$C$4:$H$426,6,FALSE),"")</f>
        <v/>
      </c>
      <c r="B747" s="552" t="s">
        <v>503</v>
      </c>
      <c r="C747" s="558"/>
      <c r="D747" s="552" t="s">
        <v>2182</v>
      </c>
      <c r="E747" s="552"/>
    </row>
    <row r="748" spans="1:5" x14ac:dyDescent="0.25">
      <c r="A748" s="564" t="str">
        <f>IF(COUNTIF(Text!$C$4:$C$426,B748)&gt;0,VLOOKUP(B748,Text!$C$4:$H$426,6,FALSE),"")</f>
        <v/>
      </c>
      <c r="B748" s="552" t="s">
        <v>60</v>
      </c>
      <c r="C748" s="558"/>
      <c r="D748" s="552" t="s">
        <v>3695</v>
      </c>
      <c r="E748" s="552"/>
    </row>
    <row r="749" spans="1:5" x14ac:dyDescent="0.25">
      <c r="A749" s="564" t="str">
        <f>IF(COUNTIF(Text!$C$4:$C$426,B749)&gt;0,VLOOKUP(B749,Text!$C$4:$H$426,6,FALSE),"")</f>
        <v/>
      </c>
      <c r="B749" s="552" t="s">
        <v>647</v>
      </c>
      <c r="C749" s="558"/>
      <c r="D749" s="552" t="s">
        <v>2184</v>
      </c>
      <c r="E749" s="552"/>
    </row>
    <row r="750" spans="1:5" x14ac:dyDescent="0.25">
      <c r="A750" s="564" t="str">
        <f>IF(COUNTIF(Text!$C$4:$C$426,B750)&gt;0,VLOOKUP(B750,Text!$C$4:$H$426,6,FALSE),"")</f>
        <v/>
      </c>
      <c r="B750" s="552" t="s">
        <v>672</v>
      </c>
      <c r="C750" s="558"/>
      <c r="D750" s="552" t="s">
        <v>2185</v>
      </c>
      <c r="E750" s="552"/>
    </row>
    <row r="751" spans="1:5" x14ac:dyDescent="0.25">
      <c r="A751" s="564" t="str">
        <f>IF(COUNTIF(Text!$C$4:$C$426,B751)&gt;0,VLOOKUP(B751,Text!$C$4:$H$426,6,FALSE),"")</f>
        <v/>
      </c>
      <c r="B751" s="552" t="s">
        <v>676</v>
      </c>
      <c r="C751" s="558"/>
      <c r="D751" s="552" t="s">
        <v>2186</v>
      </c>
      <c r="E751" s="552"/>
    </row>
    <row r="752" spans="1:5" x14ac:dyDescent="0.25">
      <c r="A752" s="564" t="str">
        <f>IF(COUNTIF(Text!$C$4:$C$426,B752)&gt;0,VLOOKUP(B752,Text!$C$4:$H$426,6,FALSE),"")</f>
        <v/>
      </c>
      <c r="B752" s="552" t="s">
        <v>680</v>
      </c>
      <c r="C752" s="558"/>
      <c r="D752" s="552" t="s">
        <v>2187</v>
      </c>
      <c r="E752" s="552"/>
    </row>
    <row r="753" spans="1:5" x14ac:dyDescent="0.25">
      <c r="A753" s="564" t="str">
        <f>IF(COUNTIF(Text!$C$4:$C$426,B753)&gt;0,VLOOKUP(B753,Text!$C$4:$H$426,6,FALSE),"")</f>
        <v/>
      </c>
      <c r="B753" s="552" t="s">
        <v>684</v>
      </c>
      <c r="C753" s="558"/>
      <c r="D753" s="552" t="s">
        <v>2188</v>
      </c>
      <c r="E753" s="552"/>
    </row>
    <row r="754" spans="1:5" x14ac:dyDescent="0.25">
      <c r="A754" s="564" t="str">
        <f>IF(COUNTIF(Text!$C$4:$C$426,B754)&gt;0,VLOOKUP(B754,Text!$C$4:$H$426,6,FALSE),"")</f>
        <v/>
      </c>
      <c r="B754" s="552" t="s">
        <v>688</v>
      </c>
      <c r="C754" s="558"/>
      <c r="D754" s="552" t="s">
        <v>2189</v>
      </c>
      <c r="E754" s="552"/>
    </row>
    <row r="755" spans="1:5" x14ac:dyDescent="0.25">
      <c r="A755" s="564" t="str">
        <f>IF(COUNTIF(Text!$C$4:$C$426,B755)&gt;0,VLOOKUP(B755,Text!$C$4:$H$426,6,FALSE),"")</f>
        <v/>
      </c>
      <c r="B755" s="552" t="s">
        <v>703</v>
      </c>
      <c r="C755" s="558"/>
      <c r="D755" s="552" t="s">
        <v>2190</v>
      </c>
      <c r="E755" s="552"/>
    </row>
    <row r="756" spans="1:5" x14ac:dyDescent="0.25">
      <c r="A756" s="564" t="str">
        <f>IF(COUNTIF(Text!$C$4:$C$426,B756)&gt;0,VLOOKUP(B756,Text!$C$4:$H$426,6,FALSE),"")</f>
        <v/>
      </c>
      <c r="B756" s="552" t="s">
        <v>707</v>
      </c>
      <c r="C756" s="558"/>
      <c r="D756" s="552" t="s">
        <v>2191</v>
      </c>
      <c r="E756" s="552"/>
    </row>
    <row r="757" spans="1:5" x14ac:dyDescent="0.25">
      <c r="A757" s="564" t="str">
        <f>IF(COUNTIF(Text!$C$4:$C$426,B757)&gt;0,VLOOKUP(B757,Text!$C$4:$H$426,6,FALSE),"")</f>
        <v/>
      </c>
      <c r="B757" s="552" t="s">
        <v>711</v>
      </c>
      <c r="C757" s="558"/>
      <c r="D757" s="552" t="s">
        <v>2192</v>
      </c>
      <c r="E757" s="552"/>
    </row>
    <row r="758" spans="1:5" x14ac:dyDescent="0.25">
      <c r="A758" s="564" t="str">
        <f>IF(COUNTIF(Text!$C$4:$C$426,B758)&gt;0,VLOOKUP(B758,Text!$C$4:$H$426,6,FALSE),"")</f>
        <v/>
      </c>
      <c r="B758" s="552" t="s">
        <v>715</v>
      </c>
      <c r="C758" s="552"/>
      <c r="D758" s="552" t="s">
        <v>2193</v>
      </c>
      <c r="E758" s="552"/>
    </row>
    <row r="759" spans="1:5" x14ac:dyDescent="0.25">
      <c r="A759" s="564" t="str">
        <f>IF(COUNTIF(Text!$C$4:$C$426,B759)&gt;0,VLOOKUP(B759,Text!$C$4:$H$426,6,FALSE),"")</f>
        <v/>
      </c>
      <c r="B759" s="552" t="s">
        <v>730</v>
      </c>
      <c r="C759" s="558"/>
      <c r="D759" s="552" t="s">
        <v>2194</v>
      </c>
      <c r="E759" s="552"/>
    </row>
    <row r="760" spans="1:5" x14ac:dyDescent="0.25">
      <c r="A760" s="564" t="str">
        <f>IF(COUNTIF(Text!$C$4:$C$426,B760)&gt;0,VLOOKUP(B760,Text!$C$4:$H$426,6,FALSE),"")</f>
        <v/>
      </c>
      <c r="B760" s="552" t="s">
        <v>734</v>
      </c>
      <c r="C760" s="558"/>
      <c r="D760" s="552" t="s">
        <v>2195</v>
      </c>
      <c r="E760" s="552"/>
    </row>
    <row r="761" spans="1:5" x14ac:dyDescent="0.25">
      <c r="A761" s="564" t="str">
        <f>IF(COUNTIF(Text!$C$4:$C$426,B761)&gt;0,VLOOKUP(B761,Text!$C$4:$H$426,6,FALSE),"")</f>
        <v/>
      </c>
      <c r="B761" s="552" t="s">
        <v>738</v>
      </c>
      <c r="C761" s="558"/>
      <c r="D761" s="552" t="s">
        <v>2196</v>
      </c>
      <c r="E761" s="552"/>
    </row>
    <row r="762" spans="1:5" x14ac:dyDescent="0.25">
      <c r="A762" s="564" t="str">
        <f>IF(COUNTIF(Text!$C$4:$C$426,B762)&gt;0,VLOOKUP(B762,Text!$C$4:$H$426,6,FALSE),"")</f>
        <v/>
      </c>
      <c r="B762" s="552" t="s">
        <v>742</v>
      </c>
      <c r="C762" s="558"/>
      <c r="D762" s="552" t="s">
        <v>2197</v>
      </c>
      <c r="E762" s="552"/>
    </row>
    <row r="763" spans="1:5" x14ac:dyDescent="0.25">
      <c r="A763" s="564" t="str">
        <f>IF(COUNTIF(Text!$C$4:$C$426,B763)&gt;0,VLOOKUP(B763,Text!$C$4:$H$426,6,FALSE),"")</f>
        <v/>
      </c>
      <c r="B763" s="552" t="s">
        <v>746</v>
      </c>
      <c r="C763" s="558"/>
      <c r="D763" s="552" t="s">
        <v>2198</v>
      </c>
      <c r="E763" s="552"/>
    </row>
    <row r="764" spans="1:5" x14ac:dyDescent="0.25">
      <c r="A764" s="564" t="str">
        <f>IF(COUNTIF(Text!$C$4:$C$426,B764)&gt;0,VLOOKUP(B764,Text!$C$4:$H$426,6,FALSE),"")</f>
        <v/>
      </c>
      <c r="B764" s="552" t="s">
        <v>750</v>
      </c>
      <c r="C764" s="552"/>
      <c r="D764" s="552" t="s">
        <v>2199</v>
      </c>
      <c r="E764" s="552"/>
    </row>
    <row r="765" spans="1:5" x14ac:dyDescent="0.25">
      <c r="A765" s="564" t="str">
        <f>IF(COUNTIF(Text!$C$4:$C$426,B765)&gt;0,VLOOKUP(B765,Text!$C$4:$H$426,6,FALSE),"")</f>
        <v/>
      </c>
      <c r="B765" s="552" t="s">
        <v>754</v>
      </c>
      <c r="C765" s="558"/>
      <c r="D765" s="552" t="s">
        <v>2200</v>
      </c>
      <c r="E765" s="552"/>
    </row>
    <row r="766" spans="1:5" x14ac:dyDescent="0.25">
      <c r="A766" s="564" t="str">
        <f>IF(COUNTIF(Text!$C$4:$C$426,B766)&gt;0,VLOOKUP(B766,Text!$C$4:$H$426,6,FALSE),"")</f>
        <v/>
      </c>
      <c r="B766" s="552" t="s">
        <v>758</v>
      </c>
      <c r="C766" s="558"/>
      <c r="D766" s="552" t="s">
        <v>2201</v>
      </c>
      <c r="E766" s="552"/>
    </row>
    <row r="767" spans="1:5" x14ac:dyDescent="0.25">
      <c r="A767" s="564" t="str">
        <f>IF(COUNTIF(Text!$C$4:$C$426,B767)&gt;0,VLOOKUP(B767,Text!$C$4:$H$426,6,FALSE),"")</f>
        <v/>
      </c>
      <c r="B767" s="552" t="s">
        <v>762</v>
      </c>
      <c r="C767" s="558"/>
      <c r="D767" s="552" t="s">
        <v>2202</v>
      </c>
      <c r="E767" s="552"/>
    </row>
    <row r="768" spans="1:5" x14ac:dyDescent="0.25">
      <c r="A768" s="564" t="str">
        <f>IF(COUNTIF(Text!$C$4:$C$426,B768)&gt;0,VLOOKUP(B768,Text!$C$4:$H$426,6,FALSE),"")</f>
        <v/>
      </c>
      <c r="B768" s="552" t="s">
        <v>769</v>
      </c>
      <c r="C768" s="558"/>
      <c r="D768" s="552" t="s">
        <v>2203</v>
      </c>
      <c r="E768" s="552"/>
    </row>
    <row r="769" spans="1:5" x14ac:dyDescent="0.25">
      <c r="A769" s="564" t="str">
        <f>IF(COUNTIF(Text!$C$4:$C$426,B769)&gt;0,VLOOKUP(B769,Text!$C$4:$H$426,6,FALSE),"")</f>
        <v/>
      </c>
      <c r="B769" s="552" t="s">
        <v>774</v>
      </c>
      <c r="C769" s="558"/>
      <c r="D769" s="552" t="s">
        <v>2204</v>
      </c>
      <c r="E769" s="552"/>
    </row>
    <row r="770" spans="1:5" x14ac:dyDescent="0.25">
      <c r="A770" s="564" t="str">
        <f>IF(COUNTIF(Text!$C$4:$C$426,B770)&gt;0,VLOOKUP(B770,Text!$C$4:$H$426,6,FALSE),"")</f>
        <v/>
      </c>
      <c r="B770" s="552" t="s">
        <v>778</v>
      </c>
      <c r="C770" s="558"/>
      <c r="D770" s="552" t="s">
        <v>2205</v>
      </c>
      <c r="E770" s="552"/>
    </row>
    <row r="771" spans="1:5" x14ac:dyDescent="0.25">
      <c r="A771" s="564" t="str">
        <f>IF(COUNTIF(Text!$C$4:$C$426,B771)&gt;0,VLOOKUP(B771,Text!$C$4:$H$426,6,FALSE),"")</f>
        <v/>
      </c>
      <c r="B771" s="552" t="s">
        <v>782</v>
      </c>
      <c r="C771" s="558"/>
      <c r="D771" s="552" t="s">
        <v>2206</v>
      </c>
      <c r="E771" s="552"/>
    </row>
    <row r="772" spans="1:5" x14ac:dyDescent="0.25">
      <c r="A772" s="564" t="str">
        <f>IF(COUNTIF(Text!$C$4:$C$426,B772)&gt;0,VLOOKUP(B772,Text!$C$4:$H$426,6,FALSE),"")</f>
        <v/>
      </c>
      <c r="B772" s="552" t="s">
        <v>790</v>
      </c>
      <c r="C772" s="558"/>
      <c r="D772" s="552" t="s">
        <v>2207</v>
      </c>
      <c r="E772" s="552"/>
    </row>
    <row r="773" spans="1:5" x14ac:dyDescent="0.25">
      <c r="A773" s="564" t="str">
        <f>IF(COUNTIF(Text!$C$4:$C$426,B773)&gt;0,VLOOKUP(B773,Text!$C$4:$H$426,6,FALSE),"")</f>
        <v/>
      </c>
      <c r="B773" s="552" t="s">
        <v>794</v>
      </c>
      <c r="C773" s="558"/>
      <c r="D773" s="552" t="s">
        <v>2208</v>
      </c>
      <c r="E773" s="552"/>
    </row>
    <row r="774" spans="1:5" x14ac:dyDescent="0.25">
      <c r="A774" s="564" t="str">
        <f>IF(COUNTIF(Text!$C$4:$C$426,B774)&gt;0,VLOOKUP(B774,Text!$C$4:$H$426,6,FALSE),"")</f>
        <v/>
      </c>
      <c r="B774" s="552" t="s">
        <v>800</v>
      </c>
      <c r="C774" s="558"/>
      <c r="D774" s="552" t="s">
        <v>2209</v>
      </c>
      <c r="E774" s="552"/>
    </row>
    <row r="775" spans="1:5" x14ac:dyDescent="0.25">
      <c r="A775" s="564" t="str">
        <f>IF(COUNTIF(Text!$C$4:$C$426,B775)&gt;0,VLOOKUP(B775,Text!$C$4:$H$426,6,FALSE),"")</f>
        <v/>
      </c>
      <c r="B775" s="552" t="s">
        <v>804</v>
      </c>
      <c r="C775" s="558"/>
      <c r="D775" s="552" t="s">
        <v>2210</v>
      </c>
      <c r="E775" s="552"/>
    </row>
    <row r="776" spans="1:5" x14ac:dyDescent="0.25">
      <c r="A776" s="564" t="str">
        <f>IF(COUNTIF(Text!$C$4:$C$426,B776)&gt;0,VLOOKUP(B776,Text!$C$4:$H$426,6,FALSE),"")</f>
        <v/>
      </c>
      <c r="B776" s="552" t="s">
        <v>818</v>
      </c>
      <c r="C776" s="558"/>
      <c r="D776" s="552" t="s">
        <v>2211</v>
      </c>
      <c r="E776" s="552"/>
    </row>
    <row r="777" spans="1:5" x14ac:dyDescent="0.25">
      <c r="A777" s="564" t="str">
        <f>IF(COUNTIF(Text!$C$4:$C$426,B777)&gt;0,VLOOKUP(B777,Text!$C$4:$H$426,6,FALSE),"")</f>
        <v/>
      </c>
      <c r="B777" s="552" t="s">
        <v>843</v>
      </c>
      <c r="C777" s="558"/>
      <c r="D777" s="552" t="s">
        <v>2212</v>
      </c>
      <c r="E777" s="552"/>
    </row>
    <row r="778" spans="1:5" x14ac:dyDescent="0.25">
      <c r="A778" s="564" t="str">
        <f>IF(COUNTIF(Text!$C$4:$C$426,B778)&gt;0,VLOOKUP(B778,Text!$C$4:$H$426,6,FALSE),"")</f>
        <v/>
      </c>
      <c r="B778" s="552" t="s">
        <v>850</v>
      </c>
      <c r="C778" s="558"/>
      <c r="D778" s="552" t="s">
        <v>2213</v>
      </c>
      <c r="E778" s="552"/>
    </row>
    <row r="779" spans="1:5" x14ac:dyDescent="0.25">
      <c r="A779" s="564" t="str">
        <f>IF(COUNTIF(Text!$C$4:$C$426,B779)&gt;0,VLOOKUP(B779,Text!$C$4:$H$426,6,FALSE),"")</f>
        <v/>
      </c>
      <c r="B779" s="552" t="s">
        <v>881</v>
      </c>
      <c r="C779" s="558"/>
      <c r="D779" s="552" t="s">
        <v>2214</v>
      </c>
      <c r="E779" s="552"/>
    </row>
    <row r="780" spans="1:5" x14ac:dyDescent="0.25">
      <c r="A780" s="564" t="str">
        <f>IF(COUNTIF(Text!$C$4:$C$426,B780)&gt;0,VLOOKUP(B780,Text!$C$4:$H$426,6,FALSE),"")</f>
        <v/>
      </c>
      <c r="B780" s="552" t="s">
        <v>918</v>
      </c>
      <c r="C780" s="558"/>
      <c r="D780" s="552" t="s">
        <v>1553</v>
      </c>
      <c r="E780" s="552"/>
    </row>
    <row r="781" spans="1:5" x14ac:dyDescent="0.25">
      <c r="A781" s="564" t="str">
        <f>IF(COUNTIF(Text!$C$4:$C$426,B781)&gt;0,VLOOKUP(B781,Text!$C$4:$H$426,6,FALSE),"")</f>
        <v/>
      </c>
      <c r="B781" s="552" t="s">
        <v>922</v>
      </c>
      <c r="C781" s="558"/>
      <c r="D781" s="552" t="s">
        <v>1554</v>
      </c>
      <c r="E781" s="552"/>
    </row>
    <row r="782" spans="1:5" ht="13" x14ac:dyDescent="0.25">
      <c r="A782" s="564" t="str">
        <f>IF(COUNTIF(Text!$C$4:$C$426,B782)&gt;0,VLOOKUP(B782,Text!$C$4:$H$426,6,FALSE),"")</f>
        <v/>
      </c>
      <c r="B782" s="552" t="s">
        <v>939</v>
      </c>
      <c r="C782" s="558"/>
      <c r="D782" s="552" t="s">
        <v>2215</v>
      </c>
      <c r="E782" s="552"/>
    </row>
    <row r="783" spans="1:5" x14ac:dyDescent="0.25">
      <c r="A783" s="564" t="str">
        <f>IF(COUNTIF(Text!$C$4:$C$426,B783)&gt;0,VLOOKUP(B783,Text!$C$4:$H$426,6,FALSE),"")</f>
        <v/>
      </c>
      <c r="B783" s="552" t="s">
        <v>943</v>
      </c>
      <c r="C783" s="558"/>
      <c r="D783" s="552" t="s">
        <v>2216</v>
      </c>
      <c r="E783" s="552"/>
    </row>
    <row r="784" spans="1:5" x14ac:dyDescent="0.25">
      <c r="A784" s="564" t="str">
        <f>IF(COUNTIF(Text!$C$4:$C$426,B784)&gt;0,VLOOKUP(B784,Text!$C$4:$H$426,6,FALSE),"")</f>
        <v/>
      </c>
      <c r="B784" s="552" t="s">
        <v>948</v>
      </c>
      <c r="C784" s="558"/>
      <c r="D784" s="552" t="s">
        <v>2217</v>
      </c>
      <c r="E784" s="552"/>
    </row>
    <row r="785" spans="1:5" x14ac:dyDescent="0.25">
      <c r="A785" s="564" t="str">
        <f>IF(COUNTIF(Text!$C$4:$C$426,B785)&gt;0,VLOOKUP(B785,Text!$C$4:$H$426,6,FALSE),"")</f>
        <v/>
      </c>
      <c r="B785" s="552" t="s">
        <v>953</v>
      </c>
      <c r="C785" s="558"/>
      <c r="D785" s="552" t="s">
        <v>2218</v>
      </c>
      <c r="E785" s="552"/>
    </row>
    <row r="786" spans="1:5" x14ac:dyDescent="0.25">
      <c r="A786" s="564" t="str">
        <f>IF(COUNTIF(Text!$C$4:$C$426,B786)&gt;0,VLOOKUP(B786,Text!$C$4:$H$426,6,FALSE),"")</f>
        <v/>
      </c>
      <c r="B786" s="552" t="s">
        <v>958</v>
      </c>
      <c r="C786" s="558"/>
      <c r="D786" s="552" t="s">
        <v>2219</v>
      </c>
      <c r="E786" s="552"/>
    </row>
    <row r="787" spans="1:5" x14ac:dyDescent="0.25">
      <c r="A787" s="564" t="str">
        <f>IF(COUNTIF(Text!$C$4:$C$426,B787)&gt;0,VLOOKUP(B787,Text!$C$4:$H$426,6,FALSE),"")</f>
        <v/>
      </c>
      <c r="B787" s="552" t="s">
        <v>2220</v>
      </c>
      <c r="C787" s="558"/>
      <c r="D787" s="552" t="s">
        <v>2221</v>
      </c>
      <c r="E787" s="552"/>
    </row>
    <row r="788" spans="1:5" x14ac:dyDescent="0.25">
      <c r="A788" s="564" t="str">
        <f>IF(COUNTIF(Text!$C$4:$C$426,B788)&gt;0,VLOOKUP(B788,Text!$C$4:$H$426,6,FALSE),"")</f>
        <v/>
      </c>
      <c r="B788" s="552" t="s">
        <v>967</v>
      </c>
      <c r="C788" s="558"/>
      <c r="D788" s="552" t="s">
        <v>2222</v>
      </c>
      <c r="E788" s="552"/>
    </row>
    <row r="789" spans="1:5" x14ac:dyDescent="0.25">
      <c r="A789" s="564" t="str">
        <f>IF(COUNTIF(Text!$C$4:$C$426,B789)&gt;0,VLOOKUP(B789,Text!$C$4:$H$426,6,FALSE),"")</f>
        <v/>
      </c>
      <c r="B789" s="552" t="s">
        <v>969</v>
      </c>
      <c r="C789" s="558"/>
      <c r="D789" s="552" t="s">
        <v>2223</v>
      </c>
      <c r="E789" s="552"/>
    </row>
    <row r="790" spans="1:5" x14ac:dyDescent="0.25">
      <c r="A790" s="564" t="str">
        <f>IF(COUNTIF(Text!$C$4:$C$426,B790)&gt;0,VLOOKUP(B790,Text!$C$4:$H$426,6,FALSE),"")</f>
        <v/>
      </c>
      <c r="B790" s="552" t="s">
        <v>972</v>
      </c>
      <c r="C790" s="558"/>
      <c r="D790" s="552" t="s">
        <v>2224</v>
      </c>
      <c r="E790" s="552"/>
    </row>
    <row r="791" spans="1:5" x14ac:dyDescent="0.25">
      <c r="A791" s="564" t="str">
        <f>IF(COUNTIF(Text!$C$4:$C$426,B791)&gt;0,VLOOKUP(B791,Text!$C$4:$H$426,6,FALSE),"")</f>
        <v/>
      </c>
      <c r="B791" s="552" t="s">
        <v>1525</v>
      </c>
      <c r="C791" s="558"/>
      <c r="D791" s="552" t="s">
        <v>1526</v>
      </c>
      <c r="E791" s="552"/>
    </row>
    <row r="792" spans="1:5" x14ac:dyDescent="0.25">
      <c r="A792" s="564" t="str">
        <f>IF(COUNTIF(Text!$C$4:$C$426,B792)&gt;0,VLOOKUP(B792,Text!$C$4:$H$426,6,FALSE),"")</f>
        <v/>
      </c>
      <c r="B792" s="552" t="s">
        <v>977</v>
      </c>
      <c r="C792" s="558"/>
      <c r="D792" s="552" t="s">
        <v>2225</v>
      </c>
      <c r="E792" s="552"/>
    </row>
    <row r="793" spans="1:5" x14ac:dyDescent="0.25">
      <c r="A793" s="564" t="str">
        <f>IF(COUNTIF(Text!$C$4:$C$426,B793)&gt;0,VLOOKUP(B793,Text!$C$4:$H$426,6,FALSE),"")</f>
        <v/>
      </c>
      <c r="B793" s="552" t="s">
        <v>982</v>
      </c>
      <c r="C793" s="558"/>
      <c r="D793" s="552" t="s">
        <v>2226</v>
      </c>
      <c r="E793" s="552"/>
    </row>
    <row r="794" spans="1:5" x14ac:dyDescent="0.25">
      <c r="A794" s="564" t="str">
        <f>IF(COUNTIF(Text!$C$4:$C$426,B794)&gt;0,VLOOKUP(B794,Text!$C$4:$H$426,6,FALSE),"")</f>
        <v/>
      </c>
      <c r="B794" s="552" t="s">
        <v>2227</v>
      </c>
      <c r="C794" s="558"/>
      <c r="D794" s="552" t="s">
        <v>1518</v>
      </c>
      <c r="E794" s="552"/>
    </row>
    <row r="795" spans="1:5" x14ac:dyDescent="0.25">
      <c r="A795" s="564" t="str">
        <f>IF(COUNTIF(Text!$C$4:$C$426,B795)&gt;0,VLOOKUP(B795,Text!$C$4:$H$426,6,FALSE),"")</f>
        <v/>
      </c>
      <c r="B795" s="552" t="s">
        <v>991</v>
      </c>
      <c r="C795" s="558"/>
      <c r="D795" s="552" t="s">
        <v>2228</v>
      </c>
      <c r="E795" s="552"/>
    </row>
    <row r="796" spans="1:5" x14ac:dyDescent="0.25">
      <c r="A796" s="564" t="str">
        <f>IF(COUNTIF(Text!$C$4:$C$426,B796)&gt;0,VLOOKUP(B796,Text!$C$4:$H$426,6,FALSE),"")</f>
        <v/>
      </c>
      <c r="B796" s="552" t="s">
        <v>996</v>
      </c>
      <c r="C796" s="558"/>
      <c r="D796" s="552" t="s">
        <v>2229</v>
      </c>
      <c r="E796" s="552"/>
    </row>
    <row r="797" spans="1:5" x14ac:dyDescent="0.25">
      <c r="A797" s="564" t="str">
        <f>IF(COUNTIF(Text!$C$4:$C$426,B797)&gt;0,VLOOKUP(B797,Text!$C$4:$H$426,6,FALSE),"")</f>
        <v/>
      </c>
      <c r="B797" s="552" t="s">
        <v>1001</v>
      </c>
      <c r="C797" s="558"/>
      <c r="D797" s="552" t="s">
        <v>2230</v>
      </c>
      <c r="E797" s="552"/>
    </row>
    <row r="798" spans="1:5" x14ac:dyDescent="0.25">
      <c r="A798" s="564" t="str">
        <f>IF(COUNTIF(Text!$C$4:$C$426,B798)&gt;0,VLOOKUP(B798,Text!$C$4:$H$426,6,FALSE),"")</f>
        <v/>
      </c>
      <c r="B798" s="552" t="s">
        <v>1006</v>
      </c>
      <c r="C798" s="558"/>
      <c r="D798" s="552" t="s">
        <v>2231</v>
      </c>
      <c r="E798" s="552"/>
    </row>
    <row r="799" spans="1:5" x14ac:dyDescent="0.25">
      <c r="A799" s="564" t="str">
        <f>IF(COUNTIF(Text!$C$4:$C$426,B799)&gt;0,VLOOKUP(B799,Text!$C$4:$H$426,6,FALSE),"")</f>
        <v/>
      </c>
      <c r="B799" s="552" t="s">
        <v>1011</v>
      </c>
      <c r="C799" s="558"/>
      <c r="D799" s="552" t="s">
        <v>1011</v>
      </c>
      <c r="E799" s="552"/>
    </row>
    <row r="800" spans="1:5" x14ac:dyDescent="0.25">
      <c r="A800" s="564" t="str">
        <f>IF(COUNTIF(Text!$C$4:$C$426,B800)&gt;0,VLOOKUP(B800,Text!$C$4:$H$426,6,FALSE),"")</f>
        <v/>
      </c>
      <c r="B800" s="552" t="s">
        <v>1024</v>
      </c>
      <c r="C800" s="558"/>
      <c r="D800" s="552" t="s">
        <v>2232</v>
      </c>
      <c r="E800" s="552"/>
    </row>
    <row r="801" spans="1:5" x14ac:dyDescent="0.25">
      <c r="A801" s="564" t="str">
        <f>IF(COUNTIF(Text!$C$4:$C$426,B801)&gt;0,VLOOKUP(B801,Text!$C$4:$H$426,6,FALSE),"")</f>
        <v/>
      </c>
      <c r="B801" s="552" t="s">
        <v>1029</v>
      </c>
      <c r="C801" s="552"/>
      <c r="D801" s="552" t="s">
        <v>2233</v>
      </c>
      <c r="E801" s="552"/>
    </row>
    <row r="802" spans="1:5" x14ac:dyDescent="0.25">
      <c r="A802" s="564" t="str">
        <f>IF(COUNTIF(Text!$C$4:$C$426,B802)&gt;0,VLOOKUP(B802,Text!$C$4:$H$426,6,FALSE),"")</f>
        <v/>
      </c>
      <c r="B802" s="552" t="s">
        <v>1033</v>
      </c>
      <c r="C802" s="558"/>
      <c r="D802" s="552" t="s">
        <v>2234</v>
      </c>
      <c r="E802" s="552"/>
    </row>
    <row r="803" spans="1:5" x14ac:dyDescent="0.25">
      <c r="A803" s="564" t="str">
        <f>IF(COUNTIF(Text!$C$4:$C$426,B803)&gt;0,VLOOKUP(B803,Text!$C$4:$H$426,6,FALSE),"")</f>
        <v/>
      </c>
      <c r="B803" s="552" t="s">
        <v>1050</v>
      </c>
      <c r="C803" s="558"/>
      <c r="D803" s="552" t="s">
        <v>2235</v>
      </c>
      <c r="E803" s="552"/>
    </row>
    <row r="804" spans="1:5" x14ac:dyDescent="0.25">
      <c r="A804" s="564" t="str">
        <f>IF(COUNTIF(Text!$C$4:$C$426,B804)&gt;0,VLOOKUP(B804,Text!$C$4:$H$426,6,FALSE),"")</f>
        <v/>
      </c>
      <c r="B804" s="552" t="s">
        <v>1089</v>
      </c>
      <c r="C804" s="558"/>
      <c r="D804" s="552" t="s">
        <v>2236</v>
      </c>
      <c r="E804" s="552"/>
    </row>
    <row r="805" spans="1:5" x14ac:dyDescent="0.25">
      <c r="A805" s="564" t="str">
        <f>IF(COUNTIF(Text!$C$4:$C$426,B805)&gt;0,VLOOKUP(B805,Text!$C$4:$H$426,6,FALSE),"")</f>
        <v/>
      </c>
      <c r="B805" s="552" t="s">
        <v>1102</v>
      </c>
      <c r="C805" s="558"/>
      <c r="D805" s="552" t="s">
        <v>2237</v>
      </c>
      <c r="E805" s="552"/>
    </row>
    <row r="806" spans="1:5" x14ac:dyDescent="0.25">
      <c r="A806" s="564" t="str">
        <f>IF(COUNTIF(Text!$C$4:$C$426,B806)&gt;0,VLOOKUP(B806,Text!$C$4:$H$426,6,FALSE),"")</f>
        <v/>
      </c>
      <c r="B806" s="552" t="s">
        <v>1111</v>
      </c>
      <c r="C806" s="558"/>
      <c r="D806" s="552" t="s">
        <v>2238</v>
      </c>
      <c r="E806" s="552"/>
    </row>
    <row r="807" spans="1:5" x14ac:dyDescent="0.25">
      <c r="A807" s="564" t="str">
        <f>IF(COUNTIF(Text!$C$4:$C$426,B807)&gt;0,VLOOKUP(B807,Text!$C$4:$H$426,6,FALSE),"")</f>
        <v/>
      </c>
      <c r="B807" s="552" t="s">
        <v>1120</v>
      </c>
      <c r="C807" s="552"/>
      <c r="D807" s="552" t="s">
        <v>2239</v>
      </c>
      <c r="E807" s="552"/>
    </row>
    <row r="808" spans="1:5" x14ac:dyDescent="0.25">
      <c r="A808" s="564" t="str">
        <f>IF(COUNTIF(Text!$C$4:$C$426,B808)&gt;0,VLOOKUP(B808,Text!$C$4:$H$426,6,FALSE),"")</f>
        <v/>
      </c>
      <c r="B808" s="552" t="s">
        <v>2240</v>
      </c>
      <c r="C808" s="558"/>
      <c r="D808" s="552" t="s">
        <v>2241</v>
      </c>
      <c r="E808" s="552"/>
    </row>
    <row r="809" spans="1:5" x14ac:dyDescent="0.25">
      <c r="A809" s="564" t="str">
        <f>IF(COUNTIF(Text!$C$4:$C$426,B809)&gt;0,VLOOKUP(B809,Text!$C$4:$H$426,6,FALSE),"")</f>
        <v/>
      </c>
      <c r="B809" s="552" t="s">
        <v>1137</v>
      </c>
      <c r="C809" s="558"/>
      <c r="D809" s="552" t="s">
        <v>2232</v>
      </c>
      <c r="E809" s="552"/>
    </row>
    <row r="810" spans="1:5" x14ac:dyDescent="0.25">
      <c r="A810" s="564" t="str">
        <f>IF(COUNTIF(Text!$C$4:$C$426,B810)&gt;0,VLOOKUP(B810,Text!$C$4:$H$426,6,FALSE),"")</f>
        <v/>
      </c>
      <c r="B810" s="552" t="s">
        <v>2242</v>
      </c>
      <c r="C810" s="558"/>
      <c r="D810" s="552" t="s">
        <v>2243</v>
      </c>
      <c r="E810" s="552"/>
    </row>
    <row r="811" spans="1:5" x14ac:dyDescent="0.25">
      <c r="A811" s="564" t="str">
        <f>IF(COUNTIF(Text!$C$4:$C$426,B811)&gt;0,VLOOKUP(B811,Text!$C$4:$H$426,6,FALSE),"")</f>
        <v/>
      </c>
      <c r="B811" s="552" t="s">
        <v>1152</v>
      </c>
      <c r="C811" s="558"/>
      <c r="D811" s="552" t="s">
        <v>2244</v>
      </c>
      <c r="E811" s="552"/>
    </row>
    <row r="812" spans="1:5" x14ac:dyDescent="0.25">
      <c r="A812" s="564" t="str">
        <f>IF(COUNTIF(Text!$C$4:$C$426,B812)&gt;0,VLOOKUP(B812,Text!$C$4:$H$426,6,FALSE),"")</f>
        <v/>
      </c>
      <c r="B812" s="552" t="s">
        <v>1156</v>
      </c>
      <c r="C812" s="558"/>
      <c r="D812" s="552" t="s">
        <v>2245</v>
      </c>
      <c r="E812" s="552"/>
    </row>
    <row r="813" spans="1:5" x14ac:dyDescent="0.25">
      <c r="A813" s="564" t="str">
        <f>IF(COUNTIF(Text!$C$4:$C$426,B813)&gt;0,VLOOKUP(B813,Text!$C$4:$H$426,6,FALSE),"")</f>
        <v/>
      </c>
      <c r="B813" s="552" t="s">
        <v>1161</v>
      </c>
      <c r="C813" s="558"/>
      <c r="D813" s="552" t="s">
        <v>2246</v>
      </c>
      <c r="E813" s="552"/>
    </row>
    <row r="814" spans="1:5" x14ac:dyDescent="0.25">
      <c r="A814" s="564" t="str">
        <f>IF(COUNTIF(Text!$C$4:$C$426,B814)&gt;0,VLOOKUP(B814,Text!$C$4:$H$426,6,FALSE),"")</f>
        <v/>
      </c>
      <c r="B814" s="552" t="s">
        <v>1166</v>
      </c>
      <c r="C814" s="558"/>
      <c r="D814" s="552" t="s">
        <v>2247</v>
      </c>
      <c r="E814" s="552"/>
    </row>
    <row r="815" spans="1:5" x14ac:dyDescent="0.25">
      <c r="A815" s="564" t="str">
        <f>IF(COUNTIF(Text!$C$4:$C$426,B815)&gt;0,VLOOKUP(B815,Text!$C$4:$H$426,6,FALSE),"")</f>
        <v/>
      </c>
      <c r="B815" s="552" t="s">
        <v>1171</v>
      </c>
      <c r="C815" s="558"/>
      <c r="D815" s="552" t="s">
        <v>2248</v>
      </c>
      <c r="E815" s="552"/>
    </row>
    <row r="816" spans="1:5" x14ac:dyDescent="0.25">
      <c r="A816" s="564" t="str">
        <f>IF(COUNTIF(Text!$C$4:$C$426,B816)&gt;0,VLOOKUP(B816,Text!$C$4:$H$426,6,FALSE),"")</f>
        <v/>
      </c>
      <c r="B816" s="552" t="s">
        <v>1176</v>
      </c>
      <c r="C816" s="558"/>
      <c r="D816" s="552" t="s">
        <v>2249</v>
      </c>
      <c r="E816" s="552"/>
    </row>
    <row r="817" spans="1:5" x14ac:dyDescent="0.25">
      <c r="A817" s="564" t="str">
        <f>IF(COUNTIF(Text!$C$4:$C$426,B817)&gt;0,VLOOKUP(B817,Text!$C$4:$H$426,6,FALSE),"")</f>
        <v/>
      </c>
      <c r="B817" s="552" t="s">
        <v>1184</v>
      </c>
      <c r="C817" s="558"/>
      <c r="D817" s="552" t="s">
        <v>2250</v>
      </c>
      <c r="E817" s="552"/>
    </row>
    <row r="818" spans="1:5" x14ac:dyDescent="0.25">
      <c r="A818" s="564" t="str">
        <f>IF(COUNTIF(Text!$C$4:$C$426,B818)&gt;0,VLOOKUP(B818,Text!$C$4:$H$426,6,FALSE),"")</f>
        <v/>
      </c>
      <c r="B818" s="552" t="s">
        <v>1188</v>
      </c>
      <c r="C818" s="558"/>
      <c r="D818" s="552" t="s">
        <v>2251</v>
      </c>
      <c r="E818" s="552"/>
    </row>
    <row r="819" spans="1:5" x14ac:dyDescent="0.25">
      <c r="A819" s="564" t="str">
        <f>IF(COUNTIF(Text!$C$4:$C$426,B819)&gt;0,VLOOKUP(B819,Text!$C$4:$H$426,6,FALSE),"")</f>
        <v/>
      </c>
      <c r="B819" s="552" t="s">
        <v>1193</v>
      </c>
      <c r="C819" s="558"/>
      <c r="D819" s="552" t="s">
        <v>2252</v>
      </c>
      <c r="E819" s="552"/>
    </row>
    <row r="820" spans="1:5" x14ac:dyDescent="0.25">
      <c r="A820" s="564" t="str">
        <f>IF(COUNTIF(Text!$C$4:$C$426,B820)&gt;0,VLOOKUP(B820,Text!$C$4:$H$426,6,FALSE),"")</f>
        <v/>
      </c>
      <c r="B820" s="552" t="s">
        <v>1198</v>
      </c>
      <c r="C820" s="558"/>
      <c r="D820" s="552" t="s">
        <v>2253</v>
      </c>
      <c r="E820" s="552"/>
    </row>
    <row r="821" spans="1:5" x14ac:dyDescent="0.25">
      <c r="A821" s="564" t="str">
        <f>IF(COUNTIF(Text!$C$4:$C$426,B821)&gt;0,VLOOKUP(B821,Text!$C$4:$H$426,6,FALSE),"")</f>
        <v/>
      </c>
      <c r="B821" s="552" t="s">
        <v>1203</v>
      </c>
      <c r="C821" s="558"/>
      <c r="D821" s="552" t="s">
        <v>2254</v>
      </c>
      <c r="E821" s="552"/>
    </row>
    <row r="822" spans="1:5" x14ac:dyDescent="0.25">
      <c r="A822" s="564" t="str">
        <f>IF(COUNTIF(Text!$C$4:$C$426,B822)&gt;0,VLOOKUP(B822,Text!$C$4:$H$426,6,FALSE),"")</f>
        <v/>
      </c>
      <c r="B822" s="552" t="s">
        <v>1208</v>
      </c>
      <c r="C822" s="558"/>
      <c r="D822" s="552" t="s">
        <v>2255</v>
      </c>
      <c r="E822" s="552"/>
    </row>
    <row r="823" spans="1:5" x14ac:dyDescent="0.25">
      <c r="A823" s="564" t="str">
        <f>IF(COUNTIF(Text!$C$4:$C$426,B823)&gt;0,VLOOKUP(B823,Text!$C$4:$H$426,6,FALSE),"")</f>
        <v/>
      </c>
      <c r="B823" s="552" t="s">
        <v>1217</v>
      </c>
      <c r="C823" s="558"/>
      <c r="D823" s="552" t="s">
        <v>2256</v>
      </c>
      <c r="E823" s="552"/>
    </row>
    <row r="824" spans="1:5" x14ac:dyDescent="0.25">
      <c r="A824" s="564" t="str">
        <f>IF(COUNTIF(Text!$C$4:$C$426,B824)&gt;0,VLOOKUP(B824,Text!$C$4:$H$426,6,FALSE),"")</f>
        <v/>
      </c>
      <c r="B824" s="552" t="s">
        <v>1222</v>
      </c>
      <c r="C824" s="558"/>
      <c r="D824" s="552" t="s">
        <v>2257</v>
      </c>
      <c r="E824" s="552"/>
    </row>
    <row r="825" spans="1:5" x14ac:dyDescent="0.25">
      <c r="A825" s="564" t="str">
        <f>IF(COUNTIF(Text!$C$4:$C$426,B825)&gt;0,VLOOKUP(B825,Text!$C$4:$H$426,6,FALSE),"")</f>
        <v/>
      </c>
      <c r="B825" s="552" t="s">
        <v>2258</v>
      </c>
      <c r="C825" s="558"/>
      <c r="D825" s="552" t="s">
        <v>2259</v>
      </c>
      <c r="E825" s="552"/>
    </row>
    <row r="826" spans="1:5" x14ac:dyDescent="0.25">
      <c r="A826" s="564" t="str">
        <f>IF(COUNTIF(Text!$C$4:$C$426,B826)&gt;0,VLOOKUP(B826,Text!$C$4:$H$426,6,FALSE),"")</f>
        <v/>
      </c>
      <c r="B826" s="552" t="s">
        <v>1229</v>
      </c>
      <c r="C826" s="552"/>
      <c r="D826" s="552" t="s">
        <v>2260</v>
      </c>
      <c r="E826" s="552"/>
    </row>
    <row r="827" spans="1:5" x14ac:dyDescent="0.25">
      <c r="A827" s="564" t="str">
        <f>IF(COUNTIF(Text!$C$4:$C$426,B827)&gt;0,VLOOKUP(B827,Text!$C$4:$H$426,6,FALSE),"")</f>
        <v/>
      </c>
      <c r="B827" s="552" t="s">
        <v>1232</v>
      </c>
      <c r="C827" s="558"/>
      <c r="D827" s="552" t="s">
        <v>2261</v>
      </c>
      <c r="E827" s="552"/>
    </row>
    <row r="828" spans="1:5" x14ac:dyDescent="0.25">
      <c r="A828" s="564" t="str">
        <f>IF(COUNTIF(Text!$C$4:$C$426,B828)&gt;0,VLOOKUP(B828,Text!$C$4:$H$426,6,FALSE),"")</f>
        <v/>
      </c>
      <c r="B828" s="552" t="s">
        <v>1234</v>
      </c>
      <c r="C828" s="558"/>
      <c r="D828" s="552" t="s">
        <v>2262</v>
      </c>
      <c r="E828" s="552"/>
    </row>
    <row r="829" spans="1:5" x14ac:dyDescent="0.25">
      <c r="A829" s="564" t="str">
        <f>IF(COUNTIF(Text!$C$4:$C$426,B829)&gt;0,VLOOKUP(B829,Text!$C$4:$H$426,6,FALSE),"")</f>
        <v/>
      </c>
      <c r="B829" s="552" t="s">
        <v>1239</v>
      </c>
      <c r="C829" s="558"/>
      <c r="D829" s="552" t="s">
        <v>2263</v>
      </c>
      <c r="E829" s="552"/>
    </row>
    <row r="830" spans="1:5" x14ac:dyDescent="0.25">
      <c r="A830" s="564" t="str">
        <f>IF(COUNTIF(Text!$C$4:$C$426,B830)&gt;0,VLOOKUP(B830,Text!$C$4:$H$426,6,FALSE),"")</f>
        <v/>
      </c>
      <c r="B830" s="552" t="s">
        <v>1245</v>
      </c>
      <c r="C830" s="558"/>
      <c r="D830" s="552" t="s">
        <v>2264</v>
      </c>
      <c r="E830" s="552"/>
    </row>
    <row r="831" spans="1:5" x14ac:dyDescent="0.25">
      <c r="A831" s="564" t="str">
        <f>IF(COUNTIF(Text!$C$4:$C$426,B831)&gt;0,VLOOKUP(B831,Text!$C$4:$H$426,6,FALSE),"")</f>
        <v/>
      </c>
      <c r="B831" s="552" t="s">
        <v>1248</v>
      </c>
      <c r="C831" s="558"/>
      <c r="D831" s="552" t="s">
        <v>2265</v>
      </c>
      <c r="E831" s="552"/>
    </row>
    <row r="832" spans="1:5" x14ac:dyDescent="0.25">
      <c r="A832" s="564" t="str">
        <f>IF(COUNTIF(Text!$C$4:$C$426,B832)&gt;0,VLOOKUP(B832,Text!$C$4:$H$426,6,FALSE),"")</f>
        <v/>
      </c>
      <c r="B832" s="552" t="s">
        <v>1251</v>
      </c>
      <c r="C832" s="558"/>
      <c r="D832" s="552" t="s">
        <v>2266</v>
      </c>
      <c r="E832" s="552"/>
    </row>
    <row r="833" spans="1:5" x14ac:dyDescent="0.25">
      <c r="A833" s="564" t="str">
        <f>IF(COUNTIF(Text!$C$4:$C$426,B833)&gt;0,VLOOKUP(B833,Text!$C$4:$H$426,6,FALSE),"")</f>
        <v/>
      </c>
      <c r="B833" s="552" t="s">
        <v>1254</v>
      </c>
      <c r="C833" s="558"/>
      <c r="D833" s="552" t="s">
        <v>2267</v>
      </c>
      <c r="E833" s="552"/>
    </row>
    <row r="834" spans="1:5" x14ac:dyDescent="0.25">
      <c r="A834" s="564" t="str">
        <f>IF(COUNTIF(Text!$C$4:$C$426,B834)&gt;0,VLOOKUP(B834,Text!$C$4:$H$426,6,FALSE),"")</f>
        <v/>
      </c>
      <c r="B834" s="552" t="s">
        <v>1256</v>
      </c>
      <c r="C834" s="558"/>
      <c r="D834" s="552" t="s">
        <v>2268</v>
      </c>
      <c r="E834" s="552"/>
    </row>
    <row r="835" spans="1:5" x14ac:dyDescent="0.25">
      <c r="A835" s="564" t="str">
        <f>IF(COUNTIF(Text!$C$4:$C$426,B835)&gt;0,VLOOKUP(B835,Text!$C$4:$H$426,6,FALSE),"")</f>
        <v/>
      </c>
      <c r="B835" s="552" t="s">
        <v>1259</v>
      </c>
      <c r="C835" s="558"/>
      <c r="D835" s="552" t="s">
        <v>2269</v>
      </c>
      <c r="E835" s="552"/>
    </row>
    <row r="836" spans="1:5" x14ac:dyDescent="0.25">
      <c r="A836" s="564" t="str">
        <f>IF(COUNTIF(Text!$C$4:$C$426,B836)&gt;0,VLOOKUP(B836,Text!$C$4:$H$426,6,FALSE),"")</f>
        <v/>
      </c>
      <c r="B836" s="552" t="s">
        <v>1262</v>
      </c>
      <c r="C836" s="558"/>
      <c r="D836" s="552" t="s">
        <v>2270</v>
      </c>
      <c r="E836" s="552"/>
    </row>
    <row r="837" spans="1:5" x14ac:dyDescent="0.25">
      <c r="A837" s="564" t="str">
        <f>IF(COUNTIF(Text!$C$4:$C$426,B837)&gt;0,VLOOKUP(B837,Text!$C$4:$H$426,6,FALSE),"")</f>
        <v/>
      </c>
      <c r="B837" s="552" t="s">
        <v>1265</v>
      </c>
      <c r="C837" s="558"/>
      <c r="D837" s="552" t="s">
        <v>2271</v>
      </c>
      <c r="E837" s="552"/>
    </row>
    <row r="838" spans="1:5" x14ac:dyDescent="0.25">
      <c r="A838" s="564" t="str">
        <f>IF(COUNTIF(Text!$C$4:$C$426,B838)&gt;0,VLOOKUP(B838,Text!$C$4:$H$426,6,FALSE),"")</f>
        <v/>
      </c>
      <c r="B838" s="552" t="s">
        <v>1268</v>
      </c>
      <c r="C838" s="558"/>
      <c r="D838" s="552" t="s">
        <v>2272</v>
      </c>
      <c r="E838" s="552"/>
    </row>
    <row r="839" spans="1:5" x14ac:dyDescent="0.25">
      <c r="A839" s="564" t="str">
        <f>IF(COUNTIF(Text!$C$4:$C$426,B839)&gt;0,VLOOKUP(B839,Text!$C$4:$H$426,6,FALSE),"")</f>
        <v/>
      </c>
      <c r="B839" s="552" t="s">
        <v>1271</v>
      </c>
      <c r="C839" s="558"/>
      <c r="D839" s="552" t="s">
        <v>2273</v>
      </c>
      <c r="E839" s="552"/>
    </row>
    <row r="840" spans="1:5" x14ac:dyDescent="0.25">
      <c r="A840" s="564" t="str">
        <f>IF(COUNTIF(Text!$C$4:$C$426,B840)&gt;0,VLOOKUP(B840,Text!$C$4:$H$426,6,FALSE),"")</f>
        <v/>
      </c>
      <c r="B840" s="552" t="s">
        <v>1274</v>
      </c>
      <c r="C840" s="558"/>
      <c r="D840" s="552" t="s">
        <v>2274</v>
      </c>
      <c r="E840" s="552"/>
    </row>
    <row r="841" spans="1:5" x14ac:dyDescent="0.25">
      <c r="A841" s="564" t="str">
        <f>IF(COUNTIF(Text!$C$4:$C$426,B841)&gt;0,VLOOKUP(B841,Text!$C$4:$H$426,6,FALSE),"")</f>
        <v/>
      </c>
      <c r="B841" s="552" t="s">
        <v>1277</v>
      </c>
      <c r="C841" s="558"/>
      <c r="D841" s="552" t="s">
        <v>2275</v>
      </c>
      <c r="E841" s="552"/>
    </row>
    <row r="842" spans="1:5" x14ac:dyDescent="0.25">
      <c r="A842" s="564" t="str">
        <f>IF(COUNTIF(Text!$C$4:$C$426,B842)&gt;0,VLOOKUP(B842,Text!$C$4:$H$426,6,FALSE),"")</f>
        <v/>
      </c>
      <c r="B842" s="552" t="s">
        <v>1279</v>
      </c>
      <c r="C842" s="558"/>
      <c r="D842" s="552" t="s">
        <v>2276</v>
      </c>
      <c r="E842" s="552"/>
    </row>
    <row r="843" spans="1:5" x14ac:dyDescent="0.25">
      <c r="A843" s="564" t="str">
        <f>IF(COUNTIF(Text!$C$4:$C$426,B843)&gt;0,VLOOKUP(B843,Text!$C$4:$H$426,6,FALSE),"")</f>
        <v/>
      </c>
      <c r="B843" s="552" t="s">
        <v>2277</v>
      </c>
      <c r="C843" s="558"/>
      <c r="D843" s="552" t="s">
        <v>2278</v>
      </c>
      <c r="E843" s="552"/>
    </row>
    <row r="844" spans="1:5" x14ac:dyDescent="0.25">
      <c r="A844" s="564" t="str">
        <f>IF(COUNTIF(Text!$C$4:$C$426,B844)&gt;0,VLOOKUP(B844,Text!$C$4:$H$426,6,FALSE),"")</f>
        <v/>
      </c>
      <c r="B844" s="552" t="s">
        <v>1287</v>
      </c>
      <c r="C844" s="558"/>
      <c r="D844" s="552" t="s">
        <v>2279</v>
      </c>
      <c r="E844" s="552"/>
    </row>
    <row r="845" spans="1:5" x14ac:dyDescent="0.25">
      <c r="A845" s="564" t="str">
        <f>IF(COUNTIF(Text!$C$4:$C$426,B845)&gt;0,VLOOKUP(B845,Text!$C$4:$H$426,6,FALSE),"")</f>
        <v/>
      </c>
      <c r="B845" s="552" t="s">
        <v>1290</v>
      </c>
      <c r="C845" s="558"/>
      <c r="D845" s="552" t="s">
        <v>2280</v>
      </c>
      <c r="E845" s="552"/>
    </row>
    <row r="846" spans="1:5" x14ac:dyDescent="0.25">
      <c r="A846" s="564" t="str">
        <f>IF(COUNTIF(Text!$C$4:$C$426,B846)&gt;0,VLOOKUP(B846,Text!$C$4:$H$426,6,FALSE),"")</f>
        <v/>
      </c>
      <c r="B846" s="552" t="s">
        <v>1293</v>
      </c>
      <c r="C846" s="558"/>
      <c r="D846" s="552" t="s">
        <v>2281</v>
      </c>
      <c r="E846" s="552"/>
    </row>
    <row r="847" spans="1:5" x14ac:dyDescent="0.25">
      <c r="A847" s="564" t="str">
        <f>IF(COUNTIF(Text!$C$4:$C$426,B847)&gt;0,VLOOKUP(B847,Text!$C$4:$H$426,6,FALSE),"")</f>
        <v/>
      </c>
      <c r="B847" s="552" t="s">
        <v>1296</v>
      </c>
      <c r="C847" s="558"/>
      <c r="D847" s="552" t="s">
        <v>2282</v>
      </c>
      <c r="E847" s="552"/>
    </row>
    <row r="848" spans="1:5" x14ac:dyDescent="0.25">
      <c r="A848" s="564" t="str">
        <f>IF(COUNTIF(Text!$C$4:$C$426,B848)&gt;0,VLOOKUP(B848,Text!$C$4:$H$426,6,FALSE),"")</f>
        <v/>
      </c>
      <c r="B848" s="552" t="s">
        <v>1299</v>
      </c>
      <c r="C848" s="558"/>
      <c r="D848" s="552" t="s">
        <v>2283</v>
      </c>
      <c r="E848" s="552"/>
    </row>
    <row r="849" spans="1:5" x14ac:dyDescent="0.25">
      <c r="A849" s="564" t="str">
        <f>IF(COUNTIF(Text!$C$4:$C$426,B849)&gt;0,VLOOKUP(B849,Text!$C$4:$H$426,6,FALSE),"")</f>
        <v/>
      </c>
      <c r="B849" s="552" t="s">
        <v>1302</v>
      </c>
      <c r="C849" s="558"/>
      <c r="D849" s="552" t="s">
        <v>2284</v>
      </c>
      <c r="E849" s="552"/>
    </row>
    <row r="850" spans="1:5" x14ac:dyDescent="0.25">
      <c r="A850" s="564" t="str">
        <f>IF(COUNTIF(Text!$C$4:$C$426,B850)&gt;0,VLOOKUP(B850,Text!$C$4:$H$426,6,FALSE),"")</f>
        <v/>
      </c>
      <c r="B850" s="552" t="s">
        <v>1305</v>
      </c>
      <c r="C850" s="558"/>
      <c r="D850" s="552" t="s">
        <v>2285</v>
      </c>
      <c r="E850" s="552"/>
    </row>
    <row r="851" spans="1:5" x14ac:dyDescent="0.25">
      <c r="A851" s="564" t="str">
        <f>IF(COUNTIF(Text!$C$4:$C$426,B851)&gt;0,VLOOKUP(B851,Text!$C$4:$H$426,6,FALSE),"")</f>
        <v/>
      </c>
      <c r="B851" s="552" t="s">
        <v>1308</v>
      </c>
      <c r="C851" s="552"/>
      <c r="D851" s="552" t="s">
        <v>2286</v>
      </c>
      <c r="E851" s="552"/>
    </row>
    <row r="852" spans="1:5" x14ac:dyDescent="0.25">
      <c r="A852" s="564" t="str">
        <f>IF(COUNTIF(Text!$C$4:$C$426,B852)&gt;0,VLOOKUP(B852,Text!$C$4:$H$426,6,FALSE),"")</f>
        <v/>
      </c>
      <c r="B852" s="552" t="s">
        <v>1311</v>
      </c>
      <c r="C852" s="558"/>
      <c r="D852" s="552" t="s">
        <v>2287</v>
      </c>
      <c r="E852" s="552"/>
    </row>
    <row r="853" spans="1:5" x14ac:dyDescent="0.25">
      <c r="A853" s="564" t="str">
        <f>IF(COUNTIF(Text!$C$4:$C$426,B853)&gt;0,VLOOKUP(B853,Text!$C$4:$H$426,6,FALSE),"")</f>
        <v/>
      </c>
      <c r="B853" s="552" t="s">
        <v>1314</v>
      </c>
      <c r="C853" s="558"/>
      <c r="D853" s="552" t="s">
        <v>2288</v>
      </c>
      <c r="E853" s="552"/>
    </row>
    <row r="854" spans="1:5" x14ac:dyDescent="0.25">
      <c r="A854" s="564" t="str">
        <f>IF(COUNTIF(Text!$C$4:$C$426,B854)&gt;0,VLOOKUP(B854,Text!$C$4:$H$426,6,FALSE),"")</f>
        <v/>
      </c>
      <c r="B854" s="552" t="s">
        <v>1317</v>
      </c>
      <c r="C854" s="558"/>
      <c r="D854" s="552" t="s">
        <v>2289</v>
      </c>
      <c r="E854" s="552"/>
    </row>
    <row r="855" spans="1:5" x14ac:dyDescent="0.25">
      <c r="A855" s="564" t="str">
        <f>IF(COUNTIF(Text!$C$4:$C$426,B855)&gt;0,VLOOKUP(B855,Text!$C$4:$H$426,6,FALSE),"")</f>
        <v/>
      </c>
      <c r="B855" s="552" t="s">
        <v>1320</v>
      </c>
      <c r="C855" s="558"/>
      <c r="D855" s="552" t="s">
        <v>2290</v>
      </c>
      <c r="E855" s="552"/>
    </row>
    <row r="856" spans="1:5" x14ac:dyDescent="0.25">
      <c r="A856" s="564" t="str">
        <f>IF(COUNTIF(Text!$C$4:$C$426,B856)&gt;0,VLOOKUP(B856,Text!$C$4:$H$426,6,FALSE),"")</f>
        <v/>
      </c>
      <c r="B856" s="552" t="s">
        <v>1323</v>
      </c>
      <c r="C856" s="558"/>
      <c r="D856" s="552" t="s">
        <v>2291</v>
      </c>
      <c r="E856" s="552"/>
    </row>
    <row r="857" spans="1:5" x14ac:dyDescent="0.25">
      <c r="A857" s="564" t="str">
        <f>IF(COUNTIF(Text!$C$4:$C$426,B857)&gt;0,VLOOKUP(B857,Text!$C$4:$H$426,6,FALSE),"")</f>
        <v/>
      </c>
      <c r="B857" s="552" t="s">
        <v>1326</v>
      </c>
      <c r="C857" s="552"/>
      <c r="D857" s="552" t="s">
        <v>2292</v>
      </c>
      <c r="E857" s="552"/>
    </row>
    <row r="858" spans="1:5" x14ac:dyDescent="0.25">
      <c r="A858" s="564" t="str">
        <f>IF(COUNTIF(Text!$C$4:$C$426,B858)&gt;0,VLOOKUP(B858,Text!$C$4:$H$426,6,FALSE),"")</f>
        <v/>
      </c>
      <c r="B858" s="552" t="s">
        <v>1338</v>
      </c>
      <c r="C858" s="558"/>
      <c r="D858" s="552" t="s">
        <v>2293</v>
      </c>
      <c r="E858" s="552"/>
    </row>
    <row r="859" spans="1:5" x14ac:dyDescent="0.25">
      <c r="A859" s="564" t="str">
        <f>IF(COUNTIF(Text!$C$4:$C$426,B859)&gt;0,VLOOKUP(B859,Text!$C$4:$H$426,6,FALSE),"")</f>
        <v/>
      </c>
      <c r="B859" s="552" t="s">
        <v>1341</v>
      </c>
      <c r="C859" s="558"/>
      <c r="D859" s="552" t="s">
        <v>2294</v>
      </c>
      <c r="E859" s="552"/>
    </row>
    <row r="860" spans="1:5" x14ac:dyDescent="0.25">
      <c r="A860" s="564" t="str">
        <f>IF(COUNTIF(Text!$C$4:$C$426,B860)&gt;0,VLOOKUP(B860,Text!$C$4:$H$426,6,FALSE),"")</f>
        <v/>
      </c>
      <c r="B860" s="552" t="s">
        <v>1344</v>
      </c>
      <c r="C860" s="558"/>
      <c r="D860" s="552" t="s">
        <v>2295</v>
      </c>
      <c r="E860" s="552"/>
    </row>
    <row r="861" spans="1:5" x14ac:dyDescent="0.25">
      <c r="A861" s="564" t="str">
        <f>IF(COUNTIF(Text!$C$4:$C$426,B861)&gt;0,VLOOKUP(B861,Text!$C$4:$H$426,6,FALSE),"")</f>
        <v/>
      </c>
      <c r="B861" s="552" t="s">
        <v>1347</v>
      </c>
      <c r="C861" s="558"/>
      <c r="D861" s="552" t="s">
        <v>2296</v>
      </c>
      <c r="E861" s="552"/>
    </row>
    <row r="862" spans="1:5" x14ac:dyDescent="0.25">
      <c r="A862" s="564" t="str">
        <f>IF(COUNTIF(Text!$C$4:$C$426,B862)&gt;0,VLOOKUP(B862,Text!$C$4:$H$426,6,FALSE),"")</f>
        <v/>
      </c>
      <c r="B862" s="552" t="s">
        <v>1350</v>
      </c>
      <c r="C862" s="558"/>
      <c r="D862" s="552" t="s">
        <v>2297</v>
      </c>
      <c r="E862" s="552"/>
    </row>
    <row r="863" spans="1:5" x14ac:dyDescent="0.25">
      <c r="A863" s="564" t="str">
        <f>IF(COUNTIF(Text!$C$4:$C$426,B863)&gt;0,VLOOKUP(B863,Text!$C$4:$H$426,6,FALSE),"")</f>
        <v/>
      </c>
      <c r="B863" s="552" t="s">
        <v>1353</v>
      </c>
      <c r="C863" s="558"/>
      <c r="D863" s="552" t="s">
        <v>2298</v>
      </c>
      <c r="E863" s="552"/>
    </row>
    <row r="864" spans="1:5" x14ac:dyDescent="0.25">
      <c r="A864" s="564" t="str">
        <f>IF(COUNTIF(Text!$C$4:$C$426,B864)&gt;0,VLOOKUP(B864,Text!$C$4:$H$426,6,FALSE),"")</f>
        <v/>
      </c>
      <c r="B864" s="552" t="s">
        <v>1356</v>
      </c>
      <c r="C864" s="558"/>
      <c r="D864" s="552" t="s">
        <v>2299</v>
      </c>
      <c r="E864" s="552"/>
    </row>
    <row r="865" spans="1:5" x14ac:dyDescent="0.25">
      <c r="A865" s="564" t="str">
        <f>IF(COUNTIF(Text!$C$4:$C$426,B865)&gt;0,VLOOKUP(B865,Text!$C$4:$H$426,6,FALSE),"")</f>
        <v/>
      </c>
      <c r="B865" s="552" t="s">
        <v>1359</v>
      </c>
      <c r="C865" s="558"/>
      <c r="D865" s="552" t="s">
        <v>2300</v>
      </c>
      <c r="E865" s="552"/>
    </row>
    <row r="866" spans="1:5" x14ac:dyDescent="0.25">
      <c r="A866" s="564" t="str">
        <f>IF(COUNTIF(Text!$C$4:$C$426,B866)&gt;0,VLOOKUP(B866,Text!$C$4:$H$426,6,FALSE),"")</f>
        <v/>
      </c>
      <c r="B866" s="552" t="s">
        <v>1362</v>
      </c>
      <c r="C866" s="558"/>
      <c r="D866" s="552" t="s">
        <v>2301</v>
      </c>
      <c r="E866" s="552"/>
    </row>
    <row r="867" spans="1:5" x14ac:dyDescent="0.25">
      <c r="A867" s="564" t="str">
        <f>IF(COUNTIF(Text!$C$4:$C$426,B867)&gt;0,VLOOKUP(B867,Text!$C$4:$H$426,6,FALSE),"")</f>
        <v/>
      </c>
      <c r="B867" s="552" t="s">
        <v>1365</v>
      </c>
      <c r="C867" s="558"/>
      <c r="D867" s="552" t="s">
        <v>2302</v>
      </c>
      <c r="E867" s="552"/>
    </row>
    <row r="868" spans="1:5" x14ac:dyDescent="0.25">
      <c r="A868" s="564" t="str">
        <f>IF(COUNTIF(Text!$C$4:$C$426,B868)&gt;0,VLOOKUP(B868,Text!$C$4:$H$426,6,FALSE),"")</f>
        <v/>
      </c>
      <c r="B868" s="552" t="s">
        <v>1368</v>
      </c>
      <c r="C868" s="558"/>
      <c r="D868" s="552" t="s">
        <v>2303</v>
      </c>
      <c r="E868" s="552"/>
    </row>
    <row r="869" spans="1:5" x14ac:dyDescent="0.25">
      <c r="A869" s="564" t="str">
        <f>IF(COUNTIF(Text!$C$4:$C$426,B869)&gt;0,VLOOKUP(B869,Text!$C$4:$H$426,6,FALSE),"")</f>
        <v/>
      </c>
      <c r="B869" s="552" t="s">
        <v>1371</v>
      </c>
      <c r="C869" s="558"/>
      <c r="D869" s="552" t="s">
        <v>2304</v>
      </c>
      <c r="E869" s="552"/>
    </row>
    <row r="870" spans="1:5" x14ac:dyDescent="0.25">
      <c r="A870" s="564" t="str">
        <f>IF(COUNTIF(Text!$C$4:$C$426,B870)&gt;0,VLOOKUP(B870,Text!$C$4:$H$426,6,FALSE),"")</f>
        <v/>
      </c>
      <c r="B870" s="552" t="s">
        <v>1374</v>
      </c>
      <c r="C870" s="558"/>
      <c r="D870" s="552" t="s">
        <v>2305</v>
      </c>
      <c r="E870" s="552"/>
    </row>
    <row r="871" spans="1:5" x14ac:dyDescent="0.25">
      <c r="A871" s="564" t="str">
        <f>IF(COUNTIF(Text!$C$4:$C$426,B871)&gt;0,VLOOKUP(B871,Text!$C$4:$H$426,6,FALSE),"")</f>
        <v/>
      </c>
      <c r="B871" s="552" t="s">
        <v>1377</v>
      </c>
      <c r="C871" s="558"/>
      <c r="D871" s="552" t="s">
        <v>2306</v>
      </c>
      <c r="E871" s="552"/>
    </row>
    <row r="872" spans="1:5" x14ac:dyDescent="0.25">
      <c r="A872" s="564" t="str">
        <f>IF(COUNTIF(Text!$C$4:$C$426,B872)&gt;0,VLOOKUP(B872,Text!$C$4:$H$426,6,FALSE),"")</f>
        <v/>
      </c>
      <c r="B872" s="552" t="s">
        <v>1380</v>
      </c>
      <c r="C872" s="558"/>
      <c r="D872" s="552" t="s">
        <v>2307</v>
      </c>
      <c r="E872" s="552"/>
    </row>
    <row r="873" spans="1:5" x14ac:dyDescent="0.25">
      <c r="A873" s="564" t="str">
        <f>IF(COUNTIF(Text!$C$4:$C$426,B873)&gt;0,VLOOKUP(B873,Text!$C$4:$H$426,6,FALSE),"")</f>
        <v/>
      </c>
      <c r="B873" s="552" t="s">
        <v>1383</v>
      </c>
      <c r="C873" s="558"/>
      <c r="D873" s="552" t="s">
        <v>2308</v>
      </c>
      <c r="E873" s="552"/>
    </row>
    <row r="874" spans="1:5" x14ac:dyDescent="0.25">
      <c r="A874" s="564" t="str">
        <f>IF(COUNTIF(Text!$C$4:$C$426,B874)&gt;0,VLOOKUP(B874,Text!$C$4:$H$426,6,FALSE),"")</f>
        <v/>
      </c>
      <c r="B874" s="552" t="s">
        <v>1386</v>
      </c>
      <c r="C874" s="558"/>
      <c r="D874" s="552" t="s">
        <v>2309</v>
      </c>
      <c r="E874" s="552"/>
    </row>
    <row r="875" spans="1:5" x14ac:dyDescent="0.25">
      <c r="A875" s="564" t="str">
        <f>IF(COUNTIF(Text!$C$4:$C$426,B875)&gt;0,VLOOKUP(B875,Text!$C$4:$H$426,6,FALSE),"")</f>
        <v/>
      </c>
      <c r="B875" s="552" t="s">
        <v>1389</v>
      </c>
      <c r="C875" s="558"/>
      <c r="D875" s="552" t="s">
        <v>2310</v>
      </c>
      <c r="E875" s="552"/>
    </row>
    <row r="876" spans="1:5" x14ac:dyDescent="0.25">
      <c r="A876" s="564" t="str">
        <f>IF(COUNTIF(Text!$C$4:$C$426,B876)&gt;0,VLOOKUP(B876,Text!$C$4:$H$426,6,FALSE),"")</f>
        <v/>
      </c>
      <c r="B876" s="552" t="s">
        <v>1392</v>
      </c>
      <c r="C876" s="558"/>
      <c r="D876" s="552" t="s">
        <v>2311</v>
      </c>
      <c r="E876" s="552"/>
    </row>
    <row r="877" spans="1:5" x14ac:dyDescent="0.25">
      <c r="A877" s="564" t="str">
        <f>IF(COUNTIF(Text!$C$4:$C$426,B877)&gt;0,VLOOKUP(B877,Text!$C$4:$H$426,6,FALSE),"")</f>
        <v/>
      </c>
      <c r="B877" s="552" t="s">
        <v>1394</v>
      </c>
      <c r="C877" s="558"/>
      <c r="D877" s="552" t="s">
        <v>2312</v>
      </c>
      <c r="E877" s="552"/>
    </row>
    <row r="878" spans="1:5" x14ac:dyDescent="0.25">
      <c r="A878" s="564" t="str">
        <f>IF(COUNTIF(Text!$C$4:$C$426,B878)&gt;0,VLOOKUP(B878,Text!$C$4:$H$426,6,FALSE),"")</f>
        <v/>
      </c>
      <c r="B878" s="552" t="s">
        <v>507</v>
      </c>
      <c r="C878" s="558"/>
      <c r="D878" s="552" t="s">
        <v>2313</v>
      </c>
      <c r="E878" s="552"/>
    </row>
    <row r="879" spans="1:5" x14ac:dyDescent="0.25">
      <c r="A879" s="564" t="str">
        <f>IF(COUNTIF(Text!$C$4:$C$426,B879)&gt;0,VLOOKUP(B879,Text!$C$4:$H$426,6,FALSE),"")</f>
        <v/>
      </c>
      <c r="B879" s="552" t="s">
        <v>1401</v>
      </c>
      <c r="C879" s="558"/>
      <c r="D879" s="552" t="s">
        <v>2314</v>
      </c>
      <c r="E879" s="552"/>
    </row>
    <row r="880" spans="1:5" x14ac:dyDescent="0.25">
      <c r="A880" s="564" t="str">
        <f>IF(COUNTIF(Text!$C$4:$C$426,B880)&gt;0,VLOOKUP(B880,Text!$C$4:$H$426,6,FALSE),"")</f>
        <v/>
      </c>
      <c r="B880" s="552" t="s">
        <v>1412</v>
      </c>
      <c r="C880" s="558"/>
      <c r="D880" s="552" t="s">
        <v>2315</v>
      </c>
      <c r="E880" s="552"/>
    </row>
    <row r="881" spans="1:5" x14ac:dyDescent="0.25">
      <c r="A881" s="564" t="str">
        <f>IF(COUNTIF(Text!$C$4:$C$426,B881)&gt;0,VLOOKUP(B881,Text!$C$4:$H$426,6,FALSE),"")</f>
        <v/>
      </c>
      <c r="B881" s="552" t="s">
        <v>1414</v>
      </c>
      <c r="C881" s="558"/>
      <c r="D881" s="552" t="s">
        <v>2316</v>
      </c>
      <c r="E881" s="552"/>
    </row>
    <row r="882" spans="1:5" x14ac:dyDescent="0.25">
      <c r="A882" s="564" t="str">
        <f>IF(COUNTIF(Text!$C$4:$C$426,B882)&gt;0,VLOOKUP(B882,Text!$C$4:$H$426,6,FALSE),"")</f>
        <v/>
      </c>
      <c r="B882" s="552" t="s">
        <v>1416</v>
      </c>
      <c r="C882" s="558"/>
      <c r="D882" s="552" t="s">
        <v>2317</v>
      </c>
      <c r="E882" s="552"/>
    </row>
    <row r="883" spans="1:5" x14ac:dyDescent="0.25">
      <c r="A883" s="564" t="str">
        <f>IF(COUNTIF(Text!$C$4:$C$426,B883)&gt;0,VLOOKUP(B883,Text!$C$4:$H$426,6,FALSE),"")</f>
        <v/>
      </c>
      <c r="B883" s="552" t="s">
        <v>1418</v>
      </c>
      <c r="C883" s="558"/>
      <c r="D883" s="552" t="s">
        <v>2318</v>
      </c>
      <c r="E883" s="552"/>
    </row>
    <row r="884" spans="1:5" x14ac:dyDescent="0.25">
      <c r="A884" s="564" t="str">
        <f>IF(COUNTIF(Text!$C$4:$C$426,B884)&gt;0,VLOOKUP(B884,Text!$C$4:$H$426,6,FALSE),"")</f>
        <v/>
      </c>
      <c r="B884" s="552" t="s">
        <v>2319</v>
      </c>
      <c r="C884" s="558"/>
      <c r="D884" s="552" t="s">
        <v>2320</v>
      </c>
      <c r="E884" s="552"/>
    </row>
    <row r="885" spans="1:5" x14ac:dyDescent="0.25">
      <c r="A885" s="564" t="str">
        <f>IF(COUNTIF(Text!$C$4:$C$426,B885)&gt;0,VLOOKUP(B885,Text!$C$4:$H$426,6,FALSE),"")</f>
        <v/>
      </c>
      <c r="B885" s="552" t="s">
        <v>2321</v>
      </c>
      <c r="C885" s="558"/>
      <c r="D885" s="552" t="s">
        <v>2322</v>
      </c>
      <c r="E885" s="552"/>
    </row>
    <row r="886" spans="1:5" x14ac:dyDescent="0.25">
      <c r="A886" s="564" t="str">
        <f>IF(COUNTIF(Text!$C$4:$C$426,B886)&gt;0,VLOOKUP(B886,Text!$C$4:$H$426,6,FALSE),"")</f>
        <v/>
      </c>
      <c r="B886" s="552" t="s">
        <v>2323</v>
      </c>
      <c r="C886" s="558"/>
      <c r="D886" s="552" t="s">
        <v>2324</v>
      </c>
      <c r="E886" s="552"/>
    </row>
    <row r="887" spans="1:5" x14ac:dyDescent="0.25">
      <c r="A887" s="564" t="str">
        <f>IF(COUNTIF(Text!$C$4:$C$426,B887)&gt;0,VLOOKUP(B887,Text!$C$4:$H$426,6,FALSE),"")</f>
        <v/>
      </c>
      <c r="B887" s="552" t="s">
        <v>56</v>
      </c>
      <c r="C887" s="558"/>
      <c r="D887" s="552" t="s">
        <v>2325</v>
      </c>
      <c r="E887" s="552"/>
    </row>
    <row r="888" spans="1:5" x14ac:dyDescent="0.25">
      <c r="A888" s="564" t="str">
        <f>IF(COUNTIF(Text!$C$4:$C$426,B888)&gt;0,VLOOKUP(B888,Text!$C$4:$H$426,6,FALSE),"")</f>
        <v/>
      </c>
      <c r="B888" s="552" t="s">
        <v>2326</v>
      </c>
      <c r="C888" s="558"/>
      <c r="D888" s="552" t="s">
        <v>2327</v>
      </c>
      <c r="E888" s="552"/>
    </row>
    <row r="889" spans="1:5" x14ac:dyDescent="0.25">
      <c r="A889" s="564" t="str">
        <f>IF(COUNTIF(Text!$C$4:$C$426,B889)&gt;0,VLOOKUP(B889,Text!$C$4:$H$426,6,FALSE),"")</f>
        <v/>
      </c>
      <c r="B889" s="552" t="s">
        <v>2328</v>
      </c>
      <c r="C889" s="558"/>
      <c r="D889" s="552" t="s">
        <v>2329</v>
      </c>
      <c r="E889" s="552"/>
    </row>
    <row r="890" spans="1:5" x14ac:dyDescent="0.25">
      <c r="A890" s="564" t="str">
        <f>IF(COUNTIF(Text!$C$4:$C$426,B890)&gt;0,VLOOKUP(B890,Text!$C$4:$H$426,6,FALSE),"")</f>
        <v/>
      </c>
      <c r="B890" s="552" t="s">
        <v>2330</v>
      </c>
      <c r="C890" s="558"/>
      <c r="D890" s="552" t="s">
        <v>2331</v>
      </c>
      <c r="E890" s="552"/>
    </row>
    <row r="891" spans="1:5" x14ac:dyDescent="0.25">
      <c r="A891" s="564" t="str">
        <f>IF(COUNTIF(Text!$C$4:$C$426,B891)&gt;0,VLOOKUP(B891,Text!$C$4:$H$426,6,FALSE),"")</f>
        <v/>
      </c>
      <c r="B891" s="552" t="s">
        <v>2332</v>
      </c>
      <c r="C891" s="558"/>
      <c r="D891" s="552" t="s">
        <v>2333</v>
      </c>
      <c r="E891" s="552"/>
    </row>
    <row r="892" spans="1:5" x14ac:dyDescent="0.25">
      <c r="A892" s="564" t="str">
        <f>IF(COUNTIF(Text!$C$4:$C$426,B892)&gt;0,VLOOKUP(B892,Text!$C$4:$H$426,6,FALSE),"")</f>
        <v/>
      </c>
      <c r="B892" s="552" t="s">
        <v>2334</v>
      </c>
      <c r="C892" s="558"/>
      <c r="D892" s="552" t="s">
        <v>2335</v>
      </c>
      <c r="E892" s="552"/>
    </row>
    <row r="893" spans="1:5" x14ac:dyDescent="0.25">
      <c r="A893" s="564" t="str">
        <f>IF(COUNTIF(Text!$C$4:$C$426,B893)&gt;0,VLOOKUP(B893,Text!$C$4:$H$426,6,FALSE),"")</f>
        <v/>
      </c>
      <c r="B893" s="552" t="s">
        <v>2336</v>
      </c>
      <c r="C893" s="558"/>
      <c r="D893" s="552" t="s">
        <v>2337</v>
      </c>
      <c r="E893" s="552"/>
    </row>
    <row r="894" spans="1:5" x14ac:dyDescent="0.25">
      <c r="A894" s="564" t="str">
        <f>IF(COUNTIF(Text!$C$4:$C$426,B894)&gt;0,VLOOKUP(B894,Text!$C$4:$H$426,6,FALSE),"")</f>
        <v/>
      </c>
      <c r="B894" s="552" t="s">
        <v>659</v>
      </c>
      <c r="C894" s="558"/>
      <c r="D894" s="552" t="s">
        <v>2338</v>
      </c>
      <c r="E894" s="552"/>
    </row>
    <row r="895" spans="1:5" x14ac:dyDescent="0.25">
      <c r="A895" s="564" t="str">
        <f>IF(COUNTIF(Text!$C$4:$C$426,B895)&gt;0,VLOOKUP(B895,Text!$C$4:$H$426,6,FALSE),"")</f>
        <v/>
      </c>
      <c r="B895" s="552" t="s">
        <v>2339</v>
      </c>
      <c r="C895" s="558"/>
      <c r="D895" s="552" t="s">
        <v>2340</v>
      </c>
      <c r="E895" s="552"/>
    </row>
    <row r="896" spans="1:5" x14ac:dyDescent="0.25">
      <c r="A896" s="564" t="str">
        <f>IF(COUNTIF(Text!$C$4:$C$426,B896)&gt;0,VLOOKUP(B896,Text!$C$4:$H$426,6,FALSE),"")</f>
        <v/>
      </c>
      <c r="B896" s="552" t="s">
        <v>2341</v>
      </c>
      <c r="C896" s="558"/>
      <c r="D896" s="552" t="s">
        <v>2342</v>
      </c>
      <c r="E896" s="552"/>
    </row>
    <row r="897" spans="1:5" x14ac:dyDescent="0.25">
      <c r="A897" s="564" t="str">
        <f>IF(COUNTIF(Text!$C$4:$C$426,B897)&gt;0,VLOOKUP(B897,Text!$C$4:$H$426,6,FALSE),"")</f>
        <v/>
      </c>
      <c r="B897" s="552" t="s">
        <v>650</v>
      </c>
      <c r="C897" s="558"/>
      <c r="D897" s="552" t="s">
        <v>2343</v>
      </c>
      <c r="E897" s="552"/>
    </row>
    <row r="898" spans="1:5" x14ac:dyDescent="0.25">
      <c r="A898" s="564" t="str">
        <f>IF(COUNTIF(Text!$C$4:$C$426,B898)&gt;0,VLOOKUP(B898,Text!$C$4:$H$426,6,FALSE),"")</f>
        <v/>
      </c>
      <c r="B898" s="552" t="s">
        <v>2344</v>
      </c>
      <c r="C898" s="558"/>
      <c r="D898" s="552" t="s">
        <v>2345</v>
      </c>
      <c r="E898" s="552"/>
    </row>
    <row r="899" spans="1:5" x14ac:dyDescent="0.25">
      <c r="A899" s="564" t="str">
        <f>IF(COUNTIF(Text!$C$4:$C$426,B899)&gt;0,VLOOKUP(B899,Text!$C$4:$H$426,6,FALSE),"")</f>
        <v/>
      </c>
      <c r="B899" s="552" t="s">
        <v>2346</v>
      </c>
      <c r="C899" s="558"/>
      <c r="D899" s="552" t="s">
        <v>2347</v>
      </c>
      <c r="E899" s="552"/>
    </row>
    <row r="900" spans="1:5" x14ac:dyDescent="0.25">
      <c r="A900" s="564" t="str">
        <f>IF(COUNTIF(Text!$C$4:$C$426,B900)&gt;0,VLOOKUP(B900,Text!$C$4:$H$426,6,FALSE),"")</f>
        <v/>
      </c>
      <c r="B900" s="552" t="s">
        <v>653</v>
      </c>
      <c r="C900" s="558"/>
      <c r="D900" s="552" t="s">
        <v>2348</v>
      </c>
      <c r="E900" s="552"/>
    </row>
    <row r="901" spans="1:5" x14ac:dyDescent="0.25">
      <c r="A901" s="564" t="str">
        <f>IF(COUNTIF(Text!$C$4:$C$426,B901)&gt;0,VLOOKUP(B901,Text!$C$4:$H$426,6,FALSE),"")</f>
        <v/>
      </c>
      <c r="B901" s="552" t="s">
        <v>2349</v>
      </c>
      <c r="C901" s="558"/>
      <c r="D901" s="552" t="s">
        <v>2350</v>
      </c>
      <c r="E901" s="552"/>
    </row>
    <row r="902" spans="1:5" x14ac:dyDescent="0.25">
      <c r="A902" s="564" t="str">
        <f>IF(COUNTIF(Text!$C$4:$C$426,B902)&gt;0,VLOOKUP(B902,Text!$C$4:$H$426,6,FALSE),"")</f>
        <v/>
      </c>
      <c r="B902" s="552" t="s">
        <v>2351</v>
      </c>
      <c r="C902" s="558"/>
      <c r="D902" s="552" t="s">
        <v>2352</v>
      </c>
      <c r="E902" s="552"/>
    </row>
    <row r="903" spans="1:5" x14ac:dyDescent="0.25">
      <c r="A903" s="564" t="str">
        <f>IF(COUNTIF(Text!$C$4:$C$426,B903)&gt;0,VLOOKUP(B903,Text!$C$4:$H$426,6,FALSE),"")</f>
        <v/>
      </c>
      <c r="B903" s="552" t="s">
        <v>656</v>
      </c>
      <c r="C903" s="558"/>
      <c r="D903" s="552" t="s">
        <v>2353</v>
      </c>
      <c r="E903" s="552"/>
    </row>
    <row r="904" spans="1:5" x14ac:dyDescent="0.25">
      <c r="A904" s="564" t="str">
        <f>IF(COUNTIF(Text!$C$4:$C$426,B904)&gt;0,VLOOKUP(B904,Text!$C$4:$H$426,6,FALSE),"")</f>
        <v/>
      </c>
      <c r="B904" s="552" t="s">
        <v>2354</v>
      </c>
      <c r="C904" s="558"/>
      <c r="D904" s="552" t="s">
        <v>2355</v>
      </c>
      <c r="E904" s="552"/>
    </row>
    <row r="905" spans="1:5" x14ac:dyDescent="0.25">
      <c r="A905" s="564" t="str">
        <f>IF(COUNTIF(Text!$C$4:$C$426,B905)&gt;0,VLOOKUP(B905,Text!$C$4:$H$426,6,FALSE),"")</f>
        <v/>
      </c>
      <c r="B905" s="552" t="s">
        <v>206</v>
      </c>
      <c r="C905" s="558"/>
      <c r="D905" s="552" t="s">
        <v>2356</v>
      </c>
      <c r="E905" s="552"/>
    </row>
    <row r="906" spans="1:5" x14ac:dyDescent="0.25">
      <c r="A906" s="564" t="str">
        <f>IF(COUNTIF(Text!$C$4:$C$426,B906)&gt;0,VLOOKUP(B906,Text!$C$4:$H$426,6,FALSE),"")</f>
        <v/>
      </c>
      <c r="B906" s="552" t="s">
        <v>2357</v>
      </c>
      <c r="C906" s="558"/>
      <c r="D906" s="552" t="s">
        <v>2358</v>
      </c>
      <c r="E906" s="552"/>
    </row>
    <row r="907" spans="1:5" x14ac:dyDescent="0.25">
      <c r="A907" s="564" t="str">
        <f>IF(COUNTIF(Text!$C$4:$C$426,B907)&gt;0,VLOOKUP(B907,Text!$C$4:$H$426,6,FALSE),"")</f>
        <v/>
      </c>
      <c r="B907" s="552" t="s">
        <v>2359</v>
      </c>
      <c r="C907" s="558"/>
      <c r="D907" s="552" t="s">
        <v>2360</v>
      </c>
      <c r="E907" s="552"/>
    </row>
    <row r="908" spans="1:5" x14ac:dyDescent="0.25">
      <c r="A908" s="564" t="str">
        <f>IF(COUNTIF(Text!$C$4:$C$426,B908)&gt;0,VLOOKUP(B908,Text!$C$4:$H$426,6,FALSE),"")</f>
        <v/>
      </c>
      <c r="B908" s="552" t="s">
        <v>356</v>
      </c>
      <c r="C908" s="558"/>
      <c r="D908" s="552" t="s">
        <v>2361</v>
      </c>
      <c r="E908" s="552"/>
    </row>
    <row r="909" spans="1:5" x14ac:dyDescent="0.25">
      <c r="A909" s="564" t="str">
        <f>IF(COUNTIF(Text!$C$4:$C$426,B909)&gt;0,VLOOKUP(B909,Text!$C$4:$H$426,6,FALSE),"")</f>
        <v/>
      </c>
      <c r="B909" s="552" t="s">
        <v>833</v>
      </c>
      <c r="C909" s="558"/>
      <c r="D909" s="552" t="s">
        <v>2362</v>
      </c>
      <c r="E909" s="552"/>
    </row>
    <row r="910" spans="1:5" x14ac:dyDescent="0.25">
      <c r="A910" s="564" t="str">
        <f>IF(COUNTIF(Text!$C$4:$C$426,B910)&gt;0,VLOOKUP(B910,Text!$C$4:$H$426,6,FALSE),"")</f>
        <v/>
      </c>
      <c r="B910" s="552" t="s">
        <v>2363</v>
      </c>
      <c r="C910" s="558"/>
      <c r="D910" s="552" t="s">
        <v>2364</v>
      </c>
      <c r="E910" s="552"/>
    </row>
    <row r="911" spans="1:5" x14ac:dyDescent="0.25">
      <c r="A911" s="564" t="str">
        <f>IF(COUNTIF(Text!$C$4:$C$426,B911)&gt;0,VLOOKUP(B911,Text!$C$4:$H$426,6,FALSE),"")</f>
        <v/>
      </c>
      <c r="B911" s="552" t="s">
        <v>2365</v>
      </c>
      <c r="C911" s="558"/>
      <c r="D911" s="552" t="s">
        <v>2366</v>
      </c>
      <c r="E911" s="552"/>
    </row>
    <row r="912" spans="1:5" x14ac:dyDescent="0.25">
      <c r="A912" s="564" t="str">
        <f>IF(COUNTIF(Text!$C$4:$C$426,B912)&gt;0,VLOOKUP(B912,Text!$C$4:$H$426,6,FALSE),"")</f>
        <v/>
      </c>
      <c r="B912" s="552" t="s">
        <v>179</v>
      </c>
      <c r="C912" s="558"/>
      <c r="D912" s="552" t="s">
        <v>2367</v>
      </c>
      <c r="E912" s="552"/>
    </row>
    <row r="913" spans="1:5" x14ac:dyDescent="0.25">
      <c r="A913" s="564" t="str">
        <f>IF(COUNTIF(Text!$C$4:$C$426,B913)&gt;0,VLOOKUP(B913,Text!$C$4:$H$426,6,FALSE),"")</f>
        <v/>
      </c>
      <c r="B913" s="552" t="s">
        <v>814</v>
      </c>
      <c r="C913" s="558"/>
      <c r="D913" s="552" t="s">
        <v>2368</v>
      </c>
      <c r="E913" s="552"/>
    </row>
    <row r="914" spans="1:5" x14ac:dyDescent="0.25">
      <c r="A914" s="564" t="str">
        <f>IF(COUNTIF(Text!$C$4:$C$426,B914)&gt;0,VLOOKUP(B914,Text!$C$4:$H$426,6,FALSE),"")</f>
        <v/>
      </c>
      <c r="B914" s="552" t="s">
        <v>901</v>
      </c>
      <c r="C914" s="558"/>
      <c r="D914" s="552" t="s">
        <v>2369</v>
      </c>
      <c r="E914" s="552"/>
    </row>
    <row r="915" spans="1:5" x14ac:dyDescent="0.25">
      <c r="A915" s="564" t="str">
        <f>IF(COUNTIF(Text!$C$4:$C$426,B915)&gt;0,VLOOKUP(B915,Text!$C$4:$H$426,6,FALSE),"")</f>
        <v/>
      </c>
      <c r="B915" s="552" t="s">
        <v>2370</v>
      </c>
      <c r="C915" s="558"/>
      <c r="D915" s="552" t="s">
        <v>2371</v>
      </c>
      <c r="E915" s="552"/>
    </row>
    <row r="916" spans="1:5" x14ac:dyDescent="0.25">
      <c r="A916" s="564" t="str">
        <f>IF(COUNTIF(Text!$C$4:$C$426,B916)&gt;0,VLOOKUP(B916,Text!$C$4:$H$426,6,FALSE),"")</f>
        <v/>
      </c>
      <c r="B916" s="552" t="s">
        <v>2372</v>
      </c>
      <c r="C916" s="558"/>
      <c r="D916" s="552" t="s">
        <v>2373</v>
      </c>
      <c r="E916" s="552"/>
    </row>
    <row r="917" spans="1:5" x14ac:dyDescent="0.25">
      <c r="A917" s="564" t="str">
        <f>IF(COUNTIF(Text!$C$4:$C$426,B917)&gt;0,VLOOKUP(B917,Text!$C$4:$H$426,6,FALSE),"")</f>
        <v/>
      </c>
      <c r="B917" s="552" t="s">
        <v>2374</v>
      </c>
      <c r="C917" s="558"/>
      <c r="D917" s="552" t="s">
        <v>2375</v>
      </c>
      <c r="E917" s="552"/>
    </row>
    <row r="918" spans="1:5" x14ac:dyDescent="0.25">
      <c r="A918" s="564" t="str">
        <f>IF(COUNTIF(Text!$C$4:$C$426,B918)&gt;0,VLOOKUP(B918,Text!$C$4:$H$426,6,FALSE),"")</f>
        <v/>
      </c>
      <c r="B918" s="552" t="s">
        <v>2376</v>
      </c>
      <c r="C918" s="558"/>
      <c r="D918" s="552" t="s">
        <v>2377</v>
      </c>
      <c r="E918" s="552"/>
    </row>
    <row r="919" spans="1:5" x14ac:dyDescent="0.25">
      <c r="A919" s="564" t="str">
        <f>IF(COUNTIF(Text!$C$4:$C$426,B919)&gt;0,VLOOKUP(B919,Text!$C$4:$H$426,6,FALSE),"")</f>
        <v/>
      </c>
      <c r="B919" s="552" t="s">
        <v>696</v>
      </c>
      <c r="C919" s="558"/>
      <c r="D919" s="552" t="s">
        <v>2378</v>
      </c>
      <c r="E919" s="552"/>
    </row>
    <row r="920" spans="1:5" x14ac:dyDescent="0.25">
      <c r="A920" s="564" t="str">
        <f>IF(COUNTIF(Text!$C$4:$C$426,B920)&gt;0,VLOOKUP(B920,Text!$C$4:$H$426,6,FALSE),"")</f>
        <v/>
      </c>
      <c r="B920" s="552" t="s">
        <v>2379</v>
      </c>
      <c r="C920" s="558"/>
      <c r="D920" s="552" t="s">
        <v>2380</v>
      </c>
      <c r="E920" s="552"/>
    </row>
    <row r="921" spans="1:5" x14ac:dyDescent="0.25">
      <c r="A921" s="564" t="str">
        <f>IF(COUNTIF(Text!$C$4:$C$426,B921)&gt;0,VLOOKUP(B921,Text!$C$4:$H$426,6,FALSE),"")</f>
        <v/>
      </c>
      <c r="B921" s="552" t="s">
        <v>2381</v>
      </c>
      <c r="C921" s="558"/>
      <c r="D921" s="552" t="s">
        <v>2382</v>
      </c>
      <c r="E921" s="552"/>
    </row>
    <row r="922" spans="1:5" x14ac:dyDescent="0.25">
      <c r="A922" s="564" t="str">
        <f>IF(COUNTIF(Text!$C$4:$C$426,B922)&gt;0,VLOOKUP(B922,Text!$C$4:$H$426,6,FALSE),"")</f>
        <v/>
      </c>
      <c r="B922" s="552" t="s">
        <v>207</v>
      </c>
      <c r="C922" s="558"/>
      <c r="D922" s="552" t="s">
        <v>2383</v>
      </c>
      <c r="E922" s="552"/>
    </row>
    <row r="923" spans="1:5" x14ac:dyDescent="0.25">
      <c r="A923" s="564" t="str">
        <f>IF(COUNTIF(Text!$C$4:$C$426,B923)&gt;0,VLOOKUP(B923,Text!$C$4:$H$426,6,FALSE),"")</f>
        <v/>
      </c>
      <c r="B923" s="552" t="s">
        <v>208</v>
      </c>
      <c r="C923" s="558"/>
      <c r="D923" s="552" t="s">
        <v>2384</v>
      </c>
      <c r="E923" s="552"/>
    </row>
    <row r="924" spans="1:5" x14ac:dyDescent="0.25">
      <c r="A924" s="564" t="str">
        <f>IF(COUNTIF(Text!$C$4:$C$426,B924)&gt;0,VLOOKUP(B924,Text!$C$4:$H$426,6,FALSE),"")</f>
        <v/>
      </c>
      <c r="B924" s="552" t="s">
        <v>2385</v>
      </c>
      <c r="C924" s="558"/>
      <c r="D924" s="552" t="s">
        <v>2386</v>
      </c>
      <c r="E924" s="552"/>
    </row>
    <row r="925" spans="1:5" x14ac:dyDescent="0.25">
      <c r="A925" s="564" t="str">
        <f>IF(COUNTIF(Text!$C$4:$C$426,B925)&gt;0,VLOOKUP(B925,Text!$C$4:$H$426,6,FALSE),"")</f>
        <v/>
      </c>
      <c r="B925" s="552" t="s">
        <v>2387</v>
      </c>
      <c r="C925" s="558"/>
      <c r="D925" s="552" t="s">
        <v>2388</v>
      </c>
      <c r="E925" s="552"/>
    </row>
    <row r="926" spans="1:5" x14ac:dyDescent="0.25">
      <c r="A926" s="564" t="str">
        <f>IF(COUNTIF(Text!$C$4:$C$426,B926)&gt;0,VLOOKUP(B926,Text!$C$4:$H$426,6,FALSE),"")</f>
        <v/>
      </c>
      <c r="B926" s="552" t="s">
        <v>2389</v>
      </c>
      <c r="C926" s="558"/>
      <c r="D926" s="552" t="s">
        <v>2390</v>
      </c>
      <c r="E926" s="552"/>
    </row>
    <row r="927" spans="1:5" x14ac:dyDescent="0.25">
      <c r="A927" s="564" t="str">
        <f>IF(COUNTIF(Text!$C$4:$C$426,B927)&gt;0,VLOOKUP(B927,Text!$C$4:$H$426,6,FALSE),"")</f>
        <v/>
      </c>
      <c r="B927" s="552" t="s">
        <v>2391</v>
      </c>
      <c r="C927" s="558"/>
      <c r="D927" s="552" t="s">
        <v>2392</v>
      </c>
      <c r="E927" s="552"/>
    </row>
    <row r="928" spans="1:5" x14ac:dyDescent="0.25">
      <c r="A928" s="564" t="str">
        <f>IF(COUNTIF(Text!$C$4:$C$426,B928)&gt;0,VLOOKUP(B928,Text!$C$4:$H$426,6,FALSE),"")</f>
        <v/>
      </c>
      <c r="B928" s="552" t="s">
        <v>2393</v>
      </c>
      <c r="C928" s="558"/>
      <c r="D928" s="552" t="s">
        <v>2394</v>
      </c>
      <c r="E928" s="552"/>
    </row>
    <row r="929" spans="1:5" x14ac:dyDescent="0.25">
      <c r="A929" s="564" t="str">
        <f>IF(COUNTIF(Text!$C$4:$C$426,B929)&gt;0,VLOOKUP(B929,Text!$C$4:$H$426,6,FALSE),"")</f>
        <v/>
      </c>
      <c r="B929" s="552" t="s">
        <v>2395</v>
      </c>
      <c r="C929" s="558"/>
      <c r="D929" s="552" t="s">
        <v>2396</v>
      </c>
      <c r="E929" s="552"/>
    </row>
    <row r="930" spans="1:5" x14ac:dyDescent="0.25">
      <c r="A930" s="564" t="str">
        <f>IF(COUNTIF(Text!$C$4:$C$426,B930)&gt;0,VLOOKUP(B930,Text!$C$4:$H$426,6,FALSE),"")</f>
        <v/>
      </c>
      <c r="B930" s="552" t="s">
        <v>2397</v>
      </c>
      <c r="C930" s="558"/>
      <c r="D930" s="552" t="s">
        <v>2398</v>
      </c>
      <c r="E930" s="552"/>
    </row>
    <row r="931" spans="1:5" x14ac:dyDescent="0.25">
      <c r="A931" s="564" t="str">
        <f>IF(COUNTIF(Text!$C$4:$C$426,B931)&gt;0,VLOOKUP(B931,Text!$C$4:$H$426,6,FALSE),"")</f>
        <v/>
      </c>
      <c r="B931" s="552" t="s">
        <v>2399</v>
      </c>
      <c r="C931" s="558"/>
      <c r="D931" s="552" t="s">
        <v>2400</v>
      </c>
      <c r="E931" s="552"/>
    </row>
    <row r="932" spans="1:5" x14ac:dyDescent="0.25">
      <c r="A932" s="564" t="str">
        <f>IF(COUNTIF(Text!$C$4:$C$426,B932)&gt;0,VLOOKUP(B932,Text!$C$4:$H$426,6,FALSE),"")</f>
        <v/>
      </c>
      <c r="B932" s="552" t="s">
        <v>2401</v>
      </c>
      <c r="C932" s="558"/>
      <c r="D932" s="552" t="s">
        <v>2402</v>
      </c>
      <c r="E932" s="552"/>
    </row>
    <row r="933" spans="1:5" x14ac:dyDescent="0.25">
      <c r="A933" s="564" t="str">
        <f>IF(COUNTIF(Text!$C$4:$C$426,B933)&gt;0,VLOOKUP(B933,Text!$C$4:$H$426,6,FALSE),"")</f>
        <v/>
      </c>
      <c r="B933" s="552" t="s">
        <v>2403</v>
      </c>
      <c r="C933" s="558"/>
      <c r="D933" s="552" t="s">
        <v>2404</v>
      </c>
      <c r="E933" s="552"/>
    </row>
    <row r="934" spans="1:5" x14ac:dyDescent="0.25">
      <c r="A934" s="564" t="str">
        <f>IF(COUNTIF(Text!$C$4:$C$426,B934)&gt;0,VLOOKUP(B934,Text!$C$4:$H$426,6,FALSE),"")</f>
        <v/>
      </c>
      <c r="B934" s="552" t="s">
        <v>2405</v>
      </c>
      <c r="C934" s="558"/>
      <c r="D934" s="552" t="s">
        <v>2406</v>
      </c>
      <c r="E934" s="552"/>
    </row>
    <row r="935" spans="1:5" x14ac:dyDescent="0.25">
      <c r="A935" s="564" t="str">
        <f>IF(COUNTIF(Text!$C$4:$C$426,B935)&gt;0,VLOOKUP(B935,Text!$C$4:$H$426,6,FALSE),"")</f>
        <v/>
      </c>
      <c r="B935" s="552" t="s">
        <v>2407</v>
      </c>
      <c r="C935" s="558"/>
      <c r="D935" s="552" t="s">
        <v>2408</v>
      </c>
      <c r="E935" s="552"/>
    </row>
    <row r="936" spans="1:5" x14ac:dyDescent="0.25">
      <c r="A936" s="564" t="str">
        <f>IF(COUNTIF(Text!$C$4:$C$426,B936)&gt;0,VLOOKUP(B936,Text!$C$4:$H$426,6,FALSE),"")</f>
        <v/>
      </c>
      <c r="B936" s="552" t="s">
        <v>2409</v>
      </c>
      <c r="C936" s="558"/>
      <c r="D936" s="552" t="s">
        <v>2410</v>
      </c>
      <c r="E936" s="552"/>
    </row>
    <row r="937" spans="1:5" x14ac:dyDescent="0.25">
      <c r="A937" s="564" t="str">
        <f>IF(COUNTIF(Text!$C$4:$C$426,B937)&gt;0,VLOOKUP(B937,Text!$C$4:$H$426,6,FALSE),"")</f>
        <v/>
      </c>
      <c r="B937" s="552" t="s">
        <v>2411</v>
      </c>
      <c r="C937" s="552"/>
      <c r="D937" s="552" t="s">
        <v>2412</v>
      </c>
      <c r="E937" s="552"/>
    </row>
    <row r="938" spans="1:5" x14ac:dyDescent="0.25">
      <c r="A938" s="564" t="str">
        <f>IF(COUNTIF(Text!$C$4:$C$426,B938)&gt;0,VLOOKUP(B938,Text!$C$4:$H$426,6,FALSE),"")</f>
        <v/>
      </c>
      <c r="B938" s="552" t="s">
        <v>2413</v>
      </c>
      <c r="C938" s="558"/>
      <c r="D938" s="552" t="s">
        <v>2414</v>
      </c>
      <c r="E938" s="552"/>
    </row>
    <row r="939" spans="1:5" x14ac:dyDescent="0.25">
      <c r="A939" s="564" t="str">
        <f>IF(COUNTIF(Text!$C$4:$C$426,B939)&gt;0,VLOOKUP(B939,Text!$C$4:$H$426,6,FALSE),"")</f>
        <v/>
      </c>
      <c r="B939" s="552" t="s">
        <v>2415</v>
      </c>
      <c r="C939" s="558"/>
      <c r="D939" s="552" t="s">
        <v>2416</v>
      </c>
      <c r="E939" s="552"/>
    </row>
    <row r="940" spans="1:5" x14ac:dyDescent="0.25">
      <c r="A940" s="564" t="str">
        <f>IF(COUNTIF(Text!$C$4:$C$426,B940)&gt;0,VLOOKUP(B940,Text!$C$4:$H$426,6,FALSE),"")</f>
        <v/>
      </c>
      <c r="B940" s="552" t="s">
        <v>2417</v>
      </c>
      <c r="C940" s="558"/>
      <c r="D940" s="552" t="s">
        <v>2418</v>
      </c>
      <c r="E940" s="552"/>
    </row>
    <row r="941" spans="1:5" x14ac:dyDescent="0.25">
      <c r="A941" s="564" t="str">
        <f>IF(COUNTIF(Text!$C$4:$C$426,B941)&gt;0,VLOOKUP(B941,Text!$C$4:$H$426,6,FALSE),"")</f>
        <v/>
      </c>
      <c r="B941" s="552" t="s">
        <v>473</v>
      </c>
      <c r="C941" s="558"/>
      <c r="D941" s="552" t="s">
        <v>2419</v>
      </c>
      <c r="E941" s="552"/>
    </row>
    <row r="942" spans="1:5" x14ac:dyDescent="0.25">
      <c r="A942" s="564" t="str">
        <f>IF(COUNTIF(Text!$C$4:$C$426,B942)&gt;0,VLOOKUP(B942,Text!$C$4:$H$426,6,FALSE),"")</f>
        <v/>
      </c>
      <c r="B942" s="552" t="s">
        <v>2420</v>
      </c>
      <c r="C942" s="558"/>
      <c r="D942" s="552" t="s">
        <v>2421</v>
      </c>
      <c r="E942" s="552"/>
    </row>
    <row r="943" spans="1:5" x14ac:dyDescent="0.25">
      <c r="A943" s="564" t="str">
        <f>IF(COUNTIF(Text!$C$4:$C$426,B943)&gt;0,VLOOKUP(B943,Text!$C$4:$H$426,6,FALSE),"")</f>
        <v/>
      </c>
      <c r="B943" s="552" t="s">
        <v>122</v>
      </c>
      <c r="C943" s="558"/>
      <c r="D943" s="552" t="s">
        <v>2422</v>
      </c>
      <c r="E943" s="552"/>
    </row>
    <row r="944" spans="1:5" x14ac:dyDescent="0.25">
      <c r="A944" s="564" t="str">
        <f>IF(COUNTIF(Text!$C$4:$C$426,B944)&gt;0,VLOOKUP(B944,Text!$C$4:$H$426,6,FALSE),"")</f>
        <v/>
      </c>
      <c r="B944" s="552" t="s">
        <v>2423</v>
      </c>
      <c r="C944" s="558"/>
      <c r="D944" s="552" t="s">
        <v>2424</v>
      </c>
      <c r="E944" s="552"/>
    </row>
    <row r="945" spans="1:5" x14ac:dyDescent="0.25">
      <c r="A945" s="564" t="str">
        <f>IF(COUNTIF(Text!$C$4:$C$426,B945)&gt;0,VLOOKUP(B945,Text!$C$4:$H$426,6,FALSE),"")</f>
        <v/>
      </c>
      <c r="B945" s="552" t="s">
        <v>2425</v>
      </c>
      <c r="C945" s="558"/>
      <c r="D945" s="552" t="s">
        <v>2426</v>
      </c>
      <c r="E945" s="552"/>
    </row>
    <row r="946" spans="1:5" x14ac:dyDescent="0.25">
      <c r="A946" s="564" t="str">
        <f>IF(COUNTIF(Text!$C$4:$C$426,B946)&gt;0,VLOOKUP(B946,Text!$C$4:$H$426,6,FALSE),"")</f>
        <v/>
      </c>
      <c r="B946" s="552" t="s">
        <v>2427</v>
      </c>
      <c r="C946" s="558"/>
      <c r="D946" s="552" t="s">
        <v>2428</v>
      </c>
      <c r="E946" s="552"/>
    </row>
    <row r="947" spans="1:5" x14ac:dyDescent="0.25">
      <c r="A947" s="564" t="str">
        <f>IF(COUNTIF(Text!$C$4:$C$426,B947)&gt;0,VLOOKUP(B947,Text!$C$4:$H$426,6,FALSE),"")</f>
        <v/>
      </c>
      <c r="B947" s="552" t="s">
        <v>398</v>
      </c>
      <c r="C947" s="558"/>
      <c r="D947" s="552" t="s">
        <v>2429</v>
      </c>
      <c r="E947" s="552"/>
    </row>
    <row r="948" spans="1:5" x14ac:dyDescent="0.25">
      <c r="A948" s="564" t="str">
        <f>IF(COUNTIF(Text!$C$4:$C$426,B948)&gt;0,VLOOKUP(B948,Text!$C$4:$H$426,6,FALSE),"")</f>
        <v/>
      </c>
      <c r="B948" s="552" t="s">
        <v>2430</v>
      </c>
      <c r="C948" s="558"/>
      <c r="D948" s="552" t="s">
        <v>2431</v>
      </c>
      <c r="E948" s="552"/>
    </row>
    <row r="949" spans="1:5" x14ac:dyDescent="0.25">
      <c r="A949" s="564" t="str">
        <f>IF(COUNTIF(Text!$C$4:$C$426,B949)&gt;0,VLOOKUP(B949,Text!$C$4:$H$426,6,FALSE),"")</f>
        <v/>
      </c>
      <c r="B949" s="552" t="s">
        <v>1408</v>
      </c>
      <c r="C949" s="558"/>
      <c r="D949" s="552" t="s">
        <v>2432</v>
      </c>
      <c r="E949" s="552"/>
    </row>
    <row r="950" spans="1:5" x14ac:dyDescent="0.25">
      <c r="A950" s="564" t="str">
        <f>IF(COUNTIF(Text!$C$4:$C$426,B950)&gt;0,VLOOKUP(B950,Text!$C$4:$H$426,6,FALSE),"")</f>
        <v/>
      </c>
      <c r="B950" s="552" t="s">
        <v>418</v>
      </c>
      <c r="C950" s="558"/>
      <c r="D950" s="552" t="s">
        <v>2433</v>
      </c>
      <c r="E950" s="552"/>
    </row>
    <row r="951" spans="1:5" x14ac:dyDescent="0.25">
      <c r="A951" s="564" t="str">
        <f>IF(COUNTIF(Text!$C$4:$C$426,B951)&gt;0,VLOOKUP(B951,Text!$C$4:$H$426,6,FALSE),"")</f>
        <v/>
      </c>
      <c r="B951" s="552" t="s">
        <v>417</v>
      </c>
      <c r="C951" s="558"/>
      <c r="D951" s="552" t="s">
        <v>2434</v>
      </c>
      <c r="E951" s="552"/>
    </row>
    <row r="952" spans="1:5" x14ac:dyDescent="0.25">
      <c r="A952" s="564" t="str">
        <f>IF(COUNTIF(Text!$C$4:$C$426,B952)&gt;0,VLOOKUP(B952,Text!$C$4:$H$426,6,FALSE),"")</f>
        <v/>
      </c>
      <c r="B952" s="552" t="s">
        <v>2435</v>
      </c>
      <c r="C952" s="558"/>
      <c r="D952" s="552" t="s">
        <v>2436</v>
      </c>
      <c r="E952" s="552"/>
    </row>
    <row r="953" spans="1:5" x14ac:dyDescent="0.25">
      <c r="A953" s="564" t="str">
        <f>IF(COUNTIF(Text!$C$4:$C$426,B953)&gt;0,VLOOKUP(B953,Text!$C$4:$H$426,6,FALSE),"")</f>
        <v/>
      </c>
      <c r="B953" s="552" t="s">
        <v>2437</v>
      </c>
      <c r="C953" s="558"/>
      <c r="D953" s="552" t="s">
        <v>2438</v>
      </c>
      <c r="E953" s="552"/>
    </row>
    <row r="954" spans="1:5" x14ac:dyDescent="0.25">
      <c r="A954" s="564" t="str">
        <f>IF(COUNTIF(Text!$C$4:$C$426,B954)&gt;0,VLOOKUP(B954,Text!$C$4:$H$426,6,FALSE),"")</f>
        <v/>
      </c>
      <c r="B954" s="552" t="s">
        <v>2439</v>
      </c>
      <c r="C954" s="558"/>
      <c r="D954" s="552" t="s">
        <v>2440</v>
      </c>
      <c r="E954" s="552"/>
    </row>
    <row r="955" spans="1:5" x14ac:dyDescent="0.25">
      <c r="A955" s="564" t="str">
        <f>IF(COUNTIF(Text!$C$4:$C$426,B955)&gt;0,VLOOKUP(B955,Text!$C$4:$H$426,6,FALSE),"")</f>
        <v/>
      </c>
      <c r="B955" s="552" t="s">
        <v>2441</v>
      </c>
      <c r="C955" s="558"/>
      <c r="D955" s="552" t="s">
        <v>2442</v>
      </c>
      <c r="E955" s="552"/>
    </row>
    <row r="956" spans="1:5" x14ac:dyDescent="0.25">
      <c r="A956" s="564" t="str">
        <f>IF(COUNTIF(Text!$C$4:$C$426,B956)&gt;0,VLOOKUP(B956,Text!$C$4:$H$426,6,FALSE),"")</f>
        <v/>
      </c>
      <c r="B956" s="552" t="s">
        <v>2443</v>
      </c>
      <c r="C956" s="558"/>
      <c r="D956" s="552" t="s">
        <v>2444</v>
      </c>
      <c r="E956" s="552"/>
    </row>
    <row r="957" spans="1:5" x14ac:dyDescent="0.25">
      <c r="A957" s="564" t="str">
        <f>IF(COUNTIF(Text!$C$4:$C$426,B957)&gt;0,VLOOKUP(B957,Text!$C$4:$H$426,6,FALSE),"")</f>
        <v/>
      </c>
      <c r="B957" s="552" t="s">
        <v>2445</v>
      </c>
      <c r="C957" s="558"/>
      <c r="D957" s="552" t="s">
        <v>2446</v>
      </c>
      <c r="E957" s="552"/>
    </row>
    <row r="958" spans="1:5" x14ac:dyDescent="0.25">
      <c r="A958" s="564" t="str">
        <f>IF(COUNTIF(Text!$C$4:$C$426,B958)&gt;0,VLOOKUP(B958,Text!$C$4:$H$426,6,FALSE),"")</f>
        <v/>
      </c>
      <c r="B958" s="552" t="s">
        <v>2447</v>
      </c>
      <c r="C958" s="558"/>
      <c r="D958" s="552" t="s">
        <v>2448</v>
      </c>
      <c r="E958" s="552"/>
    </row>
    <row r="959" spans="1:5" x14ac:dyDescent="0.25">
      <c r="A959" s="564" t="str">
        <f>IF(COUNTIF(Text!$C$4:$C$426,B959)&gt;0,VLOOKUP(B959,Text!$C$4:$H$426,6,FALSE),"")</f>
        <v/>
      </c>
      <c r="B959" s="552" t="s">
        <v>2449</v>
      </c>
      <c r="C959" s="558"/>
      <c r="D959" s="552" t="s">
        <v>2450</v>
      </c>
      <c r="E959" s="552"/>
    </row>
    <row r="960" spans="1:5" x14ac:dyDescent="0.25">
      <c r="A960" s="564" t="str">
        <f>IF(COUNTIF(Text!$C$4:$C$426,B960)&gt;0,VLOOKUP(B960,Text!$C$4:$H$426,6,FALSE),"")</f>
        <v/>
      </c>
      <c r="B960" s="552" t="s">
        <v>2451</v>
      </c>
      <c r="C960" s="558"/>
      <c r="D960" s="552" t="s">
        <v>2452</v>
      </c>
      <c r="E960" s="552"/>
    </row>
    <row r="961" spans="1:5" x14ac:dyDescent="0.25">
      <c r="A961" s="564" t="str">
        <f>IF(COUNTIF(Text!$C$4:$C$426,B961)&gt;0,VLOOKUP(B961,Text!$C$4:$H$426,6,FALSE),"")</f>
        <v/>
      </c>
      <c r="B961" s="552" t="s">
        <v>2453</v>
      </c>
      <c r="C961" s="558"/>
      <c r="D961" s="552" t="s">
        <v>2454</v>
      </c>
      <c r="E961" s="552"/>
    </row>
    <row r="962" spans="1:5" x14ac:dyDescent="0.25">
      <c r="A962" s="564" t="str">
        <f>IF(COUNTIF(Text!$C$4:$C$426,B962)&gt;0,VLOOKUP(B962,Text!$C$4:$H$426,6,FALSE),"")</f>
        <v/>
      </c>
      <c r="B962" s="552" t="s">
        <v>2455</v>
      </c>
      <c r="C962" s="558"/>
      <c r="D962" s="552" t="s">
        <v>2456</v>
      </c>
      <c r="E962" s="552"/>
    </row>
    <row r="963" spans="1:5" x14ac:dyDescent="0.25">
      <c r="A963" s="564" t="str">
        <f>IF(COUNTIF(Text!$C$4:$C$426,B963)&gt;0,VLOOKUP(B963,Text!$C$4:$H$426,6,FALSE),"")</f>
        <v/>
      </c>
      <c r="B963" s="552" t="s">
        <v>113</v>
      </c>
      <c r="C963" s="558"/>
      <c r="D963" s="552" t="s">
        <v>2457</v>
      </c>
      <c r="E963" s="552"/>
    </row>
    <row r="964" spans="1:5" x14ac:dyDescent="0.25">
      <c r="A964" s="564" t="str">
        <f>IF(COUNTIF(Text!$C$4:$C$426,B964)&gt;0,VLOOKUP(B964,Text!$C$4:$H$426,6,FALSE),"")</f>
        <v/>
      </c>
      <c r="B964" s="552" t="s">
        <v>2458</v>
      </c>
      <c r="C964" s="558"/>
      <c r="D964" s="552" t="s">
        <v>2459</v>
      </c>
      <c r="E964" s="552"/>
    </row>
    <row r="965" spans="1:5" x14ac:dyDescent="0.25">
      <c r="A965" s="564" t="str">
        <f>IF(COUNTIF(Text!$C$4:$C$426,B965)&gt;0,VLOOKUP(B965,Text!$C$4:$H$426,6,FALSE),"")</f>
        <v/>
      </c>
      <c r="B965" s="552" t="s">
        <v>92</v>
      </c>
      <c r="C965" s="558"/>
      <c r="D965" s="552" t="s">
        <v>2460</v>
      </c>
      <c r="E965" s="552"/>
    </row>
    <row r="966" spans="1:5" x14ac:dyDescent="0.25">
      <c r="A966" s="564" t="str">
        <f>IF(COUNTIF(Text!$C$4:$C$426,B966)&gt;0,VLOOKUP(B966,Text!$C$4:$H$426,6,FALSE),"")</f>
        <v/>
      </c>
      <c r="B966" s="552" t="s">
        <v>2461</v>
      </c>
      <c r="C966" s="558"/>
      <c r="D966" s="552" t="s">
        <v>2462</v>
      </c>
      <c r="E966" s="552"/>
    </row>
    <row r="967" spans="1:5" x14ac:dyDescent="0.25">
      <c r="A967" s="564" t="str">
        <f>IF(COUNTIF(Text!$C$4:$C$426,B967)&gt;0,VLOOKUP(B967,Text!$C$4:$H$426,6,FALSE),"")</f>
        <v/>
      </c>
      <c r="B967" s="552" t="s">
        <v>2463</v>
      </c>
      <c r="C967" s="558"/>
      <c r="D967" s="552" t="s">
        <v>2464</v>
      </c>
      <c r="E967" s="552"/>
    </row>
    <row r="968" spans="1:5" x14ac:dyDescent="0.25">
      <c r="A968" s="564" t="str">
        <f>IF(COUNTIF(Text!$C$4:$C$426,B968)&gt;0,VLOOKUP(B968,Text!$C$4:$H$426,6,FALSE),"")</f>
        <v/>
      </c>
      <c r="B968" s="552" t="s">
        <v>2465</v>
      </c>
      <c r="C968" s="558"/>
      <c r="D968" s="552" t="s">
        <v>2466</v>
      </c>
      <c r="E968" s="552"/>
    </row>
    <row r="969" spans="1:5" x14ac:dyDescent="0.25">
      <c r="A969" s="564" t="str">
        <f>IF(COUNTIF(Text!$C$4:$C$426,B969)&gt;0,VLOOKUP(B969,Text!$C$4:$H$426,6,FALSE),"")</f>
        <v/>
      </c>
      <c r="B969" s="552" t="s">
        <v>2467</v>
      </c>
      <c r="C969" s="558"/>
      <c r="D969" s="552" t="s">
        <v>2468</v>
      </c>
      <c r="E969" s="552"/>
    </row>
    <row r="970" spans="1:5" x14ac:dyDescent="0.25">
      <c r="A970" s="564" t="str">
        <f>IF(COUNTIF(Text!$C$4:$C$426,B970)&gt;0,VLOOKUP(B970,Text!$C$4:$H$426,6,FALSE),"")</f>
        <v/>
      </c>
      <c r="B970" s="552" t="s">
        <v>163</v>
      </c>
      <c r="C970" s="558"/>
      <c r="D970" s="552" t="s">
        <v>2469</v>
      </c>
      <c r="E970" s="552"/>
    </row>
    <row r="971" spans="1:5" x14ac:dyDescent="0.25">
      <c r="A971" s="564" t="str">
        <f>IF(COUNTIF(Text!$C$4:$C$426,B971)&gt;0,VLOOKUP(B971,Text!$C$4:$H$426,6,FALSE),"")</f>
        <v/>
      </c>
      <c r="B971" s="552" t="s">
        <v>2470</v>
      </c>
      <c r="C971" s="558"/>
      <c r="D971" s="552" t="s">
        <v>2471</v>
      </c>
      <c r="E971" s="552"/>
    </row>
    <row r="972" spans="1:5" x14ac:dyDescent="0.25">
      <c r="A972" s="564" t="str">
        <f>IF(COUNTIF(Text!$C$4:$C$426,B972)&gt;0,VLOOKUP(B972,Text!$C$4:$H$426,6,FALSE),"")</f>
        <v/>
      </c>
      <c r="B972" s="552" t="s">
        <v>2472</v>
      </c>
      <c r="C972" s="558"/>
      <c r="D972" s="552" t="s">
        <v>2473</v>
      </c>
      <c r="E972" s="552"/>
    </row>
    <row r="973" spans="1:5" x14ac:dyDescent="0.25">
      <c r="A973" s="564" t="str">
        <f>IF(COUNTIF(Text!$C$4:$C$426,B973)&gt;0,VLOOKUP(B973,Text!$C$4:$H$426,6,FALSE),"")</f>
        <v/>
      </c>
      <c r="B973" s="31" t="s">
        <v>2474</v>
      </c>
      <c r="C973" s="559"/>
      <c r="D973" s="552" t="s">
        <v>2475</v>
      </c>
      <c r="E973" s="552"/>
    </row>
    <row r="974" spans="1:5" x14ac:dyDescent="0.25">
      <c r="A974" s="564" t="str">
        <f>IF(COUNTIF(Text!$C$4:$C$426,B974)&gt;0,VLOOKUP(B974,Text!$C$4:$H$426,6,FALSE),"")</f>
        <v/>
      </c>
      <c r="B974" s="552" t="s">
        <v>2476</v>
      </c>
      <c r="C974" s="558"/>
      <c r="D974" s="552" t="s">
        <v>2477</v>
      </c>
      <c r="E974" s="552"/>
    </row>
    <row r="975" spans="1:5" x14ac:dyDescent="0.25">
      <c r="A975" s="564" t="str">
        <f>IF(COUNTIF(Text!$C$4:$C$426,B975)&gt;0,VLOOKUP(B975,Text!$C$4:$H$426,6,FALSE),"")</f>
        <v/>
      </c>
      <c r="B975" s="552" t="s">
        <v>2478</v>
      </c>
      <c r="C975" s="558"/>
      <c r="D975" s="552" t="s">
        <v>2479</v>
      </c>
      <c r="E975" s="552"/>
    </row>
    <row r="976" spans="1:5" x14ac:dyDescent="0.25">
      <c r="A976" s="564" t="str">
        <f>IF(COUNTIF(Text!$C$4:$C$426,B976)&gt;0,VLOOKUP(B976,Text!$C$4:$H$426,6,FALSE),"")</f>
        <v/>
      </c>
      <c r="B976" s="552" t="s">
        <v>2480</v>
      </c>
      <c r="C976" s="558"/>
      <c r="D976" s="552" t="s">
        <v>2481</v>
      </c>
      <c r="E976" s="552"/>
    </row>
    <row r="977" spans="1:5" x14ac:dyDescent="0.25">
      <c r="A977" s="564" t="str">
        <f>IF(COUNTIF(Text!$C$4:$C$426,B977)&gt;0,VLOOKUP(B977,Text!$C$4:$H$426,6,FALSE),"")</f>
        <v/>
      </c>
      <c r="B977" s="31" t="s">
        <v>2482</v>
      </c>
      <c r="C977" s="558"/>
      <c r="D977" s="552" t="s">
        <v>2483</v>
      </c>
      <c r="E977" s="552"/>
    </row>
    <row r="978" spans="1:5" x14ac:dyDescent="0.25">
      <c r="A978" s="564" t="str">
        <f>IF(COUNTIF(Text!$C$4:$C$426,B978)&gt;0,VLOOKUP(B978,Text!$C$4:$H$426,6,FALSE),"")</f>
        <v/>
      </c>
      <c r="B978" s="31" t="s">
        <v>2484</v>
      </c>
      <c r="C978" s="558"/>
      <c r="D978" s="552" t="s">
        <v>2485</v>
      </c>
      <c r="E978" s="552"/>
    </row>
    <row r="979" spans="1:5" x14ac:dyDescent="0.25">
      <c r="A979" s="564" t="str">
        <f>IF(COUNTIF(Text!$C$4:$C$426,B979)&gt;0,VLOOKUP(B979,Text!$C$4:$H$426,6,FALSE),"")</f>
        <v/>
      </c>
      <c r="B979" s="552" t="s">
        <v>2486</v>
      </c>
      <c r="C979" s="558"/>
      <c r="D979" s="552" t="s">
        <v>2487</v>
      </c>
      <c r="E979" s="552"/>
    </row>
    <row r="980" spans="1:5" x14ac:dyDescent="0.25">
      <c r="A980" s="564" t="str">
        <f>IF(COUNTIF(Text!$C$4:$C$426,B980)&gt;0,VLOOKUP(B980,Text!$C$4:$H$426,6,FALSE),"")</f>
        <v/>
      </c>
      <c r="B980" s="552" t="s">
        <v>2488</v>
      </c>
      <c r="C980" s="558"/>
      <c r="D980" s="552" t="s">
        <v>2489</v>
      </c>
      <c r="E980" s="552"/>
    </row>
    <row r="981" spans="1:5" x14ac:dyDescent="0.25">
      <c r="A981" s="564" t="str">
        <f>IF(COUNTIF(Text!$C$4:$C$426,B981)&gt;0,VLOOKUP(B981,Text!$C$4:$H$426,6,FALSE),"")</f>
        <v/>
      </c>
      <c r="B981" s="552" t="s">
        <v>2490</v>
      </c>
      <c r="C981" s="558"/>
      <c r="D981" s="552" t="s">
        <v>2491</v>
      </c>
      <c r="E981" s="552"/>
    </row>
    <row r="982" spans="1:5" x14ac:dyDescent="0.25">
      <c r="A982" s="564" t="str">
        <f>IF(COUNTIF(Text!$C$4:$C$426,B982)&gt;0,VLOOKUP(B982,Text!$C$4:$H$426,6,FALSE),"")</f>
        <v/>
      </c>
      <c r="B982" s="552" t="s">
        <v>2492</v>
      </c>
      <c r="C982" s="558"/>
      <c r="D982" s="552" t="s">
        <v>2493</v>
      </c>
      <c r="E982" s="552"/>
    </row>
    <row r="983" spans="1:5" x14ac:dyDescent="0.25">
      <c r="A983" s="564" t="str">
        <f>IF(COUNTIF(Text!$C$4:$C$426,B983)&gt;0,VLOOKUP(B983,Text!$C$4:$H$426,6,FALSE),"")</f>
        <v/>
      </c>
      <c r="B983" s="552" t="s">
        <v>2494</v>
      </c>
      <c r="C983" s="558"/>
      <c r="D983" s="552" t="s">
        <v>2495</v>
      </c>
      <c r="E983" s="552"/>
    </row>
    <row r="984" spans="1:5" x14ac:dyDescent="0.25">
      <c r="A984" s="564" t="str">
        <f>IF(COUNTIF(Text!$C$4:$C$426,B984)&gt;0,VLOOKUP(B984,Text!$C$4:$H$426,6,FALSE),"")</f>
        <v/>
      </c>
      <c r="B984" s="552" t="s">
        <v>2496</v>
      </c>
      <c r="C984" s="558"/>
      <c r="D984" s="552" t="s">
        <v>2497</v>
      </c>
      <c r="E984" s="552"/>
    </row>
    <row r="985" spans="1:5" x14ac:dyDescent="0.25">
      <c r="A985" s="564" t="str">
        <f>IF(COUNTIF(Text!$C$4:$C$426,B985)&gt;0,VLOOKUP(B985,Text!$C$4:$H$426,6,FALSE),"")</f>
        <v/>
      </c>
      <c r="B985" s="552" t="s">
        <v>2498</v>
      </c>
      <c r="C985" s="558"/>
      <c r="D985" s="552" t="s">
        <v>2499</v>
      </c>
      <c r="E985" s="552"/>
    </row>
    <row r="986" spans="1:5" x14ac:dyDescent="0.25">
      <c r="A986" s="564" t="str">
        <f>IF(COUNTIF(Text!$C$4:$C$426,B986)&gt;0,VLOOKUP(B986,Text!$C$4:$H$426,6,FALSE),"")</f>
        <v/>
      </c>
      <c r="B986" s="552" t="s">
        <v>2500</v>
      </c>
      <c r="C986" s="558"/>
      <c r="D986" s="552" t="s">
        <v>2501</v>
      </c>
      <c r="E986" s="552"/>
    </row>
    <row r="987" spans="1:5" x14ac:dyDescent="0.25">
      <c r="A987" s="564" t="str">
        <f>IF(COUNTIF(Text!$C$4:$C$426,B987)&gt;0,VLOOKUP(B987,Text!$C$4:$H$426,6,FALSE),"")</f>
        <v/>
      </c>
      <c r="B987" s="552" t="s">
        <v>436</v>
      </c>
      <c r="C987" s="558"/>
      <c r="D987" s="552" t="s">
        <v>2502</v>
      </c>
      <c r="E987" s="552"/>
    </row>
    <row r="988" spans="1:5" x14ac:dyDescent="0.25">
      <c r="A988" s="564" t="str">
        <f>IF(COUNTIF(Text!$C$4:$C$426,B988)&gt;0,VLOOKUP(B988,Text!$C$4:$H$426,6,FALSE),"")</f>
        <v/>
      </c>
      <c r="B988" s="552" t="s">
        <v>2503</v>
      </c>
      <c r="C988" s="558"/>
      <c r="D988" s="552" t="s">
        <v>2504</v>
      </c>
      <c r="E988" s="552"/>
    </row>
    <row r="989" spans="1:5" x14ac:dyDescent="0.25">
      <c r="A989" s="564" t="str">
        <f>IF(COUNTIF(Text!$C$4:$C$426,B989)&gt;0,VLOOKUP(B989,Text!$C$4:$H$426,6,FALSE),"")</f>
        <v/>
      </c>
      <c r="B989" s="552" t="s">
        <v>2505</v>
      </c>
      <c r="C989" s="558"/>
      <c r="D989" s="552" t="s">
        <v>2506</v>
      </c>
      <c r="E989" s="552"/>
    </row>
    <row r="990" spans="1:5" x14ac:dyDescent="0.25">
      <c r="A990" s="564" t="str">
        <f>IF(COUNTIF(Text!$C$4:$C$426,B990)&gt;0,VLOOKUP(B990,Text!$C$4:$H$426,6,FALSE),"")</f>
        <v/>
      </c>
      <c r="B990" s="552" t="s">
        <v>2507</v>
      </c>
      <c r="C990" s="558"/>
      <c r="D990" s="552" t="s">
        <v>2508</v>
      </c>
      <c r="E990" s="552"/>
    </row>
    <row r="991" spans="1:5" x14ac:dyDescent="0.25">
      <c r="A991" s="564" t="str">
        <f>IF(COUNTIF(Text!$C$4:$C$426,B991)&gt;0,VLOOKUP(B991,Text!$C$4:$H$426,6,FALSE),"")</f>
        <v/>
      </c>
      <c r="B991" s="552" t="s">
        <v>2509</v>
      </c>
      <c r="C991" s="558"/>
      <c r="D991" s="552" t="s">
        <v>2510</v>
      </c>
      <c r="E991" s="552"/>
    </row>
    <row r="992" spans="1:5" x14ac:dyDescent="0.25">
      <c r="A992" s="564" t="str">
        <f>IF(COUNTIF(Text!$C$4:$C$426,B992)&gt;0,VLOOKUP(B992,Text!$C$4:$H$426,6,FALSE),"")</f>
        <v/>
      </c>
      <c r="B992" s="552" t="s">
        <v>2511</v>
      </c>
      <c r="C992" s="558"/>
      <c r="D992" s="552" t="s">
        <v>2512</v>
      </c>
      <c r="E992" s="552"/>
    </row>
    <row r="993" spans="1:5" x14ac:dyDescent="0.25">
      <c r="A993" s="564" t="str">
        <f>IF(COUNTIF(Text!$C$4:$C$426,B993)&gt;0,VLOOKUP(B993,Text!$C$4:$H$426,6,FALSE),"")</f>
        <v/>
      </c>
      <c r="B993" s="552" t="s">
        <v>2513</v>
      </c>
      <c r="C993" s="558"/>
      <c r="D993" s="552" t="s">
        <v>2514</v>
      </c>
      <c r="E993" s="552"/>
    </row>
    <row r="994" spans="1:5" x14ac:dyDescent="0.25">
      <c r="A994" s="564" t="str">
        <f>IF(COUNTIF(Text!$C$4:$C$426,B994)&gt;0,VLOOKUP(B994,Text!$C$4:$H$426,6,FALSE),"")</f>
        <v/>
      </c>
      <c r="B994" s="552" t="s">
        <v>2515</v>
      </c>
      <c r="C994" s="558"/>
      <c r="D994" s="552" t="s">
        <v>2516</v>
      </c>
      <c r="E994" s="552"/>
    </row>
    <row r="995" spans="1:5" x14ac:dyDescent="0.25">
      <c r="A995" s="564" t="str">
        <f>IF(COUNTIF(Text!$C$4:$C$426,B995)&gt;0,VLOOKUP(B995,Text!$C$4:$H$426,6,FALSE),"")</f>
        <v/>
      </c>
      <c r="B995" s="31" t="s">
        <v>2517</v>
      </c>
      <c r="C995" s="558"/>
      <c r="D995" s="552" t="s">
        <v>2518</v>
      </c>
      <c r="E995" s="552"/>
    </row>
    <row r="996" spans="1:5" x14ac:dyDescent="0.25">
      <c r="A996" s="564" t="str">
        <f>IF(COUNTIF(Text!$C$4:$C$426,B996)&gt;0,VLOOKUP(B996,Text!$C$4:$H$426,6,FALSE),"")</f>
        <v/>
      </c>
      <c r="B996" s="552" t="s">
        <v>2519</v>
      </c>
      <c r="C996" s="558"/>
      <c r="D996" s="552" t="s">
        <v>2520</v>
      </c>
      <c r="E996" s="552"/>
    </row>
    <row r="997" spans="1:5" x14ac:dyDescent="0.25">
      <c r="A997" s="564" t="str">
        <f>IF(COUNTIF(Text!$C$4:$C$426,B997)&gt;0,VLOOKUP(B997,Text!$C$4:$H$426,6,FALSE),"")</f>
        <v/>
      </c>
      <c r="B997" s="31" t="s">
        <v>2521</v>
      </c>
      <c r="C997" s="558"/>
      <c r="D997" s="552" t="s">
        <v>2522</v>
      </c>
      <c r="E997" s="552"/>
    </row>
    <row r="998" spans="1:5" x14ac:dyDescent="0.25">
      <c r="A998" s="564" t="str">
        <f>IF(COUNTIF(Text!$C$4:$C$426,B998)&gt;0,VLOOKUP(B998,Text!$C$4:$H$426,6,FALSE),"")</f>
        <v/>
      </c>
      <c r="B998" s="552" t="s">
        <v>2523</v>
      </c>
      <c r="C998" s="558"/>
      <c r="D998" s="552" t="s">
        <v>2524</v>
      </c>
      <c r="E998" s="552"/>
    </row>
    <row r="999" spans="1:5" x14ac:dyDescent="0.25">
      <c r="A999" s="564" t="str">
        <f>IF(COUNTIF(Text!$C$4:$C$426,B999)&gt;0,VLOOKUP(B999,Text!$C$4:$H$426,6,FALSE),"")</f>
        <v/>
      </c>
      <c r="B999" s="552" t="s">
        <v>2525</v>
      </c>
      <c r="C999" s="558"/>
      <c r="D999" s="552" t="s">
        <v>2526</v>
      </c>
      <c r="E999" s="552"/>
    </row>
    <row r="1000" spans="1:5" x14ac:dyDescent="0.25">
      <c r="A1000" s="564" t="str">
        <f>IF(COUNTIF(Text!$C$4:$C$426,B1000)&gt;0,VLOOKUP(B1000,Text!$C$4:$H$426,6,FALSE),"")</f>
        <v/>
      </c>
      <c r="B1000" s="552" t="s">
        <v>2527</v>
      </c>
      <c r="C1000" s="558"/>
      <c r="D1000" s="552" t="s">
        <v>2528</v>
      </c>
      <c r="E1000" s="552"/>
    </row>
    <row r="1001" spans="1:5" x14ac:dyDescent="0.25">
      <c r="A1001" s="564" t="str">
        <f>IF(COUNTIF(Text!$C$4:$C$426,B1001)&gt;0,VLOOKUP(B1001,Text!$C$4:$H$426,6,FALSE),"")</f>
        <v/>
      </c>
      <c r="B1001" s="552" t="s">
        <v>2529</v>
      </c>
      <c r="C1001" s="558"/>
      <c r="D1001" s="552" t="s">
        <v>2530</v>
      </c>
      <c r="E1001" s="552"/>
    </row>
    <row r="1002" spans="1:5" x14ac:dyDescent="0.25">
      <c r="A1002" s="564" t="str">
        <f>IF(COUNTIF(Text!$C$4:$C$426,B1002)&gt;0,VLOOKUP(B1002,Text!$C$4:$H$426,6,FALSE),"")</f>
        <v/>
      </c>
      <c r="B1002" s="552" t="s">
        <v>2531</v>
      </c>
      <c r="C1002" s="558"/>
      <c r="D1002" s="552" t="s">
        <v>2532</v>
      </c>
      <c r="E1002" s="552"/>
    </row>
    <row r="1003" spans="1:5" x14ac:dyDescent="0.25">
      <c r="A1003" s="564" t="str">
        <f>IF(COUNTIF(Text!$C$4:$C$426,B1003)&gt;0,VLOOKUP(B1003,Text!$C$4:$H$426,6,FALSE),"")</f>
        <v/>
      </c>
      <c r="B1003" s="552" t="s">
        <v>839</v>
      </c>
      <c r="C1003" s="558"/>
      <c r="D1003" s="552" t="s">
        <v>2533</v>
      </c>
      <c r="E1003" s="552"/>
    </row>
    <row r="1004" spans="1:5" x14ac:dyDescent="0.25">
      <c r="A1004" s="564" t="str">
        <f>IF(COUNTIF(Text!$C$4:$C$426,B1004)&gt;0,VLOOKUP(B1004,Text!$C$4:$H$426,6,FALSE),"")</f>
        <v/>
      </c>
      <c r="B1004" s="552" t="s">
        <v>2534</v>
      </c>
      <c r="C1004" s="558"/>
      <c r="D1004" s="552" t="s">
        <v>2535</v>
      </c>
      <c r="E1004" s="552"/>
    </row>
    <row r="1005" spans="1:5" x14ac:dyDescent="0.25">
      <c r="A1005" s="564" t="str">
        <f>IF(COUNTIF(Text!$C$4:$C$426,B1005)&gt;0,VLOOKUP(B1005,Text!$C$4:$H$426,6,FALSE),"")</f>
        <v/>
      </c>
      <c r="B1005" s="552" t="s">
        <v>2536</v>
      </c>
      <c r="C1005" s="558"/>
      <c r="D1005" s="552" t="s">
        <v>2537</v>
      </c>
      <c r="E1005" s="552"/>
    </row>
    <row r="1006" spans="1:5" x14ac:dyDescent="0.25">
      <c r="A1006" s="564" t="str">
        <f>IF(COUNTIF(Text!$C$4:$C$426,B1006)&gt;0,VLOOKUP(B1006,Text!$C$4:$H$426,6,FALSE),"")</f>
        <v/>
      </c>
      <c r="B1006" s="552" t="s">
        <v>2538</v>
      </c>
      <c r="C1006" s="558"/>
      <c r="D1006" s="552" t="s">
        <v>2539</v>
      </c>
      <c r="E1006" s="552"/>
    </row>
    <row r="1007" spans="1:5" x14ac:dyDescent="0.25">
      <c r="A1007" s="564" t="str">
        <f>IF(COUNTIF(Text!$C$4:$C$426,B1007)&gt;0,VLOOKUP(B1007,Text!$C$4:$H$426,6,FALSE),"")</f>
        <v/>
      </c>
      <c r="B1007" s="552" t="s">
        <v>2540</v>
      </c>
      <c r="C1007" s="558"/>
      <c r="D1007" s="552" t="s">
        <v>2541</v>
      </c>
      <c r="E1007" s="552"/>
    </row>
    <row r="1008" spans="1:5" x14ac:dyDescent="0.25">
      <c r="A1008" s="564" t="str">
        <f>IF(COUNTIF(Text!$C$4:$C$426,B1008)&gt;0,VLOOKUP(B1008,Text!$C$4:$H$426,6,FALSE),"")</f>
        <v/>
      </c>
      <c r="B1008" s="552" t="s">
        <v>2542</v>
      </c>
      <c r="C1008" s="558"/>
      <c r="D1008" s="552" t="s">
        <v>2543</v>
      </c>
      <c r="E1008" s="552"/>
    </row>
    <row r="1009" spans="1:5" x14ac:dyDescent="0.25">
      <c r="A1009" s="564" t="str">
        <f>IF(COUNTIF(Text!$C$4:$C$426,B1009)&gt;0,VLOOKUP(B1009,Text!$C$4:$H$426,6,FALSE),"")</f>
        <v/>
      </c>
      <c r="B1009" s="552" t="s">
        <v>2544</v>
      </c>
      <c r="C1009" s="558"/>
      <c r="D1009" s="552" t="s">
        <v>2545</v>
      </c>
      <c r="E1009" s="552"/>
    </row>
    <row r="1010" spans="1:5" x14ac:dyDescent="0.25">
      <c r="A1010" s="564" t="str">
        <f>IF(COUNTIF(Text!$C$4:$C$426,B1010)&gt;0,VLOOKUP(B1010,Text!$C$4:$H$426,6,FALSE),"")</f>
        <v/>
      </c>
      <c r="B1010" s="552" t="s">
        <v>2546</v>
      </c>
      <c r="C1010" s="558"/>
      <c r="D1010" s="552" t="s">
        <v>2547</v>
      </c>
      <c r="E1010" s="552"/>
    </row>
    <row r="1011" spans="1:5" x14ac:dyDescent="0.25">
      <c r="A1011" s="564" t="str">
        <f>IF(COUNTIF(Text!$C$4:$C$426,B1011)&gt;0,VLOOKUP(B1011,Text!$C$4:$H$426,6,FALSE),"")</f>
        <v/>
      </c>
      <c r="B1011" s="31" t="s">
        <v>2548</v>
      </c>
      <c r="C1011" s="559"/>
      <c r="D1011" s="552" t="s">
        <v>2549</v>
      </c>
      <c r="E1011" s="552"/>
    </row>
    <row r="1012" spans="1:5" x14ac:dyDescent="0.25">
      <c r="A1012" s="564" t="str">
        <f>IF(COUNTIF(Text!$C$4:$C$426,B1012)&gt;0,VLOOKUP(B1012,Text!$C$4:$H$426,6,FALSE),"")</f>
        <v/>
      </c>
      <c r="B1012" s="552" t="s">
        <v>2550</v>
      </c>
      <c r="C1012" s="558"/>
      <c r="D1012" s="552" t="s">
        <v>2551</v>
      </c>
      <c r="E1012" s="552"/>
    </row>
    <row r="1013" spans="1:5" x14ac:dyDescent="0.25">
      <c r="A1013" s="564" t="str">
        <f>IF(COUNTIF(Text!$C$4:$C$426,B1013)&gt;0,VLOOKUP(B1013,Text!$C$4:$H$426,6,FALSE),"")</f>
        <v/>
      </c>
      <c r="B1013" s="552" t="s">
        <v>2552</v>
      </c>
      <c r="C1013" s="558"/>
      <c r="D1013" s="552" t="s">
        <v>2553</v>
      </c>
      <c r="E1013" s="552"/>
    </row>
    <row r="1014" spans="1:5" x14ac:dyDescent="0.25">
      <c r="A1014" s="564" t="str">
        <f>IF(COUNTIF(Text!$C$4:$C$426,B1014)&gt;0,VLOOKUP(B1014,Text!$C$4:$H$426,6,FALSE),"")</f>
        <v/>
      </c>
      <c r="B1014" s="552" t="s">
        <v>2554</v>
      </c>
      <c r="C1014" s="558"/>
      <c r="D1014" s="552" t="s">
        <v>2555</v>
      </c>
      <c r="E1014" s="552"/>
    </row>
    <row r="1015" spans="1:5" x14ac:dyDescent="0.25">
      <c r="A1015" s="564" t="str">
        <f>IF(COUNTIF(Text!$C$4:$C$426,B1015)&gt;0,VLOOKUP(B1015,Text!$C$4:$H$426,6,FALSE),"")</f>
        <v/>
      </c>
      <c r="B1015" s="552" t="s">
        <v>2556</v>
      </c>
      <c r="C1015" s="558"/>
      <c r="D1015" s="552" t="s">
        <v>2557</v>
      </c>
      <c r="E1015" s="552"/>
    </row>
    <row r="1016" spans="1:5" x14ac:dyDescent="0.25">
      <c r="A1016" s="564" t="str">
        <f>IF(COUNTIF(Text!$C$4:$C$426,B1016)&gt;0,VLOOKUP(B1016,Text!$C$4:$H$426,6,FALSE),"")</f>
        <v/>
      </c>
      <c r="B1016" s="552" t="s">
        <v>257</v>
      </c>
      <c r="C1016" s="558"/>
      <c r="D1016" s="552" t="s">
        <v>2558</v>
      </c>
      <c r="E1016" s="552"/>
    </row>
    <row r="1017" spans="1:5" x14ac:dyDescent="0.25">
      <c r="A1017" s="564" t="str">
        <f>IF(COUNTIF(Text!$C$4:$C$426,B1017)&gt;0,VLOOKUP(B1017,Text!$C$4:$H$426,6,FALSE),"")</f>
        <v/>
      </c>
      <c r="B1017" s="552" t="s">
        <v>2559</v>
      </c>
      <c r="C1017" s="558"/>
      <c r="D1017" s="552" t="s">
        <v>2560</v>
      </c>
      <c r="E1017" s="552"/>
    </row>
    <row r="1018" spans="1:5" x14ac:dyDescent="0.25">
      <c r="A1018" s="564" t="str">
        <f>IF(COUNTIF(Text!$C$4:$C$426,B1018)&gt;0,VLOOKUP(B1018,Text!$C$4:$H$426,6,FALSE),"")</f>
        <v/>
      </c>
      <c r="B1018" s="552" t="s">
        <v>2561</v>
      </c>
      <c r="C1018" s="558"/>
      <c r="D1018" s="552" t="s">
        <v>2562</v>
      </c>
      <c r="E1018" s="552"/>
    </row>
    <row r="1019" spans="1:5" x14ac:dyDescent="0.25">
      <c r="A1019" s="564" t="str">
        <f>IF(COUNTIF(Text!$C$4:$C$426,B1019)&gt;0,VLOOKUP(B1019,Text!$C$4:$H$426,6,FALSE),"")</f>
        <v/>
      </c>
      <c r="B1019" s="552" t="s">
        <v>2563</v>
      </c>
      <c r="C1019" s="558"/>
      <c r="D1019" s="552" t="s">
        <v>2564</v>
      </c>
      <c r="E1019" s="552"/>
    </row>
    <row r="1020" spans="1:5" x14ac:dyDescent="0.25">
      <c r="A1020" s="564" t="str">
        <f>IF(COUNTIF(Text!$C$4:$C$426,B1020)&gt;0,VLOOKUP(B1020,Text!$C$4:$H$426,6,FALSE),"")</f>
        <v/>
      </c>
      <c r="B1020" s="552" t="s">
        <v>164</v>
      </c>
      <c r="C1020" s="558"/>
      <c r="D1020" s="552" t="s">
        <v>2565</v>
      </c>
      <c r="E1020" s="552"/>
    </row>
    <row r="1021" spans="1:5" x14ac:dyDescent="0.25">
      <c r="A1021" s="564" t="str">
        <f>IF(COUNTIF(Text!$C$4:$C$426,B1021)&gt;0,VLOOKUP(B1021,Text!$C$4:$H$426,6,FALSE),"")</f>
        <v/>
      </c>
      <c r="B1021" s="552" t="s">
        <v>205</v>
      </c>
      <c r="C1021" s="558"/>
      <c r="D1021" s="552" t="s">
        <v>2566</v>
      </c>
      <c r="E1021" s="552"/>
    </row>
    <row r="1022" spans="1:5" x14ac:dyDescent="0.25">
      <c r="A1022" s="564" t="str">
        <f>IF(COUNTIF(Text!$C$4:$C$426,B1022)&gt;0,VLOOKUP(B1022,Text!$C$4:$H$426,6,FALSE),"")</f>
        <v/>
      </c>
      <c r="B1022" s="552" t="s">
        <v>2567</v>
      </c>
      <c r="C1022" s="558"/>
      <c r="D1022" s="552" t="s">
        <v>2568</v>
      </c>
      <c r="E1022" s="552"/>
    </row>
    <row r="1023" spans="1:5" x14ac:dyDescent="0.25">
      <c r="A1023" s="564" t="str">
        <f>IF(COUNTIF(Text!$C$4:$C$426,B1023)&gt;0,VLOOKUP(B1023,Text!$C$4:$H$426,6,FALSE),"")</f>
        <v/>
      </c>
      <c r="B1023" s="552" t="s">
        <v>2569</v>
      </c>
      <c r="C1023" s="558"/>
      <c r="D1023" s="552" t="s">
        <v>2570</v>
      </c>
      <c r="E1023" s="552"/>
    </row>
    <row r="1024" spans="1:5" x14ac:dyDescent="0.25">
      <c r="A1024" s="564" t="str">
        <f>IF(COUNTIF(Text!$C$4:$C$426,B1024)&gt;0,VLOOKUP(B1024,Text!$C$4:$H$426,6,FALSE),"")</f>
        <v/>
      </c>
      <c r="B1024" s="552" t="s">
        <v>83</v>
      </c>
      <c r="C1024" s="558"/>
      <c r="D1024" s="552" t="s">
        <v>2571</v>
      </c>
      <c r="E1024" s="552"/>
    </row>
    <row r="1025" spans="1:5" x14ac:dyDescent="0.25">
      <c r="A1025" s="564" t="str">
        <f>IF(COUNTIF(Text!$C$4:$C$426,B1025)&gt;0,VLOOKUP(B1025,Text!$C$4:$H$426,6,FALSE),"")</f>
        <v/>
      </c>
      <c r="B1025" s="552" t="s">
        <v>2572</v>
      </c>
      <c r="C1025" s="558"/>
      <c r="D1025" s="552" t="s">
        <v>2573</v>
      </c>
      <c r="E1025" s="552"/>
    </row>
    <row r="1026" spans="1:5" x14ac:dyDescent="0.25">
      <c r="A1026" s="564" t="str">
        <f>IF(COUNTIF(Text!$C$4:$C$426,B1026)&gt;0,VLOOKUP(B1026,Text!$C$4:$H$426,6,FALSE),"")</f>
        <v/>
      </c>
      <c r="B1026" s="552" t="s">
        <v>361</v>
      </c>
      <c r="C1026" s="558"/>
      <c r="D1026" s="552" t="s">
        <v>2574</v>
      </c>
      <c r="E1026" s="552"/>
    </row>
    <row r="1027" spans="1:5" x14ac:dyDescent="0.25">
      <c r="A1027" s="564" t="str">
        <f>IF(COUNTIF(Text!$C$4:$C$426,B1027)&gt;0,VLOOKUP(B1027,Text!$C$4:$H$426,6,FALSE),"")</f>
        <v/>
      </c>
      <c r="B1027" s="552" t="s">
        <v>2575</v>
      </c>
      <c r="C1027" s="558"/>
      <c r="D1027" s="552" t="s">
        <v>2576</v>
      </c>
      <c r="E1027" s="552"/>
    </row>
    <row r="1028" spans="1:5" x14ac:dyDescent="0.25">
      <c r="A1028" s="564" t="str">
        <f>IF(COUNTIF(Text!$C$4:$C$426,B1028)&gt;0,VLOOKUP(B1028,Text!$C$4:$H$426,6,FALSE),"")</f>
        <v/>
      </c>
      <c r="B1028" s="552" t="s">
        <v>2577</v>
      </c>
      <c r="C1028" s="558"/>
      <c r="D1028" s="552" t="s">
        <v>2578</v>
      </c>
      <c r="E1028" s="552"/>
    </row>
    <row r="1029" spans="1:5" x14ac:dyDescent="0.25">
      <c r="A1029" s="564" t="str">
        <f>IF(COUNTIF(Text!$C$4:$C$426,B1029)&gt;0,VLOOKUP(B1029,Text!$C$4:$H$426,6,FALSE),"")</f>
        <v/>
      </c>
      <c r="B1029" s="552" t="s">
        <v>409</v>
      </c>
      <c r="C1029" s="558"/>
      <c r="D1029" s="552" t="s">
        <v>2579</v>
      </c>
      <c r="E1029" s="552"/>
    </row>
    <row r="1030" spans="1:5" x14ac:dyDescent="0.25">
      <c r="A1030" s="564" t="str">
        <f>IF(COUNTIF(Text!$C$4:$C$426,B1030)&gt;0,VLOOKUP(B1030,Text!$C$4:$H$426,6,FALSE),"")</f>
        <v/>
      </c>
      <c r="B1030" s="552" t="s">
        <v>2580</v>
      </c>
      <c r="C1030" s="558"/>
      <c r="D1030" s="552" t="s">
        <v>2581</v>
      </c>
      <c r="E1030" s="552"/>
    </row>
    <row r="1031" spans="1:5" x14ac:dyDescent="0.25">
      <c r="A1031" s="564" t="str">
        <f>IF(COUNTIF(Text!$C$4:$C$426,B1031)&gt;0,VLOOKUP(B1031,Text!$C$4:$H$426,6,FALSE),"")</f>
        <v/>
      </c>
      <c r="B1031" s="552" t="s">
        <v>2582</v>
      </c>
      <c r="C1031" s="558"/>
      <c r="D1031" s="552" t="s">
        <v>2583</v>
      </c>
      <c r="E1031" s="552"/>
    </row>
    <row r="1032" spans="1:5" x14ac:dyDescent="0.25">
      <c r="A1032" s="564" t="str">
        <f>IF(COUNTIF(Text!$C$4:$C$426,B1032)&gt;0,VLOOKUP(B1032,Text!$C$4:$H$426,6,FALSE),"")</f>
        <v/>
      </c>
      <c r="B1032" s="552" t="s">
        <v>2584</v>
      </c>
      <c r="C1032" s="558"/>
      <c r="D1032" s="552" t="s">
        <v>2585</v>
      </c>
      <c r="E1032" s="552"/>
    </row>
    <row r="1033" spans="1:5" x14ac:dyDescent="0.25">
      <c r="A1033" s="564" t="str">
        <f>IF(COUNTIF(Text!$C$4:$C$426,B1033)&gt;0,VLOOKUP(B1033,Text!$C$4:$H$426,6,FALSE),"")</f>
        <v/>
      </c>
      <c r="B1033" s="552" t="s">
        <v>2586</v>
      </c>
      <c r="C1033" s="558"/>
      <c r="D1033" s="552" t="s">
        <v>2587</v>
      </c>
      <c r="E1033" s="552"/>
    </row>
    <row r="1034" spans="1:5" x14ac:dyDescent="0.25">
      <c r="A1034" s="564" t="str">
        <f>IF(COUNTIF(Text!$C$4:$C$426,B1034)&gt;0,VLOOKUP(B1034,Text!$C$4:$H$426,6,FALSE),"")</f>
        <v/>
      </c>
      <c r="B1034" s="552" t="s">
        <v>2588</v>
      </c>
      <c r="C1034" s="558"/>
      <c r="D1034" s="552" t="s">
        <v>2589</v>
      </c>
      <c r="E1034" s="552"/>
    </row>
    <row r="1035" spans="1:5" x14ac:dyDescent="0.25">
      <c r="A1035" s="564" t="str">
        <f>IF(COUNTIF(Text!$C$4:$C$426,B1035)&gt;0,VLOOKUP(B1035,Text!$C$4:$H$426,6,FALSE),"")</f>
        <v/>
      </c>
      <c r="B1035" s="552" t="s">
        <v>2590</v>
      </c>
      <c r="C1035" s="558"/>
      <c r="D1035" s="552" t="s">
        <v>2591</v>
      </c>
      <c r="E1035" s="552"/>
    </row>
    <row r="1036" spans="1:5" x14ac:dyDescent="0.25">
      <c r="A1036" s="564" t="str">
        <f>IF(COUNTIF(Text!$C$4:$C$426,B1036)&gt;0,VLOOKUP(B1036,Text!$C$4:$H$426,6,FALSE),"")</f>
        <v/>
      </c>
      <c r="B1036" s="552" t="s">
        <v>199</v>
      </c>
      <c r="C1036" s="558"/>
      <c r="D1036" s="552" t="s">
        <v>2592</v>
      </c>
      <c r="E1036" s="552"/>
    </row>
    <row r="1037" spans="1:5" x14ac:dyDescent="0.25">
      <c r="A1037" s="564" t="str">
        <f>IF(COUNTIF(Text!$C$4:$C$426,B1037)&gt;0,VLOOKUP(B1037,Text!$C$4:$H$426,6,FALSE),"")</f>
        <v/>
      </c>
      <c r="B1037" s="552" t="s">
        <v>160</v>
      </c>
      <c r="C1037" s="558"/>
      <c r="D1037" s="552" t="s">
        <v>2593</v>
      </c>
      <c r="E1037" s="552"/>
    </row>
    <row r="1038" spans="1:5" x14ac:dyDescent="0.25">
      <c r="A1038" s="564" t="str">
        <f>IF(COUNTIF(Text!$C$4:$C$426,B1038)&gt;0,VLOOKUP(B1038,Text!$C$4:$H$426,6,FALSE),"")</f>
        <v/>
      </c>
      <c r="B1038" s="552" t="s">
        <v>2594</v>
      </c>
      <c r="C1038" s="558"/>
      <c r="D1038" s="552" t="s">
        <v>2595</v>
      </c>
      <c r="E1038" s="552"/>
    </row>
    <row r="1039" spans="1:5" x14ac:dyDescent="0.25">
      <c r="A1039" s="564" t="str">
        <f>IF(COUNTIF(Text!$C$4:$C$426,B1039)&gt;0,VLOOKUP(B1039,Text!$C$4:$H$426,6,FALSE),"")</f>
        <v/>
      </c>
      <c r="B1039" s="552" t="s">
        <v>2596</v>
      </c>
      <c r="C1039" s="558"/>
      <c r="D1039" s="552" t="s">
        <v>2597</v>
      </c>
      <c r="E1039" s="552"/>
    </row>
    <row r="1040" spans="1:5" x14ac:dyDescent="0.25">
      <c r="A1040" s="564" t="str">
        <f>IF(COUNTIF(Text!$C$4:$C$426,B1040)&gt;0,VLOOKUP(B1040,Text!$C$4:$H$426,6,FALSE),"")</f>
        <v/>
      </c>
      <c r="B1040" s="552" t="s">
        <v>2598</v>
      </c>
      <c r="C1040" s="558"/>
      <c r="D1040" s="552" t="s">
        <v>2599</v>
      </c>
      <c r="E1040" s="552"/>
    </row>
    <row r="1041" spans="1:5" x14ac:dyDescent="0.25">
      <c r="A1041" s="564" t="str">
        <f>IF(COUNTIF(Text!$C$4:$C$426,B1041)&gt;0,VLOOKUP(B1041,Text!$C$4:$H$426,6,FALSE),"")</f>
        <v/>
      </c>
      <c r="B1041" s="552" t="s">
        <v>202</v>
      </c>
      <c r="C1041" s="558"/>
      <c r="D1041" s="552" t="s">
        <v>2600</v>
      </c>
      <c r="E1041" s="552"/>
    </row>
    <row r="1042" spans="1:5" x14ac:dyDescent="0.25">
      <c r="A1042" s="564" t="str">
        <f>IF(COUNTIF(Text!$C$4:$C$426,B1042)&gt;0,VLOOKUP(B1042,Text!$C$4:$H$426,6,FALSE),"")</f>
        <v/>
      </c>
      <c r="B1042" s="552" t="s">
        <v>110</v>
      </c>
      <c r="C1042" s="558"/>
      <c r="D1042" s="552" t="s">
        <v>2601</v>
      </c>
      <c r="E1042" s="552"/>
    </row>
    <row r="1043" spans="1:5" x14ac:dyDescent="0.25">
      <c r="A1043" s="564" t="str">
        <f>IF(COUNTIF(Text!$C$4:$C$426,B1043)&gt;0,VLOOKUP(B1043,Text!$C$4:$H$426,6,FALSE),"")</f>
        <v/>
      </c>
      <c r="B1043" s="552" t="s">
        <v>2602</v>
      </c>
      <c r="C1043" s="558"/>
      <c r="D1043" s="552" t="s">
        <v>2603</v>
      </c>
      <c r="E1043" s="552"/>
    </row>
    <row r="1044" spans="1:5" x14ac:dyDescent="0.25">
      <c r="A1044" s="564" t="str">
        <f>IF(COUNTIF(Text!$C$4:$C$426,B1044)&gt;0,VLOOKUP(B1044,Text!$C$4:$H$426,6,FALSE),"")</f>
        <v/>
      </c>
      <c r="B1044" s="552" t="s">
        <v>2604</v>
      </c>
      <c r="C1044" s="558"/>
      <c r="D1044" s="552" t="s">
        <v>2605</v>
      </c>
      <c r="E1044" s="552"/>
    </row>
    <row r="1045" spans="1:5" x14ac:dyDescent="0.25">
      <c r="A1045" s="564" t="str">
        <f>IF(COUNTIF(Text!$C$4:$C$426,B1045)&gt;0,VLOOKUP(B1045,Text!$C$4:$H$426,6,FALSE),"")</f>
        <v/>
      </c>
      <c r="B1045" s="552" t="s">
        <v>2606</v>
      </c>
      <c r="C1045" s="558"/>
      <c r="D1045" s="552" t="s">
        <v>2607</v>
      </c>
      <c r="E1045" s="552"/>
    </row>
    <row r="1046" spans="1:5" x14ac:dyDescent="0.25">
      <c r="A1046" s="564" t="str">
        <f>IF(COUNTIF(Text!$C$4:$C$426,B1046)&gt;0,VLOOKUP(B1046,Text!$C$4:$H$426,6,FALSE),"")</f>
        <v/>
      </c>
      <c r="B1046" s="552" t="s">
        <v>2608</v>
      </c>
      <c r="C1046" s="558"/>
      <c r="D1046" s="552" t="s">
        <v>2609</v>
      </c>
      <c r="E1046" s="552"/>
    </row>
    <row r="1047" spans="1:5" x14ac:dyDescent="0.25">
      <c r="A1047" s="564" t="str">
        <f>IF(COUNTIF(Text!$C$4:$C$426,B1047)&gt;0,VLOOKUP(B1047,Text!$C$4:$H$426,6,FALSE),"")</f>
        <v/>
      </c>
      <c r="B1047" s="552" t="s">
        <v>78</v>
      </c>
      <c r="C1047" s="558"/>
      <c r="D1047" s="552" t="s">
        <v>2610</v>
      </c>
      <c r="E1047" s="552"/>
    </row>
    <row r="1048" spans="1:5" x14ac:dyDescent="0.25">
      <c r="A1048" s="564" t="str">
        <f>IF(COUNTIF(Text!$C$4:$C$426,B1048)&gt;0,VLOOKUP(B1048,Text!$C$4:$H$426,6,FALSE),"")</f>
        <v/>
      </c>
      <c r="B1048" s="552" t="s">
        <v>269</v>
      </c>
      <c r="C1048" s="558"/>
      <c r="D1048" s="552" t="s">
        <v>2611</v>
      </c>
      <c r="E1048" s="552"/>
    </row>
    <row r="1049" spans="1:5" x14ac:dyDescent="0.25">
      <c r="A1049" s="564" t="str">
        <f>IF(COUNTIF(Text!$C$4:$C$426,B1049)&gt;0,VLOOKUP(B1049,Text!$C$4:$H$426,6,FALSE),"")</f>
        <v/>
      </c>
      <c r="B1049" s="552" t="s">
        <v>2612</v>
      </c>
      <c r="C1049" s="558"/>
      <c r="D1049" s="552" t="s">
        <v>1663</v>
      </c>
      <c r="E1049" s="552"/>
    </row>
    <row r="1050" spans="1:5" x14ac:dyDescent="0.25">
      <c r="A1050" s="564" t="str">
        <f>IF(COUNTIF(Text!$C$4:$C$426,B1050)&gt;0,VLOOKUP(B1050,Text!$C$4:$H$426,6,FALSE),"")</f>
        <v/>
      </c>
      <c r="B1050" s="552" t="s">
        <v>2613</v>
      </c>
      <c r="C1050" s="558"/>
      <c r="D1050" s="552" t="s">
        <v>2614</v>
      </c>
      <c r="E1050" s="552"/>
    </row>
    <row r="1051" spans="1:5" x14ac:dyDescent="0.25">
      <c r="A1051" s="564" t="str">
        <f>IF(COUNTIF(Text!$C$4:$C$426,B1051)&gt;0,VLOOKUP(B1051,Text!$C$4:$H$426,6,FALSE),"")</f>
        <v/>
      </c>
      <c r="B1051" s="552" t="s">
        <v>904</v>
      </c>
      <c r="C1051" s="558"/>
      <c r="D1051" s="552" t="s">
        <v>2615</v>
      </c>
      <c r="E1051" s="552"/>
    </row>
    <row r="1052" spans="1:5" x14ac:dyDescent="0.25">
      <c r="A1052" s="564" t="str">
        <f>IF(COUNTIF(Text!$C$4:$C$426,B1052)&gt;0,VLOOKUP(B1052,Text!$C$4:$H$426,6,FALSE),"")</f>
        <v/>
      </c>
      <c r="B1052" s="552" t="s">
        <v>2616</v>
      </c>
      <c r="C1052" s="558"/>
      <c r="D1052" s="552" t="s">
        <v>2617</v>
      </c>
      <c r="E1052" s="552"/>
    </row>
    <row r="1053" spans="1:5" x14ac:dyDescent="0.25">
      <c r="A1053" s="564" t="str">
        <f>IF(COUNTIF(Text!$C$4:$C$426,B1053)&gt;0,VLOOKUP(B1053,Text!$C$4:$H$426,6,FALSE),"")</f>
        <v/>
      </c>
      <c r="B1053" s="552" t="s">
        <v>2618</v>
      </c>
      <c r="C1053" s="558"/>
      <c r="D1053" s="552" t="s">
        <v>2619</v>
      </c>
      <c r="E1053" s="552"/>
    </row>
    <row r="1054" spans="1:5" x14ac:dyDescent="0.25">
      <c r="A1054" s="564" t="str">
        <f>IF(COUNTIF(Text!$C$4:$C$426,B1054)&gt;0,VLOOKUP(B1054,Text!$C$4:$H$426,6,FALSE),"")</f>
        <v/>
      </c>
      <c r="B1054" s="552" t="s">
        <v>2620</v>
      </c>
      <c r="C1054" s="558"/>
      <c r="D1054" s="552" t="s">
        <v>2621</v>
      </c>
      <c r="E1054" s="552"/>
    </row>
    <row r="1055" spans="1:5" x14ac:dyDescent="0.25">
      <c r="A1055" s="564" t="str">
        <f>IF(COUNTIF(Text!$C$4:$C$426,B1055)&gt;0,VLOOKUP(B1055,Text!$C$4:$H$426,6,FALSE),"")</f>
        <v/>
      </c>
      <c r="B1055" s="552" t="s">
        <v>88</v>
      </c>
      <c r="C1055" s="558"/>
      <c r="D1055" s="552" t="s">
        <v>2622</v>
      </c>
      <c r="E1055" s="552"/>
    </row>
    <row r="1056" spans="1:5" x14ac:dyDescent="0.25">
      <c r="A1056" s="564" t="str">
        <f>IF(COUNTIF(Text!$C$4:$C$426,B1056)&gt;0,VLOOKUP(B1056,Text!$C$4:$H$426,6,FALSE),"")</f>
        <v/>
      </c>
      <c r="B1056" s="552" t="s">
        <v>2623</v>
      </c>
      <c r="C1056" s="558"/>
      <c r="D1056" s="552" t="s">
        <v>2624</v>
      </c>
      <c r="E1056" s="552"/>
    </row>
    <row r="1057" spans="1:5" x14ac:dyDescent="0.25">
      <c r="A1057" s="564" t="str">
        <f>IF(COUNTIF(Text!$C$4:$C$426,B1057)&gt;0,VLOOKUP(B1057,Text!$C$4:$H$426,6,FALSE),"")</f>
        <v/>
      </c>
      <c r="B1057" s="552" t="s">
        <v>2625</v>
      </c>
      <c r="C1057" s="558"/>
      <c r="D1057" s="552" t="s">
        <v>2626</v>
      </c>
      <c r="E1057" s="552"/>
    </row>
    <row r="1058" spans="1:5" x14ac:dyDescent="0.25">
      <c r="A1058" s="564" t="str">
        <f>IF(COUNTIF(Text!$C$4:$C$426,B1058)&gt;0,VLOOKUP(B1058,Text!$C$4:$H$426,6,FALSE),"")</f>
        <v/>
      </c>
      <c r="B1058" s="552" t="s">
        <v>84</v>
      </c>
      <c r="C1058" s="558"/>
      <c r="D1058" s="552" t="s">
        <v>2627</v>
      </c>
      <c r="E1058" s="552"/>
    </row>
    <row r="1059" spans="1:5" x14ac:dyDescent="0.25">
      <c r="A1059" s="564" t="str">
        <f>IF(COUNTIF(Text!$C$4:$C$426,B1059)&gt;0,VLOOKUP(B1059,Text!$C$4:$H$426,6,FALSE),"")</f>
        <v/>
      </c>
      <c r="B1059" s="552" t="s">
        <v>71</v>
      </c>
      <c r="C1059" s="558"/>
      <c r="D1059" s="552" t="s">
        <v>2628</v>
      </c>
      <c r="E1059" s="552"/>
    </row>
    <row r="1060" spans="1:5" x14ac:dyDescent="0.25">
      <c r="A1060" s="564" t="str">
        <f>IF(COUNTIF(Text!$C$4:$C$426,B1060)&gt;0,VLOOKUP(B1060,Text!$C$4:$H$426,6,FALSE),"")</f>
        <v/>
      </c>
      <c r="B1060" s="552" t="s">
        <v>2629</v>
      </c>
      <c r="C1060" s="558"/>
      <c r="D1060" s="552" t="s">
        <v>2630</v>
      </c>
      <c r="E1060" s="552"/>
    </row>
    <row r="1061" spans="1:5" x14ac:dyDescent="0.25">
      <c r="A1061" s="564" t="str">
        <f>IF(COUNTIF(Text!$C$4:$C$426,B1061)&gt;0,VLOOKUP(B1061,Text!$C$4:$H$426,6,FALSE),"")</f>
        <v/>
      </c>
      <c r="B1061" s="552" t="s">
        <v>2631</v>
      </c>
      <c r="C1061" s="558"/>
      <c r="D1061" s="552" t="s">
        <v>2632</v>
      </c>
      <c r="E1061" s="552"/>
    </row>
    <row r="1062" spans="1:5" x14ac:dyDescent="0.25">
      <c r="A1062" s="564" t="str">
        <f>IF(COUNTIF(Text!$C$4:$C$426,B1062)&gt;0,VLOOKUP(B1062,Text!$C$4:$H$426,6,FALSE),"")</f>
        <v/>
      </c>
      <c r="B1062" s="552" t="s">
        <v>2633</v>
      </c>
      <c r="C1062" s="558"/>
      <c r="D1062" s="552" t="s">
        <v>2634</v>
      </c>
      <c r="E1062" s="552"/>
    </row>
    <row r="1063" spans="1:5" x14ac:dyDescent="0.25">
      <c r="A1063" s="564" t="str">
        <f>IF(COUNTIF(Text!$C$4:$C$426,B1063)&gt;0,VLOOKUP(B1063,Text!$C$4:$H$426,6,FALSE),"")</f>
        <v/>
      </c>
      <c r="B1063" s="552" t="s">
        <v>692</v>
      </c>
      <c r="C1063" s="558"/>
      <c r="D1063" s="552" t="s">
        <v>2635</v>
      </c>
      <c r="E1063" s="552"/>
    </row>
    <row r="1064" spans="1:5" x14ac:dyDescent="0.25">
      <c r="A1064" s="564" t="str">
        <f>IF(COUNTIF(Text!$C$4:$C$426,B1064)&gt;0,VLOOKUP(B1064,Text!$C$4:$H$426,6,FALSE),"")</f>
        <v/>
      </c>
      <c r="B1064" s="552" t="s">
        <v>353</v>
      </c>
      <c r="C1064" s="558"/>
      <c r="D1064" s="552" t="s">
        <v>2636</v>
      </c>
      <c r="E1064" s="552"/>
    </row>
    <row r="1065" spans="1:5" x14ac:dyDescent="0.25">
      <c r="A1065" s="564" t="str">
        <f>IF(COUNTIF(Text!$C$4:$C$426,B1065)&gt;0,VLOOKUP(B1065,Text!$C$4:$H$426,6,FALSE),"")</f>
        <v/>
      </c>
      <c r="B1065" s="552" t="s">
        <v>2637</v>
      </c>
      <c r="C1065" s="558"/>
      <c r="D1065" s="552" t="s">
        <v>2638</v>
      </c>
      <c r="E1065" s="552"/>
    </row>
    <row r="1066" spans="1:5" x14ac:dyDescent="0.25">
      <c r="A1066" s="564" t="str">
        <f>IF(COUNTIF(Text!$C$4:$C$426,B1066)&gt;0,VLOOKUP(B1066,Text!$C$4:$H$426,6,FALSE),"")</f>
        <v/>
      </c>
      <c r="B1066" s="552" t="s">
        <v>2639</v>
      </c>
      <c r="C1066" s="558"/>
      <c r="D1066" s="552" t="s">
        <v>2640</v>
      </c>
      <c r="E1066" s="552"/>
    </row>
    <row r="1067" spans="1:5" x14ac:dyDescent="0.25">
      <c r="A1067" s="564">
        <f>IF(COUNTIF(Text!$C$4:$C$426,B1067)&gt;0,VLOOKUP(B1067,Text!$C$4:$H$426,6,FALSE),"")</f>
        <v>0</v>
      </c>
      <c r="B1067" s="552" t="s">
        <v>474</v>
      </c>
      <c r="C1067" s="558"/>
      <c r="D1067" s="552" t="s">
        <v>2641</v>
      </c>
      <c r="E1067" s="552"/>
    </row>
    <row r="1068" spans="1:5" x14ac:dyDescent="0.25">
      <c r="A1068" s="564" t="str">
        <f>IF(COUNTIF(Text!$C$4:$C$426,B1068)&gt;0,VLOOKUP(B1068,Text!$C$4:$H$426,6,FALSE),"")</f>
        <v/>
      </c>
      <c r="B1068" s="552" t="s">
        <v>2642</v>
      </c>
      <c r="C1068" s="558"/>
      <c r="D1068" s="552" t="s">
        <v>2643</v>
      </c>
      <c r="E1068" s="552"/>
    </row>
    <row r="1069" spans="1:5" x14ac:dyDescent="0.25">
      <c r="A1069" s="564" t="str">
        <f>IF(COUNTIF(Text!$C$4:$C$426,B1069)&gt;0,VLOOKUP(B1069,Text!$C$4:$H$426,6,FALSE),"")</f>
        <v/>
      </c>
      <c r="B1069" s="552" t="s">
        <v>2644</v>
      </c>
      <c r="C1069" s="558"/>
      <c r="D1069" s="552" t="s">
        <v>2645</v>
      </c>
      <c r="E1069" s="552"/>
    </row>
    <row r="1070" spans="1:5" x14ac:dyDescent="0.25">
      <c r="A1070" s="564" t="str">
        <f>IF(COUNTIF(Text!$C$4:$C$426,B1070)&gt;0,VLOOKUP(B1070,Text!$C$4:$H$426,6,FALSE),"")</f>
        <v/>
      </c>
      <c r="B1070" s="552" t="s">
        <v>2646</v>
      </c>
      <c r="C1070" s="558"/>
      <c r="D1070" s="552" t="s">
        <v>2647</v>
      </c>
      <c r="E1070" s="552"/>
    </row>
    <row r="1071" spans="1:5" x14ac:dyDescent="0.25">
      <c r="A1071" s="564" t="str">
        <f>IF(COUNTIF(Text!$C$4:$C$426,B1071)&gt;0,VLOOKUP(B1071,Text!$C$4:$H$426,6,FALSE),"")</f>
        <v/>
      </c>
      <c r="B1071" s="552" t="s">
        <v>111</v>
      </c>
      <c r="C1071" s="558"/>
      <c r="D1071" s="552" t="s">
        <v>2648</v>
      </c>
      <c r="E1071" s="552"/>
    </row>
    <row r="1072" spans="1:5" x14ac:dyDescent="0.25">
      <c r="A1072" s="564" t="str">
        <f>IF(COUNTIF(Text!$C$4:$C$426,B1072)&gt;0,VLOOKUP(B1072,Text!$C$4:$H$426,6,FALSE),"")</f>
        <v/>
      </c>
      <c r="B1072" s="552" t="s">
        <v>2649</v>
      </c>
      <c r="C1072" s="558"/>
      <c r="D1072" s="552" t="s">
        <v>2650</v>
      </c>
      <c r="E1072" s="552"/>
    </row>
    <row r="1073" spans="1:5" x14ac:dyDescent="0.25">
      <c r="A1073" s="564" t="str">
        <f>IF(COUNTIF(Text!$C$4:$C$426,B1073)&gt;0,VLOOKUP(B1073,Text!$C$4:$H$426,6,FALSE),"")</f>
        <v/>
      </c>
      <c r="B1073" s="552" t="s">
        <v>2651</v>
      </c>
      <c r="C1073" s="558"/>
      <c r="D1073" s="552" t="s">
        <v>2652</v>
      </c>
      <c r="E1073" s="552"/>
    </row>
    <row r="1074" spans="1:5" x14ac:dyDescent="0.25">
      <c r="A1074" s="564" t="str">
        <f>IF(COUNTIF(Text!$C$4:$C$426,B1074)&gt;0,VLOOKUP(B1074,Text!$C$4:$H$426,6,FALSE),"")</f>
        <v/>
      </c>
      <c r="B1074" s="552" t="s">
        <v>2653</v>
      </c>
      <c r="C1074" s="558"/>
      <c r="D1074" s="552" t="s">
        <v>2654</v>
      </c>
      <c r="E1074" s="552"/>
    </row>
    <row r="1075" spans="1:5" x14ac:dyDescent="0.25">
      <c r="A1075" s="564" t="str">
        <f>IF(COUNTIF(Text!$C$4:$C$426,B1075)&gt;0,VLOOKUP(B1075,Text!$C$4:$H$426,6,FALSE),"")</f>
        <v/>
      </c>
      <c r="B1075" s="552" t="s">
        <v>2655</v>
      </c>
      <c r="C1075" s="558"/>
      <c r="D1075" s="552" t="s">
        <v>2656</v>
      </c>
      <c r="E1075" s="552"/>
    </row>
    <row r="1076" spans="1:5" x14ac:dyDescent="0.25">
      <c r="A1076" s="564" t="str">
        <f>IF(COUNTIF(Text!$C$4:$C$426,B1076)&gt;0,VLOOKUP(B1076,Text!$C$4:$H$426,6,FALSE),"")</f>
        <v/>
      </c>
      <c r="B1076" s="552" t="s">
        <v>346</v>
      </c>
      <c r="C1076" s="558"/>
      <c r="D1076" s="552" t="s">
        <v>2657</v>
      </c>
      <c r="E1076" s="552"/>
    </row>
    <row r="1077" spans="1:5" x14ac:dyDescent="0.25">
      <c r="A1077" s="564" t="str">
        <f>IF(COUNTIF(Text!$C$4:$C$426,B1077)&gt;0,VLOOKUP(B1077,Text!$C$4:$H$426,6,FALSE),"")</f>
        <v/>
      </c>
      <c r="B1077" s="552" t="s">
        <v>2658</v>
      </c>
      <c r="C1077" s="558"/>
      <c r="D1077" s="552" t="s">
        <v>2659</v>
      </c>
      <c r="E1077" s="552"/>
    </row>
    <row r="1078" spans="1:5" x14ac:dyDescent="0.25">
      <c r="A1078" s="564" t="str">
        <f>IF(COUNTIF(Text!$C$4:$C$426,B1078)&gt;0,VLOOKUP(B1078,Text!$C$4:$H$426,6,FALSE),"")</f>
        <v/>
      </c>
      <c r="B1078" s="552" t="s">
        <v>2660</v>
      </c>
      <c r="C1078" s="558"/>
      <c r="D1078" s="552" t="s">
        <v>2661</v>
      </c>
      <c r="E1078" s="552"/>
    </row>
    <row r="1079" spans="1:5" x14ac:dyDescent="0.25">
      <c r="A1079" s="564" t="str">
        <f>IF(COUNTIF(Text!$C$4:$C$426,B1079)&gt;0,VLOOKUP(B1079,Text!$C$4:$H$426,6,FALSE),"")</f>
        <v/>
      </c>
      <c r="B1079" s="552" t="s">
        <v>2662</v>
      </c>
      <c r="C1079" s="558"/>
      <c r="D1079" s="552" t="s">
        <v>2663</v>
      </c>
      <c r="E1079" s="552"/>
    </row>
    <row r="1080" spans="1:5" x14ac:dyDescent="0.25">
      <c r="A1080" s="564" t="str">
        <f>IF(COUNTIF(Text!$C$4:$C$426,B1080)&gt;0,VLOOKUP(B1080,Text!$C$4:$H$426,6,FALSE),"")</f>
        <v/>
      </c>
      <c r="B1080" s="552" t="s">
        <v>2664</v>
      </c>
      <c r="C1080" s="558"/>
      <c r="D1080" s="552" t="s">
        <v>2665</v>
      </c>
      <c r="E1080" s="552"/>
    </row>
    <row r="1081" spans="1:5" x14ac:dyDescent="0.25">
      <c r="A1081" s="564" t="str">
        <f>IF(COUNTIF(Text!$C$4:$C$426,B1081)&gt;0,VLOOKUP(B1081,Text!$C$4:$H$426,6,FALSE),"")</f>
        <v/>
      </c>
      <c r="B1081" s="552" t="s">
        <v>2666</v>
      </c>
      <c r="C1081" s="558"/>
      <c r="D1081" s="552" t="s">
        <v>2667</v>
      </c>
      <c r="E1081" s="552"/>
    </row>
    <row r="1082" spans="1:5" x14ac:dyDescent="0.25">
      <c r="A1082" s="564" t="str">
        <f>IF(COUNTIF(Text!$C$4:$C$426,B1082)&gt;0,VLOOKUP(B1082,Text!$C$4:$H$426,6,FALSE),"")</f>
        <v/>
      </c>
      <c r="B1082" s="552" t="s">
        <v>2668</v>
      </c>
      <c r="C1082" s="558"/>
      <c r="D1082" s="552" t="s">
        <v>2669</v>
      </c>
      <c r="E1082" s="552"/>
    </row>
    <row r="1083" spans="1:5" x14ac:dyDescent="0.25">
      <c r="A1083" s="564" t="str">
        <f>IF(COUNTIF(Text!$C$4:$C$426,B1083)&gt;0,VLOOKUP(B1083,Text!$C$4:$H$426,6,FALSE),"")</f>
        <v/>
      </c>
      <c r="B1083" s="31" t="s">
        <v>2670</v>
      </c>
      <c r="C1083" s="558"/>
      <c r="D1083" s="552" t="s">
        <v>2671</v>
      </c>
      <c r="E1083" s="552"/>
    </row>
    <row r="1084" spans="1:5" x14ac:dyDescent="0.25">
      <c r="A1084" s="564" t="str">
        <f>IF(COUNTIF(Text!$C$4:$C$426,B1084)&gt;0,VLOOKUP(B1084,Text!$C$4:$H$426,6,FALSE),"")</f>
        <v/>
      </c>
      <c r="B1084" s="31" t="s">
        <v>2672</v>
      </c>
      <c r="C1084" s="558"/>
      <c r="D1084" s="552" t="s">
        <v>2673</v>
      </c>
      <c r="E1084" s="552"/>
    </row>
    <row r="1085" spans="1:5" x14ac:dyDescent="0.25">
      <c r="A1085" s="564" t="str">
        <f>IF(COUNTIF(Text!$C$4:$C$426,B1085)&gt;0,VLOOKUP(B1085,Text!$C$4:$H$426,6,FALSE),"")</f>
        <v/>
      </c>
      <c r="B1085" s="552" t="s">
        <v>2674</v>
      </c>
      <c r="C1085" s="558"/>
      <c r="D1085" s="552" t="s">
        <v>2675</v>
      </c>
      <c r="E1085" s="552"/>
    </row>
    <row r="1086" spans="1:5" x14ac:dyDescent="0.25">
      <c r="A1086" s="564" t="str">
        <f>IF(COUNTIF(Text!$C$4:$C$426,B1086)&gt;0,VLOOKUP(B1086,Text!$C$4:$H$426,6,FALSE),"")</f>
        <v/>
      </c>
      <c r="B1086" s="552" t="s">
        <v>664</v>
      </c>
      <c r="C1086" s="558"/>
      <c r="D1086" s="552" t="s">
        <v>2676</v>
      </c>
      <c r="E1086" s="552"/>
    </row>
    <row r="1087" spans="1:5" x14ac:dyDescent="0.25">
      <c r="A1087" s="564" t="str">
        <f>IF(COUNTIF(Text!$C$4:$C$426,B1087)&gt;0,VLOOKUP(B1087,Text!$C$4:$H$426,6,FALSE),"")</f>
        <v/>
      </c>
      <c r="B1087" s="552" t="s">
        <v>354</v>
      </c>
      <c r="C1087" s="558"/>
      <c r="D1087" s="552" t="s">
        <v>2677</v>
      </c>
      <c r="E1087" s="552"/>
    </row>
    <row r="1088" spans="1:5" x14ac:dyDescent="0.25">
      <c r="A1088" s="564" t="str">
        <f>IF(COUNTIF(Text!$C$4:$C$426,B1088)&gt;0,VLOOKUP(B1088,Text!$C$4:$H$426,6,FALSE),"")</f>
        <v/>
      </c>
      <c r="B1088" s="552" t="s">
        <v>2678</v>
      </c>
      <c r="C1088" s="558"/>
      <c r="D1088" s="552" t="s">
        <v>2679</v>
      </c>
      <c r="E1088" s="552"/>
    </row>
    <row r="1089" spans="1:5" x14ac:dyDescent="0.25">
      <c r="A1089" s="564" t="str">
        <f>IF(COUNTIF(Text!$C$4:$C$426,B1089)&gt;0,VLOOKUP(B1089,Text!$C$4:$H$426,6,FALSE),"")</f>
        <v/>
      </c>
      <c r="B1089" s="552" t="s">
        <v>2680</v>
      </c>
      <c r="C1089" s="558"/>
      <c r="D1089" s="552" t="s">
        <v>2681</v>
      </c>
      <c r="E1089" s="552"/>
    </row>
    <row r="1090" spans="1:5" x14ac:dyDescent="0.25">
      <c r="A1090" s="564" t="str">
        <f>IF(COUNTIF(Text!$C$4:$C$426,B1090)&gt;0,VLOOKUP(B1090,Text!$C$4:$H$426,6,FALSE),"")</f>
        <v/>
      </c>
      <c r="B1090" s="552" t="s">
        <v>2682</v>
      </c>
      <c r="C1090" s="558"/>
      <c r="D1090" s="552" t="s">
        <v>2683</v>
      </c>
      <c r="E1090" s="552"/>
    </row>
    <row r="1091" spans="1:5" x14ac:dyDescent="0.25">
      <c r="A1091" s="564" t="str">
        <f>IF(COUNTIF(Text!$C$4:$C$426,B1091)&gt;0,VLOOKUP(B1091,Text!$C$4:$H$426,6,FALSE),"")</f>
        <v/>
      </c>
      <c r="B1091" s="552" t="s">
        <v>2684</v>
      </c>
      <c r="C1091" s="558"/>
      <c r="D1091" s="552" t="s">
        <v>2685</v>
      </c>
      <c r="E1091" s="552"/>
    </row>
    <row r="1092" spans="1:5" x14ac:dyDescent="0.25">
      <c r="A1092" s="564" t="str">
        <f>IF(COUNTIF(Text!$C$4:$C$426,B1092)&gt;0,VLOOKUP(B1092,Text!$C$4:$H$426,6,FALSE),"")</f>
        <v/>
      </c>
      <c r="B1092" s="552" t="s">
        <v>2686</v>
      </c>
      <c r="C1092" s="558"/>
      <c r="D1092" s="552" t="s">
        <v>2687</v>
      </c>
      <c r="E1092" s="552"/>
    </row>
    <row r="1093" spans="1:5" x14ac:dyDescent="0.25">
      <c r="A1093" s="564" t="str">
        <f>IF(COUNTIF(Text!$C$4:$C$426,B1093)&gt;0,VLOOKUP(B1093,Text!$C$4:$H$426,6,FALSE),"")</f>
        <v/>
      </c>
      <c r="B1093" s="552" t="s">
        <v>2688</v>
      </c>
      <c r="C1093" s="558"/>
      <c r="D1093" s="552" t="s">
        <v>2689</v>
      </c>
      <c r="E1093" s="552"/>
    </row>
    <row r="1094" spans="1:5" x14ac:dyDescent="0.25">
      <c r="A1094" s="564" t="str">
        <f>IF(COUNTIF(Text!$C$4:$C$426,B1094)&gt;0,VLOOKUP(B1094,Text!$C$4:$H$426,6,FALSE),"")</f>
        <v/>
      </c>
      <c r="B1094" s="552" t="s">
        <v>2690</v>
      </c>
      <c r="C1094" s="558"/>
      <c r="D1094" s="552" t="s">
        <v>2691</v>
      </c>
      <c r="E1094" s="552"/>
    </row>
    <row r="1095" spans="1:5" x14ac:dyDescent="0.25">
      <c r="A1095" s="564" t="str">
        <f>IF(COUNTIF(Text!$C$4:$C$426,B1095)&gt;0,VLOOKUP(B1095,Text!$C$4:$H$426,6,FALSE),"")</f>
        <v/>
      </c>
      <c r="B1095" s="552" t="s">
        <v>2694</v>
      </c>
      <c r="C1095" s="558"/>
      <c r="D1095" s="552" t="s">
        <v>2695</v>
      </c>
      <c r="E1095" s="552"/>
    </row>
    <row r="1096" spans="1:5" x14ac:dyDescent="0.25">
      <c r="A1096" s="564" t="str">
        <f>IF(COUNTIF(Text!$C$4:$C$426,B1096)&gt;0,VLOOKUP(B1096,Text!$C$4:$H$426,6,FALSE),"")</f>
        <v/>
      </c>
      <c r="B1096" s="552" t="s">
        <v>2696</v>
      </c>
      <c r="C1096" s="558"/>
      <c r="D1096" s="552" t="s">
        <v>2697</v>
      </c>
      <c r="E1096" s="552"/>
    </row>
    <row r="1097" spans="1:5" x14ac:dyDescent="0.25">
      <c r="A1097" s="564" t="str">
        <f>IF(COUNTIF(Text!$C$4:$C$426,B1097)&gt;0,VLOOKUP(B1097,Text!$C$4:$H$426,6,FALSE),"")</f>
        <v/>
      </c>
      <c r="B1097" s="552" t="s">
        <v>2698</v>
      </c>
      <c r="C1097" s="558"/>
      <c r="D1097" s="552" t="s">
        <v>2699</v>
      </c>
      <c r="E1097" s="552"/>
    </row>
    <row r="1098" spans="1:5" x14ac:dyDescent="0.25">
      <c r="A1098" s="564" t="str">
        <f>IF(COUNTIF(Text!$C$4:$C$426,B1098)&gt;0,VLOOKUP(B1098,Text!$C$4:$H$426,6,FALSE),"")</f>
        <v/>
      </c>
      <c r="B1098" s="552" t="s">
        <v>669</v>
      </c>
      <c r="C1098" s="558"/>
      <c r="D1098" s="552" t="s">
        <v>1557</v>
      </c>
      <c r="E1098" s="552"/>
    </row>
    <row r="1099" spans="1:5" x14ac:dyDescent="0.25">
      <c r="A1099" s="564" t="str">
        <f>IF(COUNTIF(Text!$C$4:$C$426,B1099)&gt;0,VLOOKUP(B1099,Text!$C$4:$H$426,6,FALSE),"")</f>
        <v/>
      </c>
      <c r="B1099" s="552" t="s">
        <v>2700</v>
      </c>
      <c r="C1099" s="558"/>
      <c r="D1099" s="552" t="s">
        <v>2701</v>
      </c>
      <c r="E1099" s="552"/>
    </row>
    <row r="1100" spans="1:5" x14ac:dyDescent="0.25">
      <c r="A1100" s="564" t="str">
        <f>IF(COUNTIF(Text!$C$4:$C$426,B1100)&gt;0,VLOOKUP(B1100,Text!$C$4:$H$426,6,FALSE),"")</f>
        <v/>
      </c>
      <c r="B1100" s="552" t="s">
        <v>2702</v>
      </c>
      <c r="C1100" s="558"/>
      <c r="D1100" s="552" t="s">
        <v>2703</v>
      </c>
      <c r="E1100" s="552"/>
    </row>
    <row r="1101" spans="1:5" x14ac:dyDescent="0.25">
      <c r="A1101" s="564" t="str">
        <f>IF(COUNTIF(Text!$C$4:$C$426,B1101)&gt;0,VLOOKUP(B1101,Text!$C$4:$H$426,6,FALSE),"")</f>
        <v/>
      </c>
      <c r="B1101" s="552" t="s">
        <v>2704</v>
      </c>
      <c r="C1101" s="558"/>
      <c r="D1101" s="552" t="s">
        <v>2705</v>
      </c>
      <c r="E1101" s="552"/>
    </row>
    <row r="1102" spans="1:5" x14ac:dyDescent="0.25">
      <c r="A1102" s="564" t="str">
        <f>IF(COUNTIF(Text!$C$4:$C$426,B1102)&gt;0,VLOOKUP(B1102,Text!$C$4:$H$426,6,FALSE),"")</f>
        <v/>
      </c>
      <c r="B1102" s="552" t="s">
        <v>2706</v>
      </c>
      <c r="C1102" s="558"/>
      <c r="D1102" s="552" t="s">
        <v>2707</v>
      </c>
      <c r="E1102" s="552"/>
    </row>
    <row r="1103" spans="1:5" x14ac:dyDescent="0.25">
      <c r="A1103" s="564" t="str">
        <f>IF(COUNTIF(Text!$C$4:$C$426,B1103)&gt;0,VLOOKUP(B1103,Text!$C$4:$H$426,6,FALSE),"")</f>
        <v/>
      </c>
      <c r="B1103" s="552" t="s">
        <v>2708</v>
      </c>
      <c r="C1103" s="558"/>
      <c r="D1103" s="552" t="s">
        <v>2709</v>
      </c>
      <c r="E1103" s="552"/>
    </row>
    <row r="1104" spans="1:5" x14ac:dyDescent="0.25">
      <c r="A1104" s="564" t="str">
        <f>IF(COUNTIF(Text!$C$4:$C$426,B1104)&gt;0,VLOOKUP(B1104,Text!$C$4:$H$426,6,FALSE),"")</f>
        <v/>
      </c>
      <c r="B1104" s="552" t="s">
        <v>2710</v>
      </c>
      <c r="C1104" s="558"/>
      <c r="D1104" s="552" t="s">
        <v>2711</v>
      </c>
      <c r="E1104" s="552"/>
    </row>
    <row r="1105" spans="1:5" x14ac:dyDescent="0.25">
      <c r="A1105" s="564" t="str">
        <f>IF(COUNTIF(Text!$C$4:$C$426,B1105)&gt;0,VLOOKUP(B1105,Text!$C$4:$H$426,6,FALSE),"")</f>
        <v/>
      </c>
      <c r="B1105" s="552" t="s">
        <v>2712</v>
      </c>
      <c r="C1105" s="558"/>
      <c r="D1105" s="552" t="s">
        <v>2713</v>
      </c>
      <c r="E1105" s="552"/>
    </row>
    <row r="1106" spans="1:5" x14ac:dyDescent="0.25">
      <c r="A1106" s="564" t="str">
        <f>IF(COUNTIF(Text!$C$4:$C$426,B1106)&gt;0,VLOOKUP(B1106,Text!$C$4:$H$426,6,FALSE),"")</f>
        <v/>
      </c>
      <c r="B1106" s="552" t="s">
        <v>2714</v>
      </c>
      <c r="C1106" s="558"/>
      <c r="D1106" s="552" t="s">
        <v>2715</v>
      </c>
      <c r="E1106" s="552"/>
    </row>
    <row r="1107" spans="1:5" x14ac:dyDescent="0.25">
      <c r="A1107" s="564" t="str">
        <f>IF(COUNTIF(Text!$C$4:$C$426,B1107)&gt;0,VLOOKUP(B1107,Text!$C$4:$H$426,6,FALSE),"")</f>
        <v/>
      </c>
      <c r="B1107" s="552" t="s">
        <v>2716</v>
      </c>
      <c r="C1107" s="558"/>
      <c r="D1107" s="552" t="s">
        <v>2717</v>
      </c>
      <c r="E1107" s="552"/>
    </row>
    <row r="1108" spans="1:5" x14ac:dyDescent="0.25">
      <c r="A1108" s="564" t="str">
        <f>IF(COUNTIF(Text!$C$4:$C$426,B1108)&gt;0,VLOOKUP(B1108,Text!$C$4:$H$426,6,FALSE),"")</f>
        <v/>
      </c>
      <c r="B1108" s="552" t="s">
        <v>2718</v>
      </c>
      <c r="C1108" s="558"/>
      <c r="D1108" s="552" t="s">
        <v>2719</v>
      </c>
      <c r="E1108" s="552"/>
    </row>
    <row r="1109" spans="1:5" x14ac:dyDescent="0.25">
      <c r="A1109" s="564" t="str">
        <f>IF(COUNTIF(Text!$C$4:$C$426,B1109)&gt;0,VLOOKUP(B1109,Text!$C$4:$H$426,6,FALSE),"")</f>
        <v/>
      </c>
      <c r="B1109" s="552" t="s">
        <v>2720</v>
      </c>
      <c r="C1109" s="558"/>
      <c r="D1109" s="552" t="s">
        <v>2721</v>
      </c>
      <c r="E1109" s="552"/>
    </row>
    <row r="1110" spans="1:5" x14ac:dyDescent="0.25">
      <c r="A1110" s="564" t="str">
        <f>IF(COUNTIF(Text!$C$4:$C$426,B1110)&gt;0,VLOOKUP(B1110,Text!$C$4:$H$426,6,FALSE),"")</f>
        <v/>
      </c>
      <c r="B1110" s="552" t="s">
        <v>909</v>
      </c>
      <c r="C1110" s="558"/>
      <c r="D1110" s="552" t="s">
        <v>2722</v>
      </c>
      <c r="E1110" s="552"/>
    </row>
    <row r="1111" spans="1:5" x14ac:dyDescent="0.25">
      <c r="A1111" s="564" t="str">
        <f>IF(COUNTIF(Text!$C$4:$C$426,B1111)&gt;0,VLOOKUP(B1111,Text!$C$4:$H$426,6,FALSE),"")</f>
        <v/>
      </c>
      <c r="B1111" s="552" t="s">
        <v>894</v>
      </c>
      <c r="C1111" s="558"/>
      <c r="D1111" s="552" t="s">
        <v>2725</v>
      </c>
      <c r="E1111" s="552"/>
    </row>
    <row r="1112" spans="1:5" x14ac:dyDescent="0.25">
      <c r="A1112" s="564" t="str">
        <f>IF(COUNTIF(Text!$C$4:$C$426,B1112)&gt;0,VLOOKUP(B1112,Text!$C$4:$H$426,6,FALSE),"")</f>
        <v/>
      </c>
      <c r="B1112" s="552" t="s">
        <v>2726</v>
      </c>
      <c r="C1112" s="558"/>
      <c r="D1112" s="552" t="s">
        <v>2727</v>
      </c>
      <c r="E1112" s="552"/>
    </row>
    <row r="1113" spans="1:5" x14ac:dyDescent="0.25">
      <c r="A1113" s="564" t="str">
        <f>IF(COUNTIF(Text!$C$4:$C$426,B1113)&gt;0,VLOOKUP(B1113,Text!$C$4:$H$426,6,FALSE),"")</f>
        <v/>
      </c>
      <c r="B1113" s="552" t="s">
        <v>2728</v>
      </c>
      <c r="C1113" s="558"/>
      <c r="D1113" s="552" t="s">
        <v>2729</v>
      </c>
      <c r="E1113" s="552"/>
    </row>
    <row r="1114" spans="1:5" x14ac:dyDescent="0.25">
      <c r="A1114" s="564" t="str">
        <f>IF(COUNTIF(Text!$C$4:$C$426,B1114)&gt;0,VLOOKUP(B1114,Text!$C$4:$H$426,6,FALSE),"")</f>
        <v/>
      </c>
      <c r="B1114" s="552" t="s">
        <v>2730</v>
      </c>
      <c r="C1114" s="558"/>
      <c r="D1114" s="552" t="s">
        <v>2731</v>
      </c>
      <c r="E1114" s="552"/>
    </row>
    <row r="1115" spans="1:5" x14ac:dyDescent="0.25">
      <c r="A1115" s="564" t="str">
        <f>IF(COUNTIF(Text!$C$4:$C$426,B1115)&gt;0,VLOOKUP(B1115,Text!$C$4:$H$426,6,FALSE),"")</f>
        <v/>
      </c>
      <c r="B1115" s="552" t="s">
        <v>2732</v>
      </c>
      <c r="C1115" s="558"/>
      <c r="D1115" s="552" t="s">
        <v>2733</v>
      </c>
      <c r="E1115" s="552"/>
    </row>
    <row r="1116" spans="1:5" x14ac:dyDescent="0.25">
      <c r="A1116" s="564" t="str">
        <f>IF(COUNTIF(Text!$C$4:$C$426,B1116)&gt;0,VLOOKUP(B1116,Text!$C$4:$H$426,6,FALSE),"")</f>
        <v/>
      </c>
      <c r="B1116" s="552" t="s">
        <v>2734</v>
      </c>
      <c r="C1116" s="558"/>
      <c r="D1116" s="552" t="s">
        <v>2735</v>
      </c>
      <c r="E1116" s="552"/>
    </row>
    <row r="1117" spans="1:5" x14ac:dyDescent="0.25">
      <c r="A1117" s="564" t="str">
        <f>IF(COUNTIF(Text!$C$4:$C$426,B1117)&gt;0,VLOOKUP(B1117,Text!$C$4:$H$426,6,FALSE),"")</f>
        <v/>
      </c>
      <c r="B1117" s="552" t="s">
        <v>355</v>
      </c>
      <c r="C1117" s="558"/>
      <c r="D1117" s="552" t="s">
        <v>2736</v>
      </c>
      <c r="E1117" s="552"/>
    </row>
    <row r="1118" spans="1:5" x14ac:dyDescent="0.25">
      <c r="A1118" s="564" t="str">
        <f>IF(COUNTIF(Text!$C$4:$C$426,B1118)&gt;0,VLOOKUP(B1118,Text!$C$4:$H$426,6,FALSE),"")</f>
        <v/>
      </c>
      <c r="B1118" s="552" t="s">
        <v>178</v>
      </c>
      <c r="C1118" s="558"/>
      <c r="D1118" s="552" t="s">
        <v>2737</v>
      </c>
      <c r="E1118" s="552"/>
    </row>
    <row r="1119" spans="1:5" x14ac:dyDescent="0.25">
      <c r="A1119" s="564" t="str">
        <f>IF(COUNTIF(Text!$C$4:$C$426,B1119)&gt;0,VLOOKUP(B1119,Text!$C$4:$H$426,6,FALSE),"")</f>
        <v/>
      </c>
      <c r="B1119" s="552" t="s">
        <v>2738</v>
      </c>
      <c r="C1119" s="558"/>
      <c r="D1119" s="552" t="s">
        <v>2739</v>
      </c>
      <c r="E1119" s="552"/>
    </row>
    <row r="1120" spans="1:5" x14ac:dyDescent="0.25">
      <c r="A1120" s="564" t="str">
        <f>IF(COUNTIF(Text!$C$4:$C$426,B1120)&gt;0,VLOOKUP(B1120,Text!$C$4:$H$426,6,FALSE),"")</f>
        <v/>
      </c>
      <c r="B1120" s="552" t="s">
        <v>877</v>
      </c>
      <c r="C1120" s="558"/>
      <c r="D1120" s="552" t="s">
        <v>2740</v>
      </c>
      <c r="E1120" s="552"/>
    </row>
    <row r="1121" spans="1:5" x14ac:dyDescent="0.25">
      <c r="A1121" s="564" t="str">
        <f>IF(COUNTIF(Text!$C$4:$C$426,B1121)&gt;0,VLOOKUP(B1121,Text!$C$4:$H$426,6,FALSE),"")</f>
        <v/>
      </c>
      <c r="B1121" s="552" t="s">
        <v>2741</v>
      </c>
      <c r="C1121" s="558"/>
      <c r="D1121" s="552" t="s">
        <v>2742</v>
      </c>
      <c r="E1121" s="552"/>
    </row>
    <row r="1122" spans="1:5" x14ac:dyDescent="0.25">
      <c r="A1122" s="564" t="str">
        <f>IF(COUNTIF(Text!$C$4:$C$426,B1122)&gt;0,VLOOKUP(B1122,Text!$C$4:$H$426,6,FALSE),"")</f>
        <v/>
      </c>
      <c r="B1122" s="552" t="s">
        <v>2743</v>
      </c>
      <c r="C1122" s="558"/>
      <c r="D1122" s="552" t="s">
        <v>2744</v>
      </c>
      <c r="E1122" s="552"/>
    </row>
    <row r="1123" spans="1:5" x14ac:dyDescent="0.25">
      <c r="A1123" s="564" t="str">
        <f>IF(COUNTIF(Text!$C$4:$C$426,B1123)&gt;0,VLOOKUP(B1123,Text!$C$4:$H$426,6,FALSE),"")</f>
        <v/>
      </c>
      <c r="B1123" s="552" t="s">
        <v>416</v>
      </c>
      <c r="C1123" s="558"/>
      <c r="D1123" s="552" t="s">
        <v>2745</v>
      </c>
      <c r="E1123" s="552"/>
    </row>
    <row r="1124" spans="1:5" x14ac:dyDescent="0.25">
      <c r="A1124" s="564" t="str">
        <f>IF(COUNTIF(Text!$C$4:$C$426,B1124)&gt;0,VLOOKUP(B1124,Text!$C$4:$H$426,6,FALSE),"")</f>
        <v/>
      </c>
      <c r="B1124" s="552" t="s">
        <v>2746</v>
      </c>
      <c r="C1124" s="558"/>
      <c r="D1124" s="552" t="s">
        <v>2747</v>
      </c>
      <c r="E1124" s="552"/>
    </row>
    <row r="1125" spans="1:5" x14ac:dyDescent="0.25">
      <c r="A1125" s="564" t="str">
        <f>IF(COUNTIF(Text!$C$4:$C$426,B1125)&gt;0,VLOOKUP(B1125,Text!$C$4:$H$426,6,FALSE),"")</f>
        <v/>
      </c>
      <c r="B1125" s="552" t="s">
        <v>2748</v>
      </c>
      <c r="C1125" s="558"/>
      <c r="D1125" s="552" t="s">
        <v>2749</v>
      </c>
      <c r="E1125" s="552"/>
    </row>
    <row r="1126" spans="1:5" x14ac:dyDescent="0.25">
      <c r="A1126" s="564" t="str">
        <f>IF(COUNTIF(Text!$C$4:$C$426,B1126)&gt;0,VLOOKUP(B1126,Text!$C$4:$H$426,6,FALSE),"")</f>
        <v/>
      </c>
      <c r="B1126" s="552" t="s">
        <v>2750</v>
      </c>
      <c r="C1126" s="558"/>
      <c r="D1126" s="552" t="s">
        <v>2751</v>
      </c>
      <c r="E1126" s="552"/>
    </row>
    <row r="1127" spans="1:5" x14ac:dyDescent="0.25">
      <c r="A1127" s="564" t="str">
        <f>IF(COUNTIF(Text!$C$4:$C$426,B1127)&gt;0,VLOOKUP(B1127,Text!$C$4:$H$426,6,FALSE),"")</f>
        <v/>
      </c>
      <c r="B1127" s="552" t="s">
        <v>2752</v>
      </c>
      <c r="C1127" s="558"/>
      <c r="D1127" s="552" t="s">
        <v>2753</v>
      </c>
      <c r="E1127" s="552"/>
    </row>
    <row r="1128" spans="1:5" x14ac:dyDescent="0.25">
      <c r="A1128" s="564" t="str">
        <f>IF(COUNTIF(Text!$C$4:$C$426,B1128)&gt;0,VLOOKUP(B1128,Text!$C$4:$H$426,6,FALSE),"")</f>
        <v/>
      </c>
      <c r="B1128" s="552" t="s">
        <v>1335</v>
      </c>
      <c r="C1128" s="558"/>
      <c r="D1128" s="552" t="s">
        <v>2754</v>
      </c>
      <c r="E1128" s="552"/>
    </row>
    <row r="1129" spans="1:5" x14ac:dyDescent="0.25">
      <c r="A1129" s="564" t="str">
        <f>IF(COUNTIF(Text!$C$4:$C$426,B1129)&gt;0,VLOOKUP(B1129,Text!$C$4:$H$426,6,FALSE),"")</f>
        <v/>
      </c>
      <c r="B1129" s="552" t="s">
        <v>2755</v>
      </c>
      <c r="C1129" s="558"/>
      <c r="D1129" s="552" t="s">
        <v>2756</v>
      </c>
      <c r="E1129" s="552"/>
    </row>
    <row r="1130" spans="1:5" x14ac:dyDescent="0.25">
      <c r="A1130" s="564" t="str">
        <f>IF(COUNTIF(Text!$C$4:$C$426,B1130)&gt;0,VLOOKUP(B1130,Text!$C$4:$H$426,6,FALSE),"")</f>
        <v/>
      </c>
      <c r="B1130" s="552" t="s">
        <v>2757</v>
      </c>
      <c r="C1130" s="558"/>
      <c r="D1130" s="552" t="s">
        <v>2758</v>
      </c>
      <c r="E1130" s="552"/>
    </row>
    <row r="1131" spans="1:5" x14ac:dyDescent="0.25">
      <c r="A1131" s="564" t="str">
        <f>IF(COUNTIF(Text!$C$4:$C$426,B1131)&gt;0,VLOOKUP(B1131,Text!$C$4:$H$426,6,FALSE),"")</f>
        <v/>
      </c>
      <c r="B1131" s="552" t="s">
        <v>2759</v>
      </c>
      <c r="C1131" s="558"/>
      <c r="D1131" s="552" t="s">
        <v>2760</v>
      </c>
      <c r="E1131" s="552"/>
    </row>
    <row r="1132" spans="1:5" x14ac:dyDescent="0.25">
      <c r="A1132" s="564" t="str">
        <f>IF(COUNTIF(Text!$C$4:$C$426,B1132)&gt;0,VLOOKUP(B1132,Text!$C$4:$H$426,6,FALSE),"")</f>
        <v/>
      </c>
      <c r="B1132" s="552" t="s">
        <v>2761</v>
      </c>
      <c r="C1132" s="558"/>
      <c r="D1132" s="552" t="s">
        <v>2762</v>
      </c>
      <c r="E1132" s="552"/>
    </row>
    <row r="1133" spans="1:5" x14ac:dyDescent="0.25">
      <c r="A1133" s="564" t="str">
        <f>IF(COUNTIF(Text!$C$4:$C$426,B1133)&gt;0,VLOOKUP(B1133,Text!$C$4:$H$426,6,FALSE),"")</f>
        <v/>
      </c>
      <c r="B1133" s="552" t="s">
        <v>2763</v>
      </c>
      <c r="C1133" s="558"/>
      <c r="D1133" s="552" t="s">
        <v>2764</v>
      </c>
      <c r="E1133" s="552"/>
    </row>
    <row r="1134" spans="1:5" x14ac:dyDescent="0.25">
      <c r="A1134" s="564" t="str">
        <f>IF(COUNTIF(Text!$C$4:$C$426,B1134)&gt;0,VLOOKUP(B1134,Text!$C$4:$H$426,6,FALSE),"")</f>
        <v/>
      </c>
      <c r="B1134" s="552" t="s">
        <v>2765</v>
      </c>
      <c r="C1134" s="558"/>
      <c r="D1134" s="552" t="s">
        <v>2766</v>
      </c>
      <c r="E1134" s="552"/>
    </row>
    <row r="1135" spans="1:5" x14ac:dyDescent="0.25">
      <c r="A1135" s="564" t="str">
        <f>IF(COUNTIF(Text!$C$4:$C$426,B1135)&gt;0,VLOOKUP(B1135,Text!$C$4:$H$426,6,FALSE),"")</f>
        <v/>
      </c>
      <c r="B1135" s="552" t="s">
        <v>2767</v>
      </c>
      <c r="C1135" s="558"/>
      <c r="D1135" s="552" t="s">
        <v>2768</v>
      </c>
      <c r="E1135" s="552"/>
    </row>
    <row r="1136" spans="1:5" x14ac:dyDescent="0.25">
      <c r="A1136" s="564" t="str">
        <f>IF(COUNTIF(Text!$C$4:$C$426,B1136)&gt;0,VLOOKUP(B1136,Text!$C$4:$H$426,6,FALSE),"")</f>
        <v/>
      </c>
      <c r="B1136" s="552" t="s">
        <v>2769</v>
      </c>
      <c r="C1136" s="558"/>
      <c r="D1136" s="552" t="s">
        <v>2770</v>
      </c>
      <c r="E1136" s="552"/>
    </row>
    <row r="1137" spans="1:5" x14ac:dyDescent="0.25">
      <c r="A1137" s="564" t="str">
        <f>IF(COUNTIF(Text!$C$4:$C$426,B1137)&gt;0,VLOOKUP(B1137,Text!$C$4:$H$426,6,FALSE),"")</f>
        <v/>
      </c>
      <c r="B1137" s="552" t="s">
        <v>2771</v>
      </c>
      <c r="C1137" s="558"/>
      <c r="D1137" s="552" t="s">
        <v>2772</v>
      </c>
      <c r="E1137" s="552"/>
    </row>
    <row r="1138" spans="1:5" x14ac:dyDescent="0.25">
      <c r="A1138" s="564" t="str">
        <f>IF(COUNTIF(Text!$C$4:$C$426,B1138)&gt;0,VLOOKUP(B1138,Text!$C$4:$H$426,6,FALSE),"")</f>
        <v/>
      </c>
      <c r="B1138" s="552" t="s">
        <v>2773</v>
      </c>
      <c r="C1138" s="558"/>
      <c r="D1138" s="552" t="s">
        <v>2774</v>
      </c>
      <c r="E1138" s="552"/>
    </row>
    <row r="1139" spans="1:5" x14ac:dyDescent="0.25">
      <c r="A1139" s="564" t="str">
        <f>IF(COUNTIF(Text!$C$4:$C$426,B1139)&gt;0,VLOOKUP(B1139,Text!$C$4:$H$426,6,FALSE),"")</f>
        <v/>
      </c>
      <c r="B1139" s="552" t="s">
        <v>2775</v>
      </c>
      <c r="C1139" s="558"/>
      <c r="D1139" s="552" t="s">
        <v>2776</v>
      </c>
      <c r="E1139" s="552"/>
    </row>
    <row r="1140" spans="1:5" x14ac:dyDescent="0.25">
      <c r="A1140" s="564" t="str">
        <f>IF(COUNTIF(Text!$C$4:$C$426,B1140)&gt;0,VLOOKUP(B1140,Text!$C$4:$H$426,6,FALSE),"")</f>
        <v/>
      </c>
      <c r="B1140" s="552" t="s">
        <v>198</v>
      </c>
      <c r="C1140" s="558"/>
      <c r="D1140" s="552" t="s">
        <v>2777</v>
      </c>
      <c r="E1140" s="552"/>
    </row>
    <row r="1141" spans="1:5" x14ac:dyDescent="0.25">
      <c r="A1141" s="564" t="str">
        <f>IF(COUNTIF(Text!$C$4:$C$426,B1141)&gt;0,VLOOKUP(B1141,Text!$C$4:$H$426,6,FALSE),"")</f>
        <v/>
      </c>
      <c r="B1141" s="552" t="s">
        <v>723</v>
      </c>
      <c r="C1141" s="558"/>
      <c r="D1141" s="552" t="s">
        <v>2778</v>
      </c>
      <c r="E1141" s="552"/>
    </row>
    <row r="1142" spans="1:5" x14ac:dyDescent="0.25">
      <c r="A1142" s="564" t="str">
        <f>IF(COUNTIF(Text!$C$4:$C$426,B1142)&gt;0,VLOOKUP(B1142,Text!$C$4:$H$426,6,FALSE),"")</f>
        <v/>
      </c>
      <c r="B1142" s="552" t="s">
        <v>2779</v>
      </c>
      <c r="C1142" s="558"/>
      <c r="D1142" s="552" t="s">
        <v>2780</v>
      </c>
      <c r="E1142" s="552"/>
    </row>
    <row r="1143" spans="1:5" x14ac:dyDescent="0.25">
      <c r="A1143" s="564" t="str">
        <f>IF(COUNTIF(Text!$C$4:$C$426,B1143)&gt;0,VLOOKUP(B1143,Text!$C$4:$H$426,6,FALSE),"")</f>
        <v/>
      </c>
      <c r="B1143" s="552" t="s">
        <v>2781</v>
      </c>
      <c r="C1143" s="558"/>
      <c r="D1143" s="552" t="s">
        <v>2782</v>
      </c>
      <c r="E1143" s="552"/>
    </row>
    <row r="1144" spans="1:5" x14ac:dyDescent="0.25">
      <c r="A1144" s="564" t="str">
        <f>IF(COUNTIF(Text!$C$4:$C$426,B1144)&gt;0,VLOOKUP(B1144,Text!$C$4:$H$426,6,FALSE),"")</f>
        <v/>
      </c>
      <c r="B1144" s="552" t="s">
        <v>2783</v>
      </c>
      <c r="C1144" s="558"/>
      <c r="D1144" s="552" t="s">
        <v>2784</v>
      </c>
      <c r="E1144" s="552"/>
    </row>
    <row r="1145" spans="1:5" x14ac:dyDescent="0.25">
      <c r="A1145" s="564" t="str">
        <f>IF(COUNTIF(Text!$C$4:$C$426,B1145)&gt;0,VLOOKUP(B1145,Text!$C$4:$H$426,6,FALSE),"")</f>
        <v/>
      </c>
      <c r="B1145" s="552" t="s">
        <v>2785</v>
      </c>
      <c r="C1145" s="558"/>
      <c r="D1145" s="552" t="s">
        <v>2786</v>
      </c>
      <c r="E1145" s="552"/>
    </row>
    <row r="1146" spans="1:5" x14ac:dyDescent="0.25">
      <c r="A1146" s="564" t="str">
        <f>IF(COUNTIF(Text!$C$4:$C$426,B1146)&gt;0,VLOOKUP(B1146,Text!$C$4:$H$426,6,FALSE),"")</f>
        <v/>
      </c>
      <c r="B1146" s="552" t="s">
        <v>853</v>
      </c>
      <c r="C1146" s="558"/>
      <c r="D1146" s="552" t="s">
        <v>2787</v>
      </c>
      <c r="E1146" s="552"/>
    </row>
    <row r="1147" spans="1:5" x14ac:dyDescent="0.25">
      <c r="A1147" s="564" t="str">
        <f>IF(COUNTIF(Text!$C$4:$C$426,B1147)&gt;0,VLOOKUP(B1147,Text!$C$4:$H$426,6,FALSE),"")</f>
        <v/>
      </c>
      <c r="B1147" s="552" t="s">
        <v>2788</v>
      </c>
      <c r="C1147" s="558"/>
      <c r="D1147" s="552" t="s">
        <v>2789</v>
      </c>
      <c r="E1147" s="552"/>
    </row>
    <row r="1148" spans="1:5" x14ac:dyDescent="0.25">
      <c r="A1148" s="564" t="str">
        <f>IF(COUNTIF(Text!$C$4:$C$426,B1148)&gt;0,VLOOKUP(B1148,Text!$C$4:$H$426,6,FALSE),"")</f>
        <v/>
      </c>
      <c r="B1148" s="552" t="s">
        <v>2790</v>
      </c>
      <c r="C1148" s="558"/>
      <c r="D1148" s="552" t="s">
        <v>2791</v>
      </c>
      <c r="E1148" s="552"/>
    </row>
    <row r="1149" spans="1:5" x14ac:dyDescent="0.25">
      <c r="A1149" s="564" t="str">
        <f>IF(COUNTIF(Text!$C$4:$C$426,B1149)&gt;0,VLOOKUP(B1149,Text!$C$4:$H$426,6,FALSE),"")</f>
        <v/>
      </c>
      <c r="B1149" s="552" t="s">
        <v>2792</v>
      </c>
      <c r="C1149" s="558"/>
      <c r="D1149" s="552" t="s">
        <v>2793</v>
      </c>
      <c r="E1149" s="552"/>
    </row>
    <row r="1150" spans="1:5" x14ac:dyDescent="0.25">
      <c r="A1150" s="564" t="str">
        <f>IF(COUNTIF(Text!$C$4:$C$426,B1150)&gt;0,VLOOKUP(B1150,Text!$C$4:$H$426,6,FALSE),"")</f>
        <v/>
      </c>
      <c r="B1150" s="552" t="s">
        <v>165</v>
      </c>
      <c r="C1150" s="558"/>
      <c r="D1150" s="552" t="s">
        <v>2794</v>
      </c>
      <c r="E1150" s="552"/>
    </row>
    <row r="1151" spans="1:5" x14ac:dyDescent="0.25">
      <c r="A1151" s="564" t="str">
        <f>IF(COUNTIF(Text!$C$4:$C$426,B1151)&gt;0,VLOOKUP(B1151,Text!$C$4:$H$426,6,FALSE),"")</f>
        <v/>
      </c>
      <c r="B1151" s="552" t="s">
        <v>159</v>
      </c>
      <c r="C1151" s="558"/>
      <c r="D1151" s="552" t="s">
        <v>2795</v>
      </c>
      <c r="E1151" s="552"/>
    </row>
    <row r="1152" spans="1:5" x14ac:dyDescent="0.25">
      <c r="A1152" s="564" t="str">
        <f>IF(COUNTIF(Text!$C$4:$C$426,B1152)&gt;0,VLOOKUP(B1152,Text!$C$4:$H$426,6,FALSE),"")</f>
        <v/>
      </c>
      <c r="B1152" s="552" t="s">
        <v>162</v>
      </c>
      <c r="C1152" s="558"/>
      <c r="D1152" s="552" t="s">
        <v>2796</v>
      </c>
      <c r="E1152" s="552"/>
    </row>
    <row r="1153" spans="1:5" x14ac:dyDescent="0.25">
      <c r="A1153" s="564" t="str">
        <f>IF(COUNTIF(Text!$C$4:$C$426,B1153)&gt;0,VLOOKUP(B1153,Text!$C$4:$H$426,6,FALSE),"")</f>
        <v/>
      </c>
      <c r="B1153" s="552" t="s">
        <v>2797</v>
      </c>
      <c r="C1153" s="558"/>
      <c r="D1153" s="552" t="s">
        <v>2798</v>
      </c>
      <c r="E1153" s="552"/>
    </row>
    <row r="1154" spans="1:5" x14ac:dyDescent="0.25">
      <c r="A1154" s="564" t="str">
        <f>IF(COUNTIF(Text!$C$4:$C$426,B1154)&gt;0,VLOOKUP(B1154,Text!$C$4:$H$426,6,FALSE),"")</f>
        <v/>
      </c>
      <c r="B1154" s="552" t="s">
        <v>2799</v>
      </c>
      <c r="C1154" s="558"/>
      <c r="D1154" s="552" t="s">
        <v>2800</v>
      </c>
      <c r="E1154" s="552"/>
    </row>
    <row r="1155" spans="1:5" x14ac:dyDescent="0.25">
      <c r="A1155" s="564" t="str">
        <f>IF(COUNTIF(Text!$C$4:$C$426,B1155)&gt;0,VLOOKUP(B1155,Text!$C$4:$H$426,6,FALSE),"")</f>
        <v/>
      </c>
      <c r="B1155" s="552" t="s">
        <v>2801</v>
      </c>
      <c r="C1155" s="558"/>
      <c r="D1155" s="552" t="s">
        <v>2802</v>
      </c>
      <c r="E1155" s="552"/>
    </row>
    <row r="1156" spans="1:5" x14ac:dyDescent="0.25">
      <c r="A1156" s="564" t="str">
        <f>IF(COUNTIF(Text!$C$4:$C$426,B1156)&gt;0,VLOOKUP(B1156,Text!$C$4:$H$426,6,FALSE),"")</f>
        <v/>
      </c>
      <c r="B1156" s="552" t="s">
        <v>2803</v>
      </c>
      <c r="C1156" s="558"/>
      <c r="D1156" s="552" t="s">
        <v>2804</v>
      </c>
      <c r="E1156" s="552"/>
    </row>
    <row r="1157" spans="1:5" x14ac:dyDescent="0.25">
      <c r="A1157" s="564" t="str">
        <f>IF(COUNTIF(Text!$C$4:$C$426,B1157)&gt;0,VLOOKUP(B1157,Text!$C$4:$H$426,6,FALSE),"")</f>
        <v/>
      </c>
      <c r="B1157" s="552" t="s">
        <v>197</v>
      </c>
      <c r="C1157" s="558"/>
      <c r="D1157" s="552" t="s">
        <v>2805</v>
      </c>
      <c r="E1157" s="552"/>
    </row>
    <row r="1158" spans="1:5" x14ac:dyDescent="0.25">
      <c r="A1158" s="564" t="str">
        <f>IF(COUNTIF(Text!$C$4:$C$426,B1158)&gt;0,VLOOKUP(B1158,Text!$C$4:$H$426,6,FALSE),"")</f>
        <v/>
      </c>
      <c r="B1158" s="552" t="s">
        <v>2806</v>
      </c>
      <c r="C1158" s="558"/>
      <c r="D1158" s="552" t="s">
        <v>2807</v>
      </c>
      <c r="E1158" s="552"/>
    </row>
    <row r="1159" spans="1:5" x14ac:dyDescent="0.25">
      <c r="A1159" s="564" t="str">
        <f>IF(COUNTIF(Text!$C$4:$C$426,B1159)&gt;0,VLOOKUP(B1159,Text!$C$4:$H$426,6,FALSE),"")</f>
        <v/>
      </c>
      <c r="B1159" s="552" t="s">
        <v>2808</v>
      </c>
      <c r="C1159" s="558"/>
      <c r="D1159" s="552" t="s">
        <v>2809</v>
      </c>
      <c r="E1159" s="552"/>
    </row>
    <row r="1160" spans="1:5" x14ac:dyDescent="0.25">
      <c r="A1160" s="564" t="str">
        <f>IF(COUNTIF(Text!$C$4:$C$426,B1160)&gt;0,VLOOKUP(B1160,Text!$C$4:$H$426,6,FALSE),"")</f>
        <v/>
      </c>
      <c r="B1160" s="552" t="s">
        <v>2810</v>
      </c>
      <c r="C1160" s="558"/>
      <c r="D1160" s="552" t="s">
        <v>2811</v>
      </c>
      <c r="E1160" s="552"/>
    </row>
    <row r="1161" spans="1:5" x14ac:dyDescent="0.25">
      <c r="A1161" s="564" t="str">
        <f>IF(COUNTIF(Text!$C$4:$C$426,B1161)&gt;0,VLOOKUP(B1161,Text!$C$4:$H$426,6,FALSE),"")</f>
        <v/>
      </c>
      <c r="B1161" s="552" t="s">
        <v>2812</v>
      </c>
      <c r="C1161" s="558"/>
      <c r="D1161" s="552" t="s">
        <v>2813</v>
      </c>
      <c r="E1161" s="552"/>
    </row>
    <row r="1162" spans="1:5" x14ac:dyDescent="0.25">
      <c r="A1162" s="564" t="str">
        <f>IF(COUNTIF(Text!$C$4:$C$426,B1162)&gt;0,VLOOKUP(B1162,Text!$C$4:$H$426,6,FALSE),"")</f>
        <v/>
      </c>
      <c r="B1162" s="552" t="s">
        <v>2814</v>
      </c>
      <c r="C1162" s="558"/>
      <c r="D1162" s="552" t="s">
        <v>2815</v>
      </c>
      <c r="E1162" s="552"/>
    </row>
    <row r="1163" spans="1:5" x14ac:dyDescent="0.25">
      <c r="A1163" s="564" t="str">
        <f>IF(COUNTIF(Text!$C$4:$C$426,B1163)&gt;0,VLOOKUP(B1163,Text!$C$4:$H$426,6,FALSE),"")</f>
        <v/>
      </c>
      <c r="B1163" s="552" t="s">
        <v>2816</v>
      </c>
      <c r="C1163" s="558"/>
      <c r="D1163" s="552" t="s">
        <v>2817</v>
      </c>
      <c r="E1163" s="552"/>
    </row>
    <row r="1164" spans="1:5" x14ac:dyDescent="0.25">
      <c r="A1164" s="564" t="str">
        <f>IF(COUNTIF(Text!$C$4:$C$426,B1164)&gt;0,VLOOKUP(B1164,Text!$C$4:$H$426,6,FALSE),"")</f>
        <v/>
      </c>
      <c r="B1164" s="552" t="s">
        <v>2818</v>
      </c>
      <c r="C1164" s="558"/>
      <c r="D1164" s="552" t="s">
        <v>2819</v>
      </c>
      <c r="E1164" s="552"/>
    </row>
    <row r="1165" spans="1:5" x14ac:dyDescent="0.25">
      <c r="A1165" s="564" t="str">
        <f>IF(COUNTIF(Text!$C$4:$C$426,B1165)&gt;0,VLOOKUP(B1165,Text!$C$4:$H$426,6,FALSE),"")</f>
        <v/>
      </c>
      <c r="B1165" s="552" t="s">
        <v>2820</v>
      </c>
      <c r="C1165" s="558"/>
      <c r="D1165" s="552" t="s">
        <v>2821</v>
      </c>
      <c r="E1165" s="552"/>
    </row>
    <row r="1166" spans="1:5" x14ac:dyDescent="0.25">
      <c r="A1166" s="564" t="str">
        <f>IF(COUNTIF(Text!$C$4:$C$426,B1166)&gt;0,VLOOKUP(B1166,Text!$C$4:$H$426,6,FALSE),"")</f>
        <v/>
      </c>
      <c r="B1166" s="552" t="s">
        <v>2822</v>
      </c>
      <c r="C1166" s="558"/>
      <c r="D1166" s="552" t="s">
        <v>2823</v>
      </c>
      <c r="E1166" s="552"/>
    </row>
    <row r="1167" spans="1:5" x14ac:dyDescent="0.25">
      <c r="A1167" s="564" t="str">
        <f>IF(COUNTIF(Text!$C$4:$C$426,B1167)&gt;0,VLOOKUP(B1167,Text!$C$4:$H$426,6,FALSE),"")</f>
        <v/>
      </c>
      <c r="B1167" s="552" t="s">
        <v>2824</v>
      </c>
      <c r="C1167" s="558"/>
      <c r="D1167" s="552" t="s">
        <v>2825</v>
      </c>
      <c r="E1167" s="552"/>
    </row>
    <row r="1168" spans="1:5" x14ac:dyDescent="0.25">
      <c r="A1168" s="564" t="str">
        <f>IF(COUNTIF(Text!$C$4:$C$426,B1168)&gt;0,VLOOKUP(B1168,Text!$C$4:$H$426,6,FALSE),"")</f>
        <v/>
      </c>
      <c r="B1168" s="552" t="s">
        <v>2826</v>
      </c>
      <c r="C1168" s="558"/>
      <c r="D1168" s="552" t="s">
        <v>2827</v>
      </c>
      <c r="E1168" s="552"/>
    </row>
    <row r="1169" spans="1:5" x14ac:dyDescent="0.25">
      <c r="A1169" s="564" t="str">
        <f>IF(COUNTIF(Text!$C$4:$C$426,B1169)&gt;0,VLOOKUP(B1169,Text!$C$4:$H$426,6,FALSE),"")</f>
        <v/>
      </c>
      <c r="B1169" s="552" t="s">
        <v>2828</v>
      </c>
      <c r="C1169" s="558"/>
      <c r="D1169" s="552" t="s">
        <v>2829</v>
      </c>
      <c r="E1169" s="552"/>
    </row>
    <row r="1170" spans="1:5" x14ac:dyDescent="0.25">
      <c r="A1170" s="564" t="str">
        <f>IF(COUNTIF(Text!$C$4:$C$426,B1170)&gt;0,VLOOKUP(B1170,Text!$C$4:$H$426,6,FALSE),"")</f>
        <v/>
      </c>
      <c r="B1170" s="552" t="s">
        <v>2830</v>
      </c>
      <c r="C1170" s="558"/>
      <c r="D1170" s="552" t="s">
        <v>2831</v>
      </c>
      <c r="E1170" s="552"/>
    </row>
    <row r="1171" spans="1:5" x14ac:dyDescent="0.25">
      <c r="A1171" s="564" t="str">
        <f>IF(COUNTIF(Text!$C$4:$C$426,B1171)&gt;0,VLOOKUP(B1171,Text!$C$4:$H$426,6,FALSE),"")</f>
        <v/>
      </c>
      <c r="B1171" s="552" t="s">
        <v>2832</v>
      </c>
      <c r="C1171" s="558"/>
      <c r="D1171" s="552" t="s">
        <v>2833</v>
      </c>
      <c r="E1171" s="552"/>
    </row>
    <row r="1172" spans="1:5" x14ac:dyDescent="0.25">
      <c r="A1172" s="564" t="str">
        <f>IF(COUNTIF(Text!$C$4:$C$426,B1172)&gt;0,VLOOKUP(B1172,Text!$C$4:$H$426,6,FALSE),"")</f>
        <v/>
      </c>
      <c r="B1172" s="552" t="s">
        <v>1404</v>
      </c>
      <c r="C1172" s="558"/>
      <c r="D1172" s="552" t="s">
        <v>2834</v>
      </c>
      <c r="E1172" s="552"/>
    </row>
    <row r="1173" spans="1:5" x14ac:dyDescent="0.25">
      <c r="A1173" s="564" t="str">
        <f>IF(COUNTIF(Text!$C$4:$C$426,B1173)&gt;0,VLOOKUP(B1173,Text!$C$4:$H$426,6,FALSE),"")</f>
        <v/>
      </c>
      <c r="B1173" s="552" t="s">
        <v>2835</v>
      </c>
      <c r="C1173" s="558"/>
      <c r="D1173" s="552" t="s">
        <v>2836</v>
      </c>
      <c r="E1173" s="552"/>
    </row>
    <row r="1174" spans="1:5" x14ac:dyDescent="0.25">
      <c r="A1174" s="564" t="str">
        <f>IF(COUNTIF(Text!$C$4:$C$426,B1174)&gt;0,VLOOKUP(B1174,Text!$C$4:$H$426,6,FALSE),"")</f>
        <v/>
      </c>
      <c r="B1174" s="552" t="s">
        <v>2837</v>
      </c>
      <c r="C1174" s="558"/>
      <c r="D1174" s="552" t="s">
        <v>2838</v>
      </c>
      <c r="E1174" s="552"/>
    </row>
    <row r="1175" spans="1:5" x14ac:dyDescent="0.25">
      <c r="A1175" s="564" t="str">
        <f>IF(COUNTIF(Text!$C$4:$C$426,B1175)&gt;0,VLOOKUP(B1175,Text!$C$4:$H$426,6,FALSE),"")</f>
        <v/>
      </c>
      <c r="B1175" s="552" t="s">
        <v>414</v>
      </c>
      <c r="C1175" s="558"/>
      <c r="D1175" s="552" t="s">
        <v>414</v>
      </c>
      <c r="E1175" s="552"/>
    </row>
    <row r="1176" spans="1:5" x14ac:dyDescent="0.25">
      <c r="A1176" s="564" t="str">
        <f>IF(COUNTIF(Text!$C$4:$C$426,B1176)&gt;0,VLOOKUP(B1176,Text!$C$4:$H$426,6,FALSE),"")</f>
        <v/>
      </c>
      <c r="B1176" s="552" t="s">
        <v>2839</v>
      </c>
      <c r="C1176" s="558"/>
      <c r="D1176" s="552" t="s">
        <v>2840</v>
      </c>
      <c r="E1176" s="552"/>
    </row>
    <row r="1177" spans="1:5" x14ac:dyDescent="0.25">
      <c r="A1177" s="564" t="str">
        <f>IF(COUNTIF(Text!$C$4:$C$426,B1177)&gt;0,VLOOKUP(B1177,Text!$C$4:$H$426,6,FALSE),"")</f>
        <v/>
      </c>
      <c r="B1177" s="552" t="s">
        <v>2841</v>
      </c>
      <c r="C1177" s="558"/>
      <c r="D1177" s="552" t="s">
        <v>2842</v>
      </c>
      <c r="E1177" s="552"/>
    </row>
    <row r="1178" spans="1:5" x14ac:dyDescent="0.25">
      <c r="A1178" s="564" t="str">
        <f>IF(COUNTIF(Text!$C$4:$C$426,B1178)&gt;0,VLOOKUP(B1178,Text!$C$4:$H$426,6,FALSE),"")</f>
        <v/>
      </c>
      <c r="B1178" s="552" t="s">
        <v>2843</v>
      </c>
      <c r="C1178" s="558"/>
      <c r="D1178" s="552" t="s">
        <v>2844</v>
      </c>
      <c r="E1178" s="552"/>
    </row>
    <row r="1179" spans="1:5" x14ac:dyDescent="0.25">
      <c r="A1179" s="564" t="str">
        <f>IF(COUNTIF(Text!$C$4:$C$426,B1179)&gt;0,VLOOKUP(B1179,Text!$C$4:$H$426,6,FALSE),"")</f>
        <v/>
      </c>
      <c r="B1179" s="552" t="s">
        <v>2845</v>
      </c>
      <c r="C1179" s="558"/>
      <c r="D1179" s="552" t="s">
        <v>2846</v>
      </c>
      <c r="E1179" s="552"/>
    </row>
    <row r="1180" spans="1:5" x14ac:dyDescent="0.25">
      <c r="A1180" s="564" t="str">
        <f>IF(COUNTIF(Text!$C$4:$C$426,B1180)&gt;0,VLOOKUP(B1180,Text!$C$4:$H$426,6,FALSE),"")</f>
        <v/>
      </c>
      <c r="B1180" s="552" t="s">
        <v>2847</v>
      </c>
      <c r="C1180" s="558"/>
      <c r="D1180" s="552" t="s">
        <v>2848</v>
      </c>
      <c r="E1180" s="552"/>
    </row>
    <row r="1181" spans="1:5" x14ac:dyDescent="0.25">
      <c r="A1181" s="564" t="str">
        <f>IF(COUNTIF(Text!$C$4:$C$426,B1181)&gt;0,VLOOKUP(B1181,Text!$C$4:$H$426,6,FALSE),"")</f>
        <v/>
      </c>
      <c r="B1181" s="552" t="s">
        <v>2849</v>
      </c>
      <c r="C1181" s="558"/>
      <c r="D1181" s="552" t="s">
        <v>2850</v>
      </c>
      <c r="E1181" s="552"/>
    </row>
    <row r="1182" spans="1:5" x14ac:dyDescent="0.25">
      <c r="A1182" s="564" t="str">
        <f>IF(COUNTIF(Text!$C$4:$C$426,B1182)&gt;0,VLOOKUP(B1182,Text!$C$4:$H$426,6,FALSE),"")</f>
        <v/>
      </c>
      <c r="B1182" s="552" t="s">
        <v>2851</v>
      </c>
      <c r="C1182" s="558"/>
      <c r="D1182" s="552" t="s">
        <v>2852</v>
      </c>
      <c r="E1182" s="552"/>
    </row>
    <row r="1183" spans="1:5" x14ac:dyDescent="0.25">
      <c r="A1183" s="564" t="str">
        <f>IF(COUNTIF(Text!$C$4:$C$426,B1183)&gt;0,VLOOKUP(B1183,Text!$C$4:$H$426,6,FALSE),"")</f>
        <v/>
      </c>
      <c r="B1183" s="552" t="s">
        <v>2853</v>
      </c>
      <c r="C1183" s="558"/>
      <c r="D1183" s="552" t="s">
        <v>2854</v>
      </c>
      <c r="E1183" s="552"/>
    </row>
    <row r="1184" spans="1:5" x14ac:dyDescent="0.25">
      <c r="A1184" s="564" t="str">
        <f>IF(COUNTIF(Text!$C$4:$C$426,B1184)&gt;0,VLOOKUP(B1184,Text!$C$4:$H$426,6,FALSE),"")</f>
        <v/>
      </c>
      <c r="B1184" s="552" t="s">
        <v>2855</v>
      </c>
      <c r="C1184" s="558"/>
      <c r="D1184" s="552" t="s">
        <v>2856</v>
      </c>
      <c r="E1184" s="552"/>
    </row>
    <row r="1185" spans="1:5" x14ac:dyDescent="0.25">
      <c r="A1185" s="564" t="str">
        <f>IF(COUNTIF(Text!$C$4:$C$426,B1185)&gt;0,VLOOKUP(B1185,Text!$C$4:$H$426,6,FALSE),"")</f>
        <v/>
      </c>
      <c r="B1185" s="552" t="s">
        <v>2857</v>
      </c>
      <c r="C1185" s="558"/>
      <c r="D1185" s="552" t="s">
        <v>2858</v>
      </c>
      <c r="E1185" s="552"/>
    </row>
    <row r="1186" spans="1:5" x14ac:dyDescent="0.25">
      <c r="A1186" s="564" t="str">
        <f>IF(COUNTIF(Text!$C$4:$C$426,B1186)&gt;0,VLOOKUP(B1186,Text!$C$4:$H$426,6,FALSE),"")</f>
        <v/>
      </c>
      <c r="B1186" s="552" t="s">
        <v>2859</v>
      </c>
      <c r="C1186" s="558"/>
      <c r="D1186" s="552" t="s">
        <v>2860</v>
      </c>
      <c r="E1186" s="552"/>
    </row>
    <row r="1187" spans="1:5" x14ac:dyDescent="0.25">
      <c r="A1187" s="564" t="str">
        <f>IF(COUNTIF(Text!$C$4:$C$426,B1187)&gt;0,VLOOKUP(B1187,Text!$C$4:$H$426,6,FALSE),"")</f>
        <v/>
      </c>
      <c r="B1187" s="552" t="s">
        <v>786</v>
      </c>
      <c r="C1187" s="558"/>
      <c r="D1187" s="552" t="s">
        <v>2861</v>
      </c>
      <c r="E1187" s="552"/>
    </row>
    <row r="1188" spans="1:5" x14ac:dyDescent="0.25">
      <c r="A1188" s="564" t="str">
        <f>IF(COUNTIF(Text!$C$4:$C$426,B1188)&gt;0,VLOOKUP(B1188,Text!$C$4:$H$426,6,FALSE),"")</f>
        <v/>
      </c>
      <c r="B1188" s="552" t="s">
        <v>2862</v>
      </c>
      <c r="C1188" s="558"/>
      <c r="D1188" s="552" t="s">
        <v>2863</v>
      </c>
      <c r="E1188" s="552"/>
    </row>
    <row r="1189" spans="1:5" x14ac:dyDescent="0.25">
      <c r="A1189" s="564" t="str">
        <f>IF(COUNTIF(Text!$C$4:$C$426,B1189)&gt;0,VLOOKUP(B1189,Text!$C$4:$H$426,6,FALSE),"")</f>
        <v/>
      </c>
      <c r="B1189" s="552" t="s">
        <v>2864</v>
      </c>
      <c r="C1189" s="558"/>
      <c r="D1189" s="552" t="s">
        <v>2865</v>
      </c>
      <c r="E1189" s="552"/>
    </row>
    <row r="1190" spans="1:5" x14ac:dyDescent="0.25">
      <c r="A1190" s="564" t="str">
        <f>IF(COUNTIF(Text!$C$4:$C$426,B1190)&gt;0,VLOOKUP(B1190,Text!$C$4:$H$426,6,FALSE),"")</f>
        <v/>
      </c>
      <c r="B1190" s="552" t="s">
        <v>2866</v>
      </c>
      <c r="C1190" s="558"/>
      <c r="D1190" s="552" t="s">
        <v>2867</v>
      </c>
      <c r="E1190" s="552"/>
    </row>
    <row r="1191" spans="1:5" x14ac:dyDescent="0.25">
      <c r="A1191" s="564" t="str">
        <f>IF(COUNTIF(Text!$C$4:$C$426,B1191)&gt;0,VLOOKUP(B1191,Text!$C$4:$H$426,6,FALSE),"")</f>
        <v/>
      </c>
      <c r="B1191" s="552" t="s">
        <v>2868</v>
      </c>
      <c r="C1191" s="558"/>
      <c r="D1191" s="552" t="s">
        <v>2869</v>
      </c>
      <c r="E1191" s="552"/>
    </row>
    <row r="1192" spans="1:5" x14ac:dyDescent="0.25">
      <c r="A1192" s="564" t="str">
        <f>IF(COUNTIF(Text!$C$4:$C$426,B1192)&gt;0,VLOOKUP(B1192,Text!$C$4:$H$426,6,FALSE),"")</f>
        <v/>
      </c>
      <c r="B1192" s="552" t="s">
        <v>2870</v>
      </c>
      <c r="C1192" s="558"/>
      <c r="D1192" s="552" t="s">
        <v>2871</v>
      </c>
      <c r="E1192" s="552"/>
    </row>
    <row r="1193" spans="1:5" x14ac:dyDescent="0.25">
      <c r="A1193" s="564" t="str">
        <f>IF(COUNTIF(Text!$C$4:$C$426,B1193)&gt;0,VLOOKUP(B1193,Text!$C$4:$H$426,6,FALSE),"")</f>
        <v/>
      </c>
      <c r="B1193" s="552" t="s">
        <v>2872</v>
      </c>
      <c r="C1193" s="558"/>
      <c r="D1193" s="552" t="s">
        <v>2873</v>
      </c>
      <c r="E1193" s="552"/>
    </row>
    <row r="1194" spans="1:5" x14ac:dyDescent="0.25">
      <c r="A1194" s="564" t="str">
        <f>IF(COUNTIF(Text!$C$4:$C$426,B1194)&gt;0,VLOOKUP(B1194,Text!$C$4:$H$426,6,FALSE),"")</f>
        <v/>
      </c>
      <c r="B1194" s="552" t="s">
        <v>2874</v>
      </c>
      <c r="C1194" s="558"/>
      <c r="D1194" s="552" t="s">
        <v>2875</v>
      </c>
      <c r="E1194" s="552"/>
    </row>
    <row r="1195" spans="1:5" x14ac:dyDescent="0.25">
      <c r="A1195" s="564" t="str">
        <f>IF(COUNTIF(Text!$C$4:$C$426,B1195)&gt;0,VLOOKUP(B1195,Text!$C$4:$H$426,6,FALSE),"")</f>
        <v/>
      </c>
      <c r="B1195" s="552" t="s">
        <v>2876</v>
      </c>
      <c r="C1195" s="558"/>
      <c r="D1195" s="552" t="s">
        <v>2877</v>
      </c>
      <c r="E1195" s="552"/>
    </row>
    <row r="1196" spans="1:5" x14ac:dyDescent="0.25">
      <c r="A1196" s="564" t="str">
        <f>IF(COUNTIF(Text!$C$4:$C$426,B1196)&gt;0,VLOOKUP(B1196,Text!$C$4:$H$426,6,FALSE),"")</f>
        <v/>
      </c>
      <c r="B1196" s="552" t="s">
        <v>385</v>
      </c>
      <c r="C1196" s="558"/>
      <c r="D1196" s="552" t="s">
        <v>2878</v>
      </c>
      <c r="E1196" s="552"/>
    </row>
    <row r="1197" spans="1:5" x14ac:dyDescent="0.25">
      <c r="A1197" s="564" t="str">
        <f>IF(COUNTIF(Text!$C$4:$C$426,B1197)&gt;0,VLOOKUP(B1197,Text!$C$4:$H$426,6,FALSE),"")</f>
        <v/>
      </c>
      <c r="B1197" s="552" t="s">
        <v>2879</v>
      </c>
      <c r="C1197" s="558"/>
      <c r="D1197" s="552" t="s">
        <v>2880</v>
      </c>
      <c r="E1197" s="552"/>
    </row>
    <row r="1198" spans="1:5" x14ac:dyDescent="0.25">
      <c r="A1198" s="564" t="str">
        <f>IF(COUNTIF(Text!$C$4:$C$426,B1198)&gt;0,VLOOKUP(B1198,Text!$C$4:$H$426,6,FALSE),"")</f>
        <v/>
      </c>
      <c r="B1198" s="552" t="s">
        <v>2881</v>
      </c>
      <c r="C1198" s="558"/>
      <c r="D1198" s="552" t="s">
        <v>2880</v>
      </c>
      <c r="E1198" s="552"/>
    </row>
    <row r="1199" spans="1:5" x14ac:dyDescent="0.25">
      <c r="A1199" s="564" t="str">
        <f>IF(COUNTIF(Text!$C$4:$C$426,B1199)&gt;0,VLOOKUP(B1199,Text!$C$4:$H$426,6,FALSE),"")</f>
        <v/>
      </c>
      <c r="B1199" s="552" t="s">
        <v>2882</v>
      </c>
      <c r="C1199" s="558"/>
      <c r="D1199" s="552" t="s">
        <v>2883</v>
      </c>
      <c r="E1199" s="552"/>
    </row>
    <row r="1200" spans="1:5" x14ac:dyDescent="0.25">
      <c r="A1200" s="564" t="str">
        <f>IF(COUNTIF(Text!$C$4:$C$426,B1200)&gt;0,VLOOKUP(B1200,Text!$C$4:$H$426,6,FALSE),"")</f>
        <v/>
      </c>
      <c r="B1200" s="552" t="s">
        <v>2884</v>
      </c>
      <c r="C1200" s="558"/>
      <c r="D1200" s="552" t="s">
        <v>2885</v>
      </c>
      <c r="E1200" s="552"/>
    </row>
    <row r="1201" spans="1:5" x14ac:dyDescent="0.25">
      <c r="A1201" s="564" t="str">
        <f>IF(COUNTIF(Text!$C$4:$C$426,B1201)&gt;0,VLOOKUP(B1201,Text!$C$4:$H$426,6,FALSE),"")</f>
        <v/>
      </c>
      <c r="B1201" s="552" t="s">
        <v>2886</v>
      </c>
      <c r="C1201" s="558"/>
      <c r="D1201" s="552" t="s">
        <v>2887</v>
      </c>
      <c r="E1201" s="552"/>
    </row>
    <row r="1202" spans="1:5" x14ac:dyDescent="0.25">
      <c r="A1202" s="564" t="str">
        <f>IF(COUNTIF(Text!$C$4:$C$426,B1202)&gt;0,VLOOKUP(B1202,Text!$C$4:$H$426,6,FALSE),"")</f>
        <v/>
      </c>
      <c r="B1202" s="552" t="s">
        <v>30</v>
      </c>
      <c r="C1202" s="558"/>
      <c r="D1202" s="552" t="s">
        <v>1535</v>
      </c>
      <c r="E1202" s="552"/>
    </row>
    <row r="1203" spans="1:5" x14ac:dyDescent="0.25">
      <c r="A1203" s="564" t="str">
        <f>IF(COUNTIF(Text!$C$4:$C$426,B1203)&gt;0,VLOOKUP(B1203,Text!$C$4:$H$426,6,FALSE),"")</f>
        <v/>
      </c>
      <c r="B1203" s="552" t="s">
        <v>2888</v>
      </c>
      <c r="C1203" s="558"/>
      <c r="D1203" s="552" t="s">
        <v>2889</v>
      </c>
      <c r="E1203" s="552"/>
    </row>
    <row r="1204" spans="1:5" x14ac:dyDescent="0.25">
      <c r="A1204" s="564" t="str">
        <f>IF(COUNTIF(Text!$C$4:$C$426,B1204)&gt;0,VLOOKUP(B1204,Text!$C$4:$H$426,6,FALSE),"")</f>
        <v/>
      </c>
      <c r="B1204" s="552" t="s">
        <v>2890</v>
      </c>
      <c r="C1204" s="558"/>
      <c r="D1204" s="552" t="s">
        <v>2891</v>
      </c>
      <c r="E1204" s="552"/>
    </row>
    <row r="1205" spans="1:5" x14ac:dyDescent="0.25">
      <c r="A1205" s="564" t="str">
        <f>IF(COUNTIF(Text!$C$4:$C$426,B1205)&gt;0,VLOOKUP(B1205,Text!$C$4:$H$426,6,FALSE),"")</f>
        <v/>
      </c>
      <c r="B1205" s="552" t="s">
        <v>2892</v>
      </c>
      <c r="C1205" s="558"/>
      <c r="D1205" s="552" t="s">
        <v>2893</v>
      </c>
      <c r="E1205" s="552"/>
    </row>
    <row r="1206" spans="1:5" x14ac:dyDescent="0.25">
      <c r="A1206" s="564" t="str">
        <f>IF(COUNTIF(Text!$C$4:$C$426,B1206)&gt;0,VLOOKUP(B1206,Text!$C$4:$H$426,6,FALSE),"")</f>
        <v/>
      </c>
      <c r="B1206" s="552" t="s">
        <v>161</v>
      </c>
      <c r="C1206" s="558"/>
      <c r="D1206" s="552" t="s">
        <v>2894</v>
      </c>
      <c r="E1206" s="552"/>
    </row>
    <row r="1207" spans="1:5" x14ac:dyDescent="0.25">
      <c r="A1207" s="564" t="str">
        <f>IF(COUNTIF(Text!$C$4:$C$426,B1207)&gt;0,VLOOKUP(B1207,Text!$C$4:$H$426,6,FALSE),"")</f>
        <v/>
      </c>
      <c r="B1207" s="552" t="s">
        <v>2895</v>
      </c>
      <c r="C1207" s="558"/>
      <c r="D1207" s="552" t="s">
        <v>2896</v>
      </c>
      <c r="E1207" s="552"/>
    </row>
    <row r="1208" spans="1:5" x14ac:dyDescent="0.25">
      <c r="A1208" s="564" t="str">
        <f>IF(COUNTIF(Text!$C$4:$C$426,B1208)&gt;0,VLOOKUP(B1208,Text!$C$4:$H$426,6,FALSE),"")</f>
        <v/>
      </c>
      <c r="B1208" s="552" t="s">
        <v>90</v>
      </c>
      <c r="C1208" s="558"/>
      <c r="D1208" s="552" t="s">
        <v>2897</v>
      </c>
      <c r="E1208" s="552"/>
    </row>
    <row r="1209" spans="1:5" x14ac:dyDescent="0.25">
      <c r="A1209" s="564" t="str">
        <f>IF(COUNTIF(Text!$C$4:$C$426,B1209)&gt;0,VLOOKUP(B1209,Text!$C$4:$H$426,6,FALSE),"")</f>
        <v/>
      </c>
      <c r="B1209" s="552" t="s">
        <v>175</v>
      </c>
      <c r="C1209" s="558"/>
      <c r="D1209" s="552" t="s">
        <v>2898</v>
      </c>
      <c r="E1209" s="552"/>
    </row>
    <row r="1210" spans="1:5" x14ac:dyDescent="0.25">
      <c r="A1210" s="564" t="str">
        <f>IF(COUNTIF(Text!$C$4:$C$426,B1210)&gt;0,VLOOKUP(B1210,Text!$C$4:$H$426,6,FALSE),"")</f>
        <v/>
      </c>
      <c r="B1210" s="552" t="s">
        <v>2899</v>
      </c>
      <c r="C1210" s="558"/>
      <c r="D1210" s="552" t="s">
        <v>2900</v>
      </c>
      <c r="E1210" s="552"/>
    </row>
    <row r="1211" spans="1:5" x14ac:dyDescent="0.25">
      <c r="A1211" s="564" t="str">
        <f>IF(COUNTIF(Text!$C$4:$C$426,B1211)&gt;0,VLOOKUP(B1211,Text!$C$4:$H$426,6,FALSE),"")</f>
        <v/>
      </c>
      <c r="B1211" s="552" t="s">
        <v>2901</v>
      </c>
      <c r="C1211" s="558"/>
      <c r="D1211" s="552" t="s">
        <v>2902</v>
      </c>
      <c r="E1211" s="552"/>
    </row>
    <row r="1212" spans="1:5" x14ac:dyDescent="0.25">
      <c r="A1212" s="564" t="str">
        <f>IF(COUNTIF(Text!$C$4:$C$426,B1212)&gt;0,VLOOKUP(B1212,Text!$C$4:$H$426,6,FALSE),"")</f>
        <v/>
      </c>
      <c r="B1212" s="552" t="s">
        <v>395</v>
      </c>
      <c r="C1212" s="558"/>
      <c r="D1212" s="552" t="s">
        <v>2903</v>
      </c>
      <c r="E1212" s="552"/>
    </row>
    <row r="1213" spans="1:5" x14ac:dyDescent="0.25">
      <c r="A1213" s="564" t="str">
        <f>IF(COUNTIF(Text!$C$4:$C$426,B1213)&gt;0,VLOOKUP(B1213,Text!$C$4:$H$426,6,FALSE),"")</f>
        <v/>
      </c>
      <c r="B1213" s="552" t="s">
        <v>2904</v>
      </c>
      <c r="C1213" s="558"/>
      <c r="D1213" s="552" t="s">
        <v>2905</v>
      </c>
      <c r="E1213" s="552"/>
    </row>
    <row r="1214" spans="1:5" x14ac:dyDescent="0.25">
      <c r="A1214" s="564" t="str">
        <f>IF(COUNTIF(Text!$C$4:$C$426,B1214)&gt;0,VLOOKUP(B1214,Text!$C$4:$H$426,6,FALSE),"")</f>
        <v/>
      </c>
      <c r="B1214" s="552" t="s">
        <v>2906</v>
      </c>
      <c r="C1214" s="558"/>
      <c r="D1214" s="552" t="s">
        <v>2907</v>
      </c>
      <c r="E1214" s="552"/>
    </row>
    <row r="1215" spans="1:5" x14ac:dyDescent="0.25">
      <c r="A1215" s="564" t="str">
        <f>IF(COUNTIF(Text!$C$4:$C$426,B1215)&gt;0,VLOOKUP(B1215,Text!$C$4:$H$426,6,FALSE),"")</f>
        <v/>
      </c>
      <c r="B1215" s="552" t="s">
        <v>2908</v>
      </c>
      <c r="C1215" s="558"/>
      <c r="D1215" s="552" t="s">
        <v>2909</v>
      </c>
      <c r="E1215" s="552"/>
    </row>
    <row r="1216" spans="1:5" x14ac:dyDescent="0.25">
      <c r="A1216" s="564" t="str">
        <f>IF(COUNTIF(Text!$C$4:$C$426,B1216)&gt;0,VLOOKUP(B1216,Text!$C$4:$H$426,6,FALSE),"")</f>
        <v/>
      </c>
      <c r="B1216" s="552" t="s">
        <v>2910</v>
      </c>
      <c r="C1216" s="558"/>
      <c r="D1216" s="552" t="s">
        <v>2911</v>
      </c>
      <c r="E1216" s="552"/>
    </row>
    <row r="1217" spans="1:5" x14ac:dyDescent="0.25">
      <c r="A1217" s="564" t="str">
        <f>IF(COUNTIF(Text!$C$4:$C$426,B1217)&gt;0,VLOOKUP(B1217,Text!$C$4:$H$426,6,FALSE),"")</f>
        <v/>
      </c>
      <c r="B1217" s="552" t="s">
        <v>2912</v>
      </c>
      <c r="C1217" s="558"/>
      <c r="D1217" s="552" t="s">
        <v>2913</v>
      </c>
      <c r="E1217" s="552"/>
    </row>
    <row r="1218" spans="1:5" x14ac:dyDescent="0.25">
      <c r="A1218" s="564" t="str">
        <f>IF(COUNTIF(Text!$C$4:$C$426,B1218)&gt;0,VLOOKUP(B1218,Text!$C$4:$H$426,6,FALSE),"")</f>
        <v/>
      </c>
      <c r="B1218" s="552" t="s">
        <v>2914</v>
      </c>
      <c r="C1218" s="558"/>
      <c r="D1218" s="552" t="s">
        <v>2915</v>
      </c>
      <c r="E1218" s="552"/>
    </row>
    <row r="1219" spans="1:5" x14ac:dyDescent="0.25">
      <c r="A1219" s="564" t="str">
        <f>IF(COUNTIF(Text!$C$4:$C$426,B1219)&gt;0,VLOOKUP(B1219,Text!$C$4:$H$426,6,FALSE),"")</f>
        <v/>
      </c>
      <c r="B1219" s="552" t="s">
        <v>2916</v>
      </c>
      <c r="C1219" s="558"/>
      <c r="D1219" s="552" t="s">
        <v>2917</v>
      </c>
      <c r="E1219" s="552"/>
    </row>
    <row r="1220" spans="1:5" x14ac:dyDescent="0.25">
      <c r="A1220" s="564" t="str">
        <f>IF(COUNTIF(Text!$C$4:$C$426,B1220)&gt;0,VLOOKUP(B1220,Text!$C$4:$H$426,6,FALSE),"")</f>
        <v/>
      </c>
      <c r="B1220" s="552" t="s">
        <v>2918</v>
      </c>
      <c r="C1220" s="558"/>
      <c r="D1220" s="552" t="s">
        <v>2919</v>
      </c>
      <c r="E1220" s="552"/>
    </row>
    <row r="1221" spans="1:5" x14ac:dyDescent="0.25">
      <c r="A1221" s="564" t="str">
        <f>IF(COUNTIF(Text!$C$4:$C$426,B1221)&gt;0,VLOOKUP(B1221,Text!$C$4:$H$426,6,FALSE),"")</f>
        <v/>
      </c>
      <c r="B1221" s="552" t="s">
        <v>2924</v>
      </c>
      <c r="C1221" s="558"/>
      <c r="D1221" s="552" t="s">
        <v>2925</v>
      </c>
      <c r="E1221" s="552"/>
    </row>
    <row r="1222" spans="1:5" x14ac:dyDescent="0.25">
      <c r="A1222" s="564" t="str">
        <f>IF(COUNTIF(Text!$C$4:$C$426,B1222)&gt;0,VLOOKUP(B1222,Text!$C$4:$H$426,6,FALSE),"")</f>
        <v/>
      </c>
      <c r="B1222" s="552" t="s">
        <v>2926</v>
      </c>
      <c r="C1222" s="558"/>
      <c r="D1222" s="552" t="s">
        <v>2927</v>
      </c>
      <c r="E1222" s="552"/>
    </row>
    <row r="1223" spans="1:5" x14ac:dyDescent="0.25">
      <c r="A1223" s="564" t="str">
        <f>IF(COUNTIF(Text!$C$4:$C$426,B1223)&gt;0,VLOOKUP(B1223,Text!$C$4:$H$426,6,FALSE),"")</f>
        <v/>
      </c>
      <c r="B1223" s="552" t="s">
        <v>2928</v>
      </c>
      <c r="C1223" s="558"/>
      <c r="D1223" s="552" t="s">
        <v>2929</v>
      </c>
      <c r="E1223" s="552"/>
    </row>
    <row r="1224" spans="1:5" x14ac:dyDescent="0.25">
      <c r="A1224" s="564" t="str">
        <f>IF(COUNTIF(Text!$C$4:$C$426,B1224)&gt;0,VLOOKUP(B1224,Text!$C$4:$H$426,6,FALSE),"")</f>
        <v/>
      </c>
      <c r="B1224" s="552" t="s">
        <v>2930</v>
      </c>
      <c r="C1224" s="558"/>
      <c r="D1224" s="552" t="s">
        <v>2931</v>
      </c>
      <c r="E1224" s="552"/>
    </row>
    <row r="1225" spans="1:5" x14ac:dyDescent="0.25">
      <c r="A1225" s="564" t="str">
        <f>IF(COUNTIF(Text!$C$4:$C$426,B1225)&gt;0,VLOOKUP(B1225,Text!$C$4:$H$426,6,FALSE),"")</f>
        <v/>
      </c>
      <c r="B1225" s="552" t="s">
        <v>2932</v>
      </c>
      <c r="C1225" s="558"/>
      <c r="D1225" s="552" t="s">
        <v>2933</v>
      </c>
      <c r="E1225" s="552"/>
    </row>
    <row r="1226" spans="1:5" x14ac:dyDescent="0.25">
      <c r="A1226" s="564" t="str">
        <f>IF(COUNTIF(Text!$C$4:$C$426,B1226)&gt;0,VLOOKUP(B1226,Text!$C$4:$H$426,6,FALSE),"")</f>
        <v/>
      </c>
      <c r="B1226" s="552" t="s">
        <v>2934</v>
      </c>
      <c r="C1226" s="558"/>
      <c r="D1226" s="552" t="s">
        <v>2935</v>
      </c>
      <c r="E1226" s="552"/>
    </row>
    <row r="1227" spans="1:5" x14ac:dyDescent="0.25">
      <c r="A1227" s="564" t="str">
        <f>IF(COUNTIF(Text!$C$4:$C$426,B1227)&gt;0,VLOOKUP(B1227,Text!$C$4:$H$426,6,FALSE),"")</f>
        <v/>
      </c>
      <c r="B1227" s="552" t="s">
        <v>2936</v>
      </c>
      <c r="C1227" s="558"/>
      <c r="D1227" s="552" t="s">
        <v>2937</v>
      </c>
      <c r="E1227" s="552"/>
    </row>
    <row r="1228" spans="1:5" x14ac:dyDescent="0.25">
      <c r="A1228" s="564" t="str">
        <f>IF(COUNTIF(Text!$C$4:$C$426,B1228)&gt;0,VLOOKUP(B1228,Text!$C$4:$H$426,6,FALSE),"")</f>
        <v/>
      </c>
      <c r="B1228" s="552" t="s">
        <v>2938</v>
      </c>
      <c r="C1228" s="558"/>
      <c r="D1228" s="552" t="s">
        <v>2939</v>
      </c>
      <c r="E1228" s="552"/>
    </row>
    <row r="1229" spans="1:5" x14ac:dyDescent="0.25">
      <c r="A1229" s="564" t="str">
        <f>IF(COUNTIF(Text!$C$4:$C$426,B1229)&gt;0,VLOOKUP(B1229,Text!$C$4:$H$426,6,FALSE),"")</f>
        <v/>
      </c>
      <c r="B1229" s="552" t="s">
        <v>2932</v>
      </c>
      <c r="C1229" s="558"/>
      <c r="D1229" s="552" t="s">
        <v>2933</v>
      </c>
      <c r="E1229" s="552"/>
    </row>
    <row r="1230" spans="1:5" x14ac:dyDescent="0.25">
      <c r="A1230" s="564" t="str">
        <f>IF(COUNTIF(Text!$C$4:$C$426,B1230)&gt;0,VLOOKUP(B1230,Text!$C$4:$H$426,6,FALSE),"")</f>
        <v/>
      </c>
      <c r="B1230" s="552" t="s">
        <v>2940</v>
      </c>
      <c r="C1230" s="558"/>
      <c r="D1230" s="552" t="s">
        <v>2941</v>
      </c>
      <c r="E1230" s="552"/>
    </row>
    <row r="1231" spans="1:5" x14ac:dyDescent="0.25">
      <c r="A1231" s="564" t="str">
        <f>IF(COUNTIF(Text!$C$4:$C$426,B1231)&gt;0,VLOOKUP(B1231,Text!$C$4:$H$426,6,FALSE),"")</f>
        <v/>
      </c>
      <c r="B1231" s="552" t="s">
        <v>2942</v>
      </c>
      <c r="C1231" s="558"/>
      <c r="D1231" s="552" t="s">
        <v>2943</v>
      </c>
      <c r="E1231" s="552"/>
    </row>
    <row r="1232" spans="1:5" x14ac:dyDescent="0.25">
      <c r="A1232" s="564" t="str">
        <f>IF(COUNTIF(Text!$C$4:$C$426,B1232)&gt;0,VLOOKUP(B1232,Text!$C$4:$H$426,6,FALSE),"")</f>
        <v/>
      </c>
      <c r="B1232" s="552" t="s">
        <v>2944</v>
      </c>
      <c r="C1232" s="558"/>
      <c r="D1232" s="552" t="s">
        <v>2945</v>
      </c>
      <c r="E1232" s="552"/>
    </row>
    <row r="1233" spans="1:5" x14ac:dyDescent="0.25">
      <c r="A1233" s="564" t="str">
        <f>IF(COUNTIF(Text!$C$4:$C$426,B1233)&gt;0,VLOOKUP(B1233,Text!$C$4:$H$426,6,FALSE),"")</f>
        <v/>
      </c>
      <c r="B1233" s="552" t="s">
        <v>2946</v>
      </c>
      <c r="C1233" s="558"/>
      <c r="D1233" s="552" t="s">
        <v>2947</v>
      </c>
      <c r="E1233" s="552"/>
    </row>
    <row r="1234" spans="1:5" x14ac:dyDescent="0.25">
      <c r="A1234" s="564" t="str">
        <f>IF(COUNTIF(Text!$C$4:$C$426,B1234)&gt;0,VLOOKUP(B1234,Text!$C$4:$H$426,6,FALSE),"")</f>
        <v/>
      </c>
      <c r="B1234" s="552" t="s">
        <v>2948</v>
      </c>
      <c r="C1234" s="558"/>
      <c r="D1234" s="552" t="s">
        <v>2949</v>
      </c>
      <c r="E1234" s="552"/>
    </row>
    <row r="1235" spans="1:5" x14ac:dyDescent="0.25">
      <c r="A1235" s="564" t="str">
        <f>IF(COUNTIF(Text!$C$4:$C$426,B1235)&gt;0,VLOOKUP(B1235,Text!$C$4:$H$426,6,FALSE),"")</f>
        <v/>
      </c>
      <c r="B1235" s="552" t="s">
        <v>2938</v>
      </c>
      <c r="C1235" s="558"/>
      <c r="D1235" s="552" t="s">
        <v>2939</v>
      </c>
      <c r="E1235" s="552"/>
    </row>
    <row r="1236" spans="1:5" x14ac:dyDescent="0.25">
      <c r="A1236" s="564" t="str">
        <f>IF(COUNTIF(Text!$C$4:$C$426,B1236)&gt;0,VLOOKUP(B1236,Text!$C$4:$H$426,6,FALSE),"")</f>
        <v/>
      </c>
      <c r="B1236" s="552" t="s">
        <v>2950</v>
      </c>
      <c r="C1236" s="558"/>
      <c r="D1236" s="552" t="s">
        <v>2951</v>
      </c>
      <c r="E1236" s="552"/>
    </row>
    <row r="1237" spans="1:5" x14ac:dyDescent="0.25">
      <c r="A1237" s="564" t="str">
        <f>IF(COUNTIF(Text!$C$4:$C$426,B1237)&gt;0,VLOOKUP(B1237,Text!$C$4:$H$426,6,FALSE),"")</f>
        <v/>
      </c>
      <c r="B1237" s="552" t="s">
        <v>2948</v>
      </c>
      <c r="C1237" s="558"/>
      <c r="D1237" s="552" t="s">
        <v>2949</v>
      </c>
      <c r="E1237" s="552"/>
    </row>
    <row r="1238" spans="1:5" x14ac:dyDescent="0.25">
      <c r="A1238" s="564" t="str">
        <f>IF(COUNTIF(Text!$C$4:$C$426,B1238)&gt;0,VLOOKUP(B1238,Text!$C$4:$H$426,6,FALSE),"")</f>
        <v/>
      </c>
      <c r="B1238" s="552" t="s">
        <v>2952</v>
      </c>
      <c r="C1238" s="558"/>
      <c r="D1238" s="552" t="s">
        <v>2953</v>
      </c>
      <c r="E1238" s="552"/>
    </row>
    <row r="1239" spans="1:5" x14ac:dyDescent="0.25">
      <c r="A1239" s="564" t="str">
        <f>IF(COUNTIF(Text!$C$4:$C$426,B1239)&gt;0,VLOOKUP(B1239,Text!$C$4:$H$426,6,FALSE),"")</f>
        <v/>
      </c>
      <c r="B1239" s="552" t="s">
        <v>2954</v>
      </c>
      <c r="C1239" s="558"/>
      <c r="D1239" s="552" t="s">
        <v>2955</v>
      </c>
      <c r="E1239" s="552"/>
    </row>
    <row r="1240" spans="1:5" x14ac:dyDescent="0.25">
      <c r="A1240" s="564" t="str">
        <f>IF(COUNTIF(Text!$C$4:$C$426,B1240)&gt;0,VLOOKUP(B1240,Text!$C$4:$H$426,6,FALSE),"")</f>
        <v/>
      </c>
      <c r="B1240" s="552" t="s">
        <v>2954</v>
      </c>
      <c r="C1240" s="558"/>
      <c r="D1240" s="552" t="s">
        <v>2955</v>
      </c>
      <c r="E1240" s="552"/>
    </row>
    <row r="1241" spans="1:5" x14ac:dyDescent="0.25">
      <c r="A1241" s="564" t="str">
        <f>IF(COUNTIF(Text!$C$4:$C$426,B1241)&gt;0,VLOOKUP(B1241,Text!$C$4:$H$426,6,FALSE),"")</f>
        <v/>
      </c>
      <c r="B1241" s="552" t="s">
        <v>2956</v>
      </c>
      <c r="C1241" s="558"/>
      <c r="D1241" s="552" t="s">
        <v>2957</v>
      </c>
      <c r="E1241" s="552"/>
    </row>
    <row r="1242" spans="1:5" x14ac:dyDescent="0.25">
      <c r="A1242" s="564" t="str">
        <f>IF(COUNTIF(Text!$C$4:$C$426,B1242)&gt;0,VLOOKUP(B1242,Text!$C$4:$H$426,6,FALSE),"")</f>
        <v/>
      </c>
      <c r="B1242" s="552" t="s">
        <v>2950</v>
      </c>
      <c r="C1242" s="558"/>
      <c r="D1242" s="552" t="s">
        <v>2951</v>
      </c>
      <c r="E1242" s="552"/>
    </row>
    <row r="1243" spans="1:5" x14ac:dyDescent="0.25">
      <c r="A1243" s="564" t="str">
        <f>IF(COUNTIF(Text!$C$4:$C$426,B1243)&gt;0,VLOOKUP(B1243,Text!$C$4:$H$426,6,FALSE),"")</f>
        <v/>
      </c>
      <c r="B1243" s="552" t="s">
        <v>2958</v>
      </c>
      <c r="C1243" s="558"/>
      <c r="D1243" s="552" t="s">
        <v>2959</v>
      </c>
      <c r="E1243" s="552"/>
    </row>
    <row r="1244" spans="1:5" x14ac:dyDescent="0.25">
      <c r="A1244" s="564" t="str">
        <f>IF(COUNTIF(Text!$C$4:$C$426,B1244)&gt;0,VLOOKUP(B1244,Text!$C$4:$H$426,6,FALSE),"")</f>
        <v/>
      </c>
      <c r="B1244" s="552" t="s">
        <v>2952</v>
      </c>
      <c r="C1244" s="558"/>
      <c r="D1244" s="552" t="s">
        <v>2953</v>
      </c>
      <c r="E1244" s="552"/>
    </row>
    <row r="1245" spans="1:5" x14ac:dyDescent="0.25">
      <c r="A1245" s="564" t="str">
        <f>IF(COUNTIF(Text!$C$4:$C$426,B1245)&gt;0,VLOOKUP(B1245,Text!$C$4:$H$426,6,FALSE),"")</f>
        <v/>
      </c>
      <c r="B1245" s="552" t="s">
        <v>2958</v>
      </c>
      <c r="C1245" s="558"/>
      <c r="D1245" s="552" t="s">
        <v>2959</v>
      </c>
      <c r="E1245" s="552"/>
    </row>
    <row r="1246" spans="1:5" x14ac:dyDescent="0.25">
      <c r="A1246" s="564" t="str">
        <f>IF(COUNTIF(Text!$C$4:$C$426,B1246)&gt;0,VLOOKUP(B1246,Text!$C$4:$H$426,6,FALSE),"")</f>
        <v/>
      </c>
      <c r="B1246" s="552" t="s">
        <v>2960</v>
      </c>
      <c r="C1246" s="558"/>
      <c r="D1246" s="552" t="s">
        <v>2961</v>
      </c>
      <c r="E1246" s="552"/>
    </row>
    <row r="1247" spans="1:5" x14ac:dyDescent="0.25">
      <c r="A1247" s="564" t="str">
        <f>IF(COUNTIF(Text!$C$4:$C$426,B1247)&gt;0,VLOOKUP(B1247,Text!$C$4:$H$426,6,FALSE),"")</f>
        <v/>
      </c>
      <c r="B1247" s="552" t="s">
        <v>2938</v>
      </c>
      <c r="C1247" s="558"/>
      <c r="D1247" s="552" t="s">
        <v>2939</v>
      </c>
      <c r="E1247" s="552"/>
    </row>
    <row r="1248" spans="1:5" x14ac:dyDescent="0.25">
      <c r="A1248" s="564" t="str">
        <f>IF(COUNTIF(Text!$C$4:$C$426,B1248)&gt;0,VLOOKUP(B1248,Text!$C$4:$H$426,6,FALSE),"")</f>
        <v/>
      </c>
      <c r="B1248" s="552" t="s">
        <v>2962</v>
      </c>
      <c r="C1248" s="558"/>
      <c r="D1248" s="552" t="s">
        <v>2963</v>
      </c>
      <c r="E1248" s="552"/>
    </row>
    <row r="1249" spans="1:5" x14ac:dyDescent="0.25">
      <c r="A1249" s="564" t="str">
        <f>IF(COUNTIF(Text!$C$4:$C$426,B1249)&gt;0,VLOOKUP(B1249,Text!$C$4:$H$426,6,FALSE),"")</f>
        <v/>
      </c>
      <c r="B1249" s="552" t="s">
        <v>2956</v>
      </c>
      <c r="C1249" s="558"/>
      <c r="D1249" s="552" t="s">
        <v>2957</v>
      </c>
      <c r="E1249" s="552"/>
    </row>
    <row r="1250" spans="1:5" x14ac:dyDescent="0.25">
      <c r="A1250" s="564" t="str">
        <f>IF(COUNTIF(Text!$C$4:$C$426,B1250)&gt;0,VLOOKUP(B1250,Text!$C$4:$H$426,6,FALSE),"")</f>
        <v/>
      </c>
      <c r="B1250" s="552" t="s">
        <v>2942</v>
      </c>
      <c r="C1250" s="558"/>
      <c r="D1250" s="552" t="s">
        <v>2943</v>
      </c>
      <c r="E1250" s="552"/>
    </row>
    <row r="1251" spans="1:5" x14ac:dyDescent="0.25">
      <c r="A1251" s="564" t="str">
        <f>IF(COUNTIF(Text!$C$4:$C$426,B1251)&gt;0,VLOOKUP(B1251,Text!$C$4:$H$426,6,FALSE),"")</f>
        <v/>
      </c>
      <c r="B1251" s="552" t="s">
        <v>2948</v>
      </c>
      <c r="C1251" s="558"/>
      <c r="D1251" s="552" t="s">
        <v>2949</v>
      </c>
      <c r="E1251" s="552"/>
    </row>
    <row r="1252" spans="1:5" x14ac:dyDescent="0.25">
      <c r="A1252" s="564" t="str">
        <f>IF(COUNTIF(Text!$C$4:$C$426,B1252)&gt;0,VLOOKUP(B1252,Text!$C$4:$H$426,6,FALSE),"")</f>
        <v/>
      </c>
      <c r="B1252" s="552" t="s">
        <v>2950</v>
      </c>
      <c r="C1252" s="558"/>
      <c r="D1252" s="552" t="s">
        <v>2951</v>
      </c>
      <c r="E1252" s="552"/>
    </row>
    <row r="1253" spans="1:5" x14ac:dyDescent="0.25">
      <c r="A1253" s="564" t="str">
        <f>IF(COUNTIF(Text!$C$4:$C$426,B1253)&gt;0,VLOOKUP(B1253,Text!$C$4:$H$426,6,FALSE),"")</f>
        <v/>
      </c>
      <c r="B1253" s="552" t="s">
        <v>2954</v>
      </c>
      <c r="C1253" s="558"/>
      <c r="D1253" s="552" t="s">
        <v>2955</v>
      </c>
      <c r="E1253" s="552"/>
    </row>
    <row r="1254" spans="1:5" x14ac:dyDescent="0.25">
      <c r="A1254" s="564" t="str">
        <f>IF(COUNTIF(Text!$C$4:$C$426,B1254)&gt;0,VLOOKUP(B1254,Text!$C$4:$H$426,6,FALSE),"")</f>
        <v/>
      </c>
      <c r="B1254" s="552" t="s">
        <v>2952</v>
      </c>
      <c r="C1254" s="558"/>
      <c r="D1254" s="552" t="s">
        <v>2953</v>
      </c>
      <c r="E1254" s="552"/>
    </row>
    <row r="1255" spans="1:5" x14ac:dyDescent="0.25">
      <c r="A1255" s="564" t="str">
        <f>IF(COUNTIF(Text!$C$4:$C$426,B1255)&gt;0,VLOOKUP(B1255,Text!$C$4:$H$426,6,FALSE),"")</f>
        <v/>
      </c>
      <c r="B1255" s="552" t="s">
        <v>2964</v>
      </c>
      <c r="C1255" s="558"/>
      <c r="D1255" s="552" t="s">
        <v>2965</v>
      </c>
      <c r="E1255" s="552"/>
    </row>
    <row r="1256" spans="1:5" x14ac:dyDescent="0.25">
      <c r="A1256" s="564" t="str">
        <f>IF(COUNTIF(Text!$C$4:$C$426,B1256)&gt;0,VLOOKUP(B1256,Text!$C$4:$H$426,6,FALSE),"")</f>
        <v/>
      </c>
      <c r="B1256" s="552" t="s">
        <v>2966</v>
      </c>
      <c r="C1256" s="558"/>
      <c r="D1256" s="552" t="s">
        <v>2967</v>
      </c>
      <c r="E1256" s="552"/>
    </row>
    <row r="1257" spans="1:5" x14ac:dyDescent="0.25">
      <c r="A1257" s="564" t="str">
        <f>IF(COUNTIF(Text!$C$4:$C$426,B1257)&gt;0,VLOOKUP(B1257,Text!$C$4:$H$426,6,FALSE),"")</f>
        <v/>
      </c>
      <c r="B1257" s="552" t="s">
        <v>2968</v>
      </c>
      <c r="C1257" s="558"/>
      <c r="D1257" s="552" t="s">
        <v>2969</v>
      </c>
      <c r="E1257" s="552"/>
    </row>
    <row r="1258" spans="1:5" x14ac:dyDescent="0.25">
      <c r="A1258" s="564" t="str">
        <f>IF(COUNTIF(Text!$C$4:$C$426,B1258)&gt;0,VLOOKUP(B1258,Text!$C$4:$H$426,6,FALSE),"")</f>
        <v/>
      </c>
      <c r="B1258" s="552" t="s">
        <v>2970</v>
      </c>
      <c r="C1258" s="558"/>
      <c r="D1258" s="552" t="s">
        <v>2971</v>
      </c>
      <c r="E1258" s="552"/>
    </row>
    <row r="1259" spans="1:5" x14ac:dyDescent="0.25">
      <c r="A1259" s="564" t="str">
        <f>IF(COUNTIF(Text!$C$4:$C$426,B1259)&gt;0,VLOOKUP(B1259,Text!$C$4:$H$426,6,FALSE),"")</f>
        <v/>
      </c>
      <c r="B1259" s="552" t="s">
        <v>2073</v>
      </c>
      <c r="C1259" s="558"/>
      <c r="D1259" s="552" t="s">
        <v>2972</v>
      </c>
      <c r="E1259" s="552"/>
    </row>
    <row r="1260" spans="1:5" x14ac:dyDescent="0.25">
      <c r="A1260" s="564" t="str">
        <f>IF(COUNTIF(Text!$C$4:$C$426,B1260)&gt;0,VLOOKUP(B1260,Text!$C$4:$H$426,6,FALSE),"")</f>
        <v/>
      </c>
      <c r="B1260" s="552" t="s">
        <v>2973</v>
      </c>
      <c r="C1260" s="558"/>
      <c r="D1260" s="552" t="s">
        <v>2974</v>
      </c>
      <c r="E1260" s="552"/>
    </row>
    <row r="1261" spans="1:5" x14ac:dyDescent="0.25">
      <c r="A1261" s="564" t="str">
        <f>IF(COUNTIF(Text!$C$4:$C$426,B1261)&gt;0,VLOOKUP(B1261,Text!$C$4:$H$426,6,FALSE),"")</f>
        <v/>
      </c>
      <c r="B1261" s="552" t="s">
        <v>2975</v>
      </c>
      <c r="C1261" s="558"/>
      <c r="D1261" s="552" t="s">
        <v>2976</v>
      </c>
      <c r="E1261" s="552"/>
    </row>
    <row r="1262" spans="1:5" x14ac:dyDescent="0.25">
      <c r="A1262" s="564" t="str">
        <f>IF(COUNTIF(Text!$C$4:$C$426,B1262)&gt;0,VLOOKUP(B1262,Text!$C$4:$H$426,6,FALSE),"")</f>
        <v/>
      </c>
      <c r="B1262" s="552" t="s">
        <v>2977</v>
      </c>
      <c r="C1262" s="558"/>
      <c r="D1262" s="552" t="s">
        <v>2978</v>
      </c>
      <c r="E1262" s="552"/>
    </row>
    <row r="1263" spans="1:5" x14ac:dyDescent="0.25">
      <c r="A1263" s="564" t="str">
        <f>IF(COUNTIF(Text!$C$4:$C$426,B1263)&gt;0,VLOOKUP(B1263,Text!$C$4:$H$426,6,FALSE),"")</f>
        <v/>
      </c>
      <c r="B1263" s="552" t="s">
        <v>211</v>
      </c>
      <c r="C1263" s="558"/>
      <c r="D1263" s="552" t="s">
        <v>2979</v>
      </c>
      <c r="E1263" s="552"/>
    </row>
    <row r="1264" spans="1:5" x14ac:dyDescent="0.25">
      <c r="A1264" s="564" t="str">
        <f>IF(COUNTIF(Text!$C$4:$C$426,B1264)&gt;0,VLOOKUP(B1264,Text!$C$4:$H$426,6,FALSE),"")</f>
        <v/>
      </c>
      <c r="B1264" s="552" t="s">
        <v>72</v>
      </c>
      <c r="C1264" s="558"/>
      <c r="D1264" s="552" t="s">
        <v>2980</v>
      </c>
      <c r="E1264" s="552"/>
    </row>
    <row r="1265" spans="1:5" x14ac:dyDescent="0.25">
      <c r="A1265" s="564" t="str">
        <f>IF(COUNTIF(Text!$C$4:$C$426,B1265)&gt;0,VLOOKUP(B1265,Text!$C$4:$H$426,6,FALSE),"")</f>
        <v/>
      </c>
      <c r="B1265" s="552" t="s">
        <v>2981</v>
      </c>
      <c r="C1265" s="558"/>
      <c r="D1265" s="552" t="s">
        <v>2982</v>
      </c>
      <c r="E1265" s="552"/>
    </row>
    <row r="1266" spans="1:5" x14ac:dyDescent="0.25">
      <c r="A1266" s="564" t="str">
        <f>IF(COUNTIF(Text!$C$4:$C$426,B1266)&gt;0,VLOOKUP(B1266,Text!$C$4:$H$426,6,FALSE),"")</f>
        <v/>
      </c>
      <c r="B1266" s="552" t="s">
        <v>2983</v>
      </c>
      <c r="C1266" s="558"/>
      <c r="D1266" s="552" t="s">
        <v>2984</v>
      </c>
      <c r="E1266" s="552"/>
    </row>
    <row r="1267" spans="1:5" x14ac:dyDescent="0.25">
      <c r="A1267" s="564">
        <f>IF(COUNTIF(Text!$C$4:$C$426,B1267)&gt;0,VLOOKUP(B1267,Text!$C$4:$H$426,6,FALSE),"")</f>
        <v>0</v>
      </c>
      <c r="B1267" s="552" t="s">
        <v>2985</v>
      </c>
      <c r="C1267" s="558"/>
      <c r="D1267" s="552" t="s">
        <v>2986</v>
      </c>
      <c r="E1267" s="552"/>
    </row>
    <row r="1268" spans="1:5" x14ac:dyDescent="0.25">
      <c r="A1268" s="564">
        <f>IF(COUNTIF(Text!$C$4:$C$426,B1268)&gt;0,VLOOKUP(B1268,Text!$C$4:$H$426,6,FALSE),"")</f>
        <v>0</v>
      </c>
      <c r="B1268" s="552" t="s">
        <v>2987</v>
      </c>
      <c r="C1268" s="558"/>
      <c r="D1268" s="552" t="s">
        <v>2988</v>
      </c>
      <c r="E1268" s="552"/>
    </row>
    <row r="1269" spans="1:5" x14ac:dyDescent="0.25">
      <c r="A1269" s="564">
        <f>IF(COUNTIF(Text!$C$4:$C$426,B1269)&gt;0,VLOOKUP(B1269,Text!$C$4:$H$426,6,FALSE),"")</f>
        <v>0</v>
      </c>
      <c r="B1269" s="552" t="s">
        <v>2989</v>
      </c>
      <c r="C1269" s="558"/>
      <c r="D1269" s="552" t="s">
        <v>2990</v>
      </c>
      <c r="E1269" s="552"/>
    </row>
    <row r="1270" spans="1:5" x14ac:dyDescent="0.25">
      <c r="A1270" s="564">
        <f>IF(COUNTIF(Text!$C$4:$C$426,B1270)&gt;0,VLOOKUP(B1270,Text!$C$4:$H$426,6,FALSE),"")</f>
        <v>0</v>
      </c>
      <c r="B1270" s="552" t="s">
        <v>2991</v>
      </c>
      <c r="C1270" s="558"/>
      <c r="D1270" s="552" t="s">
        <v>2992</v>
      </c>
      <c r="E1270" s="552"/>
    </row>
    <row r="1271" spans="1:5" x14ac:dyDescent="0.25">
      <c r="A1271" s="564">
        <f>IF(COUNTIF(Text!$C$4:$C$426,B1271)&gt;0,VLOOKUP(B1271,Text!$C$4:$H$426,6,FALSE),"")</f>
        <v>0</v>
      </c>
      <c r="B1271" s="552" t="s">
        <v>2993</v>
      </c>
      <c r="C1271" s="558"/>
      <c r="D1271" s="552" t="s">
        <v>2994</v>
      </c>
      <c r="E1271" s="552"/>
    </row>
    <row r="1272" spans="1:5" x14ac:dyDescent="0.25">
      <c r="A1272" s="564">
        <f>IF(COUNTIF(Text!$C$4:$C$426,B1272)&gt;0,VLOOKUP(B1272,Text!$C$4:$H$426,6,FALSE),"")</f>
        <v>0</v>
      </c>
      <c r="B1272" s="552" t="s">
        <v>2995</v>
      </c>
      <c r="C1272" s="558"/>
      <c r="D1272" s="552" t="s">
        <v>2996</v>
      </c>
      <c r="E1272" s="552"/>
    </row>
    <row r="1273" spans="1:5" x14ac:dyDescent="0.25">
      <c r="A1273" s="564" t="str">
        <f>IF(COUNTIF(Text!$C$4:$C$426,B1273)&gt;0,VLOOKUP(B1273,Text!$C$4:$H$426,6,FALSE),"")</f>
        <v/>
      </c>
      <c r="B1273" s="552" t="s">
        <v>2997</v>
      </c>
      <c r="C1273" s="558"/>
      <c r="D1273" s="552" t="s">
        <v>2998</v>
      </c>
      <c r="E1273" s="552"/>
    </row>
    <row r="1274" spans="1:5" x14ac:dyDescent="0.25">
      <c r="A1274" s="564" t="str">
        <f>IF(COUNTIF(Text!$C$4:$C$426,B1274)&gt;0,VLOOKUP(B1274,Text!$C$4:$H$426,6,FALSE),"")</f>
        <v/>
      </c>
      <c r="B1274" s="552" t="s">
        <v>2999</v>
      </c>
      <c r="C1274" s="558"/>
      <c r="D1274" s="552" t="s">
        <v>3000</v>
      </c>
      <c r="E1274" s="552"/>
    </row>
    <row r="1275" spans="1:5" x14ac:dyDescent="0.25">
      <c r="A1275" s="564" t="str">
        <f>IF(COUNTIF(Text!$C$4:$C$426,B1275)&gt;0,VLOOKUP(B1275,Text!$C$4:$H$426,6,FALSE),"")</f>
        <v/>
      </c>
      <c r="B1275" s="552" t="s">
        <v>3001</v>
      </c>
      <c r="C1275" s="558"/>
      <c r="D1275" s="552" t="s">
        <v>3002</v>
      </c>
      <c r="E1275" s="552"/>
    </row>
    <row r="1276" spans="1:5" x14ac:dyDescent="0.25">
      <c r="A1276" s="564">
        <f>IF(COUNTIF(Text!$C$4:$C$426,B1276)&gt;0,VLOOKUP(B1276,Text!$C$4:$H$426,6,FALSE),"")</f>
        <v>0</v>
      </c>
      <c r="B1276" s="552" t="s">
        <v>112</v>
      </c>
      <c r="C1276" s="558"/>
      <c r="D1276" s="552" t="s">
        <v>3003</v>
      </c>
      <c r="E1276" s="552"/>
    </row>
    <row r="1277" spans="1:5" x14ac:dyDescent="0.25">
      <c r="A1277" s="564" t="str">
        <f>IF(COUNTIF(Text!$C$4:$C$426,B1277)&gt;0,VLOOKUP(B1277,Text!$C$4:$H$426,6,FALSE),"")</f>
        <v/>
      </c>
      <c r="B1277" s="552" t="s">
        <v>109</v>
      </c>
      <c r="C1277" s="558"/>
      <c r="D1277" s="552" t="s">
        <v>3004</v>
      </c>
      <c r="E1277" s="552"/>
    </row>
    <row r="1278" spans="1:5" x14ac:dyDescent="0.25">
      <c r="A1278" s="564" t="str">
        <f>IF(COUNTIF(Text!$C$4:$C$426,B1278)&gt;0,VLOOKUP(B1278,Text!$C$4:$H$426,6,FALSE),"")</f>
        <v/>
      </c>
      <c r="B1278" s="552" t="s">
        <v>184</v>
      </c>
      <c r="C1278" s="558"/>
      <c r="D1278" s="552" t="s">
        <v>3005</v>
      </c>
      <c r="E1278" s="552"/>
    </row>
    <row r="1279" spans="1:5" x14ac:dyDescent="0.25">
      <c r="A1279" s="564" t="str">
        <f>IF(COUNTIF(Text!$C$4:$C$426,B1279)&gt;0,VLOOKUP(B1279,Text!$C$4:$H$426,6,FALSE),"")</f>
        <v/>
      </c>
      <c r="B1279" s="552" t="s">
        <v>3006</v>
      </c>
      <c r="C1279" s="558"/>
      <c r="D1279" s="552" t="s">
        <v>3007</v>
      </c>
      <c r="E1279" s="552"/>
    </row>
    <row r="1280" spans="1:5" x14ac:dyDescent="0.25">
      <c r="A1280" s="564" t="str">
        <f>IF(COUNTIF(Text!$C$4:$C$426,B1280)&gt;0,VLOOKUP(B1280,Text!$C$4:$H$426,6,FALSE),"")</f>
        <v/>
      </c>
      <c r="B1280" s="31" t="str">
        <f>"RO "&amp;LEFT(Year,4)&amp;"-"&amp;RIGHT(Year,2)</f>
        <v>RO 2026-27</v>
      </c>
      <c r="C1280" s="558"/>
      <c r="D1280" s="31" t="str">
        <f>"RO "&amp;LEFT(Year,4)&amp;"-"&amp;RIGHT(Year,2)</f>
        <v>RO 2026-27</v>
      </c>
      <c r="E1280" s="552"/>
    </row>
    <row r="1281" spans="1:5" x14ac:dyDescent="0.25">
      <c r="A1281" s="564" t="str">
        <f>IF(COUNTIF(Text!$C$4:$C$426,B1281)&gt;0,VLOOKUP(B1281,Text!$C$4:$H$426,6,FALSE),"")</f>
        <v/>
      </c>
      <c r="B1281" s="552" t="s">
        <v>3008</v>
      </c>
      <c r="C1281" s="558"/>
      <c r="D1281" s="552" t="s">
        <v>3008</v>
      </c>
      <c r="E1281" s="552"/>
    </row>
    <row r="1282" spans="1:5" x14ac:dyDescent="0.25">
      <c r="A1282" s="564" t="str">
        <f>IF(COUNTIF(Text!$C$4:$C$426,B1282)&gt;0,VLOOKUP(B1282,Text!$C$4:$H$426,6,FALSE),"")</f>
        <v/>
      </c>
      <c r="B1282" s="552" t="s">
        <v>483</v>
      </c>
      <c r="C1282" s="558"/>
      <c r="D1282" s="552" t="s">
        <v>3009</v>
      </c>
      <c r="E1282" s="552"/>
    </row>
    <row r="1283" spans="1:5" x14ac:dyDescent="0.25">
      <c r="A1283" s="564">
        <f>IF(COUNTIF(Text!$C$4:$C$426,B1283)&gt;0,VLOOKUP(B1283,Text!$C$4:$H$426,6,FALSE),"")</f>
        <v>0</v>
      </c>
      <c r="B1283" s="552" t="s">
        <v>3675</v>
      </c>
      <c r="C1283" s="558"/>
      <c r="D1283" s="552" t="s">
        <v>3676</v>
      </c>
      <c r="E1283" s="552"/>
    </row>
    <row r="1284" spans="1:5" x14ac:dyDescent="0.25">
      <c r="A1284" s="564" t="str">
        <f>IF(COUNTIF(Text!$C$4:$C$426,B1284)&gt;0,VLOOKUP(B1284,Text!$C$4:$H$426,6,FALSE),"")</f>
        <v/>
      </c>
      <c r="B1284" s="552" t="s">
        <v>484</v>
      </c>
      <c r="C1284" s="558"/>
      <c r="D1284" s="552" t="s">
        <v>3010</v>
      </c>
      <c r="E1284" s="552"/>
    </row>
    <row r="1285" spans="1:5" x14ac:dyDescent="0.25">
      <c r="A1285" s="564" t="str">
        <f>IF(COUNTIF(Text!$C$4:$C$426,B1285)&gt;0,VLOOKUP(B1285,Text!$C$4:$H$426,6,FALSE),"")</f>
        <v/>
      </c>
      <c r="B1285" s="552" t="s">
        <v>490</v>
      </c>
      <c r="C1285" s="558"/>
      <c r="D1285" s="552" t="s">
        <v>3011</v>
      </c>
      <c r="E1285" s="552"/>
    </row>
    <row r="1286" spans="1:5" x14ac:dyDescent="0.25">
      <c r="A1286" s="564" t="str">
        <f>IF(COUNTIF(Text!$C$4:$C$426,B1286)&gt;0,VLOOKUP(B1286,Text!$C$4:$H$426,6,FALSE),"")</f>
        <v/>
      </c>
      <c r="B1286" s="552" t="s">
        <v>493</v>
      </c>
      <c r="C1286" s="558"/>
      <c r="D1286" s="552" t="s">
        <v>3012</v>
      </c>
      <c r="E1286" s="552"/>
    </row>
    <row r="1287" spans="1:5" x14ac:dyDescent="0.25">
      <c r="A1287" s="564" t="str">
        <f>IF(COUNTIF(Text!$C$4:$C$426,B1287)&gt;0,VLOOKUP(B1287,Text!$C$4:$H$426,6,FALSE),"")</f>
        <v/>
      </c>
      <c r="B1287" s="552" t="s">
        <v>494</v>
      </c>
      <c r="C1287" s="558"/>
      <c r="D1287" s="552" t="s">
        <v>3013</v>
      </c>
      <c r="E1287" s="552"/>
    </row>
    <row r="1288" spans="1:5" x14ac:dyDescent="0.25">
      <c r="A1288" s="564" t="str">
        <f>IF(COUNTIF(Text!$C$4:$C$426,B1288)&gt;0,VLOOKUP(B1288,Text!$C$4:$H$426,6,FALSE),"")</f>
        <v/>
      </c>
      <c r="B1288" s="552" t="s">
        <v>495</v>
      </c>
      <c r="C1288" s="558"/>
      <c r="D1288" s="552" t="s">
        <v>3014</v>
      </c>
      <c r="E1288" s="552"/>
    </row>
    <row r="1289" spans="1:5" x14ac:dyDescent="0.25">
      <c r="A1289" s="564" t="str">
        <f>IF(COUNTIF(Text!$C$4:$C$426,B1289)&gt;0,VLOOKUP(B1289,Text!$C$4:$H$426,6,FALSE),"")</f>
        <v/>
      </c>
      <c r="B1289" s="552" t="s">
        <v>55</v>
      </c>
      <c r="C1289" s="558"/>
      <c r="D1289" s="552" t="s">
        <v>3015</v>
      </c>
      <c r="E1289" s="552"/>
    </row>
    <row r="1290" spans="1:5" x14ac:dyDescent="0.25">
      <c r="A1290" s="564" t="str">
        <f>IF(COUNTIF(Text!$C$4:$C$426,B1290)&gt;0,VLOOKUP(B1290,Text!$C$4:$H$426,6,FALSE),"")</f>
        <v/>
      </c>
      <c r="B1290" s="552" t="s">
        <v>155</v>
      </c>
      <c r="C1290" s="558"/>
      <c r="D1290" s="552" t="s">
        <v>3016</v>
      </c>
      <c r="E1290" s="552"/>
    </row>
    <row r="1291" spans="1:5" x14ac:dyDescent="0.25">
      <c r="A1291" s="564" t="str">
        <f>IF(COUNTIF(Text!$C$4:$C$426,B1291)&gt;0,VLOOKUP(B1291,Text!$C$4:$H$426,6,FALSE),"")</f>
        <v/>
      </c>
      <c r="B1291" s="552" t="s">
        <v>69</v>
      </c>
      <c r="C1291" s="558"/>
      <c r="D1291" s="552" t="s">
        <v>3017</v>
      </c>
      <c r="E1291" s="552"/>
    </row>
    <row r="1292" spans="1:5" x14ac:dyDescent="0.25">
      <c r="A1292" s="564" t="str">
        <f>IF(COUNTIF(Text!$C$4:$C$426,B1292)&gt;0,VLOOKUP(B1292,Text!$C$4:$H$426,6,FALSE),"")</f>
        <v/>
      </c>
      <c r="B1292" s="552" t="s">
        <v>487</v>
      </c>
      <c r="C1292" s="558"/>
      <c r="D1292" s="552" t="s">
        <v>3018</v>
      </c>
      <c r="E1292" s="552"/>
    </row>
    <row r="1293" spans="1:5" x14ac:dyDescent="0.25">
      <c r="A1293" s="564" t="str">
        <f>IF(COUNTIF(Text!$C$4:$C$426,B1293)&gt;0,VLOOKUP(B1293,Text!$C$4:$H$426,6,FALSE),"")</f>
        <v/>
      </c>
      <c r="B1293" s="552" t="s">
        <v>3019</v>
      </c>
      <c r="C1293" s="558"/>
      <c r="D1293" s="552" t="s">
        <v>3020</v>
      </c>
      <c r="E1293" s="552"/>
    </row>
    <row r="1294" spans="1:5" x14ac:dyDescent="0.25">
      <c r="A1294" s="564" t="str">
        <f>IF(COUNTIF(Text!$C$4:$C$426,B1294)&gt;0,VLOOKUP(B1294,Text!$C$4:$H$426,6,FALSE),"")</f>
        <v/>
      </c>
      <c r="B1294" s="552" t="s">
        <v>3021</v>
      </c>
      <c r="C1294" s="558"/>
      <c r="D1294" s="552" t="s">
        <v>3022</v>
      </c>
      <c r="E1294" s="552"/>
    </row>
    <row r="1295" spans="1:5" x14ac:dyDescent="0.25">
      <c r="A1295" s="564" t="str">
        <f>IF(COUNTIF(Text!$C$4:$C$426,B1295)&gt;0,VLOOKUP(B1295,Text!$C$4:$H$426,6,FALSE),"")</f>
        <v/>
      </c>
      <c r="B1295" s="552" t="s">
        <v>496</v>
      </c>
      <c r="C1295" s="558"/>
      <c r="D1295" s="552" t="s">
        <v>3023</v>
      </c>
      <c r="E1295" s="552"/>
    </row>
    <row r="1296" spans="1:5" x14ac:dyDescent="0.25">
      <c r="A1296" s="564" t="str">
        <f>IF(COUNTIF(Text!$C$4:$C$426,B1296)&gt;0,VLOOKUP(B1296,Text!$C$4:$H$426,6,FALSE),"")</f>
        <v/>
      </c>
      <c r="B1296" s="552" t="s">
        <v>3024</v>
      </c>
      <c r="C1296" s="558"/>
      <c r="D1296" s="552" t="s">
        <v>3024</v>
      </c>
      <c r="E1296" s="552"/>
    </row>
    <row r="1297" spans="1:5" x14ac:dyDescent="0.25">
      <c r="A1297" s="564" t="str">
        <f>IF(COUNTIF(Text!$C$4:$C$426,B1297)&gt;0,VLOOKUP(B1297,Text!$C$4:$H$426,6,FALSE),"")</f>
        <v/>
      </c>
      <c r="B1297" s="552" t="s">
        <v>3025</v>
      </c>
      <c r="C1297" s="558"/>
      <c r="D1297" s="552" t="s">
        <v>3026</v>
      </c>
      <c r="E1297" s="552"/>
    </row>
    <row r="1298" spans="1:5" x14ac:dyDescent="0.25">
      <c r="A1298" s="564" t="str">
        <f>IF(COUNTIF(Text!$C$4:$C$426,B1298)&gt;0,VLOOKUP(B1298,Text!$C$4:$H$426,6,FALSE),"")</f>
        <v/>
      </c>
      <c r="B1298" s="552" t="s">
        <v>3027</v>
      </c>
      <c r="C1298" s="558"/>
      <c r="D1298" s="552" t="s">
        <v>3028</v>
      </c>
      <c r="E1298" s="552"/>
    </row>
    <row r="1299" spans="1:5" x14ac:dyDescent="0.25">
      <c r="A1299" s="564" t="str">
        <f>IF(COUNTIF(Text!$C$4:$C$426,B1299)&gt;0,VLOOKUP(B1299,Text!$C$4:$H$426,6,FALSE),"")</f>
        <v/>
      </c>
      <c r="B1299" s="31" t="s">
        <v>3029</v>
      </c>
      <c r="C1299" s="558"/>
      <c r="D1299" s="552" t="s">
        <v>3030</v>
      </c>
      <c r="E1299" s="552"/>
    </row>
    <row r="1300" spans="1:5" x14ac:dyDescent="0.25">
      <c r="A1300" s="564" t="str">
        <f>IF(COUNTIF(Text!$C$4:$C$426,B1300)&gt;0,VLOOKUP(B1300,Text!$C$4:$H$426,6,FALSE),"")</f>
        <v/>
      </c>
      <c r="B1300" s="31" t="s">
        <v>3031</v>
      </c>
      <c r="C1300" s="558"/>
      <c r="D1300" s="552" t="s">
        <v>3032</v>
      </c>
      <c r="E1300" s="552"/>
    </row>
    <row r="1301" spans="1:5" x14ac:dyDescent="0.25">
      <c r="A1301" s="564" t="str">
        <f>IF(COUNTIF(Text!$C$4:$C$426,B1301)&gt;0,VLOOKUP(B1301,Text!$C$4:$H$426,6,FALSE),"")</f>
        <v/>
      </c>
      <c r="B1301" s="552" t="s">
        <v>3033</v>
      </c>
      <c r="C1301" s="558"/>
      <c r="D1301" s="552" t="s">
        <v>3034</v>
      </c>
      <c r="E1301" s="552"/>
    </row>
    <row r="1302" spans="1:5" x14ac:dyDescent="0.25">
      <c r="A1302" s="564" t="str">
        <f>IF(COUNTIF(Text!$C$4:$C$426,B1302)&gt;0,VLOOKUP(B1302,Text!$C$4:$H$426,6,FALSE),"")</f>
        <v/>
      </c>
      <c r="B1302" s="552" t="s">
        <v>3035</v>
      </c>
      <c r="C1302" s="558"/>
      <c r="D1302" s="552" t="s">
        <v>3036</v>
      </c>
      <c r="E1302" s="552"/>
    </row>
    <row r="1303" spans="1:5" x14ac:dyDescent="0.25">
      <c r="A1303" s="564" t="str">
        <f>IF(COUNTIF(Text!$C$4:$C$426,B1303)&gt;0,VLOOKUP(B1303,Text!$C$4:$H$426,6,FALSE),"")</f>
        <v/>
      </c>
      <c r="B1303" s="552" t="s">
        <v>3037</v>
      </c>
      <c r="C1303" s="558"/>
      <c r="D1303" s="552" t="s">
        <v>3038</v>
      </c>
      <c r="E1303" s="552"/>
    </row>
    <row r="1304" spans="1:5" x14ac:dyDescent="0.25">
      <c r="A1304" s="564" t="str">
        <f>IF(COUNTIF(Text!$C$4:$C$426,B1304)&gt;0,VLOOKUP(B1304,Text!$C$4:$H$426,6,FALSE),"")</f>
        <v/>
      </c>
      <c r="B1304" s="552" t="s">
        <v>3039</v>
      </c>
      <c r="C1304" s="558"/>
      <c r="D1304" s="552"/>
      <c r="E1304" s="552"/>
    </row>
    <row r="1305" spans="1:5" x14ac:dyDescent="0.25">
      <c r="A1305" s="564" t="str">
        <f>IF(COUNTIF(Text!$C$4:$C$426,B1305)&gt;0,VLOOKUP(B1305,Text!$C$4:$H$426,6,FALSE),"")</f>
        <v/>
      </c>
      <c r="B1305" s="552" t="s">
        <v>3040</v>
      </c>
      <c r="C1305" s="558"/>
      <c r="D1305" s="552"/>
      <c r="E1305" s="552"/>
    </row>
    <row r="1306" spans="1:5" x14ac:dyDescent="0.25">
      <c r="A1306" s="564" t="str">
        <f>IF(COUNTIF(Text!$C$4:$C$426,B1306)&gt;0,VLOOKUP(B1306,Text!$C$4:$H$426,6,FALSE),"")</f>
        <v/>
      </c>
      <c r="B1306" s="552" t="s">
        <v>3041</v>
      </c>
      <c r="C1306" s="558"/>
      <c r="D1306" s="552"/>
      <c r="E1306" s="552"/>
    </row>
    <row r="1307" spans="1:5" x14ac:dyDescent="0.25">
      <c r="A1307" s="564" t="str">
        <f>IF(COUNTIF(Text!$C$4:$C$426,B1307)&gt;0,VLOOKUP(B1307,Text!$C$4:$H$426,6,FALSE),"")</f>
        <v/>
      </c>
      <c r="B1307" s="552" t="s">
        <v>312</v>
      </c>
      <c r="C1307" s="558"/>
      <c r="D1307" s="552"/>
      <c r="E1307" s="552"/>
    </row>
    <row r="1308" spans="1:5" x14ac:dyDescent="0.25">
      <c r="A1308" s="564" t="str">
        <f>IF(COUNTIF(Text!$C$4:$C$426,B1308)&gt;0,VLOOKUP(B1308,Text!$C$4:$H$426,6,FALSE),"")</f>
        <v/>
      </c>
      <c r="B1308" s="552" t="s">
        <v>720</v>
      </c>
      <c r="C1308" s="558"/>
      <c r="D1308" s="552"/>
      <c r="E1308" s="552"/>
    </row>
    <row r="1309" spans="1:5" x14ac:dyDescent="0.25">
      <c r="A1309" s="564" t="str">
        <f>IF(COUNTIF(Text!$C$4:$C$426,B1309)&gt;0,VLOOKUP(B1309,Text!$C$4:$H$426,6,FALSE),"")</f>
        <v/>
      </c>
      <c r="B1309" s="552" t="s">
        <v>3042</v>
      </c>
      <c r="C1309" s="558"/>
      <c r="D1309" s="552" t="s">
        <v>3043</v>
      </c>
      <c r="E1309" s="552"/>
    </row>
    <row r="1310" spans="1:5" x14ac:dyDescent="0.25">
      <c r="A1310" s="564" t="str">
        <f>IF(COUNTIF(Text!$C$4:$C$426,B1310)&gt;0,VLOOKUP(B1310,Text!$C$4:$H$426,6,FALSE),"")</f>
        <v/>
      </c>
      <c r="B1310" s="552" t="s">
        <v>3044</v>
      </c>
      <c r="C1310" s="558"/>
      <c r="D1310" s="552" t="s">
        <v>3045</v>
      </c>
      <c r="E1310" s="552"/>
    </row>
    <row r="1311" spans="1:5" x14ac:dyDescent="0.25">
      <c r="A1311" s="564" t="str">
        <f>IF(COUNTIF(Text!$C$4:$C$426,B1311)&gt;0,VLOOKUP(B1311,Text!$C$4:$H$426,6,FALSE),"")</f>
        <v/>
      </c>
      <c r="B1311" s="552" t="s">
        <v>3046</v>
      </c>
      <c r="C1311" s="558"/>
      <c r="D1311" s="552" t="s">
        <v>3047</v>
      </c>
      <c r="E1311" s="552"/>
    </row>
    <row r="1312" spans="1:5" x14ac:dyDescent="0.25">
      <c r="A1312" s="564" t="str">
        <f>IF(COUNTIF(Text!$C$4:$C$426,B1312)&gt;0,VLOOKUP(B1312,Text!$C$4:$H$426,6,FALSE),"")</f>
        <v/>
      </c>
      <c r="B1312" s="552" t="s">
        <v>3048</v>
      </c>
      <c r="C1312" s="558"/>
      <c r="D1312" s="552" t="s">
        <v>3049</v>
      </c>
      <c r="E1312" s="552"/>
    </row>
    <row r="1313" spans="1:5" x14ac:dyDescent="0.25">
      <c r="A1313" s="564" t="str">
        <f>IF(COUNTIF(Text!$C$4:$C$426,B1313)&gt;0,VLOOKUP(B1313,Text!$C$4:$H$426,6,FALSE),"")</f>
        <v/>
      </c>
      <c r="B1313" s="552" t="s">
        <v>3050</v>
      </c>
      <c r="C1313" s="558"/>
      <c r="D1313" s="552" t="s">
        <v>3051</v>
      </c>
      <c r="E1313" s="552"/>
    </row>
    <row r="1314" spans="1:5" x14ac:dyDescent="0.25">
      <c r="A1314" s="564" t="str">
        <f>IF(COUNTIF(Text!$C$4:$C$426,B1314)&gt;0,VLOOKUP(B1314,Text!$C$4:$H$426,6,FALSE),"")</f>
        <v/>
      </c>
      <c r="B1314" s="552" t="s">
        <v>3052</v>
      </c>
      <c r="C1314" s="558"/>
      <c r="D1314" s="552" t="s">
        <v>3053</v>
      </c>
      <c r="E1314" s="552"/>
    </row>
    <row r="1315" spans="1:5" x14ac:dyDescent="0.25">
      <c r="A1315" s="564" t="str">
        <f>IF(COUNTIF(Text!$C$4:$C$426,B1315)&gt;0,VLOOKUP(B1315,Text!$C$4:$H$426,6,FALSE),"")</f>
        <v/>
      </c>
      <c r="B1315" s="552" t="s">
        <v>3054</v>
      </c>
      <c r="C1315" s="558"/>
      <c r="D1315" s="552" t="s">
        <v>3055</v>
      </c>
      <c r="E1315" s="552"/>
    </row>
    <row r="1316" spans="1:5" x14ac:dyDescent="0.25">
      <c r="A1316" s="564" t="str">
        <f>IF(COUNTIF(Text!$C$4:$C$426,B1316)&gt;0,VLOOKUP(B1316,Text!$C$4:$H$426,6,FALSE),"")</f>
        <v/>
      </c>
      <c r="B1316" s="552" t="s">
        <v>3056</v>
      </c>
      <c r="C1316" s="558"/>
      <c r="D1316" s="552" t="s">
        <v>3057</v>
      </c>
      <c r="E1316" s="552"/>
    </row>
    <row r="1317" spans="1:5" x14ac:dyDescent="0.25">
      <c r="A1317" s="564" t="str">
        <f>IF(COUNTIF(Text!$C$4:$C$426,B1317)&gt;0,VLOOKUP(B1317,Text!$C$4:$H$426,6,FALSE),"")</f>
        <v/>
      </c>
      <c r="B1317" s="552" t="s">
        <v>3058</v>
      </c>
      <c r="C1317" s="558"/>
      <c r="D1317" s="552" t="s">
        <v>3059</v>
      </c>
      <c r="E1317" s="552"/>
    </row>
    <row r="1318" spans="1:5" x14ac:dyDescent="0.25">
      <c r="A1318" s="564" t="str">
        <f>IF(COUNTIF(Text!$C$4:$C$426,B1318)&gt;0,VLOOKUP(B1318,Text!$C$4:$H$426,6,FALSE),"")</f>
        <v/>
      </c>
      <c r="B1318" s="552" t="s">
        <v>3060</v>
      </c>
      <c r="C1318" s="558"/>
      <c r="D1318" s="552" t="s">
        <v>3061</v>
      </c>
      <c r="E1318" s="552"/>
    </row>
    <row r="1319" spans="1:5" x14ac:dyDescent="0.25">
      <c r="A1319" s="564" t="str">
        <f>IF(COUNTIF(Text!$C$4:$C$426,B1319)&gt;0,VLOOKUP(B1319,Text!$C$4:$H$426,6,FALSE),"")</f>
        <v/>
      </c>
      <c r="B1319" s="552" t="s">
        <v>3062</v>
      </c>
      <c r="C1319" s="558"/>
      <c r="D1319" s="552" t="s">
        <v>3063</v>
      </c>
      <c r="E1319" s="552"/>
    </row>
    <row r="1320" spans="1:5" x14ac:dyDescent="0.25">
      <c r="A1320" s="564" t="str">
        <f>IF(COUNTIF(Text!$C$4:$C$426,B1320)&gt;0,VLOOKUP(B1320,Text!$C$4:$H$426,6,FALSE),"")</f>
        <v/>
      </c>
      <c r="B1320" s="552" t="s">
        <v>3064</v>
      </c>
      <c r="C1320" s="558"/>
      <c r="D1320" s="552" t="s">
        <v>3065</v>
      </c>
      <c r="E1320" s="552"/>
    </row>
    <row r="1321" spans="1:5" x14ac:dyDescent="0.25">
      <c r="A1321" s="564" t="str">
        <f>IF(COUNTIF(Text!$C$4:$C$426,B1321)&gt;0,VLOOKUP(B1321,Text!$C$4:$H$426,6,FALSE),"")</f>
        <v/>
      </c>
      <c r="B1321" s="552" t="s">
        <v>3066</v>
      </c>
      <c r="C1321" s="558"/>
      <c r="D1321" s="552" t="s">
        <v>3067</v>
      </c>
      <c r="E1321" s="552"/>
    </row>
    <row r="1322" spans="1:5" x14ac:dyDescent="0.25">
      <c r="A1322" s="564" t="str">
        <f>IF(COUNTIF(Text!$C$4:$C$426,B1322)&gt;0,VLOOKUP(B1322,Text!$C$4:$H$426,6,FALSE),"")</f>
        <v/>
      </c>
      <c r="B1322" s="552" t="s">
        <v>3068</v>
      </c>
      <c r="C1322" s="558"/>
      <c r="D1322" s="552" t="s">
        <v>3068</v>
      </c>
      <c r="E1322" s="552"/>
    </row>
    <row r="1323" spans="1:5" x14ac:dyDescent="0.25">
      <c r="A1323" s="564" t="str">
        <f>IF(COUNTIF(Text!$C$4:$C$426,B1323)&gt;0,VLOOKUP(B1323,Text!$C$4:$H$426,6,FALSE),"")</f>
        <v/>
      </c>
      <c r="B1323" s="552" t="s">
        <v>1847</v>
      </c>
      <c r="C1323" s="558"/>
      <c r="D1323" s="552" t="s">
        <v>3069</v>
      </c>
      <c r="E1323" s="552"/>
    </row>
    <row r="1324" spans="1:5" x14ac:dyDescent="0.25">
      <c r="A1324" s="564" t="str">
        <f>IF(COUNTIF(Text!$C$4:$C$426,B1324)&gt;0,VLOOKUP(B1324,Text!$C$4:$H$426,6,FALSE),"")</f>
        <v/>
      </c>
      <c r="B1324" s="552" t="s">
        <v>3070</v>
      </c>
      <c r="C1324" s="558"/>
      <c r="D1324" s="552" t="s">
        <v>3071</v>
      </c>
      <c r="E1324" s="552"/>
    </row>
    <row r="1325" spans="1:5" x14ac:dyDescent="0.25">
      <c r="A1325" s="564" t="str">
        <f>IF(COUNTIF(Text!$C$4:$C$426,B1325)&gt;0,VLOOKUP(B1325,Text!$C$4:$H$426,6,FALSE),"")</f>
        <v/>
      </c>
      <c r="B1325" s="552" t="s">
        <v>3072</v>
      </c>
      <c r="C1325" s="558"/>
      <c r="D1325" s="552" t="s">
        <v>3073</v>
      </c>
      <c r="E1325" s="552"/>
    </row>
    <row r="1326" spans="1:5" x14ac:dyDescent="0.25">
      <c r="A1326" s="564" t="str">
        <f>IF(COUNTIF(Text!$C$4:$C$426,B1326)&gt;0,VLOOKUP(B1326,Text!$C$4:$H$426,6,FALSE),"")</f>
        <v/>
      </c>
      <c r="B1326" s="552" t="s">
        <v>3074</v>
      </c>
      <c r="C1326" s="558"/>
      <c r="D1326" s="552" t="s">
        <v>3075</v>
      </c>
      <c r="E1326" s="552"/>
    </row>
    <row r="1327" spans="1:5" x14ac:dyDescent="0.25">
      <c r="A1327" s="564" t="str">
        <f>IF(COUNTIF(Text!$C$4:$C$426,B1327)&gt;0,VLOOKUP(B1327,Text!$C$4:$H$426,6,FALSE),"")</f>
        <v/>
      </c>
      <c r="B1327" s="31" t="s">
        <v>3076</v>
      </c>
      <c r="C1327" s="558"/>
      <c r="D1327" s="552" t="s">
        <v>3077</v>
      </c>
      <c r="E1327" s="552"/>
    </row>
    <row r="1328" spans="1:5" x14ac:dyDescent="0.25">
      <c r="A1328" s="564" t="str">
        <f>IF(COUNTIF(Text!$C$4:$C$426,B1328)&gt;0,VLOOKUP(B1328,Text!$C$4:$H$426,6,FALSE),"")</f>
        <v/>
      </c>
      <c r="B1328" s="31" t="s">
        <v>3078</v>
      </c>
      <c r="C1328" s="558"/>
      <c r="D1328" s="552" t="s">
        <v>3079</v>
      </c>
      <c r="E1328" s="552"/>
    </row>
    <row r="1329" spans="1:5" x14ac:dyDescent="0.25">
      <c r="A1329" s="564" t="str">
        <f>IF(COUNTIF(Text!$C$4:$C$426,B1329)&gt;0,VLOOKUP(B1329,Text!$C$4:$H$426,6,FALSE),"")</f>
        <v/>
      </c>
      <c r="B1329" s="552" t="s">
        <v>3080</v>
      </c>
      <c r="C1329" s="558"/>
      <c r="D1329" s="552" t="s">
        <v>3081</v>
      </c>
      <c r="E1329" s="552"/>
    </row>
    <row r="1330" spans="1:5" x14ac:dyDescent="0.25">
      <c r="A1330" s="564" t="str">
        <f>IF(COUNTIF(Text!$C$4:$C$426,B1330)&gt;0,VLOOKUP(B1330,Text!$C$4:$H$426,6,FALSE),"")</f>
        <v/>
      </c>
      <c r="B1330" s="552" t="s">
        <v>3082</v>
      </c>
      <c r="C1330" s="558"/>
      <c r="D1330" s="552" t="s">
        <v>3083</v>
      </c>
      <c r="E1330" s="552"/>
    </row>
    <row r="1331" spans="1:5" x14ac:dyDescent="0.25">
      <c r="A1331" s="564" t="str">
        <f>IF(COUNTIF(Text!$C$4:$C$426,B1331)&gt;0,VLOOKUP(B1331,Text!$C$4:$H$426,6,FALSE),"")</f>
        <v/>
      </c>
      <c r="B1331" s="552" t="s">
        <v>3084</v>
      </c>
      <c r="C1331" s="558"/>
      <c r="D1331" s="552" t="s">
        <v>3085</v>
      </c>
      <c r="E1331" s="552"/>
    </row>
    <row r="1332" spans="1:5" x14ac:dyDescent="0.25">
      <c r="A1332" s="564" t="str">
        <f>IF(COUNTIF(Text!$C$4:$C$426,B1332)&gt;0,VLOOKUP(B1332,Text!$C$4:$H$426,6,FALSE),"")</f>
        <v/>
      </c>
      <c r="B1332" s="552" t="s">
        <v>3086</v>
      </c>
      <c r="C1332" s="558"/>
      <c r="D1332" s="552" t="s">
        <v>3087</v>
      </c>
      <c r="E1332" s="552"/>
    </row>
    <row r="1333" spans="1:5" x14ac:dyDescent="0.25">
      <c r="A1333" s="564" t="str">
        <f>IF(COUNTIF(Text!$C$4:$C$426,B1333)&gt;0,VLOOKUP(B1333,Text!$C$4:$H$426,6,FALSE),"")</f>
        <v/>
      </c>
      <c r="B1333" s="552" t="s">
        <v>3088</v>
      </c>
      <c r="C1333" s="558"/>
      <c r="D1333" s="552" t="s">
        <v>3089</v>
      </c>
      <c r="E1333" s="552"/>
    </row>
    <row r="1334" spans="1:5" x14ac:dyDescent="0.25">
      <c r="A1334" s="564" t="str">
        <f>IF(COUNTIF(Text!$C$4:$C$426,B1334)&gt;0,VLOOKUP(B1334,Text!$C$4:$H$426,6,FALSE),"")</f>
        <v/>
      </c>
      <c r="B1334" s="552" t="s">
        <v>3090</v>
      </c>
      <c r="C1334" s="558"/>
      <c r="D1334" s="552" t="s">
        <v>3091</v>
      </c>
      <c r="E1334" s="552"/>
    </row>
    <row r="1335" spans="1:5" x14ac:dyDescent="0.25">
      <c r="A1335" s="564" t="str">
        <f>IF(COUNTIF(Text!$C$4:$C$426,B1335)&gt;0,VLOOKUP(B1335,Text!$C$4:$H$426,6,FALSE),"")</f>
        <v/>
      </c>
      <c r="B1335" s="552" t="s">
        <v>3092</v>
      </c>
      <c r="C1335" s="558"/>
      <c r="D1335" s="552" t="s">
        <v>3093</v>
      </c>
      <c r="E1335" s="552"/>
    </row>
    <row r="1336" spans="1:5" x14ac:dyDescent="0.25">
      <c r="A1336" s="564" t="str">
        <f>IF(COUNTIF(Text!$C$4:$C$426,B1336)&gt;0,VLOOKUP(B1336,Text!$C$4:$H$426,6,FALSE),"")</f>
        <v/>
      </c>
      <c r="B1336" s="552" t="s">
        <v>3094</v>
      </c>
      <c r="C1336" s="558"/>
      <c r="D1336" s="552" t="s">
        <v>3093</v>
      </c>
      <c r="E1336" s="552"/>
    </row>
    <row r="1337" spans="1:5" x14ac:dyDescent="0.25">
      <c r="A1337" s="564" t="str">
        <f>IF(COUNTIF(Text!$C$4:$C$426,B1337)&gt;0,VLOOKUP(B1337,Text!$C$4:$H$426,6,FALSE),"")</f>
        <v/>
      </c>
      <c r="B1337" s="552" t="s">
        <v>3095</v>
      </c>
      <c r="C1337" s="558"/>
      <c r="D1337" s="552" t="s">
        <v>3093</v>
      </c>
      <c r="E1337" s="552"/>
    </row>
    <row r="1338" spans="1:5" x14ac:dyDescent="0.25">
      <c r="A1338" s="564" t="str">
        <f>IF(COUNTIF(Text!$C$4:$C$426,B1338)&gt;0,VLOOKUP(B1338,Text!$C$4:$H$426,6,FALSE),"")</f>
        <v/>
      </c>
      <c r="B1338" s="552" t="s">
        <v>3096</v>
      </c>
      <c r="C1338" s="558"/>
      <c r="D1338" s="552" t="s">
        <v>3097</v>
      </c>
      <c r="E1338" s="552"/>
    </row>
    <row r="1339" spans="1:5" x14ac:dyDescent="0.25">
      <c r="A1339" s="564" t="str">
        <f>IF(COUNTIF(Text!$C$4:$C$426,B1339)&gt;0,VLOOKUP(B1339,Text!$C$4:$H$426,6,FALSE),"")</f>
        <v/>
      </c>
      <c r="B1339" s="552" t="s">
        <v>3098</v>
      </c>
      <c r="C1339" s="558"/>
      <c r="D1339" s="552" t="s">
        <v>3099</v>
      </c>
      <c r="E1339" s="552"/>
    </row>
    <row r="1340" spans="1:5" x14ac:dyDescent="0.25">
      <c r="A1340" s="564" t="str">
        <f>IF(COUNTIF(Text!$C$4:$C$426,B1340)&gt;0,VLOOKUP(B1340,Text!$C$4:$H$426,6,FALSE),"")</f>
        <v/>
      </c>
      <c r="B1340" s="552" t="s">
        <v>3100</v>
      </c>
      <c r="C1340" s="558"/>
      <c r="D1340" s="552" t="s">
        <v>3101</v>
      </c>
      <c r="E1340" s="552"/>
    </row>
    <row r="1341" spans="1:5" x14ac:dyDescent="0.25">
      <c r="A1341" s="564" t="str">
        <f>IF(COUNTIF(Text!$C$4:$C$426,B1341)&gt;0,VLOOKUP(B1341,Text!$C$4:$H$426,6,FALSE),"")</f>
        <v/>
      </c>
      <c r="B1341" s="552" t="s">
        <v>3102</v>
      </c>
      <c r="C1341" s="558"/>
      <c r="D1341" s="552" t="s">
        <v>3103</v>
      </c>
      <c r="E1341" s="552"/>
    </row>
    <row r="1342" spans="1:5" x14ac:dyDescent="0.25">
      <c r="A1342" s="564" t="str">
        <f>IF(COUNTIF(Text!$C$4:$C$426,B1342)&gt;0,VLOOKUP(B1342,Text!$C$4:$H$426,6,FALSE),"")</f>
        <v/>
      </c>
      <c r="B1342" s="552" t="s">
        <v>3104</v>
      </c>
      <c r="C1342" s="558"/>
      <c r="D1342" s="552" t="s">
        <v>3105</v>
      </c>
      <c r="E1342" s="552"/>
    </row>
    <row r="1343" spans="1:5" x14ac:dyDescent="0.25">
      <c r="A1343" s="564" t="str">
        <f>IF(COUNTIF(Text!$C$4:$C$426,B1343)&gt;0,VLOOKUP(B1343,Text!$C$4:$H$426,6,FALSE),"")</f>
        <v/>
      </c>
      <c r="B1343" s="552" t="s">
        <v>3106</v>
      </c>
      <c r="C1343" s="558"/>
      <c r="D1343" s="552" t="s">
        <v>3107</v>
      </c>
      <c r="E1343" s="552"/>
    </row>
    <row r="1344" spans="1:5" x14ac:dyDescent="0.25">
      <c r="A1344" s="564" t="str">
        <f>IF(COUNTIF(Text!$C$4:$C$426,B1344)&gt;0,VLOOKUP(B1344,Text!$C$4:$H$426,6,FALSE),"")</f>
        <v/>
      </c>
      <c r="B1344" s="552" t="s">
        <v>3108</v>
      </c>
      <c r="C1344" s="558"/>
      <c r="D1344" s="552" t="s">
        <v>3109</v>
      </c>
      <c r="E1344" s="552"/>
    </row>
    <row r="1345" spans="1:5" x14ac:dyDescent="0.25">
      <c r="A1345" s="564" t="str">
        <f>IF(COUNTIF(Text!$C$4:$C$426,B1345)&gt;0,VLOOKUP(B1345,Text!$C$4:$H$426,6,FALSE),"")</f>
        <v/>
      </c>
      <c r="B1345" s="552" t="s">
        <v>3110</v>
      </c>
      <c r="C1345" s="558"/>
      <c r="D1345" s="552" t="s">
        <v>3111</v>
      </c>
      <c r="E1345" s="552"/>
    </row>
    <row r="1346" spans="1:5" x14ac:dyDescent="0.25">
      <c r="A1346" s="564" t="str">
        <f>IF(COUNTIF(Text!$C$4:$C$426,B1346)&gt;0,VLOOKUP(B1346,Text!$C$4:$H$426,6,FALSE),"")</f>
        <v/>
      </c>
      <c r="B1346" s="552" t="s">
        <v>3112</v>
      </c>
      <c r="C1346" s="558"/>
      <c r="D1346" s="552" t="s">
        <v>3113</v>
      </c>
      <c r="E1346" s="552"/>
    </row>
    <row r="1347" spans="1:5" x14ac:dyDescent="0.25">
      <c r="A1347" s="564" t="str">
        <f>IF(COUNTIF(Text!$C$4:$C$426,B1347)&gt;0,VLOOKUP(B1347,Text!$C$4:$H$426,6,FALSE),"")</f>
        <v/>
      </c>
      <c r="B1347" s="552" t="s">
        <v>3114</v>
      </c>
      <c r="C1347" s="558"/>
      <c r="D1347" s="552" t="s">
        <v>3115</v>
      </c>
      <c r="E1347" s="552"/>
    </row>
    <row r="1348" spans="1:5" x14ac:dyDescent="0.25">
      <c r="A1348" s="564" t="str">
        <f>IF(COUNTIF(Text!$C$4:$C$426,B1348)&gt;0,VLOOKUP(B1348,Text!$C$4:$H$426,6,FALSE),"")</f>
        <v/>
      </c>
      <c r="B1348" s="552" t="s">
        <v>3116</v>
      </c>
      <c r="C1348" s="558"/>
      <c r="D1348" s="552" t="s">
        <v>3117</v>
      </c>
      <c r="E1348" s="552"/>
    </row>
    <row r="1349" spans="1:5" x14ac:dyDescent="0.25">
      <c r="A1349" s="564" t="str">
        <f>IF(COUNTIF(Text!$C$4:$C$426,B1349)&gt;0,VLOOKUP(B1349,Text!$C$4:$H$426,6,FALSE),"")</f>
        <v/>
      </c>
      <c r="B1349" s="552" t="s">
        <v>3118</v>
      </c>
      <c r="C1349" s="558"/>
      <c r="D1349" s="552" t="s">
        <v>3119</v>
      </c>
      <c r="E1349" s="552"/>
    </row>
    <row r="1350" spans="1:5" x14ac:dyDescent="0.25">
      <c r="A1350" s="564" t="str">
        <f>IF(COUNTIF(Text!$C$4:$C$426,B1350)&gt;0,VLOOKUP(B1350,Text!$C$4:$H$426,6,FALSE),"")</f>
        <v/>
      </c>
      <c r="B1350" s="552" t="s">
        <v>3120</v>
      </c>
      <c r="C1350" s="558"/>
      <c r="D1350" s="552" t="s">
        <v>3121</v>
      </c>
      <c r="E1350" s="552"/>
    </row>
    <row r="1351" spans="1:5" x14ac:dyDescent="0.25">
      <c r="A1351" s="564" t="str">
        <f>IF(COUNTIF(Text!$C$4:$C$426,B1351)&gt;0,VLOOKUP(B1351,Text!$C$4:$H$426,6,FALSE),"")</f>
        <v/>
      </c>
      <c r="B1351" s="552" t="s">
        <v>3122</v>
      </c>
      <c r="C1351" s="558"/>
      <c r="D1351" s="552" t="s">
        <v>3123</v>
      </c>
      <c r="E1351" s="552"/>
    </row>
    <row r="1352" spans="1:5" x14ac:dyDescent="0.25">
      <c r="A1352" s="564" t="str">
        <f>IF(COUNTIF(Text!$C$4:$C$426,B1352)&gt;0,VLOOKUP(B1352,Text!$C$4:$H$426,6,FALSE),"")</f>
        <v/>
      </c>
      <c r="B1352" s="552" t="s">
        <v>3124</v>
      </c>
      <c r="C1352" s="558"/>
      <c r="D1352" s="552" t="s">
        <v>3125</v>
      </c>
      <c r="E1352" s="552"/>
    </row>
    <row r="1353" spans="1:5" x14ac:dyDescent="0.25">
      <c r="A1353" s="564" t="str">
        <f>IF(COUNTIF(Text!$C$4:$C$426,B1353)&gt;0,VLOOKUP(B1353,Text!$C$4:$H$426,6,FALSE),"")</f>
        <v/>
      </c>
      <c r="B1353" s="552" t="s">
        <v>433</v>
      </c>
      <c r="C1353" s="558"/>
      <c r="D1353" s="552" t="s">
        <v>3126</v>
      </c>
      <c r="E1353" s="552"/>
    </row>
    <row r="1354" spans="1:5" x14ac:dyDescent="0.25">
      <c r="A1354" s="564" t="str">
        <f>IF(COUNTIF(Text!$C$4:$C$426,B1354)&gt;0,VLOOKUP(B1354,Text!$C$4:$H$426,6,FALSE),"")</f>
        <v/>
      </c>
      <c r="B1354" s="552" t="s">
        <v>3127</v>
      </c>
      <c r="C1354" s="558"/>
      <c r="D1354" s="552" t="s">
        <v>3128</v>
      </c>
      <c r="E1354" s="552"/>
    </row>
    <row r="1355" spans="1:5" x14ac:dyDescent="0.25">
      <c r="A1355" s="564" t="str">
        <f>IF(COUNTIF(Text!$C$4:$C$426,B1355)&gt;0,VLOOKUP(B1355,Text!$C$4:$H$426,6,FALSE),"")</f>
        <v/>
      </c>
      <c r="B1355" s="552" t="s">
        <v>3129</v>
      </c>
      <c r="C1355" s="558"/>
      <c r="D1355" s="552" t="s">
        <v>3130</v>
      </c>
      <c r="E1355" s="552"/>
    </row>
    <row r="1356" spans="1:5" x14ac:dyDescent="0.25">
      <c r="A1356" s="564" t="str">
        <f>IF(COUNTIF(Text!$C$4:$C$426,B1356)&gt;0,VLOOKUP(B1356,Text!$C$4:$H$426,6,FALSE),"")</f>
        <v/>
      </c>
      <c r="B1356" s="552" t="s">
        <v>3131</v>
      </c>
      <c r="C1356" s="558"/>
      <c r="D1356" s="552" t="s">
        <v>3132</v>
      </c>
      <c r="E1356" s="552"/>
    </row>
    <row r="1357" spans="1:5" x14ac:dyDescent="0.25">
      <c r="A1357" s="564" t="str">
        <f>IF(COUNTIF(Text!$C$4:$C$426,B1357)&gt;0,VLOOKUP(B1357,Text!$C$4:$H$426,6,FALSE),"")</f>
        <v/>
      </c>
      <c r="B1357" s="552" t="s">
        <v>3133</v>
      </c>
      <c r="C1357" s="558"/>
      <c r="D1357" s="552" t="s">
        <v>3134</v>
      </c>
      <c r="E1357" s="552"/>
    </row>
    <row r="1358" spans="1:5" x14ac:dyDescent="0.25">
      <c r="A1358" s="564" t="str">
        <f>IF(COUNTIF(Text!$C$4:$C$426,B1358)&gt;0,VLOOKUP(B1358,Text!$C$4:$H$426,6,FALSE),"")</f>
        <v/>
      </c>
      <c r="B1358" s="552" t="s">
        <v>3136</v>
      </c>
      <c r="C1358" s="558"/>
      <c r="D1358" s="552" t="s">
        <v>3137</v>
      </c>
      <c r="E1358" s="552"/>
    </row>
    <row r="1359" spans="1:5" x14ac:dyDescent="0.25">
      <c r="A1359" s="564" t="str">
        <f>IF(COUNTIF(Text!$C$4:$C$426,B1359)&gt;0,VLOOKUP(B1359,Text!$C$4:$H$426,6,FALSE),"")</f>
        <v/>
      </c>
      <c r="B1359" s="552" t="s">
        <v>3138</v>
      </c>
      <c r="C1359" s="558"/>
      <c r="D1359" s="552" t="s">
        <v>3139</v>
      </c>
      <c r="E1359" s="552"/>
    </row>
    <row r="1360" spans="1:5" x14ac:dyDescent="0.25">
      <c r="A1360" s="564" t="str">
        <f>IF(COUNTIF(Text!$C$4:$C$426,B1360)&gt;0,VLOOKUP(B1360,Text!$C$4:$H$426,6,FALSE),"")</f>
        <v/>
      </c>
      <c r="B1360" s="552" t="s">
        <v>3140</v>
      </c>
      <c r="C1360" s="558"/>
      <c r="D1360" s="552" t="s">
        <v>3141</v>
      </c>
      <c r="E1360" s="552"/>
    </row>
    <row r="1361" spans="1:5" x14ac:dyDescent="0.25">
      <c r="A1361" s="564" t="str">
        <f>IF(COUNTIF(Text!$C$4:$C$426,B1361)&gt;0,VLOOKUP(B1361,Text!$C$4:$H$426,6,FALSE),"")</f>
        <v/>
      </c>
      <c r="B1361" s="552" t="s">
        <v>3142</v>
      </c>
      <c r="C1361" s="558"/>
      <c r="D1361" s="552" t="s">
        <v>3143</v>
      </c>
      <c r="E1361" s="552"/>
    </row>
    <row r="1362" spans="1:5" x14ac:dyDescent="0.25">
      <c r="A1362" s="564" t="str">
        <f>IF(COUNTIF(Text!$C$4:$C$426,B1362)&gt;0,VLOOKUP(B1362,Text!$C$4:$H$426,6,FALSE),"")</f>
        <v/>
      </c>
      <c r="B1362" s="552" t="s">
        <v>3144</v>
      </c>
      <c r="C1362" s="558"/>
      <c r="D1362" s="552" t="s">
        <v>3145</v>
      </c>
      <c r="E1362" s="552"/>
    </row>
    <row r="1363" spans="1:5" x14ac:dyDescent="0.25">
      <c r="A1363" s="564" t="str">
        <f>IF(COUNTIF(Text!$C$4:$C$426,B1363)&gt;0,VLOOKUP(B1363,Text!$C$4:$H$426,6,FALSE),"")</f>
        <v/>
      </c>
      <c r="B1363" s="552" t="s">
        <v>3146</v>
      </c>
      <c r="C1363" s="558"/>
      <c r="D1363" s="552" t="s">
        <v>3147</v>
      </c>
      <c r="E1363" s="552"/>
    </row>
    <row r="1364" spans="1:5" x14ac:dyDescent="0.25">
      <c r="A1364" s="564" t="str">
        <f>IF(COUNTIF(Text!$C$4:$C$426,B1364)&gt;0,VLOOKUP(B1364,Text!$C$4:$H$426,6,FALSE),"")</f>
        <v/>
      </c>
      <c r="B1364" s="552" t="s">
        <v>3148</v>
      </c>
      <c r="C1364" s="558"/>
      <c r="D1364" s="552" t="s">
        <v>3149</v>
      </c>
      <c r="E1364" s="552"/>
    </row>
    <row r="1365" spans="1:5" x14ac:dyDescent="0.25">
      <c r="A1365" s="564" t="str">
        <f>IF(COUNTIF(Text!$C$4:$C$426,B1365)&gt;0,VLOOKUP(B1365,Text!$C$4:$H$426,6,FALSE),"")</f>
        <v/>
      </c>
      <c r="B1365" s="552" t="s">
        <v>3150</v>
      </c>
      <c r="C1365" s="558"/>
      <c r="D1365" s="552" t="s">
        <v>3151</v>
      </c>
      <c r="E1365" s="552"/>
    </row>
    <row r="1366" spans="1:5" x14ac:dyDescent="0.25">
      <c r="A1366" s="564" t="str">
        <f>IF(COUNTIF(Text!$C$4:$C$426,B1366)&gt;0,VLOOKUP(B1366,Text!$C$4:$H$426,6,FALSE),"")</f>
        <v/>
      </c>
      <c r="B1366" s="552" t="s">
        <v>3152</v>
      </c>
      <c r="C1366" s="558"/>
      <c r="D1366" s="552" t="s">
        <v>3153</v>
      </c>
      <c r="E1366" s="552"/>
    </row>
    <row r="1367" spans="1:5" x14ac:dyDescent="0.25">
      <c r="A1367" s="564" t="str">
        <f>IF(COUNTIF(Text!$C$4:$C$426,B1367)&gt;0,VLOOKUP(B1367,Text!$C$4:$H$426,6,FALSE),"")</f>
        <v/>
      </c>
      <c r="B1367" s="552" t="s">
        <v>3154</v>
      </c>
      <c r="C1367" s="558"/>
      <c r="D1367" s="552" t="s">
        <v>3155</v>
      </c>
      <c r="E1367" s="552"/>
    </row>
    <row r="1368" spans="1:5" x14ac:dyDescent="0.25">
      <c r="A1368" s="564" t="str">
        <f>IF(COUNTIF(Text!$C$4:$C$426,B1368)&gt;0,VLOOKUP(B1368,Text!$C$4:$H$426,6,FALSE),"")</f>
        <v/>
      </c>
      <c r="B1368" s="552" t="s">
        <v>3156</v>
      </c>
      <c r="C1368" s="558"/>
      <c r="D1368" s="552" t="s">
        <v>3157</v>
      </c>
      <c r="E1368" s="552"/>
    </row>
    <row r="1369" spans="1:5" x14ac:dyDescent="0.25">
      <c r="A1369" s="564" t="str">
        <f>IF(COUNTIF(Text!$C$4:$C$426,B1369)&gt;0,VLOOKUP(B1369,Text!$C$4:$H$426,6,FALSE),"")</f>
        <v/>
      </c>
      <c r="B1369" s="552" t="s">
        <v>3158</v>
      </c>
      <c r="C1369" s="558"/>
      <c r="D1369" s="552" t="s">
        <v>3158</v>
      </c>
      <c r="E1369" s="552"/>
    </row>
    <row r="1370" spans="1:5" x14ac:dyDescent="0.25">
      <c r="A1370" s="564">
        <f>IF(COUNTIF(Text!$C$4:$C$426,B1370)&gt;0,VLOOKUP(B1370,Text!$C$4:$H$426,6,FALSE),"")</f>
        <v>0</v>
      </c>
      <c r="B1370" s="552" t="s">
        <v>474</v>
      </c>
      <c r="C1370" s="558"/>
      <c r="D1370" s="552"/>
      <c r="E1370" s="552"/>
    </row>
    <row r="1371" spans="1:5" x14ac:dyDescent="0.25">
      <c r="A1371" s="564" t="str">
        <f>IF(COUNTIF(Text!$C$4:$C$426,B1371)&gt;0,VLOOKUP(B1371,Text!$C$4:$H$426,6,FALSE),"")</f>
        <v/>
      </c>
      <c r="B1371" s="31" t="s">
        <v>3159</v>
      </c>
      <c r="C1371" s="558"/>
      <c r="D1371" s="552" t="s">
        <v>3160</v>
      </c>
      <c r="E1371" s="552"/>
    </row>
    <row r="1372" spans="1:5" x14ac:dyDescent="0.25">
      <c r="A1372" s="564">
        <f>IF(COUNTIF(Text!$C$4:$C$426,B1372)&gt;0,VLOOKUP(B1372,Text!$C$4:$H$426,6,FALSE),"")</f>
        <v>0</v>
      </c>
      <c r="B1372" s="552" t="s">
        <v>3161</v>
      </c>
      <c r="C1372" s="558"/>
      <c r="D1372" s="552" t="s">
        <v>3162</v>
      </c>
      <c r="E1372" s="552"/>
    </row>
    <row r="1373" spans="1:5" x14ac:dyDescent="0.25">
      <c r="A1373" s="564" t="str">
        <f>IF(COUNTIF(Text!$C$4:$C$426,B1373)&gt;0,VLOOKUP(B1373,Text!$C$4:$H$426,6,FALSE),"")</f>
        <v/>
      </c>
      <c r="B1373" s="552" t="s">
        <v>3163</v>
      </c>
      <c r="C1373" s="558"/>
      <c r="D1373" s="552" t="s">
        <v>3164</v>
      </c>
      <c r="E1373" s="552"/>
    </row>
    <row r="1374" spans="1:5" x14ac:dyDescent="0.25">
      <c r="A1374" s="564" t="str">
        <f>IF(COUNTIF(Text!$C$4:$C$426,B1374)&gt;0,VLOOKUP(B1374,Text!$C$4:$H$426,6,FALSE),"")</f>
        <v/>
      </c>
      <c r="B1374" s="552" t="s">
        <v>3165</v>
      </c>
      <c r="C1374" s="558"/>
      <c r="D1374" s="552" t="s">
        <v>3166</v>
      </c>
      <c r="E1374" s="552"/>
    </row>
    <row r="1375" spans="1:5" x14ac:dyDescent="0.25">
      <c r="A1375" s="564" t="str">
        <f>IF(COUNTIF(Text!$C$4:$C$426,B1375)&gt;0,VLOOKUP(B1375,Text!$C$4:$H$426,6,FALSE),"")</f>
        <v/>
      </c>
      <c r="B1375" s="552" t="s">
        <v>3167</v>
      </c>
      <c r="C1375" s="558"/>
      <c r="D1375" s="552" t="s">
        <v>3168</v>
      </c>
      <c r="E1375" s="552"/>
    </row>
    <row r="1376" spans="1:5" x14ac:dyDescent="0.25">
      <c r="A1376" s="564" t="str">
        <f>IF(COUNTIF(Text!$C$4:$C$426,B1376)&gt;0,VLOOKUP(B1376,Text!$C$4:$H$426,6,FALSE),"")</f>
        <v/>
      </c>
      <c r="B1376" s="552" t="s">
        <v>3169</v>
      </c>
      <c r="C1376" s="558"/>
      <c r="D1376" s="552" t="s">
        <v>3170</v>
      </c>
      <c r="E1376" s="552"/>
    </row>
    <row r="1377" spans="1:5" x14ac:dyDescent="0.25">
      <c r="A1377" s="564" t="str">
        <f>IF(COUNTIF(Text!$C$4:$C$426,B1377)&gt;0,VLOOKUP(B1377,Text!$C$4:$H$426,6,FALSE),"")</f>
        <v/>
      </c>
      <c r="B1377" s="552" t="s">
        <v>3171</v>
      </c>
      <c r="C1377" s="558"/>
      <c r="D1377" s="552" t="s">
        <v>3171</v>
      </c>
      <c r="E1377" s="552"/>
    </row>
    <row r="1378" spans="1:5" x14ac:dyDescent="0.25">
      <c r="A1378" s="564" t="str">
        <f>IF(COUNTIF(Text!$C$4:$C$426,B1378)&gt;0,VLOOKUP(B1378,Text!$C$4:$H$426,6,FALSE),"")</f>
        <v/>
      </c>
      <c r="B1378" s="552" t="s">
        <v>3172</v>
      </c>
      <c r="C1378" s="558"/>
      <c r="D1378" s="552" t="s">
        <v>3173</v>
      </c>
      <c r="E1378" s="552"/>
    </row>
    <row r="1379" spans="1:5" x14ac:dyDescent="0.25">
      <c r="A1379" s="564" t="str">
        <f>IF(COUNTIF(Text!$C$4:$C$426,B1379)&gt;0,VLOOKUP(B1379,Text!$C$4:$H$426,6,FALSE),"")</f>
        <v/>
      </c>
      <c r="B1379" s="552" t="s">
        <v>3174</v>
      </c>
      <c r="C1379" s="558"/>
      <c r="D1379" s="552" t="s">
        <v>3175</v>
      </c>
      <c r="E1379" s="552"/>
    </row>
    <row r="1380" spans="1:5" x14ac:dyDescent="0.25">
      <c r="A1380" s="564" t="str">
        <f>IF(COUNTIF(Text!$C$4:$C$426,B1380)&gt;0,VLOOKUP(B1380,Text!$C$4:$H$426,6,FALSE),"")</f>
        <v/>
      </c>
      <c r="B1380" s="552" t="s">
        <v>3176</v>
      </c>
      <c r="C1380" s="558"/>
      <c r="D1380" s="552" t="s">
        <v>3177</v>
      </c>
      <c r="E1380" s="552"/>
    </row>
    <row r="1381" spans="1:5" x14ac:dyDescent="0.25">
      <c r="A1381" s="564" t="str">
        <f>IF(COUNTIF(Text!$C$4:$C$426,B1381)&gt;0,VLOOKUP(B1381,Text!$C$4:$H$426,6,FALSE),"")</f>
        <v/>
      </c>
      <c r="B1381" s="552" t="s">
        <v>3178</v>
      </c>
      <c r="C1381" s="558"/>
      <c r="D1381" s="552" t="s">
        <v>3179</v>
      </c>
      <c r="E1381" s="552"/>
    </row>
    <row r="1382" spans="1:5" x14ac:dyDescent="0.25">
      <c r="A1382" s="564" t="str">
        <f>IF(COUNTIF(Text!$C$4:$C$426,B1382)&gt;0,VLOOKUP(B1382,Text!$C$4:$H$426,6,FALSE),"")</f>
        <v/>
      </c>
      <c r="B1382" s="552" t="s">
        <v>3180</v>
      </c>
      <c r="C1382" s="558"/>
      <c r="D1382" s="552" t="s">
        <v>3181</v>
      </c>
      <c r="E1382" s="552"/>
    </row>
    <row r="1383" spans="1:5" x14ac:dyDescent="0.25">
      <c r="A1383" s="564" t="str">
        <f>IF(COUNTIF(Text!$C$4:$C$426,B1383)&gt;0,VLOOKUP(B1383,Text!$C$4:$H$426,6,FALSE),"")</f>
        <v/>
      </c>
      <c r="B1383" s="552" t="s">
        <v>3182</v>
      </c>
      <c r="C1383" s="558"/>
      <c r="D1383" s="552" t="s">
        <v>3183</v>
      </c>
      <c r="E1383" s="552"/>
    </row>
    <row r="1384" spans="1:5" x14ac:dyDescent="0.25">
      <c r="A1384" s="564" t="str">
        <f>IF(COUNTIF(Text!$C$4:$C$426,B1384)&gt;0,VLOOKUP(B1384,Text!$C$4:$H$426,6,FALSE),"")</f>
        <v/>
      </c>
      <c r="B1384" s="552" t="s">
        <v>3184</v>
      </c>
      <c r="C1384" s="558"/>
      <c r="D1384" s="552" t="s">
        <v>3185</v>
      </c>
      <c r="E1384" s="552"/>
    </row>
    <row r="1385" spans="1:5" x14ac:dyDescent="0.25">
      <c r="A1385" s="564" t="str">
        <f>IF(COUNTIF(Text!$C$4:$C$426,B1385)&gt;0,VLOOKUP(B1385,Text!$C$4:$H$426,6,FALSE),"")</f>
        <v/>
      </c>
      <c r="B1385" s="552" t="s">
        <v>3186</v>
      </c>
      <c r="C1385" s="558"/>
      <c r="D1385" s="552" t="s">
        <v>3187</v>
      </c>
      <c r="E1385" s="552"/>
    </row>
    <row r="1386" spans="1:5" x14ac:dyDescent="0.25">
      <c r="A1386" s="564" t="str">
        <f>IF(COUNTIF(Text!$C$4:$C$426,B1386)&gt;0,VLOOKUP(B1386,Text!$C$4:$H$426,6,FALSE),"")</f>
        <v/>
      </c>
      <c r="B1386" s="552" t="s">
        <v>3188</v>
      </c>
      <c r="C1386" s="558"/>
      <c r="D1386" s="552" t="s">
        <v>3189</v>
      </c>
      <c r="E1386" s="552"/>
    </row>
    <row r="1387" spans="1:5" x14ac:dyDescent="0.25">
      <c r="A1387" s="564" t="str">
        <f>IF(COUNTIF(Text!$C$4:$C$426,B1387)&gt;0,VLOOKUP(B1387,Text!$C$4:$H$426,6,FALSE),"")</f>
        <v/>
      </c>
      <c r="B1387" s="552" t="s">
        <v>3190</v>
      </c>
      <c r="C1387" s="558"/>
      <c r="D1387" s="552" t="s">
        <v>3191</v>
      </c>
      <c r="E1387" s="552"/>
    </row>
    <row r="1388" spans="1:5" x14ac:dyDescent="0.25">
      <c r="A1388" s="564" t="str">
        <f>IF(COUNTIF(Text!$C$4:$C$426,B1388)&gt;0,VLOOKUP(B1388,Text!$C$4:$H$426,6,FALSE),"")</f>
        <v/>
      </c>
      <c r="B1388" s="552" t="s">
        <v>3192</v>
      </c>
      <c r="C1388" s="558"/>
      <c r="D1388" s="552" t="s">
        <v>3193</v>
      </c>
      <c r="E1388" s="552"/>
    </row>
    <row r="1389" spans="1:5" x14ac:dyDescent="0.25">
      <c r="A1389" s="564" t="str">
        <f>IF(COUNTIF(Text!$C$4:$C$426,B1389)&gt;0,VLOOKUP(B1389,Text!$C$4:$H$426,6,FALSE),"")</f>
        <v/>
      </c>
      <c r="B1389" s="552" t="s">
        <v>3194</v>
      </c>
      <c r="C1389" s="558"/>
      <c r="D1389" s="552" t="s">
        <v>3195</v>
      </c>
      <c r="E1389" s="552"/>
    </row>
    <row r="1390" spans="1:5" x14ac:dyDescent="0.25">
      <c r="A1390" s="564" t="str">
        <f>IF(COUNTIF(Text!$C$4:$C$426,B1390)&gt;0,VLOOKUP(B1390,Text!$C$4:$H$426,6,FALSE),"")</f>
        <v/>
      </c>
      <c r="B1390" s="552" t="s">
        <v>3196</v>
      </c>
      <c r="C1390" s="558"/>
      <c r="D1390" s="552" t="s">
        <v>3197</v>
      </c>
      <c r="E1390" s="552"/>
    </row>
    <row r="1391" spans="1:5" x14ac:dyDescent="0.25">
      <c r="A1391" s="564" t="str">
        <f>IF(COUNTIF(Text!$C$4:$C$426,B1391)&gt;0,VLOOKUP(B1391,Text!$C$4:$H$426,6,FALSE),"")</f>
        <v/>
      </c>
      <c r="B1391" s="552" t="s">
        <v>3198</v>
      </c>
      <c r="C1391" s="558"/>
      <c r="D1391" s="552" t="s">
        <v>3199</v>
      </c>
      <c r="E1391" s="552"/>
    </row>
    <row r="1392" spans="1:5" x14ac:dyDescent="0.25">
      <c r="A1392" s="564" t="str">
        <f>IF(COUNTIF(Text!$C$4:$C$426,B1392)&gt;0,VLOOKUP(B1392,Text!$C$4:$H$426,6,FALSE),"")</f>
        <v/>
      </c>
      <c r="B1392" s="552" t="s">
        <v>3200</v>
      </c>
      <c r="C1392" s="558"/>
      <c r="D1392" s="552" t="s">
        <v>3201</v>
      </c>
      <c r="E1392" s="552"/>
    </row>
    <row r="1393" spans="1:5" x14ac:dyDescent="0.25">
      <c r="A1393" s="564" t="str">
        <f>IF(COUNTIF(Text!$C$4:$C$426,B1393)&gt;0,VLOOKUP(B1393,Text!$C$4:$H$426,6,FALSE),"")</f>
        <v/>
      </c>
      <c r="B1393" s="552" t="s">
        <v>3202</v>
      </c>
      <c r="C1393" s="558"/>
      <c r="D1393" s="552" t="s">
        <v>3203</v>
      </c>
      <c r="E1393" s="552"/>
    </row>
    <row r="1394" spans="1:5" x14ac:dyDescent="0.25">
      <c r="A1394" s="564" t="str">
        <f>IF(COUNTIF(Text!$C$4:$C$426,B1394)&gt;0,VLOOKUP(B1394,Text!$C$4:$H$426,6,FALSE),"")</f>
        <v/>
      </c>
      <c r="B1394" s="552" t="s">
        <v>3204</v>
      </c>
      <c r="C1394" s="558"/>
      <c r="D1394" s="552" t="s">
        <v>3205</v>
      </c>
      <c r="E1394" s="552"/>
    </row>
    <row r="1395" spans="1:5" x14ac:dyDescent="0.25">
      <c r="A1395" s="564" t="str">
        <f>IF(COUNTIF(Text!$C$4:$C$426,B1395)&gt;0,VLOOKUP(B1395,Text!$C$4:$H$426,6,FALSE),"")</f>
        <v/>
      </c>
      <c r="B1395" s="552" t="s">
        <v>3206</v>
      </c>
      <c r="C1395" s="558"/>
      <c r="D1395" s="552" t="s">
        <v>3207</v>
      </c>
      <c r="E1395" s="552"/>
    </row>
    <row r="1396" spans="1:5" x14ac:dyDescent="0.25">
      <c r="A1396" s="564" t="str">
        <f>IF(COUNTIF(Text!$C$4:$C$426,B1396)&gt;0,VLOOKUP(B1396,Text!$C$4:$H$426,6,FALSE),"")</f>
        <v/>
      </c>
      <c r="B1396" s="552" t="s">
        <v>3208</v>
      </c>
      <c r="C1396" s="558"/>
      <c r="D1396" s="552" t="s">
        <v>3209</v>
      </c>
      <c r="E1396" s="552"/>
    </row>
    <row r="1397" spans="1:5" x14ac:dyDescent="0.25">
      <c r="A1397" s="564" t="str">
        <f>IF(COUNTIF(Text!$C$4:$C$426,B1397)&gt;0,VLOOKUP(B1397,Text!$C$4:$H$426,6,FALSE),"")</f>
        <v/>
      </c>
      <c r="B1397" s="552" t="s">
        <v>3210</v>
      </c>
      <c r="C1397" s="558"/>
      <c r="D1397" s="552" t="s">
        <v>3211</v>
      </c>
      <c r="E1397" s="552"/>
    </row>
    <row r="1398" spans="1:5" x14ac:dyDescent="0.25">
      <c r="A1398" s="564" t="str">
        <f>IF(COUNTIF(Text!$C$4:$C$426,B1398)&gt;0,VLOOKUP(B1398,Text!$C$4:$H$426,6,FALSE),"")</f>
        <v/>
      </c>
      <c r="B1398" s="552" t="s">
        <v>3212</v>
      </c>
      <c r="C1398" s="558"/>
      <c r="D1398" s="552" t="s">
        <v>3213</v>
      </c>
      <c r="E1398" s="552"/>
    </row>
    <row r="1399" spans="1:5" x14ac:dyDescent="0.25">
      <c r="A1399" s="564" t="str">
        <f>IF(COUNTIF(Text!$C$4:$C$426,B1399)&gt;0,VLOOKUP(B1399,Text!$C$4:$H$426,6,FALSE),"")</f>
        <v/>
      </c>
      <c r="B1399" s="552" t="s">
        <v>3214</v>
      </c>
      <c r="C1399" s="558"/>
      <c r="D1399" s="552" t="s">
        <v>3215</v>
      </c>
      <c r="E1399" s="552"/>
    </row>
    <row r="1400" spans="1:5" x14ac:dyDescent="0.25">
      <c r="A1400" s="564" t="str">
        <f>IF(COUNTIF(Text!$C$4:$C$426,B1400)&gt;0,VLOOKUP(B1400,Text!$C$4:$H$426,6,FALSE),"")</f>
        <v/>
      </c>
      <c r="B1400" s="552" t="s">
        <v>3216</v>
      </c>
      <c r="C1400" s="558"/>
      <c r="D1400" s="552" t="s">
        <v>3217</v>
      </c>
      <c r="E1400" s="552"/>
    </row>
    <row r="1401" spans="1:5" x14ac:dyDescent="0.25">
      <c r="A1401" s="564" t="str">
        <f>IF(COUNTIF(Text!$C$4:$C$426,B1401)&gt;0,VLOOKUP(B1401,Text!$C$4:$H$426,6,FALSE),"")</f>
        <v/>
      </c>
      <c r="B1401" s="552" t="s">
        <v>3218</v>
      </c>
      <c r="C1401" s="558"/>
      <c r="D1401" s="552" t="s">
        <v>3219</v>
      </c>
      <c r="E1401" s="552"/>
    </row>
    <row r="1402" spans="1:5" x14ac:dyDescent="0.25">
      <c r="A1402" s="564" t="str">
        <f>IF(COUNTIF(Text!$C$4:$C$426,B1402)&gt;0,VLOOKUP(B1402,Text!$C$4:$H$426,6,FALSE),"")</f>
        <v/>
      </c>
      <c r="B1402" s="552" t="s">
        <v>3220</v>
      </c>
      <c r="C1402" s="558"/>
      <c r="D1402" s="552" t="s">
        <v>3221</v>
      </c>
      <c r="E1402" s="552"/>
    </row>
    <row r="1403" spans="1:5" x14ac:dyDescent="0.25">
      <c r="A1403" s="564" t="str">
        <f>IF(COUNTIF(Text!$C$4:$C$426,B1403)&gt;0,VLOOKUP(B1403,Text!$C$4:$H$426,6,FALSE),"")</f>
        <v/>
      </c>
      <c r="B1403" s="552" t="s">
        <v>3222</v>
      </c>
      <c r="C1403" s="558"/>
      <c r="D1403" s="552" t="s">
        <v>3223</v>
      </c>
      <c r="E1403" s="552"/>
    </row>
    <row r="1404" spans="1:5" x14ac:dyDescent="0.25">
      <c r="A1404" s="564" t="str">
        <f>IF(COUNTIF(Text!$C$4:$C$426,B1404)&gt;0,VLOOKUP(B1404,Text!$C$4:$H$426,6,FALSE),"")</f>
        <v/>
      </c>
      <c r="B1404" s="552" t="s">
        <v>3224</v>
      </c>
      <c r="C1404" s="558"/>
      <c r="D1404" s="552" t="s">
        <v>3225</v>
      </c>
      <c r="E1404" s="552"/>
    </row>
    <row r="1405" spans="1:5" x14ac:dyDescent="0.25">
      <c r="A1405" s="564" t="str">
        <f>IF(COUNTIF(Text!$C$4:$C$426,B1405)&gt;0,VLOOKUP(B1405,Text!$C$4:$H$426,6,FALSE),"")</f>
        <v/>
      </c>
      <c r="B1405" s="552" t="s">
        <v>3226</v>
      </c>
      <c r="C1405" s="558"/>
      <c r="D1405" s="552" t="s">
        <v>3227</v>
      </c>
      <c r="E1405" s="552"/>
    </row>
    <row r="1406" spans="1:5" x14ac:dyDescent="0.25">
      <c r="A1406" s="564" t="str">
        <f>IF(COUNTIF(Text!$C$4:$C$426,B1406)&gt;0,VLOOKUP(B1406,Text!$C$4:$H$426,6,FALSE),"")</f>
        <v/>
      </c>
      <c r="B1406" s="552" t="s">
        <v>3228</v>
      </c>
      <c r="C1406" s="558"/>
      <c r="D1406" s="552" t="s">
        <v>3229</v>
      </c>
      <c r="E1406" s="552"/>
    </row>
    <row r="1407" spans="1:5" x14ac:dyDescent="0.25">
      <c r="A1407" s="564" t="str">
        <f>IF(COUNTIF(Text!$C$4:$C$426,B1407)&gt;0,VLOOKUP(B1407,Text!$C$4:$H$426,6,FALSE),"")</f>
        <v/>
      </c>
      <c r="B1407" s="552" t="s">
        <v>3230</v>
      </c>
      <c r="C1407" s="558"/>
      <c r="D1407" s="552" t="s">
        <v>3231</v>
      </c>
      <c r="E1407" s="552"/>
    </row>
    <row r="1408" spans="1:5" x14ac:dyDescent="0.25">
      <c r="A1408" s="564" t="str">
        <f>IF(COUNTIF(Text!$C$4:$C$426,B1408)&gt;0,VLOOKUP(B1408,Text!$C$4:$H$426,6,FALSE),"")</f>
        <v/>
      </c>
      <c r="B1408" s="552" t="s">
        <v>3232</v>
      </c>
      <c r="C1408" s="558"/>
      <c r="D1408" s="552" t="s">
        <v>3233</v>
      </c>
      <c r="E1408" s="552"/>
    </row>
    <row r="1409" spans="1:5" x14ac:dyDescent="0.25">
      <c r="A1409" s="564" t="str">
        <f>IF(COUNTIF(Text!$C$4:$C$426,B1409)&gt;0,VLOOKUP(B1409,Text!$C$4:$H$426,6,FALSE),"")</f>
        <v/>
      </c>
      <c r="B1409" s="552" t="s">
        <v>3234</v>
      </c>
      <c r="C1409" s="558" t="s">
        <v>3235</v>
      </c>
      <c r="D1409" s="552" t="s">
        <v>3236</v>
      </c>
      <c r="E1409" s="552"/>
    </row>
    <row r="1410" spans="1:5" x14ac:dyDescent="0.25">
      <c r="A1410" s="564" t="str">
        <f>IF(COUNTIF(Text!$C$4:$C$426,B1410)&gt;0,VLOOKUP(B1410,Text!$C$4:$H$426,6,FALSE),"")</f>
        <v/>
      </c>
      <c r="B1410" s="552" t="s">
        <v>3237</v>
      </c>
      <c r="C1410" s="558"/>
      <c r="D1410" s="552" t="s">
        <v>3238</v>
      </c>
      <c r="E1410" s="552"/>
    </row>
    <row r="1411" spans="1:5" x14ac:dyDescent="0.25">
      <c r="A1411" s="564" t="str">
        <f>IF(COUNTIF(Text!$C$4:$C$426,B1411)&gt;0,VLOOKUP(B1411,Text!$C$4:$H$426,6,FALSE),"")</f>
        <v/>
      </c>
      <c r="B1411" s="552" t="s">
        <v>3239</v>
      </c>
      <c r="C1411" s="558"/>
      <c r="D1411" s="552" t="s">
        <v>3240</v>
      </c>
      <c r="E1411" s="552"/>
    </row>
    <row r="1412" spans="1:5" x14ac:dyDescent="0.25">
      <c r="A1412" s="564" t="str">
        <f>IF(COUNTIF(Text!$C$4:$C$426,B1412)&gt;0,VLOOKUP(B1412,Text!$C$4:$H$426,6,FALSE),"")</f>
        <v/>
      </c>
      <c r="B1412" s="552" t="s">
        <v>3241</v>
      </c>
      <c r="C1412" s="558"/>
      <c r="D1412" s="552" t="s">
        <v>3242</v>
      </c>
      <c r="E1412" s="552"/>
    </row>
    <row r="1413" spans="1:5" x14ac:dyDescent="0.25">
      <c r="A1413" s="564" t="str">
        <f>IF(COUNTIF(Text!$C$4:$C$426,B1413)&gt;0,VLOOKUP(B1413,Text!$C$4:$H$426,6,FALSE),"")</f>
        <v/>
      </c>
      <c r="B1413" s="552" t="s">
        <v>3243</v>
      </c>
      <c r="C1413" s="558"/>
      <c r="D1413" s="552" t="s">
        <v>3244</v>
      </c>
      <c r="E1413" s="552"/>
    </row>
    <row r="1414" spans="1:5" x14ac:dyDescent="0.25">
      <c r="A1414" s="564" t="str">
        <f>IF(COUNTIF(Text!$C$4:$C$426,B1414)&gt;0,VLOOKUP(B1414,Text!$C$4:$H$426,6,FALSE),"")</f>
        <v/>
      </c>
      <c r="B1414" s="552" t="s">
        <v>3245</v>
      </c>
      <c r="C1414" s="558"/>
      <c r="D1414" s="552" t="s">
        <v>3246</v>
      </c>
      <c r="E1414" s="552"/>
    </row>
    <row r="1415" spans="1:5" x14ac:dyDescent="0.25">
      <c r="A1415" s="564" t="str">
        <f>IF(COUNTIF(Text!$C$4:$C$426,B1415)&gt;0,VLOOKUP(B1415,Text!$C$4:$H$426,6,FALSE),"")</f>
        <v/>
      </c>
      <c r="B1415" s="552" t="s">
        <v>3247</v>
      </c>
      <c r="C1415" s="558"/>
      <c r="D1415" s="552" t="s">
        <v>3248</v>
      </c>
      <c r="E1415" s="552"/>
    </row>
    <row r="1416" spans="1:5" x14ac:dyDescent="0.25">
      <c r="A1416" s="564" t="str">
        <f>IF(COUNTIF(Text!$C$4:$C$426,B1416)&gt;0,VLOOKUP(B1416,Text!$C$4:$H$426,6,FALSE),"")</f>
        <v/>
      </c>
      <c r="B1416" s="552" t="s">
        <v>3249</v>
      </c>
      <c r="C1416" s="558"/>
      <c r="D1416" s="552" t="s">
        <v>3250</v>
      </c>
      <c r="E1416" s="552"/>
    </row>
    <row r="1417" spans="1:5" x14ac:dyDescent="0.25">
      <c r="A1417" s="564" t="str">
        <f>IF(COUNTIF(Text!$C$4:$C$426,B1417)&gt;0,VLOOKUP(B1417,Text!$C$4:$H$426,6,FALSE),"")</f>
        <v/>
      </c>
      <c r="B1417" s="552" t="s">
        <v>3251</v>
      </c>
      <c r="C1417" s="558"/>
      <c r="D1417" s="552" t="s">
        <v>3252</v>
      </c>
      <c r="E1417" s="552"/>
    </row>
    <row r="1418" spans="1:5" x14ac:dyDescent="0.25">
      <c r="A1418" s="564" t="str">
        <f>IF(COUNTIF(Text!$C$4:$C$426,B1418)&gt;0,VLOOKUP(B1418,Text!$C$4:$H$426,6,FALSE),"")</f>
        <v/>
      </c>
      <c r="B1418" s="552" t="s">
        <v>3253</v>
      </c>
      <c r="C1418" s="558"/>
      <c r="D1418" s="552" t="s">
        <v>3254</v>
      </c>
      <c r="E1418" s="552"/>
    </row>
    <row r="1419" spans="1:5" x14ac:dyDescent="0.25">
      <c r="A1419" s="564" t="str">
        <f>IF(COUNTIF(Text!$C$4:$C$426,B1419)&gt;0,VLOOKUP(B1419,Text!$C$4:$H$426,6,FALSE),"")</f>
        <v/>
      </c>
      <c r="B1419" s="552" t="s">
        <v>3255</v>
      </c>
      <c r="C1419" s="558"/>
      <c r="D1419" s="552" t="s">
        <v>3256</v>
      </c>
      <c r="E1419" s="552"/>
    </row>
    <row r="1420" spans="1:5" x14ac:dyDescent="0.25">
      <c r="A1420" s="564" t="str">
        <f>IF(COUNTIF(Text!$C$4:$C$426,B1420)&gt;0,VLOOKUP(B1420,Text!$C$4:$H$426,6,FALSE),"")</f>
        <v/>
      </c>
      <c r="B1420" s="552" t="s">
        <v>3257</v>
      </c>
      <c r="C1420" s="558"/>
      <c r="D1420" s="552" t="s">
        <v>3258</v>
      </c>
      <c r="E1420" s="552"/>
    </row>
    <row r="1421" spans="1:5" x14ac:dyDescent="0.25">
      <c r="A1421" s="564" t="str">
        <f>IF(COUNTIF(Text!$C$4:$C$426,B1421)&gt;0,VLOOKUP(B1421,Text!$C$4:$H$426,6,FALSE),"")</f>
        <v/>
      </c>
      <c r="B1421" s="552" t="s">
        <v>3259</v>
      </c>
      <c r="C1421" s="558"/>
      <c r="D1421" s="552" t="s">
        <v>3260</v>
      </c>
      <c r="E1421" s="552"/>
    </row>
    <row r="1422" spans="1:5" x14ac:dyDescent="0.25">
      <c r="A1422" s="564" t="str">
        <f>IF(COUNTIF(Text!$C$4:$C$426,B1422)&gt;0,VLOOKUP(B1422,Text!$C$4:$H$426,6,FALSE),"")</f>
        <v/>
      </c>
      <c r="B1422" s="552" t="s">
        <v>3261</v>
      </c>
      <c r="C1422" s="558"/>
      <c r="D1422" s="552" t="s">
        <v>3262</v>
      </c>
      <c r="E1422" s="552"/>
    </row>
    <row r="1423" spans="1:5" x14ac:dyDescent="0.25">
      <c r="A1423" s="564" t="str">
        <f>IF(COUNTIF(Text!$C$4:$C$426,B1423)&gt;0,VLOOKUP(B1423,Text!$C$4:$H$426,6,FALSE),"")</f>
        <v/>
      </c>
      <c r="B1423" s="552" t="s">
        <v>3263</v>
      </c>
      <c r="C1423" s="558"/>
      <c r="D1423" s="552" t="s">
        <v>3264</v>
      </c>
      <c r="E1423" s="552"/>
    </row>
    <row r="1424" spans="1:5" x14ac:dyDescent="0.25">
      <c r="A1424" s="564" t="str">
        <f>IF(COUNTIF(Text!$C$4:$C$426,B1424)&gt;0,VLOOKUP(B1424,Text!$C$4:$H$426,6,FALSE),"")</f>
        <v/>
      </c>
      <c r="B1424" s="552" t="s">
        <v>3265</v>
      </c>
      <c r="C1424" s="558"/>
      <c r="D1424" s="552" t="s">
        <v>3266</v>
      </c>
      <c r="E1424" s="552"/>
    </row>
    <row r="1425" spans="1:5" x14ac:dyDescent="0.25">
      <c r="A1425" s="564" t="str">
        <f>IF(COUNTIF(Text!$C$4:$C$426,B1425)&gt;0,VLOOKUP(B1425,Text!$C$4:$H$426,6,FALSE),"")</f>
        <v/>
      </c>
      <c r="B1425" s="552" t="s">
        <v>3267</v>
      </c>
      <c r="C1425" s="558"/>
      <c r="D1425" s="552" t="s">
        <v>3268</v>
      </c>
      <c r="E1425" s="552"/>
    </row>
    <row r="1426" spans="1:5" x14ac:dyDescent="0.25">
      <c r="A1426" s="564" t="str">
        <f>IF(COUNTIF(Text!$C$4:$C$426,B1426)&gt;0,VLOOKUP(B1426,Text!$C$4:$H$426,6,FALSE),"")</f>
        <v/>
      </c>
      <c r="B1426" s="552" t="s">
        <v>3269</v>
      </c>
      <c r="C1426" s="558"/>
      <c r="D1426" s="552" t="s">
        <v>3270</v>
      </c>
      <c r="E1426" s="552"/>
    </row>
    <row r="1427" spans="1:5" x14ac:dyDescent="0.25">
      <c r="A1427" s="564" t="str">
        <f>IF(COUNTIF(Text!$C$4:$C$426,B1427)&gt;0,VLOOKUP(B1427,Text!$C$4:$H$426,6,FALSE),"")</f>
        <v/>
      </c>
      <c r="B1427" s="552" t="s">
        <v>3271</v>
      </c>
      <c r="C1427" s="558"/>
      <c r="D1427" s="552" t="s">
        <v>3272</v>
      </c>
      <c r="E1427" s="552"/>
    </row>
    <row r="1428" spans="1:5" x14ac:dyDescent="0.25">
      <c r="A1428" s="564" t="str">
        <f>IF(COUNTIF(Text!$C$4:$C$426,B1428)&gt;0,VLOOKUP(B1428,Text!$C$4:$H$426,6,FALSE),"")</f>
        <v/>
      </c>
      <c r="B1428" s="552" t="s">
        <v>3273</v>
      </c>
      <c r="C1428" s="558"/>
      <c r="D1428" s="552" t="s">
        <v>3274</v>
      </c>
      <c r="E1428" s="552"/>
    </row>
    <row r="1429" spans="1:5" x14ac:dyDescent="0.25">
      <c r="A1429" s="564" t="str">
        <f>IF(COUNTIF(Text!$C$4:$C$426,B1429)&gt;0,VLOOKUP(B1429,Text!$C$4:$H$426,6,FALSE),"")</f>
        <v/>
      </c>
      <c r="B1429" s="552" t="s">
        <v>3275</v>
      </c>
      <c r="C1429" s="558"/>
      <c r="D1429" s="552" t="s">
        <v>3276</v>
      </c>
      <c r="E1429" s="552"/>
    </row>
    <row r="1430" spans="1:5" x14ac:dyDescent="0.25">
      <c r="A1430" s="564" t="str">
        <f>IF(COUNTIF(Text!$C$4:$C$426,B1430)&gt;0,VLOOKUP(B1430,Text!$C$4:$H$426,6,FALSE),"")</f>
        <v/>
      </c>
      <c r="B1430" s="552" t="s">
        <v>3277</v>
      </c>
      <c r="C1430" s="558"/>
      <c r="D1430" s="552" t="s">
        <v>3278</v>
      </c>
      <c r="E1430" s="552"/>
    </row>
    <row r="1431" spans="1:5" x14ac:dyDescent="0.25">
      <c r="A1431" s="564">
        <f>IF(COUNTIF(Text!$C$4:$C$426,B1431)&gt;0,VLOOKUP(B1431,Text!$C$4:$H$426,6,FALSE),"")</f>
        <v>0</v>
      </c>
      <c r="B1431" s="552" t="s">
        <v>3279</v>
      </c>
      <c r="C1431" s="558"/>
      <c r="D1431" s="552" t="s">
        <v>3280</v>
      </c>
      <c r="E1431" s="552"/>
    </row>
    <row r="1432" spans="1:5" x14ac:dyDescent="0.25">
      <c r="A1432" s="564" t="str">
        <f>IF(COUNTIF(Text!$C$4:$C$426,B1432)&gt;0,VLOOKUP(B1432,Text!$C$4:$H$426,6,FALSE),"")</f>
        <v/>
      </c>
      <c r="B1432" s="552" t="s">
        <v>358</v>
      </c>
      <c r="C1432" s="558" t="s">
        <v>3330</v>
      </c>
      <c r="D1432" s="552" t="s">
        <v>3330</v>
      </c>
      <c r="E1432" s="552"/>
    </row>
    <row r="1433" spans="1:5" x14ac:dyDescent="0.25">
      <c r="A1433" s="564" t="str">
        <f>IF(COUNTIF(Text!$C$4:$C$426,B1433)&gt;0,VLOOKUP(B1433,Text!$C$4:$H$426,6,FALSE),"")</f>
        <v/>
      </c>
      <c r="B1433" s="552" t="s">
        <v>348</v>
      </c>
      <c r="C1433" s="558" t="s">
        <v>3331</v>
      </c>
      <c r="D1433" s="552" t="s">
        <v>3331</v>
      </c>
      <c r="E1433" s="552"/>
    </row>
    <row r="1434" spans="1:5" x14ac:dyDescent="0.25">
      <c r="A1434" s="564" t="str">
        <f>IF(COUNTIF(Text!$C$4:$C$426,B1434)&gt;0,VLOOKUP(B1434,Text!$C$4:$H$426,6,FALSE),"")</f>
        <v/>
      </c>
      <c r="B1434" s="552" t="s">
        <v>361</v>
      </c>
      <c r="C1434" s="558" t="s">
        <v>2574</v>
      </c>
      <c r="D1434" s="552" t="s">
        <v>2574</v>
      </c>
      <c r="E1434" s="552"/>
    </row>
    <row r="1435" spans="1:5" x14ac:dyDescent="0.25">
      <c r="A1435" s="564" t="str">
        <f>IF(COUNTIF(Text!$C$4:$C$426,B1435)&gt;0,VLOOKUP(B1435,Text!$C$4:$H$426,6,FALSE),"")</f>
        <v/>
      </c>
      <c r="B1435" s="552" t="s">
        <v>353</v>
      </c>
      <c r="C1435" s="558" t="s">
        <v>2635</v>
      </c>
      <c r="D1435" s="552" t="s">
        <v>2635</v>
      </c>
      <c r="E1435" s="552"/>
    </row>
    <row r="1436" spans="1:5" x14ac:dyDescent="0.25">
      <c r="A1436" s="564" t="str">
        <f>IF(COUNTIF(Text!$C$4:$C$426,B1436)&gt;0,VLOOKUP(B1436,Text!$C$4:$H$426,6,FALSE),"")</f>
        <v/>
      </c>
      <c r="B1436" s="552" t="s">
        <v>354</v>
      </c>
      <c r="C1436" s="558" t="s">
        <v>2677</v>
      </c>
      <c r="D1436" s="552" t="s">
        <v>2677</v>
      </c>
      <c r="E1436" s="552"/>
    </row>
    <row r="1437" spans="1:5" x14ac:dyDescent="0.25">
      <c r="A1437" s="564" t="str">
        <f>IF(COUNTIF(Text!$C$4:$C$426,B1437)&gt;0,VLOOKUP(B1437,Text!$C$4:$H$426,6,FALSE),"")</f>
        <v/>
      </c>
      <c r="B1437" s="552" t="s">
        <v>392</v>
      </c>
      <c r="C1437" s="558" t="s">
        <v>3332</v>
      </c>
      <c r="D1437" s="552" t="s">
        <v>3332</v>
      </c>
      <c r="E1437" s="552"/>
    </row>
    <row r="1438" spans="1:5" x14ac:dyDescent="0.25">
      <c r="A1438" s="564" t="str">
        <f>IF(COUNTIF(Text!$C$4:$C$426,B1438)&gt;0,VLOOKUP(B1438,Text!$C$4:$H$426,6,FALSE),"")</f>
        <v/>
      </c>
      <c r="B1438" s="552" t="s">
        <v>394</v>
      </c>
      <c r="C1438" s="558" t="s">
        <v>2789</v>
      </c>
      <c r="D1438" s="552" t="s">
        <v>2789</v>
      </c>
      <c r="E1438" s="552"/>
    </row>
    <row r="1439" spans="1:5" x14ac:dyDescent="0.25">
      <c r="A1439" s="564" t="str">
        <f>IF(COUNTIF(Text!$C$4:$C$426,B1439)&gt;0,VLOOKUP(B1439,Text!$C$4:$H$426,6,FALSE),"")</f>
        <v/>
      </c>
      <c r="B1439" s="552" t="s">
        <v>68</v>
      </c>
      <c r="C1439" s="558" t="s">
        <v>1906</v>
      </c>
      <c r="D1439" s="552" t="s">
        <v>1906</v>
      </c>
      <c r="E1439" s="552"/>
    </row>
    <row r="1440" spans="1:5" x14ac:dyDescent="0.25">
      <c r="A1440" s="564" t="str">
        <f>IF(COUNTIF(Text!$C$4:$C$426,B1440)&gt;0,VLOOKUP(B1440,Text!$C$4:$H$426,6,FALSE),"")</f>
        <v/>
      </c>
      <c r="B1440" s="552" t="s">
        <v>3333</v>
      </c>
      <c r="C1440" s="558" t="s">
        <v>3334</v>
      </c>
      <c r="D1440" s="552" t="s">
        <v>3334</v>
      </c>
      <c r="E1440" s="552"/>
    </row>
    <row r="1441" spans="1:5" x14ac:dyDescent="0.25">
      <c r="A1441" s="564" t="str">
        <f>IF(COUNTIF(Text!$C$4:$C$426,B1441)&gt;0,VLOOKUP(B1441,Text!$C$4:$H$426,6,FALSE),"")</f>
        <v/>
      </c>
      <c r="B1441" s="552" t="s">
        <v>3335</v>
      </c>
      <c r="C1441" s="558" t="s">
        <v>3336</v>
      </c>
      <c r="D1441" s="552" t="s">
        <v>3336</v>
      </c>
      <c r="E1441" s="552"/>
    </row>
    <row r="1442" spans="1:5" x14ac:dyDescent="0.25">
      <c r="A1442" s="564" t="str">
        <f>IF(COUNTIF(Text!$C$4:$C$426,B1442)&gt;0,VLOOKUP(B1442,Text!$C$4:$H$426,6,FALSE),"")</f>
        <v/>
      </c>
      <c r="B1442" s="552" t="s">
        <v>473</v>
      </c>
      <c r="C1442" s="558" t="s">
        <v>2419</v>
      </c>
      <c r="D1442" s="552" t="s">
        <v>2419</v>
      </c>
      <c r="E1442" s="552"/>
    </row>
    <row r="1443" spans="1:5" x14ac:dyDescent="0.25">
      <c r="A1443" s="564" t="str">
        <f>IF(COUNTIF(Text!$C$4:$C$426,B1443)&gt;0,VLOOKUP(B1443,Text!$C$4:$H$426,6,FALSE),"")</f>
        <v/>
      </c>
      <c r="B1443" s="552" t="s">
        <v>3337</v>
      </c>
      <c r="C1443" s="558" t="s">
        <v>3338</v>
      </c>
      <c r="D1443" s="552" t="s">
        <v>3338</v>
      </c>
      <c r="E1443" s="552"/>
    </row>
    <row r="1444" spans="1:5" x14ac:dyDescent="0.25">
      <c r="A1444" s="564" t="str">
        <f>IF(COUNTIF(Text!$C$4:$C$426,B1444)&gt;0,VLOOKUP(B1444,Text!$C$4:$H$426,6,FALSE),"")</f>
        <v/>
      </c>
      <c r="B1444" s="552" t="s">
        <v>29</v>
      </c>
      <c r="C1444" s="558" t="s">
        <v>2050</v>
      </c>
      <c r="D1444" s="552" t="s">
        <v>2050</v>
      </c>
      <c r="E1444" s="552"/>
    </row>
    <row r="1445" spans="1:5" x14ac:dyDescent="0.25">
      <c r="A1445" s="564" t="str">
        <f>IF(COUNTIF(Text!$C$4:$C$426,B1445)&gt;0,VLOOKUP(B1445,Text!$C$4:$H$426,6,FALSE),"")</f>
        <v/>
      </c>
      <c r="B1445" s="552" t="s">
        <v>434</v>
      </c>
      <c r="C1445" s="558" t="s">
        <v>2051</v>
      </c>
      <c r="D1445" s="552" t="s">
        <v>2051</v>
      </c>
      <c r="E1445" s="552"/>
    </row>
    <row r="1446" spans="1:5" x14ac:dyDescent="0.25">
      <c r="A1446" s="564" t="str">
        <f>IF(COUNTIF(Text!$C$4:$C$426,B1446)&gt;0,VLOOKUP(B1446,Text!$C$4:$H$426,6,FALSE),"")</f>
        <v/>
      </c>
      <c r="B1446" s="552" t="s">
        <v>435</v>
      </c>
      <c r="C1446" s="558" t="s">
        <v>3339</v>
      </c>
      <c r="D1446" s="552" t="s">
        <v>3339</v>
      </c>
      <c r="E1446" s="552"/>
    </row>
    <row r="1447" spans="1:5" x14ac:dyDescent="0.25">
      <c r="A1447" s="564" t="str">
        <f>IF(COUNTIF(Text!$C$4:$C$426,B1447)&gt;0,VLOOKUP(B1447,Text!$C$4:$H$426,6,FALSE),"")</f>
        <v/>
      </c>
      <c r="B1447" s="552" t="s">
        <v>446</v>
      </c>
      <c r="C1447" s="558" t="s">
        <v>2053</v>
      </c>
      <c r="D1447" s="552" t="s">
        <v>2053</v>
      </c>
      <c r="E1447" s="552"/>
    </row>
    <row r="1448" spans="1:5" x14ac:dyDescent="0.25">
      <c r="A1448" s="564" t="str">
        <f>IF(COUNTIF(Text!$C$4:$C$426,B1448)&gt;0,VLOOKUP(B1448,Text!$C$4:$H$426,6,FALSE),"")</f>
        <v/>
      </c>
      <c r="B1448" s="552" t="s">
        <v>3340</v>
      </c>
      <c r="C1448" s="558" t="s">
        <v>3341</v>
      </c>
      <c r="D1448" s="552" t="s">
        <v>3341</v>
      </c>
      <c r="E1448" s="552"/>
    </row>
    <row r="1449" spans="1:5" x14ac:dyDescent="0.25">
      <c r="A1449" s="564" t="str">
        <f>IF(COUNTIF(Text!$C$4:$C$426,B1449)&gt;0,VLOOKUP(B1449,Text!$C$4:$H$426,6,FALSE),"")</f>
        <v/>
      </c>
      <c r="B1449" s="552" t="s">
        <v>3342</v>
      </c>
      <c r="C1449" s="558" t="s">
        <v>3343</v>
      </c>
      <c r="D1449" s="552" t="s">
        <v>3343</v>
      </c>
      <c r="E1449" s="552"/>
    </row>
    <row r="1450" spans="1:5" x14ac:dyDescent="0.25">
      <c r="A1450" s="564" t="str">
        <f>IF(COUNTIF(Text!$C$4:$C$426,B1450)&gt;0,VLOOKUP(B1450,Text!$C$4:$H$426,6,FALSE),"")</f>
        <v/>
      </c>
      <c r="B1450" s="552" t="s">
        <v>445</v>
      </c>
      <c r="C1450" s="558" t="s">
        <v>2054</v>
      </c>
      <c r="D1450" s="552" t="s">
        <v>2054</v>
      </c>
      <c r="E1450" s="552"/>
    </row>
    <row r="1451" spans="1:5" x14ac:dyDescent="0.25">
      <c r="A1451" s="564" t="str">
        <f>IF(COUNTIF(Text!$C$4:$C$426,B1451)&gt;0,VLOOKUP(B1451,Text!$C$4:$H$426,6,FALSE),"")</f>
        <v/>
      </c>
      <c r="B1451" s="552" t="s">
        <v>3344</v>
      </c>
      <c r="C1451" s="558" t="s">
        <v>3345</v>
      </c>
      <c r="D1451" s="552" t="s">
        <v>3345</v>
      </c>
      <c r="E1451" s="552"/>
    </row>
    <row r="1452" spans="1:5" x14ac:dyDescent="0.25">
      <c r="A1452" s="564" t="str">
        <f>IF(COUNTIF(Text!$C$4:$C$426,B1452)&gt;0,VLOOKUP(B1452,Text!$C$4:$H$426,6,FALSE),"")</f>
        <v/>
      </c>
      <c r="B1452" s="552" t="s">
        <v>3346</v>
      </c>
      <c r="C1452" s="558" t="s">
        <v>3347</v>
      </c>
      <c r="D1452" s="552" t="s">
        <v>3347</v>
      </c>
      <c r="E1452" s="552"/>
    </row>
    <row r="1453" spans="1:5" x14ac:dyDescent="0.25">
      <c r="A1453" s="564" t="str">
        <f>IF(COUNTIF(Text!$C$4:$C$426,B1453)&gt;0,VLOOKUP(B1453,Text!$C$4:$H$426,6,FALSE),"")</f>
        <v/>
      </c>
      <c r="B1453" s="552" t="s">
        <v>3348</v>
      </c>
      <c r="C1453" s="558" t="s">
        <v>3349</v>
      </c>
      <c r="D1453" s="552" t="s">
        <v>3349</v>
      </c>
      <c r="E1453" s="552"/>
    </row>
    <row r="1454" spans="1:5" x14ac:dyDescent="0.25">
      <c r="A1454" s="564" t="str">
        <f>IF(COUNTIF(Text!$C$4:$C$426,B1454)&gt;0,VLOOKUP(B1454,Text!$C$4:$H$426,6,FALSE),"")</f>
        <v/>
      </c>
      <c r="B1454" s="552" t="s">
        <v>400</v>
      </c>
      <c r="C1454" s="558" t="s">
        <v>3350</v>
      </c>
      <c r="D1454" s="552" t="s">
        <v>3350</v>
      </c>
      <c r="E1454" s="552"/>
    </row>
    <row r="1455" spans="1:5" x14ac:dyDescent="0.25">
      <c r="A1455" s="564" t="str">
        <f>IF(COUNTIF(Text!$C$4:$C$426,B1455)&gt;0,VLOOKUP(B1455,Text!$C$4:$H$426,6,FALSE),"")</f>
        <v/>
      </c>
      <c r="B1455" s="552" t="s">
        <v>401</v>
      </c>
      <c r="C1455" s="558" t="s">
        <v>3351</v>
      </c>
      <c r="D1455" s="552" t="s">
        <v>3351</v>
      </c>
      <c r="E1455" s="552"/>
    </row>
    <row r="1456" spans="1:5" x14ac:dyDescent="0.25">
      <c r="A1456" s="564" t="str">
        <f>IF(COUNTIF(Text!$C$4:$C$426,B1456)&gt;0,VLOOKUP(B1456,Text!$C$4:$H$426,6,FALSE),"")</f>
        <v/>
      </c>
      <c r="B1456" s="552" t="s">
        <v>402</v>
      </c>
      <c r="C1456" s="558" t="s">
        <v>3352</v>
      </c>
      <c r="D1456" s="552" t="s">
        <v>3352</v>
      </c>
      <c r="E1456" s="552"/>
    </row>
    <row r="1457" spans="1:5" x14ac:dyDescent="0.25">
      <c r="A1457" s="564" t="str">
        <f>IF(COUNTIF(Text!$C$4:$C$426,B1457)&gt;0,VLOOKUP(B1457,Text!$C$4:$H$426,6,FALSE),"")</f>
        <v/>
      </c>
      <c r="B1457" s="552" t="s">
        <v>89</v>
      </c>
      <c r="C1457" s="558" t="s">
        <v>3353</v>
      </c>
      <c r="D1457" s="552" t="s">
        <v>3353</v>
      </c>
      <c r="E1457" s="552"/>
    </row>
    <row r="1458" spans="1:5" x14ac:dyDescent="0.25">
      <c r="A1458" s="564" t="str">
        <f>IF(COUNTIF(Text!$C$4:$C$426,B1458)&gt;0,VLOOKUP(B1458,Text!$C$4:$H$426,6,FALSE),"")</f>
        <v/>
      </c>
      <c r="B1458" s="552" t="s">
        <v>174</v>
      </c>
      <c r="C1458" s="558" t="s">
        <v>2709</v>
      </c>
      <c r="D1458" s="552" t="s">
        <v>2709</v>
      </c>
      <c r="E1458" s="552"/>
    </row>
    <row r="1459" spans="1:5" x14ac:dyDescent="0.25">
      <c r="A1459" s="564" t="str">
        <f>IF(COUNTIF(Text!$C$4:$C$426,B1459)&gt;0,VLOOKUP(B1459,Text!$C$4:$H$426,6,FALSE),"")</f>
        <v/>
      </c>
      <c r="B1459" s="552" t="s">
        <v>395</v>
      </c>
      <c r="C1459" s="558" t="s">
        <v>3354</v>
      </c>
      <c r="D1459" s="552" t="s">
        <v>3354</v>
      </c>
      <c r="E1459" s="552"/>
    </row>
    <row r="1460" spans="1:5" x14ac:dyDescent="0.25">
      <c r="A1460" s="564" t="str">
        <f>IF(COUNTIF(Text!$C$4:$C$426,B1460)&gt;0,VLOOKUP(B1460,Text!$C$4:$H$426,6,FALSE),"")</f>
        <v/>
      </c>
      <c r="B1460" s="552" t="s">
        <v>194</v>
      </c>
      <c r="C1460" s="558" t="s">
        <v>3355</v>
      </c>
      <c r="D1460" s="552" t="s">
        <v>3355</v>
      </c>
      <c r="E1460" s="552"/>
    </row>
    <row r="1461" spans="1:5" x14ac:dyDescent="0.25">
      <c r="A1461" s="564" t="str">
        <f>IF(COUNTIF(Text!$C$4:$C$426,B1461)&gt;0,VLOOKUP(B1461,Text!$C$4:$H$426,6,FALSE),"")</f>
        <v/>
      </c>
      <c r="B1461" s="552" t="s">
        <v>368</v>
      </c>
      <c r="C1461" s="558" t="s">
        <v>3356</v>
      </c>
      <c r="D1461" s="552" t="s">
        <v>3356</v>
      </c>
      <c r="E1461" s="552"/>
    </row>
    <row r="1462" spans="1:5" x14ac:dyDescent="0.25">
      <c r="A1462" s="564" t="str">
        <f>IF(COUNTIF(Text!$C$4:$C$426,B1462)&gt;0,VLOOKUP(B1462,Text!$C$4:$H$426,6,FALSE),"")</f>
        <v/>
      </c>
      <c r="B1462" s="552" t="s">
        <v>175</v>
      </c>
      <c r="C1462" s="558" t="s">
        <v>2898</v>
      </c>
      <c r="D1462" s="552" t="s">
        <v>2898</v>
      </c>
      <c r="E1462" s="552"/>
    </row>
    <row r="1463" spans="1:5" x14ac:dyDescent="0.25">
      <c r="A1463" s="564" t="str">
        <f>IF(COUNTIF(Text!$C$4:$C$426,B1463)&gt;0,VLOOKUP(B1463,Text!$C$4:$H$426,6,FALSE),"")</f>
        <v/>
      </c>
      <c r="B1463" s="552" t="s">
        <v>196</v>
      </c>
      <c r="C1463" s="558" t="s">
        <v>3357</v>
      </c>
      <c r="D1463" s="552" t="s">
        <v>3357</v>
      </c>
      <c r="E1463" s="552"/>
    </row>
    <row r="1464" spans="1:5" x14ac:dyDescent="0.25">
      <c r="A1464" s="564" t="str">
        <f>IF(COUNTIF(Text!$C$4:$C$426,B1464)&gt;0,VLOOKUP(B1464,Text!$C$4:$H$426,6,FALSE),"")</f>
        <v/>
      </c>
      <c r="B1464" s="552" t="s">
        <v>179</v>
      </c>
      <c r="C1464" s="558" t="s">
        <v>2367</v>
      </c>
      <c r="D1464" s="552" t="s">
        <v>2367</v>
      </c>
      <c r="E1464" s="552"/>
    </row>
    <row r="1465" spans="1:5" x14ac:dyDescent="0.25">
      <c r="A1465" s="564" t="str">
        <f>IF(COUNTIF(Text!$C$4:$C$426,B1465)&gt;0,VLOOKUP(B1465,Text!$C$4:$H$426,6,FALSE),"")</f>
        <v/>
      </c>
      <c r="B1465" s="552" t="s">
        <v>137</v>
      </c>
      <c r="C1465" s="558" t="s">
        <v>3358</v>
      </c>
      <c r="D1465" s="552" t="s">
        <v>3358</v>
      </c>
      <c r="E1465" s="552"/>
    </row>
    <row r="1466" spans="1:5" x14ac:dyDescent="0.25">
      <c r="A1466" s="564" t="str">
        <f>IF(COUNTIF(Text!$C$4:$C$426,B1466)&gt;0,VLOOKUP(B1466,Text!$C$4:$H$426,6,FALSE),"")</f>
        <v/>
      </c>
      <c r="B1466" s="552" t="s">
        <v>3359</v>
      </c>
      <c r="C1466" s="558" t="s">
        <v>3360</v>
      </c>
      <c r="D1466" s="552" t="s">
        <v>3360</v>
      </c>
      <c r="E1466" s="552"/>
    </row>
    <row r="1467" spans="1:5" x14ac:dyDescent="0.25">
      <c r="A1467" s="564" t="str">
        <f>IF(COUNTIF(Text!$C$4:$C$426,B1467)&gt;0,VLOOKUP(B1467,Text!$C$4:$H$426,6,FALSE),"")</f>
        <v/>
      </c>
      <c r="B1467" s="552" t="s">
        <v>437</v>
      </c>
      <c r="C1467" s="558" t="s">
        <v>3361</v>
      </c>
      <c r="D1467" s="552" t="s">
        <v>3361</v>
      </c>
      <c r="E1467" s="552"/>
    </row>
    <row r="1468" spans="1:5" x14ac:dyDescent="0.25">
      <c r="A1468" s="564" t="str">
        <f>IF(COUNTIF(Text!$C$4:$C$426,B1468)&gt;0,VLOOKUP(B1468,Text!$C$4:$H$426,6,FALSE),"")</f>
        <v/>
      </c>
      <c r="B1468" s="552" t="s">
        <v>269</v>
      </c>
      <c r="C1468" s="558" t="s">
        <v>2611</v>
      </c>
      <c r="D1468" s="552" t="s">
        <v>2611</v>
      </c>
      <c r="E1468" s="552"/>
    </row>
    <row r="1469" spans="1:5" x14ac:dyDescent="0.25">
      <c r="A1469" s="564" t="str">
        <f>IF(COUNTIF(Text!$C$4:$C$426,B1469)&gt;0,VLOOKUP(B1469,Text!$C$4:$H$426,6,FALSE),"")</f>
        <v/>
      </c>
      <c r="B1469" s="552" t="s">
        <v>153</v>
      </c>
      <c r="C1469" s="558" t="s">
        <v>3362</v>
      </c>
      <c r="D1469" s="552" t="s">
        <v>3362</v>
      </c>
      <c r="E1469" s="552"/>
    </row>
    <row r="1470" spans="1:5" x14ac:dyDescent="0.25">
      <c r="A1470" s="564" t="str">
        <f>IF(COUNTIF(Text!$C$4:$C$426,B1470)&gt;0,VLOOKUP(B1470,Text!$C$4:$H$426,6,FALSE),"")</f>
        <v/>
      </c>
      <c r="B1470" s="552" t="s">
        <v>3363</v>
      </c>
      <c r="C1470" s="558" t="s">
        <v>3364</v>
      </c>
      <c r="D1470" s="552" t="s">
        <v>3364</v>
      </c>
      <c r="E1470" s="552"/>
    </row>
    <row r="1471" spans="1:5" x14ac:dyDescent="0.25">
      <c r="A1471" s="564" t="str">
        <f>IF(COUNTIF(Text!$C$4:$C$426,B1471)&gt;0,VLOOKUP(B1471,Text!$C$4:$H$426,6,FALSE),"")</f>
        <v/>
      </c>
      <c r="B1471" s="552" t="s">
        <v>430</v>
      </c>
      <c r="C1471" s="558" t="s">
        <v>1611</v>
      </c>
      <c r="D1471" s="552" t="s">
        <v>1611</v>
      </c>
      <c r="E1471" s="552"/>
    </row>
    <row r="1472" spans="1:5" x14ac:dyDescent="0.25">
      <c r="A1472" s="564" t="str">
        <f>IF(COUNTIF(Text!$C$4:$C$426,B1472)&gt;0,VLOOKUP(B1472,Text!$C$4:$H$426,6,FALSE),"")</f>
        <v/>
      </c>
      <c r="B1472" s="552" t="s">
        <v>3365</v>
      </c>
      <c r="C1472" s="558" t="s">
        <v>3366</v>
      </c>
      <c r="D1472" s="552" t="s">
        <v>3366</v>
      </c>
      <c r="E1472" s="552"/>
    </row>
    <row r="1473" spans="1:5" x14ac:dyDescent="0.25">
      <c r="A1473" s="564" t="str">
        <f>IF(COUNTIF(Text!$C$4:$C$426,B1473)&gt;0,VLOOKUP(B1473,Text!$C$4:$H$426,6,FALSE),"")</f>
        <v/>
      </c>
      <c r="B1473" s="552" t="s">
        <v>122</v>
      </c>
      <c r="C1473" s="558" t="s">
        <v>2422</v>
      </c>
      <c r="D1473" s="552" t="s">
        <v>2422</v>
      </c>
      <c r="E1473" s="552"/>
    </row>
    <row r="1474" spans="1:5" x14ac:dyDescent="0.25">
      <c r="A1474" s="564" t="str">
        <f>IF(COUNTIF(Text!$C$4:$C$426,B1474)&gt;0,VLOOKUP(B1474,Text!$C$4:$H$426,6,FALSE),"")</f>
        <v/>
      </c>
      <c r="B1474" s="552" t="s">
        <v>177</v>
      </c>
      <c r="C1474" s="558" t="s">
        <v>940</v>
      </c>
      <c r="D1474" s="552" t="s">
        <v>940</v>
      </c>
      <c r="E1474" s="552"/>
    </row>
    <row r="1475" spans="1:5" x14ac:dyDescent="0.25">
      <c r="A1475" s="564" t="str">
        <f>IF(COUNTIF(Text!$C$4:$C$426,B1475)&gt;0,VLOOKUP(B1475,Text!$C$4:$H$426,6,FALSE),"")</f>
        <v/>
      </c>
      <c r="B1475" s="552" t="s">
        <v>355</v>
      </c>
      <c r="C1475" s="558" t="s">
        <v>2736</v>
      </c>
      <c r="D1475" s="552" t="s">
        <v>2736</v>
      </c>
      <c r="E1475" s="552"/>
    </row>
    <row r="1476" spans="1:5" x14ac:dyDescent="0.25">
      <c r="A1476" s="564" t="str">
        <f>IF(COUNTIF(Text!$C$4:$C$426,B1476)&gt;0,VLOOKUP(B1476,Text!$C$4:$H$426,6,FALSE),"")</f>
        <v/>
      </c>
      <c r="B1476" s="552" t="s">
        <v>356</v>
      </c>
      <c r="C1476" s="558" t="s">
        <v>2361</v>
      </c>
      <c r="D1476" s="552" t="s">
        <v>2361</v>
      </c>
      <c r="E1476" s="552"/>
    </row>
    <row r="1477" spans="1:5" x14ac:dyDescent="0.25">
      <c r="A1477" s="564" t="str">
        <f>IF(COUNTIF(Text!$C$4:$C$426,B1477)&gt;0,VLOOKUP(B1477,Text!$C$4:$H$426,6,FALSE),"")</f>
        <v/>
      </c>
      <c r="B1477" s="552" t="s">
        <v>357</v>
      </c>
      <c r="C1477" s="558" t="s">
        <v>878</v>
      </c>
      <c r="D1477" s="552" t="s">
        <v>878</v>
      </c>
      <c r="E1477" s="552"/>
    </row>
    <row r="1478" spans="1:5" x14ac:dyDescent="0.25">
      <c r="A1478" s="564" t="str">
        <f>IF(COUNTIF(Text!$C$4:$C$426,B1478)&gt;0,VLOOKUP(B1478,Text!$C$4:$H$426,6,FALSE),"")</f>
        <v/>
      </c>
      <c r="B1478" s="552" t="s">
        <v>113</v>
      </c>
      <c r="C1478" s="558" t="s">
        <v>2457</v>
      </c>
      <c r="D1478" s="552" t="s">
        <v>2457</v>
      </c>
      <c r="E1478" s="552"/>
    </row>
    <row r="1479" spans="1:5" x14ac:dyDescent="0.25">
      <c r="A1479" s="564" t="str">
        <f>IF(COUNTIF(Text!$C$4:$C$426,B1479)&gt;0,VLOOKUP(B1479,Text!$C$4:$H$426,6,FALSE),"")</f>
        <v/>
      </c>
      <c r="B1479" s="552" t="s">
        <v>3367</v>
      </c>
      <c r="C1479" s="558" t="s">
        <v>3368</v>
      </c>
      <c r="D1479" s="552" t="s">
        <v>3368</v>
      </c>
      <c r="E1479" s="552"/>
    </row>
    <row r="1480" spans="1:5" x14ac:dyDescent="0.25">
      <c r="A1480" s="564" t="str">
        <f>IF(COUNTIF(Text!$C$4:$C$426,B1480)&gt;0,VLOOKUP(B1480,Text!$C$4:$H$426,6,FALSE),"")</f>
        <v/>
      </c>
      <c r="B1480" s="552" t="s">
        <v>3369</v>
      </c>
      <c r="C1480" s="558" t="s">
        <v>3370</v>
      </c>
      <c r="D1480" s="552" t="s">
        <v>3370</v>
      </c>
      <c r="E1480" s="552"/>
    </row>
    <row r="1481" spans="1:5" x14ac:dyDescent="0.25">
      <c r="A1481" s="564" t="str">
        <f>IF(COUNTIF(Text!$C$4:$C$426,B1481)&gt;0,VLOOKUP(B1481,Text!$C$4:$H$426,6,FALSE),"")</f>
        <v/>
      </c>
      <c r="B1481" s="552" t="s">
        <v>197</v>
      </c>
      <c r="C1481" s="558" t="s">
        <v>2805</v>
      </c>
      <c r="D1481" s="552" t="s">
        <v>2805</v>
      </c>
      <c r="E1481" s="552"/>
    </row>
    <row r="1482" spans="1:5" x14ac:dyDescent="0.25">
      <c r="A1482" s="564" t="str">
        <f>IF(COUNTIF(Text!$C$4:$C$426,B1482)&gt;0,VLOOKUP(B1482,Text!$C$4:$H$426,6,FALSE),"")</f>
        <v/>
      </c>
      <c r="B1482" s="552" t="s">
        <v>198</v>
      </c>
      <c r="C1482" s="558" t="s">
        <v>2777</v>
      </c>
      <c r="D1482" s="552" t="s">
        <v>2777</v>
      </c>
      <c r="E1482" s="552"/>
    </row>
    <row r="1483" spans="1:5" x14ac:dyDescent="0.25">
      <c r="A1483" s="564" t="str">
        <f>IF(COUNTIF(Text!$C$4:$C$426,B1483)&gt;0,VLOOKUP(B1483,Text!$C$4:$H$426,6,FALSE),"")</f>
        <v/>
      </c>
      <c r="B1483" s="552" t="s">
        <v>176</v>
      </c>
      <c r="C1483" s="558" t="s">
        <v>3371</v>
      </c>
      <c r="D1483" s="552" t="s">
        <v>3371</v>
      </c>
      <c r="E1483" s="552"/>
    </row>
    <row r="1484" spans="1:5" x14ac:dyDescent="0.25">
      <c r="A1484" s="564" t="str">
        <f>IF(COUNTIF(Text!$C$4:$C$426,B1484)&gt;0,VLOOKUP(B1484,Text!$C$4:$H$426,6,FALSE),"")</f>
        <v/>
      </c>
      <c r="B1484" s="552" t="s">
        <v>256</v>
      </c>
      <c r="C1484" s="558" t="s">
        <v>3372</v>
      </c>
      <c r="D1484" s="552" t="s">
        <v>3372</v>
      </c>
      <c r="E1484" s="552"/>
    </row>
    <row r="1485" spans="1:5" x14ac:dyDescent="0.25">
      <c r="A1485" s="564" t="str">
        <f>IF(COUNTIF(Text!$C$4:$C$426,B1485)&gt;0,VLOOKUP(B1485,Text!$C$4:$H$426,6,FALSE),"")</f>
        <v/>
      </c>
      <c r="B1485" s="552" t="s">
        <v>257</v>
      </c>
      <c r="C1485" s="558" t="s">
        <v>3373</v>
      </c>
      <c r="D1485" s="552" t="s">
        <v>3373</v>
      </c>
      <c r="E1485" s="552"/>
    </row>
    <row r="1486" spans="1:5" x14ac:dyDescent="0.25">
      <c r="A1486" s="564" t="str">
        <f>IF(COUNTIF(Text!$C$4:$C$426,B1486)&gt;0,VLOOKUP(B1486,Text!$C$4:$H$426,6,FALSE),"")</f>
        <v/>
      </c>
      <c r="B1486" s="552" t="s">
        <v>199</v>
      </c>
      <c r="C1486" s="558" t="s">
        <v>2592</v>
      </c>
      <c r="D1486" s="552" t="s">
        <v>2592</v>
      </c>
      <c r="E1486" s="552"/>
    </row>
    <row r="1487" spans="1:5" x14ac:dyDescent="0.25">
      <c r="A1487" s="564" t="str">
        <f>IF(COUNTIF(Text!$C$4:$C$426,B1487)&gt;0,VLOOKUP(B1487,Text!$C$4:$H$426,6,FALSE),"")</f>
        <v/>
      </c>
      <c r="B1487" s="552" t="s">
        <v>201</v>
      </c>
      <c r="C1487" s="558" t="s">
        <v>3374</v>
      </c>
      <c r="D1487" s="552" t="s">
        <v>3374</v>
      </c>
      <c r="E1487" s="552"/>
    </row>
    <row r="1488" spans="1:5" x14ac:dyDescent="0.25">
      <c r="A1488" s="564" t="str">
        <f>IF(COUNTIF(Text!$C$4:$C$426,B1488)&gt;0,VLOOKUP(B1488,Text!$C$4:$H$426,6,FALSE),"")</f>
        <v/>
      </c>
      <c r="B1488" s="552" t="s">
        <v>200</v>
      </c>
      <c r="C1488" s="558" t="s">
        <v>3375</v>
      </c>
      <c r="D1488" s="552" t="s">
        <v>3375</v>
      </c>
      <c r="E1488" s="552"/>
    </row>
    <row r="1489" spans="1:5" x14ac:dyDescent="0.25">
      <c r="A1489" s="564" t="str">
        <f>IF(COUNTIF(Text!$C$4:$C$426,B1489)&gt;0,VLOOKUP(B1489,Text!$C$4:$H$426,6,FALSE),"")</f>
        <v/>
      </c>
      <c r="B1489" s="552" t="s">
        <v>204</v>
      </c>
      <c r="C1489" s="558" t="s">
        <v>2907</v>
      </c>
      <c r="D1489" s="552" t="s">
        <v>2907</v>
      </c>
      <c r="E1489" s="552"/>
    </row>
    <row r="1490" spans="1:5" x14ac:dyDescent="0.25">
      <c r="A1490" s="564" t="str">
        <f>IF(COUNTIF(Text!$C$4:$C$426,B1490)&gt;0,VLOOKUP(B1490,Text!$C$4:$H$426,6,FALSE),"")</f>
        <v/>
      </c>
      <c r="B1490" s="552" t="s">
        <v>84</v>
      </c>
      <c r="C1490" s="558" t="s">
        <v>2627</v>
      </c>
      <c r="D1490" s="552" t="s">
        <v>2627</v>
      </c>
      <c r="E1490" s="552"/>
    </row>
    <row r="1491" spans="1:5" x14ac:dyDescent="0.25">
      <c r="A1491" s="564" t="str">
        <f>IF(COUNTIF(Text!$C$4:$C$426,B1491)&gt;0,VLOOKUP(B1491,Text!$C$4:$H$426,6,FALSE),"")</f>
        <v/>
      </c>
      <c r="B1491" s="552" t="s">
        <v>90</v>
      </c>
      <c r="C1491" s="558" t="s">
        <v>3376</v>
      </c>
      <c r="D1491" s="552" t="s">
        <v>3376</v>
      </c>
      <c r="E1491" s="552"/>
    </row>
    <row r="1492" spans="1:5" x14ac:dyDescent="0.25">
      <c r="A1492" s="564" t="str">
        <f>IF(COUNTIF(Text!$C$4:$C$426,B1492)&gt;0,VLOOKUP(B1492,Text!$C$4:$H$426,6,FALSE),"")</f>
        <v/>
      </c>
      <c r="B1492" s="552" t="s">
        <v>85</v>
      </c>
      <c r="C1492" s="558" t="s">
        <v>3377</v>
      </c>
      <c r="D1492" s="552" t="s">
        <v>3377</v>
      </c>
      <c r="E1492" s="552"/>
    </row>
    <row r="1493" spans="1:5" x14ac:dyDescent="0.25">
      <c r="A1493" s="564" t="str">
        <f>IF(COUNTIF(Text!$C$4:$C$426,B1493)&gt;0,VLOOKUP(B1493,Text!$C$4:$H$426,6,FALSE),"")</f>
        <v/>
      </c>
      <c r="B1493" s="552" t="s">
        <v>92</v>
      </c>
      <c r="C1493" s="558" t="s">
        <v>3378</v>
      </c>
      <c r="D1493" s="552" t="s">
        <v>3378</v>
      </c>
      <c r="E1493" s="552"/>
    </row>
    <row r="1494" spans="1:5" x14ac:dyDescent="0.25">
      <c r="A1494" s="564" t="str">
        <f>IF(COUNTIF(Text!$C$4:$C$426,B1494)&gt;0,VLOOKUP(B1494,Text!$C$4:$H$426,6,FALSE),"")</f>
        <v/>
      </c>
      <c r="B1494" s="552" t="s">
        <v>205</v>
      </c>
      <c r="C1494" s="558" t="s">
        <v>2566</v>
      </c>
      <c r="D1494" s="552" t="s">
        <v>2566</v>
      </c>
      <c r="E1494" s="552"/>
    </row>
    <row r="1495" spans="1:5" x14ac:dyDescent="0.25">
      <c r="A1495" s="564" t="str">
        <f>IF(COUNTIF(Text!$C$4:$C$426,B1495)&gt;0,VLOOKUP(B1495,Text!$C$4:$H$426,6,FALSE),"")</f>
        <v/>
      </c>
      <c r="B1495" s="552" t="s">
        <v>203</v>
      </c>
      <c r="C1495" s="558" t="s">
        <v>3379</v>
      </c>
      <c r="D1495" s="552" t="s">
        <v>3379</v>
      </c>
      <c r="E1495" s="552"/>
    </row>
    <row r="1496" spans="1:5" x14ac:dyDescent="0.25">
      <c r="A1496" s="564" t="str">
        <f>IF(COUNTIF(Text!$C$4:$C$426,B1496)&gt;0,VLOOKUP(B1496,Text!$C$4:$H$426,6,FALSE),"")</f>
        <v/>
      </c>
      <c r="B1496" s="552" t="s">
        <v>206</v>
      </c>
      <c r="C1496" s="558" t="s">
        <v>2356</v>
      </c>
      <c r="D1496" s="552" t="s">
        <v>2356</v>
      </c>
      <c r="E1496" s="552"/>
    </row>
    <row r="1497" spans="1:5" x14ac:dyDescent="0.25">
      <c r="A1497" s="564" t="str">
        <f>IF(COUNTIF(Text!$C$4:$C$426,B1497)&gt;0,VLOOKUP(B1497,Text!$C$4:$H$426,6,FALSE),"")</f>
        <v/>
      </c>
      <c r="B1497" s="552" t="s">
        <v>202</v>
      </c>
      <c r="C1497" s="558" t="s">
        <v>2600</v>
      </c>
      <c r="D1497" s="552" t="s">
        <v>2600</v>
      </c>
      <c r="E1497" s="552"/>
    </row>
    <row r="1498" spans="1:5" x14ac:dyDescent="0.25">
      <c r="A1498" s="564" t="str">
        <f>IF(COUNTIF(Text!$C$4:$C$426,B1498)&gt;0,VLOOKUP(B1498,Text!$C$4:$H$426,6,FALSE),"")</f>
        <v/>
      </c>
      <c r="B1498" s="552" t="s">
        <v>396</v>
      </c>
      <c r="C1498" s="558" t="s">
        <v>3380</v>
      </c>
      <c r="D1498" s="552" t="s">
        <v>3380</v>
      </c>
      <c r="E1498" s="552"/>
    </row>
    <row r="1499" spans="1:5" x14ac:dyDescent="0.25">
      <c r="A1499" s="564" t="str">
        <f>IF(COUNTIF(Text!$C$4:$C$426,B1499)&gt;0,VLOOKUP(B1499,Text!$C$4:$H$426,6,FALSE),"")</f>
        <v/>
      </c>
      <c r="B1499" s="552" t="s">
        <v>178</v>
      </c>
      <c r="C1499" s="558" t="s">
        <v>3381</v>
      </c>
      <c r="D1499" s="552" t="s">
        <v>3381</v>
      </c>
      <c r="E1499" s="552"/>
    </row>
    <row r="1500" spans="1:5" x14ac:dyDescent="0.25">
      <c r="A1500" s="564" t="str">
        <f>IF(COUNTIF(Text!$C$4:$C$426,B1500)&gt;0,VLOOKUP(B1500,Text!$C$4:$H$426,6,FALSE),"")</f>
        <v/>
      </c>
      <c r="B1500" s="552" t="s">
        <v>2718</v>
      </c>
      <c r="C1500" s="558" t="s">
        <v>2719</v>
      </c>
      <c r="D1500" s="552" t="s">
        <v>2719</v>
      </c>
      <c r="E1500" s="552"/>
    </row>
    <row r="1501" spans="1:5" x14ac:dyDescent="0.25">
      <c r="A1501" s="564" t="str">
        <f>IF(COUNTIF(Text!$C$4:$C$426,B1501)&gt;0,VLOOKUP(B1501,Text!$C$4:$H$426,6,FALSE),"")</f>
        <v/>
      </c>
      <c r="B1501" s="552" t="s">
        <v>398</v>
      </c>
      <c r="C1501" s="558" t="s">
        <v>2429</v>
      </c>
      <c r="D1501" s="552" t="s">
        <v>2429</v>
      </c>
      <c r="E1501" s="552"/>
    </row>
    <row r="1502" spans="1:5" x14ac:dyDescent="0.25">
      <c r="A1502" s="564" t="str">
        <f>IF(COUNTIF(Text!$C$4:$C$426,B1502)&gt;0,VLOOKUP(B1502,Text!$C$4:$H$426,6,FALSE),"")</f>
        <v/>
      </c>
      <c r="B1502" s="552" t="s">
        <v>786</v>
      </c>
      <c r="C1502" s="558" t="s">
        <v>3382</v>
      </c>
      <c r="D1502" s="552" t="s">
        <v>3382</v>
      </c>
      <c r="E1502" s="552"/>
    </row>
    <row r="1503" spans="1:5" x14ac:dyDescent="0.25">
      <c r="A1503" s="564" t="str">
        <f>IF(COUNTIF(Text!$C$4:$C$426,B1503)&gt;0,VLOOKUP(B1503,Text!$C$4:$H$426,6,FALSE),"")</f>
        <v/>
      </c>
      <c r="B1503" s="552" t="s">
        <v>429</v>
      </c>
      <c r="C1503" s="558" t="s">
        <v>3383</v>
      </c>
      <c r="D1503" s="552" t="s">
        <v>3383</v>
      </c>
      <c r="E1503" s="552"/>
    </row>
    <row r="1504" spans="1:5" x14ac:dyDescent="0.25">
      <c r="A1504" s="564" t="str">
        <f>IF(COUNTIF(Text!$C$4:$C$426,B1504)&gt;0,VLOOKUP(B1504,Text!$C$4:$H$426,6,FALSE),"")</f>
        <v/>
      </c>
      <c r="B1504" s="552" t="s">
        <v>2</v>
      </c>
      <c r="C1504" s="558" t="s">
        <v>3384</v>
      </c>
      <c r="D1504" s="552" t="s">
        <v>3384</v>
      </c>
      <c r="E1504" s="552"/>
    </row>
    <row r="1505" spans="1:5" x14ac:dyDescent="0.25">
      <c r="A1505" s="564" t="str">
        <f>IF(COUNTIF(Text!$C$4:$C$426,B1505)&gt;0,VLOOKUP(B1505,Text!$C$4:$H$426,6,FALSE),"")</f>
        <v/>
      </c>
      <c r="B1505" s="552" t="s">
        <v>431</v>
      </c>
      <c r="C1505" s="558" t="s">
        <v>1716</v>
      </c>
      <c r="D1505" s="552" t="s">
        <v>1716</v>
      </c>
      <c r="E1505" s="552"/>
    </row>
    <row r="1506" spans="1:5" x14ac:dyDescent="0.25">
      <c r="A1506" s="564" t="str">
        <f>IF(COUNTIF(Text!$C$4:$C$426,B1506)&gt;0,VLOOKUP(B1506,Text!$C$4:$H$426,6,FALSE),"")</f>
        <v/>
      </c>
      <c r="B1506" s="552" t="s">
        <v>190</v>
      </c>
      <c r="C1506" s="558" t="s">
        <v>3385</v>
      </c>
      <c r="D1506" s="552" t="s">
        <v>3385</v>
      </c>
      <c r="E1506" s="552"/>
    </row>
    <row r="1507" spans="1:5" x14ac:dyDescent="0.25">
      <c r="A1507" s="564" t="str">
        <f>IF(COUNTIF(Text!$C$4:$C$426,B1507)&gt;0,VLOOKUP(B1507,Text!$C$4:$H$426,6,FALSE),"")</f>
        <v/>
      </c>
      <c r="B1507" s="552" t="s">
        <v>3</v>
      </c>
      <c r="C1507" s="558" t="s">
        <v>3386</v>
      </c>
      <c r="D1507" s="552" t="s">
        <v>3386</v>
      </c>
      <c r="E1507" s="552"/>
    </row>
    <row r="1508" spans="1:5" x14ac:dyDescent="0.25">
      <c r="A1508" s="564" t="str">
        <f>IF(COUNTIF(Text!$C$4:$C$426,B1508)&gt;0,VLOOKUP(B1508,Text!$C$4:$H$426,6,FALSE),"")</f>
        <v/>
      </c>
      <c r="B1508" s="552" t="s">
        <v>4</v>
      </c>
      <c r="C1508" s="558" t="s">
        <v>1760</v>
      </c>
      <c r="D1508" s="552" t="s">
        <v>1760</v>
      </c>
      <c r="E1508" s="552"/>
    </row>
    <row r="1509" spans="1:5" x14ac:dyDescent="0.25">
      <c r="A1509" s="564" t="str">
        <f>IF(COUNTIF(Text!$C$4:$C$426,B1509)&gt;0,VLOOKUP(B1509,Text!$C$4:$H$426,6,FALSE),"")</f>
        <v/>
      </c>
      <c r="B1509" s="552" t="s">
        <v>126</v>
      </c>
      <c r="C1509" s="558" t="s">
        <v>3387</v>
      </c>
      <c r="D1509" s="552" t="s">
        <v>3387</v>
      </c>
      <c r="E1509" s="552"/>
    </row>
    <row r="1510" spans="1:5" x14ac:dyDescent="0.25">
      <c r="A1510" s="564" t="str">
        <f>IF(COUNTIF(Text!$C$4:$C$426,B1510)&gt;0,VLOOKUP(B1510,Text!$C$4:$H$426,6,FALSE),"")</f>
        <v/>
      </c>
      <c r="B1510" s="552" t="s">
        <v>159</v>
      </c>
      <c r="C1510" s="558" t="s">
        <v>2795</v>
      </c>
      <c r="D1510" s="552" t="s">
        <v>2795</v>
      </c>
      <c r="E1510" s="552"/>
    </row>
    <row r="1511" spans="1:5" x14ac:dyDescent="0.25">
      <c r="A1511" s="564" t="str">
        <f>IF(COUNTIF(Text!$C$4:$C$426,B1511)&gt;0,VLOOKUP(B1511,Text!$C$4:$H$426,6,FALSE),"")</f>
        <v/>
      </c>
      <c r="B1511" s="552" t="s">
        <v>508</v>
      </c>
      <c r="C1511" s="558" t="s">
        <v>3388</v>
      </c>
      <c r="D1511" s="552" t="s">
        <v>3388</v>
      </c>
      <c r="E1511" s="552"/>
    </row>
    <row r="1512" spans="1:5" x14ac:dyDescent="0.25">
      <c r="A1512" s="564" t="str">
        <f>IF(COUNTIF(Text!$C$4:$C$426,B1512)&gt;0,VLOOKUP(B1512,Text!$C$4:$H$426,6,FALSE),"")</f>
        <v/>
      </c>
      <c r="B1512" s="552" t="s">
        <v>160</v>
      </c>
      <c r="C1512" s="558" t="s">
        <v>2593</v>
      </c>
      <c r="D1512" s="552" t="s">
        <v>2593</v>
      </c>
      <c r="E1512" s="552"/>
    </row>
    <row r="1513" spans="1:5" x14ac:dyDescent="0.25">
      <c r="A1513" s="564" t="str">
        <f>IF(COUNTIF(Text!$C$4:$C$426,B1513)&gt;0,VLOOKUP(B1513,Text!$C$4:$H$426,6,FALSE),"")</f>
        <v/>
      </c>
      <c r="B1513" s="552" t="s">
        <v>161</v>
      </c>
      <c r="C1513" s="558" t="s">
        <v>2894</v>
      </c>
      <c r="D1513" s="552" t="s">
        <v>2894</v>
      </c>
      <c r="E1513" s="552"/>
    </row>
    <row r="1514" spans="1:5" x14ac:dyDescent="0.25">
      <c r="A1514" s="564" t="str">
        <f>IF(COUNTIF(Text!$C$4:$C$426,B1514)&gt;0,VLOOKUP(B1514,Text!$C$4:$H$426,6,FALSE),"")</f>
        <v/>
      </c>
      <c r="B1514" s="552" t="s">
        <v>162</v>
      </c>
      <c r="C1514" s="558" t="s">
        <v>2796</v>
      </c>
      <c r="D1514" s="552" t="s">
        <v>2796</v>
      </c>
      <c r="E1514" s="552"/>
    </row>
    <row r="1515" spans="1:5" x14ac:dyDescent="0.25">
      <c r="A1515" s="564" t="str">
        <f>IF(COUNTIF(Text!$C$4:$C$426,B1515)&gt;0,VLOOKUP(B1515,Text!$C$4:$H$426,6,FALSE),"")</f>
        <v/>
      </c>
      <c r="B1515" s="552" t="s">
        <v>2743</v>
      </c>
      <c r="C1515" s="558" t="s">
        <v>2744</v>
      </c>
      <c r="D1515" s="552" t="s">
        <v>2744</v>
      </c>
      <c r="E1515" s="552"/>
    </row>
    <row r="1516" spans="1:5" x14ac:dyDescent="0.25">
      <c r="A1516" s="564" t="str">
        <f>IF(COUNTIF(Text!$C$4:$C$426,B1516)&gt;0,VLOOKUP(B1516,Text!$C$4:$H$426,6,FALSE),"")</f>
        <v/>
      </c>
      <c r="B1516" s="552" t="s">
        <v>163</v>
      </c>
      <c r="C1516" s="558" t="s">
        <v>2469</v>
      </c>
      <c r="D1516" s="552" t="s">
        <v>2469</v>
      </c>
      <c r="E1516" s="552"/>
    </row>
    <row r="1517" spans="1:5" x14ac:dyDescent="0.25">
      <c r="A1517" s="564" t="str">
        <f>IF(COUNTIF(Text!$C$4:$C$426,B1517)&gt;0,VLOOKUP(B1517,Text!$C$4:$H$426,6,FALSE),"")</f>
        <v/>
      </c>
      <c r="B1517" s="552" t="s">
        <v>2918</v>
      </c>
      <c r="C1517" s="558" t="s">
        <v>2919</v>
      </c>
      <c r="D1517" s="552" t="s">
        <v>2919</v>
      </c>
      <c r="E1517" s="552"/>
    </row>
    <row r="1518" spans="1:5" x14ac:dyDescent="0.25">
      <c r="A1518" s="564" t="str">
        <f>IF(COUNTIF(Text!$C$4:$C$426,B1518)&gt;0,VLOOKUP(B1518,Text!$C$4:$H$426,6,FALSE),"")</f>
        <v/>
      </c>
      <c r="B1518" s="552" t="s">
        <v>164</v>
      </c>
      <c r="C1518" s="558" t="s">
        <v>2565</v>
      </c>
      <c r="D1518" s="552" t="s">
        <v>2565</v>
      </c>
      <c r="E1518" s="552"/>
    </row>
    <row r="1519" spans="1:5" x14ac:dyDescent="0.25">
      <c r="A1519" s="564" t="str">
        <f>IF(COUNTIF(Text!$C$4:$C$426,B1519)&gt;0,VLOOKUP(B1519,Text!$C$4:$H$426,6,FALSE),"")</f>
        <v/>
      </c>
      <c r="B1519" s="552" t="s">
        <v>165</v>
      </c>
      <c r="C1519" s="558" t="s">
        <v>2794</v>
      </c>
      <c r="D1519" s="552" t="s">
        <v>2794</v>
      </c>
      <c r="E1519" s="552"/>
    </row>
    <row r="1520" spans="1:5" x14ac:dyDescent="0.25">
      <c r="A1520" s="564" t="str">
        <f>IF(COUNTIF(Text!$C$4:$C$426,B1520)&gt;0,VLOOKUP(B1520,Text!$C$4:$H$426,6,FALSE),"")</f>
        <v/>
      </c>
      <c r="B1520" s="552" t="s">
        <v>2612</v>
      </c>
      <c r="C1520" s="558" t="s">
        <v>1663</v>
      </c>
      <c r="D1520" s="552" t="s">
        <v>1663</v>
      </c>
      <c r="E1520" s="552"/>
    </row>
    <row r="1521" spans="1:5" x14ac:dyDescent="0.25">
      <c r="A1521" s="564" t="str">
        <f>IF(COUNTIF(Text!$C$4:$C$426,B1521)&gt;0,VLOOKUP(B1521,Text!$C$4:$H$426,6,FALSE),"")</f>
        <v/>
      </c>
      <c r="B1521" s="552" t="s">
        <v>407</v>
      </c>
      <c r="C1521" s="558" t="s">
        <v>3389</v>
      </c>
      <c r="D1521" s="552" t="s">
        <v>3389</v>
      </c>
      <c r="E1521" s="552"/>
    </row>
    <row r="1522" spans="1:5" x14ac:dyDescent="0.25">
      <c r="A1522" s="564" t="str">
        <f>IF(COUNTIF(Text!$C$4:$C$426,B1522)&gt;0,VLOOKUP(B1522,Text!$C$4:$H$426,6,FALSE),"")</f>
        <v/>
      </c>
      <c r="B1522" s="552" t="s">
        <v>3390</v>
      </c>
      <c r="C1522" s="558" t="s">
        <v>3391</v>
      </c>
      <c r="D1522" s="552" t="s">
        <v>3391</v>
      </c>
      <c r="E1522" s="552"/>
    </row>
    <row r="1523" spans="1:5" x14ac:dyDescent="0.25">
      <c r="A1523" s="564" t="str">
        <f>IF(COUNTIF(Text!$C$4:$C$426,B1523)&gt;0,VLOOKUP(B1523,Text!$C$4:$H$426,6,FALSE),"")</f>
        <v/>
      </c>
      <c r="B1523" s="552" t="s">
        <v>91</v>
      </c>
      <c r="C1523" s="558" t="s">
        <v>2418</v>
      </c>
      <c r="D1523" s="552" t="s">
        <v>2418</v>
      </c>
      <c r="E1523" s="552"/>
    </row>
    <row r="1524" spans="1:5" x14ac:dyDescent="0.25">
      <c r="A1524" s="564" t="str">
        <f>IF(COUNTIF(Text!$C$4:$C$426,B1524)&gt;0,VLOOKUP(B1524,Text!$C$4:$H$426,6,FALSE),"")</f>
        <v/>
      </c>
      <c r="B1524" s="552" t="s">
        <v>79</v>
      </c>
      <c r="C1524" s="558" t="s">
        <v>2416</v>
      </c>
      <c r="D1524" s="552" t="s">
        <v>2416</v>
      </c>
      <c r="E1524" s="552"/>
    </row>
    <row r="1525" spans="1:5" x14ac:dyDescent="0.25">
      <c r="A1525" s="564" t="str">
        <f>IF(COUNTIF(Text!$C$4:$C$426,B1525)&gt;0,VLOOKUP(B1525,Text!$C$4:$H$426,6,FALSE),"")</f>
        <v/>
      </c>
      <c r="B1525" s="552" t="s">
        <v>80</v>
      </c>
      <c r="C1525" s="558" t="s">
        <v>3392</v>
      </c>
      <c r="D1525" s="552" t="s">
        <v>3392</v>
      </c>
      <c r="E1525" s="552"/>
    </row>
    <row r="1526" spans="1:5" x14ac:dyDescent="0.25">
      <c r="A1526" s="564" t="str">
        <f>IF(COUNTIF(Text!$C$4:$C$426,B1526)&gt;0,VLOOKUP(B1526,Text!$C$4:$H$426,6,FALSE),"")</f>
        <v/>
      </c>
      <c r="B1526" s="552" t="s">
        <v>81</v>
      </c>
      <c r="C1526" s="558" t="s">
        <v>3393</v>
      </c>
      <c r="D1526" s="552" t="s">
        <v>3393</v>
      </c>
      <c r="E1526" s="552"/>
    </row>
    <row r="1527" spans="1:5" x14ac:dyDescent="0.25">
      <c r="A1527" s="564" t="str">
        <f>IF(COUNTIF(Text!$C$4:$C$426,B1527)&gt;0,VLOOKUP(B1527,Text!$C$4:$H$426,6,FALSE),"")</f>
        <v/>
      </c>
      <c r="B1527" s="552" t="s">
        <v>82</v>
      </c>
      <c r="C1527" s="558" t="s">
        <v>3394</v>
      </c>
      <c r="D1527" s="552" t="s">
        <v>3394</v>
      </c>
      <c r="E1527" s="552"/>
    </row>
    <row r="1528" spans="1:5" x14ac:dyDescent="0.25">
      <c r="A1528" s="564" t="str">
        <f>IF(COUNTIF(Text!$C$4:$C$426,B1528)&gt;0,VLOOKUP(B1528,Text!$C$4:$H$426,6,FALSE),"")</f>
        <v/>
      </c>
      <c r="B1528" s="552" t="s">
        <v>1</v>
      </c>
      <c r="C1528" s="558" t="s">
        <v>3395</v>
      </c>
      <c r="D1528" s="552" t="s">
        <v>3395</v>
      </c>
      <c r="E1528" s="552"/>
    </row>
    <row r="1529" spans="1:5" x14ac:dyDescent="0.25">
      <c r="A1529" s="564" t="str">
        <f>IF(COUNTIF(Text!$C$4:$C$426,B1529)&gt;0,VLOOKUP(B1529,Text!$C$4:$H$426,6,FALSE),"")</f>
        <v/>
      </c>
      <c r="B1529" s="552" t="s">
        <v>83</v>
      </c>
      <c r="C1529" s="558" t="s">
        <v>2571</v>
      </c>
      <c r="D1529" s="552" t="s">
        <v>2571</v>
      </c>
      <c r="E1529" s="552"/>
    </row>
    <row r="1530" spans="1:5" x14ac:dyDescent="0.25">
      <c r="A1530" s="564" t="str">
        <f>IF(COUNTIF(Text!$C$4:$C$426,B1530)&gt;0,VLOOKUP(B1530,Text!$C$4:$H$426,6,FALSE),"")</f>
        <v/>
      </c>
      <c r="B1530" s="552" t="s">
        <v>108</v>
      </c>
      <c r="C1530" s="558" t="s">
        <v>3396</v>
      </c>
      <c r="D1530" s="552" t="s">
        <v>3396</v>
      </c>
      <c r="E1530" s="552"/>
    </row>
    <row r="1531" spans="1:5" x14ac:dyDescent="0.25">
      <c r="A1531" s="564" t="str">
        <f>IF(COUNTIF(Text!$C$4:$C$426,B1531)&gt;0,VLOOKUP(B1531,Text!$C$4:$H$426,6,FALSE),"")</f>
        <v/>
      </c>
      <c r="B1531" s="552" t="s">
        <v>3397</v>
      </c>
      <c r="C1531" s="558" t="s">
        <v>3398</v>
      </c>
      <c r="D1531" s="552" t="s">
        <v>3398</v>
      </c>
      <c r="E1531" s="552"/>
    </row>
    <row r="1532" spans="1:5" x14ac:dyDescent="0.25">
      <c r="A1532" s="564" t="str">
        <f>IF(COUNTIF(Text!$C$4:$C$426,B1532)&gt;0,VLOOKUP(B1532,Text!$C$4:$H$426,6,FALSE),"")</f>
        <v/>
      </c>
      <c r="B1532" s="552" t="s">
        <v>408</v>
      </c>
      <c r="C1532" s="558" t="s">
        <v>1476</v>
      </c>
      <c r="D1532" s="552" t="s">
        <v>1476</v>
      </c>
      <c r="E1532" s="552"/>
    </row>
    <row r="1533" spans="1:5" x14ac:dyDescent="0.25">
      <c r="A1533" s="564" t="str">
        <f>IF(COUNTIF(Text!$C$4:$C$426,B1533)&gt;0,VLOOKUP(B1533,Text!$C$4:$H$426,6,FALSE),"")</f>
        <v/>
      </c>
      <c r="B1533" s="552" t="s">
        <v>409</v>
      </c>
      <c r="C1533" s="558" t="s">
        <v>2579</v>
      </c>
      <c r="D1533" s="552" t="s">
        <v>2579</v>
      </c>
      <c r="E1533" s="552"/>
    </row>
    <row r="1534" spans="1:5" x14ac:dyDescent="0.25">
      <c r="A1534" s="564" t="str">
        <f>IF(COUNTIF(Text!$C$4:$C$426,B1534)&gt;0,VLOOKUP(B1534,Text!$C$4:$H$426,6,FALSE),"")</f>
        <v/>
      </c>
      <c r="B1534" s="552" t="s">
        <v>3399</v>
      </c>
      <c r="C1534" s="558" t="s">
        <v>3400</v>
      </c>
      <c r="D1534" s="552" t="s">
        <v>3400</v>
      </c>
      <c r="E1534" s="552"/>
    </row>
    <row r="1535" spans="1:5" x14ac:dyDescent="0.25">
      <c r="A1535" s="564" t="str">
        <f>IF(COUNTIF(Text!$C$4:$C$426,B1535)&gt;0,VLOOKUP(B1535,Text!$C$4:$H$426,6,FALSE),"")</f>
        <v/>
      </c>
      <c r="B1535" s="552" t="s">
        <v>3401</v>
      </c>
      <c r="C1535" s="558" t="s">
        <v>3402</v>
      </c>
      <c r="D1535" s="552" t="s">
        <v>3402</v>
      </c>
      <c r="E1535" s="552"/>
    </row>
    <row r="1536" spans="1:5" x14ac:dyDescent="0.25">
      <c r="A1536" s="564" t="str">
        <f>IF(COUNTIF(Text!$C$4:$C$426,B1536)&gt;0,VLOOKUP(B1536,Text!$C$4:$H$426,6,FALSE),"")</f>
        <v/>
      </c>
      <c r="B1536" s="552" t="s">
        <v>3403</v>
      </c>
      <c r="C1536" s="558" t="s">
        <v>3404</v>
      </c>
      <c r="D1536" s="552" t="s">
        <v>3404</v>
      </c>
      <c r="E1536" s="552"/>
    </row>
    <row r="1537" spans="1:5" x14ac:dyDescent="0.25">
      <c r="A1537" s="564" t="str">
        <f>IF(COUNTIF(Text!$C$4:$C$426,B1537)&gt;0,VLOOKUP(B1537,Text!$C$4:$H$426,6,FALSE),"")</f>
        <v/>
      </c>
      <c r="B1537" s="552" t="s">
        <v>180</v>
      </c>
      <c r="C1537" s="558" t="s">
        <v>3405</v>
      </c>
      <c r="D1537" s="552" t="s">
        <v>3405</v>
      </c>
      <c r="E1537" s="552"/>
    </row>
    <row r="1538" spans="1:5" x14ac:dyDescent="0.25">
      <c r="A1538" s="564" t="str">
        <f>IF(COUNTIF(Text!$C$4:$C$426,B1538)&gt;0,VLOOKUP(B1538,Text!$C$4:$H$426,6,FALSE),"")</f>
        <v/>
      </c>
      <c r="B1538" s="552" t="s">
        <v>181</v>
      </c>
      <c r="C1538" s="558" t="s">
        <v>3406</v>
      </c>
      <c r="D1538" s="552" t="s">
        <v>3406</v>
      </c>
      <c r="E1538" s="552"/>
    </row>
    <row r="1539" spans="1:5" x14ac:dyDescent="0.25">
      <c r="A1539" s="564" t="str">
        <f>IF(COUNTIF(Text!$C$4:$C$426,B1539)&gt;0,VLOOKUP(B1539,Text!$C$4:$H$426,6,FALSE),"")</f>
        <v/>
      </c>
      <c r="B1539" s="552" t="s">
        <v>375</v>
      </c>
      <c r="C1539" s="558" t="s">
        <v>3407</v>
      </c>
      <c r="D1539" s="552" t="s">
        <v>3407</v>
      </c>
      <c r="E1539" s="552"/>
    </row>
    <row r="1540" spans="1:5" x14ac:dyDescent="0.25">
      <c r="A1540" s="564" t="str">
        <f>IF(COUNTIF(Text!$C$4:$C$426,B1540)&gt;0,VLOOKUP(B1540,Text!$C$4:$H$426,6,FALSE),"")</f>
        <v/>
      </c>
      <c r="B1540" s="552" t="s">
        <v>376</v>
      </c>
      <c r="C1540" s="558" t="s">
        <v>3408</v>
      </c>
      <c r="D1540" s="552" t="s">
        <v>3408</v>
      </c>
      <c r="E1540" s="552"/>
    </row>
    <row r="1541" spans="1:5" x14ac:dyDescent="0.25">
      <c r="A1541" s="564" t="str">
        <f>IF(COUNTIF(Text!$C$4:$C$426,B1541)&gt;0,VLOOKUP(B1541,Text!$C$4:$H$426,6,FALSE),"")</f>
        <v/>
      </c>
      <c r="B1541" s="552" t="s">
        <v>377</v>
      </c>
      <c r="C1541" s="558" t="s">
        <v>3409</v>
      </c>
      <c r="D1541" s="552" t="s">
        <v>3409</v>
      </c>
      <c r="E1541" s="552"/>
    </row>
    <row r="1542" spans="1:5" x14ac:dyDescent="0.25">
      <c r="A1542" s="564" t="str">
        <f>IF(COUNTIF(Text!$C$4:$C$426,B1542)&gt;0,VLOOKUP(B1542,Text!$C$4:$H$426,6,FALSE),"")</f>
        <v/>
      </c>
      <c r="B1542" s="552" t="s">
        <v>208</v>
      </c>
      <c r="C1542" s="558" t="s">
        <v>2384</v>
      </c>
      <c r="D1542" s="552" t="s">
        <v>2384</v>
      </c>
      <c r="E1542" s="552"/>
    </row>
    <row r="1543" spans="1:5" x14ac:dyDescent="0.25">
      <c r="A1543" s="564" t="str">
        <f>IF(COUNTIF(Text!$C$4:$C$426,B1543)&gt;0,VLOOKUP(B1543,Text!$C$4:$H$426,6,FALSE),"")</f>
        <v/>
      </c>
      <c r="B1543" s="552" t="s">
        <v>207</v>
      </c>
      <c r="C1543" s="558" t="s">
        <v>2383</v>
      </c>
      <c r="D1543" s="552" t="s">
        <v>2383</v>
      </c>
      <c r="E1543" s="552"/>
    </row>
    <row r="1544" spans="1:5" x14ac:dyDescent="0.25">
      <c r="A1544" s="564" t="str">
        <f>IF(COUNTIF(Text!$C$4:$C$426,B1544)&gt;0,VLOOKUP(B1544,Text!$C$4:$H$426,6,FALSE),"")</f>
        <v/>
      </c>
      <c r="B1544" s="552" t="s">
        <v>209</v>
      </c>
      <c r="C1544" s="558" t="s">
        <v>3410</v>
      </c>
      <c r="D1544" s="552" t="s">
        <v>3410</v>
      </c>
      <c r="E1544" s="552"/>
    </row>
    <row r="1545" spans="1:5" x14ac:dyDescent="0.25">
      <c r="A1545" s="564" t="str">
        <f>IF(COUNTIF(Text!$C$4:$C$426,B1545)&gt;0,VLOOKUP(B1545,Text!$C$4:$H$426,6,FALSE),"")</f>
        <v/>
      </c>
      <c r="B1545" s="552" t="s">
        <v>182</v>
      </c>
      <c r="C1545" s="558" t="s">
        <v>3411</v>
      </c>
      <c r="D1545" s="552" t="s">
        <v>3411</v>
      </c>
      <c r="E1545" s="552"/>
    </row>
    <row r="1546" spans="1:5" x14ac:dyDescent="0.25">
      <c r="A1546" s="564" t="str">
        <f>IF(COUNTIF(Text!$C$4:$C$426,B1546)&gt;0,VLOOKUP(B1546,Text!$C$4:$H$426,6,FALSE),"")</f>
        <v/>
      </c>
      <c r="B1546" s="552" t="s">
        <v>210</v>
      </c>
      <c r="C1546" s="558" t="s">
        <v>3412</v>
      </c>
      <c r="D1546" s="552" t="s">
        <v>3412</v>
      </c>
      <c r="E1546" s="552"/>
    </row>
    <row r="1547" spans="1:5" x14ac:dyDescent="0.25">
      <c r="A1547" s="564" t="str">
        <f>IF(COUNTIF(Text!$C$4:$C$426,B1547)&gt;0,VLOOKUP(B1547,Text!$C$4:$H$426,6,FALSE),"")</f>
        <v/>
      </c>
      <c r="B1547" s="552" t="s">
        <v>1172</v>
      </c>
      <c r="C1547" s="558" t="s">
        <v>3413</v>
      </c>
      <c r="D1547" s="552" t="s">
        <v>3413</v>
      </c>
      <c r="E1547" s="552"/>
    </row>
    <row r="1548" spans="1:5" x14ac:dyDescent="0.25">
      <c r="A1548" s="564" t="str">
        <f>IF(COUNTIF(Text!$C$4:$C$426,B1548)&gt;0,VLOOKUP(B1548,Text!$C$4:$H$426,6,FALSE),"")</f>
        <v/>
      </c>
      <c r="B1548" s="552" t="s">
        <v>2334</v>
      </c>
      <c r="C1548" s="558" t="s">
        <v>3414</v>
      </c>
      <c r="D1548" s="552" t="s">
        <v>3414</v>
      </c>
      <c r="E1548" s="552"/>
    </row>
    <row r="1549" spans="1:5" x14ac:dyDescent="0.25">
      <c r="A1549" s="564" t="str">
        <f>IF(COUNTIF(Text!$C$4:$C$426,B1549)&gt;0,VLOOKUP(B1549,Text!$C$4:$H$426,6,FALSE),"")</f>
        <v/>
      </c>
      <c r="B1549" s="552" t="s">
        <v>385</v>
      </c>
      <c r="C1549" s="558" t="s">
        <v>2878</v>
      </c>
      <c r="D1549" s="552" t="s">
        <v>2878</v>
      </c>
      <c r="E1549" s="552"/>
    </row>
    <row r="1550" spans="1:5" x14ac:dyDescent="0.25">
      <c r="A1550" s="564" t="str">
        <f>IF(COUNTIF(Text!$C$4:$C$426,B1550)&gt;0,VLOOKUP(B1550,Text!$C$4:$H$426,6,FALSE),"")</f>
        <v/>
      </c>
      <c r="B1550" s="552" t="s">
        <v>220</v>
      </c>
      <c r="C1550" s="558" t="s">
        <v>3415</v>
      </c>
      <c r="D1550" s="552" t="s">
        <v>3415</v>
      </c>
      <c r="E1550" s="552"/>
    </row>
    <row r="1551" spans="1:5" x14ac:dyDescent="0.25">
      <c r="A1551" s="564" t="str">
        <f>IF(COUNTIF(Text!$C$4:$C$426,B1551)&gt;0,VLOOKUP(B1551,Text!$C$4:$H$426,6,FALSE),"")</f>
        <v/>
      </c>
      <c r="B1551" s="552" t="s">
        <v>212</v>
      </c>
      <c r="C1551" s="558" t="s">
        <v>3416</v>
      </c>
      <c r="D1551" s="552" t="s">
        <v>3416</v>
      </c>
      <c r="E1551" s="552"/>
    </row>
    <row r="1552" spans="1:5" x14ac:dyDescent="0.25">
      <c r="A1552" s="564" t="str">
        <f>IF(COUNTIF(Text!$C$4:$C$426,B1552)&gt;0,VLOOKUP(B1552,Text!$C$4:$H$426,6,FALSE),"")</f>
        <v/>
      </c>
      <c r="B1552" s="552" t="s">
        <v>213</v>
      </c>
      <c r="C1552" s="558" t="s">
        <v>3417</v>
      </c>
      <c r="D1552" s="552" t="s">
        <v>3417</v>
      </c>
      <c r="E1552" s="552"/>
    </row>
    <row r="1553" spans="1:5" x14ac:dyDescent="0.25">
      <c r="A1553" s="564" t="str">
        <f>IF(COUNTIF(Text!$C$4:$C$426,B1553)&gt;0,VLOOKUP(B1553,Text!$C$4:$H$426,6,FALSE),"")</f>
        <v/>
      </c>
      <c r="B1553" s="552" t="s">
        <v>214</v>
      </c>
      <c r="C1553" s="558" t="s">
        <v>3418</v>
      </c>
      <c r="D1553" s="552" t="s">
        <v>3418</v>
      </c>
      <c r="E1553" s="552"/>
    </row>
    <row r="1554" spans="1:5" x14ac:dyDescent="0.25">
      <c r="A1554" s="564" t="str">
        <f>IF(COUNTIF(Text!$C$4:$C$426,B1554)&gt;0,VLOOKUP(B1554,Text!$C$4:$H$426,6,FALSE),"")</f>
        <v/>
      </c>
      <c r="B1554" s="552" t="s">
        <v>3419</v>
      </c>
      <c r="C1554" s="558" t="s">
        <v>2648</v>
      </c>
      <c r="D1554" s="552" t="s">
        <v>2648</v>
      </c>
      <c r="E1554" s="552"/>
    </row>
    <row r="1555" spans="1:5" x14ac:dyDescent="0.25">
      <c r="A1555" s="564" t="str">
        <f>IF(COUNTIF(Text!$C$4:$C$426,B1555)&gt;0,VLOOKUP(B1555,Text!$C$4:$H$426,6,FALSE),"")</f>
        <v/>
      </c>
      <c r="B1555" s="552" t="s">
        <v>239</v>
      </c>
      <c r="C1555" s="558" t="s">
        <v>3420</v>
      </c>
      <c r="D1555" s="552" t="s">
        <v>3420</v>
      </c>
      <c r="E1555" s="552"/>
    </row>
    <row r="1556" spans="1:5" x14ac:dyDescent="0.25">
      <c r="A1556" s="564" t="str">
        <f>IF(COUNTIF(Text!$C$4:$C$426,B1556)&gt;0,VLOOKUP(B1556,Text!$C$4:$H$426,6,FALSE),"")</f>
        <v/>
      </c>
      <c r="B1556" s="552" t="s">
        <v>183</v>
      </c>
      <c r="C1556" s="558" t="s">
        <v>3421</v>
      </c>
      <c r="D1556" s="552" t="s">
        <v>3421</v>
      </c>
      <c r="E1556" s="552"/>
    </row>
    <row r="1557" spans="1:5" x14ac:dyDescent="0.25">
      <c r="A1557" s="564" t="str">
        <f>IF(COUNTIF(Text!$C$4:$C$426,B1557)&gt;0,VLOOKUP(B1557,Text!$C$4:$H$426,6,FALSE),"")</f>
        <v/>
      </c>
      <c r="B1557" s="552" t="s">
        <v>347</v>
      </c>
      <c r="C1557" s="558" t="s">
        <v>3422</v>
      </c>
      <c r="D1557" s="552" t="s">
        <v>3422</v>
      </c>
      <c r="E1557" s="552"/>
    </row>
    <row r="1558" spans="1:5" x14ac:dyDescent="0.25">
      <c r="A1558" s="564" t="str">
        <f>IF(COUNTIF(Text!$C$4:$C$426,B1558)&gt;0,VLOOKUP(B1558,Text!$C$4:$H$426,6,FALSE),"")</f>
        <v/>
      </c>
      <c r="B1558" s="552" t="s">
        <v>241</v>
      </c>
      <c r="C1558" s="558" t="s">
        <v>3423</v>
      </c>
      <c r="D1558" s="552" t="s">
        <v>3423</v>
      </c>
      <c r="E1558" s="552"/>
    </row>
    <row r="1559" spans="1:5" x14ac:dyDescent="0.25">
      <c r="A1559" s="564" t="str">
        <f>IF(COUNTIF(Text!$C$4:$C$426,B1559)&gt;0,VLOOKUP(B1559,Text!$C$4:$H$426,6,FALSE),"")</f>
        <v/>
      </c>
      <c r="B1559" s="552" t="s">
        <v>3424</v>
      </c>
      <c r="C1559" s="558" t="s">
        <v>3425</v>
      </c>
      <c r="D1559" s="552" t="s">
        <v>3425</v>
      </c>
      <c r="E1559" s="552"/>
    </row>
    <row r="1560" spans="1:5" x14ac:dyDescent="0.25">
      <c r="A1560" s="564" t="str">
        <f>IF(COUNTIF(Text!$C$4:$C$426,B1560)&gt;0,VLOOKUP(B1560,Text!$C$4:$H$426,6,FALSE),"")</f>
        <v/>
      </c>
      <c r="B1560" s="552" t="s">
        <v>42</v>
      </c>
      <c r="C1560" s="558" t="s">
        <v>3426</v>
      </c>
      <c r="D1560" s="552" t="s">
        <v>3426</v>
      </c>
      <c r="E1560" s="552"/>
    </row>
    <row r="1561" spans="1:5" x14ac:dyDescent="0.25">
      <c r="A1561" s="564" t="str">
        <f>IF(COUNTIF(Text!$C$4:$C$426,B1561)&gt;0,VLOOKUP(B1561,Text!$C$4:$H$426,6,FALSE),"")</f>
        <v/>
      </c>
      <c r="B1561" s="552" t="s">
        <v>110</v>
      </c>
      <c r="C1561" s="558" t="s">
        <v>2601</v>
      </c>
      <c r="D1561" s="552" t="s">
        <v>2601</v>
      </c>
      <c r="E1561" s="552"/>
    </row>
    <row r="1562" spans="1:5" x14ac:dyDescent="0.25">
      <c r="A1562" s="564" t="str">
        <f>IF(COUNTIF(Text!$C$4:$C$426,B1562)&gt;0,VLOOKUP(B1562,Text!$C$4:$H$426,6,FALSE),"")</f>
        <v/>
      </c>
      <c r="B1562" s="552" t="s">
        <v>414</v>
      </c>
      <c r="C1562" s="558" t="s">
        <v>414</v>
      </c>
      <c r="D1562" s="552" t="s">
        <v>414</v>
      </c>
      <c r="E1562" s="552"/>
    </row>
    <row r="1563" spans="1:5" x14ac:dyDescent="0.25">
      <c r="A1563" s="564" t="str">
        <f>IF(COUNTIF(Text!$C$4:$C$426,B1563)&gt;0,VLOOKUP(B1563,Text!$C$4:$H$426,6,FALSE),"")</f>
        <v/>
      </c>
      <c r="B1563" s="552" t="s">
        <v>415</v>
      </c>
      <c r="C1563" s="558" t="s">
        <v>3427</v>
      </c>
      <c r="D1563" s="552" t="s">
        <v>3427</v>
      </c>
      <c r="E1563" s="552"/>
    </row>
    <row r="1564" spans="1:5" x14ac:dyDescent="0.25">
      <c r="A1564" s="564" t="str">
        <f>IF(COUNTIF(Text!$C$4:$C$426,B1564)&gt;0,VLOOKUP(B1564,Text!$C$4:$H$426,6,FALSE),"")</f>
        <v/>
      </c>
      <c r="B1564" s="552" t="s">
        <v>111</v>
      </c>
      <c r="C1564" s="558" t="s">
        <v>2648</v>
      </c>
      <c r="D1564" s="552" t="s">
        <v>2648</v>
      </c>
      <c r="E1564" s="552"/>
    </row>
    <row r="1565" spans="1:5" x14ac:dyDescent="0.25">
      <c r="A1565" s="564" t="str">
        <f>IF(COUNTIF(Text!$C$4:$C$426,B1565)&gt;0,VLOOKUP(B1565,Text!$C$4:$H$426,6,FALSE),"")</f>
        <v/>
      </c>
      <c r="B1565" s="552" t="s">
        <v>2552</v>
      </c>
      <c r="C1565" s="558" t="s">
        <v>2553</v>
      </c>
      <c r="D1565" s="552" t="s">
        <v>2553</v>
      </c>
      <c r="E1565" s="552"/>
    </row>
    <row r="1566" spans="1:5" x14ac:dyDescent="0.25">
      <c r="A1566" s="564" t="str">
        <f>IF(COUNTIF(Text!$C$4:$C$426,B1566)&gt;0,VLOOKUP(B1566,Text!$C$4:$H$426,6,FALSE),"")</f>
        <v/>
      </c>
      <c r="B1566" s="552" t="s">
        <v>42</v>
      </c>
      <c r="C1566" s="558" t="s">
        <v>3426</v>
      </c>
      <c r="D1566" s="552" t="s">
        <v>3426</v>
      </c>
      <c r="E1566" s="552"/>
    </row>
    <row r="1567" spans="1:5" x14ac:dyDescent="0.25">
      <c r="A1567" s="564" t="str">
        <f>IF(COUNTIF(Text!$C$4:$C$426,B1567)&gt;0,VLOOKUP(B1567,Text!$C$4:$H$426,6,FALSE),"")</f>
        <v/>
      </c>
      <c r="B1567" s="552" t="s">
        <v>416</v>
      </c>
      <c r="C1567" s="558" t="s">
        <v>2745</v>
      </c>
      <c r="D1567" s="552" t="s">
        <v>2745</v>
      </c>
      <c r="E1567" s="552"/>
    </row>
    <row r="1568" spans="1:5" x14ac:dyDescent="0.25">
      <c r="A1568" s="564" t="str">
        <f>IF(COUNTIF(Text!$C$4:$C$426,B1568)&gt;0,VLOOKUP(B1568,Text!$C$4:$H$426,6,FALSE),"")</f>
        <v/>
      </c>
      <c r="B1568" s="552" t="s">
        <v>3428</v>
      </c>
      <c r="C1568" s="558" t="s">
        <v>3429</v>
      </c>
      <c r="D1568" s="552" t="s">
        <v>3429</v>
      </c>
      <c r="E1568" s="552"/>
    </row>
    <row r="1569" spans="1:5" x14ac:dyDescent="0.25">
      <c r="A1569" s="564" t="str">
        <f>IF(COUNTIF(Text!$C$4:$C$426,B1569)&gt;0,VLOOKUP(B1569,Text!$C$4:$H$426,6,FALSE),"")</f>
        <v/>
      </c>
      <c r="B1569" s="552" t="s">
        <v>25</v>
      </c>
      <c r="C1569" s="558" t="s">
        <v>3430</v>
      </c>
      <c r="D1569" s="552" t="s">
        <v>3430</v>
      </c>
      <c r="E1569" s="552"/>
    </row>
    <row r="1570" spans="1:5" x14ac:dyDescent="0.25">
      <c r="A1570" s="564" t="str">
        <f>IF(COUNTIF(Text!$C$4:$C$426,B1570)&gt;0,VLOOKUP(B1570,Text!$C$4:$H$426,6,FALSE),"")</f>
        <v/>
      </c>
      <c r="B1570" s="552" t="s">
        <v>417</v>
      </c>
      <c r="C1570" s="558" t="s">
        <v>3431</v>
      </c>
      <c r="D1570" s="552" t="s">
        <v>3431</v>
      </c>
      <c r="E1570" s="552"/>
    </row>
    <row r="1571" spans="1:5" x14ac:dyDescent="0.25">
      <c r="A1571" s="564" t="str">
        <f>IF(COUNTIF(Text!$C$4:$C$426,B1571)&gt;0,VLOOKUP(B1571,Text!$C$4:$H$426,6,FALSE),"")</f>
        <v/>
      </c>
      <c r="B1571" s="552" t="s">
        <v>418</v>
      </c>
      <c r="C1571" s="558" t="s">
        <v>3432</v>
      </c>
      <c r="D1571" s="552" t="s">
        <v>3432</v>
      </c>
      <c r="E1571" s="552"/>
    </row>
    <row r="1572" spans="1:5" x14ac:dyDescent="0.25">
      <c r="A1572" s="564" t="str">
        <f>IF(COUNTIF(Text!$C$4:$C$426,B1572)&gt;0,VLOOKUP(B1572,Text!$C$4:$H$426,6,FALSE),"")</f>
        <v/>
      </c>
      <c r="B1572" s="552" t="s">
        <v>3433</v>
      </c>
      <c r="C1572" s="558" t="s">
        <v>3434</v>
      </c>
      <c r="D1572" s="552" t="s">
        <v>3434</v>
      </c>
      <c r="E1572" s="552"/>
    </row>
    <row r="1573" spans="1:5" x14ac:dyDescent="0.25">
      <c r="A1573" s="564" t="str">
        <f>IF(COUNTIF(Text!$C$4:$C$426,B1573)&gt;0,VLOOKUP(B1573,Text!$C$4:$H$426,6,FALSE),"")</f>
        <v/>
      </c>
      <c r="B1573" s="552" t="s">
        <v>52</v>
      </c>
      <c r="C1573" s="558" t="s">
        <v>3435</v>
      </c>
      <c r="D1573" s="552" t="s">
        <v>3435</v>
      </c>
      <c r="E1573" s="552"/>
    </row>
    <row r="1574" spans="1:5" x14ac:dyDescent="0.25">
      <c r="A1574" s="564" t="str">
        <f>IF(COUNTIF(Text!$C$4:$C$426,B1574)&gt;0,VLOOKUP(B1574,Text!$C$4:$H$426,6,FALSE),"")</f>
        <v/>
      </c>
      <c r="B1574" s="552" t="s">
        <v>23</v>
      </c>
      <c r="C1574" s="558" t="s">
        <v>3436</v>
      </c>
      <c r="D1574" s="552" t="s">
        <v>3436</v>
      </c>
      <c r="E1574" s="552"/>
    </row>
    <row r="1575" spans="1:5" x14ac:dyDescent="0.25">
      <c r="A1575" s="564" t="str">
        <f>IF(COUNTIF(Text!$C$4:$C$426,B1575)&gt;0,VLOOKUP(B1575,Text!$C$4:$H$426,6,FALSE),"")</f>
        <v/>
      </c>
      <c r="B1575" s="552" t="s">
        <v>26</v>
      </c>
      <c r="C1575" s="558" t="s">
        <v>3437</v>
      </c>
      <c r="D1575" s="552" t="s">
        <v>3437</v>
      </c>
      <c r="E1575" s="552"/>
    </row>
    <row r="1576" spans="1:5" x14ac:dyDescent="0.25">
      <c r="A1576" s="564" t="str">
        <f>IF(COUNTIF(Text!$C$4:$C$426,B1576)&gt;0,VLOOKUP(B1576,Text!$C$4:$H$426,6,FALSE),"")</f>
        <v/>
      </c>
      <c r="B1576" s="552" t="s">
        <v>359</v>
      </c>
      <c r="C1576" s="558" t="s">
        <v>3438</v>
      </c>
      <c r="D1576" s="552" t="s">
        <v>3438</v>
      </c>
      <c r="E1576" s="552"/>
    </row>
    <row r="1577" spans="1:5" x14ac:dyDescent="0.25">
      <c r="A1577" s="564" t="str">
        <f>IF(COUNTIF(Text!$C$4:$C$426,B1577)&gt;0,VLOOKUP(B1577,Text!$C$4:$H$426,6,FALSE),"")</f>
        <v/>
      </c>
      <c r="B1577" s="552" t="s">
        <v>360</v>
      </c>
      <c r="C1577" s="558" t="s">
        <v>3439</v>
      </c>
      <c r="D1577" s="552" t="s">
        <v>3439</v>
      </c>
      <c r="E1577" s="552"/>
    </row>
    <row r="1578" spans="1:5" x14ac:dyDescent="0.25">
      <c r="A1578" s="564" t="str">
        <f>IF(COUNTIF(Text!$C$4:$C$426,B1578)&gt;0,VLOOKUP(B1578,Text!$C$4:$H$426,6,FALSE),"")</f>
        <v/>
      </c>
      <c r="B1578" s="552" t="s">
        <v>3440</v>
      </c>
      <c r="C1578" s="558" t="s">
        <v>3441</v>
      </c>
      <c r="D1578" s="552" t="s">
        <v>3441</v>
      </c>
      <c r="E1578" s="552"/>
    </row>
    <row r="1579" spans="1:5" x14ac:dyDescent="0.25">
      <c r="A1579" s="564" t="str">
        <f>IF(COUNTIF(Text!$C$4:$C$426,B1579)&gt;0,VLOOKUP(B1579,Text!$C$4:$H$426,6,FALSE),"")</f>
        <v/>
      </c>
      <c r="B1579" s="552" t="s">
        <v>3442</v>
      </c>
      <c r="C1579" s="558" t="s">
        <v>3443</v>
      </c>
      <c r="D1579" s="552" t="s">
        <v>3443</v>
      </c>
      <c r="E1579" s="552"/>
    </row>
    <row r="1580" spans="1:5" x14ac:dyDescent="0.25">
      <c r="A1580" s="564" t="str">
        <f>IF(COUNTIF(Text!$C$4:$C$426,B1580)&gt;0,VLOOKUP(B1580,Text!$C$4:$H$426,6,FALSE),"")</f>
        <v/>
      </c>
      <c r="B1580" s="552" t="s">
        <v>412</v>
      </c>
      <c r="C1580" s="558" t="s">
        <v>1550</v>
      </c>
      <c r="D1580" s="552" t="s">
        <v>1550</v>
      </c>
      <c r="E1580" s="552"/>
    </row>
    <row r="1581" spans="1:5" x14ac:dyDescent="0.25">
      <c r="A1581" s="564" t="str">
        <f>IF(COUNTIF(Text!$C$4:$C$426,B1581)&gt;0,VLOOKUP(B1581,Text!$C$4:$H$426,6,FALSE),"")</f>
        <v/>
      </c>
      <c r="B1581" s="552" t="s">
        <v>399</v>
      </c>
      <c r="C1581" s="558" t="s">
        <v>3444</v>
      </c>
      <c r="D1581" s="552" t="s">
        <v>3444</v>
      </c>
      <c r="E1581" s="552"/>
    </row>
    <row r="1582" spans="1:5" x14ac:dyDescent="0.25">
      <c r="A1582" s="564" t="str">
        <f>IF(COUNTIF(Text!$C$4:$C$426,B1582)&gt;0,VLOOKUP(B1582,Text!$C$4:$H$426,6,FALSE),"")</f>
        <v/>
      </c>
      <c r="B1582" s="552" t="s">
        <v>2859</v>
      </c>
      <c r="C1582" s="558" t="s">
        <v>2860</v>
      </c>
      <c r="D1582" s="552" t="s">
        <v>2860</v>
      </c>
      <c r="E1582" s="552"/>
    </row>
    <row r="1583" spans="1:5" x14ac:dyDescent="0.25">
      <c r="A1583" s="564" t="str">
        <f>IF(COUNTIF(Text!$C$4:$C$426,B1583)&gt;0,VLOOKUP(B1583,Text!$C$4:$H$426,6,FALSE),"")</f>
        <v/>
      </c>
      <c r="B1583" s="552" t="s">
        <v>3445</v>
      </c>
      <c r="C1583" s="558" t="s">
        <v>3446</v>
      </c>
      <c r="D1583" s="552" t="s">
        <v>3446</v>
      </c>
      <c r="E1583" s="552"/>
    </row>
    <row r="1584" spans="1:5" x14ac:dyDescent="0.25">
      <c r="A1584" s="564" t="str">
        <f>IF(COUNTIF(Text!$C$4:$C$426,B1584)&gt;0,VLOOKUP(B1584,Text!$C$4:$H$426,6,FALSE),"")</f>
        <v/>
      </c>
      <c r="B1584" s="552" t="s">
        <v>3447</v>
      </c>
      <c r="C1584" s="558" t="s">
        <v>3448</v>
      </c>
      <c r="D1584" s="552" t="s">
        <v>3448</v>
      </c>
      <c r="E1584" s="552"/>
    </row>
    <row r="1585" spans="1:5" x14ac:dyDescent="0.25">
      <c r="A1585" s="564" t="str">
        <f>IF(COUNTIF(Text!$C$4:$C$426,B1585)&gt;0,VLOOKUP(B1585,Text!$C$4:$H$426,6,FALSE),"")</f>
        <v/>
      </c>
      <c r="B1585" s="552" t="s">
        <v>3449</v>
      </c>
      <c r="C1585" s="558" t="s">
        <v>3450</v>
      </c>
      <c r="D1585" s="552" t="s">
        <v>3450</v>
      </c>
      <c r="E1585" s="552"/>
    </row>
    <row r="1586" spans="1:5" x14ac:dyDescent="0.25">
      <c r="A1586" s="564" t="str">
        <f>IF(COUNTIF(Text!$C$4:$C$426,B1586)&gt;0,VLOOKUP(B1586,Text!$C$4:$H$426,6,FALSE),"")</f>
        <v/>
      </c>
      <c r="B1586" s="552" t="s">
        <v>3451</v>
      </c>
      <c r="C1586" s="558" t="s">
        <v>3452</v>
      </c>
      <c r="D1586" s="552" t="s">
        <v>3452</v>
      </c>
      <c r="E1586" s="552"/>
    </row>
    <row r="1587" spans="1:5" x14ac:dyDescent="0.25">
      <c r="A1587" s="564" t="str">
        <f>IF(COUNTIF(Text!$C$4:$C$426,B1587)&gt;0,VLOOKUP(B1587,Text!$C$4:$H$426,6,FALSE),"")</f>
        <v/>
      </c>
      <c r="B1587" s="552" t="s">
        <v>3453</v>
      </c>
      <c r="C1587" s="558" t="s">
        <v>3454</v>
      </c>
      <c r="D1587" s="552" t="s">
        <v>3454</v>
      </c>
      <c r="E1587" s="552"/>
    </row>
    <row r="1588" spans="1:5" x14ac:dyDescent="0.25">
      <c r="A1588" s="564" t="str">
        <f>IF(COUNTIF(Text!$C$4:$C$426,B1588)&gt;0,VLOOKUP(B1588,Text!$C$4:$H$426,6,FALSE),"")</f>
        <v/>
      </c>
      <c r="B1588" s="552" t="s">
        <v>3455</v>
      </c>
      <c r="C1588" s="558" t="s">
        <v>3456</v>
      </c>
      <c r="D1588" s="552" t="s">
        <v>3456</v>
      </c>
      <c r="E1588" s="552"/>
    </row>
    <row r="1589" spans="1:5" x14ac:dyDescent="0.25">
      <c r="A1589" s="564" t="str">
        <f>IF(COUNTIF(Text!$C$4:$C$426,B1589)&gt;0,VLOOKUP(B1589,Text!$C$4:$H$426,6,FALSE),"")</f>
        <v/>
      </c>
      <c r="B1589" s="552" t="s">
        <v>3457</v>
      </c>
      <c r="C1589" s="558" t="s">
        <v>3458</v>
      </c>
      <c r="D1589" s="552" t="s">
        <v>3458</v>
      </c>
      <c r="E1589" s="552"/>
    </row>
    <row r="1590" spans="1:5" x14ac:dyDescent="0.25">
      <c r="A1590" s="564" t="str">
        <f>IF(COUNTIF(Text!$C$4:$C$426,B1590)&gt;0,VLOOKUP(B1590,Text!$C$4:$H$426,6,FALSE),"")</f>
        <v/>
      </c>
      <c r="B1590" s="552" t="s">
        <v>2662</v>
      </c>
      <c r="C1590" s="558" t="s">
        <v>3459</v>
      </c>
      <c r="D1590" s="552" t="s">
        <v>3459</v>
      </c>
      <c r="E1590" s="552"/>
    </row>
    <row r="1591" spans="1:5" x14ac:dyDescent="0.25">
      <c r="A1591" s="564" t="str">
        <f>IF(COUNTIF(Text!$C$4:$C$426,B1591)&gt;0,VLOOKUP(B1591,Text!$C$4:$H$426,6,FALSE),"")</f>
        <v/>
      </c>
      <c r="B1591" s="552" t="s">
        <v>2664</v>
      </c>
      <c r="C1591" s="558" t="s">
        <v>3460</v>
      </c>
      <c r="D1591" s="552" t="s">
        <v>3460</v>
      </c>
      <c r="E1591" s="552"/>
    </row>
    <row r="1592" spans="1:5" x14ac:dyDescent="0.25">
      <c r="A1592" s="564" t="str">
        <f>IF(COUNTIF(Text!$C$4:$C$426,B1592)&gt;0,VLOOKUP(B1592,Text!$C$4:$H$426,6,FALSE),"")</f>
        <v/>
      </c>
      <c r="B1592" s="552" t="s">
        <v>3424</v>
      </c>
      <c r="C1592" s="558" t="s">
        <v>3425</v>
      </c>
      <c r="D1592" s="552" t="s">
        <v>3425</v>
      </c>
      <c r="E1592" s="552"/>
    </row>
    <row r="1593" spans="1:5" x14ac:dyDescent="0.25">
      <c r="A1593" s="564" t="str">
        <f>IF(COUNTIF(Text!$C$4:$C$426,B1593)&gt;0,VLOOKUP(B1593,Text!$C$4:$H$426,6,FALSE),"")</f>
        <v/>
      </c>
      <c r="B1593" s="552" t="s">
        <v>42</v>
      </c>
      <c r="C1593" s="558" t="s">
        <v>3426</v>
      </c>
      <c r="D1593" s="552" t="s">
        <v>3426</v>
      </c>
      <c r="E1593" s="552"/>
    </row>
    <row r="1594" spans="1:5" x14ac:dyDescent="0.25">
      <c r="A1594" s="564" t="str">
        <f>IF(COUNTIF(Text!$C$4:$C$426,B1594)&gt;0,VLOOKUP(B1594,Text!$C$4:$H$426,6,FALSE),"")</f>
        <v/>
      </c>
      <c r="B1594" s="552" t="s">
        <v>110</v>
      </c>
      <c r="C1594" s="558" t="s">
        <v>2601</v>
      </c>
      <c r="D1594" s="552" t="s">
        <v>2601</v>
      </c>
      <c r="E1594" s="552"/>
    </row>
    <row r="1595" spans="1:5" x14ac:dyDescent="0.25">
      <c r="A1595" s="564" t="str">
        <f>IF(COUNTIF(Text!$C$4:$C$426,B1595)&gt;0,VLOOKUP(B1595,Text!$C$4:$H$426,6,FALSE),"")</f>
        <v/>
      </c>
      <c r="B1595" s="552" t="s">
        <v>414</v>
      </c>
      <c r="C1595" s="558" t="s">
        <v>414</v>
      </c>
      <c r="D1595" s="552" t="s">
        <v>414</v>
      </c>
      <c r="E1595" s="552"/>
    </row>
    <row r="1596" spans="1:5" x14ac:dyDescent="0.25">
      <c r="A1596" s="564" t="str">
        <f>IF(COUNTIF(Text!$C$4:$C$426,B1596)&gt;0,VLOOKUP(B1596,Text!$C$4:$H$426,6,FALSE),"")</f>
        <v/>
      </c>
      <c r="B1596" s="552" t="s">
        <v>415</v>
      </c>
      <c r="C1596" s="558" t="s">
        <v>3427</v>
      </c>
      <c r="D1596" s="552" t="s">
        <v>3427</v>
      </c>
      <c r="E1596" s="552"/>
    </row>
    <row r="1597" spans="1:5" x14ac:dyDescent="0.25">
      <c r="A1597" s="564" t="str">
        <f>IF(COUNTIF(Text!$C$4:$C$426,B1597)&gt;0,VLOOKUP(B1597,Text!$C$4:$H$426,6,FALSE),"")</f>
        <v/>
      </c>
      <c r="B1597" s="552" t="s">
        <v>111</v>
      </c>
      <c r="C1597" s="558" t="s">
        <v>2648</v>
      </c>
      <c r="D1597" s="552" t="s">
        <v>2648</v>
      </c>
      <c r="E1597" s="552"/>
    </row>
    <row r="1598" spans="1:5" x14ac:dyDescent="0.25">
      <c r="A1598" s="564" t="str">
        <f>IF(COUNTIF(Text!$C$4:$C$426,B1598)&gt;0,VLOOKUP(B1598,Text!$C$4:$H$426,6,FALSE),"")</f>
        <v/>
      </c>
      <c r="B1598" s="552" t="s">
        <v>2552</v>
      </c>
      <c r="C1598" s="558" t="s">
        <v>2553</v>
      </c>
      <c r="D1598" s="552" t="s">
        <v>2553</v>
      </c>
      <c r="E1598" s="552"/>
    </row>
    <row r="1599" spans="1:5" x14ac:dyDescent="0.25">
      <c r="A1599" s="564" t="str">
        <f>IF(COUNTIF(Text!$C$4:$C$426,B1599)&gt;0,VLOOKUP(B1599,Text!$C$4:$H$426,6,FALSE),"")</f>
        <v/>
      </c>
      <c r="B1599" s="552" t="s">
        <v>42</v>
      </c>
      <c r="C1599" s="558" t="s">
        <v>3426</v>
      </c>
      <c r="D1599" s="552" t="s">
        <v>3426</v>
      </c>
      <c r="E1599" s="552"/>
    </row>
    <row r="1600" spans="1:5" x14ac:dyDescent="0.25">
      <c r="A1600" s="564" t="str">
        <f>IF(COUNTIF(Text!$C$4:$C$426,B1600)&gt;0,VLOOKUP(B1600,Text!$C$4:$H$426,6,FALSE),"")</f>
        <v/>
      </c>
      <c r="B1600" s="552" t="s">
        <v>416</v>
      </c>
      <c r="C1600" s="558" t="s">
        <v>2745</v>
      </c>
      <c r="D1600" s="552" t="s">
        <v>2745</v>
      </c>
      <c r="E1600" s="552"/>
    </row>
    <row r="1601" spans="1:5" x14ac:dyDescent="0.25">
      <c r="A1601" s="564" t="str">
        <f>IF(COUNTIF(Text!$C$4:$C$426,B1601)&gt;0,VLOOKUP(B1601,Text!$C$4:$H$426,6,FALSE),"")</f>
        <v/>
      </c>
      <c r="B1601" s="552" t="s">
        <v>3428</v>
      </c>
      <c r="C1601" s="558" t="s">
        <v>3429</v>
      </c>
      <c r="D1601" s="552" t="s">
        <v>3429</v>
      </c>
      <c r="E1601" s="552"/>
    </row>
    <row r="1602" spans="1:5" x14ac:dyDescent="0.25">
      <c r="A1602" s="564" t="str">
        <f>IF(COUNTIF(Text!$C$4:$C$426,B1602)&gt;0,VLOOKUP(B1602,Text!$C$4:$H$426,6,FALSE),"")</f>
        <v/>
      </c>
      <c r="B1602" s="552" t="s">
        <v>25</v>
      </c>
      <c r="C1602" s="558" t="s">
        <v>3430</v>
      </c>
      <c r="D1602" s="552" t="s">
        <v>3430</v>
      </c>
      <c r="E1602" s="552"/>
    </row>
    <row r="1603" spans="1:5" x14ac:dyDescent="0.25">
      <c r="A1603" s="564" t="str">
        <f>IF(COUNTIF(Text!$C$4:$C$426,B1603)&gt;0,VLOOKUP(B1603,Text!$C$4:$H$426,6,FALSE),"")</f>
        <v/>
      </c>
      <c r="B1603" s="552" t="s">
        <v>417</v>
      </c>
      <c r="C1603" s="558" t="s">
        <v>3431</v>
      </c>
      <c r="D1603" s="552" t="s">
        <v>3431</v>
      </c>
      <c r="E1603" s="552"/>
    </row>
    <row r="1604" spans="1:5" x14ac:dyDescent="0.25">
      <c r="A1604" s="564" t="str">
        <f>IF(COUNTIF(Text!$C$4:$C$426,B1604)&gt;0,VLOOKUP(B1604,Text!$C$4:$H$426,6,FALSE),"")</f>
        <v/>
      </c>
      <c r="B1604" s="552" t="s">
        <v>418</v>
      </c>
      <c r="C1604" s="558" t="s">
        <v>3432</v>
      </c>
      <c r="D1604" s="552" t="s">
        <v>3432</v>
      </c>
      <c r="E1604" s="552"/>
    </row>
    <row r="1605" spans="1:5" x14ac:dyDescent="0.25">
      <c r="A1605" s="564" t="str">
        <f>IF(COUNTIF(Text!$C$4:$C$426,B1605)&gt;0,VLOOKUP(B1605,Text!$C$4:$H$426,6,FALSE),"")</f>
        <v/>
      </c>
      <c r="B1605" s="552" t="s">
        <v>3433</v>
      </c>
      <c r="C1605" s="558" t="s">
        <v>3434</v>
      </c>
      <c r="D1605" s="552" t="s">
        <v>3434</v>
      </c>
      <c r="E1605" s="552"/>
    </row>
    <row r="1606" spans="1:5" x14ac:dyDescent="0.25">
      <c r="A1606" s="564" t="str">
        <f>IF(COUNTIF(Text!$C$4:$C$426,B1606)&gt;0,VLOOKUP(B1606,Text!$C$4:$H$426,6,FALSE),"")</f>
        <v/>
      </c>
      <c r="B1606" s="552" t="s">
        <v>52</v>
      </c>
      <c r="C1606" s="558" t="s">
        <v>3435</v>
      </c>
      <c r="D1606" s="552" t="s">
        <v>3435</v>
      </c>
      <c r="E1606" s="552"/>
    </row>
    <row r="1607" spans="1:5" x14ac:dyDescent="0.25">
      <c r="A1607" s="564" t="str">
        <f>IF(COUNTIF(Text!$C$4:$C$426,B1607)&gt;0,VLOOKUP(B1607,Text!$C$4:$H$426,6,FALSE),"")</f>
        <v/>
      </c>
      <c r="B1607" s="552" t="s">
        <v>23</v>
      </c>
      <c r="C1607" s="558" t="s">
        <v>3436</v>
      </c>
      <c r="D1607" s="552" t="s">
        <v>3436</v>
      </c>
      <c r="E1607" s="552"/>
    </row>
    <row r="1608" spans="1:5" x14ac:dyDescent="0.25">
      <c r="A1608" s="564" t="str">
        <f>IF(COUNTIF(Text!$C$4:$C$426,B1608)&gt;0,VLOOKUP(B1608,Text!$C$4:$H$426,6,FALSE),"")</f>
        <v/>
      </c>
      <c r="B1608" s="552" t="s">
        <v>26</v>
      </c>
      <c r="C1608" s="558" t="s">
        <v>3437</v>
      </c>
      <c r="D1608" s="552" t="s">
        <v>3437</v>
      </c>
      <c r="E1608" s="552"/>
    </row>
    <row r="1609" spans="1:5" x14ac:dyDescent="0.25">
      <c r="A1609" s="564" t="str">
        <f>IF(COUNTIF(Text!$C$4:$C$426,B1609)&gt;0,VLOOKUP(B1609,Text!$C$4:$H$426,6,FALSE),"")</f>
        <v/>
      </c>
      <c r="B1609" s="552" t="s">
        <v>359</v>
      </c>
      <c r="C1609" s="558" t="s">
        <v>3438</v>
      </c>
      <c r="D1609" s="552" t="s">
        <v>3438</v>
      </c>
      <c r="E1609" s="552"/>
    </row>
    <row r="1610" spans="1:5" x14ac:dyDescent="0.25">
      <c r="A1610" s="564" t="str">
        <f>IF(COUNTIF(Text!$C$4:$C$426,B1610)&gt;0,VLOOKUP(B1610,Text!$C$4:$H$426,6,FALSE),"")</f>
        <v/>
      </c>
      <c r="B1610" s="552" t="s">
        <v>360</v>
      </c>
      <c r="C1610" s="558" t="s">
        <v>3439</v>
      </c>
      <c r="D1610" s="552" t="s">
        <v>3439</v>
      </c>
      <c r="E1610" s="552"/>
    </row>
    <row r="1611" spans="1:5" x14ac:dyDescent="0.25">
      <c r="A1611" s="564" t="str">
        <f>IF(COUNTIF(Text!$C$4:$C$426,B1611)&gt;0,VLOOKUP(B1611,Text!$C$4:$H$426,6,FALSE),"")</f>
        <v/>
      </c>
      <c r="B1611" s="552" t="s">
        <v>3440</v>
      </c>
      <c r="C1611" s="558" t="s">
        <v>3441</v>
      </c>
      <c r="D1611" s="552" t="s">
        <v>3441</v>
      </c>
      <c r="E1611" s="552"/>
    </row>
    <row r="1612" spans="1:5" x14ac:dyDescent="0.25">
      <c r="A1612" s="564" t="str">
        <f>IF(COUNTIF(Text!$C$4:$C$426,B1612)&gt;0,VLOOKUP(B1612,Text!$C$4:$H$426,6,FALSE),"")</f>
        <v/>
      </c>
      <c r="B1612" s="552" t="s">
        <v>412</v>
      </c>
      <c r="C1612" s="558" t="s">
        <v>1550</v>
      </c>
      <c r="D1612" s="552" t="s">
        <v>1550</v>
      </c>
      <c r="E1612" s="552"/>
    </row>
    <row r="1613" spans="1:5" x14ac:dyDescent="0.25">
      <c r="A1613" s="564" t="str">
        <f>IF(COUNTIF(Text!$C$4:$C$426,B1613)&gt;0,VLOOKUP(B1613,Text!$C$4:$H$426,6,FALSE),"")</f>
        <v/>
      </c>
      <c r="B1613" s="552" t="s">
        <v>191</v>
      </c>
      <c r="C1613" s="558"/>
      <c r="D1613" s="552"/>
      <c r="E1613" s="552"/>
    </row>
    <row r="1614" spans="1:5" x14ac:dyDescent="0.25">
      <c r="A1614" s="564" t="str">
        <f>IF(COUNTIF(Text!$C$4:$C$426,B1614)&gt;0,VLOOKUP(B1614,Text!$C$4:$H$426,6,FALSE),"")</f>
        <v/>
      </c>
      <c r="B1614" s="552" t="s">
        <v>502</v>
      </c>
      <c r="C1614" s="558"/>
      <c r="D1614" s="552"/>
      <c r="E1614" s="552"/>
    </row>
    <row r="1615" spans="1:5" x14ac:dyDescent="0.25">
      <c r="A1615" s="564" t="str">
        <f>IF(COUNTIF(Text!$C$4:$C$426,B1615)&gt;0,VLOOKUP(B1615,Text!$C$4:$H$426,6,FALSE),"")</f>
        <v/>
      </c>
      <c r="B1615" s="552" t="s">
        <v>268</v>
      </c>
      <c r="C1615" s="558"/>
      <c r="D1615" s="552" t="s">
        <v>3474</v>
      </c>
      <c r="E1615" s="552"/>
    </row>
    <row r="1616" spans="1:5" x14ac:dyDescent="0.25">
      <c r="A1616" s="564" t="str">
        <f>IF(COUNTIF(Text!$C$4:$C$426,B1616)&gt;0,VLOOKUP(B1616,Text!$C$4:$H$426,6,FALSE),"")</f>
        <v/>
      </c>
      <c r="B1616" s="552" t="s">
        <v>3294</v>
      </c>
      <c r="C1616" s="558"/>
      <c r="D1616" s="552" t="s">
        <v>3477</v>
      </c>
      <c r="E1616" s="552"/>
    </row>
    <row r="1617" spans="1:5" x14ac:dyDescent="0.25">
      <c r="A1617" s="564" t="str">
        <f>IF(COUNTIF(Text!$C$4:$C$426,B1617)&gt;0,VLOOKUP(B1617,Text!$C$4:$H$426,6,FALSE),"")</f>
        <v/>
      </c>
      <c r="B1617" s="552" t="s">
        <v>3317</v>
      </c>
      <c r="C1617" s="558"/>
      <c r="D1617" s="552"/>
      <c r="E1617" s="552"/>
    </row>
    <row r="1618" spans="1:5" x14ac:dyDescent="0.25">
      <c r="A1618" s="564" t="str">
        <f>IF(COUNTIF(Text!$C$4:$C$426,B1618)&gt;0,VLOOKUP(B1618,Text!$C$4:$H$426,6,FALSE),"")</f>
        <v/>
      </c>
      <c r="B1618" s="552" t="s">
        <v>2478</v>
      </c>
      <c r="C1618" s="558"/>
      <c r="D1618" s="552" t="s">
        <v>2479</v>
      </c>
      <c r="E1618" s="552"/>
    </row>
    <row r="1619" spans="1:5" x14ac:dyDescent="0.25">
      <c r="A1619" s="564"/>
      <c r="B1619" s="554" t="s">
        <v>3483</v>
      </c>
      <c r="C1619" s="558"/>
      <c r="D1619" s="554" t="s">
        <v>3135</v>
      </c>
      <c r="E1619" s="552"/>
    </row>
    <row r="1620" spans="1:5" x14ac:dyDescent="0.25">
      <c r="A1620" s="564"/>
      <c r="B1620" s="552" t="s">
        <v>422</v>
      </c>
      <c r="C1620" s="558"/>
      <c r="D1620" s="552" t="s">
        <v>787</v>
      </c>
      <c r="E1620" s="552"/>
    </row>
    <row r="1621" spans="1:5" x14ac:dyDescent="0.25">
      <c r="A1621" s="564"/>
      <c r="B1621" s="552" t="s">
        <v>540</v>
      </c>
      <c r="C1621" s="558"/>
      <c r="D1621" s="552" t="s">
        <v>582</v>
      </c>
      <c r="E1621" s="552"/>
    </row>
    <row r="1622" spans="1:5" x14ac:dyDescent="0.25">
      <c r="A1622" s="564"/>
      <c r="B1622" s="552" t="s">
        <v>3251</v>
      </c>
      <c r="C1622" s="558"/>
      <c r="D1622" s="552" t="s">
        <v>3509</v>
      </c>
      <c r="E1622" s="552"/>
    </row>
    <row r="1623" spans="1:5" x14ac:dyDescent="0.25">
      <c r="A1623" s="564"/>
      <c r="B1623" s="552" t="s">
        <v>542</v>
      </c>
      <c r="C1623" s="558"/>
      <c r="D1623" s="552" t="s">
        <v>585</v>
      </c>
      <c r="E1623" s="552"/>
    </row>
    <row r="1624" spans="1:5" x14ac:dyDescent="0.25">
      <c r="A1624" s="564"/>
      <c r="B1624" s="552" t="s">
        <v>3253</v>
      </c>
      <c r="C1624" s="558"/>
      <c r="D1624" s="552" t="s">
        <v>3510</v>
      </c>
      <c r="E1624" s="552"/>
    </row>
    <row r="1625" spans="1:5" x14ac:dyDescent="0.25">
      <c r="A1625" s="564"/>
      <c r="B1625" s="552" t="s">
        <v>3255</v>
      </c>
      <c r="C1625" s="558"/>
      <c r="D1625" s="552" t="s">
        <v>3256</v>
      </c>
      <c r="E1625" s="552"/>
    </row>
    <row r="1626" spans="1:5" x14ac:dyDescent="0.25">
      <c r="A1626" s="564"/>
      <c r="B1626" s="552" t="s">
        <v>3257</v>
      </c>
      <c r="C1626" s="558"/>
      <c r="D1626" s="552" t="s">
        <v>3511</v>
      </c>
      <c r="E1626" s="552"/>
    </row>
    <row r="1627" spans="1:5" x14ac:dyDescent="0.25">
      <c r="A1627" s="564"/>
      <c r="B1627" s="552" t="s">
        <v>3259</v>
      </c>
      <c r="C1627" s="558"/>
      <c r="D1627" s="552" t="s">
        <v>3260</v>
      </c>
      <c r="E1627" s="552"/>
    </row>
    <row r="1628" spans="1:5" x14ac:dyDescent="0.25">
      <c r="A1628" s="564"/>
      <c r="B1628" s="552" t="s">
        <v>560</v>
      </c>
      <c r="C1628" s="558"/>
      <c r="D1628" s="552" t="s">
        <v>3486</v>
      </c>
      <c r="E1628" s="552"/>
    </row>
    <row r="1629" spans="1:5" x14ac:dyDescent="0.25">
      <c r="A1629" s="564"/>
      <c r="B1629" s="552" t="s">
        <v>557</v>
      </c>
      <c r="C1629" s="558"/>
      <c r="D1629" s="552" t="s">
        <v>3487</v>
      </c>
      <c r="E1629" s="552"/>
    </row>
    <row r="1630" spans="1:5" x14ac:dyDescent="0.25">
      <c r="A1630" s="564"/>
      <c r="B1630" s="552" t="s">
        <v>558</v>
      </c>
      <c r="C1630" s="558"/>
      <c r="D1630" s="552" t="s">
        <v>597</v>
      </c>
      <c r="E1630" s="552"/>
    </row>
    <row r="1631" spans="1:5" x14ac:dyDescent="0.25">
      <c r="A1631" s="564"/>
      <c r="B1631" s="552" t="s">
        <v>3261</v>
      </c>
      <c r="C1631" s="558"/>
      <c r="D1631" s="552" t="s">
        <v>3512</v>
      </c>
      <c r="E1631" s="552"/>
    </row>
    <row r="1632" spans="1:5" x14ac:dyDescent="0.25">
      <c r="A1632" s="564"/>
      <c r="B1632" s="552" t="s">
        <v>3263</v>
      </c>
      <c r="C1632" s="558"/>
      <c r="D1632" s="552" t="s">
        <v>3513</v>
      </c>
      <c r="E1632" s="552"/>
    </row>
    <row r="1633" spans="1:5" x14ac:dyDescent="0.25">
      <c r="A1633" s="564"/>
      <c r="B1633" s="552" t="s">
        <v>3265</v>
      </c>
      <c r="C1633" s="558"/>
      <c r="D1633" s="552" t="s">
        <v>3514</v>
      </c>
      <c r="E1633" s="552"/>
    </row>
    <row r="1634" spans="1:5" x14ac:dyDescent="0.25">
      <c r="A1634" s="564"/>
      <c r="B1634" s="552" t="s">
        <v>545</v>
      </c>
      <c r="C1634" s="558"/>
      <c r="D1634" s="552" t="s">
        <v>601</v>
      </c>
      <c r="E1634" s="552"/>
    </row>
    <row r="1635" spans="1:5" x14ac:dyDescent="0.25">
      <c r="A1635" s="564"/>
      <c r="B1635" s="552" t="s">
        <v>3267</v>
      </c>
      <c r="C1635" s="558"/>
      <c r="D1635" s="552" t="s">
        <v>3515</v>
      </c>
      <c r="E1635" s="552"/>
    </row>
    <row r="1636" spans="1:5" x14ac:dyDescent="0.25">
      <c r="A1636" s="564"/>
      <c r="B1636" s="552" t="s">
        <v>3269</v>
      </c>
      <c r="C1636" s="558"/>
      <c r="D1636" s="552" t="s">
        <v>3516</v>
      </c>
      <c r="E1636" s="552"/>
    </row>
    <row r="1637" spans="1:5" x14ac:dyDescent="0.25">
      <c r="A1637" s="564"/>
      <c r="B1637" s="552" t="s">
        <v>541</v>
      </c>
      <c r="C1637" s="558"/>
      <c r="D1637" s="552" t="s">
        <v>3489</v>
      </c>
      <c r="E1637" s="552"/>
    </row>
    <row r="1638" spans="1:5" x14ac:dyDescent="0.25">
      <c r="A1638" s="564"/>
      <c r="B1638" s="552" t="s">
        <v>3271</v>
      </c>
      <c r="C1638" s="558"/>
      <c r="D1638" s="552" t="s">
        <v>3517</v>
      </c>
      <c r="E1638" s="552"/>
    </row>
    <row r="1639" spans="1:5" x14ac:dyDescent="0.25">
      <c r="A1639" s="564"/>
      <c r="B1639" s="552" t="s">
        <v>3273</v>
      </c>
      <c r="C1639" s="558"/>
      <c r="D1639" s="552" t="s">
        <v>3518</v>
      </c>
      <c r="E1639" s="552"/>
    </row>
    <row r="1640" spans="1:5" x14ac:dyDescent="0.25">
      <c r="A1640" s="564"/>
      <c r="B1640" s="552" t="s">
        <v>3275</v>
      </c>
      <c r="C1640" s="558"/>
      <c r="D1640" s="552" t="s">
        <v>3519</v>
      </c>
      <c r="E1640" s="552"/>
    </row>
    <row r="1641" spans="1:5" x14ac:dyDescent="0.25">
      <c r="A1641" s="564"/>
      <c r="B1641" s="552" t="s">
        <v>3277</v>
      </c>
      <c r="C1641" s="558"/>
      <c r="D1641" s="552" t="s">
        <v>3520</v>
      </c>
      <c r="E1641" s="552"/>
    </row>
    <row r="1642" spans="1:5" x14ac:dyDescent="0.25">
      <c r="A1642" s="564"/>
      <c r="B1642" s="552" t="s">
        <v>561</v>
      </c>
      <c r="C1642" s="558"/>
      <c r="D1642" s="552" t="s">
        <v>3490</v>
      </c>
      <c r="E1642" s="552"/>
    </row>
    <row r="1643" spans="1:5" x14ac:dyDescent="0.25">
      <c r="A1643" s="564"/>
      <c r="B1643" s="552" t="s">
        <v>612</v>
      </c>
      <c r="C1643" s="558"/>
      <c r="D1643" s="552" t="s">
        <v>613</v>
      </c>
      <c r="E1643" s="552"/>
    </row>
    <row r="1644" spans="1:5" x14ac:dyDescent="0.25">
      <c r="A1644" s="564"/>
      <c r="B1644" s="552" t="s">
        <v>3279</v>
      </c>
      <c r="C1644" s="558"/>
      <c r="D1644" s="552" t="s">
        <v>3280</v>
      </c>
      <c r="E1644" s="552"/>
    </row>
    <row r="1645" spans="1:5" x14ac:dyDescent="0.25">
      <c r="A1645" s="564"/>
      <c r="B1645" s="552" t="s">
        <v>616</v>
      </c>
      <c r="C1645" s="558"/>
      <c r="D1645" s="552" t="s">
        <v>3491</v>
      </c>
      <c r="E1645" s="552"/>
    </row>
    <row r="1646" spans="1:5" x14ac:dyDescent="0.25">
      <c r="A1646" s="564"/>
      <c r="B1646" s="552" t="s">
        <v>553</v>
      </c>
      <c r="C1646" s="558"/>
      <c r="D1646" s="552" t="s">
        <v>3521</v>
      </c>
      <c r="E1646" s="552"/>
    </row>
    <row r="1647" spans="1:5" x14ac:dyDescent="0.25">
      <c r="A1647" s="564"/>
      <c r="B1647" s="552" t="s">
        <v>3522</v>
      </c>
      <c r="C1647" s="558"/>
      <c r="D1647" s="552" t="s">
        <v>3523</v>
      </c>
      <c r="E1647" s="552"/>
    </row>
    <row r="1648" spans="1:5" x14ac:dyDescent="0.25">
      <c r="A1648" s="564"/>
      <c r="B1648" s="552" t="s">
        <v>3524</v>
      </c>
      <c r="C1648" s="558"/>
      <c r="D1648" s="552" t="s">
        <v>3525</v>
      </c>
      <c r="E1648" s="552"/>
    </row>
    <row r="1649" spans="1:12" x14ac:dyDescent="0.25">
      <c r="A1649" s="877"/>
      <c r="B1649" s="878" t="s">
        <v>525</v>
      </c>
      <c r="C1649" s="558"/>
      <c r="D1649" s="878" t="s">
        <v>3495</v>
      </c>
      <c r="E1649" s="878"/>
    </row>
    <row r="1650" spans="1:12" x14ac:dyDescent="0.25">
      <c r="A1650" s="564"/>
      <c r="B1650" s="552" t="s">
        <v>530</v>
      </c>
      <c r="C1650" s="558"/>
      <c r="D1650" s="552" t="s">
        <v>3496</v>
      </c>
      <c r="E1650" s="552"/>
    </row>
    <row r="1651" spans="1:12" x14ac:dyDescent="0.25">
      <c r="A1651" s="564"/>
      <c r="B1651" s="552" t="s">
        <v>531</v>
      </c>
      <c r="C1651" s="558"/>
      <c r="D1651" s="552" t="s">
        <v>3497</v>
      </c>
      <c r="E1651" s="552"/>
    </row>
    <row r="1652" spans="1:12" x14ac:dyDescent="0.25">
      <c r="A1652" s="564"/>
      <c r="B1652" s="552" t="s">
        <v>3526</v>
      </c>
      <c r="C1652" s="558"/>
      <c r="D1652" s="552" t="s">
        <v>3527</v>
      </c>
      <c r="E1652" s="552"/>
    </row>
    <row r="1653" spans="1:12" x14ac:dyDescent="0.25">
      <c r="A1653" s="564"/>
      <c r="B1653" s="552" t="s">
        <v>3528</v>
      </c>
      <c r="C1653" s="558"/>
      <c r="D1653" s="552" t="s">
        <v>3529</v>
      </c>
      <c r="E1653" s="552"/>
    </row>
    <row r="1654" spans="1:12" x14ac:dyDescent="0.25">
      <c r="A1654" s="564"/>
      <c r="B1654" s="552" t="s">
        <v>3530</v>
      </c>
      <c r="C1654" s="558"/>
      <c r="D1654" s="552" t="s">
        <v>3531</v>
      </c>
      <c r="E1654" s="552"/>
    </row>
    <row r="1655" spans="1:12" x14ac:dyDescent="0.25">
      <c r="A1655" s="564"/>
      <c r="B1655" s="552" t="s">
        <v>578</v>
      </c>
      <c r="C1655" s="558"/>
      <c r="D1655" s="552" t="s">
        <v>3485</v>
      </c>
      <c r="E1655" s="552"/>
    </row>
    <row r="1656" spans="1:12" x14ac:dyDescent="0.25">
      <c r="A1656" s="564"/>
      <c r="B1656" s="552" t="s">
        <v>540</v>
      </c>
      <c r="C1656" s="558"/>
      <c r="D1656" s="552" t="s">
        <v>582</v>
      </c>
      <c r="E1656" s="552"/>
    </row>
    <row r="1657" spans="1:12" x14ac:dyDescent="0.25">
      <c r="A1657" s="564"/>
      <c r="B1657" s="552" t="s">
        <v>542</v>
      </c>
      <c r="C1657" s="558"/>
      <c r="D1657" s="552" t="s">
        <v>585</v>
      </c>
      <c r="E1657" s="552"/>
    </row>
    <row r="1658" spans="1:12" x14ac:dyDescent="0.25">
      <c r="A1658" s="564"/>
      <c r="B1658" s="552" t="s">
        <v>560</v>
      </c>
      <c r="C1658" s="558"/>
      <c r="D1658" s="552" t="s">
        <v>3486</v>
      </c>
      <c r="E1658" s="552"/>
    </row>
    <row r="1659" spans="1:12" x14ac:dyDescent="0.25">
      <c r="A1659" s="564"/>
      <c r="B1659" s="552" t="s">
        <v>557</v>
      </c>
      <c r="C1659" s="558"/>
      <c r="D1659" s="552" t="s">
        <v>3487</v>
      </c>
      <c r="E1659" s="552"/>
    </row>
    <row r="1660" spans="1:12" x14ac:dyDescent="0.25">
      <c r="A1660" s="564"/>
      <c r="B1660" s="552" t="s">
        <v>558</v>
      </c>
      <c r="C1660" s="558"/>
      <c r="D1660" s="552" t="s">
        <v>597</v>
      </c>
      <c r="E1660" s="552"/>
    </row>
    <row r="1661" spans="1:12" x14ac:dyDescent="0.25">
      <c r="A1661" s="564"/>
      <c r="B1661" s="552" t="s">
        <v>545</v>
      </c>
      <c r="C1661" s="558"/>
      <c r="D1661" s="552" t="s">
        <v>3488</v>
      </c>
      <c r="E1661" s="552"/>
    </row>
    <row r="1662" spans="1:12" x14ac:dyDescent="0.25">
      <c r="A1662" s="564"/>
      <c r="B1662" s="552" t="s">
        <v>541</v>
      </c>
      <c r="C1662" s="558"/>
      <c r="D1662" s="552" t="s">
        <v>3489</v>
      </c>
      <c r="E1662" s="552"/>
    </row>
    <row r="1663" spans="1:12" s="562" customFormat="1" x14ac:dyDescent="0.25">
      <c r="A1663" s="564"/>
      <c r="B1663" s="552" t="s">
        <v>561</v>
      </c>
      <c r="C1663" s="558"/>
      <c r="D1663" s="552" t="s">
        <v>3490</v>
      </c>
      <c r="E1663" s="552"/>
      <c r="G1663" s="555"/>
      <c r="H1663" s="555"/>
      <c r="I1663" s="555"/>
      <c r="J1663" s="555"/>
      <c r="K1663" s="555"/>
      <c r="L1663" s="555"/>
    </row>
    <row r="1664" spans="1:12" x14ac:dyDescent="0.25">
      <c r="A1664" s="564"/>
      <c r="B1664" s="552" t="s">
        <v>612</v>
      </c>
      <c r="C1664" s="558"/>
      <c r="D1664" s="552" t="s">
        <v>613</v>
      </c>
      <c r="E1664" s="552"/>
    </row>
    <row r="1665" spans="1:5" x14ac:dyDescent="0.25">
      <c r="A1665" s="564"/>
      <c r="B1665" s="552" t="s">
        <v>616</v>
      </c>
      <c r="C1665" s="558"/>
      <c r="D1665" s="552" t="s">
        <v>3491</v>
      </c>
      <c r="E1665" s="552"/>
    </row>
    <row r="1666" spans="1:5" x14ac:dyDescent="0.25">
      <c r="A1666" s="564"/>
      <c r="B1666" s="552" t="s">
        <v>553</v>
      </c>
      <c r="C1666" s="558"/>
      <c r="D1666" s="552" t="s">
        <v>621</v>
      </c>
      <c r="E1666" s="552"/>
    </row>
    <row r="1667" spans="1:5" x14ac:dyDescent="0.25">
      <c r="A1667" s="564"/>
      <c r="B1667" s="552" t="s">
        <v>555</v>
      </c>
      <c r="C1667" s="558"/>
      <c r="D1667" s="552" t="s">
        <v>3492</v>
      </c>
      <c r="E1667" s="552"/>
    </row>
    <row r="1668" spans="1:5" x14ac:dyDescent="0.25">
      <c r="A1668" s="564"/>
      <c r="B1668" s="552" t="s">
        <v>539</v>
      </c>
      <c r="C1668" s="558"/>
      <c r="D1668" s="552" t="s">
        <v>3493</v>
      </c>
      <c r="E1668" s="552"/>
    </row>
    <row r="1669" spans="1:5" x14ac:dyDescent="0.25">
      <c r="A1669" s="564"/>
      <c r="B1669" s="552" t="s">
        <v>631</v>
      </c>
      <c r="C1669" s="558"/>
      <c r="D1669" s="552" t="s">
        <v>3494</v>
      </c>
      <c r="E1669" s="552"/>
    </row>
    <row r="1670" spans="1:5" x14ac:dyDescent="0.25">
      <c r="A1670" s="564"/>
      <c r="B1670" s="552" t="s">
        <v>525</v>
      </c>
      <c r="C1670" s="558"/>
      <c r="D1670" s="552" t="s">
        <v>3495</v>
      </c>
      <c r="E1670" s="552"/>
    </row>
    <row r="1671" spans="1:5" x14ac:dyDescent="0.25">
      <c r="A1671" s="564"/>
      <c r="B1671" s="552" t="s">
        <v>530</v>
      </c>
      <c r="C1671" s="558"/>
      <c r="D1671" s="552" t="s">
        <v>3496</v>
      </c>
      <c r="E1671" s="552"/>
    </row>
    <row r="1672" spans="1:5" x14ac:dyDescent="0.25">
      <c r="A1672" s="564"/>
      <c r="B1672" s="552" t="s">
        <v>531</v>
      </c>
      <c r="C1672" s="558"/>
      <c r="D1672" s="552" t="s">
        <v>3497</v>
      </c>
      <c r="E1672" s="552"/>
    </row>
    <row r="1673" spans="1:5" x14ac:dyDescent="0.25">
      <c r="A1673" s="564"/>
      <c r="B1673" s="552" t="s">
        <v>532</v>
      </c>
      <c r="C1673" s="558"/>
      <c r="D1673" s="552" t="s">
        <v>3498</v>
      </c>
      <c r="E1673" s="552"/>
    </row>
    <row r="1674" spans="1:5" x14ac:dyDescent="0.25">
      <c r="A1674" s="564"/>
      <c r="B1674" s="552" t="s">
        <v>543</v>
      </c>
      <c r="C1674" s="558"/>
      <c r="D1674" s="552" t="s">
        <v>3499</v>
      </c>
      <c r="E1674" s="552"/>
    </row>
    <row r="1675" spans="1:5" x14ac:dyDescent="0.25">
      <c r="A1675" s="564"/>
      <c r="B1675" s="552" t="s">
        <v>544</v>
      </c>
      <c r="C1675" s="558"/>
      <c r="D1675" s="552" t="s">
        <v>3500</v>
      </c>
      <c r="E1675" s="552"/>
    </row>
    <row r="1676" spans="1:5" x14ac:dyDescent="0.25">
      <c r="A1676" s="564"/>
      <c r="B1676" s="552" t="s">
        <v>546</v>
      </c>
      <c r="C1676" s="558"/>
      <c r="D1676" s="552" t="s">
        <v>3501</v>
      </c>
      <c r="E1676" s="552"/>
    </row>
    <row r="1677" spans="1:5" x14ac:dyDescent="0.25">
      <c r="A1677" s="564"/>
      <c r="B1677" s="552" t="s">
        <v>547</v>
      </c>
      <c r="C1677" s="558"/>
      <c r="D1677" s="552" t="s">
        <v>3502</v>
      </c>
      <c r="E1677" s="552"/>
    </row>
    <row r="1678" spans="1:5" x14ac:dyDescent="0.25">
      <c r="A1678" s="564"/>
      <c r="B1678" s="552" t="s">
        <v>548</v>
      </c>
      <c r="C1678" s="558"/>
      <c r="D1678" s="552" t="s">
        <v>3503</v>
      </c>
      <c r="E1678" s="552"/>
    </row>
    <row r="1679" spans="1:5" x14ac:dyDescent="0.25">
      <c r="A1679" s="564"/>
      <c r="B1679" s="552" t="s">
        <v>549</v>
      </c>
      <c r="C1679" s="558"/>
      <c r="D1679" s="552" t="s">
        <v>3504</v>
      </c>
      <c r="E1679" s="552"/>
    </row>
    <row r="1680" spans="1:5" x14ac:dyDescent="0.25">
      <c r="A1680" s="564"/>
      <c r="B1680" s="552" t="s">
        <v>550</v>
      </c>
      <c r="C1680" s="558"/>
      <c r="D1680" s="552" t="s">
        <v>3505</v>
      </c>
      <c r="E1680" s="552"/>
    </row>
    <row r="1681" spans="1:5" x14ac:dyDescent="0.25">
      <c r="A1681" s="564"/>
      <c r="B1681" s="552" t="s">
        <v>551</v>
      </c>
      <c r="C1681" s="558"/>
      <c r="D1681" s="552" t="s">
        <v>3506</v>
      </c>
      <c r="E1681" s="552"/>
    </row>
    <row r="1682" spans="1:5" x14ac:dyDescent="0.25">
      <c r="A1682" s="564"/>
      <c r="B1682" s="552" t="s">
        <v>556</v>
      </c>
      <c r="C1682" s="558"/>
      <c r="D1682" s="552" t="s">
        <v>3507</v>
      </c>
      <c r="E1682" s="552"/>
    </row>
    <row r="1683" spans="1:5" x14ac:dyDescent="0.25">
      <c r="A1683" s="564"/>
      <c r="B1683" s="552" t="s">
        <v>562</v>
      </c>
      <c r="C1683" s="558"/>
      <c r="D1683" s="552" t="s">
        <v>3508</v>
      </c>
      <c r="E1683" s="552"/>
    </row>
    <row r="1684" spans="1:5" x14ac:dyDescent="0.25">
      <c r="A1684" s="564"/>
      <c r="B1684" s="552" t="s">
        <v>563</v>
      </c>
      <c r="C1684" s="558"/>
      <c r="D1684" s="552" t="s">
        <v>2183</v>
      </c>
      <c r="E1684" s="552"/>
    </row>
    <row r="1685" spans="1:5" x14ac:dyDescent="0.25">
      <c r="A1685" s="564">
        <v>2</v>
      </c>
      <c r="B1685" s="31" t="s">
        <v>3642</v>
      </c>
      <c r="C1685" s="558"/>
      <c r="D1685" s="552" t="s">
        <v>3656</v>
      </c>
      <c r="E1685" s="552"/>
    </row>
    <row r="1686" spans="1:5" x14ac:dyDescent="0.25">
      <c r="A1686" s="564">
        <v>2</v>
      </c>
      <c r="B1686" s="31" t="s">
        <v>3636</v>
      </c>
      <c r="C1686" s="558"/>
      <c r="D1686" s="552" t="s">
        <v>3657</v>
      </c>
      <c r="E1686" s="552"/>
    </row>
    <row r="1687" spans="1:5" x14ac:dyDescent="0.25">
      <c r="A1687" s="564">
        <v>2</v>
      </c>
      <c r="B1687" s="31" t="s">
        <v>3637</v>
      </c>
      <c r="C1687" s="558"/>
      <c r="D1687" s="552" t="s">
        <v>3658</v>
      </c>
      <c r="E1687" s="552"/>
    </row>
    <row r="1688" spans="1:5" x14ac:dyDescent="0.25">
      <c r="A1688" s="564">
        <v>2</v>
      </c>
      <c r="B1688" s="31" t="s">
        <v>3644</v>
      </c>
      <c r="C1688" s="558"/>
      <c r="D1688" s="552" t="s">
        <v>3659</v>
      </c>
      <c r="E1688" s="552"/>
    </row>
    <row r="1689" spans="1:5" x14ac:dyDescent="0.25">
      <c r="A1689" s="564">
        <v>2</v>
      </c>
      <c r="B1689" s="31" t="s">
        <v>3639</v>
      </c>
      <c r="C1689" s="558"/>
      <c r="D1689" s="552" t="s">
        <v>3660</v>
      </c>
      <c r="E1689" s="552"/>
    </row>
    <row r="1690" spans="1:5" x14ac:dyDescent="0.25">
      <c r="A1690" s="564">
        <v>2</v>
      </c>
      <c r="B1690" s="31" t="s">
        <v>3640</v>
      </c>
      <c r="C1690" s="558"/>
      <c r="D1690" s="552" t="s">
        <v>3661</v>
      </c>
      <c r="E1690" s="552"/>
    </row>
    <row r="1691" spans="1:5" x14ac:dyDescent="0.25">
      <c r="A1691" s="564">
        <v>2</v>
      </c>
      <c r="B1691" s="31" t="s">
        <v>3638</v>
      </c>
      <c r="C1691" s="558"/>
      <c r="D1691" s="552" t="s">
        <v>3484</v>
      </c>
      <c r="E1691" s="552"/>
    </row>
    <row r="1692" spans="1:5" x14ac:dyDescent="0.25">
      <c r="A1692" s="564">
        <v>2</v>
      </c>
      <c r="B1692" s="31" t="s">
        <v>3641</v>
      </c>
      <c r="C1692" s="558"/>
      <c r="D1692" s="552" t="s">
        <v>3662</v>
      </c>
      <c r="E1692" s="552"/>
    </row>
    <row r="1693" spans="1:5" x14ac:dyDescent="0.25">
      <c r="A1693" s="564">
        <v>2</v>
      </c>
      <c r="B1693" s="31" t="s">
        <v>3643</v>
      </c>
      <c r="C1693" s="558"/>
      <c r="D1693" s="552" t="s">
        <v>3663</v>
      </c>
      <c r="E1693" s="552"/>
    </row>
    <row r="1694" spans="1:5" x14ac:dyDescent="0.25">
      <c r="A1694" s="564"/>
      <c r="B1694" s="552" t="s">
        <v>3645</v>
      </c>
      <c r="C1694" s="558"/>
      <c r="D1694" s="552" t="s">
        <v>3646</v>
      </c>
      <c r="E1694" s="552"/>
    </row>
    <row r="1695" spans="1:5" x14ac:dyDescent="0.25">
      <c r="A1695" s="564"/>
      <c r="B1695" s="552" t="s">
        <v>3649</v>
      </c>
      <c r="C1695" s="558"/>
      <c r="D1695" s="552" t="s">
        <v>3664</v>
      </c>
      <c r="E1695" s="552"/>
    </row>
    <row r="1696" spans="1:5" x14ac:dyDescent="0.25">
      <c r="A1696" s="564"/>
      <c r="B1696" s="552" t="s">
        <v>3672</v>
      </c>
      <c r="C1696" s="558"/>
      <c r="D1696" s="552" t="s">
        <v>3673</v>
      </c>
      <c r="E1696" s="552"/>
    </row>
    <row r="1697" spans="1:5" x14ac:dyDescent="0.25">
      <c r="A1697" s="564"/>
      <c r="B1697" s="552" t="s">
        <v>3650</v>
      </c>
      <c r="C1697" s="558"/>
      <c r="D1697" s="552" t="s">
        <v>3665</v>
      </c>
      <c r="E1697" s="552"/>
    </row>
    <row r="1698" spans="1:5" x14ac:dyDescent="0.25">
      <c r="A1698" s="564"/>
      <c r="B1698" s="552" t="s">
        <v>3651</v>
      </c>
      <c r="C1698" s="558"/>
      <c r="D1698" s="552" t="s">
        <v>3666</v>
      </c>
      <c r="E1698" s="552"/>
    </row>
    <row r="1699" spans="1:5" x14ac:dyDescent="0.25">
      <c r="A1699" s="564"/>
      <c r="B1699" s="552" t="s">
        <v>3652</v>
      </c>
      <c r="C1699" s="558"/>
      <c r="D1699" s="552" t="s">
        <v>3667</v>
      </c>
      <c r="E1699" s="552"/>
    </row>
    <row r="1700" spans="1:5" x14ac:dyDescent="0.25">
      <c r="A1700" s="564"/>
      <c r="B1700" s="552" t="s">
        <v>3653</v>
      </c>
      <c r="C1700" s="558"/>
      <c r="D1700" s="552" t="s">
        <v>3668</v>
      </c>
      <c r="E1700" s="552"/>
    </row>
    <row r="1701" spans="1:5" x14ac:dyDescent="0.25">
      <c r="A1701" s="564"/>
      <c r="B1701" s="552" t="s">
        <v>3654</v>
      </c>
      <c r="C1701" s="558"/>
      <c r="D1701" s="552" t="s">
        <v>3669</v>
      </c>
      <c r="E1701" s="552"/>
    </row>
    <row r="1702" spans="1:5" x14ac:dyDescent="0.25">
      <c r="A1702" s="564"/>
      <c r="B1702" s="552" t="s">
        <v>3655</v>
      </c>
      <c r="C1702" s="558"/>
      <c r="D1702" s="552" t="s">
        <v>3670</v>
      </c>
      <c r="E1702" s="552"/>
    </row>
    <row r="1703" spans="1:5" x14ac:dyDescent="0.25">
      <c r="A1703" s="564"/>
      <c r="B1703" s="552" t="s">
        <v>3671</v>
      </c>
      <c r="C1703" s="558"/>
      <c r="D1703" s="552" t="s">
        <v>3674</v>
      </c>
      <c r="E1703" s="552"/>
    </row>
    <row r="1704" spans="1:5" x14ac:dyDescent="0.25">
      <c r="A1704" s="564"/>
      <c r="B1704" s="552" t="s">
        <v>3678</v>
      </c>
      <c r="C1704" s="558"/>
      <c r="D1704" s="552" t="s">
        <v>3680</v>
      </c>
      <c r="E1704" s="552"/>
    </row>
    <row r="1705" spans="1:5" x14ac:dyDescent="0.25">
      <c r="A1705" s="564"/>
      <c r="B1705" s="552" t="s">
        <v>3682</v>
      </c>
      <c r="C1705" s="558"/>
      <c r="D1705" s="563" t="s">
        <v>3683</v>
      </c>
      <c r="E1705" s="552"/>
    </row>
    <row r="1706" spans="1:5" x14ac:dyDescent="0.25">
      <c r="A1706" s="564"/>
      <c r="B1706" s="552" t="s">
        <v>3684</v>
      </c>
      <c r="C1706" s="558"/>
      <c r="D1706" s="563" t="s">
        <v>3685</v>
      </c>
      <c r="E1706" s="552"/>
    </row>
    <row r="1707" spans="1:5" x14ac:dyDescent="0.25">
      <c r="A1707" s="564"/>
      <c r="B1707" s="552" t="s">
        <v>3686</v>
      </c>
      <c r="C1707" s="558"/>
      <c r="D1707" s="552" t="s">
        <v>3690</v>
      </c>
      <c r="E1707" s="552"/>
    </row>
    <row r="1708" spans="1:5" x14ac:dyDescent="0.25">
      <c r="A1708" s="564"/>
      <c r="B1708" s="552" t="s">
        <v>3689</v>
      </c>
      <c r="C1708" s="558"/>
      <c r="D1708" s="552" t="s">
        <v>3691</v>
      </c>
      <c r="E1708" s="552"/>
    </row>
    <row r="1709" spans="1:5" x14ac:dyDescent="0.25">
      <c r="A1709" s="564"/>
      <c r="B1709" s="552" t="s">
        <v>3932</v>
      </c>
      <c r="C1709" s="558"/>
      <c r="D1709" s="552" t="s">
        <v>3933</v>
      </c>
      <c r="E1709" s="552"/>
    </row>
    <row r="1710" spans="1:5" x14ac:dyDescent="0.25">
      <c r="A1710" s="564"/>
      <c r="B1710" s="552" t="s">
        <v>3697</v>
      </c>
      <c r="C1710" s="558"/>
      <c r="D1710" s="552" t="s">
        <v>3698</v>
      </c>
      <c r="E1710" s="552"/>
    </row>
    <row r="1711" spans="1:5" x14ac:dyDescent="0.25">
      <c r="A1711" s="564"/>
      <c r="B1711" s="552" t="s">
        <v>3880</v>
      </c>
      <c r="C1711" s="558"/>
      <c r="D1711" s="552" t="s">
        <v>3882</v>
      </c>
      <c r="E1711" s="552"/>
    </row>
    <row r="1712" spans="1:5" x14ac:dyDescent="0.25">
      <c r="A1712" s="564"/>
      <c r="B1712" s="552" t="s">
        <v>3872</v>
      </c>
      <c r="C1712" s="558"/>
      <c r="D1712" s="552" t="s">
        <v>3873</v>
      </c>
      <c r="E1712" s="552"/>
    </row>
    <row r="1713" spans="1:5" x14ac:dyDescent="0.25">
      <c r="A1713" s="564"/>
      <c r="B1713" s="552" t="s">
        <v>3874</v>
      </c>
      <c r="C1713" s="558"/>
      <c r="D1713" s="552" t="s">
        <v>3877</v>
      </c>
      <c r="E1713" s="552"/>
    </row>
    <row r="1714" spans="1:5" x14ac:dyDescent="0.25">
      <c r="A1714" s="564"/>
      <c r="B1714" s="552" t="s">
        <v>3875</v>
      </c>
      <c r="C1714" s="558"/>
      <c r="D1714" s="552" t="s">
        <v>3878</v>
      </c>
      <c r="E1714" s="552"/>
    </row>
    <row r="1715" spans="1:5" x14ac:dyDescent="0.25">
      <c r="A1715" s="564"/>
      <c r="B1715" s="552" t="s">
        <v>3876</v>
      </c>
      <c r="C1715" s="558"/>
      <c r="D1715" s="552" t="s">
        <v>3879</v>
      </c>
      <c r="E1715" s="552"/>
    </row>
    <row r="1716" spans="1:5" x14ac:dyDescent="0.25">
      <c r="A1716" s="564"/>
      <c r="B1716" s="552" t="s">
        <v>3924</v>
      </c>
      <c r="C1716" s="558"/>
      <c r="D1716" s="552" t="s">
        <v>3928</v>
      </c>
      <c r="E1716" s="552"/>
    </row>
    <row r="1717" spans="1:5" x14ac:dyDescent="0.25">
      <c r="A1717" s="564"/>
      <c r="B1717" s="552" t="s">
        <v>3925</v>
      </c>
      <c r="C1717" s="558"/>
      <c r="D1717" s="552" t="s">
        <v>3929</v>
      </c>
      <c r="E1717" s="552"/>
    </row>
    <row r="1718" spans="1:5" x14ac:dyDescent="0.25">
      <c r="A1718" s="564"/>
      <c r="B1718" s="552" t="s">
        <v>3926</v>
      </c>
      <c r="C1718" s="558"/>
      <c r="D1718" s="552" t="s">
        <v>3930</v>
      </c>
      <c r="E1718" s="552"/>
    </row>
    <row r="1719" spans="1:5" x14ac:dyDescent="0.25">
      <c r="A1719" s="564"/>
      <c r="B1719" s="552" t="s">
        <v>3927</v>
      </c>
      <c r="C1719" s="558"/>
      <c r="D1719" s="552" t="s">
        <v>3931</v>
      </c>
      <c r="E1719" s="552"/>
    </row>
    <row r="1720" spans="1:5" x14ac:dyDescent="0.25">
      <c r="A1720" s="564"/>
      <c r="B1720" s="552" t="s">
        <v>3978</v>
      </c>
      <c r="C1720" s="558"/>
      <c r="D1720" s="552" t="s">
        <v>3980</v>
      </c>
      <c r="E1720" s="552"/>
    </row>
    <row r="1721" spans="1:5" x14ac:dyDescent="0.25">
      <c r="A1721" s="564"/>
      <c r="B1721" s="552" t="s">
        <v>3979</v>
      </c>
      <c r="C1721" s="558"/>
      <c r="D1721" s="552" t="s">
        <v>3981</v>
      </c>
      <c r="E1721" s="552"/>
    </row>
    <row r="1722" spans="1:5" x14ac:dyDescent="0.25">
      <c r="A1722" s="564"/>
      <c r="B1722" s="552" t="s">
        <v>3982</v>
      </c>
      <c r="C1722" s="558"/>
      <c r="D1722" s="552" t="s">
        <v>3983</v>
      </c>
      <c r="E1722" s="552"/>
    </row>
    <row r="1723" spans="1:5" x14ac:dyDescent="0.25">
      <c r="A1723" s="564"/>
      <c r="B1723" s="552" t="s">
        <v>3975</v>
      </c>
      <c r="C1723" s="558"/>
      <c r="D1723" s="552" t="s">
        <v>3984</v>
      </c>
      <c r="E1723" s="552"/>
    </row>
    <row r="1724" spans="1:5" x14ac:dyDescent="0.25">
      <c r="A1724" s="564"/>
      <c r="B1724" s="552" t="s">
        <v>3973</v>
      </c>
      <c r="C1724" s="558"/>
      <c r="D1724" s="552" t="s">
        <v>3987</v>
      </c>
      <c r="E1724" s="552"/>
    </row>
    <row r="1725" spans="1:5" x14ac:dyDescent="0.25">
      <c r="A1725" s="564"/>
      <c r="B1725" s="552" t="s">
        <v>3976</v>
      </c>
      <c r="C1725" s="558"/>
      <c r="D1725" s="552" t="s">
        <v>3988</v>
      </c>
      <c r="E1725" s="552"/>
    </row>
    <row r="1726" spans="1:5" x14ac:dyDescent="0.25">
      <c r="A1726" s="564"/>
      <c r="B1726" s="552" t="s">
        <v>3974</v>
      </c>
      <c r="C1726" s="558"/>
      <c r="D1726" s="552" t="s">
        <v>3986</v>
      </c>
      <c r="E1726" s="552"/>
    </row>
    <row r="1727" spans="1:5" x14ac:dyDescent="0.25">
      <c r="A1727" s="564"/>
      <c r="B1727" s="552" t="s">
        <v>3977</v>
      </c>
      <c r="C1727" s="558"/>
      <c r="D1727" s="552" t="s">
        <v>3985</v>
      </c>
      <c r="E1727" s="552"/>
    </row>
    <row r="1728" spans="1:5" x14ac:dyDescent="0.25">
      <c r="A1728" s="564"/>
      <c r="B1728" s="552" t="s">
        <v>3989</v>
      </c>
      <c r="C1728" s="558"/>
      <c r="D1728" s="552" t="s">
        <v>3990</v>
      </c>
      <c r="E1728" s="552"/>
    </row>
    <row r="1729" spans="1:5" x14ac:dyDescent="0.25">
      <c r="A1729" s="564"/>
      <c r="B1729" s="552" t="s">
        <v>4006</v>
      </c>
      <c r="C1729" s="558" t="s">
        <v>4010</v>
      </c>
      <c r="D1729" s="552" t="s">
        <v>4010</v>
      </c>
      <c r="E1729" s="552"/>
    </row>
    <row r="1730" spans="1:5" x14ac:dyDescent="0.25">
      <c r="A1730" s="564"/>
      <c r="B1730" s="552" t="s">
        <v>4007</v>
      </c>
      <c r="C1730" s="558" t="s">
        <v>4011</v>
      </c>
      <c r="D1730" s="552" t="s">
        <v>4011</v>
      </c>
      <c r="E1730" s="552"/>
    </row>
    <row r="1731" spans="1:5" x14ac:dyDescent="0.25">
      <c r="A1731" s="564"/>
      <c r="B1731" s="552" t="s">
        <v>4008</v>
      </c>
      <c r="C1731" s="558" t="s">
        <v>4012</v>
      </c>
      <c r="D1731" s="552" t="s">
        <v>4012</v>
      </c>
      <c r="E1731" s="552"/>
    </row>
    <row r="1732" spans="1:5" x14ac:dyDescent="0.25">
      <c r="A1732" s="564"/>
      <c r="B1732" s="552" t="s">
        <v>4009</v>
      </c>
      <c r="C1732" s="558" t="s">
        <v>4013</v>
      </c>
      <c r="D1732" s="552" t="s">
        <v>4013</v>
      </c>
      <c r="E1732" s="552"/>
    </row>
    <row r="1733" spans="1:5" x14ac:dyDescent="0.25">
      <c r="A1733" s="564"/>
      <c r="B1733" s="552" t="s">
        <v>4017</v>
      </c>
      <c r="C1733" s="558"/>
      <c r="D1733" s="552" t="s">
        <v>4020</v>
      </c>
      <c r="E1733" s="552"/>
    </row>
    <row r="1734" spans="1:5" x14ac:dyDescent="0.25">
      <c r="A1734" s="564"/>
      <c r="B1734" s="552" t="s">
        <v>4024</v>
      </c>
      <c r="C1734" s="558"/>
      <c r="D1734" s="552" t="s">
        <v>4021</v>
      </c>
      <c r="E1734" s="552"/>
    </row>
    <row r="1735" spans="1:5" x14ac:dyDescent="0.25">
      <c r="A1735" s="564"/>
      <c r="B1735" s="552" t="s">
        <v>4018</v>
      </c>
      <c r="C1735" s="558"/>
      <c r="D1735" s="552" t="s">
        <v>4022</v>
      </c>
      <c r="E1735" s="552"/>
    </row>
    <row r="1736" spans="1:5" x14ac:dyDescent="0.25">
      <c r="A1736" s="564"/>
      <c r="B1736" s="552" t="s">
        <v>4019</v>
      </c>
      <c r="C1736" s="558"/>
      <c r="D1736" s="552" t="s">
        <v>4023</v>
      </c>
      <c r="E1736" s="552"/>
    </row>
    <row r="1737" spans="1:5" x14ac:dyDescent="0.25">
      <c r="A1737" s="564"/>
      <c r="B1737" s="552" t="s">
        <v>4025</v>
      </c>
      <c r="C1737" s="558"/>
      <c r="D1737" s="552" t="s">
        <v>4035</v>
      </c>
      <c r="E1737" s="552"/>
    </row>
    <row r="1738" spans="1:5" x14ac:dyDescent="0.25">
      <c r="A1738" s="564"/>
      <c r="B1738" s="552" t="s">
        <v>4026</v>
      </c>
      <c r="C1738" s="558"/>
      <c r="D1738" s="552" t="s">
        <v>4036</v>
      </c>
      <c r="E1738" s="552"/>
    </row>
    <row r="1739" spans="1:5" x14ac:dyDescent="0.25">
      <c r="A1739" s="564"/>
      <c r="B1739" s="552" t="s">
        <v>4030</v>
      </c>
      <c r="C1739" s="558"/>
      <c r="D1739" s="552" t="s">
        <v>4037</v>
      </c>
      <c r="E1739" s="552"/>
    </row>
    <row r="1740" spans="1:5" x14ac:dyDescent="0.25">
      <c r="A1740" s="564"/>
      <c r="B1740" s="552" t="s">
        <v>4027</v>
      </c>
      <c r="C1740" s="558"/>
      <c r="D1740" s="552" t="s">
        <v>4038</v>
      </c>
      <c r="E1740" s="552"/>
    </row>
    <row r="1741" spans="1:5" x14ac:dyDescent="0.25">
      <c r="A1741" s="564"/>
      <c r="B1741" s="552" t="s">
        <v>4049</v>
      </c>
      <c r="C1741" s="558"/>
      <c r="D1741" s="552" t="s">
        <v>4050</v>
      </c>
      <c r="E1741" s="552"/>
    </row>
    <row r="1742" spans="1:5" x14ac:dyDescent="0.25">
      <c r="A1742" s="564"/>
      <c r="B1742" s="552" t="s">
        <v>4028</v>
      </c>
      <c r="C1742" s="558"/>
      <c r="D1742" s="552" t="s">
        <v>4033</v>
      </c>
      <c r="E1742" s="552"/>
    </row>
    <row r="1743" spans="1:5" ht="13" x14ac:dyDescent="0.25">
      <c r="A1743" s="564"/>
      <c r="B1743" s="552" t="s">
        <v>4031</v>
      </c>
      <c r="C1743" s="558"/>
      <c r="D1743" s="173" t="s">
        <v>4032</v>
      </c>
      <c r="E1743" s="192"/>
    </row>
    <row r="1744" spans="1:5" x14ac:dyDescent="0.25">
      <c r="A1744" s="564"/>
      <c r="B1744" s="552" t="s">
        <v>4029</v>
      </c>
      <c r="C1744" s="558"/>
      <c r="D1744" s="552" t="s">
        <v>4034</v>
      </c>
      <c r="E1744" s="552"/>
    </row>
    <row r="1745" spans="1:5" x14ac:dyDescent="0.25">
      <c r="A1745" s="564"/>
      <c r="B1745" s="552" t="s">
        <v>4042</v>
      </c>
      <c r="C1745" s="558"/>
      <c r="D1745" s="552" t="s">
        <v>4043</v>
      </c>
      <c r="E1745" s="552"/>
    </row>
    <row r="1746" spans="1:5" x14ac:dyDescent="0.25">
      <c r="A1746" s="564"/>
      <c r="B1746" s="552" t="s">
        <v>4039</v>
      </c>
      <c r="C1746" s="558"/>
      <c r="D1746" s="552" t="s">
        <v>4044</v>
      </c>
      <c r="E1746" s="552"/>
    </row>
    <row r="1747" spans="1:5" x14ac:dyDescent="0.25">
      <c r="A1747" s="564"/>
      <c r="B1747" s="552" t="s">
        <v>4040</v>
      </c>
      <c r="C1747" s="558"/>
      <c r="D1747" s="552" t="s">
        <v>4045</v>
      </c>
      <c r="E1747" s="552"/>
    </row>
    <row r="1748" spans="1:5" x14ac:dyDescent="0.25">
      <c r="A1748" s="564"/>
      <c r="B1748" s="552" t="s">
        <v>4041</v>
      </c>
      <c r="C1748" s="558"/>
      <c r="D1748" s="552" t="s">
        <v>4046</v>
      </c>
      <c r="E1748" s="552"/>
    </row>
    <row r="1749" spans="1:5" x14ac:dyDescent="0.25">
      <c r="A1749" s="564"/>
      <c r="B1749" s="555" t="s">
        <v>4052</v>
      </c>
      <c r="C1749" s="555" t="s">
        <v>4052</v>
      </c>
      <c r="D1749" s="555" t="s">
        <v>4058</v>
      </c>
      <c r="E1749" s="552"/>
    </row>
    <row r="1750" spans="1:5" x14ac:dyDescent="0.25">
      <c r="A1750" s="564"/>
      <c r="B1750" s="555" t="s">
        <v>4053</v>
      </c>
      <c r="C1750" s="555" t="s">
        <v>4053</v>
      </c>
      <c r="D1750" s="555" t="s">
        <v>4059</v>
      </c>
      <c r="E1750" s="552"/>
    </row>
    <row r="1751" spans="1:5" x14ac:dyDescent="0.25">
      <c r="A1751" s="564"/>
      <c r="B1751" s="555" t="s">
        <v>4060</v>
      </c>
      <c r="C1751" s="555" t="s">
        <v>4060</v>
      </c>
      <c r="D1751" s="555" t="s">
        <v>4061</v>
      </c>
      <c r="E1751" s="552"/>
    </row>
    <row r="1752" spans="1:5" x14ac:dyDescent="0.25">
      <c r="A1752" s="564"/>
      <c r="B1752" s="555" t="s">
        <v>4074</v>
      </c>
      <c r="C1752" s="555" t="s">
        <v>4054</v>
      </c>
      <c r="D1752" s="555" t="s">
        <v>4075</v>
      </c>
      <c r="E1752" s="552"/>
    </row>
    <row r="1753" spans="1:5" x14ac:dyDescent="0.25">
      <c r="A1753" s="564"/>
      <c r="B1753" s="555" t="s">
        <v>4076</v>
      </c>
      <c r="C1753" s="555" t="s">
        <v>4055</v>
      </c>
      <c r="D1753" s="555" t="s">
        <v>4077</v>
      </c>
      <c r="E1753" s="552"/>
    </row>
    <row r="1754" spans="1:5" x14ac:dyDescent="0.25">
      <c r="A1754" s="564"/>
      <c r="B1754" s="555" t="s">
        <v>4056</v>
      </c>
      <c r="C1754" s="555" t="s">
        <v>4062</v>
      </c>
      <c r="D1754" s="555" t="s">
        <v>4062</v>
      </c>
      <c r="E1754" s="552"/>
    </row>
    <row r="1755" spans="1:5" x14ac:dyDescent="0.25">
      <c r="A1755" s="564"/>
      <c r="B1755" s="555" t="s">
        <v>4057</v>
      </c>
      <c r="C1755" s="555" t="s">
        <v>4063</v>
      </c>
      <c r="D1755" s="555" t="s">
        <v>4063</v>
      </c>
      <c r="E1755" s="552"/>
    </row>
    <row r="1756" spans="1:5" x14ac:dyDescent="0.25">
      <c r="A1756" s="564"/>
      <c r="B1756" s="552" t="s">
        <v>4066</v>
      </c>
      <c r="C1756" s="558"/>
      <c r="D1756" s="552" t="s">
        <v>4067</v>
      </c>
      <c r="E1756" s="552"/>
    </row>
    <row r="1757" spans="1:5" x14ac:dyDescent="0.25">
      <c r="A1757" s="564"/>
      <c r="B1757" s="552" t="s">
        <v>4068</v>
      </c>
      <c r="C1757" s="558"/>
      <c r="D1757" s="552" t="s">
        <v>4069</v>
      </c>
      <c r="E1757" s="552"/>
    </row>
    <row r="1758" spans="1:5" x14ac:dyDescent="0.25">
      <c r="A1758" s="564"/>
      <c r="B1758" s="552" t="s">
        <v>4070</v>
      </c>
      <c r="C1758" s="558"/>
      <c r="D1758" s="552" t="s">
        <v>4071</v>
      </c>
      <c r="E1758" s="552"/>
    </row>
    <row r="1759" spans="1:5" x14ac:dyDescent="0.25">
      <c r="A1759" s="564"/>
      <c r="B1759" s="555" t="s">
        <v>4072</v>
      </c>
      <c r="D1759" s="555" t="s">
        <v>4073</v>
      </c>
      <c r="E1759" s="552"/>
    </row>
    <row r="1760" spans="1:5" x14ac:dyDescent="0.25">
      <c r="A1760" s="564"/>
      <c r="B1760" s="555" t="s">
        <v>4079</v>
      </c>
      <c r="D1760" s="555" t="s">
        <v>4085</v>
      </c>
      <c r="E1760" s="552"/>
    </row>
    <row r="1761" spans="1:5" x14ac:dyDescent="0.25">
      <c r="A1761" s="564"/>
      <c r="B1761" s="555" t="s">
        <v>4080</v>
      </c>
      <c r="D1761" s="555" t="s">
        <v>4086</v>
      </c>
      <c r="E1761" s="552"/>
    </row>
    <row r="1762" spans="1:5" x14ac:dyDescent="0.25">
      <c r="A1762" s="564"/>
      <c r="B1762" s="552" t="s">
        <v>4081</v>
      </c>
      <c r="C1762" s="558"/>
      <c r="D1762" s="552" t="s">
        <v>4087</v>
      </c>
      <c r="E1762" s="552"/>
    </row>
    <row r="1763" spans="1:5" x14ac:dyDescent="0.25">
      <c r="A1763" s="564"/>
      <c r="B1763" s="552" t="s">
        <v>4082</v>
      </c>
      <c r="C1763" s="558"/>
      <c r="D1763" s="552" t="s">
        <v>4088</v>
      </c>
      <c r="E1763" s="552"/>
    </row>
    <row r="1764" spans="1:5" x14ac:dyDescent="0.25">
      <c r="A1764" s="564"/>
      <c r="B1764" s="552" t="s">
        <v>4083</v>
      </c>
      <c r="C1764" s="558"/>
      <c r="D1764" s="552" t="s">
        <v>4089</v>
      </c>
      <c r="E1764" s="552"/>
    </row>
    <row r="1765" spans="1:5" x14ac:dyDescent="0.25">
      <c r="A1765" s="564"/>
      <c r="B1765" s="552" t="s">
        <v>4084</v>
      </c>
      <c r="C1765" s="558"/>
      <c r="D1765" s="552" t="s">
        <v>4090</v>
      </c>
      <c r="E1765" s="552"/>
    </row>
    <row r="1766" spans="1:5" x14ac:dyDescent="0.25">
      <c r="A1766" s="564"/>
      <c r="B1766" s="552" t="s">
        <v>4091</v>
      </c>
      <c r="C1766" s="558"/>
      <c r="D1766" s="552" t="s">
        <v>4092</v>
      </c>
      <c r="E1766" s="552"/>
    </row>
    <row r="1767" spans="1:5" x14ac:dyDescent="0.25">
      <c r="A1767" s="564"/>
      <c r="B1767" s="552" t="s">
        <v>4094</v>
      </c>
      <c r="C1767" s="558"/>
      <c r="D1767" s="31" t="s">
        <v>4095</v>
      </c>
      <c r="E1767" s="552"/>
    </row>
  </sheetData>
  <sheetProtection formatColumns="0" formatRows="0" autoFilter="0"/>
  <pageMargins left="0.7" right="0.7" top="0.75" bottom="0.75" header="0.3" footer="0.3"/>
  <pageSetup paperSize="9" orientation="portrait" horizontalDpi="300" verticalDpi="300"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9" tint="0.59999389629810485"/>
  </sheetPr>
  <dimension ref="B1:BJ13475"/>
  <sheetViews>
    <sheetView topLeftCell="A13441" zoomScaleNormal="100" workbookViewId="0">
      <selection activeCell="AJ13475" sqref="AJ13475"/>
    </sheetView>
  </sheetViews>
  <sheetFormatPr defaultColWidth="8.84375" defaultRowHeight="12.5" x14ac:dyDescent="0.25"/>
  <cols>
    <col min="1" max="1" width="2.69140625" style="3" customWidth="1"/>
    <col min="2" max="3" width="7.765625" style="3" customWidth="1"/>
    <col min="4" max="4" width="4.765625" style="3" customWidth="1"/>
    <col min="5" max="5" width="4.69140625" style="3" customWidth="1"/>
    <col min="6" max="6" width="8" style="3" customWidth="1"/>
    <col min="7" max="7" width="6.765625" style="3" customWidth="1"/>
    <col min="8" max="9" width="6.23046875" style="3" customWidth="1"/>
    <col min="10" max="10" width="5.53515625" style="3" customWidth="1"/>
    <col min="11" max="13" width="8.84375" style="3"/>
    <col min="14" max="14" width="12.53515625" style="3" customWidth="1"/>
    <col min="15" max="15" width="12" style="3" customWidth="1"/>
    <col min="16" max="16" width="8.84375" style="3"/>
    <col min="17" max="17" width="6" style="3" customWidth="1"/>
    <col min="18" max="19" width="2.23046875" style="3" customWidth="1"/>
    <col min="20" max="20" width="7.07421875" style="3" hidden="1" customWidth="1"/>
    <col min="21" max="21" width="7.69140625" style="3" hidden="1" customWidth="1"/>
    <col min="22" max="22" width="5.23046875" style="3" hidden="1" customWidth="1"/>
    <col min="23" max="23" width="10.3046875" style="3" hidden="1" customWidth="1"/>
    <col min="24" max="24" width="12.69140625" style="3" hidden="1" customWidth="1"/>
    <col min="25" max="25" width="9.23046875" style="3" hidden="1" customWidth="1"/>
    <col min="26" max="26" width="0" style="3" hidden="1" customWidth="1"/>
    <col min="27" max="27" width="11.53515625" style="3" hidden="1" customWidth="1"/>
    <col min="28" max="28" width="1.765625" style="3" hidden="1" customWidth="1"/>
    <col min="29" max="29" width="8.84375" style="3"/>
    <col min="30" max="30" width="1.4609375" style="3" customWidth="1"/>
    <col min="31" max="31" width="18.765625" style="3" bestFit="1" customWidth="1"/>
    <col min="32" max="32" width="6.69140625" style="3" customWidth="1"/>
    <col min="33" max="33" width="5.765625" style="3" customWidth="1"/>
    <col min="34" max="35" width="4.69140625" style="3" customWidth="1"/>
    <col min="36" max="36" width="10.53515625" style="3" customWidth="1"/>
    <col min="37" max="37" width="4.3046875" style="3" customWidth="1"/>
    <col min="38" max="38" width="8.07421875" style="3" customWidth="1"/>
    <col min="39" max="39" width="4.3046875" style="3" customWidth="1"/>
    <col min="40" max="40" width="17.07421875" style="3" customWidth="1"/>
    <col min="41" max="41" width="22.07421875" style="3" customWidth="1"/>
    <col min="42" max="42" width="42.07421875" style="3" customWidth="1"/>
    <col min="43" max="43" width="9.07421875" style="3" customWidth="1"/>
    <col min="44" max="44" width="8.84375" style="3"/>
    <col min="45" max="45" width="7.84375" style="3" customWidth="1"/>
    <col min="46" max="46" width="70.53515625" style="3" bestFit="1" customWidth="1"/>
    <col min="47" max="47" width="6.3046875" style="3" customWidth="1"/>
    <col min="48" max="50" width="4.3046875" style="3" customWidth="1"/>
    <col min="51" max="51" width="8.84375" style="3"/>
    <col min="52" max="52" width="7.69140625" style="3" customWidth="1"/>
    <col min="53" max="53" width="4.69140625" style="3" customWidth="1"/>
    <col min="54" max="54" width="4.07421875" style="3" customWidth="1"/>
    <col min="55" max="55" width="80.84375" style="3" customWidth="1"/>
    <col min="56" max="56" width="4.4609375" style="3" bestFit="1" customWidth="1"/>
    <col min="57" max="57" width="5.4609375" style="3" customWidth="1"/>
    <col min="58" max="58" width="2.07421875" style="3" customWidth="1"/>
    <col min="59" max="59" width="1.4609375" style="3" customWidth="1"/>
    <col min="60" max="60" width="6" style="3" customWidth="1"/>
    <col min="61" max="61" width="8.84375" style="3"/>
    <col min="62" max="62" width="6.23046875" style="3" customWidth="1"/>
    <col min="63" max="16384" width="8.84375" style="3"/>
  </cols>
  <sheetData>
    <row r="1" spans="2:62" x14ac:dyDescent="0.25">
      <c r="AE1" s="3" t="s">
        <v>4078</v>
      </c>
      <c r="AJ1" s="3" t="str">
        <f>"&gt;="&amp;LEFT(Year,4)-2&amp;"-"&amp;LEFT(Year,4)-1</f>
        <v>&gt;=2024-2025</v>
      </c>
      <c r="AS1" s="3" t="s">
        <v>3847</v>
      </c>
    </row>
    <row r="2" spans="2:62" ht="13" x14ac:dyDescent="0.3">
      <c r="B2" s="3" t="s">
        <v>3706</v>
      </c>
      <c r="T2" s="328"/>
      <c r="AE2" s="3" t="s">
        <v>3720</v>
      </c>
      <c r="AS2" s="3" t="s">
        <v>3848</v>
      </c>
      <c r="AU2" s="3" t="s">
        <v>3846</v>
      </c>
      <c r="BA2" s="3" t="s">
        <v>3850</v>
      </c>
      <c r="BH2" s="3" t="s">
        <v>3857</v>
      </c>
    </row>
    <row r="3" spans="2:62" ht="13" x14ac:dyDescent="0.3">
      <c r="B3" s="3" t="s">
        <v>3693</v>
      </c>
      <c r="C3" s="3" t="s">
        <v>381</v>
      </c>
      <c r="D3" s="3" t="s">
        <v>382</v>
      </c>
      <c r="E3" s="3" t="s">
        <v>383</v>
      </c>
      <c r="F3" s="3" t="s">
        <v>28</v>
      </c>
      <c r="G3" s="3" t="s">
        <v>3707</v>
      </c>
      <c r="H3" s="3" t="s">
        <v>3708</v>
      </c>
      <c r="I3" s="3" t="s">
        <v>3709</v>
      </c>
      <c r="J3" s="3" t="s">
        <v>3710</v>
      </c>
      <c r="K3" s="3" t="s">
        <v>3711</v>
      </c>
      <c r="L3" s="3" t="s">
        <v>3712</v>
      </c>
      <c r="M3" s="3" t="s">
        <v>3169</v>
      </c>
      <c r="N3" s="3" t="s">
        <v>4119</v>
      </c>
      <c r="O3" s="3" t="s">
        <v>4120</v>
      </c>
      <c r="P3" s="3" t="s">
        <v>4121</v>
      </c>
      <c r="Q3" s="3" t="s">
        <v>4122</v>
      </c>
      <c r="T3" s="873"/>
      <c r="U3" s="873"/>
      <c r="V3" s="873"/>
      <c r="W3" s="873"/>
      <c r="X3" s="873"/>
      <c r="Y3" s="873"/>
      <c r="Z3" s="873"/>
      <c r="AA3" s="873"/>
      <c r="AB3" s="873"/>
      <c r="AC3" s="873"/>
      <c r="AE3" s="3" t="s">
        <v>226</v>
      </c>
      <c r="AF3" s="3" t="s">
        <v>3693</v>
      </c>
      <c r="AG3" s="3" t="s">
        <v>381</v>
      </c>
      <c r="AH3" s="3" t="s">
        <v>28</v>
      </c>
      <c r="AI3" s="3" t="s">
        <v>382</v>
      </c>
      <c r="AJ3" s="3" t="s">
        <v>3719</v>
      </c>
      <c r="AK3" s="3" t="s">
        <v>383</v>
      </c>
      <c r="AL3" s="3" t="s">
        <v>367</v>
      </c>
      <c r="AN3" s="20" t="s">
        <v>3849</v>
      </c>
      <c r="AS3" s="3" t="s">
        <v>3717</v>
      </c>
      <c r="AT3" s="3" t="s">
        <v>173</v>
      </c>
      <c r="AU3" s="3" t="s">
        <v>3167</v>
      </c>
      <c r="AV3" s="3" t="s">
        <v>3796</v>
      </c>
      <c r="AZ3" s="3" t="s">
        <v>226</v>
      </c>
      <c r="BA3" s="3" t="s">
        <v>381</v>
      </c>
      <c r="BB3" s="3" t="s">
        <v>382</v>
      </c>
      <c r="BC3" s="3" t="s">
        <v>3719</v>
      </c>
      <c r="BD3" s="3" t="s">
        <v>3864</v>
      </c>
      <c r="BE3" s="3" t="s">
        <v>3865</v>
      </c>
      <c r="BH3" s="3" t="s">
        <v>537</v>
      </c>
      <c r="BI3" s="3" t="s">
        <v>3858</v>
      </c>
      <c r="BJ3" s="3" t="s">
        <v>3859</v>
      </c>
    </row>
    <row r="4" spans="2:62" ht="13" x14ac:dyDescent="0.3">
      <c r="B4" s="3" t="str">
        <f>LEFT(Year,4)&amp;RIGHT(Year,2)</f>
        <v>202627</v>
      </c>
      <c r="C4" s="3" t="s">
        <v>419</v>
      </c>
      <c r="D4" s="3">
        <v>1</v>
      </c>
      <c r="E4" s="3">
        <v>4</v>
      </c>
      <c r="F4" s="3">
        <f t="shared" ref="F4:F67" si="0">UANumber</f>
        <v>0</v>
      </c>
      <c r="G4" s="3" t="e">
        <f t="shared" ref="G4:G67" ca="1" si="1">IF(VLOOKUP($D4,INDIRECT("Val"&amp;$C4),7,FALSE)="",0,VLOOKUP($D4,INDIRECT("Val"&amp;$C4),7,FALSE))</f>
        <v>#N/A</v>
      </c>
      <c r="H4" s="3" t="e">
        <f t="shared" ref="H4:H67" ca="1" si="2">IF(VLOOKUP($D4,INDIRECT("Val"&amp;$C4),8,FALSE)="",0,VLOOKUP($D4,INDIRECT("Val"&amp;$C4),8,FALSE))</f>
        <v>#N/A</v>
      </c>
      <c r="I4" s="3">
        <f t="shared" ref="I4:I67" ca="1" si="3">IF(VLOOKUP($D4,INDIRECT("Val"&amp;$C4),9,FALSE)="",0,VLOOKUP($D4,INDIRECT("Val"&amp;$C4),9,FALSE))</f>
        <v>0</v>
      </c>
      <c r="J4" s="3" t="e">
        <f t="shared" ref="J4:J67" ca="1" si="4">IF(VLOOKUP($D4,INDIRECT("Val"&amp;$C4),17,FALSE)="","",VLOOKUP($D4,INDIRECT("Val"&amp;$C4),17,FALSE))</f>
        <v>#N/A</v>
      </c>
      <c r="K4" s="3" t="str">
        <f t="shared" ref="K4:K67" ca="1" si="5">IF(VLOOKUP($D4,INDIRECT("Val"&amp;$C4),18,FALSE)="","",VLOOKUP($D4,INDIRECT("Val"&amp;$C4),18,FALSE))</f>
        <v/>
      </c>
      <c r="L4" s="3" t="str">
        <f t="shared" ref="L4:L67" ca="1" si="6">IF(VLOOKUP($D4,INDIRECT("Val"&amp;$C4),19,FALSE)="","",VLOOKUP($D4,INDIRECT("Val"&amp;$C4),19,FALSE))</f>
        <v/>
      </c>
      <c r="M4" s="3" t="str">
        <f t="shared" ref="M4:M67" ca="1" si="7">IF(VLOOKUP($D4,INDIRECT("Val"&amp;$C4),20,FALSE)=0,"",VLOOKUP($D4,INDIRECT("Val"&amp;$C4),20,FALSE))</f>
        <v/>
      </c>
      <c r="T4" s="803"/>
      <c r="U4" s="803"/>
      <c r="V4" s="803"/>
      <c r="W4" s="803"/>
      <c r="X4" s="803"/>
      <c r="Y4" s="803"/>
      <c r="Z4" s="803"/>
      <c r="AA4" s="803"/>
      <c r="AB4" s="803"/>
      <c r="AC4" s="874"/>
      <c r="AE4" s="3" t="str">
        <f t="shared" ref="AE4:AE67" si="8">AG4&amp;"_"&amp;AH4&amp;"_"&amp;AI4&amp;"_"&amp;AK4&amp;"_"&amp;AF4</f>
        <v>RA_568_24_4_202526</v>
      </c>
      <c r="AF4" s="3">
        <v>202526</v>
      </c>
      <c r="AG4" s="3" t="s">
        <v>193</v>
      </c>
      <c r="AH4" s="3">
        <v>568</v>
      </c>
      <c r="AI4" s="3">
        <v>24</v>
      </c>
      <c r="AJ4" s="3" t="s">
        <v>3836</v>
      </c>
      <c r="AK4" s="3">
        <v>4</v>
      </c>
      <c r="AL4" s="3">
        <v>0</v>
      </c>
      <c r="AN4" s="222" t="s">
        <v>575</v>
      </c>
      <c r="AO4" s="222" t="s">
        <v>576</v>
      </c>
      <c r="AP4" s="222" t="s">
        <v>3721</v>
      </c>
      <c r="AS4" s="3" t="str">
        <f t="shared" ref="AS4:AS67" si="9">C4&amp;"_"&amp;D4</f>
        <v>RAS52_1</v>
      </c>
      <c r="AT4" s="3" t="str">
        <f>VLOOKUP(AS4,ValData!$AZ$4:$BC$214,4,FALSE)</f>
        <v>Individual School's budget and other funding devolved to schools</v>
      </c>
      <c r="AZ4" s="3" t="str">
        <f t="shared" ref="AZ4:AZ67" si="10">BA4&amp;"_"&amp;BB4</f>
        <v>RA_24</v>
      </c>
      <c r="BA4" s="3" t="s">
        <v>193</v>
      </c>
      <c r="BB4" s="3">
        <v>24</v>
      </c>
      <c r="BC4" s="3" t="s">
        <v>3836</v>
      </c>
      <c r="BD4" s="3" t="s">
        <v>3718</v>
      </c>
      <c r="BE4" s="3" t="s">
        <v>3860</v>
      </c>
      <c r="BH4" s="3">
        <v>512</v>
      </c>
      <c r="BI4" s="3" t="s">
        <v>3596</v>
      </c>
      <c r="BJ4" s="3" t="s">
        <v>3860</v>
      </c>
    </row>
    <row r="5" spans="2:62" x14ac:dyDescent="0.25">
      <c r="B5" s="3" t="str">
        <f>B4</f>
        <v>202627</v>
      </c>
      <c r="C5" s="3" t="s">
        <v>419</v>
      </c>
      <c r="D5" s="3">
        <v>4</v>
      </c>
      <c r="E5" s="3">
        <v>4</v>
      </c>
      <c r="F5" s="3">
        <f t="shared" si="0"/>
        <v>0</v>
      </c>
      <c r="G5" s="3" t="e">
        <f t="shared" ca="1" si="1"/>
        <v>#N/A</v>
      </c>
      <c r="H5" s="3" t="e">
        <f t="shared" ca="1" si="2"/>
        <v>#N/A</v>
      </c>
      <c r="I5" s="3">
        <f t="shared" ca="1" si="3"/>
        <v>0</v>
      </c>
      <c r="J5" s="3" t="e">
        <f t="shared" ca="1" si="4"/>
        <v>#N/A</v>
      </c>
      <c r="K5" s="3" t="str">
        <f t="shared" ca="1" si="5"/>
        <v/>
      </c>
      <c r="L5" s="3" t="str">
        <f t="shared" ca="1" si="6"/>
        <v/>
      </c>
      <c r="M5" s="3" t="str">
        <f t="shared" ca="1" si="7"/>
        <v/>
      </c>
      <c r="T5" s="803"/>
      <c r="U5" s="803"/>
      <c r="V5" s="803"/>
      <c r="W5" s="803"/>
      <c r="X5" s="803"/>
      <c r="Y5" s="803"/>
      <c r="Z5" s="803"/>
      <c r="AA5" s="803"/>
      <c r="AB5" s="803"/>
      <c r="AC5" s="874"/>
      <c r="AE5" s="3" t="str">
        <f t="shared" si="8"/>
        <v>RA_544_24_4_202526</v>
      </c>
      <c r="AF5" s="3">
        <v>202526</v>
      </c>
      <c r="AG5" s="3" t="s">
        <v>193</v>
      </c>
      <c r="AH5" s="3">
        <v>544</v>
      </c>
      <c r="AI5" s="3">
        <v>24</v>
      </c>
      <c r="AJ5" s="3" t="s">
        <v>3836</v>
      </c>
      <c r="AK5" s="3">
        <v>4</v>
      </c>
      <c r="AL5" s="3">
        <v>242060.038</v>
      </c>
      <c r="AN5" s="223" t="s">
        <v>3883</v>
      </c>
      <c r="AO5" s="223" t="s">
        <v>3722</v>
      </c>
      <c r="AP5" s="223" t="str">
        <f>IF(Details!$B$40=2,ValData!AN5,ValData!AO5)</f>
        <v>After completing the form - check any flagged figures (marked ‘1’ in the ‘Auto’ column) that are either outside tolerance or not equal to zero (see ‘Arithmetic Checks’ section)</v>
      </c>
      <c r="AS5" s="3" t="str">
        <f t="shared" si="9"/>
        <v>RAS52_4</v>
      </c>
      <c r="AT5" s="3" t="str">
        <f>VLOOKUP(AS5,ValData!$AZ$4:$BC$214,4,FALSE)</f>
        <v>Additional learning needs</v>
      </c>
      <c r="AU5" s="3">
        <v>700</v>
      </c>
      <c r="AZ5" s="3" t="str">
        <f t="shared" si="10"/>
        <v>RA_25</v>
      </c>
      <c r="BA5" s="3" t="s">
        <v>193</v>
      </c>
      <c r="BB5" s="3">
        <v>25</v>
      </c>
      <c r="BC5" s="3" t="s">
        <v>195</v>
      </c>
      <c r="BE5" s="3" t="s">
        <v>3860</v>
      </c>
      <c r="BH5" s="3">
        <v>514</v>
      </c>
      <c r="BI5" s="3" t="s">
        <v>3597</v>
      </c>
      <c r="BJ5" s="3" t="s">
        <v>3860</v>
      </c>
    </row>
    <row r="6" spans="2:62" x14ac:dyDescent="0.25">
      <c r="B6" s="3" t="str">
        <f t="shared" ref="B6:B69" si="11">B5</f>
        <v>202627</v>
      </c>
      <c r="C6" s="3" t="s">
        <v>419</v>
      </c>
      <c r="D6" s="3">
        <v>4.0999999999999996</v>
      </c>
      <c r="E6" s="3">
        <v>4</v>
      </c>
      <c r="F6" s="3">
        <f t="shared" si="0"/>
        <v>0</v>
      </c>
      <c r="G6" s="3" t="e">
        <f t="shared" ca="1" si="1"/>
        <v>#N/A</v>
      </c>
      <c r="H6" s="3" t="e">
        <f t="shared" ca="1" si="2"/>
        <v>#N/A</v>
      </c>
      <c r="I6" s="3">
        <f t="shared" ca="1" si="3"/>
        <v>0</v>
      </c>
      <c r="J6" s="3" t="e">
        <f t="shared" ca="1" si="4"/>
        <v>#N/A</v>
      </c>
      <c r="K6" s="3" t="str">
        <f t="shared" ca="1" si="5"/>
        <v/>
      </c>
      <c r="L6" s="3" t="str">
        <f t="shared" ca="1" si="6"/>
        <v/>
      </c>
      <c r="M6" s="3" t="str">
        <f t="shared" ca="1" si="7"/>
        <v/>
      </c>
      <c r="T6" s="803"/>
      <c r="U6" s="803"/>
      <c r="V6" s="803"/>
      <c r="W6" s="803"/>
      <c r="X6" s="803"/>
      <c r="Y6" s="803"/>
      <c r="Z6" s="803"/>
      <c r="AA6" s="803"/>
      <c r="AB6" s="803"/>
      <c r="AC6" s="874"/>
      <c r="AE6" s="3" t="str">
        <f t="shared" si="8"/>
        <v>RA_545_24_4_202526</v>
      </c>
      <c r="AF6" s="3">
        <v>202526</v>
      </c>
      <c r="AG6" s="3" t="s">
        <v>193</v>
      </c>
      <c r="AH6" s="3">
        <v>545</v>
      </c>
      <c r="AI6" s="3">
        <v>24</v>
      </c>
      <c r="AJ6" s="3" t="s">
        <v>3836</v>
      </c>
      <c r="AK6" s="3">
        <v>4</v>
      </c>
      <c r="AL6" s="3">
        <v>83240.308999999994</v>
      </c>
      <c r="AN6" s="223" t="s">
        <v>3723</v>
      </c>
      <c r="AO6" s="223" t="s">
        <v>3724</v>
      </c>
      <c r="AP6" s="223" t="str">
        <f>IF(Details!$B$40=2,ValData!AN6,ValData!AO6)</f>
        <v>The line tolerance limits (columns M and N) are either pre-set or can be adjusted manually (currently set at 50 and 5% - cells M7 and N7).</v>
      </c>
      <c r="AS6" s="3" t="str">
        <f t="shared" si="9"/>
        <v>RAS52_4.1</v>
      </c>
      <c r="AT6" s="3" t="str">
        <f>VLOOKUP(AS6,ValData!$AZ$4:$BC$214,4,FALSE)</f>
        <v>Inter authority recoupment</v>
      </c>
      <c r="AU6" s="3">
        <v>900</v>
      </c>
      <c r="AZ6" s="3" t="str">
        <f t="shared" si="10"/>
        <v>RA_26</v>
      </c>
      <c r="BA6" s="3" t="s">
        <v>193</v>
      </c>
      <c r="BB6" s="3">
        <v>26</v>
      </c>
      <c r="BC6" s="3" t="s">
        <v>358</v>
      </c>
      <c r="BE6" s="3" t="s">
        <v>3860</v>
      </c>
      <c r="BH6" s="3">
        <v>516</v>
      </c>
      <c r="BI6" s="3" t="s">
        <v>242</v>
      </c>
      <c r="BJ6" s="3" t="s">
        <v>3860</v>
      </c>
    </row>
    <row r="7" spans="2:62" x14ac:dyDescent="0.25">
      <c r="B7" s="3" t="str">
        <f t="shared" si="11"/>
        <v>202627</v>
      </c>
      <c r="C7" s="3" t="s">
        <v>419</v>
      </c>
      <c r="D7" s="3">
        <v>5</v>
      </c>
      <c r="E7" s="3">
        <v>4</v>
      </c>
      <c r="F7" s="3">
        <f t="shared" si="0"/>
        <v>0</v>
      </c>
      <c r="G7" s="3" t="e">
        <f t="shared" ca="1" si="1"/>
        <v>#N/A</v>
      </c>
      <c r="H7" s="3" t="e">
        <f t="shared" ca="1" si="2"/>
        <v>#N/A</v>
      </c>
      <c r="I7" s="3">
        <f t="shared" ca="1" si="3"/>
        <v>0</v>
      </c>
      <c r="J7" s="3" t="e">
        <f t="shared" ca="1" si="4"/>
        <v>#N/A</v>
      </c>
      <c r="K7" s="3" t="str">
        <f t="shared" ca="1" si="5"/>
        <v/>
      </c>
      <c r="L7" s="3" t="str">
        <f t="shared" ca="1" si="6"/>
        <v/>
      </c>
      <c r="M7" s="3" t="str">
        <f t="shared" ca="1" si="7"/>
        <v/>
      </c>
      <c r="T7" s="803"/>
      <c r="U7" s="803"/>
      <c r="V7" s="803"/>
      <c r="W7" s="803"/>
      <c r="X7" s="803"/>
      <c r="Y7" s="803"/>
      <c r="Z7" s="803"/>
      <c r="AA7" s="803"/>
      <c r="AB7" s="803"/>
      <c r="AC7" s="874"/>
      <c r="AE7" s="3" t="str">
        <f t="shared" si="8"/>
        <v>RA_546_24_4_202526</v>
      </c>
      <c r="AF7" s="3">
        <v>202526</v>
      </c>
      <c r="AG7" s="3" t="s">
        <v>193</v>
      </c>
      <c r="AH7" s="3">
        <v>546</v>
      </c>
      <c r="AI7" s="3">
        <v>24</v>
      </c>
      <c r="AJ7" s="3" t="s">
        <v>3836</v>
      </c>
      <c r="AK7" s="3">
        <v>4</v>
      </c>
      <c r="AL7" s="3">
        <v>123779.07477008946</v>
      </c>
      <c r="AN7" s="223" t="s">
        <v>3725</v>
      </c>
      <c r="AO7" s="223" t="s">
        <v>3726</v>
      </c>
      <c r="AP7" s="223" t="str">
        <f>IF(Details!$B$40=2,ValData!AN7,ValData!AO7)</f>
        <v xml:space="preserve">If you wish to add supporting information to any row please put it in ‘Your Comments’, otherwise an email confirming that you are happy with the figures will do. </v>
      </c>
      <c r="AS7" s="3" t="str">
        <f t="shared" si="9"/>
        <v>RAS52_5</v>
      </c>
      <c r="AT7" s="3" t="str">
        <f>VLOOKUP(AS7,ValData!$AZ$4:$BC$214,4,FALSE)</f>
        <v>Staff</v>
      </c>
      <c r="AZ7" s="3" t="str">
        <f t="shared" si="10"/>
        <v>RA_27</v>
      </c>
      <c r="BA7" s="3" t="s">
        <v>193</v>
      </c>
      <c r="BB7" s="3">
        <v>27</v>
      </c>
      <c r="BC7" s="3" t="s">
        <v>348</v>
      </c>
      <c r="BE7" s="3" t="s">
        <v>3860</v>
      </c>
      <c r="BH7" s="3">
        <v>518</v>
      </c>
      <c r="BI7" s="3" t="s">
        <v>246</v>
      </c>
      <c r="BJ7" s="3" t="s">
        <v>3860</v>
      </c>
    </row>
    <row r="8" spans="2:62" x14ac:dyDescent="0.25">
      <c r="B8" s="3" t="str">
        <f t="shared" si="11"/>
        <v>202627</v>
      </c>
      <c r="C8" s="3" t="s">
        <v>419</v>
      </c>
      <c r="D8" s="3">
        <v>6</v>
      </c>
      <c r="E8" s="3">
        <v>4</v>
      </c>
      <c r="F8" s="3">
        <f t="shared" si="0"/>
        <v>0</v>
      </c>
      <c r="G8" s="3" t="e">
        <f t="shared" ca="1" si="1"/>
        <v>#N/A</v>
      </c>
      <c r="H8" s="3" t="e">
        <f t="shared" ca="1" si="2"/>
        <v>#N/A</v>
      </c>
      <c r="I8" s="3">
        <f t="shared" ca="1" si="3"/>
        <v>0</v>
      </c>
      <c r="J8" s="3" t="e">
        <f t="shared" ca="1" si="4"/>
        <v>#N/A</v>
      </c>
      <c r="K8" s="3" t="str">
        <f t="shared" ca="1" si="5"/>
        <v/>
      </c>
      <c r="L8" s="3" t="str">
        <f t="shared" ca="1" si="6"/>
        <v/>
      </c>
      <c r="M8" s="3" t="str">
        <f t="shared" ca="1" si="7"/>
        <v/>
      </c>
      <c r="T8" s="803"/>
      <c r="U8" s="4"/>
      <c r="V8" s="803"/>
      <c r="W8" s="4"/>
      <c r="X8" s="4"/>
      <c r="Y8" s="4"/>
      <c r="Z8" s="4"/>
      <c r="AA8" s="4"/>
      <c r="AB8" s="4"/>
      <c r="AC8" s="457"/>
      <c r="AE8" s="3" t="str">
        <f t="shared" si="8"/>
        <v>RA_548_24_4_202526</v>
      </c>
      <c r="AF8" s="3">
        <v>202526</v>
      </c>
      <c r="AG8" s="3" t="s">
        <v>193</v>
      </c>
      <c r="AH8" s="3">
        <v>548</v>
      </c>
      <c r="AI8" s="3">
        <v>24</v>
      </c>
      <c r="AJ8" s="3" t="s">
        <v>3836</v>
      </c>
      <c r="AK8" s="3">
        <v>4</v>
      </c>
      <c r="AL8" s="3">
        <v>100214.333</v>
      </c>
      <c r="AN8" s="223" t="s">
        <v>3727</v>
      </c>
      <c r="AO8" s="223" t="s">
        <v>3728</v>
      </c>
      <c r="AP8" s="223" t="str">
        <f>IF(Details!$B$40=2,ValData!AN8,ValData!AO8)</f>
        <v>After receiving the completed form - we will mark any rows that we think need to be cleared using the 'Check' column along with adding any comments and/or</v>
      </c>
      <c r="AS8" s="3" t="str">
        <f t="shared" si="9"/>
        <v>RAS52_6</v>
      </c>
      <c r="AT8" s="3" t="str">
        <f>VLOOKUP(AS8,ValData!$AZ$4:$BC$214,4,FALSE)</f>
        <v>Other Schools budget</v>
      </c>
      <c r="AZ8" s="3" t="str">
        <f t="shared" si="10"/>
        <v>RA_28</v>
      </c>
      <c r="BA8" s="3" t="s">
        <v>193</v>
      </c>
      <c r="BB8" s="3">
        <v>28</v>
      </c>
      <c r="BC8" s="3" t="s">
        <v>361</v>
      </c>
      <c r="BE8" s="3" t="s">
        <v>3860</v>
      </c>
      <c r="BH8" s="3">
        <v>520</v>
      </c>
      <c r="BI8" s="3" t="s">
        <v>248</v>
      </c>
      <c r="BJ8" s="3" t="s">
        <v>3860</v>
      </c>
    </row>
    <row r="9" spans="2:62" x14ac:dyDescent="0.25">
      <c r="B9" s="3" t="str">
        <f t="shared" si="11"/>
        <v>202627</v>
      </c>
      <c r="C9" s="3" t="s">
        <v>419</v>
      </c>
      <c r="D9" s="3">
        <v>6.1</v>
      </c>
      <c r="E9" s="3">
        <v>4</v>
      </c>
      <c r="F9" s="3">
        <f t="shared" si="0"/>
        <v>0</v>
      </c>
      <c r="G9" s="3" t="e">
        <f t="shared" ca="1" si="1"/>
        <v>#N/A</v>
      </c>
      <c r="H9" s="3" t="e">
        <f t="shared" ca="1" si="2"/>
        <v>#N/A</v>
      </c>
      <c r="I9" s="3">
        <f t="shared" ca="1" si="3"/>
        <v>0</v>
      </c>
      <c r="J9" s="3" t="e">
        <f t="shared" ca="1" si="4"/>
        <v>#N/A</v>
      </c>
      <c r="K9" s="3" t="str">
        <f t="shared" ca="1" si="5"/>
        <v/>
      </c>
      <c r="L9" s="3" t="str">
        <f t="shared" ca="1" si="6"/>
        <v/>
      </c>
      <c r="M9" s="3" t="str">
        <f t="shared" ca="1" si="7"/>
        <v/>
      </c>
      <c r="T9" s="803"/>
      <c r="U9" s="4"/>
      <c r="V9" s="803"/>
      <c r="W9" s="4"/>
      <c r="X9" s="4"/>
      <c r="Y9" s="4"/>
      <c r="Z9" s="4"/>
      <c r="AA9" s="4"/>
      <c r="AB9" s="4"/>
      <c r="AC9" s="457"/>
      <c r="AE9" s="3" t="str">
        <f t="shared" si="8"/>
        <v>RA_550_24_4_202526</v>
      </c>
      <c r="AF9" s="3">
        <v>202526</v>
      </c>
      <c r="AG9" s="3" t="s">
        <v>193</v>
      </c>
      <c r="AH9" s="3">
        <v>550</v>
      </c>
      <c r="AI9" s="3">
        <v>24</v>
      </c>
      <c r="AJ9" s="3" t="s">
        <v>3836</v>
      </c>
      <c r="AK9" s="3">
        <v>4</v>
      </c>
      <c r="AL9" s="3">
        <v>213929.36600000004</v>
      </c>
      <c r="AN9" s="223" t="s">
        <v>3729</v>
      </c>
      <c r="AO9" s="223" t="s">
        <v>3730</v>
      </c>
      <c r="AP9" s="223" t="str">
        <f>IF(Details!$B$40=2,ValData!AN9,ValData!AO9)</f>
        <v xml:space="preserve">any relevant previous comments provided by your authority in the 'Our Comments' column. We may ask you for further information if required. </v>
      </c>
      <c r="AS9" s="3" t="str">
        <f t="shared" si="9"/>
        <v>RAS52_6.1</v>
      </c>
      <c r="AT9" s="3" t="str">
        <f>VLOOKUP(AS9,ValData!$AZ$4:$BC$214,4,FALSE)</f>
        <v>Capital expenditure charged to revenue account</v>
      </c>
      <c r="AZ9" s="3" t="str">
        <f t="shared" si="10"/>
        <v>RA_29.1</v>
      </c>
      <c r="BA9" s="3" t="s">
        <v>193</v>
      </c>
      <c r="BB9" s="3">
        <v>29.1</v>
      </c>
      <c r="BC9" s="3" t="s">
        <v>692</v>
      </c>
      <c r="BE9" s="3" t="s">
        <v>3860</v>
      </c>
      <c r="BH9" s="3">
        <v>522</v>
      </c>
      <c r="BI9" s="3" t="s">
        <v>253</v>
      </c>
      <c r="BJ9" s="3" t="s">
        <v>3860</v>
      </c>
    </row>
    <row r="10" spans="2:62" x14ac:dyDescent="0.25">
      <c r="B10" s="3" t="str">
        <f t="shared" si="11"/>
        <v>202627</v>
      </c>
      <c r="C10" s="3" t="s">
        <v>419</v>
      </c>
      <c r="D10" s="3">
        <v>7</v>
      </c>
      <c r="E10" s="3">
        <v>4</v>
      </c>
      <c r="F10" s="3">
        <f t="shared" si="0"/>
        <v>0</v>
      </c>
      <c r="G10" s="3" t="e">
        <f t="shared" ca="1" si="1"/>
        <v>#N/A</v>
      </c>
      <c r="H10" s="3" t="e">
        <f t="shared" ca="1" si="2"/>
        <v>#N/A</v>
      </c>
      <c r="I10" s="3">
        <f t="shared" ca="1" si="3"/>
        <v>0</v>
      </c>
      <c r="J10" s="3" t="e">
        <f t="shared" ca="1" si="4"/>
        <v>#N/A</v>
      </c>
      <c r="K10" s="3" t="str">
        <f t="shared" ca="1" si="5"/>
        <v/>
      </c>
      <c r="L10" s="3" t="str">
        <f t="shared" ca="1" si="6"/>
        <v/>
      </c>
      <c r="M10" s="3" t="str">
        <f t="shared" ca="1" si="7"/>
        <v/>
      </c>
      <c r="T10" s="803"/>
      <c r="V10" s="803"/>
      <c r="AC10" s="457"/>
      <c r="AE10" s="3" t="str">
        <f t="shared" si="8"/>
        <v>RA_542_24_4_202526</v>
      </c>
      <c r="AF10" s="3">
        <v>202526</v>
      </c>
      <c r="AG10" s="3" t="s">
        <v>193</v>
      </c>
      <c r="AH10" s="3">
        <v>542</v>
      </c>
      <c r="AI10" s="3">
        <v>24</v>
      </c>
      <c r="AJ10" s="3" t="s">
        <v>3836</v>
      </c>
      <c r="AK10" s="3">
        <v>4</v>
      </c>
      <c r="AL10" s="3">
        <v>83550.040000000008</v>
      </c>
      <c r="AN10" s="223" t="s">
        <v>3731</v>
      </c>
      <c r="AO10" s="223" t="s">
        <v>3732</v>
      </c>
      <c r="AP10" s="223" t="str">
        <f>IF(Details!$B$40=2,ValData!AN10,ValData!AO10)</f>
        <v>Any cleared items will be marked 'C' in the 'Status' column (column AA).</v>
      </c>
      <c r="AS10" s="3" t="str">
        <f t="shared" si="9"/>
        <v>RAS52_7</v>
      </c>
      <c r="AT10" s="3" t="str">
        <f>VLOOKUP(AS10,ValData!$AZ$4:$BC$214,4,FALSE)</f>
        <v>Schools budget</v>
      </c>
      <c r="AZ10" s="3" t="str">
        <f t="shared" si="10"/>
        <v>RA_29.2</v>
      </c>
      <c r="BA10" s="3" t="s">
        <v>193</v>
      </c>
      <c r="BB10" s="3">
        <v>29.2</v>
      </c>
      <c r="BC10" s="3" t="s">
        <v>354</v>
      </c>
      <c r="BE10" s="3" t="s">
        <v>3860</v>
      </c>
      <c r="BH10" s="3">
        <v>524</v>
      </c>
      <c r="BI10" s="3" t="s">
        <v>255</v>
      </c>
      <c r="BJ10" s="3" t="s">
        <v>3860</v>
      </c>
    </row>
    <row r="11" spans="2:62" x14ac:dyDescent="0.25">
      <c r="B11" s="3" t="str">
        <f t="shared" si="11"/>
        <v>202627</v>
      </c>
      <c r="C11" s="3" t="s">
        <v>419</v>
      </c>
      <c r="D11" s="3">
        <v>8</v>
      </c>
      <c r="E11" s="3">
        <v>4</v>
      </c>
      <c r="F11" s="3">
        <f t="shared" si="0"/>
        <v>0</v>
      </c>
      <c r="G11" s="3" t="e">
        <f t="shared" ca="1" si="1"/>
        <v>#N/A</v>
      </c>
      <c r="H11" s="3" t="e">
        <f t="shared" ca="1" si="2"/>
        <v>#N/A</v>
      </c>
      <c r="I11" s="3">
        <f t="shared" ca="1" si="3"/>
        <v>0</v>
      </c>
      <c r="J11" s="3" t="e">
        <f t="shared" ca="1" si="4"/>
        <v>#N/A</v>
      </c>
      <c r="K11" s="3" t="str">
        <f t="shared" ca="1" si="5"/>
        <v/>
      </c>
      <c r="L11" s="3" t="str">
        <f t="shared" ca="1" si="6"/>
        <v/>
      </c>
      <c r="M11" s="3" t="str">
        <f t="shared" ca="1" si="7"/>
        <v/>
      </c>
      <c r="T11" s="803"/>
      <c r="V11" s="803"/>
      <c r="AC11" s="457"/>
      <c r="AE11" s="3" t="str">
        <f t="shared" si="8"/>
        <v>RA_564_24_4_202526</v>
      </c>
      <c r="AF11" s="3">
        <v>202526</v>
      </c>
      <c r="AG11" s="3" t="s">
        <v>193</v>
      </c>
      <c r="AH11" s="3">
        <v>564</v>
      </c>
      <c r="AI11" s="3">
        <v>24</v>
      </c>
      <c r="AJ11" s="3" t="s">
        <v>3836</v>
      </c>
      <c r="AK11" s="3">
        <v>4</v>
      </c>
      <c r="AL11" s="3">
        <v>0</v>
      </c>
      <c r="AN11" s="3" t="s">
        <v>3733</v>
      </c>
      <c r="AO11" s="3" t="s">
        <v>3734</v>
      </c>
      <c r="AP11" s="223" t="str">
        <f>IF(Details!$B$40=2,ValData!AN11,ValData!AO11)</f>
        <v>TYPE FIELD KEY</v>
      </c>
      <c r="AS11" s="3" t="str">
        <f t="shared" si="9"/>
        <v>RAS52_8</v>
      </c>
      <c r="AT11" s="3" t="str">
        <f>VLOOKUP(AS11,ValData!$AZ$4:$BC$214,4,FALSE)</f>
        <v>Additional learning needs</v>
      </c>
      <c r="AZ11" s="3" t="str">
        <f t="shared" si="10"/>
        <v>RA_30</v>
      </c>
      <c r="BA11" s="3" t="s">
        <v>193</v>
      </c>
      <c r="BB11" s="3">
        <v>30</v>
      </c>
      <c r="BC11" s="3" t="s">
        <v>392</v>
      </c>
      <c r="BE11" s="3" t="s">
        <v>3860</v>
      </c>
      <c r="BH11" s="3">
        <v>526</v>
      </c>
      <c r="BI11" s="3" t="s">
        <v>261</v>
      </c>
      <c r="BJ11" s="3" t="s">
        <v>3860</v>
      </c>
    </row>
    <row r="12" spans="2:62" x14ac:dyDescent="0.25">
      <c r="B12" s="3" t="str">
        <f t="shared" si="11"/>
        <v>202627</v>
      </c>
      <c r="C12" s="3" t="s">
        <v>419</v>
      </c>
      <c r="D12" s="3">
        <v>9</v>
      </c>
      <c r="E12" s="3">
        <v>4</v>
      </c>
      <c r="F12" s="3">
        <f t="shared" si="0"/>
        <v>0</v>
      </c>
      <c r="G12" s="3" t="e">
        <f t="shared" ca="1" si="1"/>
        <v>#N/A</v>
      </c>
      <c r="H12" s="3" t="e">
        <f t="shared" ca="1" si="2"/>
        <v>#N/A</v>
      </c>
      <c r="I12" s="3">
        <f t="shared" ca="1" si="3"/>
        <v>0</v>
      </c>
      <c r="J12" s="3" t="e">
        <f t="shared" ca="1" si="4"/>
        <v>#N/A</v>
      </c>
      <c r="K12" s="3" t="str">
        <f t="shared" ca="1" si="5"/>
        <v/>
      </c>
      <c r="L12" s="3" t="str">
        <f t="shared" ca="1" si="6"/>
        <v/>
      </c>
      <c r="M12" s="3" t="str">
        <f t="shared" ca="1" si="7"/>
        <v/>
      </c>
      <c r="T12" s="803"/>
      <c r="V12" s="803"/>
      <c r="AC12" s="457"/>
      <c r="AE12" s="3" t="str">
        <f t="shared" si="8"/>
        <v>RA_562_24_4_202526</v>
      </c>
      <c r="AF12" s="3">
        <v>202526</v>
      </c>
      <c r="AG12" s="3" t="s">
        <v>193</v>
      </c>
      <c r="AH12" s="3">
        <v>562</v>
      </c>
      <c r="AI12" s="3">
        <v>24</v>
      </c>
      <c r="AJ12" s="3" t="s">
        <v>3836</v>
      </c>
      <c r="AK12" s="3">
        <v>4</v>
      </c>
      <c r="AL12" s="3">
        <v>0</v>
      </c>
      <c r="AN12" s="3" t="s">
        <v>3735</v>
      </c>
      <c r="AO12" s="3" t="s">
        <v>3736</v>
      </c>
      <c r="AP12" s="223" t="str">
        <f>IF(Details!$B$40=2,ValData!AN12,ValData!AO12)</f>
        <v>1. value only breach</v>
      </c>
      <c r="AS12" s="3" t="str">
        <f t="shared" si="9"/>
        <v>RAS52_9</v>
      </c>
      <c r="AT12" s="3" t="str">
        <f>VLOOKUP(AS12,ValData!$AZ$4:$BC$214,4,FALSE)</f>
        <v>School improvement</v>
      </c>
      <c r="AU12" s="3">
        <v>500</v>
      </c>
      <c r="AZ12" s="3" t="str">
        <f t="shared" si="10"/>
        <v>RA_32</v>
      </c>
      <c r="BA12" s="3" t="s">
        <v>193</v>
      </c>
      <c r="BB12" s="3">
        <v>32</v>
      </c>
      <c r="BC12" s="3" t="s">
        <v>394</v>
      </c>
      <c r="BE12" s="3" t="s">
        <v>3860</v>
      </c>
      <c r="BH12" s="3">
        <v>528</v>
      </c>
      <c r="BI12" s="3" t="s">
        <v>264</v>
      </c>
      <c r="BJ12" s="3" t="s">
        <v>3860</v>
      </c>
    </row>
    <row r="13" spans="2:62" x14ac:dyDescent="0.25">
      <c r="B13" s="3" t="str">
        <f t="shared" si="11"/>
        <v>202627</v>
      </c>
      <c r="C13" s="3" t="s">
        <v>419</v>
      </c>
      <c r="D13" s="3">
        <v>10.1</v>
      </c>
      <c r="E13" s="3">
        <v>4</v>
      </c>
      <c r="F13" s="3">
        <f t="shared" si="0"/>
        <v>0</v>
      </c>
      <c r="G13" s="3" t="e">
        <f t="shared" ca="1" si="1"/>
        <v>#N/A</v>
      </c>
      <c r="H13" s="3" t="e">
        <f t="shared" ca="1" si="2"/>
        <v>#N/A</v>
      </c>
      <c r="I13" s="3">
        <f t="shared" ca="1" si="3"/>
        <v>0</v>
      </c>
      <c r="J13" s="3" t="e">
        <f t="shared" ca="1" si="4"/>
        <v>#N/A</v>
      </c>
      <c r="K13" s="3" t="str">
        <f t="shared" ca="1" si="5"/>
        <v/>
      </c>
      <c r="L13" s="3" t="str">
        <f t="shared" ca="1" si="6"/>
        <v/>
      </c>
      <c r="M13" s="3" t="str">
        <f t="shared" ca="1" si="7"/>
        <v/>
      </c>
      <c r="AE13" s="3" t="str">
        <f t="shared" si="8"/>
        <v>RA_572_24_4_202526</v>
      </c>
      <c r="AF13" s="3">
        <v>202526</v>
      </c>
      <c r="AG13" s="3" t="s">
        <v>193</v>
      </c>
      <c r="AH13" s="3">
        <v>572</v>
      </c>
      <c r="AI13" s="3">
        <v>24</v>
      </c>
      <c r="AJ13" s="3" t="s">
        <v>3836</v>
      </c>
      <c r="AK13" s="3">
        <v>4</v>
      </c>
      <c r="AL13" s="3">
        <v>0</v>
      </c>
      <c r="AN13" s="3" t="s">
        <v>3737</v>
      </c>
      <c r="AO13" s="3" t="s">
        <v>3738</v>
      </c>
      <c r="AP13" s="223" t="str">
        <f>IF(Details!$B$40=2,ValData!AN13,ValData!AO13)</f>
        <v>2.  % only breach</v>
      </c>
      <c r="AS13" s="3" t="str">
        <f t="shared" si="9"/>
        <v>RAS52_10.1</v>
      </c>
      <c r="AT13" s="3" t="str">
        <f>VLOOKUP(AS13,ValData!$AZ$4:$BC$214,4,FALSE)</f>
        <v>Access to education (excluding transport) - schools</v>
      </c>
      <c r="AU13" s="3">
        <v>400</v>
      </c>
      <c r="AZ13" s="3" t="str">
        <f t="shared" si="10"/>
        <v>RA_36.1</v>
      </c>
      <c r="BA13" s="3" t="s">
        <v>193</v>
      </c>
      <c r="BB13" s="3">
        <v>36.1</v>
      </c>
      <c r="BC13" s="3" t="s">
        <v>68</v>
      </c>
      <c r="BE13" s="3" t="s">
        <v>3860</v>
      </c>
      <c r="BH13" s="3">
        <v>530</v>
      </c>
      <c r="BI13" s="3" t="s">
        <v>273</v>
      </c>
      <c r="BJ13" s="3" t="s">
        <v>3860</v>
      </c>
    </row>
    <row r="14" spans="2:62" x14ac:dyDescent="0.25">
      <c r="B14" s="3" t="str">
        <f t="shared" si="11"/>
        <v>202627</v>
      </c>
      <c r="C14" s="3" t="s">
        <v>419</v>
      </c>
      <c r="D14" s="3">
        <v>10.199999999999999</v>
      </c>
      <c r="E14" s="3">
        <v>4</v>
      </c>
      <c r="F14" s="3">
        <f t="shared" si="0"/>
        <v>0</v>
      </c>
      <c r="G14" s="3" t="e">
        <f t="shared" ca="1" si="1"/>
        <v>#N/A</v>
      </c>
      <c r="H14" s="3" t="e">
        <f t="shared" ca="1" si="2"/>
        <v>#N/A</v>
      </c>
      <c r="I14" s="3">
        <f t="shared" ca="1" si="3"/>
        <v>0</v>
      </c>
      <c r="J14" s="3" t="e">
        <f t="shared" ca="1" si="4"/>
        <v>#N/A</v>
      </c>
      <c r="K14" s="3" t="str">
        <f t="shared" ca="1" si="5"/>
        <v/>
      </c>
      <c r="L14" s="3" t="str">
        <f t="shared" ca="1" si="6"/>
        <v/>
      </c>
      <c r="M14" s="3" t="str">
        <f t="shared" ca="1" si="7"/>
        <v/>
      </c>
      <c r="AE14" s="3" t="str">
        <f t="shared" si="8"/>
        <v>RA_574_24_4_202526</v>
      </c>
      <c r="AF14" s="3">
        <v>202526</v>
      </c>
      <c r="AG14" s="3" t="s">
        <v>193</v>
      </c>
      <c r="AH14" s="3">
        <v>574</v>
      </c>
      <c r="AI14" s="3">
        <v>24</v>
      </c>
      <c r="AJ14" s="3" t="s">
        <v>3836</v>
      </c>
      <c r="AK14" s="3">
        <v>4</v>
      </c>
      <c r="AL14" s="3">
        <v>0</v>
      </c>
      <c r="AN14" s="3" t="s">
        <v>3739</v>
      </c>
      <c r="AO14" s="3" t="s">
        <v>3740</v>
      </c>
      <c r="AP14" s="223" t="str">
        <f>IF(Details!$B$40=2,ValData!AN14,ValData!AO14)</f>
        <v>3. both breached</v>
      </c>
      <c r="AS14" s="3" t="str">
        <f t="shared" si="9"/>
        <v>RAS52_10.2</v>
      </c>
      <c r="AT14" s="3" t="str">
        <f>VLOOKUP(AS14,ValData!$AZ$4:$BC$214,4,FALSE)</f>
        <v>Access to education (excluding transport) - non-school</v>
      </c>
      <c r="AU14" s="3">
        <v>400</v>
      </c>
      <c r="AZ14" s="3" t="str">
        <f t="shared" si="10"/>
        <v>RA_37</v>
      </c>
      <c r="BA14" s="3" t="s">
        <v>193</v>
      </c>
      <c r="BB14" s="3">
        <v>37</v>
      </c>
      <c r="BC14" s="3" t="s">
        <v>393</v>
      </c>
      <c r="BE14" s="3" t="s">
        <v>3860</v>
      </c>
      <c r="BH14" s="3">
        <v>532</v>
      </c>
      <c r="BI14" s="3" t="s">
        <v>276</v>
      </c>
      <c r="BJ14" s="3" t="s">
        <v>3860</v>
      </c>
    </row>
    <row r="15" spans="2:62" x14ac:dyDescent="0.25">
      <c r="B15" s="3" t="str">
        <f t="shared" si="11"/>
        <v>202627</v>
      </c>
      <c r="C15" s="3" t="s">
        <v>419</v>
      </c>
      <c r="D15" s="3">
        <v>11</v>
      </c>
      <c r="E15" s="3">
        <v>4</v>
      </c>
      <c r="F15" s="3">
        <f t="shared" si="0"/>
        <v>0</v>
      </c>
      <c r="G15" s="3" t="e">
        <f t="shared" ca="1" si="1"/>
        <v>#N/A</v>
      </c>
      <c r="H15" s="3" t="e">
        <f t="shared" ca="1" si="2"/>
        <v>#N/A</v>
      </c>
      <c r="I15" s="3">
        <f t="shared" ca="1" si="3"/>
        <v>0</v>
      </c>
      <c r="J15" s="3" t="e">
        <f t="shared" ca="1" si="4"/>
        <v>#N/A</v>
      </c>
      <c r="K15" s="3" t="str">
        <f t="shared" ca="1" si="5"/>
        <v/>
      </c>
      <c r="L15" s="3" t="str">
        <f t="shared" ca="1" si="6"/>
        <v/>
      </c>
      <c r="M15" s="3" t="str">
        <f t="shared" ca="1" si="7"/>
        <v/>
      </c>
      <c r="AE15" s="3" t="str">
        <f t="shared" si="8"/>
        <v>RA_576_24_4_202526</v>
      </c>
      <c r="AF15" s="3">
        <v>202526</v>
      </c>
      <c r="AG15" s="3" t="s">
        <v>193</v>
      </c>
      <c r="AH15" s="3">
        <v>576</v>
      </c>
      <c r="AI15" s="3">
        <v>24</v>
      </c>
      <c r="AJ15" s="3" t="s">
        <v>3836</v>
      </c>
      <c r="AK15" s="3">
        <v>4</v>
      </c>
      <c r="AL15" s="3">
        <v>0</v>
      </c>
      <c r="AN15" s="224" t="s">
        <v>3741</v>
      </c>
      <c r="AO15" s="3" t="s">
        <v>3742</v>
      </c>
      <c r="AP15" s="223" t="str">
        <f>IF(Details!$B$40=2,ValData!AN15,ValData!AO15)</f>
        <v>4. total not = zero</v>
      </c>
      <c r="AS15" s="3" t="str">
        <f t="shared" si="9"/>
        <v>RAS52_11</v>
      </c>
      <c r="AT15" s="3" t="str">
        <f>VLOOKUP(AS15,ValData!$AZ$4:$BC$214,4,FALSE)</f>
        <v>Home to school transport</v>
      </c>
      <c r="AU15" s="3">
        <v>300</v>
      </c>
      <c r="AZ15" s="3" t="str">
        <f t="shared" si="10"/>
        <v>RA_38.6</v>
      </c>
      <c r="BA15" s="3" t="s">
        <v>193</v>
      </c>
      <c r="BB15" s="3">
        <v>38.6</v>
      </c>
      <c r="BC15" s="3" t="s">
        <v>473</v>
      </c>
      <c r="BE15" s="3" t="s">
        <v>3860</v>
      </c>
      <c r="BH15" s="3">
        <v>534</v>
      </c>
      <c r="BI15" s="3" t="s">
        <v>280</v>
      </c>
      <c r="BJ15" s="3" t="s">
        <v>3860</v>
      </c>
    </row>
    <row r="16" spans="2:62" ht="13" x14ac:dyDescent="0.3">
      <c r="B16" s="3" t="str">
        <f t="shared" si="11"/>
        <v>202627</v>
      </c>
      <c r="C16" s="3" t="s">
        <v>419</v>
      </c>
      <c r="D16" s="3">
        <v>12</v>
      </c>
      <c r="E16" s="3">
        <v>4</v>
      </c>
      <c r="F16" s="3">
        <f t="shared" si="0"/>
        <v>0</v>
      </c>
      <c r="G16" s="3" t="e">
        <f t="shared" ca="1" si="1"/>
        <v>#N/A</v>
      </c>
      <c r="H16" s="3" t="e">
        <f t="shared" ca="1" si="2"/>
        <v>#N/A</v>
      </c>
      <c r="I16" s="3">
        <f t="shared" ca="1" si="3"/>
        <v>0</v>
      </c>
      <c r="J16" s="3" t="e">
        <f t="shared" ca="1" si="4"/>
        <v>#N/A</v>
      </c>
      <c r="K16" s="3" t="str">
        <f t="shared" ca="1" si="5"/>
        <v/>
      </c>
      <c r="L16" s="3" t="str">
        <f t="shared" ca="1" si="6"/>
        <v/>
      </c>
      <c r="M16" s="3" t="str">
        <f t="shared" ca="1" si="7"/>
        <v/>
      </c>
      <c r="T16" s="20"/>
      <c r="U16" s="3" t="s">
        <v>3923</v>
      </c>
      <c r="AE16" s="3" t="str">
        <f t="shared" si="8"/>
        <v>RA_582_24_4_202526</v>
      </c>
      <c r="AF16" s="3">
        <v>202526</v>
      </c>
      <c r="AG16" s="3" t="s">
        <v>193</v>
      </c>
      <c r="AH16" s="3">
        <v>582</v>
      </c>
      <c r="AI16" s="3">
        <v>24</v>
      </c>
      <c r="AJ16" s="3" t="s">
        <v>3836</v>
      </c>
      <c r="AK16" s="3">
        <v>4</v>
      </c>
      <c r="AL16" s="3">
        <v>0</v>
      </c>
      <c r="AN16" s="3" t="s">
        <v>3743</v>
      </c>
      <c r="AO16" s="3" t="s">
        <v>3744</v>
      </c>
      <c r="AP16" s="223" t="str">
        <f>IF(Details!$B$40=2,ValData!AN16,ValData!AO16)</f>
        <v>9. either figure zero</v>
      </c>
      <c r="AS16" s="3" t="str">
        <f t="shared" si="9"/>
        <v>RAS52_12</v>
      </c>
      <c r="AT16" s="3" t="str">
        <f>VLOOKUP(AS16,ValData!$AZ$4:$BC$214,4,FALSE)</f>
        <v>Home to college transport</v>
      </c>
      <c r="AU16" s="3">
        <v>150</v>
      </c>
      <c r="AZ16" s="3" t="str">
        <f t="shared" si="10"/>
        <v>RA_39.2</v>
      </c>
      <c r="BA16" s="3" t="s">
        <v>193</v>
      </c>
      <c r="BB16" s="3">
        <v>39.200000000000003</v>
      </c>
      <c r="BC16" s="3" t="s">
        <v>29</v>
      </c>
      <c r="BE16" s="3" t="s">
        <v>3860</v>
      </c>
      <c r="BH16" s="3">
        <v>536</v>
      </c>
      <c r="BI16" s="3" t="s">
        <v>284</v>
      </c>
      <c r="BJ16" s="3" t="s">
        <v>3860</v>
      </c>
    </row>
    <row r="17" spans="2:62" x14ac:dyDescent="0.25">
      <c r="B17" s="3" t="str">
        <f t="shared" si="11"/>
        <v>202627</v>
      </c>
      <c r="C17" s="3" t="s">
        <v>419</v>
      </c>
      <c r="D17" s="3">
        <v>13.1</v>
      </c>
      <c r="E17" s="3">
        <v>4</v>
      </c>
      <c r="F17" s="3">
        <f t="shared" si="0"/>
        <v>0</v>
      </c>
      <c r="G17" s="3" t="e">
        <f t="shared" ca="1" si="1"/>
        <v>#N/A</v>
      </c>
      <c r="H17" s="3" t="e">
        <f t="shared" ca="1" si="2"/>
        <v>#N/A</v>
      </c>
      <c r="I17" s="3">
        <f t="shared" ca="1" si="3"/>
        <v>0</v>
      </c>
      <c r="J17" s="3" t="e">
        <f t="shared" ca="1" si="4"/>
        <v>#N/A</v>
      </c>
      <c r="K17" s="3" t="str">
        <f t="shared" ca="1" si="5"/>
        <v/>
      </c>
      <c r="L17" s="3" t="str">
        <f t="shared" ca="1" si="6"/>
        <v/>
      </c>
      <c r="M17" s="3" t="str">
        <f t="shared" ca="1" si="7"/>
        <v/>
      </c>
      <c r="U17" s="3" t="s">
        <v>3870</v>
      </c>
      <c r="AE17" s="3" t="str">
        <f t="shared" si="8"/>
        <v>RA_584_24_4_202526</v>
      </c>
      <c r="AF17" s="3">
        <v>202526</v>
      </c>
      <c r="AG17" s="3" t="s">
        <v>193</v>
      </c>
      <c r="AH17" s="3">
        <v>584</v>
      </c>
      <c r="AI17" s="3">
        <v>24</v>
      </c>
      <c r="AJ17" s="3" t="s">
        <v>3836</v>
      </c>
      <c r="AK17" s="3">
        <v>4</v>
      </c>
      <c r="AL17" s="3">
        <v>0</v>
      </c>
      <c r="AN17" s="3" t="s">
        <v>3745</v>
      </c>
      <c r="AO17" s="3" t="s">
        <v>3746</v>
      </c>
      <c r="AP17" s="223" t="str">
        <f>IF(Details!$B$40=2,ValData!AN17,ValData!AO17)</f>
        <v>STATUS FIELD KEY</v>
      </c>
      <c r="AS17" s="3" t="str">
        <f t="shared" si="9"/>
        <v>RAS52_13.1</v>
      </c>
      <c r="AT17" s="3" t="str">
        <f>VLOOKUP(AS17,ValData!$AZ$4:$BC$214,4,FALSE)</f>
        <v>Further education and training for young persons and adults (excluding Youth Service)</v>
      </c>
      <c r="AU17" s="3">
        <v>500</v>
      </c>
      <c r="AZ17" s="3" t="str">
        <f t="shared" si="10"/>
        <v>RA_39.3</v>
      </c>
      <c r="BA17" s="3" t="s">
        <v>193</v>
      </c>
      <c r="BB17" s="3">
        <v>39.299999999999997</v>
      </c>
      <c r="BC17" s="3" t="s">
        <v>434</v>
      </c>
      <c r="BE17" s="3" t="s">
        <v>3860</v>
      </c>
      <c r="BH17" s="3">
        <v>538</v>
      </c>
      <c r="BI17" s="3" t="s">
        <v>287</v>
      </c>
      <c r="BJ17" s="3" t="s">
        <v>3860</v>
      </c>
    </row>
    <row r="18" spans="2:62" ht="13" x14ac:dyDescent="0.3">
      <c r="B18" s="3" t="str">
        <f t="shared" si="11"/>
        <v>202627</v>
      </c>
      <c r="C18" s="3" t="s">
        <v>419</v>
      </c>
      <c r="D18" s="3">
        <v>13.2</v>
      </c>
      <c r="E18" s="3">
        <v>4</v>
      </c>
      <c r="F18" s="3">
        <f t="shared" si="0"/>
        <v>0</v>
      </c>
      <c r="G18" s="3" t="e">
        <f t="shared" ca="1" si="1"/>
        <v>#N/A</v>
      </c>
      <c r="H18" s="3" t="e">
        <f t="shared" ca="1" si="2"/>
        <v>#N/A</v>
      </c>
      <c r="I18" s="3">
        <f t="shared" ca="1" si="3"/>
        <v>0</v>
      </c>
      <c r="J18" s="3" t="e">
        <f t="shared" ca="1" si="4"/>
        <v>#N/A</v>
      </c>
      <c r="K18" s="3" t="str">
        <f t="shared" ca="1" si="5"/>
        <v/>
      </c>
      <c r="L18" s="3" t="str">
        <f t="shared" ca="1" si="6"/>
        <v/>
      </c>
      <c r="M18" s="3" t="str">
        <f t="shared" ca="1" si="7"/>
        <v/>
      </c>
      <c r="U18" s="20"/>
      <c r="V18" s="875"/>
      <c r="W18" s="20"/>
      <c r="X18" s="20"/>
      <c r="Y18" s="20"/>
      <c r="Z18" s="20"/>
      <c r="AE18" s="3" t="str">
        <f t="shared" si="8"/>
        <v>RA_586_24_4_202526</v>
      </c>
      <c r="AF18" s="3">
        <v>202526</v>
      </c>
      <c r="AG18" s="3" t="s">
        <v>193</v>
      </c>
      <c r="AH18" s="3">
        <v>586</v>
      </c>
      <c r="AI18" s="3">
        <v>24</v>
      </c>
      <c r="AJ18" s="3" t="s">
        <v>3836</v>
      </c>
      <c r="AK18" s="3">
        <v>4</v>
      </c>
      <c r="AL18" s="3">
        <v>0</v>
      </c>
      <c r="AN18" s="3" t="s">
        <v>3747</v>
      </c>
      <c r="AO18" s="3" t="s">
        <v>3748</v>
      </c>
      <c r="AP18" s="223" t="str">
        <f>IF(Details!$B$40=2,ValData!AN18,ValData!AO18)</f>
        <v>A - to be actioned by WG</v>
      </c>
      <c r="AS18" s="3" t="str">
        <f t="shared" si="9"/>
        <v>RAS52_13.2</v>
      </c>
      <c r="AT18" s="3" t="str">
        <f>VLOOKUP(AS18,ValData!$AZ$4:$BC$214,4,FALSE)</f>
        <v>Youth service</v>
      </c>
      <c r="AU18" s="3">
        <v>500</v>
      </c>
      <c r="AZ18" s="3" t="str">
        <f t="shared" si="10"/>
        <v>RA_39.4</v>
      </c>
      <c r="BA18" s="3" t="s">
        <v>193</v>
      </c>
      <c r="BB18" s="3">
        <v>39.4</v>
      </c>
      <c r="BC18" s="3" t="s">
        <v>435</v>
      </c>
      <c r="BE18" s="3" t="s">
        <v>3860</v>
      </c>
      <c r="BH18" s="3">
        <v>540</v>
      </c>
      <c r="BI18" s="3" t="s">
        <v>293</v>
      </c>
      <c r="BJ18" s="3" t="s">
        <v>3860</v>
      </c>
    </row>
    <row r="19" spans="2:62" x14ac:dyDescent="0.25">
      <c r="B19" s="3" t="str">
        <f t="shared" si="11"/>
        <v>202627</v>
      </c>
      <c r="C19" s="3" t="s">
        <v>419</v>
      </c>
      <c r="D19" s="3">
        <v>14.1</v>
      </c>
      <c r="E19" s="3">
        <v>4</v>
      </c>
      <c r="F19" s="3">
        <f t="shared" si="0"/>
        <v>0</v>
      </c>
      <c r="G19" s="3" t="e">
        <f t="shared" ca="1" si="1"/>
        <v>#N/A</v>
      </c>
      <c r="H19" s="3" t="e">
        <f t="shared" ca="1" si="2"/>
        <v>#N/A</v>
      </c>
      <c r="I19" s="3">
        <f t="shared" ca="1" si="3"/>
        <v>0</v>
      </c>
      <c r="J19" s="3" t="e">
        <f t="shared" ca="1" si="4"/>
        <v>#N/A</v>
      </c>
      <c r="K19" s="3" t="str">
        <f t="shared" ca="1" si="5"/>
        <v/>
      </c>
      <c r="L19" s="3" t="str">
        <f t="shared" ca="1" si="6"/>
        <v/>
      </c>
      <c r="M19" s="3" t="str">
        <f t="shared" ca="1" si="7"/>
        <v/>
      </c>
      <c r="V19" s="5"/>
      <c r="AE19" s="3" t="str">
        <f t="shared" si="8"/>
        <v>RA_552_24_4_202526</v>
      </c>
      <c r="AF19" s="3">
        <v>202526</v>
      </c>
      <c r="AG19" s="3" t="s">
        <v>193</v>
      </c>
      <c r="AH19" s="3">
        <v>552</v>
      </c>
      <c r="AI19" s="3">
        <v>24</v>
      </c>
      <c r="AJ19" s="3" t="s">
        <v>3836</v>
      </c>
      <c r="AK19" s="3">
        <v>4</v>
      </c>
      <c r="AL19" s="3">
        <v>477876.50900000002</v>
      </c>
      <c r="AN19" s="3" t="s">
        <v>3749</v>
      </c>
      <c r="AO19" s="3" t="s">
        <v>3750</v>
      </c>
      <c r="AP19" s="223" t="str">
        <f>IF(Details!$B$40=2,ValData!AN19,ValData!AO19)</f>
        <v>C - Cleared</v>
      </c>
      <c r="AS19" s="3" t="str">
        <f t="shared" si="9"/>
        <v>RAS52_14.1</v>
      </c>
      <c r="AT19" s="3" t="str">
        <f>VLOOKUP(AS19,ValData!$AZ$4:$BC$214,4,FALSE)</f>
        <v>Strategic management - schools</v>
      </c>
      <c r="AU19" s="3">
        <v>500</v>
      </c>
      <c r="AZ19" s="3" t="str">
        <f t="shared" si="10"/>
        <v>RA_39.44</v>
      </c>
      <c r="BA19" s="3" t="s">
        <v>193</v>
      </c>
      <c r="BB19" s="3">
        <v>39.44</v>
      </c>
      <c r="BC19" s="3" t="s">
        <v>446</v>
      </c>
      <c r="BE19" s="3" t="s">
        <v>3860</v>
      </c>
      <c r="BH19" s="3">
        <v>542</v>
      </c>
      <c r="BI19" s="3" t="s">
        <v>296</v>
      </c>
      <c r="BJ19" s="3" t="s">
        <v>3860</v>
      </c>
    </row>
    <row r="20" spans="2:62" x14ac:dyDescent="0.25">
      <c r="B20" s="3" t="str">
        <f t="shared" si="11"/>
        <v>202627</v>
      </c>
      <c r="C20" s="3" t="s">
        <v>419</v>
      </c>
      <c r="D20" s="3">
        <v>14.2</v>
      </c>
      <c r="E20" s="3">
        <v>4</v>
      </c>
      <c r="F20" s="3">
        <f t="shared" si="0"/>
        <v>0</v>
      </c>
      <c r="G20" s="3" t="e">
        <f t="shared" ca="1" si="1"/>
        <v>#N/A</v>
      </c>
      <c r="H20" s="3" t="e">
        <f t="shared" ca="1" si="2"/>
        <v>#N/A</v>
      </c>
      <c r="I20" s="3">
        <f t="shared" ca="1" si="3"/>
        <v>0</v>
      </c>
      <c r="J20" s="3" t="e">
        <f t="shared" ca="1" si="4"/>
        <v>#N/A</v>
      </c>
      <c r="K20" s="3" t="str">
        <f t="shared" ca="1" si="5"/>
        <v/>
      </c>
      <c r="L20" s="3" t="str">
        <f t="shared" ca="1" si="6"/>
        <v/>
      </c>
      <c r="M20" s="3" t="str">
        <f t="shared" ca="1" si="7"/>
        <v/>
      </c>
      <c r="V20" s="5"/>
      <c r="AE20" s="3" t="str">
        <f t="shared" si="8"/>
        <v>RA_514_24_4_202526</v>
      </c>
      <c r="AF20" s="3">
        <v>202526</v>
      </c>
      <c r="AG20" s="3" t="s">
        <v>193</v>
      </c>
      <c r="AH20" s="3">
        <v>514</v>
      </c>
      <c r="AI20" s="3">
        <v>24</v>
      </c>
      <c r="AJ20" s="3" t="s">
        <v>3836</v>
      </c>
      <c r="AK20" s="3">
        <v>4</v>
      </c>
      <c r="AL20" s="3">
        <v>152454.04000000004</v>
      </c>
      <c r="AN20" s="3" t="s">
        <v>3751</v>
      </c>
      <c r="AO20" s="3" t="s">
        <v>3752</v>
      </c>
      <c r="AP20" s="223" t="str">
        <f>IF(Details!$B$40=2,ValData!AN20,ValData!AO20)</f>
        <v>NB - Important</v>
      </c>
      <c r="AS20" s="3" t="str">
        <f t="shared" si="9"/>
        <v>RAS52_14.2</v>
      </c>
      <c r="AT20" s="3" t="str">
        <f>VLOOKUP(AS20,ValData!$AZ$4:$BC$214,4,FALSE)</f>
        <v>Strategic management - non-school</v>
      </c>
      <c r="AU20" s="3">
        <v>300</v>
      </c>
      <c r="AZ20" s="3" t="str">
        <f t="shared" si="10"/>
        <v>RA_39.45</v>
      </c>
      <c r="BA20" s="3" t="s">
        <v>193</v>
      </c>
      <c r="BB20" s="3">
        <v>39.450000000000003</v>
      </c>
      <c r="BC20" s="3" t="s">
        <v>105</v>
      </c>
      <c r="BE20" s="3" t="s">
        <v>3860</v>
      </c>
      <c r="BH20" s="3">
        <v>544</v>
      </c>
      <c r="BI20" s="3" t="s">
        <v>299</v>
      </c>
      <c r="BJ20" s="3" t="s">
        <v>3860</v>
      </c>
    </row>
    <row r="21" spans="2:62" x14ac:dyDescent="0.25">
      <c r="B21" s="3" t="str">
        <f t="shared" si="11"/>
        <v>202627</v>
      </c>
      <c r="C21" s="3" t="s">
        <v>419</v>
      </c>
      <c r="D21" s="3">
        <v>15.1</v>
      </c>
      <c r="E21" s="3">
        <v>4</v>
      </c>
      <c r="F21" s="3">
        <f t="shared" si="0"/>
        <v>0</v>
      </c>
      <c r="G21" s="3" t="e">
        <f t="shared" ca="1" si="1"/>
        <v>#N/A</v>
      </c>
      <c r="H21" s="3" t="e">
        <f t="shared" ca="1" si="2"/>
        <v>#N/A</v>
      </c>
      <c r="I21" s="3">
        <f t="shared" ca="1" si="3"/>
        <v>0</v>
      </c>
      <c r="J21" s="3" t="e">
        <f t="shared" ca="1" si="4"/>
        <v>#N/A</v>
      </c>
      <c r="K21" s="3" t="str">
        <f t="shared" ca="1" si="5"/>
        <v/>
      </c>
      <c r="L21" s="3" t="str">
        <f t="shared" ca="1" si="6"/>
        <v/>
      </c>
      <c r="M21" s="3" t="str">
        <f t="shared" ca="1" si="7"/>
        <v/>
      </c>
      <c r="V21" s="5"/>
      <c r="AE21" s="3" t="str">
        <f t="shared" si="8"/>
        <v>RA_566_24_4_202526</v>
      </c>
      <c r="AF21" s="3">
        <v>202526</v>
      </c>
      <c r="AG21" s="3" t="s">
        <v>193</v>
      </c>
      <c r="AH21" s="3">
        <v>566</v>
      </c>
      <c r="AI21" s="3">
        <v>24</v>
      </c>
      <c r="AJ21" s="3" t="s">
        <v>3836</v>
      </c>
      <c r="AK21" s="3">
        <v>4</v>
      </c>
      <c r="AL21" s="3">
        <v>0</v>
      </c>
      <c r="AN21" s="3" t="s">
        <v>3753</v>
      </c>
      <c r="AO21" s="3" t="s">
        <v>3754</v>
      </c>
      <c r="AP21" s="223" t="str">
        <f>IF(Details!$B$40=2,ValData!AN21,ValData!AO21)</f>
        <v>U - Unresolved</v>
      </c>
      <c r="AS21" s="3" t="str">
        <f t="shared" si="9"/>
        <v>RAS52_15.1</v>
      </c>
      <c r="AT21" s="3" t="str">
        <f>VLOOKUP(AS21,ValData!$AZ$4:$BC$214,4,FALSE)</f>
        <v>Other LEA budget - schools</v>
      </c>
      <c r="AU21" s="3">
        <v>500</v>
      </c>
      <c r="AZ21" s="3" t="str">
        <f t="shared" si="10"/>
        <v>RA_39.47</v>
      </c>
      <c r="BA21" s="3" t="s">
        <v>193</v>
      </c>
      <c r="BB21" s="3">
        <v>39.47</v>
      </c>
      <c r="BC21" s="3" t="s">
        <v>445</v>
      </c>
      <c r="BE21" s="3" t="s">
        <v>3860</v>
      </c>
      <c r="BH21" s="3">
        <v>545</v>
      </c>
      <c r="BI21" s="3" t="s">
        <v>300</v>
      </c>
      <c r="BJ21" s="3" t="s">
        <v>3860</v>
      </c>
    </row>
    <row r="22" spans="2:62" x14ac:dyDescent="0.25">
      <c r="B22" s="3" t="str">
        <f t="shared" si="11"/>
        <v>202627</v>
      </c>
      <c r="C22" s="3" t="s">
        <v>419</v>
      </c>
      <c r="D22" s="3">
        <v>15.2</v>
      </c>
      <c r="E22" s="3">
        <v>4</v>
      </c>
      <c r="F22" s="3">
        <f t="shared" si="0"/>
        <v>0</v>
      </c>
      <c r="G22" s="3" t="e">
        <f t="shared" ca="1" si="1"/>
        <v>#N/A</v>
      </c>
      <c r="H22" s="3" t="e">
        <f t="shared" ca="1" si="2"/>
        <v>#N/A</v>
      </c>
      <c r="I22" s="3">
        <f t="shared" ca="1" si="3"/>
        <v>0</v>
      </c>
      <c r="J22" s="3" t="e">
        <f t="shared" ca="1" si="4"/>
        <v>#N/A</v>
      </c>
      <c r="K22" s="3" t="str">
        <f t="shared" ca="1" si="5"/>
        <v/>
      </c>
      <c r="L22" s="3" t="str">
        <f t="shared" ca="1" si="6"/>
        <v/>
      </c>
      <c r="M22" s="3" t="str">
        <f t="shared" ca="1" si="7"/>
        <v/>
      </c>
      <c r="V22" s="5"/>
      <c r="AE22" s="3" t="str">
        <f t="shared" si="8"/>
        <v>RA_512_24_4_202526</v>
      </c>
      <c r="AF22" s="3">
        <v>202526</v>
      </c>
      <c r="AG22" s="3" t="s">
        <v>193</v>
      </c>
      <c r="AH22" s="3">
        <v>512</v>
      </c>
      <c r="AI22" s="3">
        <v>24</v>
      </c>
      <c r="AJ22" s="3" t="s">
        <v>3836</v>
      </c>
      <c r="AK22" s="3">
        <v>4</v>
      </c>
      <c r="AL22" s="3">
        <v>87253</v>
      </c>
      <c r="AN22" s="3" t="s">
        <v>3755</v>
      </c>
      <c r="AO22" s="3" t="s">
        <v>3756</v>
      </c>
      <c r="AP22" s="223" t="str">
        <f>IF(Details!$B$40=2,ValData!AN22,ValData!AO22)</f>
        <v>W - Waiting for action from LA</v>
      </c>
      <c r="AS22" s="3" t="str">
        <f t="shared" si="9"/>
        <v>RAS52_15.2</v>
      </c>
      <c r="AT22" s="3" t="str">
        <f>VLOOKUP(AS22,ValData!$AZ$4:$BC$214,4,FALSE)</f>
        <v>Other LEA budget - non-schools</v>
      </c>
      <c r="AU22" s="3">
        <v>500</v>
      </c>
      <c r="AZ22" s="3" t="str">
        <f t="shared" si="10"/>
        <v>RA_39.5</v>
      </c>
      <c r="BA22" s="3" t="s">
        <v>193</v>
      </c>
      <c r="BB22" s="3">
        <v>39.5</v>
      </c>
      <c r="BC22" s="3" t="s">
        <v>436</v>
      </c>
      <c r="BE22" s="3" t="s">
        <v>3860</v>
      </c>
      <c r="BH22" s="3">
        <v>546</v>
      </c>
      <c r="BI22" s="3" t="s">
        <v>303</v>
      </c>
      <c r="BJ22" s="3" t="s">
        <v>3860</v>
      </c>
    </row>
    <row r="23" spans="2:62" x14ac:dyDescent="0.25">
      <c r="B23" s="3" t="str">
        <f t="shared" si="11"/>
        <v>202627</v>
      </c>
      <c r="C23" s="3" t="s">
        <v>419</v>
      </c>
      <c r="D23" s="3">
        <v>16</v>
      </c>
      <c r="E23" s="3">
        <v>4</v>
      </c>
      <c r="F23" s="3">
        <f t="shared" si="0"/>
        <v>0</v>
      </c>
      <c r="G23" s="3" t="e">
        <f t="shared" ca="1" si="1"/>
        <v>#N/A</v>
      </c>
      <c r="H23" s="3" t="e">
        <f t="shared" ca="1" si="2"/>
        <v>#N/A</v>
      </c>
      <c r="I23" s="3">
        <f t="shared" ca="1" si="3"/>
        <v>0</v>
      </c>
      <c r="J23" s="3" t="e">
        <f t="shared" ca="1" si="4"/>
        <v>#N/A</v>
      </c>
      <c r="K23" s="3" t="str">
        <f t="shared" ca="1" si="5"/>
        <v/>
      </c>
      <c r="L23" s="3" t="str">
        <f t="shared" ca="1" si="6"/>
        <v/>
      </c>
      <c r="M23" s="3" t="str">
        <f t="shared" ca="1" si="7"/>
        <v/>
      </c>
      <c r="V23" s="5"/>
      <c r="AE23" s="3" t="str">
        <f t="shared" si="8"/>
        <v>RA_540_24_4_202526</v>
      </c>
      <c r="AF23" s="3">
        <v>202526</v>
      </c>
      <c r="AG23" s="3" t="s">
        <v>193</v>
      </c>
      <c r="AH23" s="3">
        <v>540</v>
      </c>
      <c r="AI23" s="3">
        <v>24</v>
      </c>
      <c r="AJ23" s="3" t="s">
        <v>3836</v>
      </c>
      <c r="AK23" s="3">
        <v>4</v>
      </c>
      <c r="AL23" s="3">
        <v>336567.31600000005</v>
      </c>
      <c r="AS23" s="3" t="str">
        <f t="shared" si="9"/>
        <v>RAS52_16</v>
      </c>
      <c r="AT23" s="3" t="str">
        <f>VLOOKUP(AS23,ValData!$AZ$4:$BC$214,4,FALSE)</f>
        <v>LEA budget</v>
      </c>
      <c r="AZ23" s="3" t="str">
        <f t="shared" si="10"/>
        <v>RA_39.8</v>
      </c>
      <c r="BA23" s="3" t="s">
        <v>193</v>
      </c>
      <c r="BB23" s="3">
        <v>39.799999999999997</v>
      </c>
      <c r="BC23" s="3" t="s">
        <v>106</v>
      </c>
      <c r="BE23" s="3" t="s">
        <v>3860</v>
      </c>
      <c r="BH23" s="3">
        <v>548</v>
      </c>
      <c r="BI23" s="3" t="s">
        <v>306</v>
      </c>
      <c r="BJ23" s="3" t="s">
        <v>3860</v>
      </c>
    </row>
    <row r="24" spans="2:62" x14ac:dyDescent="0.25">
      <c r="B24" s="3" t="str">
        <f t="shared" si="11"/>
        <v>202627</v>
      </c>
      <c r="C24" s="3" t="s">
        <v>419</v>
      </c>
      <c r="D24" s="3">
        <v>23</v>
      </c>
      <c r="E24" s="3">
        <v>4</v>
      </c>
      <c r="F24" s="3">
        <f t="shared" si="0"/>
        <v>0</v>
      </c>
      <c r="G24" s="3" t="e">
        <f t="shared" ca="1" si="1"/>
        <v>#N/A</v>
      </c>
      <c r="H24" s="3" t="e">
        <f t="shared" ca="1" si="2"/>
        <v>#N/A</v>
      </c>
      <c r="I24" s="3">
        <f t="shared" ca="1" si="3"/>
        <v>0</v>
      </c>
      <c r="J24" s="3" t="e">
        <f t="shared" ca="1" si="4"/>
        <v>#N/A</v>
      </c>
      <c r="K24" s="3" t="str">
        <f t="shared" ca="1" si="5"/>
        <v/>
      </c>
      <c r="L24" s="3" t="str">
        <f t="shared" ca="1" si="6"/>
        <v/>
      </c>
      <c r="M24" s="3" t="str">
        <f t="shared" ca="1" si="7"/>
        <v/>
      </c>
      <c r="T24" s="3" t="s">
        <v>3972</v>
      </c>
      <c r="V24" s="5"/>
      <c r="AE24" s="3" t="str">
        <f t="shared" si="8"/>
        <v>RA_516_24_4_202526</v>
      </c>
      <c r="AF24" s="3">
        <v>202526</v>
      </c>
      <c r="AG24" s="3" t="s">
        <v>193</v>
      </c>
      <c r="AH24" s="3">
        <v>516</v>
      </c>
      <c r="AI24" s="3">
        <v>24</v>
      </c>
      <c r="AJ24" s="3" t="s">
        <v>3836</v>
      </c>
      <c r="AK24" s="3">
        <v>4</v>
      </c>
      <c r="AL24" s="3">
        <v>134735.21</v>
      </c>
      <c r="AS24" s="3" t="str">
        <f t="shared" si="9"/>
        <v>RAS52_23</v>
      </c>
      <c r="AT24" s="3" t="str">
        <f>VLOOKUP(AS24,ValData!$AZ$4:$BC$214,4,FALSE)</f>
        <v>Total Education Revenue Expenditure</v>
      </c>
      <c r="AV24" s="3">
        <v>3</v>
      </c>
      <c r="AZ24" s="3" t="str">
        <f t="shared" si="10"/>
        <v>RA_40</v>
      </c>
      <c r="BA24" s="3" t="s">
        <v>193</v>
      </c>
      <c r="BB24" s="3">
        <v>40</v>
      </c>
      <c r="BC24" s="3" t="s">
        <v>107</v>
      </c>
      <c r="BE24" s="3" t="s">
        <v>3860</v>
      </c>
      <c r="BH24" s="3">
        <v>550</v>
      </c>
      <c r="BI24" s="3" t="s">
        <v>389</v>
      </c>
      <c r="BJ24" s="3" t="s">
        <v>3860</v>
      </c>
    </row>
    <row r="25" spans="2:62" ht="13" x14ac:dyDescent="0.3">
      <c r="B25" s="3" t="str">
        <f t="shared" si="11"/>
        <v>202627</v>
      </c>
      <c r="C25" s="3" t="s">
        <v>193</v>
      </c>
      <c r="D25" s="3">
        <v>24</v>
      </c>
      <c r="E25" s="3">
        <v>4</v>
      </c>
      <c r="F25" s="3">
        <f t="shared" si="0"/>
        <v>0</v>
      </c>
      <c r="G25" s="3" t="e">
        <f t="shared" ca="1" si="1"/>
        <v>#N/A</v>
      </c>
      <c r="H25" s="3">
        <f t="shared" ca="1" si="2"/>
        <v>0</v>
      </c>
      <c r="I25" s="3">
        <f t="shared" ca="1" si="3"/>
        <v>500</v>
      </c>
      <c r="J25" s="3" t="str">
        <f t="shared" ca="1" si="4"/>
        <v/>
      </c>
      <c r="K25" s="3" t="str">
        <f t="shared" ca="1" si="5"/>
        <v/>
      </c>
      <c r="L25" s="3" t="str">
        <f t="shared" ca="1" si="6"/>
        <v/>
      </c>
      <c r="M25" s="3" t="str">
        <f t="shared" ca="1" si="7"/>
        <v/>
      </c>
      <c r="V25" s="5"/>
      <c r="AE25" s="3" t="str">
        <f t="shared" si="8"/>
        <v>RA_518_24_4_202526</v>
      </c>
      <c r="AF25" s="3">
        <v>202526</v>
      </c>
      <c r="AG25" s="3" t="s">
        <v>193</v>
      </c>
      <c r="AH25" s="3">
        <v>518</v>
      </c>
      <c r="AI25" s="3">
        <v>24</v>
      </c>
      <c r="AJ25" s="3" t="s">
        <v>3836</v>
      </c>
      <c r="AK25" s="3">
        <v>4</v>
      </c>
      <c r="AL25" s="3">
        <v>123677.33694218865</v>
      </c>
      <c r="AN25" s="20" t="s">
        <v>3757</v>
      </c>
      <c r="AS25" s="3" t="str">
        <f t="shared" si="9"/>
        <v>RA_24</v>
      </c>
      <c r="AT25" s="3" t="str">
        <f>VLOOKUP(AS25,ValData!$AZ$4:$BC$214,4,FALSE)</f>
        <v>Education - totals carried forward from RAS52</v>
      </c>
      <c r="AZ25" s="3" t="str">
        <f t="shared" si="10"/>
        <v>RA_41</v>
      </c>
      <c r="BA25" s="3" t="s">
        <v>193</v>
      </c>
      <c r="BB25" s="3">
        <v>41</v>
      </c>
      <c r="BC25" s="3" t="s">
        <v>400</v>
      </c>
      <c r="BE25" s="3" t="s">
        <v>3860</v>
      </c>
      <c r="BH25" s="3">
        <v>552</v>
      </c>
      <c r="BI25" s="3" t="s">
        <v>310</v>
      </c>
      <c r="BJ25" s="3" t="s">
        <v>3860</v>
      </c>
    </row>
    <row r="26" spans="2:62" ht="13" x14ac:dyDescent="0.3">
      <c r="B26" s="3" t="str">
        <f t="shared" si="11"/>
        <v>202627</v>
      </c>
      <c r="C26" s="3" t="s">
        <v>193</v>
      </c>
      <c r="D26" s="3">
        <v>25</v>
      </c>
      <c r="E26" s="3">
        <v>4</v>
      </c>
      <c r="F26" s="3">
        <f t="shared" si="0"/>
        <v>0</v>
      </c>
      <c r="G26" s="3" t="e">
        <f t="shared" ca="1" si="1"/>
        <v>#N/A</v>
      </c>
      <c r="H26" s="3">
        <f t="shared" ca="1" si="2"/>
        <v>0</v>
      </c>
      <c r="I26" s="3">
        <f t="shared" ca="1" si="3"/>
        <v>500</v>
      </c>
      <c r="J26" s="3" t="str">
        <f t="shared" ca="1" si="4"/>
        <v/>
      </c>
      <c r="K26" s="3" t="str">
        <f t="shared" ca="1" si="5"/>
        <v/>
      </c>
      <c r="L26" s="3" t="str">
        <f t="shared" ca="1" si="6"/>
        <v/>
      </c>
      <c r="M26" s="3" t="str">
        <f t="shared" ca="1" si="7"/>
        <v/>
      </c>
      <c r="T26" s="328" t="s">
        <v>432</v>
      </c>
      <c r="V26" s="5"/>
      <c r="AE26" s="3" t="str">
        <f t="shared" si="8"/>
        <v>RA_520_24_4_202526</v>
      </c>
      <c r="AF26" s="3">
        <v>202526</v>
      </c>
      <c r="AG26" s="3" t="s">
        <v>193</v>
      </c>
      <c r="AH26" s="3">
        <v>520</v>
      </c>
      <c r="AI26" s="3">
        <v>24</v>
      </c>
      <c r="AJ26" s="3" t="s">
        <v>3836</v>
      </c>
      <c r="AK26" s="3">
        <v>4</v>
      </c>
      <c r="AL26" s="3">
        <v>179458.15684003744</v>
      </c>
      <c r="AN26" s="20" t="s">
        <v>575</v>
      </c>
      <c r="AO26" s="20" t="s">
        <v>576</v>
      </c>
      <c r="AP26" s="225" t="s">
        <v>3721</v>
      </c>
      <c r="AS26" s="3" t="str">
        <f t="shared" si="9"/>
        <v>RA_25</v>
      </c>
      <c r="AT26" s="3" t="str">
        <f>VLOOKUP(AS26,ValData!$AZ$4:$BC$214,4,FALSE)</f>
        <v>Transport planning, policy and strategy</v>
      </c>
      <c r="AZ26" s="3" t="str">
        <f t="shared" si="10"/>
        <v>RA_42</v>
      </c>
      <c r="BA26" s="3" t="s">
        <v>193</v>
      </c>
      <c r="BB26" s="3">
        <v>42</v>
      </c>
      <c r="BC26" s="3" t="s">
        <v>401</v>
      </c>
      <c r="BE26" s="3" t="s">
        <v>3860</v>
      </c>
      <c r="BH26" s="3">
        <v>562</v>
      </c>
      <c r="BI26" s="3" t="s">
        <v>441</v>
      </c>
      <c r="BJ26" s="3" t="s">
        <v>3861</v>
      </c>
    </row>
    <row r="27" spans="2:62" x14ac:dyDescent="0.25">
      <c r="B27" s="3" t="str">
        <f t="shared" si="11"/>
        <v>202627</v>
      </c>
      <c r="C27" s="3" t="s">
        <v>193</v>
      </c>
      <c r="D27" s="3">
        <v>26</v>
      </c>
      <c r="E27" s="3">
        <v>4</v>
      </c>
      <c r="F27" s="3">
        <f t="shared" si="0"/>
        <v>0</v>
      </c>
      <c r="G27" s="3" t="e">
        <f t="shared" ca="1" si="1"/>
        <v>#N/A</v>
      </c>
      <c r="H27" s="3">
        <f t="shared" ca="1" si="2"/>
        <v>0</v>
      </c>
      <c r="I27" s="3">
        <f t="shared" ca="1" si="3"/>
        <v>500</v>
      </c>
      <c r="J27" s="3" t="str">
        <f t="shared" ca="1" si="4"/>
        <v/>
      </c>
      <c r="K27" s="3" t="str">
        <f t="shared" ca="1" si="5"/>
        <v/>
      </c>
      <c r="L27" s="3" t="str">
        <f t="shared" ca="1" si="6"/>
        <v/>
      </c>
      <c r="M27" s="3" t="str">
        <f t="shared" ca="1" si="7"/>
        <v/>
      </c>
      <c r="T27" s="3" t="s">
        <v>3992</v>
      </c>
      <c r="U27" s="3" t="s">
        <v>3832</v>
      </c>
      <c r="V27" s="5" t="s">
        <v>3991</v>
      </c>
      <c r="W27" s="3" t="s">
        <v>173</v>
      </c>
      <c r="X27" s="3" t="s">
        <v>432</v>
      </c>
      <c r="AE27" s="3" t="str">
        <f t="shared" si="8"/>
        <v>RA_522_24_4_202526</v>
      </c>
      <c r="AF27" s="3">
        <v>202526</v>
      </c>
      <c r="AG27" s="3" t="s">
        <v>193</v>
      </c>
      <c r="AH27" s="3">
        <v>522</v>
      </c>
      <c r="AI27" s="3">
        <v>24</v>
      </c>
      <c r="AJ27" s="3" t="s">
        <v>3836</v>
      </c>
      <c r="AK27" s="3">
        <v>4</v>
      </c>
      <c r="AL27" s="3">
        <v>148447.45699999997</v>
      </c>
      <c r="AN27" s="223" t="s">
        <v>3758</v>
      </c>
      <c r="AO27" s="223" t="s">
        <v>3759</v>
      </c>
      <c r="AP27" s="223" t="str">
        <f>IF(Details!$B$40=2,ValData!AN27,ValData!AO27)</f>
        <v>select</v>
      </c>
      <c r="AS27" s="3" t="str">
        <f t="shared" si="9"/>
        <v>RA_26</v>
      </c>
      <c r="AT27" s="3" t="str">
        <f>VLOOKUP(AS27,ValData!$AZ$4:$BC$214,4,FALSE)</f>
        <v>Structural maintenance</v>
      </c>
      <c r="AZ27" s="3" t="str">
        <f t="shared" si="10"/>
        <v>RA_43</v>
      </c>
      <c r="BA27" s="3" t="s">
        <v>193</v>
      </c>
      <c r="BB27" s="3">
        <v>43</v>
      </c>
      <c r="BC27" s="3" t="s">
        <v>2063</v>
      </c>
      <c r="BE27" s="3" t="s">
        <v>3860</v>
      </c>
      <c r="BH27" s="3">
        <v>564</v>
      </c>
      <c r="BI27" s="3" t="s">
        <v>442</v>
      </c>
      <c r="BJ27" s="3" t="s">
        <v>3861</v>
      </c>
    </row>
    <row r="28" spans="2:62" x14ac:dyDescent="0.25">
      <c r="B28" s="3" t="str">
        <f t="shared" si="11"/>
        <v>202627</v>
      </c>
      <c r="C28" s="3" t="s">
        <v>193</v>
      </c>
      <c r="D28" s="3">
        <v>27</v>
      </c>
      <c r="E28" s="3">
        <v>4</v>
      </c>
      <c r="F28" s="3">
        <f t="shared" si="0"/>
        <v>0</v>
      </c>
      <c r="G28" s="3" t="e">
        <f t="shared" ca="1" si="1"/>
        <v>#N/A</v>
      </c>
      <c r="H28" s="3">
        <f t="shared" ca="1" si="2"/>
        <v>0</v>
      </c>
      <c r="I28" s="3">
        <f t="shared" ca="1" si="3"/>
        <v>500</v>
      </c>
      <c r="J28" s="3" t="str">
        <f t="shared" ca="1" si="4"/>
        <v/>
      </c>
      <c r="K28" s="3" t="str">
        <f t="shared" ca="1" si="5"/>
        <v/>
      </c>
      <c r="L28" s="3" t="str">
        <f t="shared" ca="1" si="6"/>
        <v/>
      </c>
      <c r="M28" s="3" t="str">
        <f t="shared" ca="1" si="7"/>
        <v/>
      </c>
      <c r="T28" s="3" t="str">
        <f>Year</f>
        <v>202627</v>
      </c>
      <c r="U28" s="3">
        <f>UANumber</f>
        <v>0</v>
      </c>
      <c r="V28" s="5">
        <v>1</v>
      </c>
      <c r="W28" s="3" t="s">
        <v>3994</v>
      </c>
      <c r="X28" s="3" t="str">
        <f>IF('Survey Response Burden'!C15=0,"",'Survey Response Burden'!C15)</f>
        <v xml:space="preserve">
</v>
      </c>
      <c r="AE28" s="3" t="str">
        <f t="shared" si="8"/>
        <v>RA_524_24_4_202526</v>
      </c>
      <c r="AF28" s="3">
        <v>202526</v>
      </c>
      <c r="AG28" s="3" t="s">
        <v>193</v>
      </c>
      <c r="AH28" s="3">
        <v>524</v>
      </c>
      <c r="AI28" s="3">
        <v>24</v>
      </c>
      <c r="AJ28" s="3" t="s">
        <v>3836</v>
      </c>
      <c r="AK28" s="3">
        <v>4</v>
      </c>
      <c r="AL28" s="3">
        <v>159333.052208893</v>
      </c>
      <c r="AN28" s="223" t="s">
        <v>3760</v>
      </c>
      <c r="AO28" s="223" t="s">
        <v>3761</v>
      </c>
      <c r="AP28" s="223" t="str">
        <f>IF(Details!$B$40=2,ValData!AN28,ValData!AO28)</f>
        <v>row</v>
      </c>
      <c r="AS28" s="3" t="str">
        <f t="shared" si="9"/>
        <v>RA_27</v>
      </c>
      <c r="AT28" s="3" t="str">
        <f>VLOOKUP(AS28,ValData!$AZ$4:$BC$214,4,FALSE)</f>
        <v>Capital charges relating to construction projects</v>
      </c>
      <c r="AZ28" s="3" t="str">
        <f t="shared" si="10"/>
        <v>RA_46</v>
      </c>
      <c r="BA28" s="3" t="s">
        <v>193</v>
      </c>
      <c r="BB28" s="3">
        <v>46</v>
      </c>
      <c r="BC28" s="3" t="s">
        <v>89</v>
      </c>
      <c r="BE28" s="3" t="s">
        <v>3860</v>
      </c>
      <c r="BH28" s="3">
        <v>566</v>
      </c>
      <c r="BI28" s="3" t="s">
        <v>443</v>
      </c>
      <c r="BJ28" s="3" t="s">
        <v>3861</v>
      </c>
    </row>
    <row r="29" spans="2:62" x14ac:dyDescent="0.25">
      <c r="B29" s="3" t="str">
        <f t="shared" si="11"/>
        <v>202627</v>
      </c>
      <c r="C29" s="3" t="s">
        <v>193</v>
      </c>
      <c r="D29" s="3">
        <v>28</v>
      </c>
      <c r="E29" s="3">
        <v>4</v>
      </c>
      <c r="F29" s="3">
        <f t="shared" si="0"/>
        <v>0</v>
      </c>
      <c r="G29" s="3" t="e">
        <f t="shared" ca="1" si="1"/>
        <v>#N/A</v>
      </c>
      <c r="H29" s="3">
        <f t="shared" ca="1" si="2"/>
        <v>0</v>
      </c>
      <c r="I29" s="3">
        <f t="shared" ca="1" si="3"/>
        <v>500</v>
      </c>
      <c r="J29" s="3" t="str">
        <f t="shared" ca="1" si="4"/>
        <v/>
      </c>
      <c r="K29" s="3" t="str">
        <f t="shared" ca="1" si="5"/>
        <v/>
      </c>
      <c r="L29" s="3" t="str">
        <f t="shared" ca="1" si="6"/>
        <v/>
      </c>
      <c r="M29" s="3" t="str">
        <f t="shared" ca="1" si="7"/>
        <v/>
      </c>
      <c r="T29" s="3" t="str">
        <f>Year</f>
        <v>202627</v>
      </c>
      <c r="U29" s="3">
        <f>UANumber</f>
        <v>0</v>
      </c>
      <c r="V29" s="5">
        <v>2</v>
      </c>
      <c r="W29" s="3" t="s">
        <v>3995</v>
      </c>
      <c r="X29" s="3" t="str">
        <f>IF('Comments'!C6=0,"",'Comments'!C6)</f>
        <v/>
      </c>
      <c r="AE29" s="3" t="str">
        <f t="shared" si="8"/>
        <v>RA_526_24_4_202526</v>
      </c>
      <c r="AF29" s="3">
        <v>202526</v>
      </c>
      <c r="AG29" s="3" t="s">
        <v>193</v>
      </c>
      <c r="AH29" s="3">
        <v>526</v>
      </c>
      <c r="AI29" s="3">
        <v>24</v>
      </c>
      <c r="AJ29" s="3" t="s">
        <v>3836</v>
      </c>
      <c r="AK29" s="3">
        <v>4</v>
      </c>
      <c r="AL29" s="3">
        <v>85678.027000000002</v>
      </c>
      <c r="AN29" s="223" t="s">
        <v>3762</v>
      </c>
      <c r="AO29" s="223" t="s">
        <v>3763</v>
      </c>
      <c r="AP29" s="223" t="str">
        <f>IF(Details!$B$40=2,ValData!AN29,ValData!AO29)</f>
        <v>column</v>
      </c>
      <c r="AS29" s="3" t="str">
        <f t="shared" si="9"/>
        <v>RA_28</v>
      </c>
      <c r="AT29" s="3" t="str">
        <f>VLOOKUP(AS29,ValData!$AZ$4:$BC$214,4,FALSE)</f>
        <v>Environment, safety and routine maintenance</v>
      </c>
      <c r="AZ29" s="3" t="str">
        <f t="shared" si="10"/>
        <v>RA_47</v>
      </c>
      <c r="BA29" s="3" t="s">
        <v>193</v>
      </c>
      <c r="BB29" s="3">
        <v>47</v>
      </c>
      <c r="BC29" s="3" t="s">
        <v>174</v>
      </c>
      <c r="BE29" s="3" t="s">
        <v>3860</v>
      </c>
      <c r="BH29" s="3">
        <v>568</v>
      </c>
      <c r="BI29" s="3" t="s">
        <v>444</v>
      </c>
      <c r="BJ29" s="3" t="s">
        <v>3861</v>
      </c>
    </row>
    <row r="30" spans="2:62" x14ac:dyDescent="0.25">
      <c r="B30" s="3" t="str">
        <f t="shared" si="11"/>
        <v>202627</v>
      </c>
      <c r="C30" s="3" t="s">
        <v>193</v>
      </c>
      <c r="D30" s="3">
        <v>29.1</v>
      </c>
      <c r="E30" s="3">
        <v>4</v>
      </c>
      <c r="F30" s="3">
        <f t="shared" si="0"/>
        <v>0</v>
      </c>
      <c r="G30" s="3" t="e">
        <f t="shared" ca="1" si="1"/>
        <v>#N/A</v>
      </c>
      <c r="H30" s="3">
        <f t="shared" ca="1" si="2"/>
        <v>0</v>
      </c>
      <c r="I30" s="3">
        <f t="shared" ca="1" si="3"/>
        <v>500</v>
      </c>
      <c r="J30" s="3" t="str">
        <f t="shared" ca="1" si="4"/>
        <v/>
      </c>
      <c r="K30" s="3" t="str">
        <f t="shared" ca="1" si="5"/>
        <v/>
      </c>
      <c r="L30" s="3" t="str">
        <f t="shared" ca="1" si="6"/>
        <v/>
      </c>
      <c r="M30" s="3" t="str">
        <f t="shared" ca="1" si="7"/>
        <v/>
      </c>
      <c r="T30" s="3" t="str">
        <f>Year</f>
        <v>202627</v>
      </c>
      <c r="U30" s="3">
        <f>UANumber</f>
        <v>0</v>
      </c>
      <c r="V30" s="5">
        <v>3</v>
      </c>
      <c r="W30" s="3" t="s">
        <v>3997</v>
      </c>
      <c r="X30" s="3" t="str">
        <f>IF('Comments'!C16=0,"",'Comments'!C16)</f>
        <v/>
      </c>
      <c r="AE30" s="3" t="str">
        <f t="shared" si="8"/>
        <v>RA_528_24_4_202526</v>
      </c>
      <c r="AF30" s="3">
        <v>202526</v>
      </c>
      <c r="AG30" s="3" t="s">
        <v>193</v>
      </c>
      <c r="AH30" s="3">
        <v>528</v>
      </c>
      <c r="AI30" s="3">
        <v>24</v>
      </c>
      <c r="AJ30" s="3" t="s">
        <v>3836</v>
      </c>
      <c r="AK30" s="3">
        <v>4</v>
      </c>
      <c r="AL30" s="3">
        <v>146003</v>
      </c>
      <c r="AN30" s="223" t="s">
        <v>3764</v>
      </c>
      <c r="AO30" s="223" t="s">
        <v>3765</v>
      </c>
      <c r="AP30" s="223" t="str">
        <f>IF(Details!$B$40=2,ValData!AN30,ValData!AO30)</f>
        <v>row description (sum lines shown in bold)</v>
      </c>
      <c r="AS30" s="3" t="str">
        <f t="shared" si="9"/>
        <v>RA_29.1</v>
      </c>
      <c r="AT30" s="3" t="str">
        <f>VLOOKUP(AS30,ValData!$AZ$4:$BC$214,4,FALSE)</f>
        <v>Street lighting</v>
      </c>
      <c r="AZ30" s="3" t="str">
        <f t="shared" si="10"/>
        <v>RA_48</v>
      </c>
      <c r="BA30" s="3" t="s">
        <v>193</v>
      </c>
      <c r="BB30" s="3">
        <v>48</v>
      </c>
      <c r="BC30" s="3" t="s">
        <v>395</v>
      </c>
      <c r="BE30" s="3" t="s">
        <v>3860</v>
      </c>
      <c r="BH30" s="3">
        <v>572</v>
      </c>
      <c r="BI30" s="3" t="s">
        <v>329</v>
      </c>
      <c r="BJ30" s="3" t="s">
        <v>3862</v>
      </c>
    </row>
    <row r="31" spans="2:62" x14ac:dyDescent="0.25">
      <c r="B31" s="3" t="str">
        <f t="shared" si="11"/>
        <v>202627</v>
      </c>
      <c r="C31" s="3" t="s">
        <v>193</v>
      </c>
      <c r="D31" s="3">
        <v>29.2</v>
      </c>
      <c r="E31" s="3">
        <v>4</v>
      </c>
      <c r="F31" s="3">
        <f t="shared" si="0"/>
        <v>0</v>
      </c>
      <c r="G31" s="3" t="e">
        <f t="shared" ca="1" si="1"/>
        <v>#N/A</v>
      </c>
      <c r="H31" s="3">
        <f t="shared" ca="1" si="2"/>
        <v>0</v>
      </c>
      <c r="I31" s="3">
        <f t="shared" ca="1" si="3"/>
        <v>500</v>
      </c>
      <c r="J31" s="3" t="str">
        <f t="shared" ca="1" si="4"/>
        <v/>
      </c>
      <c r="K31" s="3" t="str">
        <f t="shared" ca="1" si="5"/>
        <v/>
      </c>
      <c r="L31" s="3" t="str">
        <f t="shared" ca="1" si="6"/>
        <v/>
      </c>
      <c r="M31" s="3" t="str">
        <f t="shared" ca="1" si="7"/>
        <v/>
      </c>
      <c r="T31" s="3" t="str">
        <f>Year</f>
        <v>202627</v>
      </c>
      <c r="U31" s="3">
        <f>UANumber</f>
        <v>0</v>
      </c>
      <c r="V31" s="5">
        <v>4</v>
      </c>
      <c r="W31" s="3" t="s">
        <v>3993</v>
      </c>
      <c r="X31" s="3" t="str">
        <f>IF('Comments'!C26=0,"",'Comments'!C26)</f>
        <v/>
      </c>
      <c r="AE31" s="3" t="str">
        <f t="shared" si="8"/>
        <v>RA_530_24_4_202526</v>
      </c>
      <c r="AF31" s="3">
        <v>202526</v>
      </c>
      <c r="AG31" s="3" t="s">
        <v>193</v>
      </c>
      <c r="AH31" s="3">
        <v>530</v>
      </c>
      <c r="AI31" s="3">
        <v>24</v>
      </c>
      <c r="AJ31" s="3" t="s">
        <v>3836</v>
      </c>
      <c r="AK31" s="3">
        <v>4</v>
      </c>
      <c r="AL31" s="3">
        <v>231166.25200000001</v>
      </c>
      <c r="AN31" s="223" t="s">
        <v>3766</v>
      </c>
      <c r="AO31" s="223" t="s">
        <v>3767</v>
      </c>
      <c r="AP31" s="223" t="str">
        <f>IF(Details!$B$40=2,ValData!AN31,ValData!AO31)</f>
        <v>value</v>
      </c>
      <c r="AS31" s="3" t="str">
        <f t="shared" si="9"/>
        <v>RA_29.2</v>
      </c>
      <c r="AT31" s="3" t="str">
        <f>VLOOKUP(AS31,ValData!$AZ$4:$BC$214,4,FALSE)</f>
        <v>Winter service</v>
      </c>
      <c r="AZ31" s="3" t="str">
        <f t="shared" si="10"/>
        <v>RA_49</v>
      </c>
      <c r="BA31" s="3" t="s">
        <v>193</v>
      </c>
      <c r="BB31" s="3">
        <v>49</v>
      </c>
      <c r="BC31" s="3" t="s">
        <v>194</v>
      </c>
      <c r="BE31" s="3" t="s">
        <v>3860</v>
      </c>
      <c r="BH31" s="3">
        <v>574</v>
      </c>
      <c r="BI31" s="3" t="s">
        <v>330</v>
      </c>
      <c r="BJ31" s="3" t="s">
        <v>3862</v>
      </c>
    </row>
    <row r="32" spans="2:62" x14ac:dyDescent="0.25">
      <c r="B32" s="3" t="str">
        <f t="shared" si="11"/>
        <v>202627</v>
      </c>
      <c r="C32" s="3" t="s">
        <v>193</v>
      </c>
      <c r="D32" s="3">
        <v>30</v>
      </c>
      <c r="E32" s="3">
        <v>4</v>
      </c>
      <c r="F32" s="3">
        <f t="shared" si="0"/>
        <v>0</v>
      </c>
      <c r="G32" s="3" t="e">
        <f t="shared" ca="1" si="1"/>
        <v>#N/A</v>
      </c>
      <c r="H32" s="3">
        <f t="shared" ca="1" si="2"/>
        <v>0</v>
      </c>
      <c r="I32" s="3">
        <f t="shared" ca="1" si="3"/>
        <v>500</v>
      </c>
      <c r="J32" s="3" t="str">
        <f t="shared" ca="1" si="4"/>
        <v/>
      </c>
      <c r="K32" s="3" t="str">
        <f t="shared" ca="1" si="5"/>
        <v/>
      </c>
      <c r="L32" s="3" t="str">
        <f t="shared" ca="1" si="6"/>
        <v/>
      </c>
      <c r="M32" s="3" t="str">
        <f t="shared" ca="1" si="7"/>
        <v/>
      </c>
      <c r="T32" s="3" t="str">
        <f>Year</f>
        <v>202627</v>
      </c>
      <c r="U32" s="3">
        <f>UANumber</f>
        <v>0</v>
      </c>
      <c r="V32" s="5">
        <v>5</v>
      </c>
      <c r="W32" s="3" t="s">
        <v>3996</v>
      </c>
      <c r="X32" s="3" t="str">
        <f>IF('Comments'!C36=0,"",'Comments'!C36)</f>
        <v/>
      </c>
      <c r="AE32" s="3" t="str">
        <f t="shared" si="8"/>
        <v>RA_532_24_4_202526</v>
      </c>
      <c r="AF32" s="3">
        <v>202526</v>
      </c>
      <c r="AG32" s="3" t="s">
        <v>193</v>
      </c>
      <c r="AH32" s="3">
        <v>532</v>
      </c>
      <c r="AI32" s="3">
        <v>24</v>
      </c>
      <c r="AJ32" s="3" t="s">
        <v>3836</v>
      </c>
      <c r="AK32" s="3">
        <v>4</v>
      </c>
      <c r="AL32" s="3">
        <v>287016.78999999998</v>
      </c>
      <c r="AN32" s="223" t="s">
        <v>3768</v>
      </c>
      <c r="AO32" s="223" t="s">
        <v>3769</v>
      </c>
      <c r="AP32" s="223" t="str">
        <f>IF(Details!$B$40=2,ValData!AN32,ValData!AO32)</f>
        <v>type</v>
      </c>
      <c r="AS32" s="3" t="str">
        <f t="shared" si="9"/>
        <v>RA_30</v>
      </c>
      <c r="AT32" s="3" t="str">
        <f>VLOOKUP(AS32,ValData!$AZ$4:$BC$214,4,FALSE)</f>
        <v>Traffic management and road safety</v>
      </c>
      <c r="AZ32" s="3" t="str">
        <f t="shared" si="10"/>
        <v>RA_50</v>
      </c>
      <c r="BA32" s="3" t="s">
        <v>193</v>
      </c>
      <c r="BB32" s="3">
        <v>50</v>
      </c>
      <c r="BC32" s="3" t="s">
        <v>368</v>
      </c>
      <c r="BE32" s="3" t="s">
        <v>3860</v>
      </c>
      <c r="BH32" s="3">
        <v>576</v>
      </c>
      <c r="BI32" s="3" t="s">
        <v>331</v>
      </c>
      <c r="BJ32" s="3" t="s">
        <v>3862</v>
      </c>
    </row>
    <row r="33" spans="2:62" x14ac:dyDescent="0.25">
      <c r="B33" s="3" t="str">
        <f t="shared" si="11"/>
        <v>202627</v>
      </c>
      <c r="C33" s="3" t="s">
        <v>193</v>
      </c>
      <c r="D33" s="3">
        <v>32</v>
      </c>
      <c r="E33" s="3">
        <v>4</v>
      </c>
      <c r="F33" s="3">
        <f t="shared" si="0"/>
        <v>0</v>
      </c>
      <c r="G33" s="3" t="e">
        <f t="shared" ca="1" si="1"/>
        <v>#N/A</v>
      </c>
      <c r="H33" s="3">
        <f t="shared" ca="1" si="2"/>
        <v>0</v>
      </c>
      <c r="I33" s="3">
        <f t="shared" ca="1" si="3"/>
        <v>500</v>
      </c>
      <c r="J33" s="3" t="str">
        <f t="shared" ca="1" si="4"/>
        <v/>
      </c>
      <c r="K33" s="3" t="str">
        <f t="shared" ca="1" si="5"/>
        <v/>
      </c>
      <c r="L33" s="3" t="str">
        <f t="shared" ca="1" si="6"/>
        <v/>
      </c>
      <c r="M33" s="3" t="str">
        <f t="shared" ca="1" si="7"/>
        <v/>
      </c>
      <c r="V33" s="5"/>
      <c r="AE33" s="3" t="str">
        <f t="shared" si="8"/>
        <v>RA_534_24_4_202526</v>
      </c>
      <c r="AF33" s="3">
        <v>202526</v>
      </c>
      <c r="AG33" s="3" t="s">
        <v>193</v>
      </c>
      <c r="AH33" s="3">
        <v>534</v>
      </c>
      <c r="AI33" s="3">
        <v>24</v>
      </c>
      <c r="AJ33" s="3" t="s">
        <v>3836</v>
      </c>
      <c r="AK33" s="3">
        <v>4</v>
      </c>
      <c r="AL33" s="3">
        <v>186291.74199999997</v>
      </c>
      <c r="AN33" s="223" t="s">
        <v>3770</v>
      </c>
      <c r="AO33" s="223" t="s">
        <v>3771</v>
      </c>
      <c r="AP33" s="223" t="str">
        <f>IF(Details!$B$40=2,ValData!AN33,ValData!AO33)</f>
        <v>auto</v>
      </c>
      <c r="AS33" s="3" t="str">
        <f t="shared" si="9"/>
        <v>RA_32</v>
      </c>
      <c r="AT33" s="3" t="str">
        <f>VLOOKUP(AS33,ValData!$AZ$4:$BC$214,4,FALSE)</f>
        <v>Parking services</v>
      </c>
      <c r="AZ33" s="3" t="str">
        <f t="shared" si="10"/>
        <v>RA_51</v>
      </c>
      <c r="BA33" s="3" t="s">
        <v>193</v>
      </c>
      <c r="BB33" s="3">
        <v>51</v>
      </c>
      <c r="BC33" s="3" t="s">
        <v>175</v>
      </c>
      <c r="BE33" s="3" t="s">
        <v>3860</v>
      </c>
      <c r="BH33" s="3">
        <v>582</v>
      </c>
      <c r="BI33" s="3" t="s">
        <v>332</v>
      </c>
      <c r="BJ33" s="3" t="s">
        <v>3863</v>
      </c>
    </row>
    <row r="34" spans="2:62" x14ac:dyDescent="0.25">
      <c r="B34" s="3" t="str">
        <f t="shared" si="11"/>
        <v>202627</v>
      </c>
      <c r="C34" s="3" t="s">
        <v>193</v>
      </c>
      <c r="D34" s="3">
        <v>36.1</v>
      </c>
      <c r="E34" s="3">
        <v>4</v>
      </c>
      <c r="F34" s="3">
        <f t="shared" si="0"/>
        <v>0</v>
      </c>
      <c r="G34" s="3" t="e">
        <f t="shared" ca="1" si="1"/>
        <v>#N/A</v>
      </c>
      <c r="H34" s="3">
        <f t="shared" ca="1" si="2"/>
        <v>0</v>
      </c>
      <c r="I34" s="3">
        <f t="shared" ca="1" si="3"/>
        <v>500</v>
      </c>
      <c r="J34" s="3" t="str">
        <f t="shared" ca="1" si="4"/>
        <v/>
      </c>
      <c r="K34" s="3" t="str">
        <f t="shared" ca="1" si="5"/>
        <v/>
      </c>
      <c r="L34" s="3" t="str">
        <f t="shared" ca="1" si="6"/>
        <v/>
      </c>
      <c r="M34" s="3" t="str">
        <f t="shared" ca="1" si="7"/>
        <v/>
      </c>
      <c r="V34" s="5"/>
      <c r="AE34" s="3" t="str">
        <f t="shared" si="8"/>
        <v>RA_536_24_4_202526</v>
      </c>
      <c r="AF34" s="3">
        <v>202526</v>
      </c>
      <c r="AG34" s="3" t="s">
        <v>193</v>
      </c>
      <c r="AH34" s="3">
        <v>536</v>
      </c>
      <c r="AI34" s="3">
        <v>24</v>
      </c>
      <c r="AJ34" s="3" t="s">
        <v>3836</v>
      </c>
      <c r="AK34" s="3">
        <v>4</v>
      </c>
      <c r="AL34" s="3">
        <v>187741.989</v>
      </c>
      <c r="AN34" s="223" t="s">
        <v>3463</v>
      </c>
      <c r="AO34" s="223" t="s">
        <v>3772</v>
      </c>
      <c r="AP34" s="223" t="str">
        <f>IF(Details!$B$40=2,ValData!AN34,ValData!AO34)</f>
        <v>mark</v>
      </c>
      <c r="AS34" s="3" t="str">
        <f t="shared" si="9"/>
        <v>RA_36.1</v>
      </c>
      <c r="AT34" s="3" t="str">
        <f>VLOOKUP(AS34,ValData!$AZ$4:$BC$214,4,FALSE)</f>
        <v>Public transport</v>
      </c>
      <c r="AZ34" s="3" t="str">
        <f t="shared" si="10"/>
        <v>RA_52</v>
      </c>
      <c r="BA34" s="3" t="s">
        <v>193</v>
      </c>
      <c r="BB34" s="3">
        <v>52</v>
      </c>
      <c r="BC34" s="3" t="s">
        <v>196</v>
      </c>
      <c r="BE34" s="3" t="s">
        <v>3860</v>
      </c>
      <c r="BH34" s="3">
        <v>584</v>
      </c>
      <c r="BI34" s="3" t="s">
        <v>380</v>
      </c>
      <c r="BJ34" s="3" t="s">
        <v>3863</v>
      </c>
    </row>
    <row r="35" spans="2:62" x14ac:dyDescent="0.25">
      <c r="B35" s="3" t="str">
        <f t="shared" si="11"/>
        <v>202627</v>
      </c>
      <c r="C35" s="3" t="s">
        <v>193</v>
      </c>
      <c r="D35" s="3">
        <v>37</v>
      </c>
      <c r="E35" s="3">
        <v>4</v>
      </c>
      <c r="F35" s="3">
        <f t="shared" si="0"/>
        <v>0</v>
      </c>
      <c r="G35" s="3" t="e">
        <f t="shared" ca="1" si="1"/>
        <v>#N/A</v>
      </c>
      <c r="H35" s="3">
        <f t="shared" ca="1" si="2"/>
        <v>0</v>
      </c>
      <c r="I35" s="3">
        <f t="shared" ca="1" si="3"/>
        <v>500</v>
      </c>
      <c r="J35" s="3" t="str">
        <f t="shared" ca="1" si="4"/>
        <v/>
      </c>
      <c r="K35" s="3" t="str">
        <f t="shared" ca="1" si="5"/>
        <v/>
      </c>
      <c r="L35" s="3" t="str">
        <f t="shared" ca="1" si="6"/>
        <v/>
      </c>
      <c r="M35" s="3" t="str">
        <f t="shared" ca="1" si="7"/>
        <v/>
      </c>
      <c r="V35" s="5"/>
      <c r="AE35" s="3" t="str">
        <f t="shared" si="8"/>
        <v>RA_538_24_4_202526</v>
      </c>
      <c r="AF35" s="3">
        <v>202526</v>
      </c>
      <c r="AG35" s="3" t="s">
        <v>193</v>
      </c>
      <c r="AH35" s="3">
        <v>538</v>
      </c>
      <c r="AI35" s="3">
        <v>24</v>
      </c>
      <c r="AJ35" s="3" t="s">
        <v>3836</v>
      </c>
      <c r="AK35" s="3">
        <v>4</v>
      </c>
      <c r="AL35" s="3">
        <v>186748.74754679133</v>
      </c>
      <c r="AN35" s="223" t="s">
        <v>3773</v>
      </c>
      <c r="AO35" s="223" t="s">
        <v>3774</v>
      </c>
      <c r="AP35" s="223" t="str">
        <f>IF(Details!$B$40=2,ValData!AN35,ValData!AO35)</f>
        <v>check</v>
      </c>
      <c r="AS35" s="3" t="str">
        <f t="shared" si="9"/>
        <v>RA_37</v>
      </c>
      <c r="AT35" s="3" t="str">
        <f>VLOOKUP(AS35,ValData!$AZ$4:$BC$214,4,FALSE)</f>
        <v>Airports, harbours and toll facilities</v>
      </c>
      <c r="AZ35" s="3" t="str">
        <f t="shared" si="10"/>
        <v>RA_53</v>
      </c>
      <c r="BA35" s="3" t="s">
        <v>193</v>
      </c>
      <c r="BB35" s="3">
        <v>53</v>
      </c>
      <c r="BC35" s="3" t="s">
        <v>179</v>
      </c>
      <c r="BE35" s="3" t="s">
        <v>3860</v>
      </c>
      <c r="BH35" s="3">
        <v>586</v>
      </c>
      <c r="BI35" s="3" t="s">
        <v>334</v>
      </c>
      <c r="BJ35" s="3" t="s">
        <v>3863</v>
      </c>
    </row>
    <row r="36" spans="2:62" x14ac:dyDescent="0.25">
      <c r="B36" s="3" t="str">
        <f t="shared" si="11"/>
        <v>202627</v>
      </c>
      <c r="C36" s="3" t="s">
        <v>193</v>
      </c>
      <c r="D36" s="3">
        <v>38.6</v>
      </c>
      <c r="E36" s="3">
        <v>4</v>
      </c>
      <c r="F36" s="3">
        <f t="shared" si="0"/>
        <v>0</v>
      </c>
      <c r="G36" s="3" t="e">
        <f t="shared" ca="1" si="1"/>
        <v>#N/A</v>
      </c>
      <c r="H36" s="3">
        <f t="shared" ca="1" si="2"/>
        <v>0</v>
      </c>
      <c r="I36" s="3">
        <f t="shared" ca="1" si="3"/>
        <v>500</v>
      </c>
      <c r="J36" s="3" t="str">
        <f t="shared" ca="1" si="4"/>
        <v/>
      </c>
      <c r="K36" s="3" t="str">
        <f t="shared" ca="1" si="5"/>
        <v/>
      </c>
      <c r="L36" s="3" t="str">
        <f t="shared" ca="1" si="6"/>
        <v/>
      </c>
      <c r="M36" s="3" t="str">
        <f t="shared" ca="1" si="7"/>
        <v/>
      </c>
      <c r="V36" s="5"/>
      <c r="AE36" s="3" t="str">
        <f t="shared" si="8"/>
        <v>RA_572_24_4_202425</v>
      </c>
      <c r="AF36" s="3">
        <v>202425</v>
      </c>
      <c r="AG36" s="3" t="s">
        <v>193</v>
      </c>
      <c r="AH36" s="3">
        <v>572</v>
      </c>
      <c r="AI36" s="3">
        <v>24</v>
      </c>
      <c r="AJ36" s="3" t="s">
        <v>3836</v>
      </c>
      <c r="AK36" s="3">
        <v>4</v>
      </c>
      <c r="AL36" s="3">
        <v>0</v>
      </c>
      <c r="AN36" s="223" t="s">
        <v>3775</v>
      </c>
      <c r="AO36" s="223" t="s">
        <v>3776</v>
      </c>
      <c r="AP36" s="223" t="str">
        <f>IF(Details!$B$40=2,ValData!AN36,ValData!AO36)</f>
        <v>status</v>
      </c>
      <c r="AS36" s="3" t="str">
        <f t="shared" si="9"/>
        <v>RA_38.6</v>
      </c>
      <c r="AT36" s="3" t="str">
        <f>VLOOKUP(AS36,ValData!$AZ$4:$BC$214,4,FALSE)</f>
        <v>Children's Centres/Flying Start and Early Years</v>
      </c>
      <c r="AZ36" s="3" t="str">
        <f t="shared" si="10"/>
        <v>RA_54</v>
      </c>
      <c r="BA36" s="3" t="s">
        <v>193</v>
      </c>
      <c r="BB36" s="3">
        <v>54</v>
      </c>
      <c r="BC36" s="3" t="s">
        <v>3837</v>
      </c>
      <c r="BE36" s="3" t="s">
        <v>3860</v>
      </c>
    </row>
    <row r="37" spans="2:62" x14ac:dyDescent="0.25">
      <c r="B37" s="3" t="str">
        <f t="shared" si="11"/>
        <v>202627</v>
      </c>
      <c r="C37" s="3" t="s">
        <v>193</v>
      </c>
      <c r="D37" s="3">
        <v>39.200000000000003</v>
      </c>
      <c r="E37" s="3">
        <v>4</v>
      </c>
      <c r="F37" s="3">
        <f t="shared" si="0"/>
        <v>0</v>
      </c>
      <c r="G37" s="3" t="e">
        <f t="shared" ca="1" si="1"/>
        <v>#N/A</v>
      </c>
      <c r="H37" s="3">
        <f t="shared" ca="1" si="2"/>
        <v>0</v>
      </c>
      <c r="I37" s="3">
        <f t="shared" ca="1" si="3"/>
        <v>500</v>
      </c>
      <c r="J37" s="3" t="str">
        <f t="shared" ca="1" si="4"/>
        <v/>
      </c>
      <c r="K37" s="3" t="str">
        <f t="shared" ca="1" si="5"/>
        <v/>
      </c>
      <c r="L37" s="3" t="str">
        <f t="shared" ca="1" si="6"/>
        <v/>
      </c>
      <c r="M37" s="3" t="str">
        <f t="shared" ca="1" si="7"/>
        <v/>
      </c>
      <c r="AE37" s="3" t="str">
        <f t="shared" si="8"/>
        <v>RA_545_24_4_202425</v>
      </c>
      <c r="AF37" s="3">
        <v>202425</v>
      </c>
      <c r="AG37" s="3" t="s">
        <v>193</v>
      </c>
      <c r="AH37" s="3">
        <v>545</v>
      </c>
      <c r="AI37" s="3">
        <v>24</v>
      </c>
      <c r="AJ37" s="3" t="s">
        <v>3836</v>
      </c>
      <c r="AK37" s="3">
        <v>4</v>
      </c>
      <c r="AL37" s="3">
        <v>74540.906755250529</v>
      </c>
      <c r="AN37" s="223" t="s">
        <v>3777</v>
      </c>
      <c r="AO37" s="223" t="s">
        <v>3778</v>
      </c>
      <c r="AP37" s="223" t="str">
        <f>IF(Details!$B$40=2,ValData!AN37,ValData!AO37)</f>
        <v>Your comments</v>
      </c>
      <c r="AS37" s="3" t="str">
        <f t="shared" si="9"/>
        <v>RA_39.2</v>
      </c>
      <c r="AT37" s="3" t="str">
        <f>VLOOKUP(AS37,ValData!$AZ$4:$BC$214,4,FALSE)</f>
        <v>Children looked after</v>
      </c>
      <c r="AZ37" s="3" t="str">
        <f t="shared" si="10"/>
        <v>RA_58</v>
      </c>
      <c r="BA37" s="3" t="s">
        <v>193</v>
      </c>
      <c r="BB37" s="3">
        <v>58</v>
      </c>
      <c r="BC37" s="3" t="s">
        <v>71</v>
      </c>
      <c r="BE37" s="3" t="s">
        <v>3860</v>
      </c>
    </row>
    <row r="38" spans="2:62" x14ac:dyDescent="0.25">
      <c r="B38" s="3" t="str">
        <f t="shared" si="11"/>
        <v>202627</v>
      </c>
      <c r="C38" s="3" t="s">
        <v>193</v>
      </c>
      <c r="D38" s="3">
        <v>39.299999999999997</v>
      </c>
      <c r="E38" s="3">
        <v>4</v>
      </c>
      <c r="F38" s="3">
        <f t="shared" si="0"/>
        <v>0</v>
      </c>
      <c r="G38" s="3" t="e">
        <f t="shared" ca="1" si="1"/>
        <v>#N/A</v>
      </c>
      <c r="H38" s="3">
        <f t="shared" ca="1" si="2"/>
        <v>0</v>
      </c>
      <c r="I38" s="3">
        <f t="shared" ca="1" si="3"/>
        <v>500</v>
      </c>
      <c r="J38" s="3" t="str">
        <f t="shared" ca="1" si="4"/>
        <v/>
      </c>
      <c r="K38" s="3" t="str">
        <f t="shared" ca="1" si="5"/>
        <v/>
      </c>
      <c r="L38" s="3" t="str">
        <f t="shared" ca="1" si="6"/>
        <v/>
      </c>
      <c r="M38" s="3" t="str">
        <f t="shared" ca="1" si="7"/>
        <v/>
      </c>
      <c r="AE38" s="3" t="str">
        <f t="shared" si="8"/>
        <v>RA_546_24_4_202425</v>
      </c>
      <c r="AF38" s="3">
        <v>202425</v>
      </c>
      <c r="AG38" s="3" t="s">
        <v>193</v>
      </c>
      <c r="AH38" s="3">
        <v>546</v>
      </c>
      <c r="AI38" s="3">
        <v>24</v>
      </c>
      <c r="AJ38" s="3" t="s">
        <v>3836</v>
      </c>
      <c r="AK38" s="3">
        <v>4</v>
      </c>
      <c r="AL38" s="3">
        <v>118264.94308030221</v>
      </c>
      <c r="AN38" s="223" t="s">
        <v>3779</v>
      </c>
      <c r="AO38" s="223" t="s">
        <v>3780</v>
      </c>
      <c r="AP38" s="223" t="str">
        <f>IF(Details!$B$40=2,ValData!AN38,ValData!AO38)</f>
        <v>Our comments</v>
      </c>
      <c r="AS38" s="3" t="str">
        <f t="shared" si="9"/>
        <v>RA_39.3</v>
      </c>
      <c r="AT38" s="3" t="str">
        <f>VLOOKUP(AS38,ValData!$AZ$4:$BC$214,4,FALSE)</f>
        <v>Family support services</v>
      </c>
      <c r="AZ38" s="3" t="str">
        <f t="shared" si="10"/>
        <v>RA_59.2</v>
      </c>
      <c r="BA38" s="3" t="s">
        <v>193</v>
      </c>
      <c r="BB38" s="3">
        <v>59.2</v>
      </c>
      <c r="BC38" s="3" t="s">
        <v>437</v>
      </c>
      <c r="BE38" s="3" t="s">
        <v>3860</v>
      </c>
    </row>
    <row r="39" spans="2:62" x14ac:dyDescent="0.25">
      <c r="B39" s="3" t="str">
        <f t="shared" si="11"/>
        <v>202627</v>
      </c>
      <c r="C39" s="3" t="s">
        <v>193</v>
      </c>
      <c r="D39" s="3">
        <v>39.4</v>
      </c>
      <c r="E39" s="3">
        <v>4</v>
      </c>
      <c r="F39" s="3">
        <f t="shared" si="0"/>
        <v>0</v>
      </c>
      <c r="G39" s="3" t="e">
        <f t="shared" ca="1" si="1"/>
        <v>#N/A</v>
      </c>
      <c r="H39" s="3">
        <f t="shared" ca="1" si="2"/>
        <v>0</v>
      </c>
      <c r="I39" s="3">
        <f t="shared" ca="1" si="3"/>
        <v>500</v>
      </c>
      <c r="J39" s="3" t="str">
        <f t="shared" ca="1" si="4"/>
        <v/>
      </c>
      <c r="K39" s="3" t="str">
        <f t="shared" ca="1" si="5"/>
        <v/>
      </c>
      <c r="L39" s="3" t="str">
        <f t="shared" ca="1" si="6"/>
        <v/>
      </c>
      <c r="M39" s="3" t="str">
        <f t="shared" ca="1" si="7"/>
        <v/>
      </c>
      <c r="AE39" s="3" t="str">
        <f t="shared" si="8"/>
        <v>RA_548_24_4_202425</v>
      </c>
      <c r="AF39" s="3">
        <v>202425</v>
      </c>
      <c r="AG39" s="3" t="s">
        <v>193</v>
      </c>
      <c r="AH39" s="3">
        <v>548</v>
      </c>
      <c r="AI39" s="3">
        <v>24</v>
      </c>
      <c r="AJ39" s="3" t="s">
        <v>3836</v>
      </c>
      <c r="AK39" s="3">
        <v>4</v>
      </c>
      <c r="AL39" s="3">
        <v>87563.886000000013</v>
      </c>
      <c r="AN39" s="223" t="s">
        <v>4098</v>
      </c>
      <c r="AO39" s="223" t="s">
        <v>4099</v>
      </c>
      <c r="AP39" s="223" t="str">
        <f>IF(Details!$B$40=2,ValData!AN39,ValData!AO39)</f>
        <v>signed</v>
      </c>
      <c r="AS39" s="3" t="str">
        <f t="shared" si="9"/>
        <v>RA_39.4</v>
      </c>
      <c r="AT39" s="3" t="str">
        <f>VLOOKUP(AS39,ValData!$AZ$4:$BC$214,4,FALSE)</f>
        <v>Youth justice</v>
      </c>
      <c r="AZ39" s="3" t="str">
        <f t="shared" si="10"/>
        <v>RA_59.3</v>
      </c>
      <c r="BA39" s="3" t="s">
        <v>193</v>
      </c>
      <c r="BB39" s="3">
        <v>59.3</v>
      </c>
      <c r="BC39" s="3" t="s">
        <v>269</v>
      </c>
      <c r="BE39" s="3" t="s">
        <v>3860</v>
      </c>
    </row>
    <row r="40" spans="2:62" x14ac:dyDescent="0.25">
      <c r="B40" s="3" t="str">
        <f t="shared" si="11"/>
        <v>202627</v>
      </c>
      <c r="C40" s="3" t="s">
        <v>193</v>
      </c>
      <c r="D40" s="3">
        <v>39.44</v>
      </c>
      <c r="E40" s="3">
        <v>4</v>
      </c>
      <c r="F40" s="3">
        <f t="shared" si="0"/>
        <v>0</v>
      </c>
      <c r="G40" s="3" t="e">
        <f t="shared" ca="1" si="1"/>
        <v>#N/A</v>
      </c>
      <c r="H40" s="3">
        <f t="shared" ca="1" si="2"/>
        <v>0</v>
      </c>
      <c r="I40" s="3">
        <f t="shared" ca="1" si="3"/>
        <v>500</v>
      </c>
      <c r="J40" s="3" t="str">
        <f t="shared" ca="1" si="4"/>
        <v/>
      </c>
      <c r="K40" s="3" t="str">
        <f t="shared" ca="1" si="5"/>
        <v/>
      </c>
      <c r="L40" s="3" t="str">
        <f t="shared" ca="1" si="6"/>
        <v/>
      </c>
      <c r="M40" s="3" t="str">
        <f t="shared" ca="1" si="7"/>
        <v/>
      </c>
      <c r="AE40" s="3" t="str">
        <f t="shared" si="8"/>
        <v>RA_550_24_4_202425</v>
      </c>
      <c r="AF40" s="3">
        <v>202425</v>
      </c>
      <c r="AG40" s="3" t="s">
        <v>193</v>
      </c>
      <c r="AH40" s="3">
        <v>550</v>
      </c>
      <c r="AI40" s="3">
        <v>24</v>
      </c>
      <c r="AJ40" s="3" t="s">
        <v>3836</v>
      </c>
      <c r="AK40" s="3">
        <v>4</v>
      </c>
      <c r="AL40" s="3">
        <v>198736.29</v>
      </c>
      <c r="AN40" s="223" t="s">
        <v>3781</v>
      </c>
      <c r="AO40" s="223" t="s">
        <v>3782</v>
      </c>
      <c r="AP40" s="223" t="str">
        <f>IF(Details!$B$40=2,ValData!AN40,ValData!AO40)</f>
        <v>date</v>
      </c>
      <c r="AS40" s="3" t="str">
        <f t="shared" si="9"/>
        <v>RA_39.44</v>
      </c>
      <c r="AT40" s="3" t="str">
        <f>VLOOKUP(AS40,ValData!$AZ$4:$BC$214,4,FALSE)</f>
        <v>Safeguarding children and young peoples services</v>
      </c>
      <c r="AZ40" s="3" t="str">
        <f t="shared" si="10"/>
        <v>RA_59.4</v>
      </c>
      <c r="BA40" s="3" t="s">
        <v>193</v>
      </c>
      <c r="BB40" s="3">
        <v>59.4</v>
      </c>
      <c r="BC40" s="3" t="s">
        <v>153</v>
      </c>
      <c r="BE40" s="3" t="s">
        <v>3860</v>
      </c>
    </row>
    <row r="41" spans="2:62" x14ac:dyDescent="0.25">
      <c r="B41" s="3" t="str">
        <f t="shared" si="11"/>
        <v>202627</v>
      </c>
      <c r="C41" s="3" t="s">
        <v>193</v>
      </c>
      <c r="D41" s="3">
        <v>39.450000000000003</v>
      </c>
      <c r="E41" s="3">
        <v>4</v>
      </c>
      <c r="F41" s="3">
        <f t="shared" si="0"/>
        <v>0</v>
      </c>
      <c r="G41" s="3" t="e">
        <f t="shared" ca="1" si="1"/>
        <v>#N/A</v>
      </c>
      <c r="H41" s="3">
        <f t="shared" ca="1" si="2"/>
        <v>0</v>
      </c>
      <c r="I41" s="3">
        <f t="shared" ca="1" si="3"/>
        <v>500</v>
      </c>
      <c r="J41" s="3" t="str">
        <f t="shared" ca="1" si="4"/>
        <v/>
      </c>
      <c r="K41" s="3" t="str">
        <f t="shared" ca="1" si="5"/>
        <v/>
      </c>
      <c r="L41" s="3" t="str">
        <f t="shared" ca="1" si="6"/>
        <v/>
      </c>
      <c r="M41" s="3" t="str">
        <f t="shared" ca="1" si="7"/>
        <v/>
      </c>
      <c r="AE41" s="3" t="str">
        <f t="shared" si="8"/>
        <v>RA_552_24_4_202425</v>
      </c>
      <c r="AF41" s="3">
        <v>202425</v>
      </c>
      <c r="AG41" s="3" t="s">
        <v>193</v>
      </c>
      <c r="AH41" s="3">
        <v>552</v>
      </c>
      <c r="AI41" s="3">
        <v>24</v>
      </c>
      <c r="AJ41" s="3" t="s">
        <v>3836</v>
      </c>
      <c r="AK41" s="3">
        <v>4</v>
      </c>
      <c r="AL41" s="3">
        <v>438246.16000000003</v>
      </c>
      <c r="AN41" s="223" t="s">
        <v>3783</v>
      </c>
      <c r="AO41" s="223" t="s">
        <v>3784</v>
      </c>
      <c r="AP41" s="223" t="str">
        <f>IF(Details!$B$40=2,ValData!AN41,ValData!AO41)</f>
        <v>difference</v>
      </c>
      <c r="AS41" s="3" t="str">
        <f t="shared" si="9"/>
        <v>RA_39.45</v>
      </c>
      <c r="AT41" s="3" t="str">
        <f>VLOOKUP(AS41,ValData!$AZ$4:$BC$214,4,FALSE)</f>
        <v>Asylum seekers</v>
      </c>
      <c r="AZ41" s="3" t="str">
        <f t="shared" si="10"/>
        <v>RA_60</v>
      </c>
      <c r="BA41" s="3" t="s">
        <v>193</v>
      </c>
      <c r="BB41" s="3">
        <v>60</v>
      </c>
      <c r="BC41" s="3" t="s">
        <v>77</v>
      </c>
      <c r="BE41" s="3" t="s">
        <v>3860</v>
      </c>
    </row>
    <row r="42" spans="2:62" x14ac:dyDescent="0.25">
      <c r="B42" s="3" t="str">
        <f t="shared" si="11"/>
        <v>202627</v>
      </c>
      <c r="C42" s="3" t="s">
        <v>193</v>
      </c>
      <c r="D42" s="3">
        <v>39.47</v>
      </c>
      <c r="E42" s="3">
        <v>4</v>
      </c>
      <c r="F42" s="3">
        <f t="shared" si="0"/>
        <v>0</v>
      </c>
      <c r="G42" s="3" t="e">
        <f t="shared" ca="1" si="1"/>
        <v>#N/A</v>
      </c>
      <c r="H42" s="3">
        <f t="shared" ca="1" si="2"/>
        <v>0</v>
      </c>
      <c r="I42" s="3">
        <f t="shared" ca="1" si="3"/>
        <v>500</v>
      </c>
      <c r="J42" s="3" t="str">
        <f t="shared" ca="1" si="4"/>
        <v/>
      </c>
      <c r="K42" s="3" t="str">
        <f t="shared" ca="1" si="5"/>
        <v/>
      </c>
      <c r="L42" s="3" t="str">
        <f t="shared" ca="1" si="6"/>
        <v/>
      </c>
      <c r="M42" s="3" t="str">
        <f t="shared" ca="1" si="7"/>
        <v/>
      </c>
      <c r="AE42" s="3" t="str">
        <f t="shared" si="8"/>
        <v>RA_544_24_4_202425</v>
      </c>
      <c r="AF42" s="3">
        <v>202425</v>
      </c>
      <c r="AG42" s="3" t="s">
        <v>193</v>
      </c>
      <c r="AH42" s="3">
        <v>544</v>
      </c>
      <c r="AI42" s="3">
        <v>24</v>
      </c>
      <c r="AJ42" s="3" t="s">
        <v>3836</v>
      </c>
      <c r="AK42" s="3">
        <v>4</v>
      </c>
      <c r="AL42" s="3">
        <v>235167.74199999997</v>
      </c>
      <c r="AN42" s="223" t="s">
        <v>3785</v>
      </c>
      <c r="AO42" s="223" t="s">
        <v>3786</v>
      </c>
      <c r="AP42" s="223" t="str">
        <f>IF(Details!$B$40=2,ValData!AN42,ValData!AO42)</f>
        <v>tolerance:</v>
      </c>
      <c r="AS42" s="3" t="str">
        <f t="shared" si="9"/>
        <v>RA_39.47</v>
      </c>
      <c r="AT42" s="3" t="str">
        <f>VLOOKUP(AS42,ValData!$AZ$4:$BC$214,4,FALSE)</f>
        <v>Services for young people</v>
      </c>
      <c r="AZ42" s="3" t="str">
        <f t="shared" si="10"/>
        <v>RA_61</v>
      </c>
      <c r="BA42" s="3" t="s">
        <v>193</v>
      </c>
      <c r="BB42" s="3">
        <v>61</v>
      </c>
      <c r="BC42" s="3" t="s">
        <v>430</v>
      </c>
      <c r="BE42" s="3" t="s">
        <v>3860</v>
      </c>
    </row>
    <row r="43" spans="2:62" x14ac:dyDescent="0.25">
      <c r="B43" s="3" t="str">
        <f t="shared" si="11"/>
        <v>202627</v>
      </c>
      <c r="C43" s="3" t="s">
        <v>193</v>
      </c>
      <c r="D43" s="3">
        <v>39.5</v>
      </c>
      <c r="E43" s="3">
        <v>4</v>
      </c>
      <c r="F43" s="3">
        <f t="shared" si="0"/>
        <v>0</v>
      </c>
      <c r="G43" s="3" t="e">
        <f t="shared" ca="1" si="1"/>
        <v>#N/A</v>
      </c>
      <c r="H43" s="3">
        <f t="shared" ca="1" si="2"/>
        <v>0</v>
      </c>
      <c r="I43" s="3">
        <f t="shared" ca="1" si="3"/>
        <v>500</v>
      </c>
      <c r="J43" s="3" t="str">
        <f t="shared" ca="1" si="4"/>
        <v/>
      </c>
      <c r="K43" s="3" t="str">
        <f t="shared" ca="1" si="5"/>
        <v/>
      </c>
      <c r="L43" s="3" t="str">
        <f t="shared" ca="1" si="6"/>
        <v/>
      </c>
      <c r="M43" s="3" t="str">
        <f t="shared" ca="1" si="7"/>
        <v/>
      </c>
      <c r="AE43" s="3" t="str">
        <f t="shared" si="8"/>
        <v>RA_568_24_4_202425</v>
      </c>
      <c r="AF43" s="3">
        <v>202425</v>
      </c>
      <c r="AG43" s="3" t="s">
        <v>193</v>
      </c>
      <c r="AH43" s="3">
        <v>568</v>
      </c>
      <c r="AI43" s="3">
        <v>24</v>
      </c>
      <c r="AJ43" s="3" t="s">
        <v>3836</v>
      </c>
      <c r="AK43" s="3">
        <v>4</v>
      </c>
      <c r="AL43" s="3">
        <v>0</v>
      </c>
      <c r="AN43" s="223" t="s">
        <v>3787</v>
      </c>
      <c r="AO43" s="223" t="s">
        <v>3788</v>
      </c>
      <c r="AP43" s="223" t="str">
        <f>IF(Details!$B$40=2,ValData!AN43,ValData!AO43)</f>
        <v>zero?</v>
      </c>
      <c r="AS43" s="3" t="str">
        <f t="shared" si="9"/>
        <v>RA_39.5</v>
      </c>
      <c r="AT43" s="3" t="str">
        <f>VLOOKUP(AS43,ValData!$AZ$4:$BC$214,4,FALSE)</f>
        <v>Other children's and families' services</v>
      </c>
      <c r="AZ43" s="3" t="str">
        <f t="shared" si="10"/>
        <v>RA_62</v>
      </c>
      <c r="BA43" s="3" t="s">
        <v>193</v>
      </c>
      <c r="BB43" s="3">
        <v>62</v>
      </c>
      <c r="BC43" s="3" t="s">
        <v>268</v>
      </c>
      <c r="BE43" s="3" t="s">
        <v>3860</v>
      </c>
    </row>
    <row r="44" spans="2:62" x14ac:dyDescent="0.25">
      <c r="B44" s="3" t="str">
        <f t="shared" si="11"/>
        <v>202627</v>
      </c>
      <c r="C44" s="3" t="s">
        <v>193</v>
      </c>
      <c r="D44" s="3">
        <v>39.799999999999997</v>
      </c>
      <c r="E44" s="3">
        <v>4</v>
      </c>
      <c r="F44" s="3">
        <f t="shared" si="0"/>
        <v>0</v>
      </c>
      <c r="G44" s="3" t="e">
        <f t="shared" ca="1" si="1"/>
        <v>#N/A</v>
      </c>
      <c r="H44" s="3">
        <f t="shared" ca="1" si="2"/>
        <v>0</v>
      </c>
      <c r="I44" s="3">
        <f t="shared" ca="1" si="3"/>
        <v>500</v>
      </c>
      <c r="J44" s="3" t="str">
        <f t="shared" ca="1" si="4"/>
        <v/>
      </c>
      <c r="K44" s="3" t="str">
        <f t="shared" ca="1" si="5"/>
        <v/>
      </c>
      <c r="L44" s="3" t="str">
        <f t="shared" ca="1" si="6"/>
        <v/>
      </c>
      <c r="M44" s="3" t="str">
        <f t="shared" ca="1" si="7"/>
        <v/>
      </c>
      <c r="AE44" s="3" t="str">
        <f t="shared" si="8"/>
        <v>RA_562_24_4_202425</v>
      </c>
      <c r="AF44" s="3">
        <v>202425</v>
      </c>
      <c r="AG44" s="3" t="s">
        <v>193</v>
      </c>
      <c r="AH44" s="3">
        <v>562</v>
      </c>
      <c r="AI44" s="3">
        <v>24</v>
      </c>
      <c r="AJ44" s="3" t="s">
        <v>3836</v>
      </c>
      <c r="AK44" s="3">
        <v>4</v>
      </c>
      <c r="AL44" s="3">
        <v>0</v>
      </c>
      <c r="AN44" s="223" t="s">
        <v>978</v>
      </c>
      <c r="AO44" s="223" t="s">
        <v>979</v>
      </c>
      <c r="AP44" s="223" t="str">
        <f>IF(Details!$B$40=2,ValData!AN44,ValData!AO44)</f>
        <v>Totals</v>
      </c>
      <c r="AS44" s="3" t="str">
        <f t="shared" si="9"/>
        <v>RA_39.8</v>
      </c>
      <c r="AT44" s="3" t="str">
        <f>VLOOKUP(AS44,ValData!$AZ$4:$BC$214,4,FALSE)</f>
        <v>Service strategy - adults social care</v>
      </c>
      <c r="AZ44" s="3" t="str">
        <f t="shared" si="10"/>
        <v>RA_63.1</v>
      </c>
      <c r="BA44" s="3" t="s">
        <v>193</v>
      </c>
      <c r="BB44" s="3">
        <v>63.1</v>
      </c>
      <c r="BC44" s="3" t="s">
        <v>122</v>
      </c>
      <c r="BE44" s="3" t="s">
        <v>3860</v>
      </c>
    </row>
    <row r="45" spans="2:62" x14ac:dyDescent="0.25">
      <c r="B45" s="3" t="str">
        <f t="shared" si="11"/>
        <v>202627</v>
      </c>
      <c r="C45" s="3" t="s">
        <v>193</v>
      </c>
      <c r="D45" s="3">
        <v>40</v>
      </c>
      <c r="E45" s="3">
        <v>4</v>
      </c>
      <c r="F45" s="3">
        <f t="shared" si="0"/>
        <v>0</v>
      </c>
      <c r="G45" s="3" t="e">
        <f t="shared" ca="1" si="1"/>
        <v>#N/A</v>
      </c>
      <c r="H45" s="3">
        <f t="shared" ca="1" si="2"/>
        <v>0</v>
      </c>
      <c r="I45" s="3">
        <f t="shared" ca="1" si="3"/>
        <v>500</v>
      </c>
      <c r="J45" s="3" t="str">
        <f t="shared" ca="1" si="4"/>
        <v/>
      </c>
      <c r="K45" s="3" t="str">
        <f t="shared" ca="1" si="5"/>
        <v/>
      </c>
      <c r="L45" s="3" t="str">
        <f t="shared" ca="1" si="6"/>
        <v/>
      </c>
      <c r="M45" s="3" t="str">
        <f t="shared" ca="1" si="7"/>
        <v/>
      </c>
      <c r="AE45" s="3" t="str">
        <f t="shared" si="8"/>
        <v>RA_574_24_4_202425</v>
      </c>
      <c r="AF45" s="3">
        <v>202425</v>
      </c>
      <c r="AG45" s="3" t="s">
        <v>193</v>
      </c>
      <c r="AH45" s="3">
        <v>574</v>
      </c>
      <c r="AI45" s="3">
        <v>24</v>
      </c>
      <c r="AJ45" s="3" t="s">
        <v>3836</v>
      </c>
      <c r="AK45" s="3">
        <v>4</v>
      </c>
      <c r="AL45" s="3">
        <v>0</v>
      </c>
      <c r="AN45" s="226" t="s">
        <v>3789</v>
      </c>
      <c r="AO45" s="223" t="s">
        <v>3790</v>
      </c>
      <c r="AP45" s="223" t="str">
        <f>IF(Details!$B$40=2,ValData!AN45,ValData!AO45)</f>
        <v>Any totals not = zero in column "V" will be flagged in 'auto' column and highlighted in red.</v>
      </c>
      <c r="AS45" s="3" t="str">
        <f t="shared" si="9"/>
        <v>RA_40</v>
      </c>
      <c r="AT45" s="3" t="str">
        <f>VLOOKUP(AS45,ValData!$AZ$4:$BC$214,4,FALSE)</f>
        <v>Older people (aged 65 or over) including older mentally ill</v>
      </c>
      <c r="AZ45" s="3" t="str">
        <f t="shared" si="10"/>
        <v>RA_63.2</v>
      </c>
      <c r="BA45" s="3" t="s">
        <v>193</v>
      </c>
      <c r="BB45" s="3">
        <v>63.2</v>
      </c>
      <c r="BC45" s="3" t="s">
        <v>177</v>
      </c>
      <c r="BE45" s="3" t="s">
        <v>3860</v>
      </c>
    </row>
    <row r="46" spans="2:62" x14ac:dyDescent="0.25">
      <c r="B46" s="3" t="str">
        <f t="shared" si="11"/>
        <v>202627</v>
      </c>
      <c r="C46" s="3" t="s">
        <v>193</v>
      </c>
      <c r="D46" s="3">
        <v>41</v>
      </c>
      <c r="E46" s="3">
        <v>4</v>
      </c>
      <c r="F46" s="3">
        <f t="shared" si="0"/>
        <v>0</v>
      </c>
      <c r="G46" s="3" t="e">
        <f t="shared" ca="1" si="1"/>
        <v>#N/A</v>
      </c>
      <c r="H46" s="3">
        <f t="shared" ca="1" si="2"/>
        <v>0</v>
      </c>
      <c r="I46" s="3">
        <f t="shared" ca="1" si="3"/>
        <v>500</v>
      </c>
      <c r="J46" s="3" t="str">
        <f t="shared" ca="1" si="4"/>
        <v/>
      </c>
      <c r="K46" s="3" t="str">
        <f t="shared" ca="1" si="5"/>
        <v/>
      </c>
      <c r="L46" s="3" t="str">
        <f t="shared" ca="1" si="6"/>
        <v/>
      </c>
      <c r="M46" s="3" t="str">
        <f t="shared" ca="1" si="7"/>
        <v/>
      </c>
      <c r="AE46" s="3" t="str">
        <f t="shared" si="8"/>
        <v>RA_576_24_4_202425</v>
      </c>
      <c r="AF46" s="3">
        <v>202425</v>
      </c>
      <c r="AG46" s="3" t="s">
        <v>193</v>
      </c>
      <c r="AH46" s="3">
        <v>576</v>
      </c>
      <c r="AI46" s="3">
        <v>24</v>
      </c>
      <c r="AJ46" s="3" t="s">
        <v>3836</v>
      </c>
      <c r="AK46" s="3">
        <v>4</v>
      </c>
      <c r="AL46" s="3">
        <v>0</v>
      </c>
      <c r="AN46" s="226" t="s">
        <v>3702</v>
      </c>
      <c r="AO46" s="223" t="s">
        <v>3791</v>
      </c>
      <c r="AP46" s="223" t="str">
        <f>IF(Details!$B$40=2,ValData!AN46,ValData!AO46)</f>
        <v>Arithmetic Checks</v>
      </c>
      <c r="AS46" s="3" t="str">
        <f t="shared" si="9"/>
        <v>RA_41</v>
      </c>
      <c r="AT46" s="3" t="str">
        <f>VLOOKUP(AS46,ValData!$AZ$4:$BC$214,4,FALSE)</f>
        <v>Adults aged under 65 with a physical disability or sensory impairment</v>
      </c>
      <c r="AZ46" s="3" t="str">
        <f t="shared" si="10"/>
        <v>RA_63.3</v>
      </c>
      <c r="BA46" s="3" t="s">
        <v>193</v>
      </c>
      <c r="BB46" s="3">
        <v>63.3</v>
      </c>
      <c r="BC46" s="3" t="s">
        <v>355</v>
      </c>
      <c r="BE46" s="3" t="s">
        <v>3860</v>
      </c>
    </row>
    <row r="47" spans="2:62" x14ac:dyDescent="0.25">
      <c r="B47" s="3" t="str">
        <f t="shared" si="11"/>
        <v>202627</v>
      </c>
      <c r="C47" s="3" t="s">
        <v>193</v>
      </c>
      <c r="D47" s="3">
        <v>42</v>
      </c>
      <c r="E47" s="3">
        <v>4</v>
      </c>
      <c r="F47" s="3">
        <f t="shared" si="0"/>
        <v>0</v>
      </c>
      <c r="G47" s="3" t="e">
        <f t="shared" ca="1" si="1"/>
        <v>#N/A</v>
      </c>
      <c r="H47" s="3">
        <f t="shared" ca="1" si="2"/>
        <v>0</v>
      </c>
      <c r="I47" s="3">
        <f t="shared" ca="1" si="3"/>
        <v>500</v>
      </c>
      <c r="J47" s="3" t="str">
        <f t="shared" ca="1" si="4"/>
        <v/>
      </c>
      <c r="K47" s="3" t="str">
        <f t="shared" ca="1" si="5"/>
        <v/>
      </c>
      <c r="L47" s="3" t="str">
        <f t="shared" ca="1" si="6"/>
        <v/>
      </c>
      <c r="M47" s="3" t="str">
        <f t="shared" ca="1" si="7"/>
        <v/>
      </c>
      <c r="AE47" s="3" t="str">
        <f t="shared" si="8"/>
        <v>RA_582_24_4_202425</v>
      </c>
      <c r="AF47" s="3">
        <v>202425</v>
      </c>
      <c r="AG47" s="3" t="s">
        <v>193</v>
      </c>
      <c r="AH47" s="3">
        <v>582</v>
      </c>
      <c r="AI47" s="3">
        <v>24</v>
      </c>
      <c r="AJ47" s="3" t="s">
        <v>3836</v>
      </c>
      <c r="AK47" s="3">
        <v>4</v>
      </c>
      <c r="AL47" s="3">
        <v>0</v>
      </c>
      <c r="AN47" s="226" t="s">
        <v>3792</v>
      </c>
      <c r="AO47" s="223" t="s">
        <v>3793</v>
      </c>
      <c r="AP47" s="223" t="str">
        <f>IF(Details!$B$40=2,ValData!AN47,ValData!AO47)</f>
        <v>YOY Figures</v>
      </c>
      <c r="AS47" s="3" t="str">
        <f t="shared" si="9"/>
        <v>RA_42</v>
      </c>
      <c r="AT47" s="3" t="str">
        <f>VLOOKUP(AS47,ValData!$AZ$4:$BC$214,4,FALSE)</f>
        <v>Adults aged under 65 with learning disabilities</v>
      </c>
      <c r="AZ47" s="3" t="str">
        <f t="shared" si="10"/>
        <v>RA_63.4</v>
      </c>
      <c r="BA47" s="3" t="s">
        <v>193</v>
      </c>
      <c r="BB47" s="3">
        <v>63.4</v>
      </c>
      <c r="BC47" s="3" t="s">
        <v>356</v>
      </c>
      <c r="BE47" s="3" t="s">
        <v>3860</v>
      </c>
    </row>
    <row r="48" spans="2:62" x14ac:dyDescent="0.25">
      <c r="B48" s="3" t="str">
        <f t="shared" si="11"/>
        <v>202627</v>
      </c>
      <c r="C48" s="3" t="s">
        <v>193</v>
      </c>
      <c r="D48" s="3">
        <v>43</v>
      </c>
      <c r="E48" s="3">
        <v>4</v>
      </c>
      <c r="F48" s="3">
        <f t="shared" si="0"/>
        <v>0</v>
      </c>
      <c r="G48" s="3" t="e">
        <f t="shared" ca="1" si="1"/>
        <v>#N/A</v>
      </c>
      <c r="H48" s="3">
        <f t="shared" ca="1" si="2"/>
        <v>0</v>
      </c>
      <c r="I48" s="3">
        <f t="shared" ca="1" si="3"/>
        <v>500</v>
      </c>
      <c r="J48" s="3" t="str">
        <f t="shared" ca="1" si="4"/>
        <v/>
      </c>
      <c r="K48" s="3" t="str">
        <f t="shared" ca="1" si="5"/>
        <v/>
      </c>
      <c r="L48" s="3" t="str">
        <f t="shared" ca="1" si="6"/>
        <v/>
      </c>
      <c r="M48" s="3" t="str">
        <f t="shared" ca="1" si="7"/>
        <v/>
      </c>
      <c r="AE48" s="3" t="str">
        <f t="shared" si="8"/>
        <v>RA_584_24_4_202425</v>
      </c>
      <c r="AF48" s="3">
        <v>202425</v>
      </c>
      <c r="AG48" s="3" t="s">
        <v>193</v>
      </c>
      <c r="AH48" s="3">
        <v>584</v>
      </c>
      <c r="AI48" s="3">
        <v>24</v>
      </c>
      <c r="AJ48" s="3" t="s">
        <v>3836</v>
      </c>
      <c r="AK48" s="3">
        <v>4</v>
      </c>
      <c r="AL48" s="3">
        <v>0</v>
      </c>
      <c r="AN48" s="3" t="s">
        <v>3794</v>
      </c>
      <c r="AO48" s="3" t="s">
        <v>3795</v>
      </c>
      <c r="AP48" s="223" t="str">
        <f>IF(Details!$B$40=2,ValData!AN48,ValData!AO48)</f>
        <v>Please follow the instructions below when completing this page:</v>
      </c>
      <c r="AS48" s="3" t="str">
        <f t="shared" si="9"/>
        <v>RA_43</v>
      </c>
      <c r="AT48" s="3" t="str">
        <f>VLOOKUP(AS48,ValData!$AZ$4:$BC$214,4,FALSE)</f>
        <v>Adults aged under 65 with mental health needs</v>
      </c>
      <c r="AZ48" s="3" t="str">
        <f t="shared" si="10"/>
        <v>RA_63.5</v>
      </c>
      <c r="BA48" s="3" t="s">
        <v>193</v>
      </c>
      <c r="BB48" s="3">
        <v>63.5</v>
      </c>
      <c r="BC48" s="3" t="s">
        <v>357</v>
      </c>
      <c r="BE48" s="3" t="s">
        <v>3860</v>
      </c>
    </row>
    <row r="49" spans="2:57" x14ac:dyDescent="0.25">
      <c r="B49" s="3" t="str">
        <f t="shared" si="11"/>
        <v>202627</v>
      </c>
      <c r="C49" s="3" t="s">
        <v>193</v>
      </c>
      <c r="D49" s="3">
        <v>46</v>
      </c>
      <c r="E49" s="3">
        <v>4</v>
      </c>
      <c r="F49" s="3">
        <f t="shared" si="0"/>
        <v>0</v>
      </c>
      <c r="G49" s="3" t="e">
        <f t="shared" ca="1" si="1"/>
        <v>#N/A</v>
      </c>
      <c r="H49" s="3">
        <f t="shared" ca="1" si="2"/>
        <v>0</v>
      </c>
      <c r="I49" s="3">
        <f t="shared" ca="1" si="3"/>
        <v>500</v>
      </c>
      <c r="J49" s="3" t="str">
        <f t="shared" ca="1" si="4"/>
        <v/>
      </c>
      <c r="K49" s="3" t="str">
        <f t="shared" ca="1" si="5"/>
        <v/>
      </c>
      <c r="L49" s="3" t="str">
        <f t="shared" ca="1" si="6"/>
        <v/>
      </c>
      <c r="M49" s="3" t="str">
        <f t="shared" ca="1" si="7"/>
        <v/>
      </c>
      <c r="AE49" s="3" t="str">
        <f t="shared" si="8"/>
        <v>RA_586_24_4_202425</v>
      </c>
      <c r="AF49" s="3">
        <v>202425</v>
      </c>
      <c r="AG49" s="3" t="s">
        <v>193</v>
      </c>
      <c r="AH49" s="3">
        <v>586</v>
      </c>
      <c r="AI49" s="3">
        <v>24</v>
      </c>
      <c r="AJ49" s="3" t="s">
        <v>3836</v>
      </c>
      <c r="AK49" s="3">
        <v>4</v>
      </c>
      <c r="AL49" s="3">
        <v>0</v>
      </c>
      <c r="AS49" s="3" t="str">
        <f t="shared" si="9"/>
        <v>RA_46</v>
      </c>
      <c r="AT49" s="3" t="str">
        <f>VLOOKUP(AS49,ValData!$AZ$4:$BC$214,4,FALSE)</f>
        <v>Other adult social services</v>
      </c>
      <c r="AZ49" s="3" t="str">
        <f t="shared" si="10"/>
        <v>RA_63.6</v>
      </c>
      <c r="BA49" s="3" t="s">
        <v>193</v>
      </c>
      <c r="BB49" s="3">
        <v>63.6</v>
      </c>
      <c r="BC49" s="3" t="s">
        <v>113</v>
      </c>
      <c r="BE49" s="3" t="s">
        <v>3860</v>
      </c>
    </row>
    <row r="50" spans="2:57" ht="13" x14ac:dyDescent="0.3">
      <c r="B50" s="3" t="str">
        <f t="shared" si="11"/>
        <v>202627</v>
      </c>
      <c r="C50" s="3" t="s">
        <v>193</v>
      </c>
      <c r="D50" s="3">
        <v>47</v>
      </c>
      <c r="E50" s="3">
        <v>4</v>
      </c>
      <c r="F50" s="3">
        <f t="shared" si="0"/>
        <v>0</v>
      </c>
      <c r="G50" s="3" t="e">
        <f t="shared" ca="1" si="1"/>
        <v>#N/A</v>
      </c>
      <c r="H50" s="3">
        <f t="shared" ca="1" si="2"/>
        <v>0</v>
      </c>
      <c r="I50" s="3">
        <f t="shared" ca="1" si="3"/>
        <v>500</v>
      </c>
      <c r="J50" s="3" t="str">
        <f t="shared" ca="1" si="4"/>
        <v/>
      </c>
      <c r="K50" s="3" t="str">
        <f t="shared" ca="1" si="5"/>
        <v/>
      </c>
      <c r="L50" s="3" t="str">
        <f t="shared" ca="1" si="6"/>
        <v/>
      </c>
      <c r="M50" s="3" t="str">
        <f t="shared" ca="1" si="7"/>
        <v/>
      </c>
      <c r="AE50" s="3" t="str">
        <f t="shared" si="8"/>
        <v>RA_512_24_4_202425</v>
      </c>
      <c r="AF50" s="3">
        <v>202425</v>
      </c>
      <c r="AG50" s="3" t="s">
        <v>193</v>
      </c>
      <c r="AH50" s="3">
        <v>512</v>
      </c>
      <c r="AI50" s="3">
        <v>24</v>
      </c>
      <c r="AJ50" s="3" t="s">
        <v>3836</v>
      </c>
      <c r="AK50" s="3">
        <v>4</v>
      </c>
      <c r="AL50" s="3">
        <v>83398</v>
      </c>
      <c r="AN50" s="20" t="s">
        <v>575</v>
      </c>
      <c r="AO50" s="20" t="s">
        <v>576</v>
      </c>
      <c r="AP50" s="20" t="s">
        <v>3721</v>
      </c>
      <c r="AS50" s="3" t="str">
        <f t="shared" si="9"/>
        <v>RA_47</v>
      </c>
      <c r="AT50" s="3" t="str">
        <f>VLOOKUP(AS50,ValData!$AZ$4:$BC$214,4,FALSE)</f>
        <v>Culture and heritage</v>
      </c>
      <c r="AZ50" s="3" t="str">
        <f t="shared" si="10"/>
        <v>RA_65</v>
      </c>
      <c r="BA50" s="3" t="s">
        <v>193</v>
      </c>
      <c r="BB50" s="3">
        <v>65</v>
      </c>
      <c r="BC50" s="3" t="s">
        <v>0</v>
      </c>
      <c r="BE50" s="3" t="s">
        <v>3860</v>
      </c>
    </row>
    <row r="51" spans="2:57" x14ac:dyDescent="0.25">
      <c r="B51" s="3" t="str">
        <f t="shared" si="11"/>
        <v>202627</v>
      </c>
      <c r="C51" s="3" t="s">
        <v>193</v>
      </c>
      <c r="D51" s="3">
        <v>48</v>
      </c>
      <c r="E51" s="3">
        <v>4</v>
      </c>
      <c r="F51" s="3">
        <f t="shared" si="0"/>
        <v>0</v>
      </c>
      <c r="G51" s="3" t="e">
        <f t="shared" ca="1" si="1"/>
        <v>#N/A</v>
      </c>
      <c r="H51" s="3">
        <f t="shared" ca="1" si="2"/>
        <v>0</v>
      </c>
      <c r="I51" s="3">
        <f t="shared" ca="1" si="3"/>
        <v>500</v>
      </c>
      <c r="J51" s="3" t="str">
        <f t="shared" ca="1" si="4"/>
        <v/>
      </c>
      <c r="K51" s="3" t="str">
        <f t="shared" ca="1" si="5"/>
        <v/>
      </c>
      <c r="L51" s="3" t="str">
        <f t="shared" ca="1" si="6"/>
        <v/>
      </c>
      <c r="M51" s="3" t="str">
        <f t="shared" ca="1" si="7"/>
        <v/>
      </c>
      <c r="AE51" s="3" t="str">
        <f t="shared" si="8"/>
        <v>RA_564_24_4_202425</v>
      </c>
      <c r="AF51" s="3">
        <v>202425</v>
      </c>
      <c r="AG51" s="3" t="s">
        <v>193</v>
      </c>
      <c r="AH51" s="3">
        <v>564</v>
      </c>
      <c r="AI51" s="3">
        <v>24</v>
      </c>
      <c r="AJ51" s="3" t="s">
        <v>3836</v>
      </c>
      <c r="AK51" s="3">
        <v>4</v>
      </c>
      <c r="AL51" s="3">
        <v>0</v>
      </c>
      <c r="AN51" s="3" t="s">
        <v>3800</v>
      </c>
      <c r="AO51" s="3" t="s">
        <v>3948</v>
      </c>
      <c r="AP51" s="3" t="str">
        <f>IF(Details!$B$40=2,ValData!AN51,ValData!AO51)</f>
        <v>Val No</v>
      </c>
      <c r="AS51" s="3" t="str">
        <f t="shared" si="9"/>
        <v>RA_48</v>
      </c>
      <c r="AT51" s="3" t="str">
        <f>VLOOKUP(AS51,ValData!$AZ$4:$BC$214,4,FALSE)</f>
        <v>Library service</v>
      </c>
      <c r="AZ51" s="3" t="str">
        <f t="shared" si="10"/>
        <v>RA_66</v>
      </c>
      <c r="BA51" s="3" t="s">
        <v>193</v>
      </c>
      <c r="BB51" s="3">
        <v>66</v>
      </c>
      <c r="BC51" s="3" t="s">
        <v>1</v>
      </c>
      <c r="BE51" s="3" t="s">
        <v>3860</v>
      </c>
    </row>
    <row r="52" spans="2:57" x14ac:dyDescent="0.25">
      <c r="B52" s="3" t="str">
        <f t="shared" si="11"/>
        <v>202627</v>
      </c>
      <c r="C52" s="3" t="s">
        <v>193</v>
      </c>
      <c r="D52" s="3">
        <v>49</v>
      </c>
      <c r="E52" s="3">
        <v>4</v>
      </c>
      <c r="F52" s="3">
        <f t="shared" si="0"/>
        <v>0</v>
      </c>
      <c r="G52" s="3" t="e">
        <f t="shared" ca="1" si="1"/>
        <v>#N/A</v>
      </c>
      <c r="H52" s="3">
        <f t="shared" ca="1" si="2"/>
        <v>0</v>
      </c>
      <c r="I52" s="3">
        <f t="shared" ca="1" si="3"/>
        <v>500</v>
      </c>
      <c r="J52" s="3" t="str">
        <f t="shared" ca="1" si="4"/>
        <v/>
      </c>
      <c r="K52" s="3" t="str">
        <f t="shared" ca="1" si="5"/>
        <v/>
      </c>
      <c r="L52" s="3" t="str">
        <f t="shared" ca="1" si="6"/>
        <v/>
      </c>
      <c r="M52" s="3" t="str">
        <f t="shared" ca="1" si="7"/>
        <v/>
      </c>
      <c r="AE52" s="3" t="str">
        <f t="shared" si="8"/>
        <v>RA_518_24_4_202425</v>
      </c>
      <c r="AF52" s="3">
        <v>202425</v>
      </c>
      <c r="AG52" s="3" t="s">
        <v>193</v>
      </c>
      <c r="AH52" s="3">
        <v>518</v>
      </c>
      <c r="AI52" s="3">
        <v>24</v>
      </c>
      <c r="AJ52" s="3" t="s">
        <v>3836</v>
      </c>
      <c r="AK52" s="3">
        <v>4</v>
      </c>
      <c r="AL52" s="3">
        <v>124965.20499999999</v>
      </c>
      <c r="AN52" s="3" t="s">
        <v>3798</v>
      </c>
      <c r="AO52" s="3" t="s">
        <v>3914</v>
      </c>
      <c r="AP52" s="3" t="str">
        <f>IF(Details!$B$40=2,ValData!AN52,ValData!AO52)</f>
        <v>Tolerance Levels</v>
      </c>
      <c r="AS52" s="3" t="str">
        <f t="shared" si="9"/>
        <v>RA_49</v>
      </c>
      <c r="AT52" s="3" t="str">
        <f>VLOOKUP(AS52,ValData!$AZ$4:$BC$214,4,FALSE)</f>
        <v>Recreation and sport</v>
      </c>
      <c r="AZ52" s="3" t="str">
        <f t="shared" si="10"/>
        <v>RA_67</v>
      </c>
      <c r="BA52" s="3" t="s">
        <v>193</v>
      </c>
      <c r="BB52" s="3">
        <v>67</v>
      </c>
      <c r="BC52" s="3" t="s">
        <v>197</v>
      </c>
      <c r="BE52" s="3" t="s">
        <v>3860</v>
      </c>
    </row>
    <row r="53" spans="2:57" x14ac:dyDescent="0.25">
      <c r="B53" s="3" t="str">
        <f t="shared" si="11"/>
        <v>202627</v>
      </c>
      <c r="C53" s="3" t="s">
        <v>193</v>
      </c>
      <c r="D53" s="3">
        <v>50</v>
      </c>
      <c r="E53" s="3">
        <v>4</v>
      </c>
      <c r="F53" s="3">
        <f t="shared" si="0"/>
        <v>0</v>
      </c>
      <c r="G53" s="3" t="e">
        <f t="shared" ca="1" si="1"/>
        <v>#N/A</v>
      </c>
      <c r="H53" s="3">
        <f t="shared" ca="1" si="2"/>
        <v>0</v>
      </c>
      <c r="I53" s="3">
        <f t="shared" ca="1" si="3"/>
        <v>500</v>
      </c>
      <c r="J53" s="3" t="str">
        <f t="shared" ca="1" si="4"/>
        <v/>
      </c>
      <c r="K53" s="3" t="str">
        <f t="shared" ca="1" si="5"/>
        <v/>
      </c>
      <c r="L53" s="3" t="str">
        <f t="shared" ca="1" si="6"/>
        <v/>
      </c>
      <c r="M53" s="3" t="str">
        <f t="shared" ca="1" si="7"/>
        <v/>
      </c>
      <c r="AE53" s="3" t="str">
        <f t="shared" si="8"/>
        <v>RA_566_24_4_202425</v>
      </c>
      <c r="AF53" s="3">
        <v>202425</v>
      </c>
      <c r="AG53" s="3" t="s">
        <v>193</v>
      </c>
      <c r="AH53" s="3">
        <v>566</v>
      </c>
      <c r="AI53" s="3">
        <v>24</v>
      </c>
      <c r="AJ53" s="3" t="s">
        <v>3836</v>
      </c>
      <c r="AK53" s="3">
        <v>4</v>
      </c>
      <c r="AL53" s="3">
        <v>0</v>
      </c>
      <c r="AN53" s="3" t="s">
        <v>3167</v>
      </c>
      <c r="AO53" s="3" t="s">
        <v>3803</v>
      </c>
      <c r="AP53" s="3" t="str">
        <f>IF(Details!$B$40=2,ValData!AN53,ValData!AO53)</f>
        <v>Value</v>
      </c>
      <c r="AS53" s="3" t="str">
        <f t="shared" si="9"/>
        <v>RA_50</v>
      </c>
      <c r="AT53" s="3" t="str">
        <f>VLOOKUP(AS53,ValData!$AZ$4:$BC$214,4,FALSE)</f>
        <v>Open spaces</v>
      </c>
      <c r="AZ53" s="3" t="str">
        <f t="shared" si="10"/>
        <v>RA_68</v>
      </c>
      <c r="BA53" s="3" t="s">
        <v>193</v>
      </c>
      <c r="BB53" s="3">
        <v>68</v>
      </c>
      <c r="BC53" s="3" t="s">
        <v>198</v>
      </c>
      <c r="BE53" s="3" t="s">
        <v>3860</v>
      </c>
    </row>
    <row r="54" spans="2:57" x14ac:dyDescent="0.25">
      <c r="B54" s="3" t="str">
        <f t="shared" si="11"/>
        <v>202627</v>
      </c>
      <c r="C54" s="3" t="s">
        <v>193</v>
      </c>
      <c r="D54" s="3">
        <v>51</v>
      </c>
      <c r="E54" s="3">
        <v>4</v>
      </c>
      <c r="F54" s="3">
        <f t="shared" si="0"/>
        <v>0</v>
      </c>
      <c r="G54" s="3" t="e">
        <f t="shared" ca="1" si="1"/>
        <v>#N/A</v>
      </c>
      <c r="H54" s="3">
        <f t="shared" ca="1" si="2"/>
        <v>0</v>
      </c>
      <c r="I54" s="3">
        <f t="shared" ca="1" si="3"/>
        <v>500</v>
      </c>
      <c r="J54" s="3" t="str">
        <f t="shared" ca="1" si="4"/>
        <v/>
      </c>
      <c r="K54" s="3" t="str">
        <f t="shared" ca="1" si="5"/>
        <v/>
      </c>
      <c r="L54" s="3" t="str">
        <f t="shared" ca="1" si="6"/>
        <v/>
      </c>
      <c r="M54" s="3" t="str">
        <f t="shared" ca="1" si="7"/>
        <v/>
      </c>
      <c r="AE54" s="3" t="str">
        <f t="shared" si="8"/>
        <v>RA_516_24_4_202425</v>
      </c>
      <c r="AF54" s="3">
        <v>202425</v>
      </c>
      <c r="AG54" s="3" t="s">
        <v>193</v>
      </c>
      <c r="AH54" s="3">
        <v>516</v>
      </c>
      <c r="AI54" s="3">
        <v>24</v>
      </c>
      <c r="AJ54" s="3" t="s">
        <v>3836</v>
      </c>
      <c r="AK54" s="3">
        <v>4</v>
      </c>
      <c r="AL54" s="3">
        <v>127893.32359905897</v>
      </c>
      <c r="AN54" s="3" t="s">
        <v>3918</v>
      </c>
      <c r="AO54" s="3" t="s">
        <v>3919</v>
      </c>
      <c r="AP54" s="3" t="str">
        <f>IF(Details!$B$40=2,ValData!AN54,ValData!AO54)</f>
        <v>Validation Key</v>
      </c>
      <c r="AS54" s="3" t="str">
        <f t="shared" si="9"/>
        <v>RA_51</v>
      </c>
      <c r="AT54" s="3" t="str">
        <f>VLOOKUP(AS54,ValData!$AZ$4:$BC$214,4,FALSE)</f>
        <v>Tourism</v>
      </c>
      <c r="AZ54" s="3" t="str">
        <f t="shared" si="10"/>
        <v>RA_69</v>
      </c>
      <c r="BA54" s="3" t="s">
        <v>193</v>
      </c>
      <c r="BB54" s="3">
        <v>69</v>
      </c>
      <c r="BC54" s="3" t="s">
        <v>176</v>
      </c>
      <c r="BE54" s="3" t="s">
        <v>3860</v>
      </c>
    </row>
    <row r="55" spans="2:57" x14ac:dyDescent="0.25">
      <c r="B55" s="3" t="str">
        <f t="shared" si="11"/>
        <v>202627</v>
      </c>
      <c r="C55" s="3" t="s">
        <v>193</v>
      </c>
      <c r="D55" s="3">
        <v>52</v>
      </c>
      <c r="E55" s="3">
        <v>4</v>
      </c>
      <c r="F55" s="3">
        <f t="shared" si="0"/>
        <v>0</v>
      </c>
      <c r="G55" s="3" t="e">
        <f t="shared" ca="1" si="1"/>
        <v>#N/A</v>
      </c>
      <c r="H55" s="3">
        <f t="shared" ca="1" si="2"/>
        <v>0</v>
      </c>
      <c r="I55" s="3">
        <f t="shared" ca="1" si="3"/>
        <v>500</v>
      </c>
      <c r="J55" s="3" t="str">
        <f t="shared" ca="1" si="4"/>
        <v/>
      </c>
      <c r="K55" s="3" t="str">
        <f t="shared" ca="1" si="5"/>
        <v/>
      </c>
      <c r="L55" s="3" t="str">
        <f t="shared" ca="1" si="6"/>
        <v/>
      </c>
      <c r="M55" s="3" t="str">
        <f t="shared" ca="1" si="7"/>
        <v/>
      </c>
      <c r="AE55" s="3" t="str">
        <f t="shared" si="8"/>
        <v>RA_542_24_4_202425</v>
      </c>
      <c r="AF55" s="3">
        <v>202425</v>
      </c>
      <c r="AG55" s="3" t="s">
        <v>193</v>
      </c>
      <c r="AH55" s="3">
        <v>542</v>
      </c>
      <c r="AI55" s="3">
        <v>24</v>
      </c>
      <c r="AJ55" s="3" t="s">
        <v>3836</v>
      </c>
      <c r="AK55" s="3">
        <v>4</v>
      </c>
      <c r="AL55" s="3">
        <v>77709.829000000012</v>
      </c>
      <c r="AN55" s="3" t="s">
        <v>3804</v>
      </c>
      <c r="AO55" s="3" t="s">
        <v>3946</v>
      </c>
      <c r="AP55" s="3" t="str">
        <f>IF(Details!$B$40=2,ValData!AN55,ValData!AO55)</f>
        <v>Figure</v>
      </c>
      <c r="AS55" s="3" t="str">
        <f t="shared" si="9"/>
        <v>RA_52</v>
      </c>
      <c r="AT55" s="3" t="str">
        <f>VLOOKUP(AS55,ValData!$AZ$4:$BC$214,4,FALSE)</f>
        <v>Cemetery, cremation and mortuary services</v>
      </c>
      <c r="AZ55" s="3" t="str">
        <f t="shared" si="10"/>
        <v>RA_69.1</v>
      </c>
      <c r="BA55" s="3" t="s">
        <v>193</v>
      </c>
      <c r="BB55" s="3">
        <v>69.099999999999994</v>
      </c>
      <c r="BC55" s="3" t="s">
        <v>256</v>
      </c>
      <c r="BE55" s="3" t="s">
        <v>3860</v>
      </c>
    </row>
    <row r="56" spans="2:57" x14ac:dyDescent="0.25">
      <c r="B56" s="3" t="str">
        <f t="shared" si="11"/>
        <v>202627</v>
      </c>
      <c r="C56" s="3" t="s">
        <v>193</v>
      </c>
      <c r="D56" s="3">
        <v>53</v>
      </c>
      <c r="E56" s="3">
        <v>4</v>
      </c>
      <c r="F56" s="3">
        <f t="shared" si="0"/>
        <v>0</v>
      </c>
      <c r="G56" s="3" t="e">
        <f t="shared" ca="1" si="1"/>
        <v>#N/A</v>
      </c>
      <c r="H56" s="3">
        <f t="shared" ca="1" si="2"/>
        <v>0</v>
      </c>
      <c r="I56" s="3">
        <f t="shared" ca="1" si="3"/>
        <v>500</v>
      </c>
      <c r="J56" s="3" t="str">
        <f t="shared" ca="1" si="4"/>
        <v/>
      </c>
      <c r="K56" s="3" t="str">
        <f t="shared" ca="1" si="5"/>
        <v/>
      </c>
      <c r="L56" s="3" t="str">
        <f t="shared" ca="1" si="6"/>
        <v/>
      </c>
      <c r="M56" s="3" t="str">
        <f t="shared" ca="1" si="7"/>
        <v/>
      </c>
      <c r="AE56" s="3" t="str">
        <f t="shared" si="8"/>
        <v>RA_520_24_4_202425</v>
      </c>
      <c r="AF56" s="3">
        <v>202425</v>
      </c>
      <c r="AG56" s="3" t="s">
        <v>193</v>
      </c>
      <c r="AH56" s="3">
        <v>520</v>
      </c>
      <c r="AI56" s="3">
        <v>24</v>
      </c>
      <c r="AJ56" s="3" t="s">
        <v>3836</v>
      </c>
      <c r="AK56" s="3">
        <v>4</v>
      </c>
      <c r="AL56" s="3">
        <v>173290.40500000003</v>
      </c>
      <c r="AN56" s="3" t="s">
        <v>3799</v>
      </c>
      <c r="AO56" s="3" t="s">
        <v>3947</v>
      </c>
      <c r="AP56" s="3" t="str">
        <f>IF(Details!$B$40=2,ValData!AN56,ValData!AO56)</f>
        <v>Result</v>
      </c>
      <c r="AS56" s="3" t="str">
        <f t="shared" si="9"/>
        <v>RA_53</v>
      </c>
      <c r="AT56" s="3" t="str">
        <f>VLOOKUP(AS56,ValData!$AZ$4:$BC$214,4,FALSE)</f>
        <v>Coast protection</v>
      </c>
      <c r="AZ56" s="3" t="str">
        <f t="shared" si="10"/>
        <v>RA_69.2</v>
      </c>
      <c r="BA56" s="3" t="s">
        <v>193</v>
      </c>
      <c r="BB56" s="3">
        <v>69.2</v>
      </c>
      <c r="BC56" s="3" t="s">
        <v>257</v>
      </c>
      <c r="BE56" s="3" t="s">
        <v>3860</v>
      </c>
    </row>
    <row r="57" spans="2:57" x14ac:dyDescent="0.25">
      <c r="B57" s="3" t="str">
        <f t="shared" si="11"/>
        <v>202627</v>
      </c>
      <c r="C57" s="3" t="s">
        <v>193</v>
      </c>
      <c r="D57" s="3">
        <v>54</v>
      </c>
      <c r="E57" s="3">
        <v>4</v>
      </c>
      <c r="F57" s="3">
        <f t="shared" si="0"/>
        <v>0</v>
      </c>
      <c r="G57" s="3" t="e">
        <f t="shared" ca="1" si="1"/>
        <v>#N/A</v>
      </c>
      <c r="H57" s="3">
        <f t="shared" ca="1" si="2"/>
        <v>0</v>
      </c>
      <c r="I57" s="3">
        <f t="shared" ca="1" si="3"/>
        <v>500</v>
      </c>
      <c r="J57" s="3" t="str">
        <f t="shared" ca="1" si="4"/>
        <v/>
      </c>
      <c r="K57" s="3" t="str">
        <f t="shared" ca="1" si="5"/>
        <v/>
      </c>
      <c r="L57" s="3" t="str">
        <f t="shared" ca="1" si="6"/>
        <v/>
      </c>
      <c r="M57" s="3" t="str">
        <f t="shared" ca="1" si="7"/>
        <v/>
      </c>
      <c r="AE57" s="3" t="str">
        <f t="shared" si="8"/>
        <v>RA_522_24_4_202425</v>
      </c>
      <c r="AF57" s="3">
        <v>202425</v>
      </c>
      <c r="AG57" s="3" t="s">
        <v>193</v>
      </c>
      <c r="AH57" s="3">
        <v>522</v>
      </c>
      <c r="AI57" s="3">
        <v>24</v>
      </c>
      <c r="AJ57" s="3" t="s">
        <v>3836</v>
      </c>
      <c r="AK57" s="3">
        <v>4</v>
      </c>
      <c r="AL57" s="3">
        <v>136728.99648967609</v>
      </c>
      <c r="AS57" s="3" t="str">
        <f t="shared" si="9"/>
        <v>RA_54</v>
      </c>
      <c r="AT57" s="3" t="str">
        <f>VLOOKUP(AS57,ValData!$AZ$4:$BC$214,4,FALSE)</f>
        <v>Regulatory services - Environmental Health</v>
      </c>
      <c r="AZ57" s="3" t="str">
        <f t="shared" si="10"/>
        <v>RA_70</v>
      </c>
      <c r="BA57" s="3" t="s">
        <v>193</v>
      </c>
      <c r="BB57" s="3">
        <v>70</v>
      </c>
      <c r="BC57" s="3" t="s">
        <v>199</v>
      </c>
      <c r="BE57" s="3" t="s">
        <v>3860</v>
      </c>
    </row>
    <row r="58" spans="2:57" ht="13" x14ac:dyDescent="0.3">
      <c r="B58" s="3" t="str">
        <f t="shared" si="11"/>
        <v>202627</v>
      </c>
      <c r="C58" s="3" t="s">
        <v>193</v>
      </c>
      <c r="D58" s="3">
        <v>58</v>
      </c>
      <c r="E58" s="3">
        <v>4</v>
      </c>
      <c r="F58" s="3">
        <f t="shared" si="0"/>
        <v>0</v>
      </c>
      <c r="G58" s="3" t="e">
        <f t="shared" ca="1" si="1"/>
        <v>#N/A</v>
      </c>
      <c r="H58" s="3">
        <f t="shared" ca="1" si="2"/>
        <v>0</v>
      </c>
      <c r="I58" s="3">
        <f t="shared" ca="1" si="3"/>
        <v>500</v>
      </c>
      <c r="J58" s="3" t="str">
        <f t="shared" ca="1" si="4"/>
        <v/>
      </c>
      <c r="K58" s="3" t="str">
        <f t="shared" ca="1" si="5"/>
        <v/>
      </c>
      <c r="L58" s="3" t="str">
        <f t="shared" ca="1" si="6"/>
        <v/>
      </c>
      <c r="M58" s="3" t="str">
        <f t="shared" ca="1" si="7"/>
        <v/>
      </c>
      <c r="AE58" s="3" t="str">
        <f t="shared" si="8"/>
        <v>RA_524_24_4_202425</v>
      </c>
      <c r="AF58" s="3">
        <v>202425</v>
      </c>
      <c r="AG58" s="3" t="s">
        <v>193</v>
      </c>
      <c r="AH58" s="3">
        <v>524</v>
      </c>
      <c r="AI58" s="3">
        <v>24</v>
      </c>
      <c r="AJ58" s="3" t="s">
        <v>3836</v>
      </c>
      <c r="AK58" s="3">
        <v>4</v>
      </c>
      <c r="AL58" s="3">
        <v>145149.08100090001</v>
      </c>
      <c r="AN58" s="20" t="s">
        <v>3890</v>
      </c>
      <c r="AS58" s="3" t="str">
        <f t="shared" si="9"/>
        <v>RA_58</v>
      </c>
      <c r="AT58" s="3" t="str">
        <f>VLOOKUP(AS58,ValData!$AZ$4:$BC$214,4,FALSE)</f>
        <v>Street cleansing (not chargeable to highways)</v>
      </c>
      <c r="AZ58" s="3" t="str">
        <f t="shared" si="10"/>
        <v>RA_72</v>
      </c>
      <c r="BA58" s="3" t="s">
        <v>193</v>
      </c>
      <c r="BB58" s="3">
        <v>72</v>
      </c>
      <c r="BC58" s="3" t="s">
        <v>201</v>
      </c>
      <c r="BE58" s="3" t="s">
        <v>3860</v>
      </c>
    </row>
    <row r="59" spans="2:57" x14ac:dyDescent="0.25">
      <c r="B59" s="3" t="str">
        <f t="shared" si="11"/>
        <v>202627</v>
      </c>
      <c r="C59" s="3" t="s">
        <v>193</v>
      </c>
      <c r="D59" s="3">
        <v>59.2</v>
      </c>
      <c r="E59" s="3">
        <v>4</v>
      </c>
      <c r="F59" s="3">
        <f t="shared" si="0"/>
        <v>0</v>
      </c>
      <c r="G59" s="3" t="e">
        <f t="shared" ca="1" si="1"/>
        <v>#N/A</v>
      </c>
      <c r="H59" s="3">
        <f t="shared" ca="1" si="2"/>
        <v>0</v>
      </c>
      <c r="I59" s="3">
        <f t="shared" ca="1" si="3"/>
        <v>500</v>
      </c>
      <c r="J59" s="3" t="str">
        <f t="shared" ca="1" si="4"/>
        <v/>
      </c>
      <c r="K59" s="3" t="str">
        <f t="shared" ca="1" si="5"/>
        <v/>
      </c>
      <c r="L59" s="3" t="str">
        <f t="shared" ca="1" si="6"/>
        <v/>
      </c>
      <c r="M59" s="3" t="str">
        <f t="shared" ca="1" si="7"/>
        <v/>
      </c>
      <c r="AE59" s="3" t="str">
        <f t="shared" si="8"/>
        <v>RA_526_24_4_202425</v>
      </c>
      <c r="AF59" s="3">
        <v>202425</v>
      </c>
      <c r="AG59" s="3" t="s">
        <v>193</v>
      </c>
      <c r="AH59" s="3">
        <v>526</v>
      </c>
      <c r="AI59" s="3">
        <v>24</v>
      </c>
      <c r="AJ59" s="3" t="s">
        <v>3836</v>
      </c>
      <c r="AK59" s="3">
        <v>4</v>
      </c>
      <c r="AL59" s="3">
        <v>82278.063081058746</v>
      </c>
      <c r="AN59" s="3" t="s">
        <v>3891</v>
      </c>
      <c r="AO59" s="3" t="s">
        <v>3915</v>
      </c>
      <c r="AP59" s="3" t="str">
        <f>IF(Details!$B$40=2,ValData!AN59,ValData!AO59)</f>
        <v>1. Please check any red, highlighted, flagged figures : outside tolerance; or equal to zero (marked '1' in the 'Auto Column).</v>
      </c>
      <c r="AS59" s="3" t="str">
        <f t="shared" si="9"/>
        <v>RA_59.2</v>
      </c>
      <c r="AT59" s="3" t="str">
        <f>VLOOKUP(AS59,ValData!$AZ$4:$BC$214,4,FALSE)</f>
        <v>Community safety (safety services)</v>
      </c>
      <c r="AZ59" s="3" t="str">
        <f t="shared" si="10"/>
        <v>RA_73</v>
      </c>
      <c r="BA59" s="3" t="s">
        <v>193</v>
      </c>
      <c r="BB59" s="3">
        <v>73</v>
      </c>
      <c r="BC59" s="3" t="s">
        <v>200</v>
      </c>
      <c r="BE59" s="3" t="s">
        <v>3860</v>
      </c>
    </row>
    <row r="60" spans="2:57" x14ac:dyDescent="0.25">
      <c r="B60" s="3" t="str">
        <f t="shared" si="11"/>
        <v>202627</v>
      </c>
      <c r="C60" s="3" t="s">
        <v>193</v>
      </c>
      <c r="D60" s="3">
        <v>59.3</v>
      </c>
      <c r="E60" s="3">
        <v>4</v>
      </c>
      <c r="F60" s="3">
        <f t="shared" si="0"/>
        <v>0</v>
      </c>
      <c r="G60" s="3" t="e">
        <f t="shared" ca="1" si="1"/>
        <v>#N/A</v>
      </c>
      <c r="H60" s="3">
        <f t="shared" ca="1" si="2"/>
        <v>0</v>
      </c>
      <c r="I60" s="3">
        <f t="shared" ca="1" si="3"/>
        <v>500</v>
      </c>
      <c r="J60" s="3" t="str">
        <f t="shared" ca="1" si="4"/>
        <v/>
      </c>
      <c r="K60" s="3" t="str">
        <f t="shared" ca="1" si="5"/>
        <v/>
      </c>
      <c r="L60" s="3" t="str">
        <f t="shared" ca="1" si="6"/>
        <v/>
      </c>
      <c r="M60" s="3" t="str">
        <f t="shared" ca="1" si="7"/>
        <v/>
      </c>
      <c r="AE60" s="3" t="str">
        <f t="shared" si="8"/>
        <v>RA_528_24_4_202425</v>
      </c>
      <c r="AF60" s="3">
        <v>202425</v>
      </c>
      <c r="AG60" s="3" t="s">
        <v>193</v>
      </c>
      <c r="AH60" s="3">
        <v>528</v>
      </c>
      <c r="AI60" s="3">
        <v>24</v>
      </c>
      <c r="AJ60" s="3" t="s">
        <v>3836</v>
      </c>
      <c r="AK60" s="3">
        <v>4</v>
      </c>
      <c r="AL60" s="3">
        <v>138322</v>
      </c>
      <c r="AN60" s="3" t="s">
        <v>3892</v>
      </c>
      <c r="AO60" s="3" t="s">
        <v>3896</v>
      </c>
      <c r="AP60" s="3" t="str">
        <f>IF(Details!$B$40=2,ValData!AN60,ValData!AO60)</f>
        <v>2. Add information to 'Your Comments' to explain issue.</v>
      </c>
      <c r="AS60" s="3" t="str">
        <f t="shared" si="9"/>
        <v>RA_59.3</v>
      </c>
      <c r="AT60" s="3" t="str">
        <f>VLOOKUP(AS60,ValData!$AZ$4:$BC$214,4,FALSE)</f>
        <v>Community safety (CCTV)</v>
      </c>
      <c r="AZ60" s="3" t="str">
        <f t="shared" si="10"/>
        <v>RA_74</v>
      </c>
      <c r="BA60" s="3" t="s">
        <v>193</v>
      </c>
      <c r="BB60" s="3">
        <v>74</v>
      </c>
      <c r="BC60" s="3" t="s">
        <v>204</v>
      </c>
      <c r="BE60" s="3" t="s">
        <v>3860</v>
      </c>
    </row>
    <row r="61" spans="2:57" x14ac:dyDescent="0.25">
      <c r="B61" s="3" t="str">
        <f t="shared" si="11"/>
        <v>202627</v>
      </c>
      <c r="C61" s="3" t="s">
        <v>193</v>
      </c>
      <c r="D61" s="3">
        <v>59.4</v>
      </c>
      <c r="E61" s="3">
        <v>4</v>
      </c>
      <c r="F61" s="3">
        <f t="shared" si="0"/>
        <v>0</v>
      </c>
      <c r="G61" s="3" t="e">
        <f t="shared" ca="1" si="1"/>
        <v>#N/A</v>
      </c>
      <c r="H61" s="3">
        <f t="shared" ca="1" si="2"/>
        <v>0</v>
      </c>
      <c r="I61" s="3">
        <f t="shared" ca="1" si="3"/>
        <v>500</v>
      </c>
      <c r="J61" s="3" t="str">
        <f t="shared" ca="1" si="4"/>
        <v/>
      </c>
      <c r="K61" s="3" t="str">
        <f t="shared" ca="1" si="5"/>
        <v/>
      </c>
      <c r="L61" s="3" t="str">
        <f t="shared" ca="1" si="6"/>
        <v/>
      </c>
      <c r="M61" s="3" t="str">
        <f t="shared" ca="1" si="7"/>
        <v/>
      </c>
      <c r="AE61" s="3" t="str">
        <f t="shared" si="8"/>
        <v>RA_530_24_4_202425</v>
      </c>
      <c r="AF61" s="3">
        <v>202425</v>
      </c>
      <c r="AG61" s="3" t="s">
        <v>193</v>
      </c>
      <c r="AH61" s="3">
        <v>530</v>
      </c>
      <c r="AI61" s="3">
        <v>24</v>
      </c>
      <c r="AJ61" s="3" t="s">
        <v>3836</v>
      </c>
      <c r="AK61" s="3">
        <v>4</v>
      </c>
      <c r="AL61" s="3">
        <v>211803.524</v>
      </c>
      <c r="AN61" s="3" t="s">
        <v>3893</v>
      </c>
      <c r="AO61" s="3" t="s">
        <v>3897</v>
      </c>
      <c r="AP61" s="3" t="str">
        <f>IF(Details!$B$40=2,ValData!AN61,ValData!AO61)</f>
        <v>3. We will then flag any O/s issues using the 'Check' column (We may ask you for further information using the 'Our Comments' column).</v>
      </c>
      <c r="AS61" s="3" t="str">
        <f t="shared" si="9"/>
        <v>RA_59.4</v>
      </c>
      <c r="AT61" s="3" t="str">
        <f>VLOOKUP(AS61,ValData!$AZ$4:$BC$214,4,FALSE)</f>
        <v>Community safety (crime reduction excluding CCTV)</v>
      </c>
      <c r="AZ61" s="3" t="str">
        <f t="shared" si="10"/>
        <v>RA_75</v>
      </c>
      <c r="BA61" s="3" t="s">
        <v>193</v>
      </c>
      <c r="BB61" s="3">
        <v>75</v>
      </c>
      <c r="BC61" s="3" t="s">
        <v>84</v>
      </c>
      <c r="BE61" s="3" t="s">
        <v>3860</v>
      </c>
    </row>
    <row r="62" spans="2:57" x14ac:dyDescent="0.25">
      <c r="B62" s="3" t="str">
        <f t="shared" si="11"/>
        <v>202627</v>
      </c>
      <c r="C62" s="3" t="s">
        <v>193</v>
      </c>
      <c r="D62" s="3">
        <v>60</v>
      </c>
      <c r="E62" s="3">
        <v>4</v>
      </c>
      <c r="F62" s="3">
        <f t="shared" si="0"/>
        <v>0</v>
      </c>
      <c r="G62" s="3" t="e">
        <f t="shared" ca="1" si="1"/>
        <v>#N/A</v>
      </c>
      <c r="H62" s="3">
        <f t="shared" ca="1" si="2"/>
        <v>0</v>
      </c>
      <c r="I62" s="3">
        <f t="shared" ca="1" si="3"/>
        <v>500</v>
      </c>
      <c r="J62" s="3" t="str">
        <f t="shared" ca="1" si="4"/>
        <v/>
      </c>
      <c r="K62" s="3" t="str">
        <f t="shared" ca="1" si="5"/>
        <v/>
      </c>
      <c r="L62" s="3" t="str">
        <f t="shared" ca="1" si="6"/>
        <v/>
      </c>
      <c r="M62" s="3" t="str">
        <f t="shared" ca="1" si="7"/>
        <v/>
      </c>
      <c r="AE62" s="3" t="str">
        <f t="shared" si="8"/>
        <v>RA_532_24_4_202425</v>
      </c>
      <c r="AF62" s="3">
        <v>202425</v>
      </c>
      <c r="AG62" s="3" t="s">
        <v>193</v>
      </c>
      <c r="AH62" s="3">
        <v>532</v>
      </c>
      <c r="AI62" s="3">
        <v>24</v>
      </c>
      <c r="AJ62" s="3" t="s">
        <v>3836</v>
      </c>
      <c r="AK62" s="3">
        <v>4</v>
      </c>
      <c r="AL62" s="3">
        <v>254940.95199999999</v>
      </c>
      <c r="AN62" s="3" t="s">
        <v>3894</v>
      </c>
      <c r="AO62" s="3" t="s">
        <v>3898</v>
      </c>
      <c r="AP62" s="3" t="str">
        <f>IF(Details!$B$40=2,ValData!AN62,ValData!AO62)</f>
        <v>4. Any cleared items will be marked with a 'C' in the 'Status' column and signed off.</v>
      </c>
      <c r="AS62" s="3" t="str">
        <f t="shared" si="9"/>
        <v>RA_60</v>
      </c>
      <c r="AT62" s="3" t="str">
        <f>VLOOKUP(AS62,ValData!$AZ$4:$BC$214,4,FALSE)</f>
        <v>Flood defence and land drainage</v>
      </c>
      <c r="AZ62" s="3" t="str">
        <f t="shared" si="10"/>
        <v>RA_75.1</v>
      </c>
      <c r="BA62" s="3" t="s">
        <v>193</v>
      </c>
      <c r="BB62" s="3">
        <v>75.099999999999994</v>
      </c>
      <c r="BC62" s="3" t="s">
        <v>90</v>
      </c>
      <c r="BE62" s="3" t="s">
        <v>3860</v>
      </c>
    </row>
    <row r="63" spans="2:57" x14ac:dyDescent="0.25">
      <c r="B63" s="3" t="str">
        <f t="shared" si="11"/>
        <v>202627</v>
      </c>
      <c r="C63" s="3" t="s">
        <v>193</v>
      </c>
      <c r="D63" s="3">
        <v>61</v>
      </c>
      <c r="E63" s="3">
        <v>4</v>
      </c>
      <c r="F63" s="3">
        <f t="shared" si="0"/>
        <v>0</v>
      </c>
      <c r="G63" s="3" t="e">
        <f t="shared" ca="1" si="1"/>
        <v>#N/A</v>
      </c>
      <c r="H63" s="3">
        <f t="shared" ca="1" si="2"/>
        <v>0</v>
      </c>
      <c r="I63" s="3">
        <f t="shared" ca="1" si="3"/>
        <v>500</v>
      </c>
      <c r="J63" s="3" t="str">
        <f t="shared" ca="1" si="4"/>
        <v/>
      </c>
      <c r="K63" s="3" t="str">
        <f t="shared" ca="1" si="5"/>
        <v/>
      </c>
      <c r="L63" s="3" t="str">
        <f t="shared" ca="1" si="6"/>
        <v/>
      </c>
      <c r="M63" s="3" t="str">
        <f t="shared" ca="1" si="7"/>
        <v/>
      </c>
      <c r="AE63" s="3" t="str">
        <f t="shared" si="8"/>
        <v>RA_534_24_4_202425</v>
      </c>
      <c r="AF63" s="3">
        <v>202425</v>
      </c>
      <c r="AG63" s="3" t="s">
        <v>193</v>
      </c>
      <c r="AH63" s="3">
        <v>534</v>
      </c>
      <c r="AI63" s="3">
        <v>24</v>
      </c>
      <c r="AJ63" s="3" t="s">
        <v>3836</v>
      </c>
      <c r="AK63" s="3">
        <v>4</v>
      </c>
      <c r="AL63" s="3">
        <v>158663.022</v>
      </c>
      <c r="AS63" s="3" t="str">
        <f t="shared" si="9"/>
        <v>RA_61</v>
      </c>
      <c r="AT63" s="3" t="str">
        <f>VLOOKUP(AS63,ValData!$AZ$4:$BC$214,4,FALSE)</f>
        <v>Agriculture and fisheries services</v>
      </c>
      <c r="AZ63" s="3" t="str">
        <f t="shared" si="10"/>
        <v>RA_75.2</v>
      </c>
      <c r="BA63" s="3" t="s">
        <v>193</v>
      </c>
      <c r="BB63" s="3">
        <v>75.2</v>
      </c>
      <c r="BC63" s="3" t="s">
        <v>85</v>
      </c>
      <c r="BE63" s="3" t="s">
        <v>3860</v>
      </c>
    </row>
    <row r="64" spans="2:57" x14ac:dyDescent="0.25">
      <c r="B64" s="3" t="str">
        <f t="shared" si="11"/>
        <v>202627</v>
      </c>
      <c r="C64" s="3" t="s">
        <v>193</v>
      </c>
      <c r="D64" s="3">
        <v>62</v>
      </c>
      <c r="E64" s="3">
        <v>4</v>
      </c>
      <c r="F64" s="3">
        <f t="shared" si="0"/>
        <v>0</v>
      </c>
      <c r="G64" s="3" t="e">
        <f t="shared" ca="1" si="1"/>
        <v>#N/A</v>
      </c>
      <c r="H64" s="3">
        <f t="shared" ca="1" si="2"/>
        <v>0</v>
      </c>
      <c r="I64" s="3">
        <f t="shared" ca="1" si="3"/>
        <v>500</v>
      </c>
      <c r="J64" s="3" t="str">
        <f t="shared" ca="1" si="4"/>
        <v/>
      </c>
      <c r="K64" s="3" t="str">
        <f t="shared" ca="1" si="5"/>
        <v/>
      </c>
      <c r="L64" s="3" t="str">
        <f t="shared" ca="1" si="6"/>
        <v/>
      </c>
      <c r="M64" s="3" t="str">
        <f t="shared" ca="1" si="7"/>
        <v/>
      </c>
      <c r="AE64" s="3" t="str">
        <f t="shared" si="8"/>
        <v>RA_536_24_4_202425</v>
      </c>
      <c r="AF64" s="3">
        <v>202425</v>
      </c>
      <c r="AG64" s="3" t="s">
        <v>193</v>
      </c>
      <c r="AH64" s="3">
        <v>536</v>
      </c>
      <c r="AI64" s="3">
        <v>24</v>
      </c>
      <c r="AJ64" s="3" t="s">
        <v>3836</v>
      </c>
      <c r="AK64" s="3">
        <v>4</v>
      </c>
      <c r="AL64" s="3">
        <v>171926.07200000004</v>
      </c>
      <c r="AN64" s="3" t="s">
        <v>3900</v>
      </c>
      <c r="AO64" s="3" t="s">
        <v>3899</v>
      </c>
      <c r="AP64" s="3" t="str">
        <f>IF(Details!$B$40=2,ValData!AN64,ValData!AO64)</f>
        <v>After completing columns 4 and 7 please follow Validation instructions</v>
      </c>
      <c r="AS64" s="3" t="str">
        <f t="shared" si="9"/>
        <v>RA_62</v>
      </c>
      <c r="AT64" s="3" t="str">
        <f>VLOOKUP(AS64,ValData!$AZ$4:$BC$214,4,FALSE)</f>
        <v>Regulatory services - trading standards</v>
      </c>
      <c r="AZ64" s="3" t="str">
        <f t="shared" si="10"/>
        <v>RA_75.3</v>
      </c>
      <c r="BA64" s="3" t="s">
        <v>193</v>
      </c>
      <c r="BB64" s="3">
        <v>75.3</v>
      </c>
      <c r="BC64" s="3" t="s">
        <v>92</v>
      </c>
      <c r="BE64" s="3" t="s">
        <v>3860</v>
      </c>
    </row>
    <row r="65" spans="2:57" x14ac:dyDescent="0.25">
      <c r="B65" s="3" t="str">
        <f t="shared" si="11"/>
        <v>202627</v>
      </c>
      <c r="C65" s="3" t="s">
        <v>193</v>
      </c>
      <c r="D65" s="3">
        <v>63.1</v>
      </c>
      <c r="E65" s="3">
        <v>4</v>
      </c>
      <c r="F65" s="3">
        <f t="shared" si="0"/>
        <v>0</v>
      </c>
      <c r="G65" s="3" t="e">
        <f t="shared" ca="1" si="1"/>
        <v>#N/A</v>
      </c>
      <c r="H65" s="3">
        <f t="shared" ca="1" si="2"/>
        <v>0</v>
      </c>
      <c r="I65" s="3">
        <f t="shared" ca="1" si="3"/>
        <v>500</v>
      </c>
      <c r="J65" s="3" t="str">
        <f t="shared" ca="1" si="4"/>
        <v/>
      </c>
      <c r="K65" s="3" t="str">
        <f t="shared" ca="1" si="5"/>
        <v/>
      </c>
      <c r="L65" s="3" t="str">
        <f t="shared" ca="1" si="6"/>
        <v/>
      </c>
      <c r="M65" s="3" t="str">
        <f t="shared" ca="1" si="7"/>
        <v/>
      </c>
      <c r="AE65" s="3" t="str">
        <f t="shared" si="8"/>
        <v>RA_538_24_4_202425</v>
      </c>
      <c r="AF65" s="3">
        <v>202425</v>
      </c>
      <c r="AG65" s="3" t="s">
        <v>193</v>
      </c>
      <c r="AH65" s="3">
        <v>538</v>
      </c>
      <c r="AI65" s="3">
        <v>24</v>
      </c>
      <c r="AJ65" s="3" t="s">
        <v>3836</v>
      </c>
      <c r="AK65" s="3">
        <v>4</v>
      </c>
      <c r="AL65" s="3">
        <v>172302.94855612764</v>
      </c>
      <c r="AN65" s="3" t="s">
        <v>3901</v>
      </c>
      <c r="AO65" s="3" t="s">
        <v>3902</v>
      </c>
      <c r="AP65" s="3" t="str">
        <f>IF(Details!$B$40=2,ValData!AN65,ValData!AO65)</f>
        <v>Please add information to the 'Your Comments' field for any flagged figures and/or any selected in the 'Check' column</v>
      </c>
      <c r="AS65" s="3" t="str">
        <f t="shared" si="9"/>
        <v>RA_63.1</v>
      </c>
      <c r="AT65" s="3" t="str">
        <f>VLOOKUP(AS65,ValData!$AZ$4:$BC$214,4,FALSE)</f>
        <v>Waste collection</v>
      </c>
      <c r="AZ65" s="3" t="str">
        <f t="shared" si="10"/>
        <v>RA_76</v>
      </c>
      <c r="BA65" s="3" t="s">
        <v>193</v>
      </c>
      <c r="BB65" s="3">
        <v>76</v>
      </c>
      <c r="BC65" s="3" t="s">
        <v>205</v>
      </c>
      <c r="BE65" s="3" t="s">
        <v>3860</v>
      </c>
    </row>
    <row r="66" spans="2:57" x14ac:dyDescent="0.25">
      <c r="B66" s="3" t="str">
        <f t="shared" si="11"/>
        <v>202627</v>
      </c>
      <c r="C66" s="3" t="s">
        <v>193</v>
      </c>
      <c r="D66" s="3">
        <v>63.2</v>
      </c>
      <c r="E66" s="3">
        <v>4</v>
      </c>
      <c r="F66" s="3">
        <f t="shared" si="0"/>
        <v>0</v>
      </c>
      <c r="G66" s="3" t="e">
        <f t="shared" ca="1" si="1"/>
        <v>#N/A</v>
      </c>
      <c r="H66" s="3">
        <f t="shared" ca="1" si="2"/>
        <v>0</v>
      </c>
      <c r="I66" s="3">
        <f t="shared" ca="1" si="3"/>
        <v>500</v>
      </c>
      <c r="J66" s="3" t="str">
        <f t="shared" ca="1" si="4"/>
        <v/>
      </c>
      <c r="K66" s="3" t="str">
        <f t="shared" ca="1" si="5"/>
        <v/>
      </c>
      <c r="L66" s="3" t="str">
        <f t="shared" ca="1" si="6"/>
        <v/>
      </c>
      <c r="M66" s="3" t="str">
        <f t="shared" ca="1" si="7"/>
        <v/>
      </c>
      <c r="AE66" s="3" t="str">
        <f t="shared" si="8"/>
        <v>RA_540_24_4_202425</v>
      </c>
      <c r="AF66" s="3">
        <v>202425</v>
      </c>
      <c r="AG66" s="3" t="s">
        <v>193</v>
      </c>
      <c r="AH66" s="3">
        <v>540</v>
      </c>
      <c r="AI66" s="3">
        <v>24</v>
      </c>
      <c r="AJ66" s="3" t="s">
        <v>3836</v>
      </c>
      <c r="AK66" s="3">
        <v>4</v>
      </c>
      <c r="AL66" s="3">
        <v>312507.70199999999</v>
      </c>
      <c r="AN66" s="3" t="s">
        <v>3830</v>
      </c>
      <c r="AO66" s="3" t="s">
        <v>3903</v>
      </c>
      <c r="AP66" s="3" t="str">
        <f>IF(Details!$B$40=2,ValData!AN66,ValData!AO66)</f>
        <v>Check any red or green highlighted lines &amp; add comments to 'Your Comments' column if needed</v>
      </c>
      <c r="AS66" s="3" t="str">
        <f t="shared" si="9"/>
        <v>RA_63.2</v>
      </c>
      <c r="AT66" s="3" t="str">
        <f>VLOOKUP(AS66,ValData!$AZ$4:$BC$214,4,FALSE)</f>
        <v>Waste disposal</v>
      </c>
      <c r="AZ66" s="3" t="str">
        <f t="shared" si="10"/>
        <v>RA_77</v>
      </c>
      <c r="BA66" s="3" t="s">
        <v>193</v>
      </c>
      <c r="BB66" s="3">
        <v>77</v>
      </c>
      <c r="BC66" s="3" t="s">
        <v>203</v>
      </c>
      <c r="BE66" s="3" t="s">
        <v>3860</v>
      </c>
    </row>
    <row r="67" spans="2:57" x14ac:dyDescent="0.25">
      <c r="B67" s="3" t="str">
        <f t="shared" si="11"/>
        <v>202627</v>
      </c>
      <c r="C67" s="3" t="s">
        <v>193</v>
      </c>
      <c r="D67" s="3">
        <v>63.3</v>
      </c>
      <c r="E67" s="3">
        <v>4</v>
      </c>
      <c r="F67" s="3">
        <f t="shared" si="0"/>
        <v>0</v>
      </c>
      <c r="G67" s="3" t="e">
        <f t="shared" ca="1" si="1"/>
        <v>#N/A</v>
      </c>
      <c r="H67" s="3">
        <f t="shared" ca="1" si="2"/>
        <v>0</v>
      </c>
      <c r="I67" s="3">
        <f t="shared" ca="1" si="3"/>
        <v>500</v>
      </c>
      <c r="J67" s="3" t="str">
        <f t="shared" ca="1" si="4"/>
        <v/>
      </c>
      <c r="K67" s="3" t="str">
        <f t="shared" ca="1" si="5"/>
        <v/>
      </c>
      <c r="L67" s="3" t="str">
        <f t="shared" ca="1" si="6"/>
        <v/>
      </c>
      <c r="M67" s="3" t="str">
        <f t="shared" ca="1" si="7"/>
        <v/>
      </c>
      <c r="AE67" s="3" t="str">
        <f t="shared" si="8"/>
        <v>RA_514_24_4_202425</v>
      </c>
      <c r="AF67" s="3">
        <v>202425</v>
      </c>
      <c r="AG67" s="3" t="s">
        <v>193</v>
      </c>
      <c r="AH67" s="3">
        <v>514</v>
      </c>
      <c r="AI67" s="3">
        <v>24</v>
      </c>
      <c r="AJ67" s="3" t="s">
        <v>3836</v>
      </c>
      <c r="AK67" s="3">
        <v>4</v>
      </c>
      <c r="AL67" s="3">
        <v>145984.84299999999</v>
      </c>
      <c r="AN67" s="3" t="s">
        <v>3845</v>
      </c>
      <c r="AO67" s="3" t="s">
        <v>3911</v>
      </c>
      <c r="AP67" s="3" t="str">
        <f>IF(Details!$B$40=2,ValData!AN67,ValData!AO67)</f>
        <v>Default Tolerance Levels</v>
      </c>
      <c r="AS67" s="3" t="str">
        <f t="shared" si="9"/>
        <v>RA_63.3</v>
      </c>
      <c r="AT67" s="3" t="str">
        <f>VLOOKUP(AS67,ValData!$AZ$4:$BC$214,4,FALSE)</f>
        <v>Trade waste</v>
      </c>
      <c r="AZ67" s="3" t="str">
        <f t="shared" si="10"/>
        <v>RA_78</v>
      </c>
      <c r="BA67" s="3" t="s">
        <v>193</v>
      </c>
      <c r="BB67" s="3">
        <v>78</v>
      </c>
      <c r="BC67" s="3" t="s">
        <v>206</v>
      </c>
      <c r="BE67" s="3" t="s">
        <v>3860</v>
      </c>
    </row>
    <row r="68" spans="2:57" x14ac:dyDescent="0.25">
      <c r="B68" s="3" t="str">
        <f t="shared" si="11"/>
        <v>202627</v>
      </c>
      <c r="C68" s="3" t="s">
        <v>193</v>
      </c>
      <c r="D68" s="3">
        <v>63.4</v>
      </c>
      <c r="E68" s="3">
        <v>4</v>
      </c>
      <c r="F68" s="3">
        <f t="shared" ref="F68:F120" si="12">UANumber</f>
        <v>0</v>
      </c>
      <c r="G68" s="3" t="e">
        <f t="shared" ref="G68:G120" ca="1" si="13">IF(VLOOKUP($D68,INDIRECT("Val"&amp;$C68),7,FALSE)="",0,VLOOKUP($D68,INDIRECT("Val"&amp;$C68),7,FALSE))</f>
        <v>#N/A</v>
      </c>
      <c r="H68" s="3">
        <f t="shared" ref="H68:H120" ca="1" si="14">IF(VLOOKUP($D68,INDIRECT("Val"&amp;$C68),8,FALSE)="",0,VLOOKUP($D68,INDIRECT("Val"&amp;$C68),8,FALSE))</f>
        <v>0</v>
      </c>
      <c r="I68" s="3">
        <f t="shared" ref="I68:I120" ca="1" si="15">IF(VLOOKUP($D68,INDIRECT("Val"&amp;$C68),9,FALSE)="",0,VLOOKUP($D68,INDIRECT("Val"&amp;$C68),9,FALSE))</f>
        <v>500</v>
      </c>
      <c r="J68" s="3" t="str">
        <f t="shared" ref="J68:J120" ca="1" si="16">IF(VLOOKUP($D68,INDIRECT("Val"&amp;$C68),17,FALSE)="","",VLOOKUP($D68,INDIRECT("Val"&amp;$C68),17,FALSE))</f>
        <v/>
      </c>
      <c r="K68" s="3" t="str">
        <f t="shared" ref="K68:K120" ca="1" si="17">IF(VLOOKUP($D68,INDIRECT("Val"&amp;$C68),18,FALSE)="","",VLOOKUP($D68,INDIRECT("Val"&amp;$C68),18,FALSE))</f>
        <v/>
      </c>
      <c r="L68" s="3" t="str">
        <f t="shared" ref="L68:L120" ca="1" si="18">IF(VLOOKUP($D68,INDIRECT("Val"&amp;$C68),19,FALSE)="","",VLOOKUP($D68,INDIRECT("Val"&amp;$C68),19,FALSE))</f>
        <v/>
      </c>
      <c r="M68" s="3" t="str">
        <f t="shared" ref="M68:M120" ca="1" si="19">IF(VLOOKUP($D68,INDIRECT("Val"&amp;$C68),20,FALSE)=0,"",VLOOKUP($D68,INDIRECT("Val"&amp;$C68),20,FALSE))</f>
        <v/>
      </c>
      <c r="AE68" s="3" t="str">
        <f t="shared" ref="AE68:AE131" si="20">AG68&amp;"_"&amp;AH68&amp;"_"&amp;AI68&amp;"_"&amp;AK68&amp;"_"&amp;AF68</f>
        <v>RA_574_25_4_202526</v>
      </c>
      <c r="AF68" s="3">
        <v>202526</v>
      </c>
      <c r="AG68" s="3" t="s">
        <v>193</v>
      </c>
      <c r="AH68" s="3">
        <v>574</v>
      </c>
      <c r="AI68" s="3">
        <v>25</v>
      </c>
      <c r="AJ68" s="3" t="s">
        <v>195</v>
      </c>
      <c r="AK68" s="3">
        <v>4</v>
      </c>
      <c r="AL68" s="3">
        <v>0</v>
      </c>
      <c r="AN68" s="3" t="s">
        <v>3701</v>
      </c>
      <c r="AO68" s="3" t="s">
        <v>3920</v>
      </c>
      <c r="AP68" s="3" t="str">
        <f>IF(Details!$B$40=2,ValData!AN68,ValData!AO68)</f>
        <v>Unitaries and National Parks</v>
      </c>
      <c r="AS68" s="3" t="str">
        <f t="shared" ref="AS68:AS131" si="21">C68&amp;"_"&amp;D68</f>
        <v>RA_63.4</v>
      </c>
      <c r="AT68" s="3" t="str">
        <f>VLOOKUP(AS68,ValData!$AZ$4:$BC$214,4,FALSE)</f>
        <v>Recycling</v>
      </c>
      <c r="AZ68" s="3" t="str">
        <f t="shared" ref="AZ68:AZ131" si="22">BA68&amp;"_"&amp;BB68</f>
        <v>RA_79</v>
      </c>
      <c r="BA68" s="3" t="s">
        <v>193</v>
      </c>
      <c r="BB68" s="3">
        <v>79</v>
      </c>
      <c r="BC68" s="3" t="s">
        <v>202</v>
      </c>
      <c r="BE68" s="3" t="s">
        <v>3860</v>
      </c>
    </row>
    <row r="69" spans="2:57" x14ac:dyDescent="0.25">
      <c r="B69" s="3" t="str">
        <f t="shared" si="11"/>
        <v>202627</v>
      </c>
      <c r="C69" s="3" t="s">
        <v>193</v>
      </c>
      <c r="D69" s="3">
        <v>63.5</v>
      </c>
      <c r="E69" s="3">
        <v>4</v>
      </c>
      <c r="F69" s="3">
        <f t="shared" si="12"/>
        <v>0</v>
      </c>
      <c r="G69" s="3" t="e">
        <f t="shared" ca="1" si="13"/>
        <v>#N/A</v>
      </c>
      <c r="H69" s="3">
        <f t="shared" ca="1" si="14"/>
        <v>0</v>
      </c>
      <c r="I69" s="3">
        <f t="shared" ca="1" si="15"/>
        <v>500</v>
      </c>
      <c r="J69" s="3" t="str">
        <f t="shared" ca="1" si="16"/>
        <v/>
      </c>
      <c r="K69" s="3" t="str">
        <f t="shared" ca="1" si="17"/>
        <v/>
      </c>
      <c r="L69" s="3" t="str">
        <f t="shared" ca="1" si="18"/>
        <v/>
      </c>
      <c r="M69" s="3" t="str">
        <f t="shared" ca="1" si="19"/>
        <v/>
      </c>
      <c r="AE69" s="3" t="str">
        <f t="shared" si="20"/>
        <v>RA_545_25_4_202526</v>
      </c>
      <c r="AF69" s="3">
        <v>202526</v>
      </c>
      <c r="AG69" s="3" t="s">
        <v>193</v>
      </c>
      <c r="AH69" s="3">
        <v>545</v>
      </c>
      <c r="AI69" s="3">
        <v>25</v>
      </c>
      <c r="AJ69" s="3" t="s">
        <v>195</v>
      </c>
      <c r="AK69" s="3">
        <v>4</v>
      </c>
      <c r="AL69" s="3">
        <v>511.31500000000005</v>
      </c>
      <c r="AN69" s="3" t="s">
        <v>3904</v>
      </c>
      <c r="AO69" s="3" t="s">
        <v>3907</v>
      </c>
      <c r="AP69" s="3" t="str">
        <f>IF(Details!$B$40=2,ValData!AN69,ValData!AO69)</f>
        <v>Unitaries</v>
      </c>
      <c r="AS69" s="3" t="str">
        <f t="shared" si="21"/>
        <v>RA_63.5</v>
      </c>
      <c r="AT69" s="3" t="str">
        <f>VLOOKUP(AS69,ValData!$AZ$4:$BC$214,4,FALSE)</f>
        <v>Waste minimisation</v>
      </c>
      <c r="AZ69" s="3" t="str">
        <f t="shared" si="22"/>
        <v>RA_80</v>
      </c>
      <c r="BA69" s="3" t="s">
        <v>193</v>
      </c>
      <c r="BB69" s="3">
        <v>80</v>
      </c>
      <c r="BC69" s="3" t="s">
        <v>396</v>
      </c>
      <c r="BE69" s="3" t="s">
        <v>3860</v>
      </c>
    </row>
    <row r="70" spans="2:57" x14ac:dyDescent="0.25">
      <c r="B70" s="3" t="str">
        <f t="shared" ref="B70:B135" si="23">B69</f>
        <v>202627</v>
      </c>
      <c r="C70" s="3" t="s">
        <v>193</v>
      </c>
      <c r="D70" s="3">
        <v>63.6</v>
      </c>
      <c r="E70" s="3">
        <v>4</v>
      </c>
      <c r="F70" s="3">
        <f t="shared" si="12"/>
        <v>0</v>
      </c>
      <c r="G70" s="3" t="e">
        <f t="shared" ca="1" si="13"/>
        <v>#N/A</v>
      </c>
      <c r="H70" s="3">
        <f t="shared" ca="1" si="14"/>
        <v>0</v>
      </c>
      <c r="I70" s="3">
        <f t="shared" ca="1" si="15"/>
        <v>500</v>
      </c>
      <c r="J70" s="3" t="str">
        <f t="shared" ca="1" si="16"/>
        <v/>
      </c>
      <c r="K70" s="3" t="str">
        <f t="shared" ca="1" si="17"/>
        <v/>
      </c>
      <c r="L70" s="3" t="str">
        <f t="shared" ca="1" si="18"/>
        <v/>
      </c>
      <c r="M70" s="3" t="str">
        <f t="shared" ca="1" si="19"/>
        <v/>
      </c>
      <c r="AE70" s="3" t="str">
        <f t="shared" si="20"/>
        <v>RA_546_25_4_202526</v>
      </c>
      <c r="AF70" s="3">
        <v>202526</v>
      </c>
      <c r="AG70" s="3" t="s">
        <v>193</v>
      </c>
      <c r="AH70" s="3">
        <v>546</v>
      </c>
      <c r="AI70" s="3">
        <v>25</v>
      </c>
      <c r="AJ70" s="3" t="s">
        <v>195</v>
      </c>
      <c r="AK70" s="3">
        <v>4</v>
      </c>
      <c r="AL70" s="3">
        <v>87</v>
      </c>
      <c r="AN70" s="3" t="s">
        <v>3906</v>
      </c>
      <c r="AO70" s="3" t="s">
        <v>3910</v>
      </c>
      <c r="AP70" s="3" t="str">
        <f>IF(Details!$B$40=2,ValData!AN70,ValData!AO70)</f>
        <v>Police (OPCC)</v>
      </c>
      <c r="AS70" s="3" t="str">
        <f t="shared" si="21"/>
        <v>RA_63.6</v>
      </c>
      <c r="AT70" s="3" t="str">
        <f>VLOOKUP(AS70,ValData!$AZ$4:$BC$214,4,FALSE)</f>
        <v>Climate change costs</v>
      </c>
      <c r="AZ70" s="3" t="str">
        <f t="shared" si="22"/>
        <v>RA_81</v>
      </c>
      <c r="BA70" s="3" t="s">
        <v>193</v>
      </c>
      <c r="BB70" s="3">
        <v>81</v>
      </c>
      <c r="BC70" s="3" t="s">
        <v>178</v>
      </c>
      <c r="BE70" s="3" t="s">
        <v>3860</v>
      </c>
    </row>
    <row r="71" spans="2:57" x14ac:dyDescent="0.25">
      <c r="B71" s="3" t="str">
        <f t="shared" si="23"/>
        <v>202627</v>
      </c>
      <c r="C71" s="3" t="s">
        <v>193</v>
      </c>
      <c r="D71" s="3">
        <v>65</v>
      </c>
      <c r="E71" s="3">
        <v>4</v>
      </c>
      <c r="F71" s="3">
        <f t="shared" si="12"/>
        <v>0</v>
      </c>
      <c r="G71" s="3" t="e">
        <f t="shared" ca="1" si="13"/>
        <v>#N/A</v>
      </c>
      <c r="H71" s="3">
        <f t="shared" ca="1" si="14"/>
        <v>0</v>
      </c>
      <c r="I71" s="3">
        <f t="shared" ca="1" si="15"/>
        <v>500</v>
      </c>
      <c r="J71" s="3" t="str">
        <f t="shared" ca="1" si="16"/>
        <v/>
      </c>
      <c r="K71" s="3" t="str">
        <f t="shared" ca="1" si="17"/>
        <v/>
      </c>
      <c r="L71" s="3" t="str">
        <f t="shared" ca="1" si="18"/>
        <v/>
      </c>
      <c r="M71" s="3" t="str">
        <f t="shared" ca="1" si="19"/>
        <v/>
      </c>
      <c r="AE71" s="3" t="str">
        <f t="shared" si="20"/>
        <v>RA_548_25_4_202526</v>
      </c>
      <c r="AF71" s="3">
        <v>202526</v>
      </c>
      <c r="AG71" s="3" t="s">
        <v>193</v>
      </c>
      <c r="AH71" s="3">
        <v>548</v>
      </c>
      <c r="AI71" s="3">
        <v>25</v>
      </c>
      <c r="AJ71" s="3" t="s">
        <v>195</v>
      </c>
      <c r="AK71" s="3">
        <v>4</v>
      </c>
      <c r="AL71" s="3">
        <v>466.09200000000004</v>
      </c>
      <c r="AN71" s="3" t="s">
        <v>3905</v>
      </c>
      <c r="AO71" s="3" t="s">
        <v>3908</v>
      </c>
      <c r="AP71" s="3" t="str">
        <f>IF(Details!$B$40=2,ValData!AN71,ValData!AO71)</f>
        <v>Fire Authorities</v>
      </c>
      <c r="AS71" s="3" t="str">
        <f t="shared" si="21"/>
        <v>RA_65</v>
      </c>
      <c r="AT71" s="3" t="str">
        <f>VLOOKUP(AS71,ValData!$AZ$4:$BC$214,4,FALSE)</f>
        <v>Building control</v>
      </c>
      <c r="AZ71" s="3" t="str">
        <f t="shared" si="22"/>
        <v>RA_82</v>
      </c>
      <c r="BA71" s="3" t="s">
        <v>193</v>
      </c>
      <c r="BB71" s="3">
        <v>82</v>
      </c>
      <c r="BC71" s="3" t="s">
        <v>11</v>
      </c>
      <c r="BE71" s="3" t="s">
        <v>3860</v>
      </c>
    </row>
    <row r="72" spans="2:57" x14ac:dyDescent="0.25">
      <c r="B72" s="3" t="str">
        <f t="shared" si="23"/>
        <v>202627</v>
      </c>
      <c r="C72" s="3" t="s">
        <v>193</v>
      </c>
      <c r="D72" s="3">
        <v>66</v>
      </c>
      <c r="E72" s="3">
        <v>4</v>
      </c>
      <c r="F72" s="3">
        <f t="shared" si="12"/>
        <v>0</v>
      </c>
      <c r="G72" s="3" t="e">
        <f t="shared" ca="1" si="13"/>
        <v>#N/A</v>
      </c>
      <c r="H72" s="3">
        <f t="shared" ca="1" si="14"/>
        <v>0</v>
      </c>
      <c r="I72" s="3">
        <f t="shared" ca="1" si="15"/>
        <v>500</v>
      </c>
      <c r="J72" s="3" t="str">
        <f t="shared" ca="1" si="16"/>
        <v/>
      </c>
      <c r="K72" s="3" t="str">
        <f t="shared" ca="1" si="17"/>
        <v/>
      </c>
      <c r="L72" s="3" t="str">
        <f t="shared" ca="1" si="18"/>
        <v/>
      </c>
      <c r="M72" s="3" t="str">
        <f t="shared" ca="1" si="19"/>
        <v/>
      </c>
      <c r="AE72" s="3" t="str">
        <f t="shared" si="20"/>
        <v>RA_550_25_4_202526</v>
      </c>
      <c r="AF72" s="3">
        <v>202526</v>
      </c>
      <c r="AG72" s="3" t="s">
        <v>193</v>
      </c>
      <c r="AH72" s="3">
        <v>550</v>
      </c>
      <c r="AI72" s="3">
        <v>25</v>
      </c>
      <c r="AJ72" s="3" t="s">
        <v>195</v>
      </c>
      <c r="AK72" s="3">
        <v>4</v>
      </c>
      <c r="AL72" s="3">
        <v>577.91700000000003</v>
      </c>
      <c r="AN72" s="3" t="s">
        <v>420</v>
      </c>
      <c r="AO72" s="3" t="s">
        <v>3542</v>
      </c>
      <c r="AP72" s="3" t="str">
        <f>IF(Details!$B$40=2,ValData!AN72,ValData!AO72)</f>
        <v>National Parks</v>
      </c>
      <c r="AS72" s="3" t="str">
        <f t="shared" si="21"/>
        <v>RA_66</v>
      </c>
      <c r="AT72" s="3" t="str">
        <f>VLOOKUP(AS72,ValData!$AZ$4:$BC$214,4,FALSE)</f>
        <v>Development control</v>
      </c>
      <c r="AZ72" s="3" t="str">
        <f t="shared" si="22"/>
        <v>RA_83</v>
      </c>
      <c r="BA72" s="3" t="s">
        <v>193</v>
      </c>
      <c r="BB72" s="3">
        <v>83</v>
      </c>
      <c r="BC72" s="3" t="s">
        <v>398</v>
      </c>
      <c r="BE72" s="3" t="s">
        <v>3860</v>
      </c>
    </row>
    <row r="73" spans="2:57" x14ac:dyDescent="0.25">
      <c r="B73" s="3" t="str">
        <f t="shared" si="23"/>
        <v>202627</v>
      </c>
      <c r="C73" s="3" t="s">
        <v>193</v>
      </c>
      <c r="D73" s="3">
        <v>67</v>
      </c>
      <c r="E73" s="3">
        <v>4</v>
      </c>
      <c r="F73" s="3">
        <f t="shared" si="12"/>
        <v>0</v>
      </c>
      <c r="G73" s="3" t="e">
        <f t="shared" ca="1" si="13"/>
        <v>#N/A</v>
      </c>
      <c r="H73" s="3">
        <f t="shared" ca="1" si="14"/>
        <v>0</v>
      </c>
      <c r="I73" s="3">
        <f t="shared" ca="1" si="15"/>
        <v>500</v>
      </c>
      <c r="J73" s="3" t="str">
        <f t="shared" ca="1" si="16"/>
        <v/>
      </c>
      <c r="K73" s="3" t="str">
        <f t="shared" ca="1" si="17"/>
        <v/>
      </c>
      <c r="L73" s="3" t="str">
        <f t="shared" ca="1" si="18"/>
        <v/>
      </c>
      <c r="M73" s="3" t="str">
        <f t="shared" ca="1" si="19"/>
        <v/>
      </c>
      <c r="AE73" s="3" t="str">
        <f t="shared" si="20"/>
        <v>RA_552_25_4_202526</v>
      </c>
      <c r="AF73" s="3">
        <v>202526</v>
      </c>
      <c r="AG73" s="3" t="s">
        <v>193</v>
      </c>
      <c r="AH73" s="3">
        <v>552</v>
      </c>
      <c r="AI73" s="3">
        <v>25</v>
      </c>
      <c r="AJ73" s="3" t="s">
        <v>195</v>
      </c>
      <c r="AK73" s="3">
        <v>4</v>
      </c>
      <c r="AL73" s="3">
        <v>1461.7429999999999</v>
      </c>
      <c r="AN73" s="3" t="s">
        <v>3699</v>
      </c>
      <c r="AO73" s="3" t="s">
        <v>3909</v>
      </c>
      <c r="AP73" s="3" t="str">
        <f>IF(Details!$B$40=2,ValData!AN73,ValData!AO73)</f>
        <v>All Authorities</v>
      </c>
      <c r="AS73" s="3" t="str">
        <f t="shared" si="21"/>
        <v>RA_67</v>
      </c>
      <c r="AT73" s="3" t="str">
        <f>VLOOKUP(AS73,ValData!$AZ$4:$BC$214,4,FALSE)</f>
        <v>Planning policy</v>
      </c>
      <c r="AZ73" s="3" t="str">
        <f t="shared" si="22"/>
        <v>RA_85</v>
      </c>
      <c r="BA73" s="3" t="s">
        <v>193</v>
      </c>
      <c r="BB73" s="3">
        <v>85</v>
      </c>
      <c r="BC73" s="3" t="s">
        <v>88</v>
      </c>
      <c r="BE73" s="3" t="s">
        <v>3860</v>
      </c>
    </row>
    <row r="74" spans="2:57" x14ac:dyDescent="0.25">
      <c r="B74" s="3" t="str">
        <f t="shared" si="23"/>
        <v>202627</v>
      </c>
      <c r="C74" s="3" t="s">
        <v>193</v>
      </c>
      <c r="D74" s="3">
        <v>68</v>
      </c>
      <c r="E74" s="3">
        <v>4</v>
      </c>
      <c r="F74" s="3">
        <f t="shared" si="12"/>
        <v>0</v>
      </c>
      <c r="G74" s="3" t="e">
        <f t="shared" ca="1" si="13"/>
        <v>#N/A</v>
      </c>
      <c r="H74" s="3">
        <f t="shared" ca="1" si="14"/>
        <v>0</v>
      </c>
      <c r="I74" s="3">
        <f t="shared" ca="1" si="15"/>
        <v>500</v>
      </c>
      <c r="J74" s="3" t="str">
        <f t="shared" ca="1" si="16"/>
        <v/>
      </c>
      <c r="K74" s="3" t="str">
        <f t="shared" ca="1" si="17"/>
        <v/>
      </c>
      <c r="L74" s="3" t="str">
        <f t="shared" ca="1" si="18"/>
        <v/>
      </c>
      <c r="M74" s="3" t="str">
        <f t="shared" ca="1" si="19"/>
        <v/>
      </c>
      <c r="AE74" s="3" t="str">
        <f t="shared" si="20"/>
        <v>RA_562_25_4_202526</v>
      </c>
      <c r="AF74" s="3">
        <v>202526</v>
      </c>
      <c r="AG74" s="3" t="s">
        <v>193</v>
      </c>
      <c r="AH74" s="3">
        <v>562</v>
      </c>
      <c r="AI74" s="3">
        <v>25</v>
      </c>
      <c r="AJ74" s="3" t="s">
        <v>195</v>
      </c>
      <c r="AK74" s="3">
        <v>4</v>
      </c>
      <c r="AL74" s="3">
        <v>0</v>
      </c>
      <c r="AN74" s="3" t="s">
        <v>3700</v>
      </c>
      <c r="AO74" s="3" t="s">
        <v>3921</v>
      </c>
      <c r="AP74" s="3" t="str">
        <f>IF(Details!$B$40=2,ValData!AN74,ValData!AO74)</f>
        <v>Unitaries and Fire Authorities</v>
      </c>
      <c r="AS74" s="3" t="str">
        <f t="shared" si="21"/>
        <v>RA_68</v>
      </c>
      <c r="AT74" s="3" t="str">
        <f>VLOOKUP(AS74,ValData!$AZ$4:$BC$214,4,FALSE)</f>
        <v>Environmental initiatives</v>
      </c>
      <c r="AZ74" s="3" t="str">
        <f t="shared" si="22"/>
        <v>RA_89</v>
      </c>
      <c r="BA74" s="3" t="s">
        <v>193</v>
      </c>
      <c r="BB74" s="3">
        <v>89</v>
      </c>
      <c r="BC74" s="3" t="s">
        <v>429</v>
      </c>
      <c r="BE74" s="3" t="s">
        <v>3860</v>
      </c>
    </row>
    <row r="75" spans="2:57" x14ac:dyDescent="0.25">
      <c r="B75" s="3" t="str">
        <f t="shared" si="23"/>
        <v>202627</v>
      </c>
      <c r="C75" s="3" t="s">
        <v>193</v>
      </c>
      <c r="D75" s="3">
        <v>69</v>
      </c>
      <c r="E75" s="3">
        <v>4</v>
      </c>
      <c r="F75" s="3">
        <f t="shared" si="12"/>
        <v>0</v>
      </c>
      <c r="G75" s="3" t="e">
        <f t="shared" ca="1" si="13"/>
        <v>#N/A</v>
      </c>
      <c r="H75" s="3">
        <f t="shared" ca="1" si="14"/>
        <v>0</v>
      </c>
      <c r="I75" s="3">
        <f t="shared" ca="1" si="15"/>
        <v>500</v>
      </c>
      <c r="J75" s="3" t="str">
        <f t="shared" ca="1" si="16"/>
        <v/>
      </c>
      <c r="K75" s="3" t="str">
        <f t="shared" ca="1" si="17"/>
        <v/>
      </c>
      <c r="L75" s="3" t="str">
        <f t="shared" ca="1" si="18"/>
        <v/>
      </c>
      <c r="M75" s="3" t="str">
        <f t="shared" ca="1" si="19"/>
        <v/>
      </c>
      <c r="AE75" s="3" t="str">
        <f t="shared" si="20"/>
        <v>RA_564_25_4_202526</v>
      </c>
      <c r="AF75" s="3">
        <v>202526</v>
      </c>
      <c r="AG75" s="3" t="s">
        <v>193</v>
      </c>
      <c r="AH75" s="3">
        <v>564</v>
      </c>
      <c r="AI75" s="3">
        <v>25</v>
      </c>
      <c r="AJ75" s="3" t="s">
        <v>195</v>
      </c>
      <c r="AK75" s="3">
        <v>4</v>
      </c>
      <c r="AL75" s="3">
        <v>0</v>
      </c>
      <c r="AN75" s="3" t="s">
        <v>3912</v>
      </c>
      <c r="AO75" s="3" t="s">
        <v>3913</v>
      </c>
      <c r="AP75" s="3" t="str">
        <f>IF(Details!$B$40=2,ValData!AN75,ValData!AO75)</f>
        <v>Validation Instructions:</v>
      </c>
      <c r="AS75" s="3" t="str">
        <f t="shared" si="21"/>
        <v>RA_69</v>
      </c>
      <c r="AT75" s="3" t="str">
        <f>VLOOKUP(AS75,ValData!$AZ$4:$BC$214,4,FALSE)</f>
        <v>Economic development</v>
      </c>
      <c r="AZ75" s="3" t="str">
        <f t="shared" si="22"/>
        <v>RA_89.1</v>
      </c>
      <c r="BA75" s="3" t="s">
        <v>193</v>
      </c>
      <c r="BB75" s="3">
        <v>89.1</v>
      </c>
      <c r="BC75" s="3" t="s">
        <v>2</v>
      </c>
      <c r="BE75" s="3" t="s">
        <v>3860</v>
      </c>
    </row>
    <row r="76" spans="2:57" x14ac:dyDescent="0.25">
      <c r="B76" s="3" t="str">
        <f t="shared" si="23"/>
        <v>202627</v>
      </c>
      <c r="C76" s="3" t="s">
        <v>193</v>
      </c>
      <c r="D76" s="3">
        <v>69.099999999999994</v>
      </c>
      <c r="E76" s="3">
        <v>4</v>
      </c>
      <c r="F76" s="3">
        <f t="shared" si="12"/>
        <v>0</v>
      </c>
      <c r="G76" s="3" t="e">
        <f t="shared" ca="1" si="13"/>
        <v>#N/A</v>
      </c>
      <c r="H76" s="3">
        <f t="shared" ca="1" si="14"/>
        <v>0</v>
      </c>
      <c r="I76" s="3">
        <f t="shared" ca="1" si="15"/>
        <v>500</v>
      </c>
      <c r="J76" s="3" t="str">
        <f t="shared" ca="1" si="16"/>
        <v/>
      </c>
      <c r="K76" s="3" t="str">
        <f t="shared" ca="1" si="17"/>
        <v/>
      </c>
      <c r="L76" s="3" t="str">
        <f t="shared" ca="1" si="18"/>
        <v/>
      </c>
      <c r="M76" s="3" t="str">
        <f t="shared" ca="1" si="19"/>
        <v/>
      </c>
      <c r="AE76" s="3" t="str">
        <f t="shared" si="20"/>
        <v>RA_566_25_4_202526</v>
      </c>
      <c r="AF76" s="3">
        <v>202526</v>
      </c>
      <c r="AG76" s="3" t="s">
        <v>193</v>
      </c>
      <c r="AH76" s="3">
        <v>566</v>
      </c>
      <c r="AI76" s="3">
        <v>25</v>
      </c>
      <c r="AJ76" s="3" t="s">
        <v>195</v>
      </c>
      <c r="AK76" s="3">
        <v>4</v>
      </c>
      <c r="AL76" s="3">
        <v>0</v>
      </c>
      <c r="AS76" s="3" t="str">
        <f t="shared" si="21"/>
        <v>RA_69.1</v>
      </c>
      <c r="AT76" s="3" t="str">
        <f>VLOOKUP(AS76,ValData!$AZ$4:$BC$214,4,FALSE)</f>
        <v>Economic research</v>
      </c>
      <c r="AZ76" s="3" t="str">
        <f t="shared" si="22"/>
        <v>RA_90</v>
      </c>
      <c r="BA76" s="3" t="s">
        <v>193</v>
      </c>
      <c r="BB76" s="3">
        <v>90</v>
      </c>
      <c r="BC76" s="3" t="s">
        <v>431</v>
      </c>
      <c r="BE76" s="3" t="s">
        <v>3860</v>
      </c>
    </row>
    <row r="77" spans="2:57" x14ac:dyDescent="0.25">
      <c r="B77" s="3" t="str">
        <f t="shared" si="23"/>
        <v>202627</v>
      </c>
      <c r="C77" s="3" t="s">
        <v>193</v>
      </c>
      <c r="D77" s="3">
        <v>69.2</v>
      </c>
      <c r="E77" s="3">
        <v>4</v>
      </c>
      <c r="F77" s="3">
        <f t="shared" si="12"/>
        <v>0</v>
      </c>
      <c r="G77" s="3" t="e">
        <f t="shared" ca="1" si="13"/>
        <v>#N/A</v>
      </c>
      <c r="H77" s="3">
        <f t="shared" ca="1" si="14"/>
        <v>0</v>
      </c>
      <c r="I77" s="3">
        <f t="shared" ca="1" si="15"/>
        <v>500</v>
      </c>
      <c r="J77" s="3" t="str">
        <f t="shared" ca="1" si="16"/>
        <v/>
      </c>
      <c r="K77" s="3" t="str">
        <f t="shared" ca="1" si="17"/>
        <v/>
      </c>
      <c r="L77" s="3" t="str">
        <f t="shared" ca="1" si="18"/>
        <v/>
      </c>
      <c r="M77" s="3" t="str">
        <f t="shared" ca="1" si="19"/>
        <v/>
      </c>
      <c r="AE77" s="3" t="str">
        <f t="shared" si="20"/>
        <v>RA_582_25_4_202526</v>
      </c>
      <c r="AF77" s="3">
        <v>202526</v>
      </c>
      <c r="AG77" s="3" t="s">
        <v>193</v>
      </c>
      <c r="AH77" s="3">
        <v>582</v>
      </c>
      <c r="AI77" s="3">
        <v>25</v>
      </c>
      <c r="AJ77" s="3" t="s">
        <v>195</v>
      </c>
      <c r="AK77" s="3">
        <v>4</v>
      </c>
      <c r="AL77" s="3">
        <v>0</v>
      </c>
      <c r="AN77" s="3" t="s">
        <v>3916</v>
      </c>
      <c r="AO77" s="3" t="s">
        <v>3917</v>
      </c>
      <c r="AP77" s="3" t="str">
        <f>IF(Details!$B$40=2,ValData!AN77,ValData!AO77)</f>
        <v>Grant/Budget checks</v>
      </c>
      <c r="AS77" s="3" t="str">
        <f t="shared" si="21"/>
        <v>RA_69.2</v>
      </c>
      <c r="AT77" s="3" t="str">
        <f>VLOOKUP(AS77,ValData!$AZ$4:$BC$214,4,FALSE)</f>
        <v>Business support</v>
      </c>
      <c r="AZ77" s="3" t="str">
        <f t="shared" si="22"/>
        <v>RA_91</v>
      </c>
      <c r="BA77" s="3" t="s">
        <v>193</v>
      </c>
      <c r="BB77" s="3">
        <v>91</v>
      </c>
      <c r="BC77" s="3" t="s">
        <v>190</v>
      </c>
      <c r="BE77" s="3" t="s">
        <v>3860</v>
      </c>
    </row>
    <row r="78" spans="2:57" x14ac:dyDescent="0.25">
      <c r="B78" s="3" t="str">
        <f t="shared" si="23"/>
        <v>202627</v>
      </c>
      <c r="C78" s="3" t="s">
        <v>193</v>
      </c>
      <c r="D78" s="3">
        <v>70</v>
      </c>
      <c r="E78" s="3">
        <v>4</v>
      </c>
      <c r="F78" s="3">
        <f t="shared" si="12"/>
        <v>0</v>
      </c>
      <c r="G78" s="3" t="e">
        <f t="shared" ca="1" si="13"/>
        <v>#N/A</v>
      </c>
      <c r="H78" s="3">
        <f t="shared" ca="1" si="14"/>
        <v>0</v>
      </c>
      <c r="I78" s="3">
        <f t="shared" ca="1" si="15"/>
        <v>500</v>
      </c>
      <c r="J78" s="3" t="str">
        <f t="shared" ca="1" si="16"/>
        <v/>
      </c>
      <c r="K78" s="3" t="str">
        <f t="shared" ca="1" si="17"/>
        <v/>
      </c>
      <c r="L78" s="3" t="str">
        <f t="shared" ca="1" si="18"/>
        <v/>
      </c>
      <c r="M78" s="3" t="str">
        <f t="shared" ca="1" si="19"/>
        <v/>
      </c>
      <c r="AE78" s="3" t="str">
        <f t="shared" si="20"/>
        <v>RA_572_25_4_202526</v>
      </c>
      <c r="AF78" s="3">
        <v>202526</v>
      </c>
      <c r="AG78" s="3" t="s">
        <v>193</v>
      </c>
      <c r="AH78" s="3">
        <v>572</v>
      </c>
      <c r="AI78" s="3">
        <v>25</v>
      </c>
      <c r="AJ78" s="3" t="s">
        <v>195</v>
      </c>
      <c r="AK78" s="3">
        <v>4</v>
      </c>
      <c r="AL78" s="3">
        <v>0</v>
      </c>
      <c r="AN78" s="3" t="s">
        <v>3636</v>
      </c>
      <c r="AO78" s="3" t="s">
        <v>3657</v>
      </c>
      <c r="AP78" s="3" t="str">
        <f>IF(Details!$B$40=2,ValData!AN78,ValData!AO78)</f>
        <v>Is a negative total cost correct</v>
      </c>
      <c r="AS78" s="3" t="str">
        <f t="shared" si="21"/>
        <v>RA_70</v>
      </c>
      <c r="AT78" s="3" t="str">
        <f>VLOOKUP(AS78,ValData!$AZ$4:$BC$214,4,FALSE)</f>
        <v>Community development</v>
      </c>
      <c r="AZ78" s="3" t="str">
        <f t="shared" si="22"/>
        <v>RA_92.1</v>
      </c>
      <c r="BA78" s="3" t="s">
        <v>193</v>
      </c>
      <c r="BB78" s="3">
        <v>92.1</v>
      </c>
      <c r="BC78" s="3" t="s">
        <v>3</v>
      </c>
      <c r="BE78" s="3" t="s">
        <v>3860</v>
      </c>
    </row>
    <row r="79" spans="2:57" x14ac:dyDescent="0.25">
      <c r="B79" s="3" t="str">
        <f t="shared" si="23"/>
        <v>202627</v>
      </c>
      <c r="C79" s="3" t="s">
        <v>193</v>
      </c>
      <c r="D79" s="3">
        <v>72</v>
      </c>
      <c r="E79" s="3">
        <v>4</v>
      </c>
      <c r="F79" s="3">
        <f t="shared" si="12"/>
        <v>0</v>
      </c>
      <c r="G79" s="3" t="e">
        <f t="shared" ca="1" si="13"/>
        <v>#N/A</v>
      </c>
      <c r="H79" s="3">
        <f t="shared" ca="1" si="14"/>
        <v>0</v>
      </c>
      <c r="I79" s="3">
        <f t="shared" ca="1" si="15"/>
        <v>500</v>
      </c>
      <c r="J79" s="3" t="str">
        <f t="shared" ca="1" si="16"/>
        <v/>
      </c>
      <c r="K79" s="3" t="str">
        <f t="shared" ca="1" si="17"/>
        <v/>
      </c>
      <c r="L79" s="3" t="str">
        <f t="shared" ca="1" si="18"/>
        <v/>
      </c>
      <c r="M79" s="3" t="str">
        <f t="shared" ca="1" si="19"/>
        <v/>
      </c>
      <c r="AE79" s="3" t="str">
        <f t="shared" si="20"/>
        <v>RA_584_25_4_202526</v>
      </c>
      <c r="AF79" s="3">
        <v>202526</v>
      </c>
      <c r="AG79" s="3" t="s">
        <v>193</v>
      </c>
      <c r="AH79" s="3">
        <v>584</v>
      </c>
      <c r="AI79" s="3">
        <v>25</v>
      </c>
      <c r="AJ79" s="3" t="s">
        <v>195</v>
      </c>
      <c r="AK79" s="3">
        <v>4</v>
      </c>
      <c r="AL79" s="3">
        <v>0</v>
      </c>
      <c r="AN79" s="3" t="s">
        <v>3637</v>
      </c>
      <c r="AO79" s="3" t="s">
        <v>3658</v>
      </c>
      <c r="AP79" s="3" t="str">
        <f>IF(Details!$B$40=2,ValData!AN79,ValData!AO79)</f>
        <v>Grant is greater than expenditure</v>
      </c>
      <c r="AS79" s="3" t="str">
        <f t="shared" si="21"/>
        <v>RA_72</v>
      </c>
      <c r="AT79" s="3" t="str">
        <f>VLOOKUP(AS79,ValData!$AZ$4:$BC$214,4,FALSE)</f>
        <v>Coroners' court services</v>
      </c>
      <c r="AZ79" s="3" t="str">
        <f t="shared" si="22"/>
        <v>RA_92.2</v>
      </c>
      <c r="BA79" s="3" t="s">
        <v>193</v>
      </c>
      <c r="BB79" s="3">
        <v>92.2</v>
      </c>
      <c r="BC79" s="3" t="s">
        <v>4</v>
      </c>
      <c r="BE79" s="3" t="s">
        <v>3860</v>
      </c>
    </row>
    <row r="80" spans="2:57" x14ac:dyDescent="0.25">
      <c r="B80" s="3" t="str">
        <f t="shared" si="23"/>
        <v>202627</v>
      </c>
      <c r="C80" s="3" t="s">
        <v>193</v>
      </c>
      <c r="D80" s="3">
        <v>73</v>
      </c>
      <c r="E80" s="3">
        <v>4</v>
      </c>
      <c r="F80" s="3">
        <f t="shared" si="12"/>
        <v>0</v>
      </c>
      <c r="G80" s="3" t="e">
        <f t="shared" ca="1" si="13"/>
        <v>#N/A</v>
      </c>
      <c r="H80" s="3">
        <f t="shared" ca="1" si="14"/>
        <v>0</v>
      </c>
      <c r="I80" s="3">
        <f t="shared" ca="1" si="15"/>
        <v>500</v>
      </c>
      <c r="J80" s="3" t="str">
        <f t="shared" ca="1" si="16"/>
        <v/>
      </c>
      <c r="K80" s="3" t="str">
        <f t="shared" ca="1" si="17"/>
        <v/>
      </c>
      <c r="L80" s="3" t="str">
        <f t="shared" ca="1" si="18"/>
        <v/>
      </c>
      <c r="M80" s="3" t="str">
        <f t="shared" ca="1" si="19"/>
        <v/>
      </c>
      <c r="AE80" s="3" t="str">
        <f t="shared" si="20"/>
        <v>RA_576_25_4_202526</v>
      </c>
      <c r="AF80" s="3">
        <v>202526</v>
      </c>
      <c r="AG80" s="3" t="s">
        <v>193</v>
      </c>
      <c r="AH80" s="3">
        <v>576</v>
      </c>
      <c r="AI80" s="3">
        <v>25</v>
      </c>
      <c r="AJ80" s="3" t="s">
        <v>195</v>
      </c>
      <c r="AK80" s="3">
        <v>4</v>
      </c>
      <c r="AL80" s="3">
        <v>0</v>
      </c>
      <c r="AS80" s="3" t="str">
        <f t="shared" si="21"/>
        <v>RA_73</v>
      </c>
      <c r="AT80" s="3" t="str">
        <f>VLOOKUP(AS80,ValData!$AZ$4:$BC$214,4,FALSE)</f>
        <v>Other court services</v>
      </c>
      <c r="AZ80" s="3" t="str">
        <f t="shared" si="22"/>
        <v>RA_92.3</v>
      </c>
      <c r="BA80" s="3" t="s">
        <v>193</v>
      </c>
      <c r="BB80" s="3">
        <v>92.3</v>
      </c>
      <c r="BC80" s="3" t="s">
        <v>126</v>
      </c>
      <c r="BE80" s="3" t="s">
        <v>3860</v>
      </c>
    </row>
    <row r="81" spans="2:57" x14ac:dyDescent="0.25">
      <c r="B81" s="3" t="str">
        <f t="shared" si="23"/>
        <v>202627</v>
      </c>
      <c r="C81" s="3" t="s">
        <v>193</v>
      </c>
      <c r="D81" s="3">
        <v>74</v>
      </c>
      <c r="E81" s="3">
        <v>4</v>
      </c>
      <c r="F81" s="3">
        <f t="shared" si="12"/>
        <v>0</v>
      </c>
      <c r="G81" s="3" t="e">
        <f t="shared" ca="1" si="13"/>
        <v>#N/A</v>
      </c>
      <c r="H81" s="3">
        <f t="shared" ca="1" si="14"/>
        <v>0</v>
      </c>
      <c r="I81" s="3">
        <f t="shared" ca="1" si="15"/>
        <v>500</v>
      </c>
      <c r="J81" s="3" t="str">
        <f t="shared" ca="1" si="16"/>
        <v/>
      </c>
      <c r="K81" s="3" t="str">
        <f t="shared" ca="1" si="17"/>
        <v/>
      </c>
      <c r="L81" s="3" t="str">
        <f t="shared" ca="1" si="18"/>
        <v/>
      </c>
      <c r="M81" s="3" t="str">
        <f t="shared" ca="1" si="19"/>
        <v/>
      </c>
      <c r="AE81" s="3" t="str">
        <f t="shared" si="20"/>
        <v>RA_540_25_4_202526</v>
      </c>
      <c r="AF81" s="3">
        <v>202526</v>
      </c>
      <c r="AG81" s="3" t="s">
        <v>193</v>
      </c>
      <c r="AH81" s="3">
        <v>540</v>
      </c>
      <c r="AI81" s="3">
        <v>25</v>
      </c>
      <c r="AJ81" s="3" t="s">
        <v>195</v>
      </c>
      <c r="AK81" s="3">
        <v>4</v>
      </c>
      <c r="AL81" s="3">
        <v>581.61800000000005</v>
      </c>
      <c r="AN81" s="3" t="s">
        <v>3922</v>
      </c>
      <c r="AO81" s="3" t="s">
        <v>3895</v>
      </c>
      <c r="AP81" s="3" t="str">
        <f>IF(Details!$B$40=2,ValData!AN81,ValData!AO81)</f>
        <v>1. Please check any red, highlighted, flagged figures : outside tolerance; or equal to zero (marked '1' in the 'Auto Column) and any highlighted in Column H.</v>
      </c>
      <c r="AS81" s="3" t="str">
        <f t="shared" si="21"/>
        <v>RA_74</v>
      </c>
      <c r="AT81" s="3" t="str">
        <f>VLOOKUP(AS81,ValData!$AZ$4:$BC$214,4,FALSE)</f>
        <v>Housing strategy</v>
      </c>
      <c r="AZ81" s="3" t="str">
        <f t="shared" si="22"/>
        <v>RA_102.11</v>
      </c>
      <c r="BA81" s="3" t="s">
        <v>193</v>
      </c>
      <c r="BB81" s="3">
        <v>102.11</v>
      </c>
      <c r="BC81" s="3" t="s">
        <v>405</v>
      </c>
      <c r="BE81" s="3" t="s">
        <v>3861</v>
      </c>
    </row>
    <row r="82" spans="2:57" x14ac:dyDescent="0.25">
      <c r="B82" s="3" t="str">
        <f t="shared" si="23"/>
        <v>202627</v>
      </c>
      <c r="C82" s="3" t="s">
        <v>193</v>
      </c>
      <c r="D82" s="3">
        <v>75</v>
      </c>
      <c r="E82" s="3">
        <v>4</v>
      </c>
      <c r="F82" s="3">
        <f t="shared" si="12"/>
        <v>0</v>
      </c>
      <c r="G82" s="3" t="e">
        <f t="shared" ca="1" si="13"/>
        <v>#N/A</v>
      </c>
      <c r="H82" s="3">
        <f t="shared" ca="1" si="14"/>
        <v>0</v>
      </c>
      <c r="I82" s="3">
        <f t="shared" ca="1" si="15"/>
        <v>500</v>
      </c>
      <c r="J82" s="3" t="str">
        <f t="shared" ca="1" si="16"/>
        <v/>
      </c>
      <c r="K82" s="3" t="str">
        <f t="shared" ca="1" si="17"/>
        <v/>
      </c>
      <c r="L82" s="3" t="str">
        <f t="shared" ca="1" si="18"/>
        <v/>
      </c>
      <c r="M82" s="3" t="str">
        <f t="shared" ca="1" si="19"/>
        <v/>
      </c>
      <c r="AE82" s="3" t="str">
        <f t="shared" si="20"/>
        <v>RA_586_25_4_202526</v>
      </c>
      <c r="AF82" s="3">
        <v>202526</v>
      </c>
      <c r="AG82" s="3" t="s">
        <v>193</v>
      </c>
      <c r="AH82" s="3">
        <v>586</v>
      </c>
      <c r="AI82" s="3">
        <v>25</v>
      </c>
      <c r="AJ82" s="3" t="s">
        <v>195</v>
      </c>
      <c r="AK82" s="3">
        <v>4</v>
      </c>
      <c r="AL82" s="3">
        <v>0</v>
      </c>
      <c r="AN82" s="3" t="s">
        <v>3870</v>
      </c>
      <c r="AO82" s="3" t="s">
        <v>3923</v>
      </c>
      <c r="AP82" s="3" t="str">
        <f>IF(Details!$B$40=2,ValData!AN82,ValData!AO82)</f>
        <v>All 'For Information' figures are taken from the Welsh Government Settlement tables</v>
      </c>
      <c r="AS82" s="3" t="str">
        <f t="shared" si="21"/>
        <v>RA_75</v>
      </c>
      <c r="AT82" s="3" t="str">
        <f>VLOOKUP(AS82,ValData!$AZ$4:$BC$214,4,FALSE)</f>
        <v>Enabling</v>
      </c>
      <c r="AZ82" s="3" t="str">
        <f t="shared" si="22"/>
        <v>RA_106.11</v>
      </c>
      <c r="BA82" s="3" t="s">
        <v>193</v>
      </c>
      <c r="BB82" s="3">
        <v>106.11</v>
      </c>
      <c r="BC82" s="3" t="s">
        <v>50</v>
      </c>
      <c r="BE82" s="3" t="s">
        <v>3862</v>
      </c>
    </row>
    <row r="83" spans="2:57" x14ac:dyDescent="0.25">
      <c r="B83" s="3" t="str">
        <f t="shared" si="23"/>
        <v>202627</v>
      </c>
      <c r="C83" s="3" t="s">
        <v>193</v>
      </c>
      <c r="D83" s="3">
        <v>75.099999999999994</v>
      </c>
      <c r="E83" s="3">
        <v>4</v>
      </c>
      <c r="F83" s="3">
        <f t="shared" si="12"/>
        <v>0</v>
      </c>
      <c r="G83" s="3" t="e">
        <f t="shared" ca="1" si="13"/>
        <v>#N/A</v>
      </c>
      <c r="H83" s="3">
        <f t="shared" ca="1" si="14"/>
        <v>0</v>
      </c>
      <c r="I83" s="3">
        <f t="shared" ca="1" si="15"/>
        <v>500</v>
      </c>
      <c r="J83" s="3" t="str">
        <f t="shared" ca="1" si="16"/>
        <v/>
      </c>
      <c r="K83" s="3" t="str">
        <f t="shared" ca="1" si="17"/>
        <v/>
      </c>
      <c r="L83" s="3" t="str">
        <f t="shared" ca="1" si="18"/>
        <v/>
      </c>
      <c r="M83" s="3" t="str">
        <f t="shared" ca="1" si="19"/>
        <v/>
      </c>
      <c r="AE83" s="3" t="str">
        <f t="shared" si="20"/>
        <v>RA_568_25_4_202526</v>
      </c>
      <c r="AF83" s="3">
        <v>202526</v>
      </c>
      <c r="AG83" s="3" t="s">
        <v>193</v>
      </c>
      <c r="AH83" s="3">
        <v>568</v>
      </c>
      <c r="AI83" s="3">
        <v>25</v>
      </c>
      <c r="AJ83" s="3" t="s">
        <v>195</v>
      </c>
      <c r="AK83" s="3">
        <v>4</v>
      </c>
      <c r="AL83" s="3">
        <v>0</v>
      </c>
      <c r="AS83" s="3" t="str">
        <f t="shared" si="21"/>
        <v>RA_75.1</v>
      </c>
      <c r="AT83" s="3" t="str">
        <f>VLOOKUP(AS83,ValData!$AZ$4:$BC$214,4,FALSE)</f>
        <v>Licensing of private sector landlords</v>
      </c>
      <c r="AZ83" s="3" t="str">
        <f t="shared" si="22"/>
        <v>RA_107.1</v>
      </c>
      <c r="BA83" s="3" t="s">
        <v>193</v>
      </c>
      <c r="BB83" s="3">
        <v>107.1</v>
      </c>
      <c r="BC83" s="3" t="s">
        <v>91</v>
      </c>
      <c r="BE83" s="3" t="s">
        <v>3863</v>
      </c>
    </row>
    <row r="84" spans="2:57" ht="13" x14ac:dyDescent="0.3">
      <c r="B84" s="3" t="str">
        <f t="shared" si="23"/>
        <v>202627</v>
      </c>
      <c r="C84" s="3" t="s">
        <v>193</v>
      </c>
      <c r="D84" s="3">
        <v>75.2</v>
      </c>
      <c r="E84" s="3">
        <v>4</v>
      </c>
      <c r="F84" s="3">
        <f t="shared" si="12"/>
        <v>0</v>
      </c>
      <c r="G84" s="3" t="e">
        <f t="shared" ca="1" si="13"/>
        <v>#N/A</v>
      </c>
      <c r="H84" s="3">
        <f t="shared" ca="1" si="14"/>
        <v>0</v>
      </c>
      <c r="I84" s="3">
        <f t="shared" ca="1" si="15"/>
        <v>500</v>
      </c>
      <c r="J84" s="3" t="str">
        <f t="shared" ca="1" si="16"/>
        <v/>
      </c>
      <c r="K84" s="3" t="str">
        <f t="shared" ca="1" si="17"/>
        <v/>
      </c>
      <c r="L84" s="3" t="str">
        <f t="shared" ca="1" si="18"/>
        <v/>
      </c>
      <c r="M84" s="3" t="str">
        <f t="shared" ca="1" si="19"/>
        <v/>
      </c>
      <c r="AE84" s="3" t="str">
        <f t="shared" si="20"/>
        <v>RA_518_25_4_202526</v>
      </c>
      <c r="AF84" s="3">
        <v>202526</v>
      </c>
      <c r="AG84" s="3" t="s">
        <v>193</v>
      </c>
      <c r="AH84" s="3">
        <v>518</v>
      </c>
      <c r="AI84" s="3">
        <v>25</v>
      </c>
      <c r="AJ84" s="3" t="s">
        <v>195</v>
      </c>
      <c r="AK84" s="3">
        <v>4</v>
      </c>
      <c r="AL84" s="3">
        <v>32.141910053951996</v>
      </c>
      <c r="AN84" s="20" t="s">
        <v>3934</v>
      </c>
      <c r="AS84" s="3" t="str">
        <f t="shared" si="21"/>
        <v>RA_75.2</v>
      </c>
      <c r="AT84" s="3" t="str">
        <f>VLOOKUP(AS84,ValData!$AZ$4:$BC$214,4,FALSE)</f>
        <v>Contributions to the HRA</v>
      </c>
      <c r="AZ84" s="3" t="str">
        <f t="shared" si="22"/>
        <v>RA_107.2</v>
      </c>
      <c r="BA84" s="3" t="s">
        <v>193</v>
      </c>
      <c r="BB84" s="3">
        <v>107.2</v>
      </c>
      <c r="BC84" s="3" t="s">
        <v>79</v>
      </c>
      <c r="BE84" s="3" t="s">
        <v>3863</v>
      </c>
    </row>
    <row r="85" spans="2:57" ht="13" x14ac:dyDescent="0.3">
      <c r="B85" s="3" t="str">
        <f t="shared" si="23"/>
        <v>202627</v>
      </c>
      <c r="C85" s="3" t="s">
        <v>193</v>
      </c>
      <c r="D85" s="3">
        <v>75.3</v>
      </c>
      <c r="E85" s="3">
        <v>4</v>
      </c>
      <c r="F85" s="3">
        <f t="shared" si="12"/>
        <v>0</v>
      </c>
      <c r="G85" s="3" t="e">
        <f t="shared" ca="1" si="13"/>
        <v>#N/A</v>
      </c>
      <c r="H85" s="3">
        <f t="shared" ca="1" si="14"/>
        <v>0</v>
      </c>
      <c r="I85" s="3">
        <f t="shared" ca="1" si="15"/>
        <v>500</v>
      </c>
      <c r="J85" s="3" t="str">
        <f t="shared" ca="1" si="16"/>
        <v/>
      </c>
      <c r="K85" s="3" t="str">
        <f t="shared" ca="1" si="17"/>
        <v/>
      </c>
      <c r="L85" s="3" t="str">
        <f t="shared" ca="1" si="18"/>
        <v/>
      </c>
      <c r="M85" s="3" t="str">
        <f t="shared" ca="1" si="19"/>
        <v/>
      </c>
      <c r="AE85" s="3" t="str">
        <f t="shared" si="20"/>
        <v>RA_544_25_4_202526</v>
      </c>
      <c r="AF85" s="3">
        <v>202526</v>
      </c>
      <c r="AG85" s="3" t="s">
        <v>193</v>
      </c>
      <c r="AH85" s="3">
        <v>544</v>
      </c>
      <c r="AI85" s="3">
        <v>25</v>
      </c>
      <c r="AJ85" s="3" t="s">
        <v>195</v>
      </c>
      <c r="AK85" s="3">
        <v>4</v>
      </c>
      <c r="AL85" s="3">
        <v>294.1248500833467</v>
      </c>
      <c r="AN85" s="20" t="s">
        <v>3855</v>
      </c>
      <c r="AS85" s="3" t="str">
        <f t="shared" si="21"/>
        <v>RA_75.3</v>
      </c>
      <c r="AT85" s="3" t="str">
        <f>VLOOKUP(AS85,ValData!$AZ$4:$BC$214,4,FALSE)</f>
        <v>HRA related pension costs</v>
      </c>
      <c r="AZ85" s="3" t="str">
        <f t="shared" si="22"/>
        <v>RA_107.3</v>
      </c>
      <c r="BA85" s="3" t="s">
        <v>193</v>
      </c>
      <c r="BB85" s="3">
        <v>107.3</v>
      </c>
      <c r="BC85" s="3" t="s">
        <v>80</v>
      </c>
      <c r="BE85" s="3" t="s">
        <v>3863</v>
      </c>
    </row>
    <row r="86" spans="2:57" x14ac:dyDescent="0.25">
      <c r="B86" s="3" t="str">
        <f t="shared" si="23"/>
        <v>202627</v>
      </c>
      <c r="C86" s="3" t="s">
        <v>193</v>
      </c>
      <c r="D86" s="3">
        <v>76</v>
      </c>
      <c r="E86" s="3">
        <v>4</v>
      </c>
      <c r="F86" s="3">
        <f t="shared" si="12"/>
        <v>0</v>
      </c>
      <c r="G86" s="3" t="e">
        <f t="shared" ca="1" si="13"/>
        <v>#N/A</v>
      </c>
      <c r="H86" s="3">
        <f t="shared" ca="1" si="14"/>
        <v>0</v>
      </c>
      <c r="I86" s="3">
        <f t="shared" ca="1" si="15"/>
        <v>500</v>
      </c>
      <c r="J86" s="3" t="str">
        <f t="shared" ca="1" si="16"/>
        <v/>
      </c>
      <c r="K86" s="3" t="str">
        <f t="shared" ca="1" si="17"/>
        <v/>
      </c>
      <c r="L86" s="3" t="str">
        <f t="shared" ca="1" si="18"/>
        <v/>
      </c>
      <c r="M86" s="3" t="str">
        <f t="shared" ca="1" si="19"/>
        <v/>
      </c>
      <c r="AE86" s="3" t="str">
        <f t="shared" si="20"/>
        <v>RA_542_25_4_202526</v>
      </c>
      <c r="AF86" s="3">
        <v>202526</v>
      </c>
      <c r="AG86" s="3" t="s">
        <v>193</v>
      </c>
      <c r="AH86" s="3">
        <v>542</v>
      </c>
      <c r="AI86" s="3">
        <v>25</v>
      </c>
      <c r="AJ86" s="3" t="s">
        <v>195</v>
      </c>
      <c r="AK86" s="3">
        <v>4</v>
      </c>
      <c r="AL86" s="3">
        <v>100.39100000000001</v>
      </c>
      <c r="AN86" s="3" t="s">
        <v>3820</v>
      </c>
      <c r="AO86" s="3" t="s">
        <v>3937</v>
      </c>
      <c r="AP86" s="3" t="str">
        <f>IF(Details!$B$40=2,ValData!AN86,ValData!AO86)</f>
        <v>Budget Requirement</v>
      </c>
      <c r="AS86" s="3" t="str">
        <f t="shared" si="21"/>
        <v>RA_76</v>
      </c>
      <c r="AT86" s="3" t="str">
        <f>VLOOKUP(AS86,ValData!$AZ$4:$BC$214,4,FALSE)</f>
        <v>Housing advice</v>
      </c>
      <c r="AZ86" s="3" t="str">
        <f t="shared" si="22"/>
        <v>RA_107.4</v>
      </c>
      <c r="BA86" s="3" t="s">
        <v>193</v>
      </c>
      <c r="BB86" s="3">
        <v>107.4</v>
      </c>
      <c r="BC86" s="3" t="s">
        <v>81</v>
      </c>
      <c r="BE86" s="3" t="s">
        <v>3863</v>
      </c>
    </row>
    <row r="87" spans="2:57" x14ac:dyDescent="0.25">
      <c r="B87" s="3" t="str">
        <f t="shared" si="23"/>
        <v>202627</v>
      </c>
      <c r="C87" s="3" t="s">
        <v>193</v>
      </c>
      <c r="D87" s="3">
        <v>77</v>
      </c>
      <c r="E87" s="3">
        <v>4</v>
      </c>
      <c r="F87" s="3">
        <f t="shared" si="12"/>
        <v>0</v>
      </c>
      <c r="G87" s="3" t="e">
        <f t="shared" ca="1" si="13"/>
        <v>#N/A</v>
      </c>
      <c r="H87" s="3">
        <f t="shared" ca="1" si="14"/>
        <v>0</v>
      </c>
      <c r="I87" s="3">
        <f t="shared" ca="1" si="15"/>
        <v>500</v>
      </c>
      <c r="J87" s="3" t="str">
        <f t="shared" ca="1" si="16"/>
        <v/>
      </c>
      <c r="K87" s="3" t="str">
        <f t="shared" ca="1" si="17"/>
        <v/>
      </c>
      <c r="L87" s="3" t="str">
        <f t="shared" ca="1" si="18"/>
        <v/>
      </c>
      <c r="M87" s="3" t="str">
        <f t="shared" ca="1" si="19"/>
        <v/>
      </c>
      <c r="AE87" s="3" t="str">
        <f t="shared" si="20"/>
        <v>RA_512_25_4_202526</v>
      </c>
      <c r="AF87" s="3">
        <v>202526</v>
      </c>
      <c r="AG87" s="3" t="s">
        <v>193</v>
      </c>
      <c r="AH87" s="3">
        <v>512</v>
      </c>
      <c r="AI87" s="3">
        <v>25</v>
      </c>
      <c r="AJ87" s="3" t="s">
        <v>195</v>
      </c>
      <c r="AK87" s="3">
        <v>4</v>
      </c>
      <c r="AL87" s="3">
        <v>485.66804999999999</v>
      </c>
      <c r="AN87" s="3" t="s">
        <v>3821</v>
      </c>
      <c r="AO87" s="3" t="s">
        <v>3935</v>
      </c>
      <c r="AP87" s="3" t="str">
        <f>IF(Details!$B$40=2,ValData!AN87,ValData!AO87)</f>
        <v>Discretionary NDR to be paid for by the council fund</v>
      </c>
      <c r="AS87" s="3" t="str">
        <f t="shared" si="21"/>
        <v>RA_77</v>
      </c>
      <c r="AT87" s="3" t="str">
        <f>VLOOKUP(AS87,ValData!$AZ$4:$BC$214,4,FALSE)</f>
        <v>Housing advances</v>
      </c>
      <c r="AZ87" s="3" t="str">
        <f t="shared" si="22"/>
        <v>RA_107.5</v>
      </c>
      <c r="BA87" s="3" t="s">
        <v>193</v>
      </c>
      <c r="BB87" s="3">
        <v>107.5</v>
      </c>
      <c r="BC87" s="3" t="s">
        <v>82</v>
      </c>
      <c r="BE87" s="3" t="s">
        <v>3863</v>
      </c>
    </row>
    <row r="88" spans="2:57" x14ac:dyDescent="0.25">
      <c r="B88" s="3" t="str">
        <f t="shared" si="23"/>
        <v>202627</v>
      </c>
      <c r="C88" s="3" t="s">
        <v>193</v>
      </c>
      <c r="D88" s="3">
        <v>78</v>
      </c>
      <c r="E88" s="3">
        <v>4</v>
      </c>
      <c r="F88" s="3">
        <f t="shared" si="12"/>
        <v>0</v>
      </c>
      <c r="G88" s="3" t="e">
        <f t="shared" ca="1" si="13"/>
        <v>#N/A</v>
      </c>
      <c r="H88" s="3">
        <f t="shared" ca="1" si="14"/>
        <v>0</v>
      </c>
      <c r="I88" s="3">
        <f t="shared" ca="1" si="15"/>
        <v>500</v>
      </c>
      <c r="J88" s="3" t="str">
        <f t="shared" ca="1" si="16"/>
        <v/>
      </c>
      <c r="K88" s="3" t="str">
        <f t="shared" ca="1" si="17"/>
        <v/>
      </c>
      <c r="L88" s="3" t="str">
        <f t="shared" ca="1" si="18"/>
        <v/>
      </c>
      <c r="M88" s="3" t="str">
        <f t="shared" ca="1" si="19"/>
        <v/>
      </c>
      <c r="AE88" s="3" t="str">
        <f t="shared" si="20"/>
        <v>RA_516_25_4_202526</v>
      </c>
      <c r="AF88" s="3">
        <v>202526</v>
      </c>
      <c r="AG88" s="3" t="s">
        <v>193</v>
      </c>
      <c r="AH88" s="3">
        <v>516</v>
      </c>
      <c r="AI88" s="3">
        <v>25</v>
      </c>
      <c r="AJ88" s="3" t="s">
        <v>195</v>
      </c>
      <c r="AK88" s="3">
        <v>4</v>
      </c>
      <c r="AL88" s="3">
        <v>135.65</v>
      </c>
      <c r="AN88" s="3" t="s">
        <v>3822</v>
      </c>
      <c r="AO88" s="3" t="s">
        <v>3489</v>
      </c>
      <c r="AP88" s="3" t="str">
        <f>IF(Details!$B$40=2,ValData!AN88,ValData!AO88)</f>
        <v>redistributed non-domestic rates income</v>
      </c>
      <c r="AS88" s="3" t="str">
        <f t="shared" si="21"/>
        <v>RA_78</v>
      </c>
      <c r="AT88" s="3" t="str">
        <f>VLOOKUP(AS88,ValData!$AZ$4:$BC$214,4,FALSE)</f>
        <v>Private sector housing renewal</v>
      </c>
      <c r="AZ88" s="3" t="str">
        <f t="shared" si="22"/>
        <v>RA_107.6</v>
      </c>
      <c r="BA88" s="3" t="s">
        <v>193</v>
      </c>
      <c r="BB88" s="3">
        <v>107.6</v>
      </c>
      <c r="BC88" s="3" t="s">
        <v>1</v>
      </c>
      <c r="BE88" s="3" t="s">
        <v>3863</v>
      </c>
    </row>
    <row r="89" spans="2:57" x14ac:dyDescent="0.25">
      <c r="B89" s="3" t="str">
        <f t="shared" si="23"/>
        <v>202627</v>
      </c>
      <c r="C89" s="3" t="s">
        <v>193</v>
      </c>
      <c r="D89" s="3">
        <v>79</v>
      </c>
      <c r="E89" s="3">
        <v>4</v>
      </c>
      <c r="F89" s="3">
        <f t="shared" si="12"/>
        <v>0</v>
      </c>
      <c r="G89" s="3" t="e">
        <f t="shared" ca="1" si="13"/>
        <v>#N/A</v>
      </c>
      <c r="H89" s="3">
        <f t="shared" ca="1" si="14"/>
        <v>0</v>
      </c>
      <c r="I89" s="3">
        <f t="shared" ca="1" si="15"/>
        <v>500</v>
      </c>
      <c r="J89" s="3" t="str">
        <f t="shared" ca="1" si="16"/>
        <v/>
      </c>
      <c r="K89" s="3" t="str">
        <f t="shared" ca="1" si="17"/>
        <v/>
      </c>
      <c r="L89" s="3" t="str">
        <f t="shared" ca="1" si="18"/>
        <v/>
      </c>
      <c r="M89" s="3" t="str">
        <f t="shared" ca="1" si="19"/>
        <v/>
      </c>
      <c r="AE89" s="3" t="str">
        <f t="shared" si="20"/>
        <v>RA_520_25_4_202526</v>
      </c>
      <c r="AF89" s="3">
        <v>202526</v>
      </c>
      <c r="AG89" s="3" t="s">
        <v>193</v>
      </c>
      <c r="AH89" s="3">
        <v>520</v>
      </c>
      <c r="AI89" s="3">
        <v>25</v>
      </c>
      <c r="AJ89" s="3" t="s">
        <v>195</v>
      </c>
      <c r="AK89" s="3">
        <v>4</v>
      </c>
      <c r="AL89" s="3">
        <v>2142.2669999999998</v>
      </c>
      <c r="AN89" s="3" t="s">
        <v>3823</v>
      </c>
      <c r="AO89" s="3" t="s">
        <v>3936</v>
      </c>
      <c r="AP89" s="3" t="str">
        <f>IF(Details!$B$40=2,ValData!AN89,ValData!AO89)</f>
        <v>revenue support grant</v>
      </c>
      <c r="AS89" s="3" t="str">
        <f t="shared" si="21"/>
        <v>RA_79</v>
      </c>
      <c r="AT89" s="3" t="str">
        <f>VLOOKUP(AS89,ValData!$AZ$4:$BC$214,4,FALSE)</f>
        <v>Homelessness</v>
      </c>
      <c r="AZ89" s="3" t="str">
        <f t="shared" si="22"/>
        <v>RA_107.7</v>
      </c>
      <c r="BA89" s="3" t="s">
        <v>193</v>
      </c>
      <c r="BB89" s="3">
        <v>107.7</v>
      </c>
      <c r="BC89" s="3" t="s">
        <v>83</v>
      </c>
      <c r="BE89" s="3" t="s">
        <v>3863</v>
      </c>
    </row>
    <row r="90" spans="2:57" x14ac:dyDescent="0.25">
      <c r="B90" s="3" t="str">
        <f t="shared" si="23"/>
        <v>202627</v>
      </c>
      <c r="C90" s="3" t="s">
        <v>193</v>
      </c>
      <c r="D90" s="3">
        <v>80</v>
      </c>
      <c r="E90" s="3">
        <v>4</v>
      </c>
      <c r="F90" s="3">
        <f t="shared" si="12"/>
        <v>0</v>
      </c>
      <c r="G90" s="3" t="e">
        <f t="shared" ca="1" si="13"/>
        <v>#N/A</v>
      </c>
      <c r="H90" s="3">
        <f t="shared" ca="1" si="14"/>
        <v>0</v>
      </c>
      <c r="I90" s="3">
        <f t="shared" ca="1" si="15"/>
        <v>500</v>
      </c>
      <c r="J90" s="3" t="str">
        <f t="shared" ca="1" si="16"/>
        <v/>
      </c>
      <c r="K90" s="3" t="str">
        <f t="shared" ca="1" si="17"/>
        <v/>
      </c>
      <c r="L90" s="3" t="str">
        <f t="shared" ca="1" si="18"/>
        <v/>
      </c>
      <c r="M90" s="3" t="str">
        <f t="shared" ca="1" si="19"/>
        <v/>
      </c>
      <c r="AE90" s="3" t="str">
        <f t="shared" si="20"/>
        <v>RA_522_25_4_202526</v>
      </c>
      <c r="AF90" s="3">
        <v>202526</v>
      </c>
      <c r="AG90" s="3" t="s">
        <v>193</v>
      </c>
      <c r="AH90" s="3">
        <v>522</v>
      </c>
      <c r="AI90" s="3">
        <v>25</v>
      </c>
      <c r="AJ90" s="3" t="s">
        <v>195</v>
      </c>
      <c r="AK90" s="3">
        <v>4</v>
      </c>
      <c r="AL90" s="3">
        <v>-523.49599999999998</v>
      </c>
      <c r="AN90" s="3" t="s">
        <v>3824</v>
      </c>
      <c r="AO90" s="3" t="s">
        <v>601</v>
      </c>
      <c r="AP90" s="3" t="str">
        <f>IF(Details!$B$40=2,ValData!AN90,ValData!AO90)</f>
        <v>aggregate of council tax precepts</v>
      </c>
      <c r="AS90" s="3" t="str">
        <f t="shared" si="21"/>
        <v>RA_80</v>
      </c>
      <c r="AT90" s="3" t="str">
        <f>VLOOKUP(AS90,ValData!$AZ$4:$BC$214,4,FALSE)</f>
        <v>Housing benefits payments</v>
      </c>
      <c r="AZ90" s="3" t="str">
        <f t="shared" si="22"/>
        <v>RA_107.8</v>
      </c>
      <c r="BA90" s="3" t="s">
        <v>193</v>
      </c>
      <c r="BB90" s="3">
        <v>107.8</v>
      </c>
      <c r="BC90" s="3" t="s">
        <v>108</v>
      </c>
      <c r="BE90" s="3" t="s">
        <v>3863</v>
      </c>
    </row>
    <row r="91" spans="2:57" x14ac:dyDescent="0.25">
      <c r="B91" s="3" t="str">
        <f t="shared" si="23"/>
        <v>202627</v>
      </c>
      <c r="C91" s="3" t="s">
        <v>193</v>
      </c>
      <c r="D91" s="3">
        <v>81</v>
      </c>
      <c r="E91" s="3">
        <v>4</v>
      </c>
      <c r="F91" s="3">
        <f t="shared" si="12"/>
        <v>0</v>
      </c>
      <c r="G91" s="3" t="e">
        <f t="shared" ca="1" si="13"/>
        <v>#N/A</v>
      </c>
      <c r="H91" s="3">
        <f t="shared" ca="1" si="14"/>
        <v>0</v>
      </c>
      <c r="I91" s="3">
        <f t="shared" ca="1" si="15"/>
        <v>500</v>
      </c>
      <c r="J91" s="3" t="str">
        <f t="shared" ca="1" si="16"/>
        <v/>
      </c>
      <c r="K91" s="3" t="str">
        <f t="shared" ca="1" si="17"/>
        <v/>
      </c>
      <c r="L91" s="3" t="str">
        <f t="shared" ca="1" si="18"/>
        <v/>
      </c>
      <c r="M91" s="3" t="str">
        <f t="shared" ca="1" si="19"/>
        <v/>
      </c>
      <c r="AE91" s="3" t="str">
        <f t="shared" si="20"/>
        <v>RA_524_25_4_202526</v>
      </c>
      <c r="AF91" s="3">
        <v>202526</v>
      </c>
      <c r="AG91" s="3" t="s">
        <v>193</v>
      </c>
      <c r="AH91" s="3">
        <v>524</v>
      </c>
      <c r="AI91" s="3">
        <v>25</v>
      </c>
      <c r="AJ91" s="3" t="s">
        <v>195</v>
      </c>
      <c r="AK91" s="3">
        <v>4</v>
      </c>
      <c r="AL91" s="3">
        <v>480.98</v>
      </c>
      <c r="AN91" s="3" t="s">
        <v>3825</v>
      </c>
      <c r="AO91" s="3" t="s">
        <v>1470</v>
      </c>
      <c r="AP91" s="3" t="str">
        <f>IF(Details!$B$40=2,ValData!AN91,ValData!AO91)</f>
        <v>community council precepts</v>
      </c>
      <c r="AS91" s="3" t="str">
        <f t="shared" si="21"/>
        <v>RA_81</v>
      </c>
      <c r="AT91" s="3" t="str">
        <f>VLOOKUP(AS91,ValData!$AZ$4:$BC$214,4,FALSE)</f>
        <v>Housing benefit administration</v>
      </c>
      <c r="AZ91" s="3" t="str">
        <f t="shared" si="22"/>
        <v>RA_114</v>
      </c>
      <c r="BA91" s="3" t="s">
        <v>193</v>
      </c>
      <c r="BB91" s="3">
        <v>114</v>
      </c>
      <c r="BC91" s="3" t="s">
        <v>421</v>
      </c>
      <c r="BE91" s="3" t="s">
        <v>3868</v>
      </c>
    </row>
    <row r="92" spans="2:57" ht="13" x14ac:dyDescent="0.3">
      <c r="B92" s="3" t="str">
        <f t="shared" si="23"/>
        <v>202627</v>
      </c>
      <c r="C92" s="3" t="s">
        <v>193</v>
      </c>
      <c r="D92" s="3">
        <v>82</v>
      </c>
      <c r="E92" s="3">
        <v>4</v>
      </c>
      <c r="F92" s="3">
        <f t="shared" si="12"/>
        <v>0</v>
      </c>
      <c r="G92" s="3" t="e">
        <f t="shared" ca="1" si="13"/>
        <v>#N/A</v>
      </c>
      <c r="H92" s="3">
        <f t="shared" ca="1" si="14"/>
        <v>0</v>
      </c>
      <c r="I92" s="3">
        <f t="shared" ca="1" si="15"/>
        <v>500</v>
      </c>
      <c r="J92" s="3" t="str">
        <f t="shared" ca="1" si="16"/>
        <v/>
      </c>
      <c r="K92" s="3" t="str">
        <f t="shared" ca="1" si="17"/>
        <v/>
      </c>
      <c r="L92" s="3" t="str">
        <f t="shared" ca="1" si="18"/>
        <v/>
      </c>
      <c r="M92" s="3" t="str">
        <f t="shared" ca="1" si="19"/>
        <v/>
      </c>
      <c r="AE92" s="3" t="str">
        <f t="shared" si="20"/>
        <v>RA_536_25_4_202526</v>
      </c>
      <c r="AF92" s="3">
        <v>202526</v>
      </c>
      <c r="AG92" s="3" t="s">
        <v>193</v>
      </c>
      <c r="AH92" s="3">
        <v>536</v>
      </c>
      <c r="AI92" s="3">
        <v>25</v>
      </c>
      <c r="AJ92" s="3" t="s">
        <v>195</v>
      </c>
      <c r="AK92" s="3">
        <v>4</v>
      </c>
      <c r="AL92" s="3">
        <v>664.58</v>
      </c>
      <c r="AN92" s="20" t="s">
        <v>3856</v>
      </c>
      <c r="AS92" s="3" t="str">
        <f t="shared" si="21"/>
        <v>RA_82</v>
      </c>
      <c r="AT92" s="3" t="str">
        <f>VLOOKUP(AS92,ValData!$AZ$4:$BC$214,4,FALSE)</f>
        <v>Other welfare services</v>
      </c>
      <c r="AZ92" s="3" t="str">
        <f t="shared" si="22"/>
        <v>RA_115</v>
      </c>
      <c r="BA92" s="3" t="s">
        <v>193</v>
      </c>
      <c r="BB92" s="3">
        <v>115</v>
      </c>
      <c r="BC92" s="3" t="s">
        <v>408</v>
      </c>
      <c r="BE92" s="3" t="s">
        <v>3868</v>
      </c>
    </row>
    <row r="93" spans="2:57" x14ac:dyDescent="0.25">
      <c r="B93" s="3" t="str">
        <f t="shared" si="23"/>
        <v>202627</v>
      </c>
      <c r="C93" s="3" t="s">
        <v>193</v>
      </c>
      <c r="D93" s="3">
        <v>83</v>
      </c>
      <c r="E93" s="3">
        <v>4</v>
      </c>
      <c r="F93" s="3">
        <f t="shared" si="12"/>
        <v>0</v>
      </c>
      <c r="G93" s="3" t="e">
        <f t="shared" ca="1" si="13"/>
        <v>#N/A</v>
      </c>
      <c r="H93" s="3">
        <f t="shared" ca="1" si="14"/>
        <v>0</v>
      </c>
      <c r="I93" s="3">
        <f t="shared" ca="1" si="15"/>
        <v>500</v>
      </c>
      <c r="J93" s="3" t="str">
        <f t="shared" ca="1" si="16"/>
        <v/>
      </c>
      <c r="K93" s="3" t="str">
        <f t="shared" ca="1" si="17"/>
        <v/>
      </c>
      <c r="L93" s="3" t="str">
        <f t="shared" ca="1" si="18"/>
        <v/>
      </c>
      <c r="M93" s="3" t="str">
        <f t="shared" ca="1" si="19"/>
        <v/>
      </c>
      <c r="AE93" s="3" t="str">
        <f t="shared" si="20"/>
        <v>RA_514_25_4_202526</v>
      </c>
      <c r="AF93" s="3">
        <v>202526</v>
      </c>
      <c r="AG93" s="3" t="s">
        <v>193</v>
      </c>
      <c r="AH93" s="3">
        <v>514</v>
      </c>
      <c r="AI93" s="3">
        <v>25</v>
      </c>
      <c r="AJ93" s="3" t="s">
        <v>195</v>
      </c>
      <c r="AK93" s="3">
        <v>4</v>
      </c>
      <c r="AL93" s="3">
        <v>25.4</v>
      </c>
      <c r="AN93" s="3" t="s">
        <v>3822</v>
      </c>
      <c r="AO93" s="3" t="s">
        <v>3489</v>
      </c>
      <c r="AP93" s="3" t="str">
        <f>IF(Details!$B$40=2,ValData!AN93,ValData!AO93)</f>
        <v>redistributed non-domestic rates income</v>
      </c>
      <c r="AS93" s="3" t="str">
        <f t="shared" si="21"/>
        <v>RA_83</v>
      </c>
      <c r="AT93" s="3" t="str">
        <f>VLOOKUP(AS93,ValData!$AZ$4:$BC$214,4,FALSE)</f>
        <v>Supporting people</v>
      </c>
      <c r="AZ93" s="3" t="str">
        <f t="shared" si="22"/>
        <v>RA_116</v>
      </c>
      <c r="BA93" s="3" t="s">
        <v>193</v>
      </c>
      <c r="BB93" s="3">
        <v>116</v>
      </c>
      <c r="BC93" s="3" t="s">
        <v>409</v>
      </c>
      <c r="BE93" s="3" t="s">
        <v>3868</v>
      </c>
    </row>
    <row r="94" spans="2:57" x14ac:dyDescent="0.25">
      <c r="B94" s="3" t="str">
        <f t="shared" si="23"/>
        <v>202627</v>
      </c>
      <c r="C94" s="3" t="s">
        <v>193</v>
      </c>
      <c r="D94" s="3">
        <v>85</v>
      </c>
      <c r="E94" s="3">
        <v>4</v>
      </c>
      <c r="F94" s="3">
        <f t="shared" si="12"/>
        <v>0</v>
      </c>
      <c r="G94" s="3" t="e">
        <f t="shared" ca="1" si="13"/>
        <v>#N/A</v>
      </c>
      <c r="H94" s="3">
        <f t="shared" ca="1" si="14"/>
        <v>0</v>
      </c>
      <c r="I94" s="3">
        <f t="shared" ca="1" si="15"/>
        <v>500</v>
      </c>
      <c r="J94" s="3" t="str">
        <f t="shared" ca="1" si="16"/>
        <v/>
      </c>
      <c r="K94" s="3" t="str">
        <f t="shared" ca="1" si="17"/>
        <v/>
      </c>
      <c r="L94" s="3" t="str">
        <f t="shared" ca="1" si="18"/>
        <v/>
      </c>
      <c r="M94" s="3" t="str">
        <f t="shared" ca="1" si="19"/>
        <v/>
      </c>
      <c r="AE94" s="3" t="str">
        <f t="shared" si="20"/>
        <v>RA_538_25_4_202526</v>
      </c>
      <c r="AF94" s="3">
        <v>202526</v>
      </c>
      <c r="AG94" s="3" t="s">
        <v>193</v>
      </c>
      <c r="AH94" s="3">
        <v>538</v>
      </c>
      <c r="AI94" s="3">
        <v>25</v>
      </c>
      <c r="AJ94" s="3" t="s">
        <v>195</v>
      </c>
      <c r="AK94" s="3">
        <v>4</v>
      </c>
      <c r="AL94" s="3">
        <v>834.84347161215373</v>
      </c>
      <c r="AN94" s="3" t="s">
        <v>3828</v>
      </c>
      <c r="AO94" s="3" t="s">
        <v>3499</v>
      </c>
      <c r="AP94" s="3" t="str">
        <f>IF(Details!$B$40=2,ValData!AN94,ValData!AO94)</f>
        <v>police grant allocation under principal formula</v>
      </c>
      <c r="AS94" s="3" t="str">
        <f t="shared" si="21"/>
        <v>RA_85</v>
      </c>
      <c r="AT94" s="3" t="str">
        <f>VLOOKUP(AS94,ValData!$AZ$4:$BC$214,4,FALSE)</f>
        <v>Other council property</v>
      </c>
      <c r="AZ94" s="3" t="str">
        <f t="shared" si="22"/>
        <v>RA_117</v>
      </c>
      <c r="BA94" s="3" t="s">
        <v>193</v>
      </c>
      <c r="BB94" s="3">
        <v>117</v>
      </c>
      <c r="BC94" s="3" t="s">
        <v>3838</v>
      </c>
      <c r="BE94" s="3" t="s">
        <v>3868</v>
      </c>
    </row>
    <row r="95" spans="2:57" x14ac:dyDescent="0.25">
      <c r="B95" s="3" t="str">
        <f t="shared" si="23"/>
        <v>202627</v>
      </c>
      <c r="C95" s="3" t="s">
        <v>193</v>
      </c>
      <c r="D95" s="3">
        <v>89</v>
      </c>
      <c r="E95" s="3">
        <v>4</v>
      </c>
      <c r="F95" s="3">
        <f t="shared" si="12"/>
        <v>0</v>
      </c>
      <c r="G95" s="3" t="e">
        <f t="shared" ca="1" si="13"/>
        <v>#N/A</v>
      </c>
      <c r="H95" s="3">
        <f t="shared" ca="1" si="14"/>
        <v>0</v>
      </c>
      <c r="I95" s="3">
        <f t="shared" ca="1" si="15"/>
        <v>500</v>
      </c>
      <c r="J95" s="3" t="str">
        <f t="shared" ca="1" si="16"/>
        <v/>
      </c>
      <c r="K95" s="3" t="str">
        <f t="shared" ca="1" si="17"/>
        <v/>
      </c>
      <c r="L95" s="3" t="str">
        <f t="shared" ca="1" si="18"/>
        <v/>
      </c>
      <c r="M95" s="3" t="str">
        <f t="shared" ca="1" si="19"/>
        <v/>
      </c>
      <c r="AE95" s="3" t="str">
        <f t="shared" si="20"/>
        <v>RA_526_25_4_202526</v>
      </c>
      <c r="AF95" s="3">
        <v>202526</v>
      </c>
      <c r="AG95" s="3" t="s">
        <v>193</v>
      </c>
      <c r="AH95" s="3">
        <v>526</v>
      </c>
      <c r="AI95" s="3">
        <v>25</v>
      </c>
      <c r="AJ95" s="3" t="s">
        <v>195</v>
      </c>
      <c r="AK95" s="3">
        <v>4</v>
      </c>
      <c r="AL95" s="3">
        <v>350</v>
      </c>
      <c r="AN95" s="3" t="s">
        <v>3829</v>
      </c>
      <c r="AO95" s="3" t="s">
        <v>3488</v>
      </c>
      <c r="AP95" s="3" t="str">
        <f>IF(Details!$B$40=2,ValData!AN95,ValData!AO95)</f>
        <v>aggregate of council tax levies</v>
      </c>
      <c r="AS95" s="3" t="str">
        <f t="shared" si="21"/>
        <v>RA_89</v>
      </c>
      <c r="AT95" s="3" t="str">
        <f>VLOOKUP(AS95,ValData!$AZ$4:$BC$214,4,FALSE)</f>
        <v>Local tax collection</v>
      </c>
      <c r="AZ95" s="3" t="str">
        <f t="shared" si="22"/>
        <v>RA_117.1</v>
      </c>
      <c r="BA95" s="3" t="s">
        <v>193</v>
      </c>
      <c r="BB95" s="3">
        <v>117.1</v>
      </c>
      <c r="BC95" s="3" t="s">
        <v>425</v>
      </c>
      <c r="BE95" s="3" t="s">
        <v>3868</v>
      </c>
    </row>
    <row r="96" spans="2:57" x14ac:dyDescent="0.25">
      <c r="B96" s="3" t="str">
        <f t="shared" si="23"/>
        <v>202627</v>
      </c>
      <c r="C96" s="3" t="s">
        <v>193</v>
      </c>
      <c r="D96" s="3">
        <v>89.1</v>
      </c>
      <c r="E96" s="3">
        <v>4</v>
      </c>
      <c r="F96" s="3">
        <f t="shared" si="12"/>
        <v>0</v>
      </c>
      <c r="G96" s="3" t="e">
        <f t="shared" ca="1" si="13"/>
        <v>#N/A</v>
      </c>
      <c r="H96" s="3">
        <f t="shared" ca="1" si="14"/>
        <v>0</v>
      </c>
      <c r="I96" s="3">
        <f t="shared" ca="1" si="15"/>
        <v>500</v>
      </c>
      <c r="J96" s="3" t="str">
        <f t="shared" ca="1" si="16"/>
        <v/>
      </c>
      <c r="K96" s="3" t="str">
        <f t="shared" ca="1" si="17"/>
        <v/>
      </c>
      <c r="L96" s="3" t="str">
        <f t="shared" ca="1" si="18"/>
        <v/>
      </c>
      <c r="M96" s="3" t="str">
        <f t="shared" ca="1" si="19"/>
        <v/>
      </c>
      <c r="AE96" s="3" t="str">
        <f t="shared" si="20"/>
        <v>RA_534_25_4_202526</v>
      </c>
      <c r="AF96" s="3">
        <v>202526</v>
      </c>
      <c r="AG96" s="3" t="s">
        <v>193</v>
      </c>
      <c r="AH96" s="3">
        <v>534</v>
      </c>
      <c r="AI96" s="3">
        <v>25</v>
      </c>
      <c r="AJ96" s="3" t="s">
        <v>195</v>
      </c>
      <c r="AK96" s="3">
        <v>4</v>
      </c>
      <c r="AL96" s="3">
        <v>707.31399999999996</v>
      </c>
      <c r="AS96" s="3" t="str">
        <f t="shared" si="21"/>
        <v>RA_89.1</v>
      </c>
      <c r="AT96" s="3" t="str">
        <f>VLOOKUP(AS96,ValData!$AZ$4:$BC$214,4,FALSE)</f>
        <v>Registration of births, deaths and marriages</v>
      </c>
      <c r="AZ96" s="3" t="str">
        <f t="shared" si="22"/>
        <v>RA_118</v>
      </c>
      <c r="BA96" s="3" t="s">
        <v>193</v>
      </c>
      <c r="BB96" s="3">
        <v>118</v>
      </c>
      <c r="BC96" s="3" t="s">
        <v>180</v>
      </c>
      <c r="BE96" s="3" t="s">
        <v>3868</v>
      </c>
    </row>
    <row r="97" spans="2:57" x14ac:dyDescent="0.25">
      <c r="B97" s="3" t="str">
        <f t="shared" si="23"/>
        <v>202627</v>
      </c>
      <c r="C97" s="3" t="s">
        <v>193</v>
      </c>
      <c r="D97" s="3">
        <v>90</v>
      </c>
      <c r="E97" s="3">
        <v>4</v>
      </c>
      <c r="F97" s="3">
        <f t="shared" si="12"/>
        <v>0</v>
      </c>
      <c r="G97" s="3" t="e">
        <f t="shared" ca="1" si="13"/>
        <v>#N/A</v>
      </c>
      <c r="H97" s="3">
        <f t="shared" ca="1" si="14"/>
        <v>0</v>
      </c>
      <c r="I97" s="3">
        <f t="shared" ca="1" si="15"/>
        <v>500</v>
      </c>
      <c r="J97" s="3" t="str">
        <f t="shared" ca="1" si="16"/>
        <v/>
      </c>
      <c r="K97" s="3" t="str">
        <f t="shared" ca="1" si="17"/>
        <v/>
      </c>
      <c r="L97" s="3" t="str">
        <f t="shared" ca="1" si="18"/>
        <v/>
      </c>
      <c r="M97" s="3" t="str">
        <f t="shared" ca="1" si="19"/>
        <v/>
      </c>
      <c r="AE97" s="3" t="str">
        <f t="shared" si="20"/>
        <v>RA_532_25_4_202526</v>
      </c>
      <c r="AF97" s="3">
        <v>202526</v>
      </c>
      <c r="AG97" s="3" t="s">
        <v>193</v>
      </c>
      <c r="AH97" s="3">
        <v>532</v>
      </c>
      <c r="AI97" s="3">
        <v>25</v>
      </c>
      <c r="AJ97" s="3" t="s">
        <v>195</v>
      </c>
      <c r="AK97" s="3">
        <v>4</v>
      </c>
      <c r="AL97" s="3">
        <v>9509.737000000001</v>
      </c>
      <c r="AS97" s="3" t="str">
        <f t="shared" si="21"/>
        <v>RA_90</v>
      </c>
      <c r="AT97" s="3" t="str">
        <f>VLOOKUP(AS97,ValData!$AZ$4:$BC$214,4,FALSE)</f>
        <v>Elections</v>
      </c>
      <c r="AZ97" s="3" t="str">
        <f t="shared" si="22"/>
        <v>RA_119</v>
      </c>
      <c r="BA97" s="3" t="s">
        <v>193</v>
      </c>
      <c r="BB97" s="3">
        <v>119</v>
      </c>
      <c r="BC97" s="3" t="s">
        <v>3290</v>
      </c>
      <c r="BD97" s="3" t="s">
        <v>3718</v>
      </c>
      <c r="BE97" s="3" t="s">
        <v>3868</v>
      </c>
    </row>
    <row r="98" spans="2:57" ht="13" x14ac:dyDescent="0.3">
      <c r="B98" s="3" t="str">
        <f t="shared" si="23"/>
        <v>202627</v>
      </c>
      <c r="C98" s="3" t="s">
        <v>193</v>
      </c>
      <c r="D98" s="3">
        <v>91</v>
      </c>
      <c r="E98" s="3">
        <v>4</v>
      </c>
      <c r="F98" s="3">
        <f t="shared" si="12"/>
        <v>0</v>
      </c>
      <c r="G98" s="3" t="e">
        <f t="shared" ca="1" si="13"/>
        <v>#N/A</v>
      </c>
      <c r="H98" s="3">
        <f t="shared" ca="1" si="14"/>
        <v>0</v>
      </c>
      <c r="I98" s="3">
        <f t="shared" ca="1" si="15"/>
        <v>500</v>
      </c>
      <c r="J98" s="3" t="str">
        <f t="shared" ca="1" si="16"/>
        <v/>
      </c>
      <c r="K98" s="3" t="str">
        <f t="shared" ca="1" si="17"/>
        <v/>
      </c>
      <c r="L98" s="3" t="str">
        <f t="shared" ca="1" si="18"/>
        <v/>
      </c>
      <c r="M98" s="3" t="str">
        <f t="shared" ca="1" si="19"/>
        <v/>
      </c>
      <c r="AE98" s="3" t="str">
        <f t="shared" si="20"/>
        <v>RA_530_25_4_202526</v>
      </c>
      <c r="AF98" s="3">
        <v>202526</v>
      </c>
      <c r="AG98" s="3" t="s">
        <v>193</v>
      </c>
      <c r="AH98" s="3">
        <v>530</v>
      </c>
      <c r="AI98" s="3">
        <v>25</v>
      </c>
      <c r="AJ98" s="3" t="s">
        <v>195</v>
      </c>
      <c r="AK98" s="3">
        <v>4</v>
      </c>
      <c r="AL98" s="3">
        <v>1106.7619999999999</v>
      </c>
      <c r="AN98" s="20" t="s">
        <v>3938</v>
      </c>
      <c r="AS98" s="3" t="str">
        <f t="shared" si="21"/>
        <v>RA_91</v>
      </c>
      <c r="AT98" s="3" t="str">
        <f>VLOOKUP(AS98,ValData!$AZ$4:$BC$214,4,FALSE)</f>
        <v>Emergency planning</v>
      </c>
      <c r="AZ98" s="3" t="str">
        <f t="shared" si="22"/>
        <v>RA_120</v>
      </c>
      <c r="BA98" s="3" t="s">
        <v>193</v>
      </c>
      <c r="BB98" s="3">
        <v>120</v>
      </c>
      <c r="BC98" s="3" t="s">
        <v>181</v>
      </c>
      <c r="BE98" s="3" t="s">
        <v>3860</v>
      </c>
    </row>
    <row r="99" spans="2:57" x14ac:dyDescent="0.25">
      <c r="B99" s="3" t="str">
        <f t="shared" si="23"/>
        <v>202627</v>
      </c>
      <c r="C99" s="3" t="s">
        <v>193</v>
      </c>
      <c r="D99" s="3">
        <v>92.1</v>
      </c>
      <c r="E99" s="3">
        <v>4</v>
      </c>
      <c r="F99" s="3">
        <f t="shared" si="12"/>
        <v>0</v>
      </c>
      <c r="G99" s="3" t="e">
        <f t="shared" ca="1" si="13"/>
        <v>#N/A</v>
      </c>
      <c r="H99" s="3">
        <f t="shared" ca="1" si="14"/>
        <v>0</v>
      </c>
      <c r="I99" s="3">
        <f t="shared" ca="1" si="15"/>
        <v>500</v>
      </c>
      <c r="J99" s="3" t="str">
        <f t="shared" ca="1" si="16"/>
        <v/>
      </c>
      <c r="K99" s="3" t="str">
        <f t="shared" ca="1" si="17"/>
        <v/>
      </c>
      <c r="L99" s="3" t="str">
        <f t="shared" ca="1" si="18"/>
        <v/>
      </c>
      <c r="M99" s="3" t="str">
        <f t="shared" ca="1" si="19"/>
        <v/>
      </c>
      <c r="AE99" s="3" t="str">
        <f t="shared" si="20"/>
        <v>RA_528_25_4_202526</v>
      </c>
      <c r="AF99" s="3">
        <v>202526</v>
      </c>
      <c r="AG99" s="3" t="s">
        <v>193</v>
      </c>
      <c r="AH99" s="3">
        <v>528</v>
      </c>
      <c r="AI99" s="3">
        <v>25</v>
      </c>
      <c r="AJ99" s="3" t="s">
        <v>195</v>
      </c>
      <c r="AK99" s="3">
        <v>4</v>
      </c>
      <c r="AL99" s="3">
        <v>486</v>
      </c>
      <c r="AN99" s="3" t="s">
        <v>3819</v>
      </c>
      <c r="AO99" s="3" t="s">
        <v>3941</v>
      </c>
      <c r="AP99" s="3" t="str">
        <f>IF(Details!$B$40=2,ValData!AN99,ValData!AO99)</f>
        <v>1. Comparison Checks - PFI and RAG Totals</v>
      </c>
      <c r="AS99" s="3" t="str">
        <f t="shared" si="21"/>
        <v>RA_92.1</v>
      </c>
      <c r="AT99" s="3" t="str">
        <f>VLOOKUP(AS99,ValData!$AZ$4:$BC$214,4,FALSE)</f>
        <v>Local land charges</v>
      </c>
      <c r="AZ99" s="3" t="str">
        <f t="shared" si="22"/>
        <v>RA_121</v>
      </c>
      <c r="BA99" s="3" t="s">
        <v>193</v>
      </c>
      <c r="BB99" s="3">
        <v>121</v>
      </c>
      <c r="BC99" s="3" t="s">
        <v>3839</v>
      </c>
      <c r="BE99" s="3" t="s">
        <v>3866</v>
      </c>
    </row>
    <row r="100" spans="2:57" x14ac:dyDescent="0.25">
      <c r="B100" s="3" t="str">
        <f t="shared" si="23"/>
        <v>202627</v>
      </c>
      <c r="C100" s="3" t="s">
        <v>193</v>
      </c>
      <c r="D100" s="3">
        <v>92.2</v>
      </c>
      <c r="E100" s="3">
        <v>4</v>
      </c>
      <c r="F100" s="3">
        <f t="shared" si="12"/>
        <v>0</v>
      </c>
      <c r="G100" s="3" t="e">
        <f t="shared" ca="1" si="13"/>
        <v>#N/A</v>
      </c>
      <c r="H100" s="3">
        <f t="shared" ca="1" si="14"/>
        <v>0</v>
      </c>
      <c r="I100" s="3">
        <f t="shared" ca="1" si="15"/>
        <v>500</v>
      </c>
      <c r="J100" s="3" t="str">
        <f t="shared" ca="1" si="16"/>
        <v/>
      </c>
      <c r="K100" s="3" t="str">
        <f t="shared" ca="1" si="17"/>
        <v/>
      </c>
      <c r="L100" s="3" t="str">
        <f t="shared" ca="1" si="18"/>
        <v/>
      </c>
      <c r="M100" s="3" t="str">
        <f t="shared" ca="1" si="19"/>
        <v/>
      </c>
      <c r="AE100" s="3" t="str">
        <f t="shared" si="20"/>
        <v>RA_574_25_4_202425</v>
      </c>
      <c r="AF100" s="3">
        <v>202425</v>
      </c>
      <c r="AG100" s="3" t="s">
        <v>193</v>
      </c>
      <c r="AH100" s="3">
        <v>574</v>
      </c>
      <c r="AI100" s="3">
        <v>25</v>
      </c>
      <c r="AJ100" s="3" t="s">
        <v>195</v>
      </c>
      <c r="AK100" s="3">
        <v>4</v>
      </c>
      <c r="AL100" s="3">
        <v>0</v>
      </c>
      <c r="AN100" s="3" t="s">
        <v>3827</v>
      </c>
      <c r="AO100" s="3" t="s">
        <v>3942</v>
      </c>
      <c r="AP100" s="3" t="str">
        <f>IF(Details!$B$40=2,ValData!AN100,ValData!AO100)</f>
        <v>2. Comparison Checks - RA/BR1 Totals - UNITARIES ONLY</v>
      </c>
      <c r="AS100" s="3" t="str">
        <f t="shared" si="21"/>
        <v>RA_92.2</v>
      </c>
      <c r="AT100" s="3" t="str">
        <f>VLOOKUP(AS100,ValData!$AZ$4:$BC$214,4,FALSE)</f>
        <v>General grants, bequests and donations</v>
      </c>
      <c r="AZ100" s="3" t="str">
        <f t="shared" si="22"/>
        <v>RA_122</v>
      </c>
      <c r="BA100" s="3" t="s">
        <v>193</v>
      </c>
      <c r="BB100" s="3">
        <v>122</v>
      </c>
      <c r="BC100" s="3" t="s">
        <v>3840</v>
      </c>
      <c r="BE100" s="3" t="s">
        <v>3867</v>
      </c>
    </row>
    <row r="101" spans="2:57" x14ac:dyDescent="0.25">
      <c r="B101" s="3" t="str">
        <f t="shared" si="23"/>
        <v>202627</v>
      </c>
      <c r="C101" s="3" t="s">
        <v>193</v>
      </c>
      <c r="D101" s="3">
        <v>92.3</v>
      </c>
      <c r="E101" s="3">
        <v>4</v>
      </c>
      <c r="F101" s="3">
        <f t="shared" si="12"/>
        <v>0</v>
      </c>
      <c r="G101" s="3" t="e">
        <f t="shared" ca="1" si="13"/>
        <v>#N/A</v>
      </c>
      <c r="H101" s="3">
        <f t="shared" ca="1" si="14"/>
        <v>0</v>
      </c>
      <c r="I101" s="3">
        <f t="shared" ca="1" si="15"/>
        <v>500</v>
      </c>
      <c r="J101" s="3" t="str">
        <f t="shared" ca="1" si="16"/>
        <v/>
      </c>
      <c r="K101" s="3" t="str">
        <f t="shared" ca="1" si="17"/>
        <v/>
      </c>
      <c r="L101" s="3" t="str">
        <f t="shared" ca="1" si="18"/>
        <v/>
      </c>
      <c r="M101" s="3" t="str">
        <f t="shared" ca="1" si="19"/>
        <v/>
      </c>
      <c r="AE101" s="3" t="str">
        <f t="shared" si="20"/>
        <v>RA_545_25_4_202425</v>
      </c>
      <c r="AF101" s="3">
        <v>202425</v>
      </c>
      <c r="AG101" s="3" t="s">
        <v>193</v>
      </c>
      <c r="AH101" s="3">
        <v>545</v>
      </c>
      <c r="AI101" s="3">
        <v>25</v>
      </c>
      <c r="AJ101" s="3" t="s">
        <v>195</v>
      </c>
      <c r="AK101" s="3">
        <v>4</v>
      </c>
      <c r="AL101" s="3">
        <v>461.55537278506506</v>
      </c>
      <c r="AN101" s="3" t="s">
        <v>3826</v>
      </c>
      <c r="AO101" s="3" t="s">
        <v>3943</v>
      </c>
      <c r="AP101" s="3" t="str">
        <f>IF(Details!$B$40=2,ValData!AN101,ValData!AO101)</f>
        <v>3. Comparison Checks - RA/BR2 Totals - POLICE ONLY</v>
      </c>
      <c r="AS101" s="3" t="str">
        <f t="shared" si="21"/>
        <v>RA_92.3</v>
      </c>
      <c r="AT101" s="3" t="str">
        <f>VLOOKUP(AS101,ValData!$AZ$4:$BC$214,4,FALSE)</f>
        <v>Local welfare assistance schemes</v>
      </c>
      <c r="AZ101" s="3" t="str">
        <f t="shared" si="22"/>
        <v>RA_123</v>
      </c>
      <c r="BA101" s="3" t="s">
        <v>193</v>
      </c>
      <c r="BB101" s="3">
        <v>123</v>
      </c>
      <c r="BC101" s="3" t="s">
        <v>375</v>
      </c>
      <c r="BE101" s="3" t="s">
        <v>3868</v>
      </c>
    </row>
    <row r="102" spans="2:57" x14ac:dyDescent="0.25">
      <c r="B102" s="3" t="str">
        <f t="shared" ref="B102:B104" si="24">B101</f>
        <v>202627</v>
      </c>
      <c r="C102" s="3" t="s">
        <v>193</v>
      </c>
      <c r="D102" s="3">
        <v>102.11</v>
      </c>
      <c r="E102" s="3">
        <v>4</v>
      </c>
      <c r="F102" s="3">
        <f>UANumber</f>
        <v>0</v>
      </c>
      <c r="G102" s="3" t="e">
        <f t="shared" ref="G102:G103" ca="1" si="25">IF(VLOOKUP($D102,INDIRECT("Val"&amp;$C102),7,FALSE)="",0,VLOOKUP($D102,INDIRECT("Val"&amp;$C102),7,FALSE))</f>
        <v>#N/A</v>
      </c>
      <c r="H102" s="3">
        <f t="shared" ref="H102:H103" ca="1" si="26">IF(VLOOKUP($D102,INDIRECT("Val"&amp;$C102),8,FALSE)="",0,VLOOKUP($D102,INDIRECT("Val"&amp;$C102),8,FALSE))</f>
        <v>0</v>
      </c>
      <c r="I102" s="3">
        <f t="shared" ref="I102:I103" ca="1" si="27">IF(VLOOKUP($D102,INDIRECT("Val"&amp;$C102),9,FALSE)="",0,VLOOKUP($D102,INDIRECT("Val"&amp;$C102),9,FALSE))</f>
        <v>0</v>
      </c>
      <c r="J102" s="3" t="str">
        <f t="shared" ref="J102:J103" ca="1" si="28">IF(VLOOKUP($D102,INDIRECT("Val"&amp;$C102),17,FALSE)="","",VLOOKUP($D102,INDIRECT("Val"&amp;$C102),17,FALSE))</f>
        <v/>
      </c>
      <c r="K102" s="3" t="str">
        <f t="shared" ref="K102:K103" ca="1" si="29">IF(VLOOKUP($D102,INDIRECT("Val"&amp;$C102),18,FALSE)="","",VLOOKUP($D102,INDIRECT("Val"&amp;$C102),18,FALSE))</f>
        <v/>
      </c>
      <c r="L102" s="3" t="str">
        <f t="shared" ref="L102:L103" ca="1" si="30">IF(VLOOKUP($D102,INDIRECT("Val"&amp;$C102),19,FALSE)="","",VLOOKUP($D102,INDIRECT("Val"&amp;$C102),19,FALSE))</f>
        <v/>
      </c>
      <c r="M102" s="3" t="str">
        <f t="shared" ref="M102:M103" ca="1" si="31">IF(VLOOKUP($D102,INDIRECT("Val"&amp;$C102),20,FALSE)=0,"",VLOOKUP($D102,INDIRECT("Val"&amp;$C102),20,FALSE))</f>
        <v/>
      </c>
      <c r="AE102" s="3" t="str">
        <f t="shared" si="20"/>
        <v>RA_546_25_4_202425</v>
      </c>
      <c r="AF102" s="3">
        <v>202425</v>
      </c>
      <c r="AG102" s="3" t="s">
        <v>193</v>
      </c>
      <c r="AH102" s="3">
        <v>546</v>
      </c>
      <c r="AI102" s="3">
        <v>25</v>
      </c>
      <c r="AJ102" s="3" t="s">
        <v>195</v>
      </c>
      <c r="AK102" s="3">
        <v>4</v>
      </c>
      <c r="AL102" s="3">
        <v>68</v>
      </c>
      <c r="AN102" s="3" t="s">
        <v>3939</v>
      </c>
      <c r="AO102" s="3" t="s">
        <v>3944</v>
      </c>
      <c r="AP102" s="3" t="str">
        <f>IF(Details!$B$40=2,ValData!AN102,ValData!AO102)</f>
        <v>IGNORE - BR Figures not yet available</v>
      </c>
      <c r="AS102" s="3" t="str">
        <f t="shared" si="21"/>
        <v>RA_102.11</v>
      </c>
      <c r="AT102" s="3" t="str">
        <f>VLOOKUP(AS102,ValData!$AZ$4:$BC$214,4,FALSE)</f>
        <v>Police Services</v>
      </c>
      <c r="AZ102" s="3" t="str">
        <f t="shared" si="22"/>
        <v>RA_124</v>
      </c>
      <c r="BA102" s="3" t="s">
        <v>193</v>
      </c>
      <c r="BB102" s="3">
        <v>124</v>
      </c>
      <c r="BC102" s="3" t="s">
        <v>376</v>
      </c>
      <c r="BE102" s="3" t="s">
        <v>3868</v>
      </c>
    </row>
    <row r="103" spans="2:57" x14ac:dyDescent="0.25">
      <c r="B103" s="3" t="str">
        <f t="shared" si="24"/>
        <v>202627</v>
      </c>
      <c r="C103" s="3" t="s">
        <v>193</v>
      </c>
      <c r="D103" s="3">
        <v>106.11</v>
      </c>
      <c r="E103" s="3">
        <v>4</v>
      </c>
      <c r="F103" s="3">
        <f>UANumber</f>
        <v>0</v>
      </c>
      <c r="G103" s="3" t="e">
        <f t="shared" ca="1" si="25"/>
        <v>#N/A</v>
      </c>
      <c r="H103" s="3">
        <f t="shared" ca="1" si="26"/>
        <v>0</v>
      </c>
      <c r="I103" s="3">
        <f t="shared" ca="1" si="27"/>
        <v>0</v>
      </c>
      <c r="J103" s="3" t="str">
        <f t="shared" ca="1" si="28"/>
        <v/>
      </c>
      <c r="K103" s="3" t="str">
        <f t="shared" ca="1" si="29"/>
        <v/>
      </c>
      <c r="L103" s="3" t="str">
        <f t="shared" ca="1" si="30"/>
        <v/>
      </c>
      <c r="M103" s="3" t="str">
        <f t="shared" ca="1" si="31"/>
        <v/>
      </c>
      <c r="AE103" s="3" t="str">
        <f t="shared" si="20"/>
        <v>RA_548_25_4_202425</v>
      </c>
      <c r="AF103" s="3">
        <v>202425</v>
      </c>
      <c r="AG103" s="3" t="s">
        <v>193</v>
      </c>
      <c r="AH103" s="3">
        <v>548</v>
      </c>
      <c r="AI103" s="3">
        <v>25</v>
      </c>
      <c r="AJ103" s="3" t="s">
        <v>195</v>
      </c>
      <c r="AK103" s="3">
        <v>4</v>
      </c>
      <c r="AL103" s="3">
        <v>460.86399999999998</v>
      </c>
      <c r="AN103" s="3" t="s">
        <v>3940</v>
      </c>
      <c r="AO103" s="3" t="s">
        <v>3945</v>
      </c>
      <c r="AP103" s="3" t="str">
        <f>IF(Details!$B$40=2,ValData!AN103,ValData!AO103)</f>
        <v>PLEASE CHECK - BR Figures available</v>
      </c>
      <c r="AS103" s="3" t="str">
        <f t="shared" si="21"/>
        <v>RA_106.11</v>
      </c>
      <c r="AT103" s="3" t="str">
        <f>VLOOKUP(AS103,ValData!$AZ$4:$BC$214,4,FALSE)</f>
        <v>Fire and Rescue Services</v>
      </c>
      <c r="AZ103" s="3" t="str">
        <f t="shared" si="22"/>
        <v>RA_125</v>
      </c>
      <c r="BA103" s="3" t="s">
        <v>193</v>
      </c>
      <c r="BB103" s="3">
        <v>125</v>
      </c>
      <c r="BC103" s="3" t="s">
        <v>377</v>
      </c>
      <c r="BE103" s="3" t="s">
        <v>3868</v>
      </c>
    </row>
    <row r="104" spans="2:57" x14ac:dyDescent="0.25">
      <c r="B104" s="3" t="str">
        <f t="shared" si="24"/>
        <v>202627</v>
      </c>
      <c r="C104" s="3" t="s">
        <v>193</v>
      </c>
      <c r="D104" s="3">
        <v>107.1</v>
      </c>
      <c r="E104" s="3">
        <v>4</v>
      </c>
      <c r="F104" s="3">
        <f t="shared" si="12"/>
        <v>0</v>
      </c>
      <c r="G104" s="3" t="e">
        <f t="shared" ca="1" si="13"/>
        <v>#N/A</v>
      </c>
      <c r="H104" s="3">
        <f t="shared" ca="1" si="14"/>
        <v>0</v>
      </c>
      <c r="I104" s="3">
        <f t="shared" ca="1" si="15"/>
        <v>500</v>
      </c>
      <c r="J104" s="3" t="str">
        <f t="shared" ca="1" si="16"/>
        <v/>
      </c>
      <c r="K104" s="3" t="str">
        <f t="shared" ca="1" si="17"/>
        <v/>
      </c>
      <c r="L104" s="3" t="str">
        <f t="shared" ca="1" si="18"/>
        <v/>
      </c>
      <c r="M104" s="3" t="str">
        <f t="shared" ca="1" si="19"/>
        <v/>
      </c>
      <c r="AE104" s="3" t="str">
        <f t="shared" si="20"/>
        <v>RA_550_25_4_202425</v>
      </c>
      <c r="AF104" s="3">
        <v>202425</v>
      </c>
      <c r="AG104" s="3" t="s">
        <v>193</v>
      </c>
      <c r="AH104" s="3">
        <v>550</v>
      </c>
      <c r="AI104" s="3">
        <v>25</v>
      </c>
      <c r="AJ104" s="3" t="s">
        <v>195</v>
      </c>
      <c r="AK104" s="3">
        <v>4</v>
      </c>
      <c r="AL104" s="3">
        <v>647.88800000000003</v>
      </c>
      <c r="AS104" s="3" t="str">
        <f t="shared" si="21"/>
        <v>RA_107.1</v>
      </c>
      <c r="AT104" s="3" t="str">
        <f>VLOOKUP(AS104,ValData!$AZ$4:$BC$214,4,FALSE)</f>
        <v>Conservation of the Natural Environment</v>
      </c>
      <c r="AZ104" s="3" t="str">
        <f t="shared" si="22"/>
        <v>RA_127</v>
      </c>
      <c r="BA104" s="3" t="s">
        <v>193</v>
      </c>
      <c r="BB104" s="3">
        <v>127</v>
      </c>
      <c r="BC104" s="3" t="s">
        <v>208</v>
      </c>
      <c r="BE104" s="3" t="s">
        <v>3868</v>
      </c>
    </row>
    <row r="105" spans="2:57" x14ac:dyDescent="0.25">
      <c r="B105" s="3" t="str">
        <f t="shared" si="23"/>
        <v>202627</v>
      </c>
      <c r="C105" s="3" t="s">
        <v>193</v>
      </c>
      <c r="D105" s="3">
        <v>107.2</v>
      </c>
      <c r="E105" s="3">
        <v>4</v>
      </c>
      <c r="F105" s="3">
        <f t="shared" si="12"/>
        <v>0</v>
      </c>
      <c r="G105" s="3" t="e">
        <f t="shared" ca="1" si="13"/>
        <v>#N/A</v>
      </c>
      <c r="H105" s="3">
        <f t="shared" ca="1" si="14"/>
        <v>0</v>
      </c>
      <c r="I105" s="3">
        <f t="shared" ca="1" si="15"/>
        <v>500</v>
      </c>
      <c r="J105" s="3" t="str">
        <f t="shared" ca="1" si="16"/>
        <v/>
      </c>
      <c r="K105" s="3" t="str">
        <f t="shared" ca="1" si="17"/>
        <v/>
      </c>
      <c r="L105" s="3" t="str">
        <f t="shared" ca="1" si="18"/>
        <v/>
      </c>
      <c r="M105" s="3" t="str">
        <f t="shared" ca="1" si="19"/>
        <v/>
      </c>
      <c r="AE105" s="3" t="str">
        <f t="shared" si="20"/>
        <v>RA_552_25_4_202425</v>
      </c>
      <c r="AF105" s="3">
        <v>202425</v>
      </c>
      <c r="AG105" s="3" t="s">
        <v>193</v>
      </c>
      <c r="AH105" s="3">
        <v>552</v>
      </c>
      <c r="AI105" s="3">
        <v>25</v>
      </c>
      <c r="AJ105" s="3" t="s">
        <v>195</v>
      </c>
      <c r="AK105" s="3">
        <v>4</v>
      </c>
      <c r="AL105" s="3">
        <v>1385.87</v>
      </c>
      <c r="AS105" s="3" t="str">
        <f t="shared" si="21"/>
        <v>RA_107.2</v>
      </c>
      <c r="AT105" s="3" t="str">
        <f>VLOOKUP(AS105,ValData!$AZ$4:$BC$214,4,FALSE)</f>
        <v>Conservation of Cultural Heritage</v>
      </c>
      <c r="AZ105" s="3" t="str">
        <f t="shared" si="22"/>
        <v>RA_128</v>
      </c>
      <c r="BA105" s="3" t="s">
        <v>193</v>
      </c>
      <c r="BB105" s="3">
        <v>128</v>
      </c>
      <c r="BC105" s="3" t="s">
        <v>207</v>
      </c>
      <c r="BE105" s="3" t="s">
        <v>3868</v>
      </c>
    </row>
    <row r="106" spans="2:57" ht="13" x14ac:dyDescent="0.3">
      <c r="B106" s="3" t="str">
        <f t="shared" si="23"/>
        <v>202627</v>
      </c>
      <c r="C106" s="3" t="s">
        <v>193</v>
      </c>
      <c r="D106" s="3">
        <v>107.3</v>
      </c>
      <c r="E106" s="3">
        <v>4</v>
      </c>
      <c r="F106" s="3">
        <f t="shared" si="12"/>
        <v>0</v>
      </c>
      <c r="G106" s="3" t="e">
        <f t="shared" ca="1" si="13"/>
        <v>#N/A</v>
      </c>
      <c r="H106" s="3">
        <f t="shared" ca="1" si="14"/>
        <v>0</v>
      </c>
      <c r="I106" s="3">
        <f t="shared" ca="1" si="15"/>
        <v>500</v>
      </c>
      <c r="J106" s="3" t="str">
        <f t="shared" ca="1" si="16"/>
        <v/>
      </c>
      <c r="K106" s="3" t="str">
        <f t="shared" ca="1" si="17"/>
        <v/>
      </c>
      <c r="L106" s="3" t="str">
        <f t="shared" ca="1" si="18"/>
        <v/>
      </c>
      <c r="M106" s="3" t="str">
        <f t="shared" ca="1" si="19"/>
        <v/>
      </c>
      <c r="AE106" s="3" t="str">
        <f t="shared" si="20"/>
        <v>RA_562_25_4_202425</v>
      </c>
      <c r="AF106" s="3">
        <v>202425</v>
      </c>
      <c r="AG106" s="3" t="s">
        <v>193</v>
      </c>
      <c r="AH106" s="3">
        <v>562</v>
      </c>
      <c r="AI106" s="3">
        <v>25</v>
      </c>
      <c r="AJ106" s="3" t="s">
        <v>195</v>
      </c>
      <c r="AK106" s="3">
        <v>4</v>
      </c>
      <c r="AL106" s="3">
        <v>0</v>
      </c>
      <c r="AP106" s="432" t="s">
        <v>3964</v>
      </c>
      <c r="AQ106" s="876"/>
      <c r="AS106" s="3" t="str">
        <f t="shared" si="21"/>
        <v>RA_107.3</v>
      </c>
      <c r="AT106" s="3" t="str">
        <f>VLOOKUP(AS106,ValData!$AZ$4:$BC$214,4,FALSE)</f>
        <v>Recreation Management and Transport</v>
      </c>
      <c r="AZ106" s="3" t="str">
        <f t="shared" si="22"/>
        <v>RA_129</v>
      </c>
      <c r="BA106" s="3" t="s">
        <v>193</v>
      </c>
      <c r="BB106" s="3">
        <v>129</v>
      </c>
      <c r="BC106" s="3" t="s">
        <v>209</v>
      </c>
      <c r="BE106" s="3" t="s">
        <v>3868</v>
      </c>
    </row>
    <row r="107" spans="2:57" x14ac:dyDescent="0.25">
      <c r="B107" s="3" t="str">
        <f t="shared" si="23"/>
        <v>202627</v>
      </c>
      <c r="C107" s="3" t="s">
        <v>193</v>
      </c>
      <c r="D107" s="3">
        <v>107.4</v>
      </c>
      <c r="E107" s="3">
        <v>4</v>
      </c>
      <c r="F107" s="3">
        <f t="shared" si="12"/>
        <v>0</v>
      </c>
      <c r="G107" s="3" t="e">
        <f t="shared" ca="1" si="13"/>
        <v>#N/A</v>
      </c>
      <c r="H107" s="3">
        <f t="shared" ca="1" si="14"/>
        <v>0</v>
      </c>
      <c r="I107" s="3">
        <f t="shared" ca="1" si="15"/>
        <v>500</v>
      </c>
      <c r="J107" s="3" t="str">
        <f t="shared" ca="1" si="16"/>
        <v/>
      </c>
      <c r="K107" s="3" t="str">
        <f t="shared" ca="1" si="17"/>
        <v/>
      </c>
      <c r="L107" s="3" t="str">
        <f t="shared" ca="1" si="18"/>
        <v/>
      </c>
      <c r="M107" s="3" t="str">
        <f t="shared" ca="1" si="19"/>
        <v/>
      </c>
      <c r="AE107" s="3" t="str">
        <f t="shared" si="20"/>
        <v>RA_564_25_4_202425</v>
      </c>
      <c r="AF107" s="3">
        <v>202425</v>
      </c>
      <c r="AG107" s="3" t="s">
        <v>193</v>
      </c>
      <c r="AH107" s="3">
        <v>564</v>
      </c>
      <c r="AI107" s="3">
        <v>25</v>
      </c>
      <c r="AJ107" s="3" t="s">
        <v>195</v>
      </c>
      <c r="AK107" s="3">
        <v>4</v>
      </c>
      <c r="AL107" s="3">
        <v>0</v>
      </c>
      <c r="AP107" s="434" t="s">
        <v>3965</v>
      </c>
      <c r="AQ107" s="433" t="s">
        <v>3966</v>
      </c>
      <c r="AS107" s="3" t="str">
        <f t="shared" si="21"/>
        <v>RA_107.4</v>
      </c>
      <c r="AT107" s="3" t="str">
        <f>VLOOKUP(AS107,ValData!$AZ$4:$BC$214,4,FALSE)</f>
        <v>Promoting understanding</v>
      </c>
      <c r="AZ107" s="3" t="str">
        <f t="shared" si="22"/>
        <v>RA_130</v>
      </c>
      <c r="BA107" s="3" t="s">
        <v>193</v>
      </c>
      <c r="BB107" s="3">
        <v>130</v>
      </c>
      <c r="BC107" s="3" t="s">
        <v>182</v>
      </c>
      <c r="BE107" s="3" t="s">
        <v>3868</v>
      </c>
    </row>
    <row r="108" spans="2:57" x14ac:dyDescent="0.25">
      <c r="B108" s="3" t="str">
        <f t="shared" si="23"/>
        <v>202627</v>
      </c>
      <c r="C108" s="3" t="s">
        <v>193</v>
      </c>
      <c r="D108" s="3">
        <v>107.5</v>
      </c>
      <c r="E108" s="3">
        <v>4</v>
      </c>
      <c r="F108" s="3">
        <f t="shared" si="12"/>
        <v>0</v>
      </c>
      <c r="G108" s="3" t="e">
        <f t="shared" ca="1" si="13"/>
        <v>#N/A</v>
      </c>
      <c r="H108" s="3">
        <f t="shared" ca="1" si="14"/>
        <v>0</v>
      </c>
      <c r="I108" s="3">
        <f t="shared" ca="1" si="15"/>
        <v>500</v>
      </c>
      <c r="J108" s="3" t="str">
        <f t="shared" ca="1" si="16"/>
        <v/>
      </c>
      <c r="K108" s="3" t="str">
        <f t="shared" ca="1" si="17"/>
        <v/>
      </c>
      <c r="L108" s="3" t="str">
        <f t="shared" ca="1" si="18"/>
        <v/>
      </c>
      <c r="M108" s="3" t="str">
        <f t="shared" ca="1" si="19"/>
        <v/>
      </c>
      <c r="AE108" s="3" t="str">
        <f t="shared" si="20"/>
        <v>RA_566_25_4_202425</v>
      </c>
      <c r="AF108" s="3">
        <v>202425</v>
      </c>
      <c r="AG108" s="3" t="s">
        <v>193</v>
      </c>
      <c r="AH108" s="3">
        <v>566</v>
      </c>
      <c r="AI108" s="3">
        <v>25</v>
      </c>
      <c r="AJ108" s="3" t="s">
        <v>195</v>
      </c>
      <c r="AK108" s="3">
        <v>4</v>
      </c>
      <c r="AL108" s="3">
        <v>0</v>
      </c>
      <c r="AP108" s="434" t="s">
        <v>3956</v>
      </c>
      <c r="AQ108" s="433" t="s">
        <v>3967</v>
      </c>
      <c r="AS108" s="3" t="str">
        <f t="shared" si="21"/>
        <v>RA_107.5</v>
      </c>
      <c r="AT108" s="3" t="str">
        <f>VLOOKUP(AS108,ValData!$AZ$4:$BC$214,4,FALSE)</f>
        <v>Rangers, Estates and Volunteers</v>
      </c>
      <c r="AZ108" s="3" t="str">
        <f t="shared" si="22"/>
        <v>RA_131</v>
      </c>
      <c r="BA108" s="3" t="s">
        <v>193</v>
      </c>
      <c r="BB108" s="3">
        <v>131</v>
      </c>
      <c r="BC108" s="3" t="s">
        <v>3292</v>
      </c>
      <c r="BD108" s="3" t="s">
        <v>3718</v>
      </c>
      <c r="BE108" s="3" t="s">
        <v>3868</v>
      </c>
    </row>
    <row r="109" spans="2:57" x14ac:dyDescent="0.25">
      <c r="B109" s="3" t="str">
        <f t="shared" si="23"/>
        <v>202627</v>
      </c>
      <c r="C109" s="3" t="s">
        <v>193</v>
      </c>
      <c r="D109" s="3">
        <v>107.6</v>
      </c>
      <c r="E109" s="3">
        <v>4</v>
      </c>
      <c r="F109" s="3">
        <f t="shared" si="12"/>
        <v>0</v>
      </c>
      <c r="G109" s="3" t="e">
        <f t="shared" ca="1" si="13"/>
        <v>#N/A</v>
      </c>
      <c r="H109" s="3">
        <f t="shared" ca="1" si="14"/>
        <v>0</v>
      </c>
      <c r="I109" s="3">
        <f t="shared" ca="1" si="15"/>
        <v>500</v>
      </c>
      <c r="J109" s="3" t="str">
        <f t="shared" ca="1" si="16"/>
        <v/>
      </c>
      <c r="K109" s="3" t="str">
        <f t="shared" ca="1" si="17"/>
        <v/>
      </c>
      <c r="L109" s="3" t="str">
        <f t="shared" ca="1" si="18"/>
        <v/>
      </c>
      <c r="M109" s="3" t="str">
        <f t="shared" ca="1" si="19"/>
        <v/>
      </c>
      <c r="AE109" s="3" t="str">
        <f t="shared" si="20"/>
        <v>RA_584_25_4_202425</v>
      </c>
      <c r="AF109" s="3">
        <v>202425</v>
      </c>
      <c r="AG109" s="3" t="s">
        <v>193</v>
      </c>
      <c r="AH109" s="3">
        <v>584</v>
      </c>
      <c r="AI109" s="3">
        <v>25</v>
      </c>
      <c r="AJ109" s="3" t="s">
        <v>195</v>
      </c>
      <c r="AK109" s="3">
        <v>4</v>
      </c>
      <c r="AL109" s="3">
        <v>0</v>
      </c>
      <c r="AP109" s="434" t="s">
        <v>3951</v>
      </c>
      <c r="AQ109" s="433" t="s">
        <v>3968</v>
      </c>
      <c r="AS109" s="3" t="str">
        <f t="shared" si="21"/>
        <v>RA_107.6</v>
      </c>
      <c r="AT109" s="3" t="str">
        <f>VLOOKUP(AS109,ValData!$AZ$4:$BC$214,4,FALSE)</f>
        <v>Development control</v>
      </c>
      <c r="AZ109" s="3" t="str">
        <f t="shared" si="22"/>
        <v>RA_132</v>
      </c>
      <c r="BA109" s="3" t="s">
        <v>193</v>
      </c>
      <c r="BB109" s="3">
        <v>132</v>
      </c>
      <c r="BC109" s="3" t="s">
        <v>210</v>
      </c>
      <c r="BE109" s="3" t="s">
        <v>3868</v>
      </c>
    </row>
    <row r="110" spans="2:57" x14ac:dyDescent="0.25">
      <c r="B110" s="3" t="str">
        <f t="shared" si="23"/>
        <v>202627</v>
      </c>
      <c r="C110" s="3" t="s">
        <v>193</v>
      </c>
      <c r="D110" s="3">
        <v>107.7</v>
      </c>
      <c r="E110" s="3">
        <v>4</v>
      </c>
      <c r="F110" s="3">
        <f t="shared" si="12"/>
        <v>0</v>
      </c>
      <c r="G110" s="3" t="e">
        <f t="shared" ca="1" si="13"/>
        <v>#N/A</v>
      </c>
      <c r="H110" s="3">
        <f t="shared" ca="1" si="14"/>
        <v>0</v>
      </c>
      <c r="I110" s="3">
        <f t="shared" ca="1" si="15"/>
        <v>500</v>
      </c>
      <c r="J110" s="3" t="str">
        <f t="shared" ca="1" si="16"/>
        <v/>
      </c>
      <c r="K110" s="3" t="str">
        <f t="shared" ca="1" si="17"/>
        <v/>
      </c>
      <c r="L110" s="3" t="str">
        <f t="shared" ca="1" si="18"/>
        <v/>
      </c>
      <c r="M110" s="3" t="str">
        <f t="shared" ca="1" si="19"/>
        <v/>
      </c>
      <c r="AE110" s="3" t="str">
        <f t="shared" si="20"/>
        <v>RA_572_25_4_202425</v>
      </c>
      <c r="AF110" s="3">
        <v>202425</v>
      </c>
      <c r="AG110" s="3" t="s">
        <v>193</v>
      </c>
      <c r="AH110" s="3">
        <v>572</v>
      </c>
      <c r="AI110" s="3">
        <v>25</v>
      </c>
      <c r="AJ110" s="3" t="s">
        <v>195</v>
      </c>
      <c r="AK110" s="3">
        <v>4</v>
      </c>
      <c r="AL110" s="3">
        <v>0</v>
      </c>
      <c r="AP110" s="434" t="s">
        <v>3860</v>
      </c>
      <c r="AQ110" s="433" t="s">
        <v>3969</v>
      </c>
      <c r="AS110" s="3" t="str">
        <f t="shared" si="21"/>
        <v>RA_107.7</v>
      </c>
      <c r="AT110" s="3" t="str">
        <f>VLOOKUP(AS110,ValData!$AZ$4:$BC$214,4,FALSE)</f>
        <v>Forward planning and communities</v>
      </c>
      <c r="AZ110" s="3" t="str">
        <f t="shared" si="22"/>
        <v>RA_133</v>
      </c>
      <c r="BA110" s="3" t="s">
        <v>193</v>
      </c>
      <c r="BB110" s="3">
        <v>133</v>
      </c>
      <c r="BC110" s="3" t="s">
        <v>211</v>
      </c>
      <c r="BE110" s="3" t="s">
        <v>3868</v>
      </c>
    </row>
    <row r="111" spans="2:57" x14ac:dyDescent="0.25">
      <c r="B111" s="3" t="str">
        <f t="shared" si="23"/>
        <v>202627</v>
      </c>
      <c r="C111" s="3" t="s">
        <v>193</v>
      </c>
      <c r="D111" s="3">
        <v>107.8</v>
      </c>
      <c r="E111" s="3">
        <v>4</v>
      </c>
      <c r="F111" s="3">
        <f t="shared" si="12"/>
        <v>0</v>
      </c>
      <c r="G111" s="3" t="e">
        <f t="shared" ca="1" si="13"/>
        <v>#N/A</v>
      </c>
      <c r="H111" s="3">
        <f t="shared" ca="1" si="14"/>
        <v>0</v>
      </c>
      <c r="I111" s="3">
        <f t="shared" ca="1" si="15"/>
        <v>500</v>
      </c>
      <c r="J111" s="3" t="str">
        <f t="shared" ca="1" si="16"/>
        <v/>
      </c>
      <c r="K111" s="3" t="str">
        <f t="shared" ca="1" si="17"/>
        <v/>
      </c>
      <c r="L111" s="3" t="str">
        <f t="shared" ca="1" si="18"/>
        <v/>
      </c>
      <c r="M111" s="3" t="str">
        <f t="shared" ca="1" si="19"/>
        <v/>
      </c>
      <c r="AE111" s="3" t="str">
        <f t="shared" si="20"/>
        <v>RA_576_25_4_202425</v>
      </c>
      <c r="AF111" s="3">
        <v>202425</v>
      </c>
      <c r="AG111" s="3" t="s">
        <v>193</v>
      </c>
      <c r="AH111" s="3">
        <v>576</v>
      </c>
      <c r="AI111" s="3">
        <v>25</v>
      </c>
      <c r="AJ111" s="3" t="s">
        <v>195</v>
      </c>
      <c r="AK111" s="3">
        <v>4</v>
      </c>
      <c r="AL111" s="3">
        <v>0</v>
      </c>
      <c r="AP111" s="434" t="s">
        <v>230</v>
      </c>
      <c r="AQ111" s="433" t="s">
        <v>3970</v>
      </c>
      <c r="AS111" s="3" t="str">
        <f t="shared" si="21"/>
        <v>RA_107.8</v>
      </c>
      <c r="AT111" s="3" t="str">
        <f>VLOOKUP(AS111,ValData!$AZ$4:$BC$214,4,FALSE)</f>
        <v>Specialist Ring-fenced Accounts</v>
      </c>
      <c r="AZ111" s="3" t="str">
        <f t="shared" si="22"/>
        <v>RA_134</v>
      </c>
      <c r="BA111" s="3" t="s">
        <v>193</v>
      </c>
      <c r="BB111" s="3">
        <v>134</v>
      </c>
      <c r="BC111" s="3" t="s">
        <v>72</v>
      </c>
      <c r="BE111" s="3" t="s">
        <v>3868</v>
      </c>
    </row>
    <row r="112" spans="2:57" x14ac:dyDescent="0.25">
      <c r="B112" s="3" t="str">
        <f t="shared" si="23"/>
        <v>202627</v>
      </c>
      <c r="C112" s="3" t="s">
        <v>193</v>
      </c>
      <c r="D112" s="3">
        <v>114</v>
      </c>
      <c r="E112" s="3">
        <v>4</v>
      </c>
      <c r="F112" s="3">
        <f t="shared" si="12"/>
        <v>0</v>
      </c>
      <c r="G112" s="3" t="e">
        <f t="shared" ca="1" si="13"/>
        <v>#N/A</v>
      </c>
      <c r="H112" s="3">
        <f t="shared" ca="1" si="14"/>
        <v>0</v>
      </c>
      <c r="I112" s="3">
        <f t="shared" ca="1" si="15"/>
        <v>500</v>
      </c>
      <c r="J112" s="3" t="str">
        <f t="shared" ca="1" si="16"/>
        <v/>
      </c>
      <c r="K112" s="3" t="str">
        <f t="shared" ca="1" si="17"/>
        <v/>
      </c>
      <c r="L112" s="3" t="str">
        <f t="shared" ca="1" si="18"/>
        <v/>
      </c>
      <c r="M112" s="3" t="str">
        <f t="shared" ca="1" si="19"/>
        <v/>
      </c>
      <c r="AE112" s="3" t="str">
        <f t="shared" si="20"/>
        <v>RA_582_25_4_202425</v>
      </c>
      <c r="AF112" s="3">
        <v>202425</v>
      </c>
      <c r="AG112" s="3" t="s">
        <v>193</v>
      </c>
      <c r="AH112" s="3">
        <v>582</v>
      </c>
      <c r="AI112" s="3">
        <v>25</v>
      </c>
      <c r="AJ112" s="3" t="s">
        <v>195</v>
      </c>
      <c r="AK112" s="3">
        <v>4</v>
      </c>
      <c r="AL112" s="3">
        <v>0</v>
      </c>
      <c r="AP112" s="435" t="s">
        <v>3718</v>
      </c>
      <c r="AQ112" s="436" t="s">
        <v>3971</v>
      </c>
      <c r="AS112" s="3" t="str">
        <f t="shared" si="21"/>
        <v>RA_114</v>
      </c>
      <c r="AT112" s="3" t="str">
        <f>VLOOKUP(AS112,ValData!$AZ$4:$BC$214,4,FALSE)</f>
        <v>Other services including adjustment to capital charges in respect of recharged administration and support (Counties, Police, Fire and National Parks)</v>
      </c>
      <c r="AZ112" s="3" t="str">
        <f t="shared" si="22"/>
        <v>RA_135</v>
      </c>
      <c r="BA112" s="3" t="s">
        <v>193</v>
      </c>
      <c r="BB112" s="3">
        <v>135</v>
      </c>
      <c r="BC112" s="3" t="s">
        <v>385</v>
      </c>
      <c r="BE112" s="3" t="s">
        <v>3868</v>
      </c>
    </row>
    <row r="113" spans="2:57" x14ac:dyDescent="0.25">
      <c r="B113" s="3" t="str">
        <f t="shared" si="23"/>
        <v>202627</v>
      </c>
      <c r="C113" s="3" t="s">
        <v>193</v>
      </c>
      <c r="D113" s="3">
        <v>115</v>
      </c>
      <c r="E113" s="3">
        <v>4</v>
      </c>
      <c r="F113" s="3">
        <f t="shared" si="12"/>
        <v>0</v>
      </c>
      <c r="G113" s="3" t="e">
        <f t="shared" ca="1" si="13"/>
        <v>#N/A</v>
      </c>
      <c r="H113" s="3">
        <f t="shared" ca="1" si="14"/>
        <v>0</v>
      </c>
      <c r="I113" s="3">
        <f t="shared" ca="1" si="15"/>
        <v>500</v>
      </c>
      <c r="J113" s="3" t="str">
        <f t="shared" ca="1" si="16"/>
        <v/>
      </c>
      <c r="K113" s="3" t="str">
        <f t="shared" ca="1" si="17"/>
        <v/>
      </c>
      <c r="L113" s="3" t="str">
        <f t="shared" ca="1" si="18"/>
        <v/>
      </c>
      <c r="M113" s="3" t="str">
        <f t="shared" ca="1" si="19"/>
        <v/>
      </c>
      <c r="AE113" s="3" t="str">
        <f t="shared" si="20"/>
        <v>RA_540_25_4_202425</v>
      </c>
      <c r="AF113" s="3">
        <v>202425</v>
      </c>
      <c r="AG113" s="3" t="s">
        <v>193</v>
      </c>
      <c r="AH113" s="3">
        <v>540</v>
      </c>
      <c r="AI113" s="3">
        <v>25</v>
      </c>
      <c r="AJ113" s="3" t="s">
        <v>195</v>
      </c>
      <c r="AK113" s="3">
        <v>4</v>
      </c>
      <c r="AL113" s="3">
        <v>500.44099999999997</v>
      </c>
      <c r="AS113" s="3" t="str">
        <f t="shared" si="21"/>
        <v>RA_115</v>
      </c>
      <c r="AT113" s="3" t="str">
        <f>VLOOKUP(AS113,ValData!$AZ$4:$BC$214,4,FALSE)</f>
        <v>Corporate management</v>
      </c>
      <c r="AZ113" s="3" t="str">
        <f t="shared" si="22"/>
        <v>RA_136</v>
      </c>
      <c r="BA113" s="3" t="s">
        <v>193</v>
      </c>
      <c r="BB113" s="3">
        <v>136</v>
      </c>
      <c r="BC113" s="3" t="s">
        <v>220</v>
      </c>
      <c r="BE113" s="3" t="s">
        <v>3868</v>
      </c>
    </row>
    <row r="114" spans="2:57" x14ac:dyDescent="0.25">
      <c r="B114" s="3" t="str">
        <f t="shared" si="23"/>
        <v>202627</v>
      </c>
      <c r="C114" s="3" t="s">
        <v>193</v>
      </c>
      <c r="D114" s="3">
        <v>116</v>
      </c>
      <c r="E114" s="3">
        <v>4</v>
      </c>
      <c r="F114" s="3">
        <f t="shared" si="12"/>
        <v>0</v>
      </c>
      <c r="G114" s="3" t="e">
        <f t="shared" ca="1" si="13"/>
        <v>#N/A</v>
      </c>
      <c r="H114" s="3">
        <f t="shared" ca="1" si="14"/>
        <v>0</v>
      </c>
      <c r="I114" s="3">
        <f t="shared" ca="1" si="15"/>
        <v>500</v>
      </c>
      <c r="J114" s="3" t="str">
        <f t="shared" ca="1" si="16"/>
        <v/>
      </c>
      <c r="K114" s="3" t="str">
        <f t="shared" ca="1" si="17"/>
        <v/>
      </c>
      <c r="L114" s="3" t="str">
        <f t="shared" ca="1" si="18"/>
        <v/>
      </c>
      <c r="M114" s="3" t="str">
        <f t="shared" ca="1" si="19"/>
        <v/>
      </c>
      <c r="AE114" s="3" t="str">
        <f t="shared" si="20"/>
        <v>RA_586_25_4_202425</v>
      </c>
      <c r="AF114" s="3">
        <v>202425</v>
      </c>
      <c r="AG114" s="3" t="s">
        <v>193</v>
      </c>
      <c r="AH114" s="3">
        <v>586</v>
      </c>
      <c r="AI114" s="3">
        <v>25</v>
      </c>
      <c r="AJ114" s="3" t="s">
        <v>195</v>
      </c>
      <c r="AK114" s="3">
        <v>4</v>
      </c>
      <c r="AL114" s="3">
        <v>0</v>
      </c>
      <c r="AS114" s="3" t="str">
        <f t="shared" si="21"/>
        <v>RA_116</v>
      </c>
      <c r="AT114" s="3" t="str">
        <f>VLOOKUP(AS114,ValData!$AZ$4:$BC$214,4,FALSE)</f>
        <v>Democratic representation and management</v>
      </c>
      <c r="AZ114" s="3" t="str">
        <f t="shared" si="22"/>
        <v>RA_137</v>
      </c>
      <c r="BA114" s="3" t="s">
        <v>193</v>
      </c>
      <c r="BB114" s="3">
        <v>137</v>
      </c>
      <c r="BC114" s="3" t="s">
        <v>212</v>
      </c>
      <c r="BE114" s="3" t="s">
        <v>3868</v>
      </c>
    </row>
    <row r="115" spans="2:57" x14ac:dyDescent="0.25">
      <c r="B115" s="3" t="str">
        <f t="shared" si="23"/>
        <v>202627</v>
      </c>
      <c r="C115" s="3" t="s">
        <v>193</v>
      </c>
      <c r="D115" s="3">
        <v>117</v>
      </c>
      <c r="E115" s="3">
        <v>4</v>
      </c>
      <c r="F115" s="3">
        <f t="shared" si="12"/>
        <v>0</v>
      </c>
      <c r="G115" s="3" t="e">
        <f t="shared" ca="1" si="13"/>
        <v>#N/A</v>
      </c>
      <c r="H115" s="3">
        <f t="shared" ca="1" si="14"/>
        <v>0</v>
      </c>
      <c r="I115" s="3">
        <f t="shared" ca="1" si="15"/>
        <v>500</v>
      </c>
      <c r="J115" s="3" t="str">
        <f t="shared" ca="1" si="16"/>
        <v/>
      </c>
      <c r="K115" s="3" t="str">
        <f t="shared" ca="1" si="17"/>
        <v/>
      </c>
      <c r="L115" s="3" t="str">
        <f t="shared" ca="1" si="18"/>
        <v/>
      </c>
      <c r="M115" s="3" t="str">
        <f t="shared" ca="1" si="19"/>
        <v/>
      </c>
      <c r="AE115" s="3" t="str">
        <f t="shared" si="20"/>
        <v>RA_568_25_4_202425</v>
      </c>
      <c r="AF115" s="3">
        <v>202425</v>
      </c>
      <c r="AG115" s="3" t="s">
        <v>193</v>
      </c>
      <c r="AH115" s="3">
        <v>568</v>
      </c>
      <c r="AI115" s="3">
        <v>25</v>
      </c>
      <c r="AJ115" s="3" t="s">
        <v>195</v>
      </c>
      <c r="AK115" s="3">
        <v>4</v>
      </c>
      <c r="AL115" s="3">
        <v>0</v>
      </c>
      <c r="AS115" s="3" t="str">
        <f t="shared" si="21"/>
        <v>RA_117</v>
      </c>
      <c r="AT115" s="3" t="str">
        <f>VLOOKUP(AS115,ValData!$AZ$4:$BC$214,4,FALSE)</f>
        <v>Non distributable costs - retirement benefits</v>
      </c>
      <c r="AZ115" s="3" t="str">
        <f t="shared" si="22"/>
        <v>RA_139</v>
      </c>
      <c r="BA115" s="3" t="s">
        <v>193</v>
      </c>
      <c r="BB115" s="3">
        <v>139</v>
      </c>
      <c r="BC115" s="3" t="s">
        <v>213</v>
      </c>
      <c r="BE115" s="3" t="s">
        <v>3868</v>
      </c>
    </row>
    <row r="116" spans="2:57" x14ac:dyDescent="0.25">
      <c r="B116" s="3" t="str">
        <f t="shared" si="23"/>
        <v>202627</v>
      </c>
      <c r="C116" s="3" t="s">
        <v>193</v>
      </c>
      <c r="D116" s="3">
        <v>117.1</v>
      </c>
      <c r="E116" s="3">
        <v>4</v>
      </c>
      <c r="F116" s="3">
        <f t="shared" si="12"/>
        <v>0</v>
      </c>
      <c r="G116" s="3" t="e">
        <f t="shared" ca="1" si="13"/>
        <v>#N/A</v>
      </c>
      <c r="H116" s="3">
        <f t="shared" ca="1" si="14"/>
        <v>0</v>
      </c>
      <c r="I116" s="3">
        <f t="shared" ca="1" si="15"/>
        <v>500</v>
      </c>
      <c r="J116" s="3" t="str">
        <f t="shared" ca="1" si="16"/>
        <v/>
      </c>
      <c r="K116" s="3" t="str">
        <f t="shared" ca="1" si="17"/>
        <v/>
      </c>
      <c r="L116" s="3" t="str">
        <f t="shared" ca="1" si="18"/>
        <v/>
      </c>
      <c r="M116" s="3" t="str">
        <f t="shared" ca="1" si="19"/>
        <v/>
      </c>
      <c r="AE116" s="3" t="str">
        <f t="shared" si="20"/>
        <v>RA_518_25_4_202425</v>
      </c>
      <c r="AF116" s="3">
        <v>202425</v>
      </c>
      <c r="AG116" s="3" t="s">
        <v>193</v>
      </c>
      <c r="AH116" s="3">
        <v>518</v>
      </c>
      <c r="AI116" s="3">
        <v>25</v>
      </c>
      <c r="AJ116" s="3" t="s">
        <v>195</v>
      </c>
      <c r="AK116" s="3">
        <v>4</v>
      </c>
      <c r="AL116" s="3">
        <v>30.611000000000001</v>
      </c>
      <c r="AS116" s="3" t="str">
        <f t="shared" si="21"/>
        <v>RA_117.1</v>
      </c>
      <c r="AT116" s="3" t="str">
        <f>VLOOKUP(AS116,ValData!$AZ$4:$BC$214,4,FALSE)</f>
        <v>Non Distributable Costs - Costs of unused shares of IT facilities &amp; other assets</v>
      </c>
      <c r="AZ116" s="3" t="str">
        <f t="shared" si="22"/>
        <v>RA_140</v>
      </c>
      <c r="BA116" s="3" t="s">
        <v>193</v>
      </c>
      <c r="BB116" s="3">
        <v>140</v>
      </c>
      <c r="BC116" s="3" t="s">
        <v>214</v>
      </c>
      <c r="BE116" s="3" t="s">
        <v>3868</v>
      </c>
    </row>
    <row r="117" spans="2:57" x14ac:dyDescent="0.25">
      <c r="B117" s="3" t="str">
        <f t="shared" si="23"/>
        <v>202627</v>
      </c>
      <c r="C117" s="3" t="s">
        <v>193</v>
      </c>
      <c r="D117" s="3">
        <v>118</v>
      </c>
      <c r="E117" s="3">
        <v>4</v>
      </c>
      <c r="F117" s="3">
        <f t="shared" si="12"/>
        <v>0</v>
      </c>
      <c r="G117" s="3" t="e">
        <f t="shared" ca="1" si="13"/>
        <v>#N/A</v>
      </c>
      <c r="H117" s="3">
        <f t="shared" ca="1" si="14"/>
        <v>0</v>
      </c>
      <c r="I117" s="3">
        <f t="shared" ca="1" si="15"/>
        <v>500</v>
      </c>
      <c r="J117" s="3" t="str">
        <f t="shared" ca="1" si="16"/>
        <v/>
      </c>
      <c r="K117" s="3" t="str">
        <f t="shared" ca="1" si="17"/>
        <v/>
      </c>
      <c r="L117" s="3" t="str">
        <f t="shared" ca="1" si="18"/>
        <v/>
      </c>
      <c r="M117" s="3" t="str">
        <f t="shared" ca="1" si="19"/>
        <v/>
      </c>
      <c r="AE117" s="3" t="str">
        <f t="shared" si="20"/>
        <v>RA_544_25_4_202425</v>
      </c>
      <c r="AF117" s="3">
        <v>202425</v>
      </c>
      <c r="AG117" s="3" t="s">
        <v>193</v>
      </c>
      <c r="AH117" s="3">
        <v>544</v>
      </c>
      <c r="AI117" s="3">
        <v>25</v>
      </c>
      <c r="AJ117" s="3" t="s">
        <v>195</v>
      </c>
      <c r="AK117" s="3">
        <v>4</v>
      </c>
      <c r="AL117" s="3">
        <v>340.23791247364323</v>
      </c>
      <c r="AS117" s="3" t="str">
        <f t="shared" si="21"/>
        <v>RA_118</v>
      </c>
      <c r="AT117" s="3" t="str">
        <f>VLOOKUP(AS117,ValData!$AZ$4:$BC$214,4,FALSE)</f>
        <v>Unallocated contingencies</v>
      </c>
      <c r="AZ117" s="3" t="str">
        <f t="shared" si="22"/>
        <v>RA_141</v>
      </c>
      <c r="BA117" s="3" t="s">
        <v>193</v>
      </c>
      <c r="BB117" s="3">
        <v>141</v>
      </c>
      <c r="BC117" s="3" t="s">
        <v>111</v>
      </c>
      <c r="BE117" s="3" t="s">
        <v>3868</v>
      </c>
    </row>
    <row r="118" spans="2:57" x14ac:dyDescent="0.25">
      <c r="B118" s="3" t="str">
        <f t="shared" si="23"/>
        <v>202627</v>
      </c>
      <c r="C118" s="3" t="s">
        <v>193</v>
      </c>
      <c r="D118" s="3">
        <v>119</v>
      </c>
      <c r="E118" s="3">
        <v>4</v>
      </c>
      <c r="F118" s="3">
        <f t="shared" si="12"/>
        <v>0</v>
      </c>
      <c r="G118" s="3" t="e">
        <f t="shared" ca="1" si="13"/>
        <v>#N/A</v>
      </c>
      <c r="H118" s="3">
        <f t="shared" ca="1" si="14"/>
        <v>0</v>
      </c>
      <c r="I118" s="3">
        <f t="shared" ca="1" si="15"/>
        <v>500</v>
      </c>
      <c r="J118" s="3" t="str">
        <f t="shared" ca="1" si="16"/>
        <v/>
      </c>
      <c r="K118" s="3" t="str">
        <f t="shared" ca="1" si="17"/>
        <v/>
      </c>
      <c r="L118" s="3" t="str">
        <f t="shared" ca="1" si="18"/>
        <v/>
      </c>
      <c r="M118" s="3" t="str">
        <f t="shared" ca="1" si="19"/>
        <v/>
      </c>
      <c r="AE118" s="3" t="str">
        <f t="shared" si="20"/>
        <v>RA_542_25_4_202425</v>
      </c>
      <c r="AF118" s="3">
        <v>202425</v>
      </c>
      <c r="AG118" s="3" t="s">
        <v>193</v>
      </c>
      <c r="AH118" s="3">
        <v>542</v>
      </c>
      <c r="AI118" s="3">
        <v>25</v>
      </c>
      <c r="AJ118" s="3" t="s">
        <v>195</v>
      </c>
      <c r="AK118" s="3">
        <v>4</v>
      </c>
      <c r="AL118" s="3">
        <v>100.61799999999999</v>
      </c>
      <c r="AS118" s="3" t="str">
        <f t="shared" si="21"/>
        <v>RA_119</v>
      </c>
      <c r="AT118" s="3" t="str">
        <f>VLOOKUP(AS118,ValData!$AZ$4:$BC$214,4,FALSE)</f>
        <v>TOTAL SERVICE EXPENDITURE</v>
      </c>
      <c r="AZ118" s="3" t="str">
        <f t="shared" si="22"/>
        <v>RA_142</v>
      </c>
      <c r="BA118" s="3" t="s">
        <v>193</v>
      </c>
      <c r="BB118" s="3">
        <v>142</v>
      </c>
      <c r="BC118" s="3" t="s">
        <v>3294</v>
      </c>
      <c r="BD118" s="3" t="s">
        <v>3718</v>
      </c>
      <c r="BE118" s="3" t="s">
        <v>3868</v>
      </c>
    </row>
    <row r="119" spans="2:57" x14ac:dyDescent="0.25">
      <c r="B119" s="3" t="str">
        <f t="shared" si="23"/>
        <v>202627</v>
      </c>
      <c r="C119" s="3" t="s">
        <v>193</v>
      </c>
      <c r="D119" s="3">
        <v>120</v>
      </c>
      <c r="E119" s="3">
        <v>4</v>
      </c>
      <c r="F119" s="3">
        <f t="shared" si="12"/>
        <v>0</v>
      </c>
      <c r="G119" s="3" t="e">
        <f t="shared" ca="1" si="13"/>
        <v>#N/A</v>
      </c>
      <c r="H119" s="3">
        <f t="shared" ca="1" si="14"/>
        <v>0</v>
      </c>
      <c r="I119" s="3">
        <f t="shared" ca="1" si="15"/>
        <v>500</v>
      </c>
      <c r="J119" s="3" t="str">
        <f t="shared" ca="1" si="16"/>
        <v/>
      </c>
      <c r="K119" s="3" t="str">
        <f t="shared" ca="1" si="17"/>
        <v/>
      </c>
      <c r="L119" s="3" t="str">
        <f t="shared" ca="1" si="18"/>
        <v/>
      </c>
      <c r="M119" s="3" t="str">
        <f t="shared" ca="1" si="19"/>
        <v/>
      </c>
      <c r="AE119" s="3" t="str">
        <f t="shared" si="20"/>
        <v>RA_512_25_4_202425</v>
      </c>
      <c r="AF119" s="3">
        <v>202425</v>
      </c>
      <c r="AG119" s="3" t="s">
        <v>193</v>
      </c>
      <c r="AH119" s="3">
        <v>512</v>
      </c>
      <c r="AI119" s="3">
        <v>25</v>
      </c>
      <c r="AJ119" s="3" t="s">
        <v>195</v>
      </c>
      <c r="AK119" s="3">
        <v>4</v>
      </c>
      <c r="AL119" s="3">
        <v>461.35804999999988</v>
      </c>
      <c r="AS119" s="3" t="str">
        <f t="shared" si="21"/>
        <v>RA_120</v>
      </c>
      <c r="AT119" s="3" t="str">
        <f>VLOOKUP(AS119,ValData!$AZ$4:$BC$214,4,FALSE)</f>
        <v>Community council precepts</v>
      </c>
      <c r="AZ119" s="3" t="str">
        <f t="shared" si="22"/>
        <v>RA_144</v>
      </c>
      <c r="BA119" s="3" t="s">
        <v>193</v>
      </c>
      <c r="BB119" s="3">
        <v>144</v>
      </c>
      <c r="BC119" s="3" t="s">
        <v>239</v>
      </c>
      <c r="BE119" s="3" t="s">
        <v>3868</v>
      </c>
    </row>
    <row r="120" spans="2:57" x14ac:dyDescent="0.25">
      <c r="B120" s="3" t="str">
        <f t="shared" si="23"/>
        <v>202627</v>
      </c>
      <c r="C120" s="3" t="s">
        <v>193</v>
      </c>
      <c r="D120" s="3">
        <v>121</v>
      </c>
      <c r="E120" s="3">
        <v>4</v>
      </c>
      <c r="F120" s="3">
        <f t="shared" si="12"/>
        <v>0</v>
      </c>
      <c r="G120" s="3" t="e">
        <f t="shared" ca="1" si="13"/>
        <v>#N/A</v>
      </c>
      <c r="H120" s="3">
        <f t="shared" ca="1" si="14"/>
        <v>0</v>
      </c>
      <c r="I120" s="3">
        <f t="shared" ca="1" si="15"/>
        <v>500</v>
      </c>
      <c r="J120" s="3" t="str">
        <f t="shared" ca="1" si="16"/>
        <v/>
      </c>
      <c r="K120" s="3" t="str">
        <f t="shared" ca="1" si="17"/>
        <v/>
      </c>
      <c r="L120" s="3" t="str">
        <f t="shared" ca="1" si="18"/>
        <v/>
      </c>
      <c r="M120" s="3" t="str">
        <f t="shared" ca="1" si="19"/>
        <v/>
      </c>
      <c r="AE120" s="3" t="str">
        <f t="shared" si="20"/>
        <v>RA_516_25_4_202425</v>
      </c>
      <c r="AF120" s="3">
        <v>202425</v>
      </c>
      <c r="AG120" s="3" t="s">
        <v>193</v>
      </c>
      <c r="AH120" s="3">
        <v>516</v>
      </c>
      <c r="AI120" s="3">
        <v>25</v>
      </c>
      <c r="AJ120" s="3" t="s">
        <v>195</v>
      </c>
      <c r="AK120" s="3">
        <v>4</v>
      </c>
      <c r="AL120" s="3">
        <v>143.19999999999999</v>
      </c>
      <c r="AS120" s="3" t="str">
        <f t="shared" si="21"/>
        <v>RA_121</v>
      </c>
      <c r="AT120" s="3" t="str">
        <f>VLOOKUP(AS120,ValData!$AZ$4:$BC$214,4,FALSE)</f>
        <v>Payment to or to be received by combined fire authority</v>
      </c>
      <c r="AZ120" s="3" t="str">
        <f t="shared" si="22"/>
        <v>RA_145</v>
      </c>
      <c r="BA120" s="3" t="s">
        <v>193</v>
      </c>
      <c r="BB120" s="3">
        <v>145</v>
      </c>
      <c r="BC120" s="3" t="s">
        <v>183</v>
      </c>
      <c r="BE120" s="3" t="s">
        <v>3868</v>
      </c>
    </row>
    <row r="121" spans="2:57" x14ac:dyDescent="0.25">
      <c r="B121" s="3" t="str">
        <f t="shared" si="23"/>
        <v>202627</v>
      </c>
      <c r="C121" s="3" t="s">
        <v>193</v>
      </c>
      <c r="D121" s="3">
        <v>122</v>
      </c>
      <c r="E121" s="3">
        <v>4</v>
      </c>
      <c r="F121" s="3">
        <f t="shared" ref="F121:F179" si="32">UANumber</f>
        <v>0</v>
      </c>
      <c r="G121" s="3" t="e">
        <f t="shared" ref="G121:G180" ca="1" si="33">IF(VLOOKUP($D121,INDIRECT("Val"&amp;$C121),7,FALSE)="",0,VLOOKUP($D121,INDIRECT("Val"&amp;$C121),7,FALSE))</f>
        <v>#N/A</v>
      </c>
      <c r="H121" s="3">
        <f t="shared" ref="H121:H180" ca="1" si="34">IF(VLOOKUP($D121,INDIRECT("Val"&amp;$C121),8,FALSE)="",0,VLOOKUP($D121,INDIRECT("Val"&amp;$C121),8,FALSE))</f>
        <v>0</v>
      </c>
      <c r="I121" s="3">
        <f t="shared" ref="I121:I180" ca="1" si="35">IF(VLOOKUP($D121,INDIRECT("Val"&amp;$C121),9,FALSE)="",0,VLOOKUP($D121,INDIRECT("Val"&amp;$C121),9,FALSE))</f>
        <v>500</v>
      </c>
      <c r="J121" s="3" t="str">
        <f t="shared" ref="J121:J180" ca="1" si="36">IF(VLOOKUP($D121,INDIRECT("Val"&amp;$C121),17,FALSE)="","",VLOOKUP($D121,INDIRECT("Val"&amp;$C121),17,FALSE))</f>
        <v/>
      </c>
      <c r="K121" s="3" t="str">
        <f t="shared" ref="K121:K180" ca="1" si="37">IF(VLOOKUP($D121,INDIRECT("Val"&amp;$C121),18,FALSE)="","",VLOOKUP($D121,INDIRECT("Val"&amp;$C121),18,FALSE))</f>
        <v/>
      </c>
      <c r="L121" s="3" t="str">
        <f t="shared" ref="L121:L180" ca="1" si="38">IF(VLOOKUP($D121,INDIRECT("Val"&amp;$C121),19,FALSE)="","",VLOOKUP($D121,INDIRECT("Val"&amp;$C121),19,FALSE))</f>
        <v/>
      </c>
      <c r="M121" s="3" t="str">
        <f t="shared" ref="M121:M180" ca="1" si="39">IF(VLOOKUP($D121,INDIRECT("Val"&amp;$C121),20,FALSE)=0,"",VLOOKUP($D121,INDIRECT("Val"&amp;$C121),20,FALSE))</f>
        <v/>
      </c>
      <c r="AE121" s="3" t="str">
        <f t="shared" si="20"/>
        <v>RA_520_25_4_202425</v>
      </c>
      <c r="AF121" s="3">
        <v>202425</v>
      </c>
      <c r="AG121" s="3" t="s">
        <v>193</v>
      </c>
      <c r="AH121" s="3">
        <v>520</v>
      </c>
      <c r="AI121" s="3">
        <v>25</v>
      </c>
      <c r="AJ121" s="3" t="s">
        <v>195</v>
      </c>
      <c r="AK121" s="3">
        <v>4</v>
      </c>
      <c r="AL121" s="3">
        <v>2020.325</v>
      </c>
      <c r="AS121" s="3" t="str">
        <f t="shared" si="21"/>
        <v>RA_122</v>
      </c>
      <c r="AT121" s="3" t="str">
        <f>VLOOKUP(AS121,ValData!$AZ$4:$BC$214,4,FALSE)</f>
        <v>Payment to or to be received by national park authority</v>
      </c>
      <c r="AZ121" s="3" t="str">
        <f t="shared" si="22"/>
        <v>RA_145.1</v>
      </c>
      <c r="BA121" s="3" t="s">
        <v>193</v>
      </c>
      <c r="BB121" s="3">
        <v>145.1</v>
      </c>
      <c r="BC121" s="3" t="s">
        <v>347</v>
      </c>
      <c r="BE121" s="3" t="s">
        <v>3868</v>
      </c>
    </row>
    <row r="122" spans="2:57" x14ac:dyDescent="0.25">
      <c r="B122" s="3" t="str">
        <f t="shared" si="23"/>
        <v>202627</v>
      </c>
      <c r="C122" s="3" t="s">
        <v>193</v>
      </c>
      <c r="D122" s="3">
        <v>123</v>
      </c>
      <c r="E122" s="3">
        <v>4</v>
      </c>
      <c r="F122" s="3">
        <f t="shared" si="32"/>
        <v>0</v>
      </c>
      <c r="G122" s="3" t="e">
        <f t="shared" ca="1" si="33"/>
        <v>#N/A</v>
      </c>
      <c r="H122" s="3">
        <f t="shared" ca="1" si="34"/>
        <v>0</v>
      </c>
      <c r="I122" s="3">
        <f t="shared" ca="1" si="35"/>
        <v>500</v>
      </c>
      <c r="J122" s="3" t="str">
        <f t="shared" ca="1" si="36"/>
        <v/>
      </c>
      <c r="K122" s="3" t="str">
        <f t="shared" ca="1" si="37"/>
        <v/>
      </c>
      <c r="L122" s="3" t="str">
        <f t="shared" ca="1" si="38"/>
        <v/>
      </c>
      <c r="M122" s="3" t="str">
        <f t="shared" ca="1" si="39"/>
        <v/>
      </c>
      <c r="AE122" s="3" t="str">
        <f t="shared" si="20"/>
        <v>RA_522_25_4_202425</v>
      </c>
      <c r="AF122" s="3">
        <v>202425</v>
      </c>
      <c r="AG122" s="3" t="s">
        <v>193</v>
      </c>
      <c r="AH122" s="3">
        <v>522</v>
      </c>
      <c r="AI122" s="3">
        <v>25</v>
      </c>
      <c r="AJ122" s="3" t="s">
        <v>195</v>
      </c>
      <c r="AK122" s="3">
        <v>4</v>
      </c>
      <c r="AL122" s="3">
        <v>-699.66600000000005</v>
      </c>
      <c r="AS122" s="3" t="str">
        <f t="shared" si="21"/>
        <v>RA_123</v>
      </c>
      <c r="AT122" s="3" t="str">
        <f>VLOOKUP(AS122,ValData!$AZ$4:$BC$214,4,FALSE)</f>
        <v>Levies to the Environment Agency in respect of Local Flood Defence Committees</v>
      </c>
      <c r="AZ122" s="3" t="str">
        <f t="shared" si="22"/>
        <v>RA_145.2</v>
      </c>
      <c r="BA122" s="3" t="s">
        <v>193</v>
      </c>
      <c r="BB122" s="3">
        <v>145.19999999999999</v>
      </c>
      <c r="BC122" s="3" t="s">
        <v>241</v>
      </c>
      <c r="BE122" s="3" t="s">
        <v>3868</v>
      </c>
    </row>
    <row r="123" spans="2:57" x14ac:dyDescent="0.25">
      <c r="B123" s="3" t="str">
        <f t="shared" si="23"/>
        <v>202627</v>
      </c>
      <c r="C123" s="3" t="s">
        <v>193</v>
      </c>
      <c r="D123" s="3">
        <v>124</v>
      </c>
      <c r="E123" s="3">
        <v>4</v>
      </c>
      <c r="F123" s="3">
        <f t="shared" si="32"/>
        <v>0</v>
      </c>
      <c r="G123" s="3" t="e">
        <f t="shared" ca="1" si="33"/>
        <v>#N/A</v>
      </c>
      <c r="H123" s="3">
        <f t="shared" ca="1" si="34"/>
        <v>0</v>
      </c>
      <c r="I123" s="3">
        <f t="shared" ca="1" si="35"/>
        <v>500</v>
      </c>
      <c r="J123" s="3" t="str">
        <f t="shared" ca="1" si="36"/>
        <v/>
      </c>
      <c r="K123" s="3" t="str">
        <f t="shared" ca="1" si="37"/>
        <v/>
      </c>
      <c r="L123" s="3" t="str">
        <f t="shared" ca="1" si="38"/>
        <v/>
      </c>
      <c r="M123" s="3" t="str">
        <f t="shared" ca="1" si="39"/>
        <v/>
      </c>
      <c r="AE123" s="3" t="str">
        <f t="shared" si="20"/>
        <v>RA_524_25_4_202425</v>
      </c>
      <c r="AF123" s="3">
        <v>202425</v>
      </c>
      <c r="AG123" s="3" t="s">
        <v>193</v>
      </c>
      <c r="AH123" s="3">
        <v>524</v>
      </c>
      <c r="AI123" s="3">
        <v>25</v>
      </c>
      <c r="AJ123" s="3" t="s">
        <v>195</v>
      </c>
      <c r="AK123" s="3">
        <v>4</v>
      </c>
      <c r="AL123" s="3">
        <v>476.89</v>
      </c>
      <c r="AS123" s="3" t="str">
        <f t="shared" si="21"/>
        <v>RA_124</v>
      </c>
      <c r="AT123" s="3" t="str">
        <f>VLOOKUP(AS123,ValData!$AZ$4:$BC$214,4,FALSE)</f>
        <v>Levies to the Internal Drainage Boards</v>
      </c>
      <c r="AZ123" s="3" t="str">
        <f t="shared" si="22"/>
        <v>RA_146</v>
      </c>
      <c r="BA123" s="3" t="s">
        <v>193</v>
      </c>
      <c r="BB123" s="3">
        <v>146</v>
      </c>
      <c r="BC123" s="3" t="s">
        <v>3296</v>
      </c>
      <c r="BD123" s="3" t="s">
        <v>3718</v>
      </c>
      <c r="BE123" s="3" t="s">
        <v>3868</v>
      </c>
    </row>
    <row r="124" spans="2:57" x14ac:dyDescent="0.25">
      <c r="B124" s="3" t="str">
        <f t="shared" si="23"/>
        <v>202627</v>
      </c>
      <c r="C124" s="3" t="s">
        <v>193</v>
      </c>
      <c r="D124" s="3">
        <v>125</v>
      </c>
      <c r="E124" s="3">
        <v>4</v>
      </c>
      <c r="F124" s="3">
        <f t="shared" si="32"/>
        <v>0</v>
      </c>
      <c r="G124" s="3" t="e">
        <f t="shared" ca="1" si="33"/>
        <v>#N/A</v>
      </c>
      <c r="H124" s="3">
        <f t="shared" ca="1" si="34"/>
        <v>0</v>
      </c>
      <c r="I124" s="3">
        <f t="shared" ca="1" si="35"/>
        <v>500</v>
      </c>
      <c r="J124" s="3" t="str">
        <f t="shared" ca="1" si="36"/>
        <v/>
      </c>
      <c r="K124" s="3" t="str">
        <f t="shared" ca="1" si="37"/>
        <v/>
      </c>
      <c r="L124" s="3" t="str">
        <f t="shared" ca="1" si="38"/>
        <v/>
      </c>
      <c r="M124" s="3" t="str">
        <f t="shared" ca="1" si="39"/>
        <v/>
      </c>
      <c r="AE124" s="3" t="str">
        <f t="shared" si="20"/>
        <v>RA_536_25_4_202425</v>
      </c>
      <c r="AF124" s="3">
        <v>202425</v>
      </c>
      <c r="AG124" s="3" t="s">
        <v>193</v>
      </c>
      <c r="AH124" s="3">
        <v>536</v>
      </c>
      <c r="AI124" s="3">
        <v>25</v>
      </c>
      <c r="AJ124" s="3" t="s">
        <v>195</v>
      </c>
      <c r="AK124" s="3">
        <v>4</v>
      </c>
      <c r="AL124" s="3">
        <v>402.96899999999999</v>
      </c>
      <c r="AS124" s="3" t="str">
        <f t="shared" si="21"/>
        <v>RA_125</v>
      </c>
      <c r="AT124" s="3" t="str">
        <f>VLOOKUP(AS124,ValData!$AZ$4:$BC$214,4,FALSE)</f>
        <v>Levies to the Environment Agency acting as an Internal Drainage Board</v>
      </c>
      <c r="AZ124" s="3" t="str">
        <f t="shared" si="22"/>
        <v>RA_147</v>
      </c>
      <c r="BA124" s="3" t="s">
        <v>193</v>
      </c>
      <c r="BB124" s="3">
        <v>147</v>
      </c>
      <c r="BC124" s="3" t="s">
        <v>472</v>
      </c>
      <c r="BE124" s="3" t="s">
        <v>3868</v>
      </c>
    </row>
    <row r="125" spans="2:57" x14ac:dyDescent="0.25">
      <c r="B125" s="3" t="str">
        <f t="shared" si="23"/>
        <v>202627</v>
      </c>
      <c r="C125" s="3" t="s">
        <v>193</v>
      </c>
      <c r="D125" s="3">
        <v>127</v>
      </c>
      <c r="E125" s="3">
        <v>4</v>
      </c>
      <c r="F125" s="3">
        <f t="shared" si="32"/>
        <v>0</v>
      </c>
      <c r="G125" s="3" t="e">
        <f t="shared" ca="1" si="33"/>
        <v>#N/A</v>
      </c>
      <c r="H125" s="3">
        <f t="shared" ca="1" si="34"/>
        <v>0</v>
      </c>
      <c r="I125" s="3">
        <f t="shared" ca="1" si="35"/>
        <v>500</v>
      </c>
      <c r="J125" s="3" t="str">
        <f t="shared" ca="1" si="36"/>
        <v/>
      </c>
      <c r="K125" s="3" t="str">
        <f t="shared" ca="1" si="37"/>
        <v/>
      </c>
      <c r="L125" s="3" t="str">
        <f t="shared" ca="1" si="38"/>
        <v/>
      </c>
      <c r="M125" s="3" t="str">
        <f t="shared" ca="1" si="39"/>
        <v/>
      </c>
      <c r="AE125" s="3" t="str">
        <f t="shared" si="20"/>
        <v>RA_514_25_4_202425</v>
      </c>
      <c r="AF125" s="3">
        <v>202425</v>
      </c>
      <c r="AG125" s="3" t="s">
        <v>193</v>
      </c>
      <c r="AH125" s="3">
        <v>514</v>
      </c>
      <c r="AI125" s="3">
        <v>25</v>
      </c>
      <c r="AJ125" s="3" t="s">
        <v>195</v>
      </c>
      <c r="AK125" s="3">
        <v>4</v>
      </c>
      <c r="AL125" s="3">
        <v>39.5</v>
      </c>
      <c r="AS125" s="3" t="str">
        <f t="shared" si="21"/>
        <v>RA_127</v>
      </c>
      <c r="AT125" s="3" t="str">
        <f>VLOOKUP(AS125,ValData!$AZ$4:$BC$214,4,FALSE)</f>
        <v>Levies to national police services</v>
      </c>
      <c r="AZ125" s="3" t="str">
        <f t="shared" si="22"/>
        <v>RA_150</v>
      </c>
      <c r="BA125" s="3" t="s">
        <v>193</v>
      </c>
      <c r="BB125" s="3">
        <v>150</v>
      </c>
      <c r="BC125" s="3" t="s">
        <v>3461</v>
      </c>
      <c r="BD125" s="3" t="s">
        <v>3718</v>
      </c>
      <c r="BE125" s="3" t="s">
        <v>3868</v>
      </c>
    </row>
    <row r="126" spans="2:57" x14ac:dyDescent="0.25">
      <c r="B126" s="3" t="str">
        <f t="shared" si="23"/>
        <v>202627</v>
      </c>
      <c r="C126" s="3" t="s">
        <v>193</v>
      </c>
      <c r="D126" s="3">
        <v>128</v>
      </c>
      <c r="E126" s="3">
        <v>4</v>
      </c>
      <c r="F126" s="3">
        <f t="shared" si="32"/>
        <v>0</v>
      </c>
      <c r="G126" s="3" t="e">
        <f t="shared" ca="1" si="33"/>
        <v>#N/A</v>
      </c>
      <c r="H126" s="3">
        <f t="shared" ca="1" si="34"/>
        <v>0</v>
      </c>
      <c r="I126" s="3">
        <f t="shared" ca="1" si="35"/>
        <v>500</v>
      </c>
      <c r="J126" s="3" t="str">
        <f t="shared" ca="1" si="36"/>
        <v/>
      </c>
      <c r="K126" s="3" t="str">
        <f t="shared" ca="1" si="37"/>
        <v/>
      </c>
      <c r="L126" s="3" t="str">
        <f t="shared" ca="1" si="38"/>
        <v/>
      </c>
      <c r="M126" s="3" t="str">
        <f t="shared" ca="1" si="39"/>
        <v/>
      </c>
      <c r="AE126" s="3" t="str">
        <f t="shared" si="20"/>
        <v>RA_538_25_4_202425</v>
      </c>
      <c r="AF126" s="3">
        <v>202425</v>
      </c>
      <c r="AG126" s="3" t="s">
        <v>193</v>
      </c>
      <c r="AH126" s="3">
        <v>538</v>
      </c>
      <c r="AI126" s="3">
        <v>25</v>
      </c>
      <c r="AJ126" s="3" t="s">
        <v>195</v>
      </c>
      <c r="AK126" s="3">
        <v>4</v>
      </c>
      <c r="AL126" s="3">
        <v>903.26722706133035</v>
      </c>
      <c r="AS126" s="3" t="str">
        <f t="shared" si="21"/>
        <v>RA_128</v>
      </c>
      <c r="AT126" s="3" t="str">
        <f>VLOOKUP(AS126,ValData!$AZ$4:$BC$214,4,FALSE)</f>
        <v>Other levies</v>
      </c>
      <c r="AZ126" s="3" t="str">
        <f t="shared" si="22"/>
        <v>RA_151</v>
      </c>
      <c r="BA126" s="3" t="s">
        <v>193</v>
      </c>
      <c r="BB126" s="3">
        <v>151</v>
      </c>
      <c r="BC126" s="3" t="s">
        <v>1608</v>
      </c>
      <c r="BE126" s="3" t="s">
        <v>3868</v>
      </c>
    </row>
    <row r="127" spans="2:57" x14ac:dyDescent="0.25">
      <c r="B127" s="3" t="str">
        <f t="shared" si="23"/>
        <v>202627</v>
      </c>
      <c r="C127" s="3" t="s">
        <v>193</v>
      </c>
      <c r="D127" s="3">
        <v>129</v>
      </c>
      <c r="E127" s="3">
        <v>4</v>
      </c>
      <c r="F127" s="3">
        <f t="shared" si="32"/>
        <v>0</v>
      </c>
      <c r="G127" s="3" t="e">
        <f t="shared" ca="1" si="33"/>
        <v>#N/A</v>
      </c>
      <c r="H127" s="3">
        <f t="shared" ca="1" si="34"/>
        <v>0</v>
      </c>
      <c r="I127" s="3">
        <f t="shared" ca="1" si="35"/>
        <v>500</v>
      </c>
      <c r="J127" s="3" t="str">
        <f t="shared" ca="1" si="36"/>
        <v/>
      </c>
      <c r="K127" s="3" t="str">
        <f t="shared" ca="1" si="37"/>
        <v/>
      </c>
      <c r="L127" s="3" t="str">
        <f t="shared" ca="1" si="38"/>
        <v/>
      </c>
      <c r="M127" s="3" t="str">
        <f t="shared" ca="1" si="39"/>
        <v/>
      </c>
      <c r="AE127" s="3" t="str">
        <f t="shared" si="20"/>
        <v>RA_526_25_4_202425</v>
      </c>
      <c r="AF127" s="3">
        <v>202425</v>
      </c>
      <c r="AG127" s="3" t="s">
        <v>193</v>
      </c>
      <c r="AH127" s="3">
        <v>526</v>
      </c>
      <c r="AI127" s="3">
        <v>25</v>
      </c>
      <c r="AJ127" s="3" t="s">
        <v>195</v>
      </c>
      <c r="AK127" s="3">
        <v>4</v>
      </c>
      <c r="AL127" s="3">
        <v>339.81563521757766</v>
      </c>
      <c r="AS127" s="3" t="str">
        <f t="shared" si="21"/>
        <v>RA_129</v>
      </c>
      <c r="AT127" s="3" t="str">
        <f>VLOOKUP(AS127,ValData!$AZ$4:$BC$214,4,FALSE)</f>
        <v>(Non-significant) surpluses/deficits on internal trading accounts not disaggregated to services</v>
      </c>
      <c r="AZ127" s="3" t="str">
        <f t="shared" si="22"/>
        <v>RA_152</v>
      </c>
      <c r="BA127" s="3" t="s">
        <v>193</v>
      </c>
      <c r="BB127" s="3">
        <v>152</v>
      </c>
      <c r="BC127" s="3" t="s">
        <v>413</v>
      </c>
      <c r="BE127" s="3" t="s">
        <v>3868</v>
      </c>
    </row>
    <row r="128" spans="2:57" x14ac:dyDescent="0.25">
      <c r="B128" s="3" t="str">
        <f t="shared" si="23"/>
        <v>202627</v>
      </c>
      <c r="C128" s="3" t="s">
        <v>193</v>
      </c>
      <c r="D128" s="3">
        <v>130</v>
      </c>
      <c r="E128" s="3">
        <v>4</v>
      </c>
      <c r="F128" s="3">
        <f t="shared" si="32"/>
        <v>0</v>
      </c>
      <c r="G128" s="3" t="e">
        <f t="shared" ca="1" si="33"/>
        <v>#N/A</v>
      </c>
      <c r="H128" s="3">
        <f t="shared" ca="1" si="34"/>
        <v>0</v>
      </c>
      <c r="I128" s="3">
        <f t="shared" ca="1" si="35"/>
        <v>500</v>
      </c>
      <c r="J128" s="3" t="str">
        <f t="shared" ca="1" si="36"/>
        <v/>
      </c>
      <c r="K128" s="3" t="str">
        <f t="shared" ca="1" si="37"/>
        <v/>
      </c>
      <c r="L128" s="3" t="str">
        <f t="shared" ca="1" si="38"/>
        <v/>
      </c>
      <c r="M128" s="3" t="str">
        <f t="shared" ca="1" si="39"/>
        <v/>
      </c>
      <c r="AE128" s="3" t="str">
        <f t="shared" si="20"/>
        <v>RA_534_25_4_202425</v>
      </c>
      <c r="AF128" s="3">
        <v>202425</v>
      </c>
      <c r="AG128" s="3" t="s">
        <v>193</v>
      </c>
      <c r="AH128" s="3">
        <v>534</v>
      </c>
      <c r="AI128" s="3">
        <v>25</v>
      </c>
      <c r="AJ128" s="3" t="s">
        <v>195</v>
      </c>
      <c r="AK128" s="3">
        <v>4</v>
      </c>
      <c r="AL128" s="3">
        <v>781.09500000000003</v>
      </c>
      <c r="AS128" s="3" t="str">
        <f t="shared" si="21"/>
        <v>RA_130</v>
      </c>
      <c r="AT128" s="3" t="str">
        <f>VLOOKUP(AS128,ValData!$AZ$4:$BC$214,4,FALSE)</f>
        <v>Other adjustments including administrative cost of late rating adjustments etc.</v>
      </c>
      <c r="AZ128" s="3" t="str">
        <f t="shared" si="22"/>
        <v>RA_153</v>
      </c>
      <c r="BA128" s="3" t="s">
        <v>193</v>
      </c>
      <c r="BB128" s="3">
        <v>153</v>
      </c>
      <c r="BC128" s="3" t="s">
        <v>3841</v>
      </c>
      <c r="BE128" s="3" t="s">
        <v>3868</v>
      </c>
    </row>
    <row r="129" spans="2:57" x14ac:dyDescent="0.25">
      <c r="B129" s="3" t="str">
        <f t="shared" si="23"/>
        <v>202627</v>
      </c>
      <c r="C129" s="3" t="s">
        <v>193</v>
      </c>
      <c r="D129" s="3">
        <v>131</v>
      </c>
      <c r="E129" s="3">
        <v>4</v>
      </c>
      <c r="F129" s="3">
        <f t="shared" si="32"/>
        <v>0</v>
      </c>
      <c r="G129" s="3" t="e">
        <f t="shared" ca="1" si="33"/>
        <v>#N/A</v>
      </c>
      <c r="H129" s="3">
        <f t="shared" ca="1" si="34"/>
        <v>0</v>
      </c>
      <c r="I129" s="3">
        <f t="shared" ca="1" si="35"/>
        <v>500</v>
      </c>
      <c r="J129" s="3" t="str">
        <f t="shared" ca="1" si="36"/>
        <v/>
      </c>
      <c r="K129" s="3" t="str">
        <f t="shared" ca="1" si="37"/>
        <v/>
      </c>
      <c r="L129" s="3" t="str">
        <f t="shared" ca="1" si="38"/>
        <v/>
      </c>
      <c r="M129" s="3" t="str">
        <f t="shared" ca="1" si="39"/>
        <v/>
      </c>
      <c r="AE129" s="3" t="str">
        <f t="shared" si="20"/>
        <v>RA_532_25_4_202425</v>
      </c>
      <c r="AF129" s="3">
        <v>202425</v>
      </c>
      <c r="AG129" s="3" t="s">
        <v>193</v>
      </c>
      <c r="AH129" s="3">
        <v>532</v>
      </c>
      <c r="AI129" s="3">
        <v>25</v>
      </c>
      <c r="AJ129" s="3" t="s">
        <v>195</v>
      </c>
      <c r="AK129" s="3">
        <v>4</v>
      </c>
      <c r="AL129" s="3">
        <v>9466.6260000000002</v>
      </c>
      <c r="AS129" s="3" t="str">
        <f t="shared" si="21"/>
        <v>RA_131</v>
      </c>
      <c r="AT129" s="3" t="str">
        <f>VLOOKUP(AS129,ValData!$AZ$4:$BC$214,4,FALSE)</f>
        <v>NET CURRENT EXPENDITURE</v>
      </c>
      <c r="AZ129" s="3" t="str">
        <f t="shared" si="22"/>
        <v>RA_154</v>
      </c>
      <c r="BA129" s="3" t="s">
        <v>193</v>
      </c>
      <c r="BB129" s="3">
        <v>154</v>
      </c>
      <c r="BC129" s="3" t="s">
        <v>3820</v>
      </c>
      <c r="BD129" s="3" t="s">
        <v>3718</v>
      </c>
      <c r="BE129" s="3" t="s">
        <v>3868</v>
      </c>
    </row>
    <row r="130" spans="2:57" x14ac:dyDescent="0.25">
      <c r="B130" s="3" t="str">
        <f t="shared" si="23"/>
        <v>202627</v>
      </c>
      <c r="C130" s="3" t="s">
        <v>193</v>
      </c>
      <c r="D130" s="3">
        <v>132</v>
      </c>
      <c r="E130" s="3">
        <v>4</v>
      </c>
      <c r="F130" s="3">
        <f t="shared" si="32"/>
        <v>0</v>
      </c>
      <c r="G130" s="3" t="e">
        <f t="shared" ca="1" si="33"/>
        <v>#N/A</v>
      </c>
      <c r="H130" s="3">
        <f t="shared" ca="1" si="34"/>
        <v>0</v>
      </c>
      <c r="I130" s="3">
        <f t="shared" ca="1" si="35"/>
        <v>500</v>
      </c>
      <c r="J130" s="3" t="str">
        <f t="shared" ca="1" si="36"/>
        <v/>
      </c>
      <c r="K130" s="3" t="str">
        <f t="shared" ca="1" si="37"/>
        <v/>
      </c>
      <c r="L130" s="3" t="str">
        <f t="shared" ca="1" si="38"/>
        <v/>
      </c>
      <c r="M130" s="3" t="str">
        <f t="shared" ca="1" si="39"/>
        <v/>
      </c>
      <c r="AE130" s="3" t="str">
        <f t="shared" si="20"/>
        <v>RA_530_25_4_202425</v>
      </c>
      <c r="AF130" s="3">
        <v>202425</v>
      </c>
      <c r="AG130" s="3" t="s">
        <v>193</v>
      </c>
      <c r="AH130" s="3">
        <v>530</v>
      </c>
      <c r="AI130" s="3">
        <v>25</v>
      </c>
      <c r="AJ130" s="3" t="s">
        <v>195</v>
      </c>
      <c r="AK130" s="3">
        <v>4</v>
      </c>
      <c r="AL130" s="3">
        <v>1136.7</v>
      </c>
      <c r="AS130" s="3" t="str">
        <f t="shared" si="21"/>
        <v>RA_132</v>
      </c>
      <c r="AT130" s="3" t="str">
        <f>VLOOKUP(AS130,ValData!$AZ$4:$BC$214,4,FALSE)</f>
        <v>Bad debt 'provision'</v>
      </c>
      <c r="AZ130" s="3" t="str">
        <f t="shared" si="22"/>
        <v>RA_155</v>
      </c>
      <c r="BA130" s="3" t="s">
        <v>193</v>
      </c>
      <c r="BB130" s="3">
        <v>155</v>
      </c>
      <c r="BC130" s="3" t="s">
        <v>215</v>
      </c>
      <c r="BE130" s="3" t="s">
        <v>3868</v>
      </c>
    </row>
    <row r="131" spans="2:57" x14ac:dyDescent="0.25">
      <c r="B131" s="3" t="str">
        <f t="shared" si="23"/>
        <v>202627</v>
      </c>
      <c r="C131" s="3" t="s">
        <v>193</v>
      </c>
      <c r="D131" s="3">
        <v>133</v>
      </c>
      <c r="E131" s="3">
        <v>4</v>
      </c>
      <c r="F131" s="3">
        <f t="shared" si="32"/>
        <v>0</v>
      </c>
      <c r="G131" s="3" t="e">
        <f t="shared" ca="1" si="33"/>
        <v>#N/A</v>
      </c>
      <c r="H131" s="3">
        <f t="shared" ca="1" si="34"/>
        <v>0</v>
      </c>
      <c r="I131" s="3">
        <f t="shared" ca="1" si="35"/>
        <v>500</v>
      </c>
      <c r="J131" s="3" t="str">
        <f t="shared" ca="1" si="36"/>
        <v/>
      </c>
      <c r="K131" s="3" t="str">
        <f t="shared" ca="1" si="37"/>
        <v/>
      </c>
      <c r="L131" s="3" t="str">
        <f t="shared" ca="1" si="38"/>
        <v/>
      </c>
      <c r="M131" s="3" t="str">
        <f t="shared" ca="1" si="39"/>
        <v/>
      </c>
      <c r="AE131" s="3" t="str">
        <f t="shared" si="20"/>
        <v>RA_528_25_4_202425</v>
      </c>
      <c r="AF131" s="3">
        <v>202425</v>
      </c>
      <c r="AG131" s="3" t="s">
        <v>193</v>
      </c>
      <c r="AH131" s="3">
        <v>528</v>
      </c>
      <c r="AI131" s="3">
        <v>25</v>
      </c>
      <c r="AJ131" s="3" t="s">
        <v>195</v>
      </c>
      <c r="AK131" s="3">
        <v>4</v>
      </c>
      <c r="AL131" s="3">
        <v>432</v>
      </c>
      <c r="AS131" s="3" t="str">
        <f t="shared" si="21"/>
        <v>RA_133</v>
      </c>
      <c r="AT131" s="3" t="str">
        <f>VLOOKUP(AS131,ValData!$AZ$4:$BC$214,4,FALSE)</f>
        <v>Provision for repayment of principal (before application of the commutation adjustment)</v>
      </c>
      <c r="AZ131" s="3" t="str">
        <f t="shared" si="22"/>
        <v>RA_156</v>
      </c>
      <c r="BA131" s="3" t="s">
        <v>193</v>
      </c>
      <c r="BB131" s="3">
        <v>156</v>
      </c>
      <c r="BC131" s="3" t="s">
        <v>3300</v>
      </c>
      <c r="BD131" s="3" t="s">
        <v>3718</v>
      </c>
      <c r="BE131" s="3" t="s">
        <v>3868</v>
      </c>
    </row>
    <row r="132" spans="2:57" x14ac:dyDescent="0.25">
      <c r="B132" s="3" t="str">
        <f t="shared" si="23"/>
        <v>202627</v>
      </c>
      <c r="C132" s="3" t="s">
        <v>193</v>
      </c>
      <c r="D132" s="3">
        <v>134</v>
      </c>
      <c r="E132" s="3">
        <v>4</v>
      </c>
      <c r="F132" s="3">
        <f t="shared" si="32"/>
        <v>0</v>
      </c>
      <c r="G132" s="3" t="e">
        <f t="shared" ca="1" si="33"/>
        <v>#N/A</v>
      </c>
      <c r="H132" s="3">
        <f t="shared" ca="1" si="34"/>
        <v>0</v>
      </c>
      <c r="I132" s="3">
        <f t="shared" ca="1" si="35"/>
        <v>500</v>
      </c>
      <c r="J132" s="3" t="str">
        <f t="shared" ca="1" si="36"/>
        <v/>
      </c>
      <c r="K132" s="3" t="str">
        <f t="shared" ca="1" si="37"/>
        <v/>
      </c>
      <c r="L132" s="3" t="str">
        <f t="shared" ca="1" si="38"/>
        <v/>
      </c>
      <c r="M132" s="3" t="str">
        <f t="shared" ca="1" si="39"/>
        <v/>
      </c>
      <c r="AE132" s="3" t="str">
        <f t="shared" ref="AE132:AE195" si="40">AG132&amp;"_"&amp;AH132&amp;"_"&amp;AI132&amp;"_"&amp;AK132&amp;"_"&amp;AF132</f>
        <v>RA_576_26_4_202526</v>
      </c>
      <c r="AF132" s="3">
        <v>202526</v>
      </c>
      <c r="AG132" s="3" t="s">
        <v>193</v>
      </c>
      <c r="AH132" s="3">
        <v>576</v>
      </c>
      <c r="AI132" s="3">
        <v>26</v>
      </c>
      <c r="AJ132" s="3" t="s">
        <v>358</v>
      </c>
      <c r="AK132" s="3">
        <v>4</v>
      </c>
      <c r="AL132" s="3">
        <v>0</v>
      </c>
      <c r="AS132" s="3" t="str">
        <f t="shared" ref="AS132:AS195" si="41">C132&amp;"_"&amp;D132</f>
        <v>RA_134</v>
      </c>
      <c r="AT132" s="3" t="str">
        <f>VLOOKUP(AS132,ValData!$AZ$4:$BC$214,4,FALSE)</f>
        <v>Commutation adjustment (enter as a negative any adjustment which reduces MRP and vice versa)</v>
      </c>
      <c r="AZ132" s="3" t="str">
        <f t="shared" ref="AZ132:AZ195" si="42">BA132&amp;"_"&amp;BB132</f>
        <v>RA_157</v>
      </c>
      <c r="BA132" s="3" t="s">
        <v>193</v>
      </c>
      <c r="BB132" s="3">
        <v>157</v>
      </c>
      <c r="BC132" s="3" t="s">
        <v>387</v>
      </c>
      <c r="BE132" s="3" t="s">
        <v>3868</v>
      </c>
    </row>
    <row r="133" spans="2:57" x14ac:dyDescent="0.25">
      <c r="B133" s="3" t="str">
        <f t="shared" si="23"/>
        <v>202627</v>
      </c>
      <c r="C133" s="3" t="s">
        <v>193</v>
      </c>
      <c r="D133" s="3">
        <v>135</v>
      </c>
      <c r="E133" s="3">
        <v>4</v>
      </c>
      <c r="F133" s="3">
        <f t="shared" si="32"/>
        <v>0</v>
      </c>
      <c r="G133" s="3" t="e">
        <f t="shared" ca="1" si="33"/>
        <v>#N/A</v>
      </c>
      <c r="H133" s="3">
        <f t="shared" ca="1" si="34"/>
        <v>0</v>
      </c>
      <c r="I133" s="3">
        <f t="shared" ca="1" si="35"/>
        <v>500</v>
      </c>
      <c r="J133" s="3" t="str">
        <f t="shared" ca="1" si="36"/>
        <v/>
      </c>
      <c r="K133" s="3" t="str">
        <f t="shared" ca="1" si="37"/>
        <v/>
      </c>
      <c r="L133" s="3" t="str">
        <f t="shared" ca="1" si="38"/>
        <v/>
      </c>
      <c r="M133" s="3" t="str">
        <f t="shared" ca="1" si="39"/>
        <v/>
      </c>
      <c r="AE133" s="3" t="str">
        <f t="shared" si="40"/>
        <v>RA_564_26_4_202526</v>
      </c>
      <c r="AF133" s="3">
        <v>202526</v>
      </c>
      <c r="AG133" s="3" t="s">
        <v>193</v>
      </c>
      <c r="AH133" s="3">
        <v>564</v>
      </c>
      <c r="AI133" s="3">
        <v>26</v>
      </c>
      <c r="AJ133" s="3" t="s">
        <v>358</v>
      </c>
      <c r="AK133" s="3">
        <v>4</v>
      </c>
      <c r="AL133" s="3">
        <v>0</v>
      </c>
      <c r="AS133" s="3" t="str">
        <f t="shared" si="41"/>
        <v>RA_135</v>
      </c>
      <c r="AT133" s="3" t="str">
        <f>VLOOKUP(AS133,ValData!$AZ$4:$BC$214,4,FALSE)</f>
        <v>External interest payments</v>
      </c>
      <c r="AZ133" s="3" t="str">
        <f t="shared" si="42"/>
        <v>RA_159</v>
      </c>
      <c r="BA133" s="3" t="s">
        <v>193</v>
      </c>
      <c r="BB133" s="3">
        <v>159</v>
      </c>
      <c r="BC133" s="3" t="s">
        <v>219</v>
      </c>
      <c r="BE133" s="3" t="s">
        <v>3868</v>
      </c>
    </row>
    <row r="134" spans="2:57" x14ac:dyDescent="0.25">
      <c r="B134" s="3" t="str">
        <f t="shared" si="23"/>
        <v>202627</v>
      </c>
      <c r="C134" s="3" t="s">
        <v>193</v>
      </c>
      <c r="D134" s="3">
        <v>136</v>
      </c>
      <c r="E134" s="3">
        <v>4</v>
      </c>
      <c r="F134" s="3">
        <f t="shared" si="32"/>
        <v>0</v>
      </c>
      <c r="G134" s="3" t="e">
        <f t="shared" ca="1" si="33"/>
        <v>#N/A</v>
      </c>
      <c r="H134" s="3">
        <f t="shared" ca="1" si="34"/>
        <v>0</v>
      </c>
      <c r="I134" s="3">
        <f t="shared" ca="1" si="35"/>
        <v>500</v>
      </c>
      <c r="J134" s="3" t="str">
        <f t="shared" ca="1" si="36"/>
        <v/>
      </c>
      <c r="K134" s="3" t="str">
        <f t="shared" ca="1" si="37"/>
        <v/>
      </c>
      <c r="L134" s="3" t="str">
        <f t="shared" ca="1" si="38"/>
        <v/>
      </c>
      <c r="M134" s="3" t="str">
        <f t="shared" ca="1" si="39"/>
        <v/>
      </c>
      <c r="AE134" s="3" t="str">
        <f t="shared" si="40"/>
        <v>RA_548_26_4_202526</v>
      </c>
      <c r="AF134" s="3">
        <v>202526</v>
      </c>
      <c r="AG134" s="3" t="s">
        <v>193</v>
      </c>
      <c r="AH134" s="3">
        <v>548</v>
      </c>
      <c r="AI134" s="3">
        <v>26</v>
      </c>
      <c r="AJ134" s="3" t="s">
        <v>358</v>
      </c>
      <c r="AK134" s="3">
        <v>4</v>
      </c>
      <c r="AL134" s="3">
        <v>2544.2710000000002</v>
      </c>
      <c r="AS134" s="3" t="str">
        <f t="shared" si="41"/>
        <v>RA_136</v>
      </c>
      <c r="AT134" s="3" t="str">
        <f>VLOOKUP(AS134,ValData!$AZ$4:$BC$214,4,FALSE)</f>
        <v>Premia and discounts on debt rescheduling</v>
      </c>
      <c r="AZ134" s="3" t="str">
        <f t="shared" si="42"/>
        <v>RA_160</v>
      </c>
      <c r="BA134" s="3" t="s">
        <v>193</v>
      </c>
      <c r="BB134" s="3">
        <v>160</v>
      </c>
      <c r="BC134" s="3" t="s">
        <v>218</v>
      </c>
      <c r="BE134" s="3" t="s">
        <v>3868</v>
      </c>
    </row>
    <row r="135" spans="2:57" x14ac:dyDescent="0.25">
      <c r="B135" s="3" t="str">
        <f t="shared" si="23"/>
        <v>202627</v>
      </c>
      <c r="C135" s="3" t="s">
        <v>193</v>
      </c>
      <c r="D135" s="3">
        <v>137</v>
      </c>
      <c r="E135" s="3">
        <v>4</v>
      </c>
      <c r="F135" s="3">
        <f t="shared" si="32"/>
        <v>0</v>
      </c>
      <c r="G135" s="3" t="e">
        <f t="shared" ca="1" si="33"/>
        <v>#N/A</v>
      </c>
      <c r="H135" s="3">
        <f t="shared" ca="1" si="34"/>
        <v>0</v>
      </c>
      <c r="I135" s="3">
        <f t="shared" ca="1" si="35"/>
        <v>500</v>
      </c>
      <c r="J135" s="3" t="str">
        <f t="shared" ca="1" si="36"/>
        <v/>
      </c>
      <c r="K135" s="3" t="str">
        <f t="shared" ca="1" si="37"/>
        <v/>
      </c>
      <c r="L135" s="3" t="str">
        <f t="shared" ca="1" si="38"/>
        <v/>
      </c>
      <c r="M135" s="3" t="str">
        <f t="shared" ca="1" si="39"/>
        <v/>
      </c>
      <c r="AE135" s="3" t="str">
        <f t="shared" si="40"/>
        <v>RA_545_26_4_202526</v>
      </c>
      <c r="AF135" s="3">
        <v>202526</v>
      </c>
      <c r="AG135" s="3" t="s">
        <v>193</v>
      </c>
      <c r="AH135" s="3">
        <v>545</v>
      </c>
      <c r="AI135" s="3">
        <v>26</v>
      </c>
      <c r="AJ135" s="3" t="s">
        <v>358</v>
      </c>
      <c r="AK135" s="3">
        <v>4</v>
      </c>
      <c r="AL135" s="3">
        <v>619.82299999999998</v>
      </c>
      <c r="AS135" s="3" t="str">
        <f t="shared" si="41"/>
        <v>RA_137</v>
      </c>
      <c r="AT135" s="3" t="str">
        <f>VLOOKUP(AS135,ValData!$AZ$4:$BC$214,4,FALSE)</f>
        <v xml:space="preserve">HRA 'item 8' interest payments/receipts </v>
      </c>
      <c r="AZ135" s="3" t="str">
        <f t="shared" si="42"/>
        <v>RA_161</v>
      </c>
      <c r="BA135" s="3" t="s">
        <v>193</v>
      </c>
      <c r="BB135" s="3">
        <v>161</v>
      </c>
      <c r="BC135" s="3" t="s">
        <v>3842</v>
      </c>
      <c r="BE135" s="3" t="s">
        <v>3868</v>
      </c>
    </row>
    <row r="136" spans="2:57" x14ac:dyDescent="0.25">
      <c r="B136" s="3" t="str">
        <f t="shared" ref="B136:B199" si="43">B135</f>
        <v>202627</v>
      </c>
      <c r="C136" s="3" t="s">
        <v>193</v>
      </c>
      <c r="D136" s="3">
        <v>139</v>
      </c>
      <c r="E136" s="3">
        <v>4</v>
      </c>
      <c r="F136" s="3">
        <f t="shared" si="32"/>
        <v>0</v>
      </c>
      <c r="G136" s="3" t="e">
        <f t="shared" ca="1" si="33"/>
        <v>#N/A</v>
      </c>
      <c r="H136" s="3">
        <f t="shared" ca="1" si="34"/>
        <v>0</v>
      </c>
      <c r="I136" s="3">
        <f t="shared" ca="1" si="35"/>
        <v>500</v>
      </c>
      <c r="J136" s="3" t="str">
        <f t="shared" ca="1" si="36"/>
        <v/>
      </c>
      <c r="K136" s="3" t="str">
        <f t="shared" ca="1" si="37"/>
        <v/>
      </c>
      <c r="L136" s="3" t="str">
        <f t="shared" ca="1" si="38"/>
        <v/>
      </c>
      <c r="M136" s="3" t="str">
        <f t="shared" ca="1" si="39"/>
        <v/>
      </c>
      <c r="AE136" s="3" t="str">
        <f t="shared" si="40"/>
        <v>RA_550_26_4_202526</v>
      </c>
      <c r="AF136" s="3">
        <v>202526</v>
      </c>
      <c r="AG136" s="3" t="s">
        <v>193</v>
      </c>
      <c r="AH136" s="3">
        <v>550</v>
      </c>
      <c r="AI136" s="3">
        <v>26</v>
      </c>
      <c r="AJ136" s="3" t="s">
        <v>358</v>
      </c>
      <c r="AK136" s="3">
        <v>4</v>
      </c>
      <c r="AL136" s="3">
        <v>2925.643</v>
      </c>
      <c r="AS136" s="3" t="str">
        <f t="shared" si="41"/>
        <v>RA_139</v>
      </c>
      <c r="AT136" s="3" t="str">
        <f>VLOOKUP(AS136,ValData!$AZ$4:$BC$214,4,FALSE)</f>
        <v>Capital financing element within Private Finance Initiative (PFI) schemes</v>
      </c>
      <c r="AZ136" s="3" t="str">
        <f t="shared" si="42"/>
        <v>RA_162</v>
      </c>
      <c r="BA136" s="3" t="s">
        <v>193</v>
      </c>
      <c r="BB136" s="3">
        <v>162</v>
      </c>
      <c r="BC136" s="3" t="s">
        <v>3841</v>
      </c>
      <c r="BD136" s="3" t="s">
        <v>3718</v>
      </c>
      <c r="BE136" s="3" t="s">
        <v>3868</v>
      </c>
    </row>
    <row r="137" spans="2:57" x14ac:dyDescent="0.25">
      <c r="B137" s="3" t="str">
        <f t="shared" si="43"/>
        <v>202627</v>
      </c>
      <c r="C137" s="3" t="s">
        <v>193</v>
      </c>
      <c r="D137" s="3">
        <v>140</v>
      </c>
      <c r="E137" s="3">
        <v>4</v>
      </c>
      <c r="F137" s="3">
        <f t="shared" si="32"/>
        <v>0</v>
      </c>
      <c r="G137" s="3" t="e">
        <f t="shared" ca="1" si="33"/>
        <v>#N/A</v>
      </c>
      <c r="H137" s="3">
        <f t="shared" ca="1" si="34"/>
        <v>0</v>
      </c>
      <c r="I137" s="3">
        <f t="shared" ca="1" si="35"/>
        <v>500</v>
      </c>
      <c r="J137" s="3" t="str">
        <f t="shared" ca="1" si="36"/>
        <v/>
      </c>
      <c r="K137" s="3" t="str">
        <f t="shared" ca="1" si="37"/>
        <v/>
      </c>
      <c r="L137" s="3" t="str">
        <f t="shared" ca="1" si="38"/>
        <v/>
      </c>
      <c r="M137" s="3" t="str">
        <f t="shared" ca="1" si="39"/>
        <v/>
      </c>
      <c r="AE137" s="3" t="str">
        <f t="shared" si="40"/>
        <v>RA_552_26_4_202526</v>
      </c>
      <c r="AF137" s="3">
        <v>202526</v>
      </c>
      <c r="AG137" s="3" t="s">
        <v>193</v>
      </c>
      <c r="AH137" s="3">
        <v>552</v>
      </c>
      <c r="AI137" s="3">
        <v>26</v>
      </c>
      <c r="AJ137" s="3" t="s">
        <v>358</v>
      </c>
      <c r="AK137" s="3">
        <v>4</v>
      </c>
      <c r="AL137" s="3">
        <v>5161.41</v>
      </c>
      <c r="AS137" s="3" t="str">
        <f t="shared" si="41"/>
        <v>RA_140</v>
      </c>
      <c r="AT137" s="3" t="str">
        <f>VLOOKUP(AS137,ValData!$AZ$4:$BC$214,4,FALSE)</f>
        <v>Leasing payments (excluding any capital financing element within PFI schemes)</v>
      </c>
      <c r="AZ137" s="3" t="str">
        <f t="shared" si="42"/>
        <v>RA_163</v>
      </c>
      <c r="BA137" s="3" t="s">
        <v>193</v>
      </c>
      <c r="BB137" s="3">
        <v>163</v>
      </c>
      <c r="BC137" s="3" t="s">
        <v>3843</v>
      </c>
      <c r="BD137" s="3" t="s">
        <v>3718</v>
      </c>
      <c r="BE137" s="3" t="s">
        <v>3868</v>
      </c>
    </row>
    <row r="138" spans="2:57" x14ac:dyDescent="0.25">
      <c r="B138" s="3" t="str">
        <f t="shared" si="43"/>
        <v>202627</v>
      </c>
      <c r="C138" s="3" t="s">
        <v>193</v>
      </c>
      <c r="D138" s="3">
        <v>141</v>
      </c>
      <c r="E138" s="3">
        <v>4</v>
      </c>
      <c r="F138" s="3">
        <f t="shared" si="32"/>
        <v>0</v>
      </c>
      <c r="G138" s="3" t="e">
        <f t="shared" ca="1" si="33"/>
        <v>#N/A</v>
      </c>
      <c r="H138" s="3">
        <f t="shared" ca="1" si="34"/>
        <v>0</v>
      </c>
      <c r="I138" s="3">
        <f t="shared" ca="1" si="35"/>
        <v>500</v>
      </c>
      <c r="J138" s="3" t="str">
        <f t="shared" ca="1" si="36"/>
        <v/>
      </c>
      <c r="K138" s="3" t="str">
        <f t="shared" ca="1" si="37"/>
        <v/>
      </c>
      <c r="L138" s="3" t="str">
        <f t="shared" ca="1" si="38"/>
        <v/>
      </c>
      <c r="M138" s="3" t="str">
        <f t="shared" ca="1" si="39"/>
        <v/>
      </c>
      <c r="AE138" s="3" t="str">
        <f t="shared" si="40"/>
        <v>RA_562_26_4_202526</v>
      </c>
      <c r="AF138" s="3">
        <v>202526</v>
      </c>
      <c r="AG138" s="3" t="s">
        <v>193</v>
      </c>
      <c r="AH138" s="3">
        <v>562</v>
      </c>
      <c r="AI138" s="3">
        <v>26</v>
      </c>
      <c r="AJ138" s="3" t="s">
        <v>358</v>
      </c>
      <c r="AK138" s="3">
        <v>4</v>
      </c>
      <c r="AL138" s="3">
        <v>0</v>
      </c>
      <c r="AS138" s="3" t="str">
        <f t="shared" si="41"/>
        <v>RA_141</v>
      </c>
      <c r="AT138" s="3" t="str">
        <f>VLOOKUP(AS138,ValData!$AZ$4:$BC$214,4,FALSE)</f>
        <v>Capital expenditure charged to revenue account</v>
      </c>
      <c r="AZ138" s="3" t="str">
        <f t="shared" si="42"/>
        <v>RAG_132.1</v>
      </c>
      <c r="BA138" s="3" t="s">
        <v>384</v>
      </c>
      <c r="BB138" s="3">
        <v>132.1</v>
      </c>
      <c r="BC138" s="3" t="s">
        <v>4079</v>
      </c>
    </row>
    <row r="139" spans="2:57" x14ac:dyDescent="0.25">
      <c r="B139" s="3" t="str">
        <f t="shared" si="43"/>
        <v>202627</v>
      </c>
      <c r="C139" s="3" t="s">
        <v>193</v>
      </c>
      <c r="D139" s="3">
        <v>142</v>
      </c>
      <c r="E139" s="3">
        <v>4</v>
      </c>
      <c r="F139" s="3">
        <f t="shared" si="32"/>
        <v>0</v>
      </c>
      <c r="G139" s="3" t="e">
        <f t="shared" ca="1" si="33"/>
        <v>#N/A</v>
      </c>
      <c r="H139" s="3">
        <f t="shared" ca="1" si="34"/>
        <v>0</v>
      </c>
      <c r="I139" s="3">
        <f t="shared" ca="1" si="35"/>
        <v>500</v>
      </c>
      <c r="J139" s="3" t="str">
        <f t="shared" ca="1" si="36"/>
        <v/>
      </c>
      <c r="K139" s="3" t="str">
        <f t="shared" ca="1" si="37"/>
        <v/>
      </c>
      <c r="L139" s="3" t="str">
        <f t="shared" ca="1" si="38"/>
        <v/>
      </c>
      <c r="M139" s="3" t="str">
        <f t="shared" ca="1" si="39"/>
        <v/>
      </c>
      <c r="AE139" s="3" t="str">
        <f t="shared" si="40"/>
        <v>RA_546_26_4_202526</v>
      </c>
      <c r="AF139" s="3">
        <v>202526</v>
      </c>
      <c r="AG139" s="3" t="s">
        <v>193</v>
      </c>
      <c r="AH139" s="3">
        <v>546</v>
      </c>
      <c r="AI139" s="3">
        <v>26</v>
      </c>
      <c r="AJ139" s="3" t="s">
        <v>358</v>
      </c>
      <c r="AK139" s="3">
        <v>4</v>
      </c>
      <c r="AL139" s="3">
        <v>769</v>
      </c>
      <c r="AS139" s="3" t="str">
        <f t="shared" si="41"/>
        <v>RA_142</v>
      </c>
      <c r="AT139" s="3" t="str">
        <f>VLOOKUP(AS139,ValData!$AZ$4:$BC$214,4,FALSE)</f>
        <v>TOTAL REVENUE EXPENDITURE</v>
      </c>
      <c r="AZ139" s="3" t="str">
        <f t="shared" si="42"/>
        <v>RAG_132.2</v>
      </c>
      <c r="BA139" s="3" t="s">
        <v>384</v>
      </c>
      <c r="BB139" s="3">
        <v>132.19999999999999</v>
      </c>
      <c r="BC139" s="3" t="s">
        <v>4080</v>
      </c>
    </row>
    <row r="140" spans="2:57" x14ac:dyDescent="0.25">
      <c r="B140" s="3" t="str">
        <f t="shared" si="43"/>
        <v>202627</v>
      </c>
      <c r="C140" s="3" t="s">
        <v>193</v>
      </c>
      <c r="D140" s="3">
        <v>144</v>
      </c>
      <c r="E140" s="3">
        <v>4</v>
      </c>
      <c r="F140" s="3">
        <f t="shared" si="32"/>
        <v>0</v>
      </c>
      <c r="G140" s="3" t="e">
        <f t="shared" ca="1" si="33"/>
        <v>#N/A</v>
      </c>
      <c r="H140" s="3">
        <f t="shared" ca="1" si="34"/>
        <v>0</v>
      </c>
      <c r="I140" s="3">
        <f t="shared" ca="1" si="35"/>
        <v>500</v>
      </c>
      <c r="J140" s="3" t="str">
        <f t="shared" ca="1" si="36"/>
        <v/>
      </c>
      <c r="K140" s="3" t="str">
        <f t="shared" ca="1" si="37"/>
        <v/>
      </c>
      <c r="L140" s="3" t="str">
        <f t="shared" ca="1" si="38"/>
        <v/>
      </c>
      <c r="M140" s="3" t="str">
        <f t="shared" ca="1" si="39"/>
        <v/>
      </c>
      <c r="AE140" s="3" t="str">
        <f t="shared" si="40"/>
        <v>RA_566_26_4_202526</v>
      </c>
      <c r="AF140" s="3">
        <v>202526</v>
      </c>
      <c r="AG140" s="3" t="s">
        <v>193</v>
      </c>
      <c r="AH140" s="3">
        <v>566</v>
      </c>
      <c r="AI140" s="3">
        <v>26</v>
      </c>
      <c r="AJ140" s="3" t="s">
        <v>358</v>
      </c>
      <c r="AK140" s="3">
        <v>4</v>
      </c>
      <c r="AL140" s="3">
        <v>0</v>
      </c>
      <c r="AS140" s="3" t="str">
        <f t="shared" si="41"/>
        <v>RA_144</v>
      </c>
      <c r="AT140" s="3" t="str">
        <f>VLOOKUP(AS140,ValData!$AZ$4:$BC$214,4,FALSE)</f>
        <v>External interest receipts on non-HRA balances</v>
      </c>
      <c r="AZ140" s="3" t="str">
        <f t="shared" si="42"/>
        <v>RAG_132.3</v>
      </c>
      <c r="BA140" s="3" t="s">
        <v>384</v>
      </c>
      <c r="BB140" s="3">
        <v>132.30000000000001</v>
      </c>
      <c r="BC140" s="3" t="s">
        <v>4081</v>
      </c>
    </row>
    <row r="141" spans="2:57" x14ac:dyDescent="0.25">
      <c r="B141" s="3" t="str">
        <f t="shared" si="43"/>
        <v>202627</v>
      </c>
      <c r="C141" s="3" t="s">
        <v>193</v>
      </c>
      <c r="D141" s="3">
        <v>145</v>
      </c>
      <c r="E141" s="3">
        <v>4</v>
      </c>
      <c r="F141" s="3">
        <f t="shared" si="32"/>
        <v>0</v>
      </c>
      <c r="G141" s="3" t="e">
        <f t="shared" ca="1" si="33"/>
        <v>#N/A</v>
      </c>
      <c r="H141" s="3">
        <f t="shared" ca="1" si="34"/>
        <v>0</v>
      </c>
      <c r="I141" s="3">
        <f t="shared" ca="1" si="35"/>
        <v>500</v>
      </c>
      <c r="J141" s="3" t="str">
        <f t="shared" ca="1" si="36"/>
        <v/>
      </c>
      <c r="K141" s="3" t="str">
        <f t="shared" ca="1" si="37"/>
        <v/>
      </c>
      <c r="L141" s="3" t="str">
        <f t="shared" ca="1" si="38"/>
        <v/>
      </c>
      <c r="M141" s="3" t="str">
        <f t="shared" ca="1" si="39"/>
        <v/>
      </c>
      <c r="AE141" s="3" t="str">
        <f t="shared" si="40"/>
        <v>RA_568_26_4_202526</v>
      </c>
      <c r="AF141" s="3">
        <v>202526</v>
      </c>
      <c r="AG141" s="3" t="s">
        <v>193</v>
      </c>
      <c r="AH141" s="3">
        <v>568</v>
      </c>
      <c r="AI141" s="3">
        <v>26</v>
      </c>
      <c r="AJ141" s="3" t="s">
        <v>358</v>
      </c>
      <c r="AK141" s="3">
        <v>4</v>
      </c>
      <c r="AL141" s="3">
        <v>0</v>
      </c>
      <c r="AS141" s="3" t="str">
        <f t="shared" si="41"/>
        <v>RA_145</v>
      </c>
      <c r="AT141" s="3" t="str">
        <f>VLOOKUP(AS141,ValData!$AZ$4:$BC$214,4,FALSE)</f>
        <v>External interest receipts on HRA balances</v>
      </c>
      <c r="AZ141" s="3" t="str">
        <f t="shared" si="42"/>
        <v>RAG_132.4</v>
      </c>
      <c r="BA141" s="3" t="s">
        <v>384</v>
      </c>
      <c r="BB141" s="3">
        <v>132.4</v>
      </c>
      <c r="BC141" s="3" t="s">
        <v>4082</v>
      </c>
    </row>
    <row r="142" spans="2:57" x14ac:dyDescent="0.25">
      <c r="B142" s="3" t="str">
        <f t="shared" si="43"/>
        <v>202627</v>
      </c>
      <c r="C142" s="3" t="s">
        <v>193</v>
      </c>
      <c r="D142" s="3">
        <v>145.1</v>
      </c>
      <c r="E142" s="3">
        <v>4</v>
      </c>
      <c r="F142" s="3">
        <f t="shared" si="32"/>
        <v>0</v>
      </c>
      <c r="G142" s="3" t="e">
        <f t="shared" ca="1" si="33"/>
        <v>#N/A</v>
      </c>
      <c r="H142" s="3">
        <f t="shared" ca="1" si="34"/>
        <v>0</v>
      </c>
      <c r="I142" s="3">
        <f t="shared" ca="1" si="35"/>
        <v>500</v>
      </c>
      <c r="J142" s="3" t="str">
        <f t="shared" ca="1" si="36"/>
        <v/>
      </c>
      <c r="K142" s="3" t="str">
        <f t="shared" ca="1" si="37"/>
        <v/>
      </c>
      <c r="L142" s="3" t="str">
        <f t="shared" ca="1" si="38"/>
        <v/>
      </c>
      <c r="M142" s="3" t="str">
        <f t="shared" ca="1" si="39"/>
        <v/>
      </c>
      <c r="AE142" s="3" t="str">
        <f t="shared" si="40"/>
        <v>RA_584_26_4_202526</v>
      </c>
      <c r="AF142" s="3">
        <v>202526</v>
      </c>
      <c r="AG142" s="3" t="s">
        <v>193</v>
      </c>
      <c r="AH142" s="3">
        <v>584</v>
      </c>
      <c r="AI142" s="3">
        <v>26</v>
      </c>
      <c r="AJ142" s="3" t="s">
        <v>358</v>
      </c>
      <c r="AK142" s="3">
        <v>4</v>
      </c>
      <c r="AL142" s="3">
        <v>0</v>
      </c>
      <c r="AS142" s="3" t="str">
        <f t="shared" si="41"/>
        <v>RA_145.1</v>
      </c>
      <c r="AT142" s="3" t="str">
        <f>VLOOKUP(AS142,ValData!$AZ$4:$BC$214,4,FALSE)</f>
        <v>Appropriations to/from financial instruments adjustment account</v>
      </c>
      <c r="AZ142" s="3" t="str">
        <f t="shared" si="42"/>
        <v>RAG_154</v>
      </c>
      <c r="BA142" s="3" t="s">
        <v>384</v>
      </c>
      <c r="BB142" s="3">
        <v>154</v>
      </c>
      <c r="BC142" s="3" t="s">
        <v>52</v>
      </c>
    </row>
    <row r="143" spans="2:57" x14ac:dyDescent="0.25">
      <c r="B143" s="3" t="str">
        <f t="shared" si="43"/>
        <v>202627</v>
      </c>
      <c r="C143" s="3" t="s">
        <v>193</v>
      </c>
      <c r="D143" s="3">
        <v>145.19999999999999</v>
      </c>
      <c r="E143" s="3">
        <v>4</v>
      </c>
      <c r="F143" s="3">
        <f t="shared" si="32"/>
        <v>0</v>
      </c>
      <c r="G143" s="3" t="e">
        <f t="shared" ca="1" si="33"/>
        <v>#N/A</v>
      </c>
      <c r="H143" s="3">
        <f t="shared" ca="1" si="34"/>
        <v>0</v>
      </c>
      <c r="I143" s="3">
        <f t="shared" ca="1" si="35"/>
        <v>500</v>
      </c>
      <c r="J143" s="3" t="str">
        <f t="shared" ca="1" si="36"/>
        <v/>
      </c>
      <c r="K143" s="3" t="str">
        <f t="shared" ca="1" si="37"/>
        <v/>
      </c>
      <c r="L143" s="3" t="str">
        <f t="shared" ca="1" si="38"/>
        <v/>
      </c>
      <c r="M143" s="3" t="str">
        <f t="shared" ca="1" si="39"/>
        <v/>
      </c>
      <c r="AE143" s="3" t="str">
        <f t="shared" si="40"/>
        <v>RA_574_26_4_202526</v>
      </c>
      <c r="AF143" s="3">
        <v>202526</v>
      </c>
      <c r="AG143" s="3" t="s">
        <v>193</v>
      </c>
      <c r="AH143" s="3">
        <v>574</v>
      </c>
      <c r="AI143" s="3">
        <v>26</v>
      </c>
      <c r="AJ143" s="3" t="s">
        <v>358</v>
      </c>
      <c r="AK143" s="3">
        <v>4</v>
      </c>
      <c r="AL143" s="3">
        <v>0</v>
      </c>
      <c r="AS143" s="3" t="str">
        <f t="shared" si="41"/>
        <v>RA_145.2</v>
      </c>
      <c r="AT143" s="3" t="str">
        <f>VLOOKUP(AS143,ValData!$AZ$4:$BC$214,4,FALSE)</f>
        <v>Appropriations to/from unequal pay back pay account</v>
      </c>
      <c r="AZ143" s="3" t="str">
        <f t="shared" si="42"/>
        <v>RAG_168</v>
      </c>
      <c r="BA143" s="3" t="s">
        <v>384</v>
      </c>
      <c r="BB143" s="3">
        <v>168</v>
      </c>
      <c r="BC143" s="3" t="s">
        <v>3975</v>
      </c>
    </row>
    <row r="144" spans="2:57" x14ac:dyDescent="0.25">
      <c r="B144" s="3" t="str">
        <f t="shared" si="43"/>
        <v>202627</v>
      </c>
      <c r="C144" s="3" t="s">
        <v>193</v>
      </c>
      <c r="D144" s="3">
        <v>146</v>
      </c>
      <c r="E144" s="3">
        <v>4</v>
      </c>
      <c r="F144" s="3">
        <f t="shared" si="32"/>
        <v>0</v>
      </c>
      <c r="G144" s="3" t="e">
        <f t="shared" ca="1" si="33"/>
        <v>#N/A</v>
      </c>
      <c r="H144" s="3">
        <f t="shared" ca="1" si="34"/>
        <v>0</v>
      </c>
      <c r="I144" s="3">
        <f t="shared" ca="1" si="35"/>
        <v>500</v>
      </c>
      <c r="J144" s="3" t="str">
        <f t="shared" ca="1" si="36"/>
        <v/>
      </c>
      <c r="K144" s="3" t="str">
        <f t="shared" ca="1" si="37"/>
        <v/>
      </c>
      <c r="L144" s="3" t="str">
        <f t="shared" ca="1" si="38"/>
        <v/>
      </c>
      <c r="M144" s="3" t="str">
        <f t="shared" ca="1" si="39"/>
        <v/>
      </c>
      <c r="AE144" s="3" t="str">
        <f t="shared" si="40"/>
        <v>RA_582_26_4_202526</v>
      </c>
      <c r="AF144" s="3">
        <v>202526</v>
      </c>
      <c r="AG144" s="3" t="s">
        <v>193</v>
      </c>
      <c r="AH144" s="3">
        <v>582</v>
      </c>
      <c r="AI144" s="3">
        <v>26</v>
      </c>
      <c r="AJ144" s="3" t="s">
        <v>358</v>
      </c>
      <c r="AK144" s="3">
        <v>4</v>
      </c>
      <c r="AL144" s="3">
        <v>0</v>
      </c>
      <c r="AS144" s="3" t="str">
        <f t="shared" si="41"/>
        <v>RA_146</v>
      </c>
      <c r="AT144" s="3" t="str">
        <f>VLOOKUP(AS144,ValData!$AZ$4:$BC$214,4,FALSE)</f>
        <v>GROSS REVENUE EXPENDITURE</v>
      </c>
      <c r="AZ144" s="3" t="str">
        <f t="shared" si="42"/>
        <v>RAG_173</v>
      </c>
      <c r="BA144" s="3" t="s">
        <v>384</v>
      </c>
      <c r="BB144" s="3">
        <v>173</v>
      </c>
      <c r="BC144" s="3" t="s">
        <v>4074</v>
      </c>
    </row>
    <row r="145" spans="2:56" x14ac:dyDescent="0.25">
      <c r="B145" s="3" t="str">
        <f t="shared" si="43"/>
        <v>202627</v>
      </c>
      <c r="C145" s="3" t="s">
        <v>193</v>
      </c>
      <c r="D145" s="3">
        <v>147</v>
      </c>
      <c r="E145" s="3">
        <v>4</v>
      </c>
      <c r="F145" s="3">
        <f t="shared" si="32"/>
        <v>0</v>
      </c>
      <c r="G145" s="3" t="e">
        <f t="shared" ca="1" si="33"/>
        <v>#N/A</v>
      </c>
      <c r="H145" s="3">
        <f t="shared" ca="1" si="34"/>
        <v>0</v>
      </c>
      <c r="I145" s="3">
        <f t="shared" ca="1" si="35"/>
        <v>500</v>
      </c>
      <c r="J145" s="3" t="str">
        <f t="shared" ca="1" si="36"/>
        <v/>
      </c>
      <c r="K145" s="3" t="str">
        <f t="shared" ca="1" si="37"/>
        <v/>
      </c>
      <c r="L145" s="3" t="str">
        <f t="shared" ca="1" si="38"/>
        <v/>
      </c>
      <c r="M145" s="3" t="str">
        <f t="shared" ca="1" si="39"/>
        <v/>
      </c>
      <c r="AE145" s="3" t="str">
        <f t="shared" si="40"/>
        <v>RA_540_26_4_202526</v>
      </c>
      <c r="AF145" s="3">
        <v>202526</v>
      </c>
      <c r="AG145" s="3" t="s">
        <v>193</v>
      </c>
      <c r="AH145" s="3">
        <v>540</v>
      </c>
      <c r="AI145" s="3">
        <v>26</v>
      </c>
      <c r="AJ145" s="3" t="s">
        <v>358</v>
      </c>
      <c r="AK145" s="3">
        <v>4</v>
      </c>
      <c r="AL145" s="3">
        <v>7962.8769999999995</v>
      </c>
      <c r="AS145" s="3" t="str">
        <f t="shared" si="41"/>
        <v>RA_147</v>
      </c>
      <c r="AT145" s="3" t="str">
        <f>VLOOKUP(AS145,ValData!$AZ$4:$BC$214,4,FALSE)</f>
        <v>less specific and special grants</v>
      </c>
      <c r="AZ145" s="3" t="str">
        <f t="shared" si="42"/>
        <v>RAG_174</v>
      </c>
      <c r="BA145" s="3" t="s">
        <v>384</v>
      </c>
      <c r="BB145" s="3">
        <v>174</v>
      </c>
      <c r="BC145" s="3" t="s">
        <v>4076</v>
      </c>
    </row>
    <row r="146" spans="2:56" x14ac:dyDescent="0.25">
      <c r="B146" s="3" t="str">
        <f t="shared" si="43"/>
        <v>202627</v>
      </c>
      <c r="C146" s="3" t="s">
        <v>193</v>
      </c>
      <c r="D146" s="3">
        <v>150</v>
      </c>
      <c r="E146" s="3">
        <v>4</v>
      </c>
      <c r="F146" s="3">
        <f t="shared" si="32"/>
        <v>0</v>
      </c>
      <c r="G146" s="3" t="e">
        <f t="shared" ca="1" si="33"/>
        <v>#N/A</v>
      </c>
      <c r="H146" s="3">
        <f t="shared" ca="1" si="34"/>
        <v>0</v>
      </c>
      <c r="I146" s="3">
        <f t="shared" ca="1" si="35"/>
        <v>500</v>
      </c>
      <c r="J146" s="3" t="str">
        <f t="shared" ca="1" si="36"/>
        <v/>
      </c>
      <c r="K146" s="3" t="str">
        <f t="shared" ca="1" si="37"/>
        <v/>
      </c>
      <c r="L146" s="3" t="str">
        <f t="shared" ca="1" si="38"/>
        <v/>
      </c>
      <c r="M146" s="3" t="str">
        <f t="shared" ca="1" si="39"/>
        <v/>
      </c>
      <c r="AE146" s="3" t="str">
        <f t="shared" si="40"/>
        <v>RA_586_26_4_202526</v>
      </c>
      <c r="AF146" s="3">
        <v>202526</v>
      </c>
      <c r="AG146" s="3" t="s">
        <v>193</v>
      </c>
      <c r="AH146" s="3">
        <v>586</v>
      </c>
      <c r="AI146" s="3">
        <v>26</v>
      </c>
      <c r="AJ146" s="3" t="s">
        <v>358</v>
      </c>
      <c r="AK146" s="3">
        <v>4</v>
      </c>
      <c r="AL146" s="3">
        <v>0</v>
      </c>
      <c r="AS146" s="3" t="str">
        <f t="shared" si="41"/>
        <v>RA_150</v>
      </c>
      <c r="AT146" s="3" t="str">
        <f>VLOOKUP(AS146,ValData!$AZ$4:$BC$214,4,FALSE)</f>
        <v>NET REVENUE EXPENDITURE</v>
      </c>
      <c r="AZ146" s="3" t="str">
        <f t="shared" si="42"/>
        <v>RAG_175</v>
      </c>
      <c r="BA146" s="3" t="s">
        <v>384</v>
      </c>
      <c r="BB146" s="3">
        <v>175</v>
      </c>
      <c r="BC146" s="3" t="s">
        <v>4094</v>
      </c>
    </row>
    <row r="147" spans="2:56" x14ac:dyDescent="0.25">
      <c r="B147" s="3" t="str">
        <f t="shared" si="43"/>
        <v>202627</v>
      </c>
      <c r="C147" s="3" t="s">
        <v>193</v>
      </c>
      <c r="D147" s="3">
        <v>151</v>
      </c>
      <c r="E147" s="3">
        <v>4</v>
      </c>
      <c r="F147" s="3">
        <f t="shared" si="32"/>
        <v>0</v>
      </c>
      <c r="G147" s="3" t="e">
        <f t="shared" ca="1" si="33"/>
        <v>#N/A</v>
      </c>
      <c r="H147" s="3">
        <f t="shared" ca="1" si="34"/>
        <v>0</v>
      </c>
      <c r="I147" s="3">
        <f t="shared" ca="1" si="35"/>
        <v>500</v>
      </c>
      <c r="J147" s="3" t="str">
        <f t="shared" ca="1" si="36"/>
        <v/>
      </c>
      <c r="K147" s="3" t="str">
        <f t="shared" ca="1" si="37"/>
        <v/>
      </c>
      <c r="L147" s="3" t="str">
        <f t="shared" ca="1" si="38"/>
        <v/>
      </c>
      <c r="M147" s="3" t="str">
        <f t="shared" ca="1" si="39"/>
        <v/>
      </c>
      <c r="AE147" s="3" t="str">
        <f t="shared" si="40"/>
        <v>RA_572_26_4_202526</v>
      </c>
      <c r="AF147" s="3">
        <v>202526</v>
      </c>
      <c r="AG147" s="3" t="s">
        <v>193</v>
      </c>
      <c r="AH147" s="3">
        <v>572</v>
      </c>
      <c r="AI147" s="3">
        <v>26</v>
      </c>
      <c r="AJ147" s="3" t="s">
        <v>358</v>
      </c>
      <c r="AK147" s="3">
        <v>4</v>
      </c>
      <c r="AL147" s="3">
        <v>0</v>
      </c>
      <c r="AS147" s="3" t="str">
        <f t="shared" si="41"/>
        <v>RA_151</v>
      </c>
      <c r="AT147" s="3" t="str">
        <f>VLOOKUP(AS147,ValData!$AZ$4:$BC$214,4,FALSE)</f>
        <v>Adjustments</v>
      </c>
      <c r="AZ147" s="3" t="str">
        <f t="shared" si="42"/>
        <v>RAG_198</v>
      </c>
      <c r="BA147" s="3" t="s">
        <v>384</v>
      </c>
      <c r="BB147" s="3">
        <v>198</v>
      </c>
      <c r="BC147" s="3" t="s">
        <v>499</v>
      </c>
    </row>
    <row r="148" spans="2:56" x14ac:dyDescent="0.25">
      <c r="B148" s="3" t="str">
        <f t="shared" si="43"/>
        <v>202627</v>
      </c>
      <c r="C148" s="3" t="s">
        <v>193</v>
      </c>
      <c r="D148" s="3">
        <v>152</v>
      </c>
      <c r="E148" s="3">
        <v>4</v>
      </c>
      <c r="F148" s="3">
        <f t="shared" si="32"/>
        <v>0</v>
      </c>
      <c r="G148" s="3" t="e">
        <f t="shared" ca="1" si="33"/>
        <v>#N/A</v>
      </c>
      <c r="H148" s="3">
        <f t="shared" ca="1" si="34"/>
        <v>0</v>
      </c>
      <c r="I148" s="3">
        <f t="shared" ca="1" si="35"/>
        <v>500</v>
      </c>
      <c r="J148" s="3" t="str">
        <f t="shared" ca="1" si="36"/>
        <v/>
      </c>
      <c r="K148" s="3" t="str">
        <f t="shared" ca="1" si="37"/>
        <v/>
      </c>
      <c r="L148" s="3" t="str">
        <f t="shared" ca="1" si="38"/>
        <v/>
      </c>
      <c r="M148" s="3" t="str">
        <f t="shared" ca="1" si="39"/>
        <v/>
      </c>
      <c r="AE148" s="3" t="str">
        <f t="shared" si="40"/>
        <v>RA_522_26_4_202526</v>
      </c>
      <c r="AF148" s="3">
        <v>202526</v>
      </c>
      <c r="AG148" s="3" t="s">
        <v>193</v>
      </c>
      <c r="AH148" s="3">
        <v>522</v>
      </c>
      <c r="AI148" s="3">
        <v>26</v>
      </c>
      <c r="AJ148" s="3" t="s">
        <v>358</v>
      </c>
      <c r="AK148" s="3">
        <v>4</v>
      </c>
      <c r="AL148" s="3">
        <v>1531.317</v>
      </c>
      <c r="AS148" s="3" t="str">
        <f t="shared" si="41"/>
        <v>RA_152</v>
      </c>
      <c r="AT148" s="3" t="str">
        <f>VLOOKUP(AS148,ValData!$AZ$4:$BC$214,4,FALSE)</f>
        <v>Appropriations to/from financial reserves</v>
      </c>
      <c r="AZ148" s="3" t="str">
        <f t="shared" si="42"/>
        <v>RAG_199</v>
      </c>
      <c r="BA148" s="3" t="s">
        <v>384</v>
      </c>
      <c r="BB148" s="3">
        <v>199</v>
      </c>
      <c r="BC148" s="3" t="s">
        <v>13</v>
      </c>
    </row>
    <row r="149" spans="2:56" x14ac:dyDescent="0.25">
      <c r="B149" s="3" t="str">
        <f t="shared" si="43"/>
        <v>202627</v>
      </c>
      <c r="C149" s="3" t="s">
        <v>193</v>
      </c>
      <c r="D149" s="3">
        <v>153</v>
      </c>
      <c r="E149" s="3">
        <v>4</v>
      </c>
      <c r="F149" s="3">
        <f t="shared" si="32"/>
        <v>0</v>
      </c>
      <c r="G149" s="3" t="e">
        <f t="shared" ca="1" si="33"/>
        <v>#N/A</v>
      </c>
      <c r="H149" s="3">
        <f t="shared" ca="1" si="34"/>
        <v>0</v>
      </c>
      <c r="I149" s="3">
        <f t="shared" ca="1" si="35"/>
        <v>500</v>
      </c>
      <c r="J149" s="3" t="str">
        <f t="shared" ca="1" si="36"/>
        <v/>
      </c>
      <c r="K149" s="3" t="str">
        <f t="shared" ca="1" si="37"/>
        <v/>
      </c>
      <c r="L149" s="3" t="str">
        <f t="shared" ca="1" si="38"/>
        <v/>
      </c>
      <c r="M149" s="3" t="str">
        <f t="shared" ca="1" si="39"/>
        <v/>
      </c>
      <c r="AE149" s="3" t="str">
        <f t="shared" si="40"/>
        <v>RA_544_26_4_202526</v>
      </c>
      <c r="AF149" s="3">
        <v>202526</v>
      </c>
      <c r="AG149" s="3" t="s">
        <v>193</v>
      </c>
      <c r="AH149" s="3">
        <v>544</v>
      </c>
      <c r="AI149" s="3">
        <v>26</v>
      </c>
      <c r="AJ149" s="3" t="s">
        <v>358</v>
      </c>
      <c r="AK149" s="3">
        <v>4</v>
      </c>
      <c r="AL149" s="3">
        <v>6466.057425041673</v>
      </c>
      <c r="AS149" s="3" t="str">
        <f t="shared" si="41"/>
        <v>RA_153</v>
      </c>
      <c r="AT149" s="3" t="str">
        <f>VLOOKUP(AS149,ValData!$AZ$4:$BC$214,4,FALSE)</f>
        <v>Council Tax reduction scheme (including RSG element)</v>
      </c>
      <c r="AZ149" s="3" t="str">
        <f t="shared" si="42"/>
        <v>RAG_203</v>
      </c>
      <c r="BA149" s="3" t="s">
        <v>384</v>
      </c>
      <c r="BB149" s="3">
        <v>203</v>
      </c>
      <c r="BC149" s="3" t="s">
        <v>391</v>
      </c>
    </row>
    <row r="150" spans="2:56" x14ac:dyDescent="0.25">
      <c r="B150" s="3" t="str">
        <f t="shared" si="43"/>
        <v>202627</v>
      </c>
      <c r="C150" s="3" t="s">
        <v>193</v>
      </c>
      <c r="D150" s="3">
        <v>154</v>
      </c>
      <c r="E150" s="3">
        <v>4</v>
      </c>
      <c r="F150" s="3">
        <f t="shared" si="32"/>
        <v>0</v>
      </c>
      <c r="G150" s="3" t="e">
        <f t="shared" ca="1" si="33"/>
        <v>#N/A</v>
      </c>
      <c r="H150" s="3">
        <f t="shared" ca="1" si="34"/>
        <v>0</v>
      </c>
      <c r="I150" s="3">
        <f t="shared" ca="1" si="35"/>
        <v>500</v>
      </c>
      <c r="J150" s="3" t="str">
        <f t="shared" ca="1" si="36"/>
        <v/>
      </c>
      <c r="K150" s="3" t="str">
        <f t="shared" ca="1" si="37"/>
        <v/>
      </c>
      <c r="L150" s="3" t="str">
        <f t="shared" ca="1" si="38"/>
        <v/>
      </c>
      <c r="M150" s="3" t="str">
        <f t="shared" ca="1" si="39"/>
        <v/>
      </c>
      <c r="AE150" s="3" t="str">
        <f t="shared" si="40"/>
        <v>RA_542_26_4_202526</v>
      </c>
      <c r="AF150" s="3">
        <v>202526</v>
      </c>
      <c r="AG150" s="3" t="s">
        <v>193</v>
      </c>
      <c r="AH150" s="3">
        <v>542</v>
      </c>
      <c r="AI150" s="3">
        <v>26</v>
      </c>
      <c r="AJ150" s="3" t="s">
        <v>358</v>
      </c>
      <c r="AK150" s="3">
        <v>4</v>
      </c>
      <c r="AL150" s="3">
        <v>1339.6659999999999</v>
      </c>
      <c r="AS150" s="3" t="str">
        <f t="shared" si="41"/>
        <v>RA_154</v>
      </c>
      <c r="AT150" s="3" t="str">
        <f>VLOOKUP(AS150,ValData!$AZ$4:$BC$214,4,FALSE)</f>
        <v>Budget Requirement</v>
      </c>
      <c r="AZ150" s="3" t="str">
        <f t="shared" si="42"/>
        <v>RAG_208</v>
      </c>
      <c r="BA150" s="3" t="s">
        <v>384</v>
      </c>
      <c r="BB150" s="3">
        <v>208</v>
      </c>
      <c r="BC150" s="3" t="s">
        <v>486</v>
      </c>
    </row>
    <row r="151" spans="2:56" x14ac:dyDescent="0.25">
      <c r="B151" s="3" t="str">
        <f t="shared" si="43"/>
        <v>202627</v>
      </c>
      <c r="C151" s="3" t="s">
        <v>193</v>
      </c>
      <c r="D151" s="3">
        <v>155</v>
      </c>
      <c r="E151" s="3">
        <v>4</v>
      </c>
      <c r="F151" s="3">
        <f t="shared" si="32"/>
        <v>0</v>
      </c>
      <c r="G151" s="3" t="e">
        <f t="shared" ca="1" si="33"/>
        <v>#N/A</v>
      </c>
      <c r="H151" s="3">
        <f t="shared" ca="1" si="34"/>
        <v>0</v>
      </c>
      <c r="I151" s="3">
        <f t="shared" ca="1" si="35"/>
        <v>500</v>
      </c>
      <c r="J151" s="3" t="str">
        <f t="shared" ca="1" si="36"/>
        <v/>
      </c>
      <c r="K151" s="3" t="str">
        <f t="shared" ca="1" si="37"/>
        <v/>
      </c>
      <c r="L151" s="3" t="str">
        <f t="shared" ca="1" si="38"/>
        <v/>
      </c>
      <c r="M151" s="3" t="str">
        <f t="shared" ca="1" si="39"/>
        <v/>
      </c>
      <c r="AE151" s="3" t="str">
        <f t="shared" si="40"/>
        <v>RA_514_26_4_202526</v>
      </c>
      <c r="AF151" s="3">
        <v>202526</v>
      </c>
      <c r="AG151" s="3" t="s">
        <v>193</v>
      </c>
      <c r="AH151" s="3">
        <v>514</v>
      </c>
      <c r="AI151" s="3">
        <v>26</v>
      </c>
      <c r="AJ151" s="3" t="s">
        <v>358</v>
      </c>
      <c r="AK151" s="3">
        <v>4</v>
      </c>
      <c r="AL151" s="3">
        <v>6399.14</v>
      </c>
      <c r="AS151" s="3" t="str">
        <f t="shared" si="41"/>
        <v>RA_155</v>
      </c>
      <c r="AT151" s="3" t="str">
        <f>VLOOKUP(AS151,ValData!$AZ$4:$BC$214,4,FALSE)</f>
        <v>Discretionary non-domestic rate relief to be paid for by the council fund</v>
      </c>
      <c r="AZ151" s="3" t="str">
        <f t="shared" si="42"/>
        <v>RAG_210</v>
      </c>
      <c r="BA151" s="3" t="s">
        <v>384</v>
      </c>
      <c r="BB151" s="3">
        <v>210</v>
      </c>
      <c r="BC151" s="3" t="s">
        <v>510</v>
      </c>
      <c r="BD151" s="3" t="s">
        <v>3718</v>
      </c>
    </row>
    <row r="152" spans="2:56" x14ac:dyDescent="0.25">
      <c r="B152" s="3" t="str">
        <f t="shared" si="43"/>
        <v>202627</v>
      </c>
      <c r="C152" s="3" t="s">
        <v>193</v>
      </c>
      <c r="D152" s="3">
        <v>156</v>
      </c>
      <c r="E152" s="3">
        <v>4</v>
      </c>
      <c r="F152" s="3">
        <f t="shared" si="32"/>
        <v>0</v>
      </c>
      <c r="G152" s="3" t="e">
        <f t="shared" ca="1" si="33"/>
        <v>#N/A</v>
      </c>
      <c r="H152" s="3">
        <f t="shared" ca="1" si="34"/>
        <v>0</v>
      </c>
      <c r="I152" s="3">
        <f t="shared" ca="1" si="35"/>
        <v>500</v>
      </c>
      <c r="J152" s="3" t="str">
        <f t="shared" ca="1" si="36"/>
        <v/>
      </c>
      <c r="K152" s="3" t="str">
        <f t="shared" ca="1" si="37"/>
        <v/>
      </c>
      <c r="L152" s="3" t="str">
        <f t="shared" ca="1" si="38"/>
        <v/>
      </c>
      <c r="M152" s="3" t="str">
        <f t="shared" ca="1" si="39"/>
        <v/>
      </c>
      <c r="AE152" s="3" t="str">
        <f t="shared" si="40"/>
        <v>RA_516_26_4_202526</v>
      </c>
      <c r="AF152" s="3">
        <v>202526</v>
      </c>
      <c r="AG152" s="3" t="s">
        <v>193</v>
      </c>
      <c r="AH152" s="3">
        <v>516</v>
      </c>
      <c r="AI152" s="3">
        <v>26</v>
      </c>
      <c r="AJ152" s="3" t="s">
        <v>358</v>
      </c>
      <c r="AK152" s="3">
        <v>4</v>
      </c>
      <c r="AL152" s="3">
        <v>922.15300000000002</v>
      </c>
      <c r="AS152" s="3" t="str">
        <f t="shared" si="41"/>
        <v>RA_156</v>
      </c>
      <c r="AT152" s="3" t="str">
        <f>VLOOKUP(AS152,ValData!$AZ$4:$BC$214,4,FALSE)</f>
        <v>THE BUDGET REQUIREMENT PLUS DISCRETIONARY NON-DOMESTIC RATE RELIEF</v>
      </c>
      <c r="AZ152" s="3" t="str">
        <f t="shared" si="42"/>
        <v>RAG_212</v>
      </c>
      <c r="BA152" s="3" t="s">
        <v>384</v>
      </c>
      <c r="BB152" s="3">
        <v>212</v>
      </c>
      <c r="BC152" s="3" t="s">
        <v>489</v>
      </c>
    </row>
    <row r="153" spans="2:56" x14ac:dyDescent="0.25">
      <c r="B153" s="3" t="str">
        <f t="shared" si="43"/>
        <v>202627</v>
      </c>
      <c r="C153" s="3" t="s">
        <v>193</v>
      </c>
      <c r="D153" s="3">
        <v>157</v>
      </c>
      <c r="E153" s="3">
        <v>4</v>
      </c>
      <c r="F153" s="3">
        <f t="shared" si="32"/>
        <v>0</v>
      </c>
      <c r="G153" s="3" t="e">
        <f t="shared" ca="1" si="33"/>
        <v>#N/A</v>
      </c>
      <c r="H153" s="3">
        <f t="shared" ca="1" si="34"/>
        <v>0</v>
      </c>
      <c r="I153" s="3">
        <f t="shared" ca="1" si="35"/>
        <v>500</v>
      </c>
      <c r="J153" s="3" t="str">
        <f t="shared" ca="1" si="36"/>
        <v/>
      </c>
      <c r="K153" s="3" t="str">
        <f t="shared" ca="1" si="37"/>
        <v/>
      </c>
      <c r="L153" s="3" t="str">
        <f t="shared" ca="1" si="38"/>
        <v/>
      </c>
      <c r="M153" s="3" t="str">
        <f t="shared" ca="1" si="39"/>
        <v/>
      </c>
      <c r="AE153" s="3" t="str">
        <f t="shared" si="40"/>
        <v>RA_520_26_4_202526</v>
      </c>
      <c r="AF153" s="3">
        <v>202526</v>
      </c>
      <c r="AG153" s="3" t="s">
        <v>193</v>
      </c>
      <c r="AH153" s="3">
        <v>520</v>
      </c>
      <c r="AI153" s="3">
        <v>26</v>
      </c>
      <c r="AJ153" s="3" t="s">
        <v>358</v>
      </c>
      <c r="AK153" s="3">
        <v>4</v>
      </c>
      <c r="AL153" s="3">
        <v>317.31600000000003</v>
      </c>
      <c r="AS153" s="3" t="str">
        <f t="shared" si="41"/>
        <v>RA_157</v>
      </c>
      <c r="AT153" s="3" t="str">
        <f>VLOOKUP(AS153,ValData!$AZ$4:$BC$214,4,FALSE)</f>
        <v>less police grant allocation under principal formula</v>
      </c>
      <c r="AZ153" s="3" t="str">
        <f t="shared" si="42"/>
        <v>RAG_213</v>
      </c>
      <c r="BA153" s="3" t="s">
        <v>384</v>
      </c>
      <c r="BB153" s="3">
        <v>213</v>
      </c>
      <c r="BC153" s="3" t="s">
        <v>4091</v>
      </c>
    </row>
    <row r="154" spans="2:56" x14ac:dyDescent="0.25">
      <c r="B154" s="3" t="str">
        <f t="shared" si="43"/>
        <v>202627</v>
      </c>
      <c r="C154" s="3" t="s">
        <v>193</v>
      </c>
      <c r="D154" s="3">
        <v>159</v>
      </c>
      <c r="E154" s="3">
        <v>4</v>
      </c>
      <c r="F154" s="3">
        <f t="shared" si="32"/>
        <v>0</v>
      </c>
      <c r="G154" s="3" t="e">
        <f t="shared" ca="1" si="33"/>
        <v>#N/A</v>
      </c>
      <c r="H154" s="3">
        <f t="shared" ca="1" si="34"/>
        <v>0</v>
      </c>
      <c r="I154" s="3">
        <f t="shared" ca="1" si="35"/>
        <v>500</v>
      </c>
      <c r="J154" s="3" t="str">
        <f t="shared" ca="1" si="36"/>
        <v/>
      </c>
      <c r="K154" s="3" t="str">
        <f t="shared" ca="1" si="37"/>
        <v/>
      </c>
      <c r="L154" s="3" t="str">
        <f t="shared" ca="1" si="38"/>
        <v/>
      </c>
      <c r="M154" s="3" t="str">
        <f t="shared" ca="1" si="39"/>
        <v/>
      </c>
      <c r="AE154" s="3" t="str">
        <f t="shared" si="40"/>
        <v>RA_512_26_4_202526</v>
      </c>
      <c r="AF154" s="3">
        <v>202526</v>
      </c>
      <c r="AG154" s="3" t="s">
        <v>193</v>
      </c>
      <c r="AH154" s="3">
        <v>512</v>
      </c>
      <c r="AI154" s="3">
        <v>26</v>
      </c>
      <c r="AJ154" s="3" t="s">
        <v>358</v>
      </c>
      <c r="AK154" s="3">
        <v>4</v>
      </c>
      <c r="AL154" s="3">
        <v>3530.9444699999999</v>
      </c>
      <c r="AS154" s="3" t="str">
        <f t="shared" si="41"/>
        <v>RA_159</v>
      </c>
      <c r="AT154" s="3" t="str">
        <f>VLOOKUP(AS154,ValData!$AZ$4:$BC$214,4,FALSE)</f>
        <v>less revenue support grant</v>
      </c>
      <c r="AZ154" s="3" t="str">
        <f t="shared" si="42"/>
        <v>RAG_298</v>
      </c>
      <c r="BA154" s="3" t="s">
        <v>384</v>
      </c>
      <c r="BB154" s="3">
        <v>298</v>
      </c>
      <c r="BC154" s="3" t="s">
        <v>450</v>
      </c>
    </row>
    <row r="155" spans="2:56" x14ac:dyDescent="0.25">
      <c r="B155" s="3" t="str">
        <f t="shared" si="43"/>
        <v>202627</v>
      </c>
      <c r="C155" s="3" t="s">
        <v>193</v>
      </c>
      <c r="D155" s="3">
        <v>160</v>
      </c>
      <c r="E155" s="3">
        <v>4</v>
      </c>
      <c r="F155" s="3">
        <f t="shared" si="32"/>
        <v>0</v>
      </c>
      <c r="G155" s="3" t="e">
        <f t="shared" ca="1" si="33"/>
        <v>#N/A</v>
      </c>
      <c r="H155" s="3">
        <f t="shared" ca="1" si="34"/>
        <v>0</v>
      </c>
      <c r="I155" s="3">
        <f t="shared" ca="1" si="35"/>
        <v>500</v>
      </c>
      <c r="J155" s="3" t="str">
        <f t="shared" ca="1" si="36"/>
        <v/>
      </c>
      <c r="K155" s="3" t="str">
        <f t="shared" ca="1" si="37"/>
        <v/>
      </c>
      <c r="L155" s="3" t="str">
        <f t="shared" ca="1" si="38"/>
        <v/>
      </c>
      <c r="M155" s="3" t="str">
        <f t="shared" ca="1" si="39"/>
        <v/>
      </c>
      <c r="AE155" s="3" t="str">
        <f t="shared" si="40"/>
        <v>RA_524_26_4_202526</v>
      </c>
      <c r="AF155" s="3">
        <v>202526</v>
      </c>
      <c r="AG155" s="3" t="s">
        <v>193</v>
      </c>
      <c r="AH155" s="3">
        <v>524</v>
      </c>
      <c r="AI155" s="3">
        <v>26</v>
      </c>
      <c r="AJ155" s="3" t="s">
        <v>358</v>
      </c>
      <c r="AK155" s="3">
        <v>4</v>
      </c>
      <c r="AL155" s="3">
        <v>421.79</v>
      </c>
      <c r="AS155" s="3" t="str">
        <f t="shared" si="41"/>
        <v>RA_160</v>
      </c>
      <c r="AT155" s="3" t="str">
        <f>VLOOKUP(AS155,ValData!$AZ$4:$BC$214,4,FALSE)</f>
        <v>less redistributed non-domestic rates income</v>
      </c>
      <c r="AZ155" s="3" t="str">
        <f t="shared" si="42"/>
        <v>RAG_299</v>
      </c>
      <c r="BA155" s="3" t="s">
        <v>384</v>
      </c>
      <c r="BB155" s="3">
        <v>299</v>
      </c>
      <c r="BC155" s="3" t="s">
        <v>15</v>
      </c>
    </row>
    <row r="156" spans="2:56" x14ac:dyDescent="0.25">
      <c r="B156" s="3" t="str">
        <f t="shared" si="43"/>
        <v>202627</v>
      </c>
      <c r="C156" s="3" t="s">
        <v>193</v>
      </c>
      <c r="D156" s="3">
        <v>161</v>
      </c>
      <c r="E156" s="3">
        <v>4</v>
      </c>
      <c r="F156" s="3">
        <f t="shared" si="32"/>
        <v>0</v>
      </c>
      <c r="G156" s="3" t="e">
        <f t="shared" ca="1" si="33"/>
        <v>#N/A</v>
      </c>
      <c r="H156" s="3">
        <f t="shared" ca="1" si="34"/>
        <v>0</v>
      </c>
      <c r="I156" s="3">
        <f t="shared" ca="1" si="35"/>
        <v>500</v>
      </c>
      <c r="J156" s="3" t="str">
        <f t="shared" ca="1" si="36"/>
        <v/>
      </c>
      <c r="K156" s="3" t="str">
        <f t="shared" ca="1" si="37"/>
        <v/>
      </c>
      <c r="L156" s="3" t="str">
        <f t="shared" ca="1" si="38"/>
        <v/>
      </c>
      <c r="M156" s="3" t="str">
        <f t="shared" ca="1" si="39"/>
        <v/>
      </c>
      <c r="AE156" s="3" t="str">
        <f t="shared" si="40"/>
        <v>RA_526_26_4_202526</v>
      </c>
      <c r="AF156" s="3">
        <v>202526</v>
      </c>
      <c r="AG156" s="3" t="s">
        <v>193</v>
      </c>
      <c r="AH156" s="3">
        <v>526</v>
      </c>
      <c r="AI156" s="3">
        <v>26</v>
      </c>
      <c r="AJ156" s="3" t="s">
        <v>358</v>
      </c>
      <c r="AK156" s="3">
        <v>4</v>
      </c>
      <c r="AL156" s="3">
        <v>2934</v>
      </c>
      <c r="AS156" s="3" t="str">
        <f t="shared" si="41"/>
        <v>RA_161</v>
      </c>
      <c r="AT156" s="3" t="str">
        <f>VLOOKUP(AS156,ValData!$AZ$4:$BC$214,4,FALSE)</f>
        <v>The aggregate of council tax precepts</v>
      </c>
      <c r="AZ156" s="3" t="str">
        <f t="shared" si="42"/>
        <v>RAG_311</v>
      </c>
      <c r="BA156" s="3" t="s">
        <v>384</v>
      </c>
      <c r="BB156" s="3">
        <v>311</v>
      </c>
      <c r="BC156" s="3" t="s">
        <v>3973</v>
      </c>
    </row>
    <row r="157" spans="2:56" x14ac:dyDescent="0.25">
      <c r="B157" s="3" t="str">
        <f t="shared" si="43"/>
        <v>202627</v>
      </c>
      <c r="C157" s="3" t="s">
        <v>193</v>
      </c>
      <c r="D157" s="3">
        <v>162</v>
      </c>
      <c r="E157" s="3">
        <v>4</v>
      </c>
      <c r="F157" s="3">
        <f t="shared" si="32"/>
        <v>0</v>
      </c>
      <c r="G157" s="3" t="e">
        <f t="shared" ca="1" si="33"/>
        <v>#N/A</v>
      </c>
      <c r="H157" s="3">
        <f t="shared" ca="1" si="34"/>
        <v>0</v>
      </c>
      <c r="I157" s="3">
        <f t="shared" ca="1" si="35"/>
        <v>500</v>
      </c>
      <c r="J157" s="3" t="str">
        <f t="shared" ca="1" si="36"/>
        <v/>
      </c>
      <c r="K157" s="3" t="str">
        <f t="shared" ca="1" si="37"/>
        <v/>
      </c>
      <c r="L157" s="3" t="str">
        <f t="shared" ca="1" si="38"/>
        <v/>
      </c>
      <c r="M157" s="3" t="str">
        <f t="shared" ca="1" si="39"/>
        <v/>
      </c>
      <c r="AE157" s="3" t="str">
        <f t="shared" si="40"/>
        <v>RA_528_26_4_202526</v>
      </c>
      <c r="AF157" s="3">
        <v>202526</v>
      </c>
      <c r="AG157" s="3" t="s">
        <v>193</v>
      </c>
      <c r="AH157" s="3">
        <v>528</v>
      </c>
      <c r="AI157" s="3">
        <v>26</v>
      </c>
      <c r="AJ157" s="3" t="s">
        <v>358</v>
      </c>
      <c r="AK157" s="3">
        <v>4</v>
      </c>
      <c r="AL157" s="3">
        <v>4320</v>
      </c>
      <c r="AS157" s="3" t="str">
        <f t="shared" si="41"/>
        <v>RA_162</v>
      </c>
      <c r="AT157" s="3" t="str">
        <f>VLOOKUP(AS157,ValData!$AZ$4:$BC$214,4,FALSE)</f>
        <v>Council Tax reduction scheme (including RSG element)</v>
      </c>
      <c r="AZ157" s="3" t="str">
        <f t="shared" si="42"/>
        <v>RAG_313</v>
      </c>
      <c r="BA157" s="3" t="s">
        <v>384</v>
      </c>
      <c r="BB157" s="3">
        <v>313</v>
      </c>
      <c r="BC157" s="3" t="s">
        <v>4051</v>
      </c>
    </row>
    <row r="158" spans="2:56" x14ac:dyDescent="0.25">
      <c r="B158" s="3" t="str">
        <f t="shared" si="43"/>
        <v>202627</v>
      </c>
      <c r="C158" s="3" t="s">
        <v>193</v>
      </c>
      <c r="D158" s="3">
        <v>163</v>
      </c>
      <c r="E158" s="3">
        <v>4</v>
      </c>
      <c r="F158" s="3">
        <f t="shared" si="32"/>
        <v>0</v>
      </c>
      <c r="G158" s="3" t="e">
        <f t="shared" ca="1" si="33"/>
        <v>#N/A</v>
      </c>
      <c r="H158" s="3">
        <f t="shared" ca="1" si="34"/>
        <v>0</v>
      </c>
      <c r="I158" s="3">
        <f t="shared" ca="1" si="35"/>
        <v>500</v>
      </c>
      <c r="J158" s="3" t="str">
        <f t="shared" ca="1" si="36"/>
        <v/>
      </c>
      <c r="K158" s="3" t="str">
        <f t="shared" ca="1" si="37"/>
        <v/>
      </c>
      <c r="L158" s="3" t="str">
        <f t="shared" ca="1" si="38"/>
        <v/>
      </c>
      <c r="M158" s="3" t="str">
        <f t="shared" ca="1" si="39"/>
        <v/>
      </c>
      <c r="AE158" s="3" t="str">
        <f t="shared" si="40"/>
        <v>RA_530_26_4_202526</v>
      </c>
      <c r="AF158" s="3">
        <v>202526</v>
      </c>
      <c r="AG158" s="3" t="s">
        <v>193</v>
      </c>
      <c r="AH158" s="3">
        <v>530</v>
      </c>
      <c r="AI158" s="3">
        <v>26</v>
      </c>
      <c r="AJ158" s="3" t="s">
        <v>358</v>
      </c>
      <c r="AK158" s="3">
        <v>4</v>
      </c>
      <c r="AL158" s="3">
        <v>3024.2449999999999</v>
      </c>
      <c r="AS158" s="3" t="str">
        <f t="shared" si="41"/>
        <v>RA_163</v>
      </c>
      <c r="AT158" s="3" t="str">
        <f>VLOOKUP(AS158,ValData!$AZ$4:$BC$214,4,FALSE)</f>
        <v>Total Amount To Be Raised From Council Tax Payers</v>
      </c>
      <c r="AZ158" s="3" t="str">
        <f t="shared" si="42"/>
        <v>RAG_315</v>
      </c>
      <c r="BA158" s="3" t="s">
        <v>384</v>
      </c>
      <c r="BB158" s="3">
        <v>315</v>
      </c>
      <c r="BC158" s="3" t="s">
        <v>4066</v>
      </c>
    </row>
    <row r="159" spans="2:56" x14ac:dyDescent="0.25">
      <c r="B159" s="3" t="str">
        <f t="shared" si="43"/>
        <v>202627</v>
      </c>
      <c r="C159" s="3" t="s">
        <v>384</v>
      </c>
      <c r="D159" s="3">
        <v>118</v>
      </c>
      <c r="E159" s="3">
        <v>1</v>
      </c>
      <c r="F159" s="3">
        <f t="shared" si="32"/>
        <v>0</v>
      </c>
      <c r="G159" s="3" t="e">
        <f t="shared" ca="1" si="33"/>
        <v>#N/A</v>
      </c>
      <c r="H159" s="3" t="e">
        <f t="shared" ca="1" si="34"/>
        <v>#N/A</v>
      </c>
      <c r="I159" s="3" t="e">
        <f t="shared" ca="1" si="35"/>
        <v>#N/A</v>
      </c>
      <c r="J159" s="3" t="e">
        <f t="shared" ca="1" si="36"/>
        <v>#N/A</v>
      </c>
      <c r="K159" s="3" t="e">
        <f t="shared" ca="1" si="37"/>
        <v>#N/A</v>
      </c>
      <c r="L159" s="3" t="e">
        <f t="shared" ca="1" si="38"/>
        <v>#N/A</v>
      </c>
      <c r="M159" s="3" t="e">
        <f t="shared" ca="1" si="39"/>
        <v>#N/A</v>
      </c>
      <c r="AE159" s="3" t="str">
        <f t="shared" si="40"/>
        <v>RA_532_26_4_202526</v>
      </c>
      <c r="AF159" s="3">
        <v>202526</v>
      </c>
      <c r="AG159" s="3" t="s">
        <v>193</v>
      </c>
      <c r="AH159" s="3">
        <v>532</v>
      </c>
      <c r="AI159" s="3">
        <v>26</v>
      </c>
      <c r="AJ159" s="3" t="s">
        <v>358</v>
      </c>
      <c r="AK159" s="3">
        <v>4</v>
      </c>
      <c r="AL159" s="3">
        <v>577.22099999999989</v>
      </c>
      <c r="AS159" s="3" t="str">
        <f t="shared" si="41"/>
        <v>RAG_118</v>
      </c>
      <c r="AT159" s="3" t="e">
        <f>VLOOKUP(AS159,ValData!$AZ$4:$BC$214,4,FALSE)</f>
        <v>#N/A</v>
      </c>
      <c r="AZ159" s="3" t="str">
        <f t="shared" si="42"/>
        <v>RAG_316</v>
      </c>
      <c r="BA159" s="3" t="s">
        <v>384</v>
      </c>
      <c r="BB159" s="3">
        <v>316</v>
      </c>
      <c r="BC159" s="3" t="s">
        <v>4068</v>
      </c>
      <c r="BD159" s="3" t="s">
        <v>3718</v>
      </c>
    </row>
    <row r="160" spans="2:56" x14ac:dyDescent="0.25">
      <c r="B160" s="3" t="str">
        <f t="shared" si="43"/>
        <v>202627</v>
      </c>
      <c r="C160" s="3" t="s">
        <v>384</v>
      </c>
      <c r="D160" s="3">
        <v>119</v>
      </c>
      <c r="E160" s="3">
        <v>1</v>
      </c>
      <c r="F160" s="3">
        <f t="shared" si="32"/>
        <v>0</v>
      </c>
      <c r="G160" s="3" t="e">
        <f t="shared" ca="1" si="33"/>
        <v>#N/A</v>
      </c>
      <c r="H160" s="3" t="e">
        <f t="shared" ca="1" si="34"/>
        <v>#N/A</v>
      </c>
      <c r="I160" s="3" t="e">
        <f t="shared" ca="1" si="35"/>
        <v>#N/A</v>
      </c>
      <c r="J160" s="3" t="e">
        <f t="shared" ca="1" si="36"/>
        <v>#N/A</v>
      </c>
      <c r="K160" s="3" t="e">
        <f t="shared" ca="1" si="37"/>
        <v>#N/A</v>
      </c>
      <c r="L160" s="3" t="e">
        <f t="shared" ca="1" si="38"/>
        <v>#N/A</v>
      </c>
      <c r="M160" s="3" t="e">
        <f t="shared" ca="1" si="39"/>
        <v>#N/A</v>
      </c>
      <c r="AE160" s="3" t="str">
        <f t="shared" si="40"/>
        <v>RA_534_26_4_202526</v>
      </c>
      <c r="AF160" s="3">
        <v>202526</v>
      </c>
      <c r="AG160" s="3" t="s">
        <v>193</v>
      </c>
      <c r="AH160" s="3">
        <v>534</v>
      </c>
      <c r="AI160" s="3">
        <v>26</v>
      </c>
      <c r="AJ160" s="3" t="s">
        <v>358</v>
      </c>
      <c r="AK160" s="3">
        <v>4</v>
      </c>
      <c r="AL160" s="3">
        <v>2591.0450000000001</v>
      </c>
      <c r="AS160" s="3" t="str">
        <f t="shared" si="41"/>
        <v>RAG_119</v>
      </c>
      <c r="AT160" s="3" t="e">
        <f>VLOOKUP(AS160,ValData!$AZ$4:$BC$214,4,FALSE)</f>
        <v>#N/A</v>
      </c>
      <c r="AZ160" s="3" t="str">
        <f t="shared" si="42"/>
        <v>RAG_318</v>
      </c>
      <c r="BA160" s="3" t="s">
        <v>384</v>
      </c>
      <c r="BB160" s="3">
        <v>318</v>
      </c>
      <c r="BC160" s="3" t="s">
        <v>4070</v>
      </c>
    </row>
    <row r="161" spans="2:56" x14ac:dyDescent="0.25">
      <c r="B161" s="3" t="str">
        <f t="shared" si="43"/>
        <v>202627</v>
      </c>
      <c r="C161" s="3" t="s">
        <v>384</v>
      </c>
      <c r="D161" s="3">
        <v>131</v>
      </c>
      <c r="E161" s="3">
        <v>1</v>
      </c>
      <c r="F161" s="3">
        <f t="shared" si="32"/>
        <v>0</v>
      </c>
      <c r="G161" s="3" t="e">
        <f t="shared" ca="1" si="33"/>
        <v>#N/A</v>
      </c>
      <c r="H161" s="3" t="e">
        <f t="shared" ca="1" si="34"/>
        <v>#N/A</v>
      </c>
      <c r="I161" s="3" t="e">
        <f t="shared" ca="1" si="35"/>
        <v>#N/A</v>
      </c>
      <c r="J161" s="3" t="e">
        <f t="shared" ca="1" si="36"/>
        <v>#N/A</v>
      </c>
      <c r="K161" s="3" t="e">
        <f t="shared" ca="1" si="37"/>
        <v>#N/A</v>
      </c>
      <c r="L161" s="3" t="e">
        <f t="shared" ca="1" si="38"/>
        <v>#N/A</v>
      </c>
      <c r="M161" s="3" t="e">
        <f t="shared" ca="1" si="39"/>
        <v>#N/A</v>
      </c>
      <c r="AE161" s="3" t="str">
        <f t="shared" si="40"/>
        <v>RA_536_26_4_202526</v>
      </c>
      <c r="AF161" s="3">
        <v>202526</v>
      </c>
      <c r="AG161" s="3" t="s">
        <v>193</v>
      </c>
      <c r="AH161" s="3">
        <v>536</v>
      </c>
      <c r="AI161" s="3">
        <v>26</v>
      </c>
      <c r="AJ161" s="3" t="s">
        <v>358</v>
      </c>
      <c r="AK161" s="3">
        <v>4</v>
      </c>
      <c r="AL161" s="3">
        <v>4054.5259999999998</v>
      </c>
      <c r="AS161" s="3" t="str">
        <f t="shared" si="41"/>
        <v>RAG_131</v>
      </c>
      <c r="AT161" s="3" t="e">
        <f>VLOOKUP(AS161,ValData!$AZ$4:$BC$214,4,FALSE)</f>
        <v>#N/A</v>
      </c>
      <c r="AZ161" s="3" t="str">
        <f t="shared" si="42"/>
        <v>RAG_319</v>
      </c>
      <c r="BA161" s="3" t="s">
        <v>384</v>
      </c>
      <c r="BB161" s="3">
        <v>319</v>
      </c>
      <c r="BC161" s="3" t="s">
        <v>4072</v>
      </c>
    </row>
    <row r="162" spans="2:56" x14ac:dyDescent="0.25">
      <c r="B162" s="3" t="str">
        <f t="shared" si="43"/>
        <v>202627</v>
      </c>
      <c r="C162" s="3" t="s">
        <v>384</v>
      </c>
      <c r="D162" s="3">
        <v>132</v>
      </c>
      <c r="E162" s="3">
        <v>1</v>
      </c>
      <c r="F162" s="3">
        <f>UANumber</f>
        <v>0</v>
      </c>
      <c r="G162" s="3" t="e">
        <f t="shared" ref="G162:G163" ca="1" si="44">IF(VLOOKUP($D162,INDIRECT("Val"&amp;$C162),7,FALSE)="",0,VLOOKUP($D162,INDIRECT("Val"&amp;$C162),7,FALSE))</f>
        <v>#N/A</v>
      </c>
      <c r="H162" s="3" t="e">
        <f t="shared" ref="H162:H163" ca="1" si="45">IF(VLOOKUP($D162,INDIRECT("Val"&amp;$C162),8,FALSE)="",0,VLOOKUP($D162,INDIRECT("Val"&amp;$C162),8,FALSE))</f>
        <v>#N/A</v>
      </c>
      <c r="I162" s="3" t="e">
        <f t="shared" ref="I162:I163" ca="1" si="46">IF(VLOOKUP($D162,INDIRECT("Val"&amp;$C162),9,FALSE)="",0,VLOOKUP($D162,INDIRECT("Val"&amp;$C162),9,FALSE))</f>
        <v>#N/A</v>
      </c>
      <c r="J162" s="3" t="e">
        <f t="shared" ref="J162:J163" ca="1" si="47">IF(VLOOKUP($D162,INDIRECT("Val"&amp;$C162),17,FALSE)="","",VLOOKUP($D162,INDIRECT("Val"&amp;$C162),17,FALSE))</f>
        <v>#N/A</v>
      </c>
      <c r="K162" s="3" t="e">
        <f t="shared" ref="K162:K163" ca="1" si="48">IF(VLOOKUP($D162,INDIRECT("Val"&amp;$C162),18,FALSE)="","",VLOOKUP($D162,INDIRECT("Val"&amp;$C162),18,FALSE))</f>
        <v>#N/A</v>
      </c>
      <c r="L162" s="3" t="e">
        <f t="shared" ref="L162:L163" ca="1" si="49">IF(VLOOKUP($D162,INDIRECT("Val"&amp;$C162),19,FALSE)="","",VLOOKUP($D162,INDIRECT("Val"&amp;$C162),19,FALSE))</f>
        <v>#N/A</v>
      </c>
      <c r="M162" s="3" t="e">
        <f t="shared" ref="M162:M163" ca="1" si="50">IF(VLOOKUP($D162,INDIRECT("Val"&amp;$C162),20,FALSE)=0,"",VLOOKUP($D162,INDIRECT("Val"&amp;$C162),20,FALSE))</f>
        <v>#N/A</v>
      </c>
      <c r="AE162" s="3" t="str">
        <f t="shared" si="40"/>
        <v>RA_538_26_4_202526</v>
      </c>
      <c r="AF162" s="3">
        <v>202526</v>
      </c>
      <c r="AG162" s="3" t="s">
        <v>193</v>
      </c>
      <c r="AH162" s="3">
        <v>538</v>
      </c>
      <c r="AI162" s="3">
        <v>26</v>
      </c>
      <c r="AJ162" s="3" t="s">
        <v>358</v>
      </c>
      <c r="AK162" s="3">
        <v>4</v>
      </c>
      <c r="AL162" s="3">
        <v>552.15082946906057</v>
      </c>
      <c r="AS162" s="3" t="str">
        <f t="shared" si="41"/>
        <v>RAG_132</v>
      </c>
      <c r="AT162" s="3" t="e">
        <f>VLOOKUP(AS162,ValData!$AZ$4:$BC$214,4,FALSE)</f>
        <v>#N/A</v>
      </c>
      <c r="AZ162" s="3" t="str">
        <f t="shared" si="42"/>
        <v>RAG_331</v>
      </c>
      <c r="BA162" s="3" t="s">
        <v>384</v>
      </c>
      <c r="BB162" s="3">
        <v>331</v>
      </c>
      <c r="BC162" s="3" t="s">
        <v>3844</v>
      </c>
    </row>
    <row r="163" spans="2:56" x14ac:dyDescent="0.25">
      <c r="B163" s="3" t="str">
        <f t="shared" si="43"/>
        <v>202627</v>
      </c>
      <c r="C163" s="3" t="s">
        <v>384</v>
      </c>
      <c r="D163" s="3">
        <v>133</v>
      </c>
      <c r="E163" s="3">
        <v>1</v>
      </c>
      <c r="F163" s="3">
        <f>UANumber</f>
        <v>0</v>
      </c>
      <c r="G163" s="3" t="e">
        <f t="shared" ca="1" si="44"/>
        <v>#N/A</v>
      </c>
      <c r="H163" s="3" t="e">
        <f t="shared" ca="1" si="45"/>
        <v>#N/A</v>
      </c>
      <c r="I163" s="3" t="e">
        <f t="shared" ca="1" si="46"/>
        <v>#N/A</v>
      </c>
      <c r="J163" s="3" t="e">
        <f t="shared" ca="1" si="47"/>
        <v>#N/A</v>
      </c>
      <c r="K163" s="3" t="e">
        <f t="shared" ca="1" si="48"/>
        <v>#N/A</v>
      </c>
      <c r="L163" s="3" t="e">
        <f t="shared" ca="1" si="49"/>
        <v>#N/A</v>
      </c>
      <c r="M163" s="3" t="e">
        <f t="shared" ca="1" si="50"/>
        <v>#N/A</v>
      </c>
      <c r="AE163" s="3" t="str">
        <f t="shared" si="40"/>
        <v>RA_518_26_4_202526</v>
      </c>
      <c r="AF163" s="3">
        <v>202526</v>
      </c>
      <c r="AG163" s="3" t="s">
        <v>193</v>
      </c>
      <c r="AH163" s="3">
        <v>518</v>
      </c>
      <c r="AI163" s="3">
        <v>26</v>
      </c>
      <c r="AJ163" s="3" t="s">
        <v>358</v>
      </c>
      <c r="AK163" s="3">
        <v>4</v>
      </c>
      <c r="AL163" s="3">
        <v>2738.3865493162493</v>
      </c>
      <c r="AS163" s="3" t="str">
        <f t="shared" si="41"/>
        <v>RAG_133</v>
      </c>
      <c r="AT163" s="3" t="e">
        <f>VLOOKUP(AS163,ValData!$AZ$4:$BC$214,4,FALSE)</f>
        <v>#N/A</v>
      </c>
      <c r="AZ163" s="3" t="str">
        <f t="shared" si="42"/>
        <v>RAG_337</v>
      </c>
      <c r="BA163" s="3" t="s">
        <v>384</v>
      </c>
      <c r="BB163" s="3">
        <v>337</v>
      </c>
      <c r="BC163" s="3" t="s">
        <v>3976</v>
      </c>
    </row>
    <row r="164" spans="2:56" x14ac:dyDescent="0.25">
      <c r="B164" s="3" t="str">
        <f t="shared" si="43"/>
        <v>202627</v>
      </c>
      <c r="C164" s="3" t="s">
        <v>384</v>
      </c>
      <c r="D164" s="3">
        <v>152</v>
      </c>
      <c r="E164" s="3">
        <v>1</v>
      </c>
      <c r="F164" s="3">
        <f t="shared" si="32"/>
        <v>0</v>
      </c>
      <c r="G164" s="3" t="e">
        <f t="shared" ca="1" si="33"/>
        <v>#N/A</v>
      </c>
      <c r="H164" s="3" t="e">
        <f t="shared" ca="1" si="34"/>
        <v>#N/A</v>
      </c>
      <c r="I164" s="3" t="e">
        <f t="shared" ca="1" si="35"/>
        <v>#N/A</v>
      </c>
      <c r="J164" s="3" t="e">
        <f t="shared" ca="1" si="36"/>
        <v>#N/A</v>
      </c>
      <c r="K164" s="3" t="e">
        <f t="shared" ca="1" si="37"/>
        <v>#N/A</v>
      </c>
      <c r="L164" s="3" t="e">
        <f t="shared" ca="1" si="38"/>
        <v>#N/A</v>
      </c>
      <c r="M164" s="3" t="e">
        <f t="shared" ca="1" si="39"/>
        <v>#N/A</v>
      </c>
      <c r="AE164" s="3" t="str">
        <f t="shared" si="40"/>
        <v>RA_562_26_4_202425</v>
      </c>
      <c r="AF164" s="3">
        <v>202425</v>
      </c>
      <c r="AG164" s="3" t="s">
        <v>193</v>
      </c>
      <c r="AH164" s="3">
        <v>562</v>
      </c>
      <c r="AI164" s="3">
        <v>26</v>
      </c>
      <c r="AJ164" s="3" t="s">
        <v>358</v>
      </c>
      <c r="AK164" s="3">
        <v>4</v>
      </c>
      <c r="AL164" s="3">
        <v>0</v>
      </c>
      <c r="AS164" s="3" t="str">
        <f t="shared" si="41"/>
        <v>RAG_152</v>
      </c>
      <c r="AT164" s="3" t="e">
        <f>VLOOKUP(AS164,ValData!$AZ$4:$BC$214,4,FALSE)</f>
        <v>#N/A</v>
      </c>
      <c r="AZ164" s="3" t="str">
        <f t="shared" si="42"/>
        <v>RAG_338</v>
      </c>
      <c r="BA164" s="3" t="s">
        <v>384</v>
      </c>
      <c r="BB164" s="3">
        <v>338</v>
      </c>
      <c r="BC164" s="3" t="s">
        <v>4083</v>
      </c>
    </row>
    <row r="165" spans="2:56" x14ac:dyDescent="0.25">
      <c r="B165" s="3" t="str">
        <f t="shared" si="43"/>
        <v>202627</v>
      </c>
      <c r="C165" s="3" t="s">
        <v>384</v>
      </c>
      <c r="D165" s="3">
        <v>154</v>
      </c>
      <c r="E165" s="3">
        <v>1</v>
      </c>
      <c r="F165" s="3">
        <f t="shared" si="32"/>
        <v>0</v>
      </c>
      <c r="G165" s="3">
        <f t="shared" ca="1" si="33"/>
        <v>0</v>
      </c>
      <c r="H165" s="3">
        <f t="shared" ca="1" si="34"/>
        <v>0</v>
      </c>
      <c r="I165" s="3">
        <f t="shared" ca="1" si="35"/>
        <v>0</v>
      </c>
      <c r="J165" s="3" t="e">
        <f t="shared" ca="1" si="36"/>
        <v>#REF!</v>
      </c>
      <c r="K165" s="3" t="e">
        <f t="shared" ca="1" si="37"/>
        <v>#REF!</v>
      </c>
      <c r="L165" s="3" t="e">
        <f t="shared" ca="1" si="38"/>
        <v>#REF!</v>
      </c>
      <c r="M165" s="3" t="e">
        <f t="shared" ca="1" si="39"/>
        <v>#REF!</v>
      </c>
      <c r="AE165" s="3" t="str">
        <f t="shared" si="40"/>
        <v>RA_552_26_4_202425</v>
      </c>
      <c r="AF165" s="3">
        <v>202425</v>
      </c>
      <c r="AG165" s="3" t="s">
        <v>193</v>
      </c>
      <c r="AH165" s="3">
        <v>552</v>
      </c>
      <c r="AI165" s="3">
        <v>26</v>
      </c>
      <c r="AJ165" s="3" t="s">
        <v>358</v>
      </c>
      <c r="AK165" s="3">
        <v>4</v>
      </c>
      <c r="AL165" s="3">
        <v>5086.26</v>
      </c>
      <c r="AS165" s="3" t="str">
        <f t="shared" si="41"/>
        <v>RAG_154</v>
      </c>
      <c r="AT165" s="3" t="str">
        <f>VLOOKUP(AS165,ValData!$AZ$4:$BC$214,4,FALSE)</f>
        <v>Youth service</v>
      </c>
      <c r="AZ165" s="3" t="str">
        <f t="shared" si="42"/>
        <v>RAG_398</v>
      </c>
      <c r="BA165" s="3" t="s">
        <v>384</v>
      </c>
      <c r="BB165" s="3">
        <v>398</v>
      </c>
      <c r="BC165" s="3" t="s">
        <v>498</v>
      </c>
    </row>
    <row r="166" spans="2:56" x14ac:dyDescent="0.25">
      <c r="B166" s="3" t="str">
        <f t="shared" si="43"/>
        <v>202627</v>
      </c>
      <c r="C166" s="3" t="s">
        <v>384</v>
      </c>
      <c r="D166" s="3">
        <v>164</v>
      </c>
      <c r="E166" s="3">
        <v>1</v>
      </c>
      <c r="F166" s="3">
        <f t="shared" si="32"/>
        <v>0</v>
      </c>
      <c r="G166" s="3" t="e">
        <f t="shared" ca="1" si="33"/>
        <v>#N/A</v>
      </c>
      <c r="H166" s="3" t="e">
        <f t="shared" ca="1" si="34"/>
        <v>#N/A</v>
      </c>
      <c r="I166" s="3" t="e">
        <f t="shared" ca="1" si="35"/>
        <v>#N/A</v>
      </c>
      <c r="J166" s="3" t="e">
        <f t="shared" ca="1" si="36"/>
        <v>#N/A</v>
      </c>
      <c r="K166" s="3" t="e">
        <f t="shared" ca="1" si="37"/>
        <v>#N/A</v>
      </c>
      <c r="L166" s="3" t="e">
        <f t="shared" ca="1" si="38"/>
        <v>#N/A</v>
      </c>
      <c r="M166" s="3" t="e">
        <f t="shared" ca="1" si="39"/>
        <v>#N/A</v>
      </c>
      <c r="AE166" s="3" t="str">
        <f t="shared" si="40"/>
        <v>RA_550_26_4_202425</v>
      </c>
      <c r="AF166" s="3">
        <v>202425</v>
      </c>
      <c r="AG166" s="3" t="s">
        <v>193</v>
      </c>
      <c r="AH166" s="3">
        <v>550</v>
      </c>
      <c r="AI166" s="3">
        <v>26</v>
      </c>
      <c r="AJ166" s="3" t="s">
        <v>358</v>
      </c>
      <c r="AK166" s="3">
        <v>4</v>
      </c>
      <c r="AL166" s="3">
        <v>2761.8229999999999</v>
      </c>
      <c r="AS166" s="3" t="str">
        <f t="shared" si="41"/>
        <v>RAG_164</v>
      </c>
      <c r="AT166" s="3" t="e">
        <f>VLOOKUP(AS166,ValData!$AZ$4:$BC$214,4,FALSE)</f>
        <v>#N/A</v>
      </c>
      <c r="AZ166" s="3" t="str">
        <f t="shared" si="42"/>
        <v>RAG_399</v>
      </c>
      <c r="BA166" s="3" t="s">
        <v>384</v>
      </c>
      <c r="BB166" s="3">
        <v>399</v>
      </c>
      <c r="BC166" s="3" t="s">
        <v>14</v>
      </c>
    </row>
    <row r="167" spans="2:56" x14ac:dyDescent="0.25">
      <c r="B167" s="3" t="str">
        <f t="shared" si="43"/>
        <v>202627</v>
      </c>
      <c r="C167" s="3" t="s">
        <v>384</v>
      </c>
      <c r="D167" s="3">
        <v>168</v>
      </c>
      <c r="E167" s="3">
        <v>1</v>
      </c>
      <c r="F167" s="3">
        <f t="shared" si="32"/>
        <v>0</v>
      </c>
      <c r="G167" s="3">
        <f t="shared" ca="1" si="33"/>
        <v>0</v>
      </c>
      <c r="H167" s="3">
        <f t="shared" ca="1" si="34"/>
        <v>0</v>
      </c>
      <c r="I167" s="3">
        <f t="shared" ca="1" si="35"/>
        <v>0</v>
      </c>
      <c r="J167" s="3" t="e">
        <f t="shared" ca="1" si="36"/>
        <v>#REF!</v>
      </c>
      <c r="K167" s="3" t="e">
        <f t="shared" ca="1" si="37"/>
        <v>#REF!</v>
      </c>
      <c r="L167" s="3" t="e">
        <f t="shared" ca="1" si="38"/>
        <v>#REF!</v>
      </c>
      <c r="M167" s="3" t="e">
        <f t="shared" ca="1" si="39"/>
        <v>#REF!</v>
      </c>
      <c r="AE167" s="3" t="str">
        <f t="shared" si="40"/>
        <v>RA_548_26_4_202425</v>
      </c>
      <c r="AF167" s="3">
        <v>202425</v>
      </c>
      <c r="AG167" s="3" t="s">
        <v>193</v>
      </c>
      <c r="AH167" s="3">
        <v>548</v>
      </c>
      <c r="AI167" s="3">
        <v>26</v>
      </c>
      <c r="AJ167" s="3" t="s">
        <v>358</v>
      </c>
      <c r="AK167" s="3">
        <v>4</v>
      </c>
      <c r="AL167" s="3">
        <v>2194.3440000000001</v>
      </c>
      <c r="AS167" s="3" t="str">
        <f t="shared" si="41"/>
        <v>RAG_168</v>
      </c>
      <c r="AT167" s="3" t="str">
        <f>VLOOKUP(AS167,ValData!$AZ$4:$BC$214,4,FALSE)</f>
        <v>Children and Communities Grant (formerly Flexible Funding - education)</v>
      </c>
      <c r="AZ167" s="3" t="str">
        <f t="shared" si="42"/>
        <v>RAG_401</v>
      </c>
      <c r="BA167" s="3" t="s">
        <v>384</v>
      </c>
      <c r="BB167" s="3">
        <v>401</v>
      </c>
      <c r="BC167" s="3" t="s">
        <v>223</v>
      </c>
    </row>
    <row r="168" spans="2:56" x14ac:dyDescent="0.25">
      <c r="B168" s="3" t="str">
        <f t="shared" si="43"/>
        <v>202627</v>
      </c>
      <c r="C168" s="3" t="s">
        <v>384</v>
      </c>
      <c r="D168" s="3">
        <v>169</v>
      </c>
      <c r="E168" s="3">
        <v>1</v>
      </c>
      <c r="F168" s="3">
        <f t="shared" si="32"/>
        <v>0</v>
      </c>
      <c r="G168" s="3" t="e">
        <f t="shared" ca="1" si="33"/>
        <v>#N/A</v>
      </c>
      <c r="H168" s="3" t="e">
        <f t="shared" ca="1" si="34"/>
        <v>#N/A</v>
      </c>
      <c r="I168" s="3" t="e">
        <f t="shared" ca="1" si="35"/>
        <v>#N/A</v>
      </c>
      <c r="J168" s="3" t="e">
        <f t="shared" ca="1" si="36"/>
        <v>#N/A</v>
      </c>
      <c r="K168" s="3" t="e">
        <f t="shared" ca="1" si="37"/>
        <v>#N/A</v>
      </c>
      <c r="L168" s="3" t="e">
        <f t="shared" ca="1" si="38"/>
        <v>#N/A</v>
      </c>
      <c r="M168" s="3" t="e">
        <f t="shared" ca="1" si="39"/>
        <v>#N/A</v>
      </c>
      <c r="AE168" s="3" t="str">
        <f t="shared" si="40"/>
        <v>RA_564_26_4_202425</v>
      </c>
      <c r="AF168" s="3">
        <v>202425</v>
      </c>
      <c r="AG168" s="3" t="s">
        <v>193</v>
      </c>
      <c r="AH168" s="3">
        <v>564</v>
      </c>
      <c r="AI168" s="3">
        <v>26</v>
      </c>
      <c r="AJ168" s="3" t="s">
        <v>358</v>
      </c>
      <c r="AK168" s="3">
        <v>4</v>
      </c>
      <c r="AL168" s="3">
        <v>0</v>
      </c>
      <c r="AS168" s="3" t="str">
        <f t="shared" si="41"/>
        <v>RAG_169</v>
      </c>
      <c r="AT168" s="3" t="e">
        <f>VLOOKUP(AS168,ValData!$AZ$4:$BC$214,4,FALSE)</f>
        <v>#N/A</v>
      </c>
      <c r="AZ168" s="3" t="str">
        <f t="shared" si="42"/>
        <v>RAG_402</v>
      </c>
      <c r="BA168" s="3" t="s">
        <v>384</v>
      </c>
      <c r="BB168" s="3">
        <v>402</v>
      </c>
      <c r="BC168" s="3" t="s">
        <v>3974</v>
      </c>
    </row>
    <row r="169" spans="2:56" x14ac:dyDescent="0.25">
      <c r="B169" s="3" t="str">
        <f t="shared" si="43"/>
        <v>202627</v>
      </c>
      <c r="C169" s="3" t="s">
        <v>384</v>
      </c>
      <c r="D169" s="3">
        <v>198</v>
      </c>
      <c r="E169" s="3">
        <v>1</v>
      </c>
      <c r="F169" s="3">
        <f t="shared" si="32"/>
        <v>0</v>
      </c>
      <c r="G169" s="3">
        <f t="shared" ca="1" si="33"/>
        <v>0</v>
      </c>
      <c r="H169" s="3">
        <f t="shared" ca="1" si="34"/>
        <v>0</v>
      </c>
      <c r="I169" s="3">
        <f t="shared" ca="1" si="35"/>
        <v>0</v>
      </c>
      <c r="J169" s="3" t="e">
        <f t="shared" ca="1" si="36"/>
        <v>#REF!</v>
      </c>
      <c r="K169" s="3" t="e">
        <f t="shared" ca="1" si="37"/>
        <v>#REF!</v>
      </c>
      <c r="L169" s="3" t="e">
        <f t="shared" ca="1" si="38"/>
        <v>#REF!</v>
      </c>
      <c r="M169" s="3" t="e">
        <f t="shared" ca="1" si="39"/>
        <v>#REF!</v>
      </c>
      <c r="AE169" s="3" t="str">
        <f t="shared" si="40"/>
        <v>RA_545_26_4_202425</v>
      </c>
      <c r="AF169" s="3">
        <v>202425</v>
      </c>
      <c r="AG169" s="3" t="s">
        <v>193</v>
      </c>
      <c r="AH169" s="3">
        <v>545</v>
      </c>
      <c r="AI169" s="3">
        <v>26</v>
      </c>
      <c r="AJ169" s="3" t="s">
        <v>358</v>
      </c>
      <c r="AK169" s="3">
        <v>4</v>
      </c>
      <c r="AL169" s="3">
        <v>610.91596027062985</v>
      </c>
      <c r="AS169" s="3" t="str">
        <f t="shared" si="41"/>
        <v>RAG_198</v>
      </c>
      <c r="AT169" s="3" t="str">
        <f>VLOOKUP(AS169,ValData!$AZ$4:$BC$214,4,FALSE)</f>
        <v>Other education (including emergency financial assistance) (specify in list below line 999)</v>
      </c>
      <c r="AZ169" s="3" t="str">
        <f t="shared" si="42"/>
        <v>RAG_406</v>
      </c>
      <c r="BA169" s="3" t="s">
        <v>384</v>
      </c>
      <c r="BB169" s="3">
        <v>406</v>
      </c>
      <c r="BC169" s="3" t="s">
        <v>54</v>
      </c>
    </row>
    <row r="170" spans="2:56" x14ac:dyDescent="0.25">
      <c r="B170" s="3" t="str">
        <f t="shared" si="43"/>
        <v>202627</v>
      </c>
      <c r="C170" s="3" t="s">
        <v>384</v>
      </c>
      <c r="D170" s="3">
        <v>199</v>
      </c>
      <c r="E170" s="3">
        <v>1</v>
      </c>
      <c r="F170" s="3">
        <f t="shared" si="32"/>
        <v>0</v>
      </c>
      <c r="G170" s="3">
        <f t="shared" ca="1" si="33"/>
        <v>0</v>
      </c>
      <c r="H170" s="3">
        <f t="shared" ca="1" si="34"/>
        <v>0</v>
      </c>
      <c r="I170" s="3">
        <f t="shared" ca="1" si="35"/>
        <v>0</v>
      </c>
      <c r="J170" s="3" t="e">
        <f t="shared" ca="1" si="36"/>
        <v>#REF!</v>
      </c>
      <c r="K170" s="3" t="e">
        <f t="shared" ca="1" si="37"/>
        <v>#REF!</v>
      </c>
      <c r="L170" s="3" t="e">
        <f t="shared" ca="1" si="38"/>
        <v>#REF!</v>
      </c>
      <c r="M170" s="3" t="e">
        <f t="shared" ca="1" si="39"/>
        <v>#REF!</v>
      </c>
      <c r="AE170" s="3" t="str">
        <f t="shared" si="40"/>
        <v>RA_576_26_4_202425</v>
      </c>
      <c r="AF170" s="3">
        <v>202425</v>
      </c>
      <c r="AG170" s="3" t="s">
        <v>193</v>
      </c>
      <c r="AH170" s="3">
        <v>576</v>
      </c>
      <c r="AI170" s="3">
        <v>26</v>
      </c>
      <c r="AJ170" s="3" t="s">
        <v>358</v>
      </c>
      <c r="AK170" s="3">
        <v>4</v>
      </c>
      <c r="AL170" s="3">
        <v>0</v>
      </c>
      <c r="AS170" s="3" t="str">
        <f t="shared" si="41"/>
        <v>RAG_199</v>
      </c>
      <c r="AT170" s="3" t="str">
        <f>VLOOKUP(AS170,ValData!$AZ$4:$BC$214,4,FALSE)</f>
        <v>Total Education</v>
      </c>
      <c r="AZ170" s="3" t="str">
        <f t="shared" si="42"/>
        <v>RAG_407</v>
      </c>
      <c r="BA170" s="3" t="s">
        <v>384</v>
      </c>
      <c r="BB170" s="3">
        <v>407</v>
      </c>
      <c r="BC170" s="3" t="s">
        <v>55</v>
      </c>
      <c r="BD170" s="3" t="s">
        <v>3718</v>
      </c>
    </row>
    <row r="171" spans="2:56" x14ac:dyDescent="0.25">
      <c r="B171" s="3" t="str">
        <f t="shared" si="43"/>
        <v>202627</v>
      </c>
      <c r="C171" s="3" t="s">
        <v>384</v>
      </c>
      <c r="D171" s="3">
        <v>203</v>
      </c>
      <c r="E171" s="3">
        <v>1</v>
      </c>
      <c r="F171" s="3">
        <f t="shared" si="32"/>
        <v>0</v>
      </c>
      <c r="G171" s="3">
        <f t="shared" ca="1" si="33"/>
        <v>0</v>
      </c>
      <c r="H171" s="3">
        <f t="shared" ca="1" si="34"/>
        <v>0</v>
      </c>
      <c r="I171" s="3">
        <f t="shared" ca="1" si="35"/>
        <v>0</v>
      </c>
      <c r="J171" s="3" t="e">
        <f t="shared" ca="1" si="36"/>
        <v>#REF!</v>
      </c>
      <c r="K171" s="3" t="e">
        <f t="shared" ca="1" si="37"/>
        <v>#REF!</v>
      </c>
      <c r="L171" s="3" t="e">
        <f t="shared" ca="1" si="38"/>
        <v>#REF!</v>
      </c>
      <c r="M171" s="3" t="e">
        <f t="shared" ca="1" si="39"/>
        <v>#REF!</v>
      </c>
      <c r="AE171" s="3" t="str">
        <f t="shared" si="40"/>
        <v>RA_546_26_4_202425</v>
      </c>
      <c r="AF171" s="3">
        <v>202425</v>
      </c>
      <c r="AG171" s="3" t="s">
        <v>193</v>
      </c>
      <c r="AH171" s="3">
        <v>546</v>
      </c>
      <c r="AI171" s="3">
        <v>26</v>
      </c>
      <c r="AJ171" s="3" t="s">
        <v>358</v>
      </c>
      <c r="AK171" s="3">
        <v>4</v>
      </c>
      <c r="AL171" s="3">
        <v>775</v>
      </c>
      <c r="AS171" s="3" t="str">
        <f t="shared" si="41"/>
        <v>RAG_203</v>
      </c>
      <c r="AT171" s="3" t="str">
        <f>VLOOKUP(AS171,ValData!$AZ$4:$BC$214,4,FALSE)</f>
        <v>Concessionary fares re-imbursement grant</v>
      </c>
      <c r="AZ171" s="3" t="str">
        <f t="shared" si="42"/>
        <v>RAG_414</v>
      </c>
      <c r="BA171" s="3" t="s">
        <v>384</v>
      </c>
      <c r="BB171" s="3">
        <v>414</v>
      </c>
      <c r="BC171" s="3" t="s">
        <v>3977</v>
      </c>
    </row>
    <row r="172" spans="2:56" x14ac:dyDescent="0.25">
      <c r="B172" s="3" t="str">
        <f t="shared" si="43"/>
        <v>202627</v>
      </c>
      <c r="C172" s="3" t="s">
        <v>384</v>
      </c>
      <c r="D172" s="3">
        <v>208</v>
      </c>
      <c r="E172" s="3">
        <v>1</v>
      </c>
      <c r="F172" s="3">
        <f t="shared" si="32"/>
        <v>0</v>
      </c>
      <c r="G172" s="3">
        <f t="shared" ca="1" si="33"/>
        <v>0</v>
      </c>
      <c r="H172" s="3">
        <f t="shared" ca="1" si="34"/>
        <v>0</v>
      </c>
      <c r="I172" s="3">
        <f t="shared" ca="1" si="35"/>
        <v>0</v>
      </c>
      <c r="J172" s="3" t="e">
        <f t="shared" ca="1" si="36"/>
        <v>#REF!</v>
      </c>
      <c r="K172" s="3" t="e">
        <f t="shared" ca="1" si="37"/>
        <v>#REF!</v>
      </c>
      <c r="L172" s="3" t="e">
        <f t="shared" ca="1" si="38"/>
        <v>#REF!</v>
      </c>
      <c r="M172" s="3" t="e">
        <f t="shared" ca="1" si="39"/>
        <v>#REF!</v>
      </c>
      <c r="AE172" s="3" t="str">
        <f t="shared" si="40"/>
        <v>RA_566_26_4_202425</v>
      </c>
      <c r="AF172" s="3">
        <v>202425</v>
      </c>
      <c r="AG172" s="3" t="s">
        <v>193</v>
      </c>
      <c r="AH172" s="3">
        <v>566</v>
      </c>
      <c r="AI172" s="3">
        <v>26</v>
      </c>
      <c r="AJ172" s="3" t="s">
        <v>358</v>
      </c>
      <c r="AK172" s="3">
        <v>4</v>
      </c>
      <c r="AL172" s="3">
        <v>0</v>
      </c>
      <c r="AS172" s="3" t="str">
        <f t="shared" si="41"/>
        <v>RAG_208</v>
      </c>
      <c r="AT172" s="3" t="str">
        <f>VLOOKUP(AS172,ValData!$AZ$4:$BC$214,4,FALSE)</f>
        <v>Bus Services Support Grant</v>
      </c>
      <c r="AZ172" s="3" t="str">
        <f t="shared" si="42"/>
        <v>RAG_498</v>
      </c>
      <c r="BA172" s="3" t="s">
        <v>384</v>
      </c>
      <c r="BB172" s="3">
        <v>498</v>
      </c>
      <c r="BC172" s="3" t="s">
        <v>500</v>
      </c>
    </row>
    <row r="173" spans="2:56" x14ac:dyDescent="0.25">
      <c r="B173" s="3" t="str">
        <f t="shared" si="43"/>
        <v>202627</v>
      </c>
      <c r="C173" s="3" t="s">
        <v>384</v>
      </c>
      <c r="D173" s="3">
        <v>209</v>
      </c>
      <c r="E173" s="3">
        <v>1</v>
      </c>
      <c r="F173" s="3">
        <f t="shared" si="32"/>
        <v>0</v>
      </c>
      <c r="G173" s="3" t="e">
        <f t="shared" ca="1" si="33"/>
        <v>#N/A</v>
      </c>
      <c r="H173" s="3" t="e">
        <f t="shared" ca="1" si="34"/>
        <v>#N/A</v>
      </c>
      <c r="I173" s="3" t="e">
        <f t="shared" ca="1" si="35"/>
        <v>#N/A</v>
      </c>
      <c r="J173" s="3" t="e">
        <f t="shared" ca="1" si="36"/>
        <v>#N/A</v>
      </c>
      <c r="K173" s="3" t="e">
        <f t="shared" ca="1" si="37"/>
        <v>#N/A</v>
      </c>
      <c r="L173" s="3" t="e">
        <f t="shared" ca="1" si="38"/>
        <v>#N/A</v>
      </c>
      <c r="M173" s="3" t="e">
        <f t="shared" ca="1" si="39"/>
        <v>#N/A</v>
      </c>
      <c r="AE173" s="3" t="str">
        <f t="shared" si="40"/>
        <v>RA_568_26_4_202425</v>
      </c>
      <c r="AF173" s="3">
        <v>202425</v>
      </c>
      <c r="AG173" s="3" t="s">
        <v>193</v>
      </c>
      <c r="AH173" s="3">
        <v>568</v>
      </c>
      <c r="AI173" s="3">
        <v>26</v>
      </c>
      <c r="AJ173" s="3" t="s">
        <v>358</v>
      </c>
      <c r="AK173" s="3">
        <v>4</v>
      </c>
      <c r="AL173" s="3">
        <v>0</v>
      </c>
      <c r="AS173" s="3" t="str">
        <f t="shared" si="41"/>
        <v>RAG_209</v>
      </c>
      <c r="AT173" s="3" t="e">
        <f>VLOOKUP(AS173,ValData!$AZ$4:$BC$214,4,FALSE)</f>
        <v>#N/A</v>
      </c>
      <c r="AZ173" s="3" t="str">
        <f t="shared" si="42"/>
        <v>RAG_499</v>
      </c>
      <c r="BA173" s="3" t="s">
        <v>384</v>
      </c>
      <c r="BB173" s="3">
        <v>499</v>
      </c>
      <c r="BC173" s="3" t="s">
        <v>18</v>
      </c>
    </row>
    <row r="174" spans="2:56" x14ac:dyDescent="0.25">
      <c r="B174" s="3" t="str">
        <f t="shared" si="43"/>
        <v>202627</v>
      </c>
      <c r="C174" s="3" t="s">
        <v>384</v>
      </c>
      <c r="D174" s="3">
        <v>210</v>
      </c>
      <c r="E174" s="3">
        <v>1</v>
      </c>
      <c r="F174" s="3">
        <f t="shared" si="32"/>
        <v>0</v>
      </c>
      <c r="G174" s="3">
        <f t="shared" ca="1" si="33"/>
        <v>0</v>
      </c>
      <c r="H174" s="3">
        <f t="shared" ca="1" si="34"/>
        <v>0</v>
      </c>
      <c r="I174" s="3">
        <f t="shared" ca="1" si="35"/>
        <v>0</v>
      </c>
      <c r="J174" s="3" t="e">
        <f t="shared" ca="1" si="36"/>
        <v>#REF!</v>
      </c>
      <c r="K174" s="3" t="e">
        <f t="shared" ca="1" si="37"/>
        <v>#REF!</v>
      </c>
      <c r="L174" s="3" t="e">
        <f t="shared" ca="1" si="38"/>
        <v>#REF!</v>
      </c>
      <c r="M174" s="3" t="e">
        <f t="shared" ca="1" si="39"/>
        <v>#REF!</v>
      </c>
      <c r="AE174" s="3" t="str">
        <f t="shared" si="40"/>
        <v>RA_586_26_4_202425</v>
      </c>
      <c r="AF174" s="3">
        <v>202425</v>
      </c>
      <c r="AG174" s="3" t="s">
        <v>193</v>
      </c>
      <c r="AH174" s="3">
        <v>586</v>
      </c>
      <c r="AI174" s="3">
        <v>26</v>
      </c>
      <c r="AJ174" s="3" t="s">
        <v>358</v>
      </c>
      <c r="AK174" s="3">
        <v>4</v>
      </c>
      <c r="AL174" s="3">
        <v>0</v>
      </c>
      <c r="AS174" s="3" t="str">
        <f t="shared" si="41"/>
        <v>RAG_210</v>
      </c>
      <c r="AT174" s="3" t="str">
        <f>VLOOKUP(AS174,ValData!$AZ$4:$BC$214,4,FALSE)</f>
        <v>Local Transport Fund (formerly Local Transport Grant)</v>
      </c>
      <c r="AZ174" s="3" t="str">
        <f t="shared" si="42"/>
        <v>RAG_512</v>
      </c>
      <c r="BA174" s="3" t="s">
        <v>384</v>
      </c>
      <c r="BB174" s="3">
        <v>512</v>
      </c>
      <c r="BC174" s="3" t="s">
        <v>154</v>
      </c>
    </row>
    <row r="175" spans="2:56" x14ac:dyDescent="0.25">
      <c r="B175" s="3" t="str">
        <f t="shared" si="43"/>
        <v>202627</v>
      </c>
      <c r="C175" s="3" t="s">
        <v>384</v>
      </c>
      <c r="D175" s="3">
        <v>211</v>
      </c>
      <c r="E175" s="3">
        <v>1</v>
      </c>
      <c r="F175" s="3">
        <f t="shared" si="32"/>
        <v>0</v>
      </c>
      <c r="G175" s="3" t="e">
        <f t="shared" ca="1" si="33"/>
        <v>#N/A</v>
      </c>
      <c r="H175" s="3" t="e">
        <f t="shared" ca="1" si="34"/>
        <v>#N/A</v>
      </c>
      <c r="I175" s="3" t="e">
        <f t="shared" ca="1" si="35"/>
        <v>#N/A</v>
      </c>
      <c r="J175" s="3" t="e">
        <f t="shared" ca="1" si="36"/>
        <v>#N/A</v>
      </c>
      <c r="K175" s="3" t="e">
        <f t="shared" ca="1" si="37"/>
        <v>#N/A</v>
      </c>
      <c r="L175" s="3" t="e">
        <f t="shared" ca="1" si="38"/>
        <v>#N/A</v>
      </c>
      <c r="M175" s="3" t="e">
        <f t="shared" ca="1" si="39"/>
        <v>#N/A</v>
      </c>
      <c r="AE175" s="3" t="str">
        <f t="shared" si="40"/>
        <v>RA_574_26_4_202425</v>
      </c>
      <c r="AF175" s="3">
        <v>202425</v>
      </c>
      <c r="AG175" s="3" t="s">
        <v>193</v>
      </c>
      <c r="AH175" s="3">
        <v>574</v>
      </c>
      <c r="AI175" s="3">
        <v>26</v>
      </c>
      <c r="AJ175" s="3" t="s">
        <v>358</v>
      </c>
      <c r="AK175" s="3">
        <v>4</v>
      </c>
      <c r="AL175" s="3">
        <v>0</v>
      </c>
      <c r="AS175" s="3" t="str">
        <f t="shared" si="41"/>
        <v>RAG_211</v>
      </c>
      <c r="AT175" s="3" t="e">
        <f>VLOOKUP(AS175,ValData!$AZ$4:$BC$214,4,FALSE)</f>
        <v>#N/A</v>
      </c>
      <c r="AZ175" s="3" t="str">
        <f t="shared" si="42"/>
        <v>RAG_513</v>
      </c>
      <c r="BA175" s="3" t="s">
        <v>384</v>
      </c>
      <c r="BB175" s="3">
        <v>513</v>
      </c>
      <c r="BC175" s="3" t="s">
        <v>87</v>
      </c>
    </row>
    <row r="176" spans="2:56" x14ac:dyDescent="0.25">
      <c r="B176" s="3" t="str">
        <f t="shared" si="43"/>
        <v>202627</v>
      </c>
      <c r="C176" s="3" t="s">
        <v>384</v>
      </c>
      <c r="D176" s="3">
        <v>212</v>
      </c>
      <c r="E176" s="3">
        <v>1</v>
      </c>
      <c r="F176" s="3">
        <f t="shared" si="32"/>
        <v>0</v>
      </c>
      <c r="G176" s="3">
        <f t="shared" ca="1" si="33"/>
        <v>0</v>
      </c>
      <c r="H176" s="3">
        <f t="shared" ca="1" si="34"/>
        <v>0</v>
      </c>
      <c r="I176" s="3">
        <f t="shared" ca="1" si="35"/>
        <v>0</v>
      </c>
      <c r="J176" s="3" t="e">
        <f t="shared" ca="1" si="36"/>
        <v>#REF!</v>
      </c>
      <c r="K176" s="3" t="e">
        <f t="shared" ca="1" si="37"/>
        <v>#REF!</v>
      </c>
      <c r="L176" s="3" t="e">
        <f t="shared" ca="1" si="38"/>
        <v>#REF!</v>
      </c>
      <c r="M176" s="3" t="e">
        <f t="shared" ca="1" si="39"/>
        <v>#REF!</v>
      </c>
      <c r="AE176" s="3" t="str">
        <f t="shared" si="40"/>
        <v>RA_582_26_4_202425</v>
      </c>
      <c r="AF176" s="3">
        <v>202425</v>
      </c>
      <c r="AG176" s="3" t="s">
        <v>193</v>
      </c>
      <c r="AH176" s="3">
        <v>582</v>
      </c>
      <c r="AI176" s="3">
        <v>26</v>
      </c>
      <c r="AJ176" s="3" t="s">
        <v>358</v>
      </c>
      <c r="AK176" s="3">
        <v>4</v>
      </c>
      <c r="AL176" s="3">
        <v>0</v>
      </c>
      <c r="AS176" s="3" t="str">
        <f t="shared" si="41"/>
        <v>RAG_212</v>
      </c>
      <c r="AT176" s="3" t="str">
        <f>VLOOKUP(AS176,ValData!$AZ$4:$BC$214,4,FALSE)</f>
        <v>Road Safety Grant</v>
      </c>
      <c r="AZ176" s="3" t="str">
        <f t="shared" si="42"/>
        <v>RAG_516</v>
      </c>
      <c r="BA176" s="3" t="s">
        <v>384</v>
      </c>
      <c r="BB176" s="3">
        <v>516</v>
      </c>
      <c r="BC176" s="3" t="s">
        <v>216</v>
      </c>
    </row>
    <row r="177" spans="2:56" x14ac:dyDescent="0.25">
      <c r="B177" s="3" t="str">
        <f t="shared" si="43"/>
        <v>202627</v>
      </c>
      <c r="C177" s="3" t="s">
        <v>384</v>
      </c>
      <c r="D177" s="3">
        <v>298</v>
      </c>
      <c r="E177" s="3">
        <v>1</v>
      </c>
      <c r="F177" s="3">
        <f t="shared" si="32"/>
        <v>0</v>
      </c>
      <c r="G177" s="3">
        <f t="shared" ca="1" si="33"/>
        <v>0</v>
      </c>
      <c r="H177" s="3">
        <f t="shared" ca="1" si="34"/>
        <v>0</v>
      </c>
      <c r="I177" s="3">
        <f t="shared" ca="1" si="35"/>
        <v>0</v>
      </c>
      <c r="J177" s="3" t="e">
        <f t="shared" ca="1" si="36"/>
        <v>#REF!</v>
      </c>
      <c r="K177" s="3" t="e">
        <f t="shared" ca="1" si="37"/>
        <v>#REF!</v>
      </c>
      <c r="L177" s="3" t="e">
        <f t="shared" ca="1" si="38"/>
        <v>#REF!</v>
      </c>
      <c r="M177" s="3" t="e">
        <f t="shared" ca="1" si="39"/>
        <v>#REF!</v>
      </c>
      <c r="AE177" s="3" t="str">
        <f t="shared" si="40"/>
        <v>RA_544_26_4_202425</v>
      </c>
      <c r="AF177" s="3">
        <v>202425</v>
      </c>
      <c r="AG177" s="3" t="s">
        <v>193</v>
      </c>
      <c r="AH177" s="3">
        <v>544</v>
      </c>
      <c r="AI177" s="3">
        <v>26</v>
      </c>
      <c r="AJ177" s="3" t="s">
        <v>358</v>
      </c>
      <c r="AK177" s="3">
        <v>4</v>
      </c>
      <c r="AL177" s="3">
        <v>6292.8134562368195</v>
      </c>
      <c r="AS177" s="3" t="str">
        <f t="shared" si="41"/>
        <v>RAG_298</v>
      </c>
      <c r="AT177" s="3" t="str">
        <f>VLOOKUP(AS177,ValData!$AZ$4:$BC$214,4,FALSE)</f>
        <v>Other road and transport (specify on last page)</v>
      </c>
      <c r="AZ177" s="3" t="str">
        <f t="shared" si="42"/>
        <v>RAG_517</v>
      </c>
      <c r="BA177" s="3" t="s">
        <v>384</v>
      </c>
      <c r="BB177" s="3">
        <v>517</v>
      </c>
      <c r="BC177" s="3" t="s">
        <v>449</v>
      </c>
    </row>
    <row r="178" spans="2:56" x14ac:dyDescent="0.25">
      <c r="B178" s="3" t="str">
        <f t="shared" si="43"/>
        <v>202627</v>
      </c>
      <c r="C178" s="3" t="s">
        <v>384</v>
      </c>
      <c r="D178" s="3">
        <v>299</v>
      </c>
      <c r="E178" s="3">
        <v>1</v>
      </c>
      <c r="F178" s="3">
        <f t="shared" si="32"/>
        <v>0</v>
      </c>
      <c r="G178" s="3">
        <f t="shared" ca="1" si="33"/>
        <v>0</v>
      </c>
      <c r="H178" s="3">
        <f t="shared" ca="1" si="34"/>
        <v>0</v>
      </c>
      <c r="I178" s="3">
        <f t="shared" ca="1" si="35"/>
        <v>0</v>
      </c>
      <c r="J178" s="3" t="e">
        <f t="shared" ca="1" si="36"/>
        <v>#REF!</v>
      </c>
      <c r="K178" s="3" t="e">
        <f t="shared" ca="1" si="37"/>
        <v>#REF!</v>
      </c>
      <c r="L178" s="3" t="e">
        <f t="shared" ca="1" si="38"/>
        <v>#REF!</v>
      </c>
      <c r="M178" s="3" t="e">
        <f t="shared" ca="1" si="39"/>
        <v>#REF!</v>
      </c>
      <c r="AE178" s="3" t="str">
        <f t="shared" si="40"/>
        <v>RA_584_26_4_202425</v>
      </c>
      <c r="AF178" s="3">
        <v>202425</v>
      </c>
      <c r="AG178" s="3" t="s">
        <v>193</v>
      </c>
      <c r="AH178" s="3">
        <v>584</v>
      </c>
      <c r="AI178" s="3">
        <v>26</v>
      </c>
      <c r="AJ178" s="3" t="s">
        <v>358</v>
      </c>
      <c r="AK178" s="3">
        <v>4</v>
      </c>
      <c r="AL178" s="3">
        <v>0</v>
      </c>
      <c r="AS178" s="3" t="str">
        <f t="shared" si="41"/>
        <v>RAG_299</v>
      </c>
      <c r="AT178" s="3" t="str">
        <f>VLOOKUP(AS178,ValData!$AZ$4:$BC$214,4,FALSE)</f>
        <v>Total Roads and Transport</v>
      </c>
      <c r="AZ178" s="3" t="str">
        <f t="shared" si="42"/>
        <v>RAG_598</v>
      </c>
      <c r="BA178" s="3" t="s">
        <v>384</v>
      </c>
      <c r="BB178" s="3">
        <v>598</v>
      </c>
      <c r="BC178" s="3" t="s">
        <v>155</v>
      </c>
      <c r="BD178" s="3" t="s">
        <v>3718</v>
      </c>
    </row>
    <row r="179" spans="2:56" x14ac:dyDescent="0.25">
      <c r="B179" s="3" t="str">
        <f t="shared" si="43"/>
        <v>202627</v>
      </c>
      <c r="C179" s="3" t="s">
        <v>384</v>
      </c>
      <c r="D179" s="3">
        <v>311</v>
      </c>
      <c r="E179" s="3">
        <v>1</v>
      </c>
      <c r="F179" s="3">
        <f t="shared" si="32"/>
        <v>0</v>
      </c>
      <c r="G179" s="3">
        <f t="shared" ca="1" si="33"/>
        <v>0</v>
      </c>
      <c r="H179" s="3">
        <f t="shared" ca="1" si="34"/>
        <v>0</v>
      </c>
      <c r="I179" s="3">
        <f t="shared" ca="1" si="35"/>
        <v>0</v>
      </c>
      <c r="J179" s="3" t="e">
        <f t="shared" ca="1" si="36"/>
        <v>#REF!</v>
      </c>
      <c r="K179" s="3" t="e">
        <f t="shared" ca="1" si="37"/>
        <v>#REF!</v>
      </c>
      <c r="L179" s="3" t="e">
        <f t="shared" ca="1" si="38"/>
        <v>#REF!</v>
      </c>
      <c r="M179" s="3" t="e">
        <f t="shared" ca="1" si="39"/>
        <v>#REF!</v>
      </c>
      <c r="AE179" s="3" t="str">
        <f t="shared" si="40"/>
        <v>RA_572_26_4_202425</v>
      </c>
      <c r="AF179" s="3">
        <v>202425</v>
      </c>
      <c r="AG179" s="3" t="s">
        <v>193</v>
      </c>
      <c r="AH179" s="3">
        <v>572</v>
      </c>
      <c r="AI179" s="3">
        <v>26</v>
      </c>
      <c r="AJ179" s="3" t="s">
        <v>358</v>
      </c>
      <c r="AK179" s="3">
        <v>4</v>
      </c>
      <c r="AL179" s="3">
        <v>0</v>
      </c>
      <c r="AS179" s="3" t="str">
        <f t="shared" si="41"/>
        <v>RAG_311</v>
      </c>
      <c r="AT179" s="3" t="str">
        <f>VLOOKUP(AS179,ValData!$AZ$4:$BC$214,4,FALSE)</f>
        <v>Housing Support Grant (formerly supporting people - social services)</v>
      </c>
      <c r="AZ179" s="3" t="str">
        <f t="shared" si="42"/>
        <v>RAG_599</v>
      </c>
      <c r="BA179" s="3" t="s">
        <v>384</v>
      </c>
      <c r="BB179" s="3">
        <v>599</v>
      </c>
      <c r="BC179" s="3" t="s">
        <v>69</v>
      </c>
    </row>
    <row r="180" spans="2:56" x14ac:dyDescent="0.25">
      <c r="B180" s="3" t="str">
        <f t="shared" si="43"/>
        <v>202627</v>
      </c>
      <c r="C180" s="3" t="s">
        <v>384</v>
      </c>
      <c r="D180" s="3">
        <v>312</v>
      </c>
      <c r="E180" s="3">
        <v>1</v>
      </c>
      <c r="F180" s="3">
        <f t="shared" ref="F180:F215" si="51">UANumber</f>
        <v>0</v>
      </c>
      <c r="G180" s="3" t="e">
        <f t="shared" ca="1" si="33"/>
        <v>#N/A</v>
      </c>
      <c r="H180" s="3" t="e">
        <f t="shared" ca="1" si="34"/>
        <v>#N/A</v>
      </c>
      <c r="I180" s="3" t="e">
        <f t="shared" ca="1" si="35"/>
        <v>#N/A</v>
      </c>
      <c r="J180" s="3" t="e">
        <f t="shared" ca="1" si="36"/>
        <v>#N/A</v>
      </c>
      <c r="K180" s="3" t="e">
        <f t="shared" ca="1" si="37"/>
        <v>#N/A</v>
      </c>
      <c r="L180" s="3" t="e">
        <f t="shared" ca="1" si="38"/>
        <v>#N/A</v>
      </c>
      <c r="M180" s="3" t="e">
        <f t="shared" ca="1" si="39"/>
        <v>#N/A</v>
      </c>
      <c r="AE180" s="3" t="str">
        <f t="shared" si="40"/>
        <v>RA_522_26_4_202425</v>
      </c>
      <c r="AF180" s="3">
        <v>202425</v>
      </c>
      <c r="AG180" s="3" t="s">
        <v>193</v>
      </c>
      <c r="AH180" s="3">
        <v>522</v>
      </c>
      <c r="AI180" s="3">
        <v>26</v>
      </c>
      <c r="AJ180" s="3" t="s">
        <v>358</v>
      </c>
      <c r="AK180" s="3">
        <v>4</v>
      </c>
      <c r="AL180" s="3">
        <v>1458.838</v>
      </c>
      <c r="AS180" s="3" t="str">
        <f t="shared" si="41"/>
        <v>RAG_312</v>
      </c>
      <c r="AT180" s="3" t="e">
        <f>VLOOKUP(AS180,ValData!$AZ$4:$BC$214,4,FALSE)</f>
        <v>#N/A</v>
      </c>
      <c r="AZ180" s="3" t="str">
        <f t="shared" si="42"/>
        <v>RAG_601</v>
      </c>
      <c r="BA180" s="3" t="s">
        <v>384</v>
      </c>
      <c r="BB180" s="3">
        <v>601</v>
      </c>
      <c r="BC180" s="3" t="s">
        <v>222</v>
      </c>
    </row>
    <row r="181" spans="2:56" x14ac:dyDescent="0.25">
      <c r="B181" s="3" t="str">
        <f t="shared" si="43"/>
        <v>202627</v>
      </c>
      <c r="C181" s="3" t="s">
        <v>384</v>
      </c>
      <c r="D181" s="3">
        <v>331</v>
      </c>
      <c r="E181" s="3">
        <v>1</v>
      </c>
      <c r="F181" s="3">
        <f t="shared" si="51"/>
        <v>0</v>
      </c>
      <c r="G181" s="3">
        <f t="shared" ref="G181:G218" ca="1" si="52">IF(VLOOKUP($D181,INDIRECT("Val"&amp;$C181),7,FALSE)="",0,VLOOKUP($D181,INDIRECT("Val"&amp;$C181),7,FALSE))</f>
        <v>0</v>
      </c>
      <c r="H181" s="3">
        <f t="shared" ref="H181:H218" ca="1" si="53">IF(VLOOKUP($D181,INDIRECT("Val"&amp;$C181),8,FALSE)="",0,VLOOKUP($D181,INDIRECT("Val"&amp;$C181),8,FALSE))</f>
        <v>0</v>
      </c>
      <c r="I181" s="3">
        <f t="shared" ref="I181:I218" ca="1" si="54">IF(VLOOKUP($D181,INDIRECT("Val"&amp;$C181),9,FALSE)="",0,VLOOKUP($D181,INDIRECT("Val"&amp;$C181),9,FALSE))</f>
        <v>0</v>
      </c>
      <c r="J181" s="3" t="e">
        <f t="shared" ref="J181:J218" ca="1" si="55">IF(VLOOKUP($D181,INDIRECT("Val"&amp;$C181),17,FALSE)="","",VLOOKUP($D181,INDIRECT("Val"&amp;$C181),17,FALSE))</f>
        <v>#REF!</v>
      </c>
      <c r="K181" s="3" t="e">
        <f t="shared" ref="K181:K218" ca="1" si="56">IF(VLOOKUP($D181,INDIRECT("Val"&amp;$C181),18,FALSE)="","",VLOOKUP($D181,INDIRECT("Val"&amp;$C181),18,FALSE))</f>
        <v>#REF!</v>
      </c>
      <c r="L181" s="3" t="e">
        <f t="shared" ref="L181:L218" ca="1" si="57">IF(VLOOKUP($D181,INDIRECT("Val"&amp;$C181),19,FALSE)="","",VLOOKUP($D181,INDIRECT("Val"&amp;$C181),19,FALSE))</f>
        <v>#REF!</v>
      </c>
      <c r="M181" s="3" t="e">
        <f t="shared" ref="M181:M218" ca="1" si="58">IF(VLOOKUP($D181,INDIRECT("Val"&amp;$C181),20,FALSE)=0,"",VLOOKUP($D181,INDIRECT("Val"&amp;$C181),20,FALSE))</f>
        <v>#REF!</v>
      </c>
      <c r="AE181" s="3" t="str">
        <f t="shared" si="40"/>
        <v>RA_542_26_4_202425</v>
      </c>
      <c r="AF181" s="3">
        <v>202425</v>
      </c>
      <c r="AG181" s="3" t="s">
        <v>193</v>
      </c>
      <c r="AH181" s="3">
        <v>542</v>
      </c>
      <c r="AI181" s="3">
        <v>26</v>
      </c>
      <c r="AJ181" s="3" t="s">
        <v>358</v>
      </c>
      <c r="AK181" s="3">
        <v>4</v>
      </c>
      <c r="AL181" s="3">
        <v>1287.32672</v>
      </c>
      <c r="AS181" s="3" t="str">
        <f t="shared" si="41"/>
        <v>RAG_331</v>
      </c>
      <c r="AT181" s="3" t="str">
        <f>VLOOKUP(AS181,ValData!$AZ$4:$BC$214,4,FALSE)</f>
        <v>Substance Misuse Action Fund</v>
      </c>
      <c r="AZ181" s="3" t="str">
        <f t="shared" si="42"/>
        <v>RAG_709</v>
      </c>
      <c r="BA181" s="3" t="s">
        <v>384</v>
      </c>
      <c r="BB181" s="3">
        <v>709</v>
      </c>
      <c r="BC181" s="3" t="s">
        <v>454</v>
      </c>
    </row>
    <row r="182" spans="2:56" x14ac:dyDescent="0.25">
      <c r="B182" s="3" t="str">
        <f t="shared" si="43"/>
        <v>202627</v>
      </c>
      <c r="C182" s="3" t="s">
        <v>384</v>
      </c>
      <c r="D182" s="3">
        <v>332</v>
      </c>
      <c r="E182" s="3">
        <v>1</v>
      </c>
      <c r="F182" s="3">
        <f t="shared" si="51"/>
        <v>0</v>
      </c>
      <c r="G182" s="3" t="e">
        <f t="shared" ca="1" si="52"/>
        <v>#N/A</v>
      </c>
      <c r="H182" s="3" t="e">
        <f t="shared" ca="1" si="53"/>
        <v>#N/A</v>
      </c>
      <c r="I182" s="3" t="e">
        <f t="shared" ca="1" si="54"/>
        <v>#N/A</v>
      </c>
      <c r="J182" s="3" t="e">
        <f t="shared" ca="1" si="55"/>
        <v>#N/A</v>
      </c>
      <c r="K182" s="3" t="e">
        <f t="shared" ca="1" si="56"/>
        <v>#N/A</v>
      </c>
      <c r="L182" s="3" t="e">
        <f t="shared" ca="1" si="57"/>
        <v>#N/A</v>
      </c>
      <c r="M182" s="3" t="e">
        <f t="shared" ca="1" si="58"/>
        <v>#N/A</v>
      </c>
      <c r="AE182" s="3" t="str">
        <f t="shared" si="40"/>
        <v>RA_514_26_4_202425</v>
      </c>
      <c r="AF182" s="3">
        <v>202425</v>
      </c>
      <c r="AG182" s="3" t="s">
        <v>193</v>
      </c>
      <c r="AH182" s="3">
        <v>514</v>
      </c>
      <c r="AI182" s="3">
        <v>26</v>
      </c>
      <c r="AJ182" s="3" t="s">
        <v>358</v>
      </c>
      <c r="AK182" s="3">
        <v>4</v>
      </c>
      <c r="AL182" s="3">
        <v>6500.94</v>
      </c>
      <c r="AS182" s="3" t="str">
        <f t="shared" si="41"/>
        <v>RAG_332</v>
      </c>
      <c r="AT182" s="3" t="e">
        <f>VLOOKUP(AS182,ValData!$AZ$4:$BC$214,4,FALSE)</f>
        <v>#N/A</v>
      </c>
      <c r="AZ182" s="3" t="str">
        <f t="shared" si="42"/>
        <v>RAG_710</v>
      </c>
      <c r="BA182" s="3" t="s">
        <v>384</v>
      </c>
      <c r="BB182" s="3">
        <v>710</v>
      </c>
      <c r="BC182" s="3" t="s">
        <v>386</v>
      </c>
    </row>
    <row r="183" spans="2:56" x14ac:dyDescent="0.25">
      <c r="B183" s="3" t="str">
        <f t="shared" si="43"/>
        <v>202627</v>
      </c>
      <c r="C183" s="3" t="s">
        <v>384</v>
      </c>
      <c r="D183" s="3">
        <v>333</v>
      </c>
      <c r="E183" s="3">
        <v>1</v>
      </c>
      <c r="F183" s="3">
        <f t="shared" si="51"/>
        <v>0</v>
      </c>
      <c r="G183" s="3" t="e">
        <f t="shared" ca="1" si="52"/>
        <v>#N/A</v>
      </c>
      <c r="H183" s="3" t="e">
        <f t="shared" ca="1" si="53"/>
        <v>#N/A</v>
      </c>
      <c r="I183" s="3" t="e">
        <f t="shared" ca="1" si="54"/>
        <v>#N/A</v>
      </c>
      <c r="J183" s="3" t="e">
        <f t="shared" ca="1" si="55"/>
        <v>#N/A</v>
      </c>
      <c r="K183" s="3" t="e">
        <f t="shared" ca="1" si="56"/>
        <v>#N/A</v>
      </c>
      <c r="L183" s="3" t="e">
        <f t="shared" ca="1" si="57"/>
        <v>#N/A</v>
      </c>
      <c r="M183" s="3" t="e">
        <f t="shared" ca="1" si="58"/>
        <v>#N/A</v>
      </c>
      <c r="AE183" s="3" t="str">
        <f t="shared" si="40"/>
        <v>RA_516_26_4_202425</v>
      </c>
      <c r="AF183" s="3">
        <v>202425</v>
      </c>
      <c r="AG183" s="3" t="s">
        <v>193</v>
      </c>
      <c r="AH183" s="3">
        <v>516</v>
      </c>
      <c r="AI183" s="3">
        <v>26</v>
      </c>
      <c r="AJ183" s="3" t="s">
        <v>358</v>
      </c>
      <c r="AK183" s="3">
        <v>4</v>
      </c>
      <c r="AL183" s="3">
        <v>661.79699999999991</v>
      </c>
      <c r="AS183" s="3" t="str">
        <f t="shared" si="41"/>
        <v>RAG_333</v>
      </c>
      <c r="AT183" s="3" t="e">
        <f>VLOOKUP(AS183,ValData!$AZ$4:$BC$214,4,FALSE)</f>
        <v>#N/A</v>
      </c>
      <c r="AZ183" s="3" t="str">
        <f t="shared" si="42"/>
        <v>RAG_711</v>
      </c>
      <c r="BA183" s="3" t="s">
        <v>384</v>
      </c>
      <c r="BB183" s="3">
        <v>711</v>
      </c>
      <c r="BC183" s="3" t="s">
        <v>453</v>
      </c>
    </row>
    <row r="184" spans="2:56" x14ac:dyDescent="0.25">
      <c r="B184" s="3" t="str">
        <f t="shared" si="43"/>
        <v>202627</v>
      </c>
      <c r="C184" s="3" t="s">
        <v>384</v>
      </c>
      <c r="D184" s="3">
        <v>336</v>
      </c>
      <c r="E184" s="3">
        <v>1</v>
      </c>
      <c r="F184" s="3">
        <f t="shared" si="51"/>
        <v>0</v>
      </c>
      <c r="G184" s="3" t="e">
        <f t="shared" ca="1" si="52"/>
        <v>#N/A</v>
      </c>
      <c r="H184" s="3" t="e">
        <f t="shared" ca="1" si="53"/>
        <v>#N/A</v>
      </c>
      <c r="I184" s="3" t="e">
        <f t="shared" ca="1" si="54"/>
        <v>#N/A</v>
      </c>
      <c r="J184" s="3" t="e">
        <f t="shared" ca="1" si="55"/>
        <v>#N/A</v>
      </c>
      <c r="K184" s="3" t="e">
        <f t="shared" ca="1" si="56"/>
        <v>#N/A</v>
      </c>
      <c r="L184" s="3" t="e">
        <f t="shared" ca="1" si="57"/>
        <v>#N/A</v>
      </c>
      <c r="M184" s="3" t="e">
        <f t="shared" ca="1" si="58"/>
        <v>#N/A</v>
      </c>
      <c r="AE184" s="3" t="str">
        <f t="shared" si="40"/>
        <v>RA_520_26_4_202425</v>
      </c>
      <c r="AF184" s="3">
        <v>202425</v>
      </c>
      <c r="AG184" s="3" t="s">
        <v>193</v>
      </c>
      <c r="AH184" s="3">
        <v>520</v>
      </c>
      <c r="AI184" s="3">
        <v>26</v>
      </c>
      <c r="AJ184" s="3" t="s">
        <v>358</v>
      </c>
      <c r="AK184" s="3">
        <v>4</v>
      </c>
      <c r="AL184" s="3">
        <v>287.89099999999996</v>
      </c>
      <c r="AS184" s="3" t="str">
        <f t="shared" si="41"/>
        <v>RAG_336</v>
      </c>
      <c r="AT184" s="3" t="e">
        <f>VLOOKUP(AS184,ValData!$AZ$4:$BC$214,4,FALSE)</f>
        <v>#N/A</v>
      </c>
      <c r="AZ184" s="3" t="str">
        <f t="shared" si="42"/>
        <v>RAG_713</v>
      </c>
      <c r="BA184" s="3" t="s">
        <v>384</v>
      </c>
      <c r="BB184" s="3">
        <v>713</v>
      </c>
      <c r="BC184" s="3" t="s">
        <v>194</v>
      </c>
      <c r="BD184" s="3" t="s">
        <v>3718</v>
      </c>
    </row>
    <row r="185" spans="2:56" x14ac:dyDescent="0.25">
      <c r="B185" s="3" t="str">
        <f t="shared" si="43"/>
        <v>202627</v>
      </c>
      <c r="C185" s="3" t="s">
        <v>384</v>
      </c>
      <c r="D185" s="3">
        <v>337</v>
      </c>
      <c r="E185" s="3">
        <v>1</v>
      </c>
      <c r="F185" s="3">
        <f t="shared" si="51"/>
        <v>0</v>
      </c>
      <c r="G185" s="3">
        <f t="shared" ca="1" si="52"/>
        <v>0</v>
      </c>
      <c r="H185" s="3">
        <f t="shared" ca="1" si="53"/>
        <v>0</v>
      </c>
      <c r="I185" s="3">
        <f t="shared" ca="1" si="54"/>
        <v>0</v>
      </c>
      <c r="J185" s="3" t="e">
        <f t="shared" ca="1" si="55"/>
        <v>#REF!</v>
      </c>
      <c r="K185" s="3" t="e">
        <f t="shared" ca="1" si="56"/>
        <v>#REF!</v>
      </c>
      <c r="L185" s="3" t="e">
        <f t="shared" ca="1" si="57"/>
        <v>#REF!</v>
      </c>
      <c r="M185" s="3" t="e">
        <f t="shared" ca="1" si="58"/>
        <v>#REF!</v>
      </c>
      <c r="AE185" s="3" t="str">
        <f t="shared" si="40"/>
        <v>RA_512_26_4_202425</v>
      </c>
      <c r="AF185" s="3">
        <v>202425</v>
      </c>
      <c r="AG185" s="3" t="s">
        <v>193</v>
      </c>
      <c r="AH185" s="3">
        <v>512</v>
      </c>
      <c r="AI185" s="3">
        <v>26</v>
      </c>
      <c r="AJ185" s="3" t="s">
        <v>358</v>
      </c>
      <c r="AK185" s="3">
        <v>4</v>
      </c>
      <c r="AL185" s="3">
        <v>3437.3064999999988</v>
      </c>
      <c r="AS185" s="3" t="str">
        <f t="shared" si="41"/>
        <v>RAG_337</v>
      </c>
      <c r="AT185" s="3" t="str">
        <f>VLOOKUP(AS185,ValData!$AZ$4:$BC$214,4,FALSE)</f>
        <v>Children and Communities Grant (formerly Flexible Funding - social services)</v>
      </c>
      <c r="AZ185" s="3" t="str">
        <f t="shared" si="42"/>
        <v>RAG_726</v>
      </c>
      <c r="BA185" s="3" t="s">
        <v>384</v>
      </c>
      <c r="BB185" s="3">
        <v>726</v>
      </c>
      <c r="BC185" s="3" t="s">
        <v>86</v>
      </c>
    </row>
    <row r="186" spans="2:56" x14ac:dyDescent="0.25">
      <c r="B186" s="3" t="str">
        <f t="shared" si="43"/>
        <v>202627</v>
      </c>
      <c r="C186" s="3" t="s">
        <v>384</v>
      </c>
      <c r="D186" s="3">
        <v>398</v>
      </c>
      <c r="E186" s="3">
        <v>1</v>
      </c>
      <c r="F186" s="3">
        <f t="shared" si="51"/>
        <v>0</v>
      </c>
      <c r="G186" s="3">
        <f t="shared" ca="1" si="52"/>
        <v>0</v>
      </c>
      <c r="H186" s="3">
        <f t="shared" ca="1" si="53"/>
        <v>0</v>
      </c>
      <c r="I186" s="3">
        <f t="shared" ca="1" si="54"/>
        <v>0</v>
      </c>
      <c r="J186" s="3" t="e">
        <f t="shared" ca="1" si="55"/>
        <v>#REF!</v>
      </c>
      <c r="K186" s="3" t="e">
        <f t="shared" ca="1" si="56"/>
        <v>#REF!</v>
      </c>
      <c r="L186" s="3" t="e">
        <f t="shared" ca="1" si="57"/>
        <v>#REF!</v>
      </c>
      <c r="M186" s="3" t="e">
        <f t="shared" ca="1" si="58"/>
        <v>#REF!</v>
      </c>
      <c r="AE186" s="3" t="str">
        <f t="shared" si="40"/>
        <v>RA_524_26_4_202425</v>
      </c>
      <c r="AF186" s="3">
        <v>202425</v>
      </c>
      <c r="AG186" s="3" t="s">
        <v>193</v>
      </c>
      <c r="AH186" s="3">
        <v>524</v>
      </c>
      <c r="AI186" s="3">
        <v>26</v>
      </c>
      <c r="AJ186" s="3" t="s">
        <v>358</v>
      </c>
      <c r="AK186" s="3">
        <v>4</v>
      </c>
      <c r="AL186" s="3">
        <v>424.5</v>
      </c>
      <c r="AS186" s="3" t="str">
        <f t="shared" si="41"/>
        <v>RAG_398</v>
      </c>
      <c r="AT186" s="3" t="str">
        <f>VLOOKUP(AS186,ValData!$AZ$4:$BC$214,4,FALSE)</f>
        <v>Other social services (including emergency financial assistance) (specify in list below line 999)</v>
      </c>
      <c r="AZ186" s="3" t="str">
        <f t="shared" si="42"/>
        <v>RAG_739</v>
      </c>
      <c r="BA186" s="3" t="s">
        <v>384</v>
      </c>
      <c r="BB186" s="3">
        <v>739</v>
      </c>
      <c r="BC186" s="3" t="s">
        <v>3989</v>
      </c>
    </row>
    <row r="187" spans="2:56" x14ac:dyDescent="0.25">
      <c r="B187" s="3" t="str">
        <f t="shared" si="43"/>
        <v>202627</v>
      </c>
      <c r="C187" s="3" t="s">
        <v>384</v>
      </c>
      <c r="D187" s="3">
        <v>399</v>
      </c>
      <c r="E187" s="3">
        <v>1</v>
      </c>
      <c r="F187" s="3">
        <f t="shared" si="51"/>
        <v>0</v>
      </c>
      <c r="G187" s="3">
        <f t="shared" ca="1" si="52"/>
        <v>0</v>
      </c>
      <c r="H187" s="3">
        <f t="shared" ca="1" si="53"/>
        <v>0</v>
      </c>
      <c r="I187" s="3">
        <f t="shared" ca="1" si="54"/>
        <v>0</v>
      </c>
      <c r="J187" s="3" t="e">
        <f t="shared" ca="1" si="55"/>
        <v>#REF!</v>
      </c>
      <c r="K187" s="3" t="e">
        <f t="shared" ca="1" si="56"/>
        <v>#REF!</v>
      </c>
      <c r="L187" s="3" t="e">
        <f t="shared" ca="1" si="57"/>
        <v>#REF!</v>
      </c>
      <c r="M187" s="3" t="e">
        <f t="shared" ca="1" si="58"/>
        <v>#REF!</v>
      </c>
      <c r="AE187" s="3" t="str">
        <f t="shared" si="40"/>
        <v>RA_526_26_4_202425</v>
      </c>
      <c r="AF187" s="3">
        <v>202425</v>
      </c>
      <c r="AG187" s="3" t="s">
        <v>193</v>
      </c>
      <c r="AH187" s="3">
        <v>526</v>
      </c>
      <c r="AI187" s="3">
        <v>26</v>
      </c>
      <c r="AJ187" s="3" t="s">
        <v>358</v>
      </c>
      <c r="AK187" s="3">
        <v>4</v>
      </c>
      <c r="AL187" s="3">
        <v>2814.2388358437793</v>
      </c>
      <c r="AS187" s="3" t="str">
        <f t="shared" si="41"/>
        <v>RAG_399</v>
      </c>
      <c r="AT187" s="3" t="str">
        <f>VLOOKUP(AS187,ValData!$AZ$4:$BC$214,4,FALSE)</f>
        <v>Total Social Services</v>
      </c>
      <c r="AZ187" s="3" t="str">
        <f t="shared" si="42"/>
        <v>RAG_743</v>
      </c>
      <c r="BA187" s="3" t="s">
        <v>384</v>
      </c>
      <c r="BB187" s="3">
        <v>743</v>
      </c>
      <c r="BC187" s="3" t="s">
        <v>4018</v>
      </c>
    </row>
    <row r="188" spans="2:56" x14ac:dyDescent="0.25">
      <c r="B188" s="3" t="str">
        <f t="shared" si="43"/>
        <v>202627</v>
      </c>
      <c r="C188" s="3" t="s">
        <v>384</v>
      </c>
      <c r="D188" s="3">
        <v>401</v>
      </c>
      <c r="E188" s="3">
        <v>1</v>
      </c>
      <c r="F188" s="3">
        <f t="shared" si="51"/>
        <v>0</v>
      </c>
      <c r="G188" s="3">
        <f t="shared" ca="1" si="52"/>
        <v>0</v>
      </c>
      <c r="H188" s="3">
        <f t="shared" ca="1" si="53"/>
        <v>0</v>
      </c>
      <c r="I188" s="3">
        <f t="shared" ca="1" si="54"/>
        <v>0</v>
      </c>
      <c r="J188" s="3" t="e">
        <f t="shared" ca="1" si="55"/>
        <v>#REF!</v>
      </c>
      <c r="K188" s="3" t="e">
        <f t="shared" ca="1" si="56"/>
        <v>#REF!</v>
      </c>
      <c r="L188" s="3" t="e">
        <f t="shared" ca="1" si="57"/>
        <v>#REF!</v>
      </c>
      <c r="M188" s="3" t="e">
        <f t="shared" ca="1" si="58"/>
        <v>#REF!</v>
      </c>
      <c r="AE188" s="3" t="str">
        <f t="shared" si="40"/>
        <v>RA_528_26_4_202425</v>
      </c>
      <c r="AF188" s="3">
        <v>202425</v>
      </c>
      <c r="AG188" s="3" t="s">
        <v>193</v>
      </c>
      <c r="AH188" s="3">
        <v>528</v>
      </c>
      <c r="AI188" s="3">
        <v>26</v>
      </c>
      <c r="AJ188" s="3" t="s">
        <v>358</v>
      </c>
      <c r="AK188" s="3">
        <v>4</v>
      </c>
      <c r="AL188" s="3">
        <v>4762</v>
      </c>
      <c r="AS188" s="3" t="str">
        <f t="shared" si="41"/>
        <v>RAG_401</v>
      </c>
      <c r="AT188" s="3" t="str">
        <f>VLOOKUP(AS188,ValData!$AZ$4:$BC$214,4,FALSE)</f>
        <v>Housing benefit administration grant</v>
      </c>
      <c r="AZ188" s="3" t="str">
        <f t="shared" si="42"/>
        <v>RAG_744</v>
      </c>
      <c r="BA188" s="3" t="s">
        <v>384</v>
      </c>
      <c r="BB188" s="3">
        <v>744</v>
      </c>
      <c r="BC188" s="3" t="s">
        <v>4019</v>
      </c>
    </row>
    <row r="189" spans="2:56" x14ac:dyDescent="0.25">
      <c r="B189" s="3" t="str">
        <f t="shared" si="43"/>
        <v>202627</v>
      </c>
      <c r="C189" s="3" t="s">
        <v>384</v>
      </c>
      <c r="D189" s="3">
        <v>402</v>
      </c>
      <c r="E189" s="3">
        <v>1</v>
      </c>
      <c r="F189" s="3">
        <f t="shared" si="51"/>
        <v>0</v>
      </c>
      <c r="G189" s="3">
        <f t="shared" ca="1" si="52"/>
        <v>0</v>
      </c>
      <c r="H189" s="3">
        <f t="shared" ca="1" si="53"/>
        <v>0</v>
      </c>
      <c r="I189" s="3">
        <f t="shared" ca="1" si="54"/>
        <v>0</v>
      </c>
      <c r="J189" s="3" t="e">
        <f t="shared" ca="1" si="55"/>
        <v>#REF!</v>
      </c>
      <c r="K189" s="3" t="e">
        <f t="shared" ca="1" si="56"/>
        <v>#REF!</v>
      </c>
      <c r="L189" s="3" t="e">
        <f t="shared" ca="1" si="57"/>
        <v>#REF!</v>
      </c>
      <c r="M189" s="3" t="e">
        <f t="shared" ca="1" si="58"/>
        <v>#REF!</v>
      </c>
      <c r="AE189" s="3" t="str">
        <f t="shared" si="40"/>
        <v>RA_530_26_4_202425</v>
      </c>
      <c r="AF189" s="3">
        <v>202425</v>
      </c>
      <c r="AG189" s="3" t="s">
        <v>193</v>
      </c>
      <c r="AH189" s="3">
        <v>530</v>
      </c>
      <c r="AI189" s="3">
        <v>26</v>
      </c>
      <c r="AJ189" s="3" t="s">
        <v>358</v>
      </c>
      <c r="AK189" s="3">
        <v>4</v>
      </c>
      <c r="AL189" s="3">
        <v>6940.1869999999999</v>
      </c>
      <c r="AS189" s="3" t="str">
        <f t="shared" si="41"/>
        <v>RAG_402</v>
      </c>
      <c r="AT189" s="3" t="str">
        <f>VLOOKUP(AS189,ValData!$AZ$4:$BC$214,4,FALSE)</f>
        <v>Housing Support Grant (formerly supporting people - housing)</v>
      </c>
      <c r="AZ189" s="3" t="str">
        <f t="shared" si="42"/>
        <v>RAG_750</v>
      </c>
      <c r="BA189" s="3" t="s">
        <v>384</v>
      </c>
      <c r="BB189" s="3">
        <v>750</v>
      </c>
      <c r="BC189" s="3" t="s">
        <v>4056</v>
      </c>
    </row>
    <row r="190" spans="2:56" x14ac:dyDescent="0.25">
      <c r="B190" s="3" t="str">
        <f t="shared" si="43"/>
        <v>202627</v>
      </c>
      <c r="C190" s="3" t="s">
        <v>384</v>
      </c>
      <c r="D190" s="3">
        <v>406</v>
      </c>
      <c r="E190" s="3">
        <v>1</v>
      </c>
      <c r="F190" s="3">
        <f t="shared" si="51"/>
        <v>0</v>
      </c>
      <c r="G190" s="3">
        <f t="shared" ca="1" si="52"/>
        <v>0</v>
      </c>
      <c r="H190" s="3">
        <f t="shared" ca="1" si="53"/>
        <v>0</v>
      </c>
      <c r="I190" s="3">
        <f t="shared" ca="1" si="54"/>
        <v>0</v>
      </c>
      <c r="J190" s="3" t="e">
        <f t="shared" ca="1" si="55"/>
        <v>#REF!</v>
      </c>
      <c r="K190" s="3" t="e">
        <f t="shared" ca="1" si="56"/>
        <v>#REF!</v>
      </c>
      <c r="L190" s="3" t="e">
        <f t="shared" ca="1" si="57"/>
        <v>#REF!</v>
      </c>
      <c r="M190" s="3" t="e">
        <f t="shared" ca="1" si="58"/>
        <v>#REF!</v>
      </c>
      <c r="AE190" s="3" t="str">
        <f t="shared" si="40"/>
        <v>RA_532_26_4_202425</v>
      </c>
      <c r="AF190" s="3">
        <v>202425</v>
      </c>
      <c r="AG190" s="3" t="s">
        <v>193</v>
      </c>
      <c r="AH190" s="3">
        <v>532</v>
      </c>
      <c r="AI190" s="3">
        <v>26</v>
      </c>
      <c r="AJ190" s="3" t="s">
        <v>358</v>
      </c>
      <c r="AK190" s="3">
        <v>4</v>
      </c>
      <c r="AL190" s="3">
        <v>1088</v>
      </c>
      <c r="AS190" s="3" t="str">
        <f t="shared" si="41"/>
        <v>RAG_406</v>
      </c>
      <c r="AT190" s="3" t="str">
        <f>VLOOKUP(AS190,ValData!$AZ$4:$BC$214,4,FALSE)</f>
        <v>Mandatory rent allowances</v>
      </c>
      <c r="AZ190" s="3" t="str">
        <f t="shared" si="42"/>
        <v>RAG_752</v>
      </c>
      <c r="BA190" s="3" t="s">
        <v>384</v>
      </c>
      <c r="BB190" s="3">
        <v>752</v>
      </c>
      <c r="BC190" s="3" t="s">
        <v>4084</v>
      </c>
    </row>
    <row r="191" spans="2:56" x14ac:dyDescent="0.25">
      <c r="B191" s="3" t="str">
        <f t="shared" si="43"/>
        <v>202627</v>
      </c>
      <c r="C191" s="3" t="s">
        <v>384</v>
      </c>
      <c r="D191" s="3">
        <v>407</v>
      </c>
      <c r="E191" s="3">
        <v>1</v>
      </c>
      <c r="F191" s="3">
        <f t="shared" si="51"/>
        <v>0</v>
      </c>
      <c r="G191" s="3">
        <f t="shared" ca="1" si="52"/>
        <v>0</v>
      </c>
      <c r="H191" s="3">
        <f t="shared" ca="1" si="53"/>
        <v>0</v>
      </c>
      <c r="I191" s="3">
        <f t="shared" ca="1" si="54"/>
        <v>0</v>
      </c>
      <c r="J191" s="3" t="e">
        <f t="shared" ca="1" si="55"/>
        <v>#REF!</v>
      </c>
      <c r="K191" s="3" t="e">
        <f t="shared" ca="1" si="56"/>
        <v>#REF!</v>
      </c>
      <c r="L191" s="3" t="e">
        <f t="shared" ca="1" si="57"/>
        <v>#REF!</v>
      </c>
      <c r="M191" s="3" t="e">
        <f t="shared" ca="1" si="58"/>
        <v>#REF!</v>
      </c>
      <c r="AE191" s="3" t="str">
        <f t="shared" si="40"/>
        <v>RA_534_26_4_202425</v>
      </c>
      <c r="AF191" s="3">
        <v>202425</v>
      </c>
      <c r="AG191" s="3" t="s">
        <v>193</v>
      </c>
      <c r="AH191" s="3">
        <v>534</v>
      </c>
      <c r="AI191" s="3">
        <v>26</v>
      </c>
      <c r="AJ191" s="3" t="s">
        <v>358</v>
      </c>
      <c r="AK191" s="3">
        <v>4</v>
      </c>
      <c r="AL191" s="3">
        <v>2429.2449999999999</v>
      </c>
      <c r="AS191" s="3" t="str">
        <f t="shared" si="41"/>
        <v>RAG_407</v>
      </c>
      <c r="AT191" s="3" t="str">
        <f>VLOOKUP(AS191,ValData!$AZ$4:$BC$214,4,FALSE)</f>
        <v>Rent rebates granted to HRA tenants</v>
      </c>
      <c r="AZ191" s="3" t="str">
        <f t="shared" si="42"/>
        <v>RAG_798</v>
      </c>
      <c r="BA191" s="3" t="s">
        <v>384</v>
      </c>
      <c r="BB191" s="3">
        <v>798</v>
      </c>
      <c r="BC191" s="3" t="s">
        <v>501</v>
      </c>
    </row>
    <row r="192" spans="2:56" x14ac:dyDescent="0.25">
      <c r="B192" s="3" t="str">
        <f t="shared" si="43"/>
        <v>202627</v>
      </c>
      <c r="C192" s="3" t="s">
        <v>384</v>
      </c>
      <c r="D192" s="3">
        <v>414</v>
      </c>
      <c r="E192" s="3">
        <v>1</v>
      </c>
      <c r="F192" s="3">
        <f t="shared" si="51"/>
        <v>0</v>
      </c>
      <c r="G192" s="3">
        <f t="shared" ca="1" si="52"/>
        <v>0</v>
      </c>
      <c r="H192" s="3">
        <f t="shared" ca="1" si="53"/>
        <v>0</v>
      </c>
      <c r="I192" s="3">
        <f t="shared" ca="1" si="54"/>
        <v>0</v>
      </c>
      <c r="J192" s="3" t="e">
        <f t="shared" ca="1" si="55"/>
        <v>#REF!</v>
      </c>
      <c r="K192" s="3" t="e">
        <f t="shared" ca="1" si="56"/>
        <v>#REF!</v>
      </c>
      <c r="L192" s="3" t="e">
        <f t="shared" ca="1" si="57"/>
        <v>#REF!</v>
      </c>
      <c r="M192" s="3" t="e">
        <f t="shared" ca="1" si="58"/>
        <v>#REF!</v>
      </c>
      <c r="AE192" s="3" t="str">
        <f t="shared" si="40"/>
        <v>RA_536_26_4_202425</v>
      </c>
      <c r="AF192" s="3">
        <v>202425</v>
      </c>
      <c r="AG192" s="3" t="s">
        <v>193</v>
      </c>
      <c r="AH192" s="3">
        <v>536</v>
      </c>
      <c r="AI192" s="3">
        <v>26</v>
      </c>
      <c r="AJ192" s="3" t="s">
        <v>358</v>
      </c>
      <c r="AK192" s="3">
        <v>4</v>
      </c>
      <c r="AL192" s="3">
        <v>3591.1030000000001</v>
      </c>
      <c r="AS192" s="3" t="str">
        <f t="shared" si="41"/>
        <v>RAG_414</v>
      </c>
      <c r="AT192" s="3" t="str">
        <f>VLOOKUP(AS192,ValData!$AZ$4:$BC$214,4,FALSE)</f>
        <v>Children and Communities Grant (formerly Flexible Funding - housing)</v>
      </c>
      <c r="AZ192" s="3" t="str">
        <f t="shared" si="42"/>
        <v>RAG_799</v>
      </c>
      <c r="BA192" s="3" t="s">
        <v>384</v>
      </c>
      <c r="BB192" s="3">
        <v>799</v>
      </c>
      <c r="BC192" s="3" t="s">
        <v>32</v>
      </c>
    </row>
    <row r="193" spans="2:56" x14ac:dyDescent="0.25">
      <c r="B193" s="3" t="str">
        <f t="shared" si="43"/>
        <v>202627</v>
      </c>
      <c r="C193" s="3" t="s">
        <v>384</v>
      </c>
      <c r="D193" s="3">
        <v>415</v>
      </c>
      <c r="E193" s="3">
        <v>1</v>
      </c>
      <c r="F193" s="3">
        <f t="shared" si="51"/>
        <v>0</v>
      </c>
      <c r="G193" s="3" t="e">
        <f t="shared" ca="1" si="52"/>
        <v>#N/A</v>
      </c>
      <c r="H193" s="3" t="e">
        <f t="shared" ca="1" si="53"/>
        <v>#N/A</v>
      </c>
      <c r="I193" s="3" t="e">
        <f t="shared" ca="1" si="54"/>
        <v>#N/A</v>
      </c>
      <c r="J193" s="3" t="e">
        <f t="shared" ca="1" si="55"/>
        <v>#N/A</v>
      </c>
      <c r="K193" s="3" t="e">
        <f t="shared" ca="1" si="56"/>
        <v>#N/A</v>
      </c>
      <c r="L193" s="3" t="e">
        <f t="shared" ca="1" si="57"/>
        <v>#N/A</v>
      </c>
      <c r="M193" s="3" t="e">
        <f t="shared" ca="1" si="58"/>
        <v>#N/A</v>
      </c>
      <c r="AE193" s="3" t="str">
        <f t="shared" si="40"/>
        <v>RA_538_26_4_202425</v>
      </c>
      <c r="AF193" s="3">
        <v>202425</v>
      </c>
      <c r="AG193" s="3" t="s">
        <v>193</v>
      </c>
      <c r="AH193" s="3">
        <v>538</v>
      </c>
      <c r="AI193" s="3">
        <v>26</v>
      </c>
      <c r="AJ193" s="3" t="s">
        <v>358</v>
      </c>
      <c r="AK193" s="3">
        <v>4</v>
      </c>
      <c r="AL193" s="3">
        <v>604.83866273610533</v>
      </c>
      <c r="AS193" s="3" t="str">
        <f t="shared" si="41"/>
        <v>RAG_415</v>
      </c>
      <c r="AT193" s="3" t="e">
        <f>VLOOKUP(AS193,ValData!$AZ$4:$BC$214,4,FALSE)</f>
        <v>#N/A</v>
      </c>
      <c r="AZ193" s="3" t="str">
        <f t="shared" si="42"/>
        <v>RAG_999</v>
      </c>
      <c r="BA193" s="3" t="s">
        <v>384</v>
      </c>
      <c r="BB193" s="3">
        <v>999</v>
      </c>
      <c r="BC193" s="3" t="s">
        <v>3289</v>
      </c>
    </row>
    <row r="194" spans="2:56" x14ac:dyDescent="0.25">
      <c r="B194" s="3" t="str">
        <f t="shared" si="43"/>
        <v>202627</v>
      </c>
      <c r="C194" s="3" t="s">
        <v>384</v>
      </c>
      <c r="D194" s="3">
        <v>498</v>
      </c>
      <c r="E194" s="3">
        <v>1</v>
      </c>
      <c r="F194" s="3">
        <f t="shared" si="51"/>
        <v>0</v>
      </c>
      <c r="G194" s="3">
        <f t="shared" ca="1" si="52"/>
        <v>0</v>
      </c>
      <c r="H194" s="3">
        <f t="shared" ca="1" si="53"/>
        <v>0</v>
      </c>
      <c r="I194" s="3">
        <f t="shared" ca="1" si="54"/>
        <v>0</v>
      </c>
      <c r="J194" s="3" t="e">
        <f t="shared" ca="1" si="55"/>
        <v>#REF!</v>
      </c>
      <c r="K194" s="3" t="e">
        <f t="shared" ca="1" si="56"/>
        <v>#REF!</v>
      </c>
      <c r="L194" s="3" t="e">
        <f t="shared" ca="1" si="57"/>
        <v>#REF!</v>
      </c>
      <c r="M194" s="3" t="e">
        <f t="shared" ca="1" si="58"/>
        <v>#REF!</v>
      </c>
      <c r="AE194" s="3" t="str">
        <f t="shared" si="40"/>
        <v>RA_540_26_4_202425</v>
      </c>
      <c r="AF194" s="3">
        <v>202425</v>
      </c>
      <c r="AG194" s="3" t="s">
        <v>193</v>
      </c>
      <c r="AH194" s="3">
        <v>540</v>
      </c>
      <c r="AI194" s="3">
        <v>26</v>
      </c>
      <c r="AJ194" s="3" t="s">
        <v>358</v>
      </c>
      <c r="AK194" s="3">
        <v>4</v>
      </c>
      <c r="AL194" s="3">
        <v>7479.1169999999993</v>
      </c>
      <c r="AS194" s="3" t="str">
        <f t="shared" si="41"/>
        <v>RAG_498</v>
      </c>
      <c r="AT194" s="3" t="str">
        <f>VLOOKUP(AS194,ValData!$AZ$4:$BC$214,4,FALSE)</f>
        <v>Other housing (including Emergency Financial Assistance) (specify in list below line 999)</v>
      </c>
      <c r="AZ194" s="3" t="str">
        <f t="shared" si="42"/>
        <v>RAS52_1</v>
      </c>
      <c r="BA194" s="3" t="s">
        <v>419</v>
      </c>
      <c r="BB194" s="3">
        <v>1</v>
      </c>
      <c r="BC194" s="3" t="s">
        <v>57</v>
      </c>
    </row>
    <row r="195" spans="2:56" x14ac:dyDescent="0.25">
      <c r="B195" s="3" t="str">
        <f t="shared" si="43"/>
        <v>202627</v>
      </c>
      <c r="C195" s="3" t="s">
        <v>384</v>
      </c>
      <c r="D195" s="3">
        <v>499</v>
      </c>
      <c r="E195" s="3">
        <v>1</v>
      </c>
      <c r="F195" s="3">
        <f t="shared" si="51"/>
        <v>0</v>
      </c>
      <c r="G195" s="3">
        <f t="shared" ca="1" si="52"/>
        <v>0</v>
      </c>
      <c r="H195" s="3">
        <f t="shared" ca="1" si="53"/>
        <v>0</v>
      </c>
      <c r="I195" s="3">
        <f t="shared" ca="1" si="54"/>
        <v>0</v>
      </c>
      <c r="J195" s="3" t="e">
        <f t="shared" ca="1" si="55"/>
        <v>#REF!</v>
      </c>
      <c r="K195" s="3" t="e">
        <f t="shared" ca="1" si="56"/>
        <v>#REF!</v>
      </c>
      <c r="L195" s="3" t="e">
        <f t="shared" ca="1" si="57"/>
        <v>#REF!</v>
      </c>
      <c r="M195" s="3" t="e">
        <f t="shared" ca="1" si="58"/>
        <v>#REF!</v>
      </c>
      <c r="AE195" s="3" t="str">
        <f t="shared" si="40"/>
        <v>RA_518_26_4_202425</v>
      </c>
      <c r="AF195" s="3">
        <v>202425</v>
      </c>
      <c r="AG195" s="3" t="s">
        <v>193</v>
      </c>
      <c r="AH195" s="3">
        <v>518</v>
      </c>
      <c r="AI195" s="3">
        <v>26</v>
      </c>
      <c r="AJ195" s="3" t="s">
        <v>358</v>
      </c>
      <c r="AK195" s="3">
        <v>4</v>
      </c>
      <c r="AL195" s="3">
        <v>2789.998</v>
      </c>
      <c r="AS195" s="3" t="str">
        <f t="shared" si="41"/>
        <v>RAG_499</v>
      </c>
      <c r="AT195" s="3" t="str">
        <f>VLOOKUP(AS195,ValData!$AZ$4:$BC$214,4,FALSE)</f>
        <v>Total Housing</v>
      </c>
      <c r="AZ195" s="3" t="str">
        <f t="shared" si="42"/>
        <v>RAS52_4</v>
      </c>
      <c r="BA195" s="3" t="s">
        <v>419</v>
      </c>
      <c r="BB195" s="3">
        <v>4</v>
      </c>
      <c r="BC195" s="3" t="s">
        <v>42</v>
      </c>
    </row>
    <row r="196" spans="2:56" x14ac:dyDescent="0.25">
      <c r="B196" s="3" t="str">
        <f t="shared" si="43"/>
        <v>202627</v>
      </c>
      <c r="C196" s="3" t="s">
        <v>384</v>
      </c>
      <c r="D196" s="3">
        <v>512</v>
      </c>
      <c r="E196" s="3">
        <v>1</v>
      </c>
      <c r="F196" s="3">
        <f t="shared" si="51"/>
        <v>0</v>
      </c>
      <c r="G196" s="3">
        <f t="shared" ca="1" si="52"/>
        <v>0</v>
      </c>
      <c r="H196" s="3">
        <f t="shared" ca="1" si="53"/>
        <v>0</v>
      </c>
      <c r="I196" s="3">
        <f t="shared" ca="1" si="54"/>
        <v>0</v>
      </c>
      <c r="J196" s="3" t="e">
        <f t="shared" ca="1" si="55"/>
        <v>#REF!</v>
      </c>
      <c r="K196" s="3" t="e">
        <f t="shared" ca="1" si="56"/>
        <v>#REF!</v>
      </c>
      <c r="L196" s="3" t="e">
        <f t="shared" ca="1" si="57"/>
        <v>#REF!</v>
      </c>
      <c r="M196" s="3" t="e">
        <f t="shared" ca="1" si="58"/>
        <v>#REF!</v>
      </c>
      <c r="AE196" s="3" t="str">
        <f t="shared" ref="AE196:AE259" si="59">AG196&amp;"_"&amp;AH196&amp;"_"&amp;AI196&amp;"_"&amp;AK196&amp;"_"&amp;AF196</f>
        <v>RA_586_27_4_202526</v>
      </c>
      <c r="AF196" s="3">
        <v>202526</v>
      </c>
      <c r="AG196" s="3" t="s">
        <v>193</v>
      </c>
      <c r="AH196" s="3">
        <v>586</v>
      </c>
      <c r="AI196" s="3">
        <v>27</v>
      </c>
      <c r="AJ196" s="3" t="s">
        <v>348</v>
      </c>
      <c r="AK196" s="3">
        <v>4</v>
      </c>
      <c r="AL196" s="3">
        <v>0</v>
      </c>
      <c r="AS196" s="3" t="str">
        <f t="shared" ref="AS196:AS211" si="60">C196&amp;"_"&amp;D196</f>
        <v>RAG_512</v>
      </c>
      <c r="AT196" s="3" t="str">
        <f>VLOOKUP(AS196,ValData!$AZ$4:$BC$214,4,FALSE)</f>
        <v>Dedicated security posts (police only)</v>
      </c>
      <c r="AZ196" s="3" t="str">
        <f t="shared" ref="AZ196:AZ214" si="61">BA196&amp;"_"&amp;BB196</f>
        <v>RAS52_4.1</v>
      </c>
      <c r="BA196" s="3" t="s">
        <v>419</v>
      </c>
      <c r="BB196" s="3">
        <v>4.0999999999999996</v>
      </c>
      <c r="BC196" s="3" t="s">
        <v>110</v>
      </c>
    </row>
    <row r="197" spans="2:56" x14ac:dyDescent="0.25">
      <c r="B197" s="3" t="str">
        <f t="shared" si="43"/>
        <v>202627</v>
      </c>
      <c r="C197" s="3" t="s">
        <v>384</v>
      </c>
      <c r="D197" s="3">
        <v>513</v>
      </c>
      <c r="E197" s="3">
        <v>1</v>
      </c>
      <c r="F197" s="3">
        <f>UANumber</f>
        <v>0</v>
      </c>
      <c r="G197" s="3">
        <f ca="1">IF(VLOOKUP($D197,INDIRECT("Val"&amp;$C197),7,FALSE)="",0,VLOOKUP($D197,INDIRECT("Val"&amp;$C197),7,FALSE))</f>
        <v>0</v>
      </c>
      <c r="H197" s="3">
        <f ca="1">IF(VLOOKUP($D197,INDIRECT("Val"&amp;$C197),8,FALSE)="",0,VLOOKUP($D197,INDIRECT("Val"&amp;$C197),8,FALSE))</f>
        <v>0</v>
      </c>
      <c r="I197" s="3">
        <f ca="1">IF(VLOOKUP($D197,INDIRECT("Val"&amp;$C197),9,FALSE)="",0,VLOOKUP($D197,INDIRECT("Val"&amp;$C197),9,FALSE))</f>
        <v>0</v>
      </c>
      <c r="J197" s="3" t="e">
        <f ca="1">IF(VLOOKUP($D197,INDIRECT("Val"&amp;$C197),17,FALSE)="","",VLOOKUP($D197,INDIRECT("Val"&amp;$C197),17,FALSE))</f>
        <v>#REF!</v>
      </c>
      <c r="K197" s="3" t="e">
        <f ca="1">IF(VLOOKUP($D197,INDIRECT("Val"&amp;$C197),18,FALSE)="","",VLOOKUP($D197,INDIRECT("Val"&amp;$C197),18,FALSE))</f>
        <v>#REF!</v>
      </c>
      <c r="L197" s="3" t="e">
        <f ca="1">IF(VLOOKUP($D197,INDIRECT("Val"&amp;$C197),19,FALSE)="","",VLOOKUP($D197,INDIRECT("Val"&amp;$C197),19,FALSE))</f>
        <v>#REF!</v>
      </c>
      <c r="M197" s="3" t="e">
        <f ca="1">IF(VLOOKUP($D197,INDIRECT("Val"&amp;$C197),20,FALSE)=0,"",VLOOKUP($D197,INDIRECT("Val"&amp;$C197),20,FALSE))</f>
        <v>#REF!</v>
      </c>
      <c r="AE197" s="3" t="str">
        <f t="shared" si="59"/>
        <v>RA_562_27_4_202526</v>
      </c>
      <c r="AF197" s="3">
        <v>202526</v>
      </c>
      <c r="AG197" s="3" t="s">
        <v>193</v>
      </c>
      <c r="AH197" s="3">
        <v>562</v>
      </c>
      <c r="AI197" s="3">
        <v>27</v>
      </c>
      <c r="AJ197" s="3" t="s">
        <v>348</v>
      </c>
      <c r="AK197" s="3">
        <v>4</v>
      </c>
      <c r="AL197" s="3">
        <v>0</v>
      </c>
      <c r="AS197" s="3" t="str">
        <f t="shared" si="60"/>
        <v>RAG_513</v>
      </c>
      <c r="AT197" s="3" t="str">
        <f>VLOOKUP(AS197,ValData!$AZ$4:$BC$214,4,FALSE)</f>
        <v>National police coordination centre (police only)</v>
      </c>
      <c r="AZ197" s="3" t="str">
        <f t="shared" si="61"/>
        <v>RAS52_5</v>
      </c>
      <c r="BA197" s="3" t="s">
        <v>419</v>
      </c>
      <c r="BB197" s="3">
        <v>5</v>
      </c>
      <c r="BC197" s="3" t="s">
        <v>414</v>
      </c>
    </row>
    <row r="198" spans="2:56" x14ac:dyDescent="0.25">
      <c r="B198" s="3" t="str">
        <f t="shared" si="43"/>
        <v>202627</v>
      </c>
      <c r="C198" s="3" t="s">
        <v>384</v>
      </c>
      <c r="D198" s="3">
        <v>516</v>
      </c>
      <c r="E198" s="3">
        <v>1</v>
      </c>
      <c r="F198" s="3">
        <f t="shared" si="51"/>
        <v>0</v>
      </c>
      <c r="G198" s="3">
        <f t="shared" ca="1" si="52"/>
        <v>0</v>
      </c>
      <c r="H198" s="3">
        <f t="shared" ca="1" si="53"/>
        <v>0</v>
      </c>
      <c r="I198" s="3">
        <f t="shared" ca="1" si="54"/>
        <v>0</v>
      </c>
      <c r="J198" s="3" t="e">
        <f t="shared" ca="1" si="55"/>
        <v>#REF!</v>
      </c>
      <c r="K198" s="3" t="e">
        <f t="shared" ca="1" si="56"/>
        <v>#REF!</v>
      </c>
      <c r="L198" s="3" t="e">
        <f t="shared" ca="1" si="57"/>
        <v>#REF!</v>
      </c>
      <c r="M198" s="3" t="e">
        <f t="shared" ca="1" si="58"/>
        <v>#REF!</v>
      </c>
      <c r="AE198" s="3" t="str">
        <f t="shared" si="59"/>
        <v>RA_545_27_4_202526</v>
      </c>
      <c r="AF198" s="3">
        <v>202526</v>
      </c>
      <c r="AG198" s="3" t="s">
        <v>193</v>
      </c>
      <c r="AH198" s="3">
        <v>545</v>
      </c>
      <c r="AI198" s="3">
        <v>27</v>
      </c>
      <c r="AJ198" s="3" t="s">
        <v>348</v>
      </c>
      <c r="AK198" s="3">
        <v>4</v>
      </c>
      <c r="AL198" s="3">
        <v>9.32</v>
      </c>
      <c r="AS198" s="3" t="str">
        <f t="shared" si="60"/>
        <v>RAG_516</v>
      </c>
      <c r="AT198" s="3" t="str">
        <f>VLOOKUP(AS198,ValData!$AZ$4:$BC$214,4,FALSE)</f>
        <v>Police community support officers grant from the Welsh Government (police only)</v>
      </c>
      <c r="AZ198" s="3" t="str">
        <f t="shared" si="61"/>
        <v>RAS52_6</v>
      </c>
      <c r="BA198" s="3" t="s">
        <v>419</v>
      </c>
      <c r="BB198" s="3">
        <v>6</v>
      </c>
      <c r="BC198" s="3" t="s">
        <v>415</v>
      </c>
    </row>
    <row r="199" spans="2:56" x14ac:dyDescent="0.25">
      <c r="B199" s="3" t="str">
        <f t="shared" si="43"/>
        <v>202627</v>
      </c>
      <c r="C199" s="3" t="s">
        <v>384</v>
      </c>
      <c r="D199" s="3">
        <v>517</v>
      </c>
      <c r="E199" s="3">
        <v>1</v>
      </c>
      <c r="F199" s="3">
        <f t="shared" si="51"/>
        <v>0</v>
      </c>
      <c r="G199" s="3">
        <f t="shared" ca="1" si="52"/>
        <v>0</v>
      </c>
      <c r="H199" s="3">
        <f t="shared" ca="1" si="53"/>
        <v>0</v>
      </c>
      <c r="I199" s="3">
        <f t="shared" ca="1" si="54"/>
        <v>0</v>
      </c>
      <c r="J199" s="3" t="e">
        <f t="shared" ca="1" si="55"/>
        <v>#REF!</v>
      </c>
      <c r="K199" s="3" t="e">
        <f t="shared" ca="1" si="56"/>
        <v>#REF!</v>
      </c>
      <c r="L199" s="3" t="e">
        <f t="shared" ca="1" si="57"/>
        <v>#REF!</v>
      </c>
      <c r="M199" s="3" t="e">
        <f t="shared" ca="1" si="58"/>
        <v>#REF!</v>
      </c>
      <c r="AE199" s="3" t="str">
        <f t="shared" si="59"/>
        <v>RA_546_27_4_202526</v>
      </c>
      <c r="AF199" s="3">
        <v>202526</v>
      </c>
      <c r="AG199" s="3" t="s">
        <v>193</v>
      </c>
      <c r="AH199" s="3">
        <v>546</v>
      </c>
      <c r="AI199" s="3">
        <v>27</v>
      </c>
      <c r="AJ199" s="3" t="s">
        <v>348</v>
      </c>
      <c r="AK199" s="3">
        <v>4</v>
      </c>
      <c r="AL199" s="3">
        <v>0</v>
      </c>
      <c r="AS199" s="3" t="str">
        <f t="shared" si="60"/>
        <v>RAG_517</v>
      </c>
      <c r="AT199" s="3" t="str">
        <f>VLOOKUP(AS199,ValData!$AZ$4:$BC$214,4,FALSE)</f>
        <v>Police innovation fund (police only)</v>
      </c>
      <c r="AZ199" s="3" t="str">
        <f t="shared" si="61"/>
        <v>RAS52_6.1</v>
      </c>
      <c r="BA199" s="3" t="s">
        <v>419</v>
      </c>
      <c r="BB199" s="3">
        <v>6.1</v>
      </c>
      <c r="BC199" s="3" t="s">
        <v>111</v>
      </c>
    </row>
    <row r="200" spans="2:56" x14ac:dyDescent="0.25">
      <c r="B200" s="3" t="str">
        <f t="shared" ref="B200:B218" si="62">B199</f>
        <v>202627</v>
      </c>
      <c r="C200" s="3" t="s">
        <v>384</v>
      </c>
      <c r="D200" s="3">
        <v>598</v>
      </c>
      <c r="E200" s="3">
        <v>1</v>
      </c>
      <c r="F200" s="3">
        <f t="shared" si="51"/>
        <v>0</v>
      </c>
      <c r="G200" s="3">
        <f t="shared" ca="1" si="52"/>
        <v>0</v>
      </c>
      <c r="H200" s="3">
        <f t="shared" ca="1" si="53"/>
        <v>0</v>
      </c>
      <c r="I200" s="3">
        <f t="shared" ca="1" si="54"/>
        <v>0</v>
      </c>
      <c r="J200" s="3" t="e">
        <f t="shared" ca="1" si="55"/>
        <v>#REF!</v>
      </c>
      <c r="K200" s="3" t="e">
        <f t="shared" ca="1" si="56"/>
        <v>#REF!</v>
      </c>
      <c r="L200" s="3" t="e">
        <f t="shared" ca="1" si="57"/>
        <v>#REF!</v>
      </c>
      <c r="M200" s="3" t="e">
        <f t="shared" ca="1" si="58"/>
        <v>#REF!</v>
      </c>
      <c r="AE200" s="3" t="str">
        <f t="shared" si="59"/>
        <v>RA_548_27_4_202526</v>
      </c>
      <c r="AF200" s="3">
        <v>202526</v>
      </c>
      <c r="AG200" s="3" t="s">
        <v>193</v>
      </c>
      <c r="AH200" s="3">
        <v>548</v>
      </c>
      <c r="AI200" s="3">
        <v>27</v>
      </c>
      <c r="AJ200" s="3" t="s">
        <v>348</v>
      </c>
      <c r="AK200" s="3">
        <v>4</v>
      </c>
      <c r="AL200" s="3">
        <v>0</v>
      </c>
      <c r="AS200" s="3" t="str">
        <f t="shared" si="60"/>
        <v>RAG_598</v>
      </c>
      <c r="AT200" s="3" t="str">
        <f>VLOOKUP(AS200,ValData!$AZ$4:$BC$214,4,FALSE)</f>
        <v>Other Home Office, Department for Constitutional Affairs and Unified Courts Administration (specify on last page)</v>
      </c>
      <c r="AZ200" s="3" t="str">
        <f t="shared" si="61"/>
        <v>RAS52_7</v>
      </c>
      <c r="BA200" s="3" t="s">
        <v>419</v>
      </c>
      <c r="BB200" s="3">
        <v>7</v>
      </c>
      <c r="BC200" s="3" t="s">
        <v>2552</v>
      </c>
    </row>
    <row r="201" spans="2:56" x14ac:dyDescent="0.25">
      <c r="B201" s="3" t="str">
        <f t="shared" si="62"/>
        <v>202627</v>
      </c>
      <c r="C201" s="3" t="s">
        <v>384</v>
      </c>
      <c r="D201" s="3">
        <v>599</v>
      </c>
      <c r="E201" s="3">
        <v>1</v>
      </c>
      <c r="F201" s="3">
        <f t="shared" si="51"/>
        <v>0</v>
      </c>
      <c r="G201" s="3">
        <f t="shared" ca="1" si="52"/>
        <v>0</v>
      </c>
      <c r="H201" s="3">
        <f t="shared" ca="1" si="53"/>
        <v>0</v>
      </c>
      <c r="I201" s="3">
        <f t="shared" ca="1" si="54"/>
        <v>0</v>
      </c>
      <c r="J201" s="3" t="e">
        <f t="shared" ca="1" si="55"/>
        <v>#REF!</v>
      </c>
      <c r="K201" s="3" t="e">
        <f t="shared" ca="1" si="56"/>
        <v>#REF!</v>
      </c>
      <c r="L201" s="3" t="e">
        <f t="shared" ca="1" si="57"/>
        <v>#REF!</v>
      </c>
      <c r="M201" s="3" t="e">
        <f t="shared" ca="1" si="58"/>
        <v>#REF!</v>
      </c>
      <c r="AE201" s="3" t="str">
        <f t="shared" si="59"/>
        <v>RA_550_27_4_202526</v>
      </c>
      <c r="AF201" s="3">
        <v>202526</v>
      </c>
      <c r="AG201" s="3" t="s">
        <v>193</v>
      </c>
      <c r="AH201" s="3">
        <v>550</v>
      </c>
      <c r="AI201" s="3">
        <v>27</v>
      </c>
      <c r="AJ201" s="3" t="s">
        <v>348</v>
      </c>
      <c r="AK201" s="3">
        <v>4</v>
      </c>
      <c r="AL201" s="3">
        <v>0</v>
      </c>
      <c r="AS201" s="3" t="str">
        <f t="shared" si="60"/>
        <v>RAG_599</v>
      </c>
      <c r="AT201" s="3" t="str">
        <f>VLOOKUP(AS201,ValData!$AZ$4:$BC$214,4,FALSE)</f>
        <v>Total Home Office, Department for Constitutional Affairs and Unified Courts Administration</v>
      </c>
      <c r="AZ201" s="3" t="str">
        <f t="shared" si="61"/>
        <v>RAS52_8</v>
      </c>
      <c r="BA201" s="3" t="s">
        <v>419</v>
      </c>
      <c r="BB201" s="3">
        <v>8</v>
      </c>
      <c r="BC201" s="3" t="s">
        <v>42</v>
      </c>
    </row>
    <row r="202" spans="2:56" x14ac:dyDescent="0.25">
      <c r="B202" s="3" t="str">
        <f t="shared" si="62"/>
        <v>202627</v>
      </c>
      <c r="C202" s="3" t="s">
        <v>384</v>
      </c>
      <c r="D202" s="3">
        <v>601</v>
      </c>
      <c r="E202" s="3">
        <v>1</v>
      </c>
      <c r="F202" s="3">
        <f t="shared" si="51"/>
        <v>0</v>
      </c>
      <c r="G202" s="3">
        <f t="shared" ca="1" si="52"/>
        <v>0</v>
      </c>
      <c r="H202" s="3">
        <f t="shared" ca="1" si="53"/>
        <v>0</v>
      </c>
      <c r="I202" s="3">
        <f t="shared" ca="1" si="54"/>
        <v>0</v>
      </c>
      <c r="J202" s="3" t="e">
        <f t="shared" ca="1" si="55"/>
        <v>#REF!</v>
      </c>
      <c r="K202" s="3" t="e">
        <f t="shared" ca="1" si="56"/>
        <v>#REF!</v>
      </c>
      <c r="L202" s="3" t="e">
        <f t="shared" ca="1" si="57"/>
        <v>#REF!</v>
      </c>
      <c r="M202" s="3" t="e">
        <f t="shared" ca="1" si="58"/>
        <v>#REF!</v>
      </c>
      <c r="AE202" s="3" t="str">
        <f t="shared" si="59"/>
        <v>RA_552_27_4_202526</v>
      </c>
      <c r="AF202" s="3">
        <v>202526</v>
      </c>
      <c r="AG202" s="3" t="s">
        <v>193</v>
      </c>
      <c r="AH202" s="3">
        <v>552</v>
      </c>
      <c r="AI202" s="3">
        <v>27</v>
      </c>
      <c r="AJ202" s="3" t="s">
        <v>348</v>
      </c>
      <c r="AK202" s="3">
        <v>4</v>
      </c>
      <c r="AL202" s="3">
        <v>0</v>
      </c>
      <c r="AS202" s="3" t="str">
        <f t="shared" si="60"/>
        <v>RAG_601</v>
      </c>
      <c r="AT202" s="3" t="str">
        <f>VLOOKUP(AS202,ValData!$AZ$4:$BC$214,4,FALSE)</f>
        <v>National Parks' grant (national park authorities only)</v>
      </c>
      <c r="AZ202" s="3" t="str">
        <f t="shared" si="61"/>
        <v>RAS52_9</v>
      </c>
      <c r="BA202" s="3" t="s">
        <v>419</v>
      </c>
      <c r="BB202" s="3">
        <v>9</v>
      </c>
      <c r="BC202" s="3" t="s">
        <v>416</v>
      </c>
    </row>
    <row r="203" spans="2:56" x14ac:dyDescent="0.25">
      <c r="B203" s="3" t="str">
        <f t="shared" si="62"/>
        <v>202627</v>
      </c>
      <c r="C203" s="3" t="s">
        <v>384</v>
      </c>
      <c r="D203" s="3">
        <v>709</v>
      </c>
      <c r="E203" s="3">
        <v>1</v>
      </c>
      <c r="F203" s="3">
        <f t="shared" si="51"/>
        <v>0</v>
      </c>
      <c r="G203" s="3">
        <f t="shared" ca="1" si="52"/>
        <v>0</v>
      </c>
      <c r="H203" s="3">
        <f t="shared" ca="1" si="53"/>
        <v>0</v>
      </c>
      <c r="I203" s="3">
        <f t="shared" ca="1" si="54"/>
        <v>0</v>
      </c>
      <c r="J203" s="3" t="e">
        <f t="shared" ca="1" si="55"/>
        <v>#REF!</v>
      </c>
      <c r="K203" s="3" t="e">
        <f t="shared" ca="1" si="56"/>
        <v>#REF!</v>
      </c>
      <c r="L203" s="3" t="e">
        <f t="shared" ca="1" si="57"/>
        <v>#REF!</v>
      </c>
      <c r="M203" s="3" t="e">
        <f t="shared" ca="1" si="58"/>
        <v>#REF!</v>
      </c>
      <c r="AE203" s="3" t="str">
        <f t="shared" si="59"/>
        <v>RA_564_27_4_202526</v>
      </c>
      <c r="AF203" s="3">
        <v>202526</v>
      </c>
      <c r="AG203" s="3" t="s">
        <v>193</v>
      </c>
      <c r="AH203" s="3">
        <v>564</v>
      </c>
      <c r="AI203" s="3">
        <v>27</v>
      </c>
      <c r="AJ203" s="3" t="s">
        <v>348</v>
      </c>
      <c r="AK203" s="3">
        <v>4</v>
      </c>
      <c r="AL203" s="3">
        <v>0</v>
      </c>
      <c r="AS203" s="3" t="str">
        <f t="shared" si="60"/>
        <v>RAG_709</v>
      </c>
      <c r="AT203" s="3" t="str">
        <f>VLOOKUP(AS203,ValData!$AZ$4:$BC$214,4,FALSE)</f>
        <v>Culture and Heritage (including CyMAL Innovation and Development Grants)</v>
      </c>
      <c r="AZ203" s="3" t="str">
        <f t="shared" si="61"/>
        <v>RAS52_10.1</v>
      </c>
      <c r="BA203" s="3" t="s">
        <v>419</v>
      </c>
      <c r="BB203" s="3">
        <v>10.1</v>
      </c>
      <c r="BC203" s="3" t="s">
        <v>24</v>
      </c>
      <c r="BD203" s="3" t="s">
        <v>3718</v>
      </c>
    </row>
    <row r="204" spans="2:56" x14ac:dyDescent="0.25">
      <c r="B204" s="3" t="str">
        <f t="shared" si="62"/>
        <v>202627</v>
      </c>
      <c r="C204" s="3" t="s">
        <v>384</v>
      </c>
      <c r="D204" s="3">
        <v>710</v>
      </c>
      <c r="E204" s="3">
        <v>1</v>
      </c>
      <c r="F204" s="3">
        <f t="shared" si="51"/>
        <v>0</v>
      </c>
      <c r="G204" s="3">
        <f t="shared" ca="1" si="52"/>
        <v>0</v>
      </c>
      <c r="H204" s="3">
        <f t="shared" ca="1" si="53"/>
        <v>0</v>
      </c>
      <c r="I204" s="3">
        <f t="shared" ca="1" si="54"/>
        <v>0</v>
      </c>
      <c r="J204" s="3" t="e">
        <f t="shared" ca="1" si="55"/>
        <v>#REF!</v>
      </c>
      <c r="K204" s="3" t="e">
        <f t="shared" ca="1" si="56"/>
        <v>#REF!</v>
      </c>
      <c r="L204" s="3" t="e">
        <f t="shared" ca="1" si="57"/>
        <v>#REF!</v>
      </c>
      <c r="M204" s="3" t="e">
        <f t="shared" ca="1" si="58"/>
        <v>#REF!</v>
      </c>
      <c r="AE204" s="3" t="str">
        <f t="shared" si="59"/>
        <v>RA_566_27_4_202526</v>
      </c>
      <c r="AF204" s="3">
        <v>202526</v>
      </c>
      <c r="AG204" s="3" t="s">
        <v>193</v>
      </c>
      <c r="AH204" s="3">
        <v>566</v>
      </c>
      <c r="AI204" s="3">
        <v>27</v>
      </c>
      <c r="AJ204" s="3" t="s">
        <v>348</v>
      </c>
      <c r="AK204" s="3">
        <v>4</v>
      </c>
      <c r="AL204" s="3">
        <v>0</v>
      </c>
      <c r="AS204" s="3" t="str">
        <f t="shared" si="60"/>
        <v>RAG_710</v>
      </c>
      <c r="AT204" s="3" t="str">
        <f>VLOOKUP(AS204,ValData!$AZ$4:$BC$214,4,FALSE)</f>
        <v>Countryside council for Wales</v>
      </c>
      <c r="AZ204" s="3" t="str">
        <f t="shared" si="61"/>
        <v>RAS52_10.2</v>
      </c>
      <c r="BA204" s="3" t="s">
        <v>419</v>
      </c>
      <c r="BB204" s="3">
        <v>10.199999999999999</v>
      </c>
      <c r="BC204" s="3" t="s">
        <v>25</v>
      </c>
    </row>
    <row r="205" spans="2:56" x14ac:dyDescent="0.25">
      <c r="B205" s="3" t="str">
        <f t="shared" si="62"/>
        <v>202627</v>
      </c>
      <c r="C205" s="3" t="s">
        <v>384</v>
      </c>
      <c r="D205" s="3">
        <v>711</v>
      </c>
      <c r="E205" s="3">
        <v>1</v>
      </c>
      <c r="F205" s="3">
        <f t="shared" si="51"/>
        <v>0</v>
      </c>
      <c r="G205" s="3">
        <f t="shared" ca="1" si="52"/>
        <v>0</v>
      </c>
      <c r="H205" s="3">
        <f t="shared" ca="1" si="53"/>
        <v>0</v>
      </c>
      <c r="I205" s="3">
        <f t="shared" ca="1" si="54"/>
        <v>0</v>
      </c>
      <c r="J205" s="3" t="e">
        <f t="shared" ca="1" si="55"/>
        <v>#REF!</v>
      </c>
      <c r="K205" s="3" t="e">
        <f t="shared" ca="1" si="56"/>
        <v>#REF!</v>
      </c>
      <c r="L205" s="3" t="e">
        <f t="shared" ca="1" si="57"/>
        <v>#REF!</v>
      </c>
      <c r="M205" s="3" t="e">
        <f t="shared" ca="1" si="58"/>
        <v>#REF!</v>
      </c>
      <c r="AE205" s="3" t="str">
        <f t="shared" si="59"/>
        <v>RA_568_27_4_202526</v>
      </c>
      <c r="AF205" s="3">
        <v>202526</v>
      </c>
      <c r="AG205" s="3" t="s">
        <v>193</v>
      </c>
      <c r="AH205" s="3">
        <v>568</v>
      </c>
      <c r="AI205" s="3">
        <v>27</v>
      </c>
      <c r="AJ205" s="3" t="s">
        <v>348</v>
      </c>
      <c r="AK205" s="3">
        <v>4</v>
      </c>
      <c r="AL205" s="3">
        <v>0</v>
      </c>
      <c r="AS205" s="3" t="str">
        <f t="shared" si="60"/>
        <v>RAG_711</v>
      </c>
      <c r="AT205" s="3" t="str">
        <f>VLOOKUP(AS205,ValData!$AZ$4:$BC$214,4,FALSE)</f>
        <v>European community grants for other local services (objective 1 etc.)</v>
      </c>
      <c r="AZ205" s="3" t="str">
        <f t="shared" si="61"/>
        <v>RAS52_11</v>
      </c>
      <c r="BA205" s="3" t="s">
        <v>419</v>
      </c>
      <c r="BB205" s="3">
        <v>11</v>
      </c>
      <c r="BC205" s="3" t="s">
        <v>417</v>
      </c>
    </row>
    <row r="206" spans="2:56" x14ac:dyDescent="0.25">
      <c r="B206" s="3" t="str">
        <f t="shared" si="62"/>
        <v>202627</v>
      </c>
      <c r="C206" s="3" t="s">
        <v>384</v>
      </c>
      <c r="D206" s="3">
        <v>713</v>
      </c>
      <c r="E206" s="3">
        <v>1</v>
      </c>
      <c r="F206" s="3">
        <f t="shared" si="51"/>
        <v>0</v>
      </c>
      <c r="G206" s="3">
        <f t="shared" ca="1" si="52"/>
        <v>0</v>
      </c>
      <c r="H206" s="3">
        <f t="shared" ca="1" si="53"/>
        <v>0</v>
      </c>
      <c r="I206" s="3">
        <f t="shared" ca="1" si="54"/>
        <v>0</v>
      </c>
      <c r="J206" s="3" t="e">
        <f t="shared" ca="1" si="55"/>
        <v>#REF!</v>
      </c>
      <c r="K206" s="3" t="e">
        <f t="shared" ca="1" si="56"/>
        <v>#REF!</v>
      </c>
      <c r="L206" s="3" t="e">
        <f t="shared" ca="1" si="57"/>
        <v>#REF!</v>
      </c>
      <c r="M206" s="3" t="e">
        <f t="shared" ca="1" si="58"/>
        <v>#REF!</v>
      </c>
      <c r="AE206" s="3" t="str">
        <f t="shared" si="59"/>
        <v>RA_572_27_4_202526</v>
      </c>
      <c r="AF206" s="3">
        <v>202526</v>
      </c>
      <c r="AG206" s="3" t="s">
        <v>193</v>
      </c>
      <c r="AH206" s="3">
        <v>572</v>
      </c>
      <c r="AI206" s="3">
        <v>27</v>
      </c>
      <c r="AJ206" s="3" t="s">
        <v>348</v>
      </c>
      <c r="AK206" s="3">
        <v>4</v>
      </c>
      <c r="AL206" s="3">
        <v>0</v>
      </c>
      <c r="AS206" s="3" t="str">
        <f t="shared" si="60"/>
        <v>RAG_713</v>
      </c>
      <c r="AT206" s="3" t="str">
        <f>VLOOKUP(AS206,ValData!$AZ$4:$BC$214,4,FALSE)</f>
        <v>Recreation and sport</v>
      </c>
      <c r="AZ206" s="3" t="str">
        <f t="shared" si="61"/>
        <v>RAS52_12</v>
      </c>
      <c r="BA206" s="3" t="s">
        <v>419</v>
      </c>
      <c r="BB206" s="3">
        <v>12</v>
      </c>
      <c r="BC206" s="3" t="s">
        <v>418</v>
      </c>
    </row>
    <row r="207" spans="2:56" x14ac:dyDescent="0.25">
      <c r="B207" s="3" t="str">
        <f t="shared" si="62"/>
        <v>202627</v>
      </c>
      <c r="C207" s="3" t="s">
        <v>384</v>
      </c>
      <c r="D207" s="3">
        <v>719</v>
      </c>
      <c r="E207" s="3">
        <v>1</v>
      </c>
      <c r="F207" s="3">
        <f t="shared" si="51"/>
        <v>0</v>
      </c>
      <c r="G207" s="3" t="e">
        <f t="shared" ca="1" si="52"/>
        <v>#N/A</v>
      </c>
      <c r="H207" s="3" t="e">
        <f t="shared" ca="1" si="53"/>
        <v>#N/A</v>
      </c>
      <c r="I207" s="3" t="e">
        <f t="shared" ca="1" si="54"/>
        <v>#N/A</v>
      </c>
      <c r="J207" s="3" t="e">
        <f t="shared" ca="1" si="55"/>
        <v>#N/A</v>
      </c>
      <c r="K207" s="3" t="e">
        <f t="shared" ca="1" si="56"/>
        <v>#N/A</v>
      </c>
      <c r="L207" s="3" t="e">
        <f t="shared" ca="1" si="57"/>
        <v>#N/A</v>
      </c>
      <c r="M207" s="3" t="e">
        <f t="shared" ca="1" si="58"/>
        <v>#N/A</v>
      </c>
      <c r="AE207" s="3" t="str">
        <f t="shared" si="59"/>
        <v>RA_574_27_4_202526</v>
      </c>
      <c r="AF207" s="3">
        <v>202526</v>
      </c>
      <c r="AG207" s="3" t="s">
        <v>193</v>
      </c>
      <c r="AH207" s="3">
        <v>574</v>
      </c>
      <c r="AI207" s="3">
        <v>27</v>
      </c>
      <c r="AJ207" s="3" t="s">
        <v>348</v>
      </c>
      <c r="AK207" s="3">
        <v>4</v>
      </c>
      <c r="AL207" s="3">
        <v>0</v>
      </c>
      <c r="AS207" s="3" t="str">
        <f t="shared" si="60"/>
        <v>RAG_719</v>
      </c>
      <c r="AT207" s="3" t="e">
        <f>VLOOKUP(AS207,ValData!$AZ$4:$BC$214,4,FALSE)</f>
        <v>#N/A</v>
      </c>
      <c r="AZ207" s="3" t="str">
        <f t="shared" si="61"/>
        <v>RAS52_13.1</v>
      </c>
      <c r="BA207" s="3" t="s">
        <v>419</v>
      </c>
      <c r="BB207" s="3">
        <v>13.1</v>
      </c>
      <c r="BC207" s="3" t="s">
        <v>156</v>
      </c>
    </row>
    <row r="208" spans="2:56" x14ac:dyDescent="0.25">
      <c r="B208" s="3" t="str">
        <f t="shared" si="62"/>
        <v>202627</v>
      </c>
      <c r="C208" s="3" t="s">
        <v>384</v>
      </c>
      <c r="D208" s="3">
        <v>724</v>
      </c>
      <c r="E208" s="3">
        <v>1</v>
      </c>
      <c r="F208" s="3">
        <f t="shared" si="51"/>
        <v>0</v>
      </c>
      <c r="G208" s="3" t="e">
        <f t="shared" ca="1" si="52"/>
        <v>#N/A</v>
      </c>
      <c r="H208" s="3" t="e">
        <f t="shared" ca="1" si="53"/>
        <v>#N/A</v>
      </c>
      <c r="I208" s="3" t="e">
        <f t="shared" ca="1" si="54"/>
        <v>#N/A</v>
      </c>
      <c r="J208" s="3" t="e">
        <f t="shared" ca="1" si="55"/>
        <v>#N/A</v>
      </c>
      <c r="K208" s="3" t="e">
        <f t="shared" ca="1" si="56"/>
        <v>#N/A</v>
      </c>
      <c r="L208" s="3" t="e">
        <f t="shared" ca="1" si="57"/>
        <v>#N/A</v>
      </c>
      <c r="M208" s="3" t="e">
        <f t="shared" ca="1" si="58"/>
        <v>#N/A</v>
      </c>
      <c r="AE208" s="3" t="str">
        <f t="shared" si="59"/>
        <v>RA_576_27_4_202526</v>
      </c>
      <c r="AF208" s="3">
        <v>202526</v>
      </c>
      <c r="AG208" s="3" t="s">
        <v>193</v>
      </c>
      <c r="AH208" s="3">
        <v>576</v>
      </c>
      <c r="AI208" s="3">
        <v>27</v>
      </c>
      <c r="AJ208" s="3" t="s">
        <v>348</v>
      </c>
      <c r="AK208" s="3">
        <v>4</v>
      </c>
      <c r="AL208" s="3">
        <v>0</v>
      </c>
      <c r="AS208" s="3" t="str">
        <f t="shared" si="60"/>
        <v>RAG_724</v>
      </c>
      <c r="AT208" s="3" t="e">
        <f>VLOOKUP(AS208,ValData!$AZ$4:$BC$214,4,FALSE)</f>
        <v>#N/A</v>
      </c>
      <c r="AZ208" s="3" t="str">
        <f t="shared" si="61"/>
        <v>RAS52_13.2</v>
      </c>
      <c r="BA208" s="3" t="s">
        <v>419</v>
      </c>
      <c r="BB208" s="3">
        <v>13.2</v>
      </c>
      <c r="BC208" s="3" t="s">
        <v>52</v>
      </c>
    </row>
    <row r="209" spans="2:56" x14ac:dyDescent="0.25">
      <c r="B209" s="3" t="str">
        <f t="shared" si="62"/>
        <v>202627</v>
      </c>
      <c r="C209" s="3" t="s">
        <v>384</v>
      </c>
      <c r="D209" s="3">
        <v>726</v>
      </c>
      <c r="E209" s="3">
        <v>1</v>
      </c>
      <c r="F209" s="3">
        <f t="shared" si="51"/>
        <v>0</v>
      </c>
      <c r="G209" s="3">
        <f t="shared" ca="1" si="52"/>
        <v>0</v>
      </c>
      <c r="H209" s="3">
        <f t="shared" ca="1" si="53"/>
        <v>0</v>
      </c>
      <c r="I209" s="3">
        <f t="shared" ca="1" si="54"/>
        <v>0</v>
      </c>
      <c r="J209" s="3" t="e">
        <f t="shared" ca="1" si="55"/>
        <v>#REF!</v>
      </c>
      <c r="K209" s="3" t="e">
        <f t="shared" ca="1" si="56"/>
        <v>#REF!</v>
      </c>
      <c r="L209" s="3" t="e">
        <f t="shared" ca="1" si="57"/>
        <v>#REF!</v>
      </c>
      <c r="M209" s="3" t="e">
        <f t="shared" ca="1" si="58"/>
        <v>#REF!</v>
      </c>
      <c r="AE209" s="3" t="str">
        <f t="shared" si="59"/>
        <v>RA_584_27_4_202526</v>
      </c>
      <c r="AF209" s="3">
        <v>202526</v>
      </c>
      <c r="AG209" s="3" t="s">
        <v>193</v>
      </c>
      <c r="AH209" s="3">
        <v>584</v>
      </c>
      <c r="AI209" s="3">
        <v>27</v>
      </c>
      <c r="AJ209" s="3" t="s">
        <v>348</v>
      </c>
      <c r="AK209" s="3">
        <v>4</v>
      </c>
      <c r="AL209" s="3">
        <v>0</v>
      </c>
      <c r="AS209" s="3" t="str">
        <f t="shared" si="60"/>
        <v>RAG_726</v>
      </c>
      <c r="AT209" s="3" t="str">
        <f>VLOOKUP(AS209,ValData!$AZ$4:$BC$214,4,FALSE)</f>
        <v>Community fire safety (fire authorities only)</v>
      </c>
      <c r="AZ209" s="3" t="str">
        <f t="shared" si="61"/>
        <v>RAS52_14.1</v>
      </c>
      <c r="BA209" s="3" t="s">
        <v>419</v>
      </c>
      <c r="BB209" s="3">
        <v>14.1</v>
      </c>
      <c r="BC209" s="3" t="s">
        <v>23</v>
      </c>
    </row>
    <row r="210" spans="2:56" x14ac:dyDescent="0.25">
      <c r="B210" s="3" t="str">
        <f t="shared" si="62"/>
        <v>202627</v>
      </c>
      <c r="C210" s="3" t="s">
        <v>384</v>
      </c>
      <c r="D210" s="3">
        <v>730</v>
      </c>
      <c r="E210" s="3">
        <v>1</v>
      </c>
      <c r="F210" s="3">
        <f t="shared" si="51"/>
        <v>0</v>
      </c>
      <c r="G210" s="3" t="e">
        <f t="shared" ca="1" si="52"/>
        <v>#N/A</v>
      </c>
      <c r="H210" s="3" t="e">
        <f t="shared" ca="1" si="53"/>
        <v>#N/A</v>
      </c>
      <c r="I210" s="3" t="e">
        <f t="shared" ca="1" si="54"/>
        <v>#N/A</v>
      </c>
      <c r="J210" s="3" t="e">
        <f t="shared" ca="1" si="55"/>
        <v>#N/A</v>
      </c>
      <c r="K210" s="3" t="e">
        <f t="shared" ca="1" si="56"/>
        <v>#N/A</v>
      </c>
      <c r="L210" s="3" t="e">
        <f t="shared" ca="1" si="57"/>
        <v>#N/A</v>
      </c>
      <c r="M210" s="3" t="e">
        <f t="shared" ca="1" si="58"/>
        <v>#N/A</v>
      </c>
      <c r="AE210" s="3" t="str">
        <f t="shared" si="59"/>
        <v>RA_540_27_4_202526</v>
      </c>
      <c r="AF210" s="3">
        <v>202526</v>
      </c>
      <c r="AG210" s="3" t="s">
        <v>193</v>
      </c>
      <c r="AH210" s="3">
        <v>540</v>
      </c>
      <c r="AI210" s="3">
        <v>27</v>
      </c>
      <c r="AJ210" s="3" t="s">
        <v>348</v>
      </c>
      <c r="AK210" s="3">
        <v>4</v>
      </c>
      <c r="AL210" s="3">
        <v>0</v>
      </c>
      <c r="AS210" s="3" t="str">
        <f t="shared" si="60"/>
        <v>RAG_730</v>
      </c>
      <c r="AT210" s="3" t="e">
        <f>VLOOKUP(AS210,ValData!$AZ$4:$BC$214,4,FALSE)</f>
        <v>#N/A</v>
      </c>
      <c r="AZ210" s="3" t="str">
        <f t="shared" si="61"/>
        <v>RAS52_14.2</v>
      </c>
      <c r="BA210" s="3" t="s">
        <v>419</v>
      </c>
      <c r="BB210" s="3">
        <v>14.2</v>
      </c>
      <c r="BC210" s="3" t="s">
        <v>26</v>
      </c>
      <c r="BD210" s="3" t="s">
        <v>3718</v>
      </c>
    </row>
    <row r="211" spans="2:56" x14ac:dyDescent="0.25">
      <c r="B211" s="3" t="str">
        <f t="shared" si="62"/>
        <v>202627</v>
      </c>
      <c r="C211" s="3" t="s">
        <v>384</v>
      </c>
      <c r="D211" s="3">
        <v>736</v>
      </c>
      <c r="E211" s="3">
        <v>1</v>
      </c>
      <c r="F211" s="3">
        <f t="shared" si="51"/>
        <v>0</v>
      </c>
      <c r="G211" s="3" t="e">
        <f t="shared" ca="1" si="52"/>
        <v>#N/A</v>
      </c>
      <c r="H211" s="3" t="e">
        <f t="shared" ca="1" si="53"/>
        <v>#N/A</v>
      </c>
      <c r="I211" s="3" t="e">
        <f t="shared" ca="1" si="54"/>
        <v>#N/A</v>
      </c>
      <c r="J211" s="3" t="e">
        <f t="shared" ca="1" si="55"/>
        <v>#N/A</v>
      </c>
      <c r="K211" s="3" t="e">
        <f t="shared" ca="1" si="56"/>
        <v>#N/A</v>
      </c>
      <c r="L211" s="3" t="e">
        <f t="shared" ca="1" si="57"/>
        <v>#N/A</v>
      </c>
      <c r="M211" s="3" t="e">
        <f t="shared" ca="1" si="58"/>
        <v>#N/A</v>
      </c>
      <c r="AE211" s="3" t="str">
        <f t="shared" si="59"/>
        <v>RA_582_27_4_202526</v>
      </c>
      <c r="AF211" s="3">
        <v>202526</v>
      </c>
      <c r="AG211" s="3" t="s">
        <v>193</v>
      </c>
      <c r="AH211" s="3">
        <v>582</v>
      </c>
      <c r="AI211" s="3">
        <v>27</v>
      </c>
      <c r="AJ211" s="3" t="s">
        <v>348</v>
      </c>
      <c r="AK211" s="3">
        <v>4</v>
      </c>
      <c r="AL211" s="3">
        <v>0</v>
      </c>
      <c r="AS211" s="3" t="str">
        <f t="shared" si="60"/>
        <v>RAG_736</v>
      </c>
      <c r="AT211" s="3" t="e">
        <f>VLOOKUP(AS211,ValData!$AZ$4:$BC$214,4,FALSE)</f>
        <v>#N/A</v>
      </c>
      <c r="AZ211" s="3" t="str">
        <f t="shared" si="61"/>
        <v>RAS52_15.1</v>
      </c>
      <c r="BA211" s="3" t="s">
        <v>419</v>
      </c>
      <c r="BB211" s="3">
        <v>15.1</v>
      </c>
      <c r="BC211" s="3" t="s">
        <v>359</v>
      </c>
    </row>
    <row r="212" spans="2:56" x14ac:dyDescent="0.25">
      <c r="B212" s="3" t="str">
        <f t="shared" si="62"/>
        <v>202627</v>
      </c>
      <c r="C212" s="3" t="s">
        <v>384</v>
      </c>
      <c r="D212" s="3">
        <v>738</v>
      </c>
      <c r="E212" s="3">
        <v>1</v>
      </c>
      <c r="F212" s="3">
        <f t="shared" si="51"/>
        <v>0</v>
      </c>
      <c r="G212" s="3" t="e">
        <f t="shared" ca="1" si="52"/>
        <v>#N/A</v>
      </c>
      <c r="H212" s="3" t="e">
        <f t="shared" ca="1" si="53"/>
        <v>#N/A</v>
      </c>
      <c r="I212" s="3" t="e">
        <f t="shared" ca="1" si="54"/>
        <v>#N/A</v>
      </c>
      <c r="J212" s="3" t="e">
        <f t="shared" ca="1" si="55"/>
        <v>#N/A</v>
      </c>
      <c r="K212" s="3" t="e">
        <f t="shared" ca="1" si="56"/>
        <v>#N/A</v>
      </c>
      <c r="L212" s="3" t="e">
        <f t="shared" ca="1" si="57"/>
        <v>#N/A</v>
      </c>
      <c r="M212" s="3" t="e">
        <f t="shared" ca="1" si="58"/>
        <v>#N/A</v>
      </c>
      <c r="AE212" s="3" t="str">
        <f t="shared" si="59"/>
        <v>RA_518_27_4_202526</v>
      </c>
      <c r="AF212" s="3">
        <v>202526</v>
      </c>
      <c r="AG212" s="3" t="s">
        <v>193</v>
      </c>
      <c r="AH212" s="3">
        <v>518</v>
      </c>
      <c r="AI212" s="3">
        <v>27</v>
      </c>
      <c r="AJ212" s="3" t="s">
        <v>348</v>
      </c>
      <c r="AK212" s="3">
        <v>4</v>
      </c>
      <c r="AL212" s="3">
        <v>0</v>
      </c>
      <c r="AS212" s="3" t="e">
        <f>#REF!&amp;"_"&amp;#REF!</f>
        <v>#REF!</v>
      </c>
      <c r="AT212" s="3" t="e">
        <f>VLOOKUP(AS212,ValData!$AZ$4:$BC$214,4,FALSE)</f>
        <v>#REF!</v>
      </c>
      <c r="AZ212" s="3" t="str">
        <f t="shared" si="61"/>
        <v>RAS52_15.2</v>
      </c>
      <c r="BA212" s="3" t="s">
        <v>419</v>
      </c>
      <c r="BB212" s="3">
        <v>15.2</v>
      </c>
      <c r="BC212" s="3" t="s">
        <v>360</v>
      </c>
    </row>
    <row r="213" spans="2:56" x14ac:dyDescent="0.25">
      <c r="B213" s="3" t="str">
        <f t="shared" si="62"/>
        <v>202627</v>
      </c>
      <c r="C213" s="3" t="s">
        <v>384</v>
      </c>
      <c r="D213" s="3">
        <v>739</v>
      </c>
      <c r="E213" s="3">
        <v>1</v>
      </c>
      <c r="F213" s="3">
        <f t="shared" si="51"/>
        <v>0</v>
      </c>
      <c r="G213" s="3">
        <f t="shared" ca="1" si="52"/>
        <v>0</v>
      </c>
      <c r="H213" s="3">
        <f t="shared" ca="1" si="53"/>
        <v>0</v>
      </c>
      <c r="I213" s="3">
        <f t="shared" ca="1" si="54"/>
        <v>0</v>
      </c>
      <c r="J213" s="3" t="e">
        <f t="shared" ca="1" si="55"/>
        <v>#REF!</v>
      </c>
      <c r="K213" s="3" t="e">
        <f t="shared" ca="1" si="56"/>
        <v>#REF!</v>
      </c>
      <c r="L213" s="3" t="e">
        <f t="shared" ca="1" si="57"/>
        <v>#REF!</v>
      </c>
      <c r="M213" s="3" t="e">
        <f t="shared" ca="1" si="58"/>
        <v>#REF!</v>
      </c>
      <c r="AE213" s="3" t="str">
        <f t="shared" si="59"/>
        <v>RA_544_27_4_202526</v>
      </c>
      <c r="AF213" s="3">
        <v>202526</v>
      </c>
      <c r="AG213" s="3" t="s">
        <v>193</v>
      </c>
      <c r="AH213" s="3">
        <v>544</v>
      </c>
      <c r="AI213" s="3">
        <v>27</v>
      </c>
      <c r="AJ213" s="3" t="s">
        <v>348</v>
      </c>
      <c r="AK213" s="3">
        <v>4</v>
      </c>
      <c r="AL213" s="3">
        <v>0</v>
      </c>
      <c r="AS213" s="3" t="str">
        <f>C212&amp;"_"&amp;D212</f>
        <v>RAG_738</v>
      </c>
      <c r="AT213" s="3" t="e">
        <f>VLOOKUP(AS213,ValData!$AZ$4:$BC$214,4,FALSE)</f>
        <v>#N/A</v>
      </c>
      <c r="AZ213" s="3" t="str">
        <f t="shared" si="61"/>
        <v>RAS52_16</v>
      </c>
      <c r="BA213" s="3" t="s">
        <v>419</v>
      </c>
      <c r="BB213" s="3">
        <v>16</v>
      </c>
      <c r="BC213" s="3" t="s">
        <v>3325</v>
      </c>
    </row>
    <row r="214" spans="2:56" x14ac:dyDescent="0.25">
      <c r="B214" s="3" t="str">
        <f t="shared" si="62"/>
        <v>202627</v>
      </c>
      <c r="C214" s="3" t="s">
        <v>384</v>
      </c>
      <c r="D214" s="3">
        <v>740</v>
      </c>
      <c r="E214" s="3">
        <v>1</v>
      </c>
      <c r="F214" s="3">
        <f t="shared" si="51"/>
        <v>0</v>
      </c>
      <c r="G214" s="3" t="e">
        <f t="shared" ca="1" si="52"/>
        <v>#N/A</v>
      </c>
      <c r="H214" s="3" t="e">
        <f t="shared" ca="1" si="53"/>
        <v>#N/A</v>
      </c>
      <c r="I214" s="3" t="e">
        <f t="shared" ca="1" si="54"/>
        <v>#N/A</v>
      </c>
      <c r="J214" s="3" t="e">
        <f t="shared" ca="1" si="55"/>
        <v>#N/A</v>
      </c>
      <c r="K214" s="3" t="e">
        <f t="shared" ca="1" si="56"/>
        <v>#N/A</v>
      </c>
      <c r="L214" s="3" t="e">
        <f t="shared" ca="1" si="57"/>
        <v>#N/A</v>
      </c>
      <c r="M214" s="3" t="e">
        <f t="shared" ca="1" si="58"/>
        <v>#N/A</v>
      </c>
      <c r="AE214" s="3" t="str">
        <f t="shared" si="59"/>
        <v>RA_542_27_4_202526</v>
      </c>
      <c r="AF214" s="3">
        <v>202526</v>
      </c>
      <c r="AG214" s="3" t="s">
        <v>193</v>
      </c>
      <c r="AH214" s="3">
        <v>542</v>
      </c>
      <c r="AI214" s="3">
        <v>27</v>
      </c>
      <c r="AJ214" s="3" t="s">
        <v>348</v>
      </c>
      <c r="AK214" s="3">
        <v>4</v>
      </c>
      <c r="AL214" s="3">
        <v>0</v>
      </c>
      <c r="AS214" s="3" t="str">
        <f>C213&amp;"_"&amp;D213</f>
        <v>RAG_739</v>
      </c>
      <c r="AT214" s="3" t="str">
        <f>VLOOKUP(AS214,ValData!$AZ$4:$BC$214,4,FALSE)</f>
        <v>Children and Communities Grant (formerly Flexible Funding - other)</v>
      </c>
      <c r="AZ214" s="3" t="str">
        <f t="shared" si="61"/>
        <v>RAS52_23</v>
      </c>
      <c r="BA214" s="3" t="s">
        <v>419</v>
      </c>
      <c r="BB214" s="3">
        <v>23</v>
      </c>
      <c r="BC214" s="3" t="s">
        <v>3327</v>
      </c>
      <c r="BD214" s="3" t="s">
        <v>3718</v>
      </c>
    </row>
    <row r="215" spans="2:56" x14ac:dyDescent="0.25">
      <c r="B215" s="3" t="str">
        <f t="shared" si="62"/>
        <v>202627</v>
      </c>
      <c r="C215" s="3" t="s">
        <v>384</v>
      </c>
      <c r="D215" s="3">
        <v>741</v>
      </c>
      <c r="E215" s="3">
        <v>1</v>
      </c>
      <c r="F215" s="3">
        <f t="shared" si="51"/>
        <v>0</v>
      </c>
      <c r="G215" s="3" t="e">
        <f t="shared" ca="1" si="52"/>
        <v>#N/A</v>
      </c>
      <c r="H215" s="3" t="e">
        <f t="shared" ca="1" si="53"/>
        <v>#N/A</v>
      </c>
      <c r="I215" s="3" t="e">
        <f t="shared" ca="1" si="54"/>
        <v>#N/A</v>
      </c>
      <c r="J215" s="3" t="e">
        <f t="shared" ca="1" si="55"/>
        <v>#N/A</v>
      </c>
      <c r="K215" s="3" t="e">
        <f t="shared" ca="1" si="56"/>
        <v>#N/A</v>
      </c>
      <c r="L215" s="3" t="e">
        <f t="shared" ca="1" si="57"/>
        <v>#N/A</v>
      </c>
      <c r="M215" s="3" t="e">
        <f t="shared" ca="1" si="58"/>
        <v>#N/A</v>
      </c>
      <c r="AE215" s="3" t="str">
        <f t="shared" si="59"/>
        <v>RA_512_27_4_202526</v>
      </c>
      <c r="AF215" s="3">
        <v>202526</v>
      </c>
      <c r="AG215" s="3" t="s">
        <v>193</v>
      </c>
      <c r="AH215" s="3">
        <v>512</v>
      </c>
      <c r="AI215" s="3">
        <v>27</v>
      </c>
      <c r="AJ215" s="3" t="s">
        <v>348</v>
      </c>
      <c r="AK215" s="3">
        <v>4</v>
      </c>
      <c r="AL215" s="3">
        <v>0</v>
      </c>
      <c r="AS215" s="3" t="str">
        <f>C214&amp;"_"&amp;D214</f>
        <v>RAG_740</v>
      </c>
      <c r="AT215" s="3" t="e">
        <f>VLOOKUP(AS215,ValData!$AZ$4:$BC$214,4,FALSE)</f>
        <v>#N/A</v>
      </c>
    </row>
    <row r="216" spans="2:56" x14ac:dyDescent="0.25">
      <c r="B216" s="3" t="str">
        <f t="shared" si="62"/>
        <v>202627</v>
      </c>
      <c r="C216" s="3" t="s">
        <v>384</v>
      </c>
      <c r="D216" s="3">
        <v>798</v>
      </c>
      <c r="E216" s="3">
        <v>1</v>
      </c>
      <c r="F216" s="3">
        <f t="shared" ref="F216:F218" si="63">UANumber</f>
        <v>0</v>
      </c>
      <c r="G216" s="3">
        <f t="shared" ca="1" si="52"/>
        <v>0</v>
      </c>
      <c r="H216" s="3">
        <f t="shared" ca="1" si="53"/>
        <v>0</v>
      </c>
      <c r="I216" s="3">
        <f t="shared" ca="1" si="54"/>
        <v>0</v>
      </c>
      <c r="J216" s="3" t="e">
        <f t="shared" ca="1" si="55"/>
        <v>#REF!</v>
      </c>
      <c r="K216" s="3" t="e">
        <f t="shared" ca="1" si="56"/>
        <v>#REF!</v>
      </c>
      <c r="L216" s="3" t="e">
        <f t="shared" ca="1" si="57"/>
        <v>#REF!</v>
      </c>
      <c r="M216" s="3" t="e">
        <f t="shared" ca="1" si="58"/>
        <v>#REF!</v>
      </c>
      <c r="AE216" s="3" t="str">
        <f t="shared" si="59"/>
        <v>RA_516_27_4_202526</v>
      </c>
      <c r="AF216" s="3">
        <v>202526</v>
      </c>
      <c r="AG216" s="3" t="s">
        <v>193</v>
      </c>
      <c r="AH216" s="3">
        <v>516</v>
      </c>
      <c r="AI216" s="3">
        <v>27</v>
      </c>
      <c r="AJ216" s="3" t="s">
        <v>348</v>
      </c>
      <c r="AK216" s="3">
        <v>4</v>
      </c>
      <c r="AL216" s="3">
        <v>0</v>
      </c>
      <c r="AS216" s="3" t="str">
        <f>C215&amp;"_"&amp;D215</f>
        <v>RAG_741</v>
      </c>
      <c r="AT216" s="3" t="e">
        <f>VLOOKUP(AS216,ValData!$AZ$4:$BC$214,4,FALSE)</f>
        <v>#N/A</v>
      </c>
    </row>
    <row r="217" spans="2:56" x14ac:dyDescent="0.25">
      <c r="B217" s="3" t="str">
        <f t="shared" si="62"/>
        <v>202627</v>
      </c>
      <c r="C217" s="3" t="s">
        <v>384</v>
      </c>
      <c r="D217" s="3">
        <v>799</v>
      </c>
      <c r="E217" s="3">
        <v>1</v>
      </c>
      <c r="F217" s="3">
        <f t="shared" si="63"/>
        <v>0</v>
      </c>
      <c r="G217" s="3">
        <f t="shared" ca="1" si="52"/>
        <v>0</v>
      </c>
      <c r="H217" s="3">
        <f t="shared" ca="1" si="53"/>
        <v>0</v>
      </c>
      <c r="I217" s="3">
        <f t="shared" ca="1" si="54"/>
        <v>0</v>
      </c>
      <c r="J217" s="3" t="e">
        <f t="shared" ca="1" si="55"/>
        <v>#REF!</v>
      </c>
      <c r="K217" s="3" t="e">
        <f t="shared" ca="1" si="56"/>
        <v>#REF!</v>
      </c>
      <c r="L217" s="3" t="e">
        <f t="shared" ca="1" si="57"/>
        <v>#REF!</v>
      </c>
      <c r="M217" s="3" t="e">
        <f t="shared" ca="1" si="58"/>
        <v>#REF!</v>
      </c>
      <c r="AE217" s="3" t="str">
        <f t="shared" si="59"/>
        <v>RA_520_27_4_202526</v>
      </c>
      <c r="AF217" s="3">
        <v>202526</v>
      </c>
      <c r="AG217" s="3" t="s">
        <v>193</v>
      </c>
      <c r="AH217" s="3">
        <v>520</v>
      </c>
      <c r="AI217" s="3">
        <v>27</v>
      </c>
      <c r="AJ217" s="3" t="s">
        <v>348</v>
      </c>
      <c r="AK217" s="3">
        <v>4</v>
      </c>
      <c r="AL217" s="3">
        <v>162.03299999999999</v>
      </c>
      <c r="AS217" s="3" t="e">
        <f>#REF!&amp;"_"&amp;#REF!</f>
        <v>#REF!</v>
      </c>
      <c r="AT217" s="3" t="e">
        <f>VLOOKUP(AS217,ValData!$AZ$4:$BC$214,4,FALSE)</f>
        <v>#REF!</v>
      </c>
    </row>
    <row r="218" spans="2:56" x14ac:dyDescent="0.25">
      <c r="B218" s="3" t="str">
        <f t="shared" si="62"/>
        <v>202627</v>
      </c>
      <c r="C218" s="3" t="s">
        <v>384</v>
      </c>
      <c r="D218" s="3">
        <v>999</v>
      </c>
      <c r="E218" s="3">
        <v>1</v>
      </c>
      <c r="F218" s="3">
        <f t="shared" si="63"/>
        <v>0</v>
      </c>
      <c r="G218" s="3">
        <f t="shared" ca="1" si="52"/>
        <v>0</v>
      </c>
      <c r="H218" s="3">
        <f t="shared" ca="1" si="53"/>
        <v>0</v>
      </c>
      <c r="I218" s="3">
        <f t="shared" ca="1" si="54"/>
        <v>0</v>
      </c>
      <c r="J218" s="3" t="e">
        <f t="shared" ca="1" si="55"/>
        <v>#REF!</v>
      </c>
      <c r="K218" s="3" t="e">
        <f t="shared" ca="1" si="56"/>
        <v>#REF!</v>
      </c>
      <c r="L218" s="3" t="e">
        <f t="shared" ca="1" si="57"/>
        <v>#REF!</v>
      </c>
      <c r="M218" s="3" t="e">
        <f t="shared" ca="1" si="58"/>
        <v>#REF!</v>
      </c>
      <c r="AE218" s="3" t="str">
        <f t="shared" si="59"/>
        <v>RA_522_27_4_202526</v>
      </c>
      <c r="AF218" s="3">
        <v>202526</v>
      </c>
      <c r="AG218" s="3" t="s">
        <v>193</v>
      </c>
      <c r="AH218" s="3">
        <v>522</v>
      </c>
      <c r="AI218" s="3">
        <v>27</v>
      </c>
      <c r="AJ218" s="3" t="s">
        <v>348</v>
      </c>
      <c r="AK218" s="3">
        <v>4</v>
      </c>
      <c r="AL218" s="3">
        <v>0</v>
      </c>
      <c r="AS218" s="3" t="str">
        <f>C216&amp;"_"&amp;D216</f>
        <v>RAG_798</v>
      </c>
      <c r="AT218" s="3" t="str">
        <f>VLOOKUP(AS218,ValData!$AZ$4:$BC$214,4,FALSE)</f>
        <v>Other (including emergency financial assistance) (specify in list below line 999)</v>
      </c>
    </row>
    <row r="219" spans="2:56" x14ac:dyDescent="0.25">
      <c r="AE219" s="3" t="str">
        <f t="shared" si="59"/>
        <v>RA_524_27_4_202526</v>
      </c>
      <c r="AF219" s="3">
        <v>202526</v>
      </c>
      <c r="AG219" s="3" t="s">
        <v>193</v>
      </c>
      <c r="AH219" s="3">
        <v>524</v>
      </c>
      <c r="AI219" s="3">
        <v>27</v>
      </c>
      <c r="AJ219" s="3" t="s">
        <v>348</v>
      </c>
      <c r="AK219" s="3">
        <v>4</v>
      </c>
      <c r="AL219" s="3">
        <v>0</v>
      </c>
      <c r="AS219" s="3" t="str">
        <f>C217&amp;"_"&amp;D217</f>
        <v>RAG_799</v>
      </c>
      <c r="AT219" s="3" t="str">
        <f>VLOOKUP(AS219,ValData!$AZ$4:$BC$214,4,FALSE)</f>
        <v>Total Other Local Services</v>
      </c>
    </row>
    <row r="220" spans="2:56" x14ac:dyDescent="0.25">
      <c r="AE220" s="3" t="str">
        <f t="shared" si="59"/>
        <v>RA_536_27_4_202526</v>
      </c>
      <c r="AF220" s="3">
        <v>202526</v>
      </c>
      <c r="AG220" s="3" t="s">
        <v>193</v>
      </c>
      <c r="AH220" s="3">
        <v>536</v>
      </c>
      <c r="AI220" s="3">
        <v>27</v>
      </c>
      <c r="AJ220" s="3" t="s">
        <v>348</v>
      </c>
      <c r="AK220" s="3">
        <v>4</v>
      </c>
      <c r="AL220" s="3">
        <v>0</v>
      </c>
      <c r="AS220" s="3" t="str">
        <f>C218&amp;"_"&amp;D218</f>
        <v>RAG_999</v>
      </c>
      <c r="AT220" s="3" t="str">
        <f>VLOOKUP(AS220,ValData!$AZ$4:$BC$214,4,FALSE)</f>
        <v>TOTAL GRANTS</v>
      </c>
    </row>
    <row r="221" spans="2:56" x14ac:dyDescent="0.25">
      <c r="AE221" s="3" t="str">
        <f t="shared" si="59"/>
        <v>RA_514_27_4_202526</v>
      </c>
      <c r="AF221" s="3">
        <v>202526</v>
      </c>
      <c r="AG221" s="3" t="s">
        <v>193</v>
      </c>
      <c r="AH221" s="3">
        <v>514</v>
      </c>
      <c r="AI221" s="3">
        <v>27</v>
      </c>
      <c r="AJ221" s="3" t="s">
        <v>348</v>
      </c>
      <c r="AK221" s="3">
        <v>4</v>
      </c>
      <c r="AL221" s="3">
        <v>-127.02</v>
      </c>
    </row>
    <row r="222" spans="2:56" x14ac:dyDescent="0.25">
      <c r="AE222" s="3" t="str">
        <f t="shared" si="59"/>
        <v>RA_538_27_4_202526</v>
      </c>
      <c r="AF222" s="3">
        <v>202526</v>
      </c>
      <c r="AG222" s="3" t="s">
        <v>193</v>
      </c>
      <c r="AH222" s="3">
        <v>538</v>
      </c>
      <c r="AI222" s="3">
        <v>27</v>
      </c>
      <c r="AJ222" s="3" t="s">
        <v>348</v>
      </c>
      <c r="AK222" s="3">
        <v>4</v>
      </c>
      <c r="AL222" s="3">
        <v>-8.4441098374653834</v>
      </c>
    </row>
    <row r="223" spans="2:56" x14ac:dyDescent="0.25">
      <c r="B223" s="3" t="s">
        <v>3831</v>
      </c>
      <c r="AE223" s="3" t="str">
        <f t="shared" si="59"/>
        <v>RA_526_27_4_202526</v>
      </c>
      <c r="AF223" s="3">
        <v>202526</v>
      </c>
      <c r="AG223" s="3" t="s">
        <v>193</v>
      </c>
      <c r="AH223" s="3">
        <v>526</v>
      </c>
      <c r="AI223" s="3">
        <v>27</v>
      </c>
      <c r="AJ223" s="3" t="s">
        <v>348</v>
      </c>
      <c r="AK223" s="3">
        <v>4</v>
      </c>
      <c r="AL223" s="3">
        <v>0</v>
      </c>
    </row>
    <row r="224" spans="2:56" x14ac:dyDescent="0.25">
      <c r="B224" s="3" t="s">
        <v>573</v>
      </c>
      <c r="C224" s="3" t="s">
        <v>3832</v>
      </c>
      <c r="D224" s="3" t="s">
        <v>3717</v>
      </c>
      <c r="E224" s="3" t="s">
        <v>3833</v>
      </c>
      <c r="F224" s="3" t="s">
        <v>173</v>
      </c>
      <c r="G224" s="3" t="s">
        <v>3834</v>
      </c>
      <c r="H224" s="3" t="s">
        <v>3835</v>
      </c>
      <c r="AE224" s="3" t="str">
        <f t="shared" si="59"/>
        <v>RA_534_27_4_202526</v>
      </c>
      <c r="AF224" s="3">
        <v>202526</v>
      </c>
      <c r="AG224" s="3" t="s">
        <v>193</v>
      </c>
      <c r="AH224" s="3">
        <v>534</v>
      </c>
      <c r="AI224" s="3">
        <v>27</v>
      </c>
      <c r="AJ224" s="3" t="s">
        <v>348</v>
      </c>
      <c r="AK224" s="3">
        <v>4</v>
      </c>
      <c r="AL224" s="3">
        <v>0</v>
      </c>
    </row>
    <row r="225" spans="2:38" x14ac:dyDescent="0.25">
      <c r="B225" s="3" t="str">
        <f>B4</f>
        <v>202627</v>
      </c>
      <c r="C225" s="3">
        <f t="shared" ref="C225:C256" si="64">UANumber</f>
        <v>0</v>
      </c>
      <c r="D225" s="3">
        <v>1</v>
      </c>
      <c r="E225" s="3">
        <f t="shared" ref="E225:E256" si="65">VLOOKUP($D225,GList,2,FALSE)</f>
        <v>0</v>
      </c>
      <c r="F225" s="3">
        <f t="shared" ref="F225:F256" si="66">VLOOKUP($D225,GList,3,FALSE)</f>
        <v>0</v>
      </c>
      <c r="G225" s="3">
        <f t="shared" ref="G225:G256" si="67">VLOOKUP($D225,GList,4,FALSE)</f>
        <v>0</v>
      </c>
      <c r="H225" s="3">
        <f t="shared" ref="H225:H256" si="68">VLOOKUP($D225,GList,5,FALSE)</f>
        <v>0</v>
      </c>
      <c r="AE225" s="3" t="str">
        <f t="shared" si="59"/>
        <v>RA_532_27_4_202526</v>
      </c>
      <c r="AF225" s="3">
        <v>202526</v>
      </c>
      <c r="AG225" s="3" t="s">
        <v>193</v>
      </c>
      <c r="AH225" s="3">
        <v>532</v>
      </c>
      <c r="AI225" s="3">
        <v>27</v>
      </c>
      <c r="AJ225" s="3" t="s">
        <v>348</v>
      </c>
      <c r="AK225" s="3">
        <v>4</v>
      </c>
      <c r="AL225" s="3">
        <v>0</v>
      </c>
    </row>
    <row r="226" spans="2:38" x14ac:dyDescent="0.25">
      <c r="B226" s="3" t="str">
        <f>B225</f>
        <v>202627</v>
      </c>
      <c r="C226" s="3">
        <f t="shared" si="64"/>
        <v>0</v>
      </c>
      <c r="D226" s="3">
        <v>2</v>
      </c>
      <c r="E226" s="3">
        <f t="shared" si="65"/>
        <v>0</v>
      </c>
      <c r="F226" s="3">
        <f t="shared" si="66"/>
        <v>0</v>
      </c>
      <c r="G226" s="3">
        <f t="shared" si="67"/>
        <v>0</v>
      </c>
      <c r="H226" s="3">
        <f t="shared" si="68"/>
        <v>0</v>
      </c>
      <c r="AE226" s="3" t="str">
        <f t="shared" si="59"/>
        <v>RA_530_27_4_202526</v>
      </c>
      <c r="AF226" s="3">
        <v>202526</v>
      </c>
      <c r="AG226" s="3" t="s">
        <v>193</v>
      </c>
      <c r="AH226" s="3">
        <v>530</v>
      </c>
      <c r="AI226" s="3">
        <v>27</v>
      </c>
      <c r="AJ226" s="3" t="s">
        <v>348</v>
      </c>
      <c r="AK226" s="3">
        <v>4</v>
      </c>
      <c r="AL226" s="3">
        <v>0</v>
      </c>
    </row>
    <row r="227" spans="2:38" x14ac:dyDescent="0.25">
      <c r="B227" s="3" t="str">
        <f t="shared" ref="B227:B254" si="69">B226</f>
        <v>202627</v>
      </c>
      <c r="C227" s="3">
        <f t="shared" si="64"/>
        <v>0</v>
      </c>
      <c r="D227" s="3">
        <v>3</v>
      </c>
      <c r="E227" s="3">
        <f t="shared" si="65"/>
        <v>0</v>
      </c>
      <c r="F227" s="3">
        <f t="shared" si="66"/>
        <v>0</v>
      </c>
      <c r="G227" s="3">
        <f t="shared" si="67"/>
        <v>0</v>
      </c>
      <c r="H227" s="3">
        <f t="shared" si="68"/>
        <v>0</v>
      </c>
      <c r="AE227" s="3" t="str">
        <f t="shared" si="59"/>
        <v>RA_528_27_4_202526</v>
      </c>
      <c r="AF227" s="3">
        <v>202526</v>
      </c>
      <c r="AG227" s="3" t="s">
        <v>193</v>
      </c>
      <c r="AH227" s="3">
        <v>528</v>
      </c>
      <c r="AI227" s="3">
        <v>27</v>
      </c>
      <c r="AJ227" s="3" t="s">
        <v>348</v>
      </c>
      <c r="AK227" s="3">
        <v>4</v>
      </c>
      <c r="AL227" s="3">
        <v>10</v>
      </c>
    </row>
    <row r="228" spans="2:38" x14ac:dyDescent="0.25">
      <c r="B228" s="3" t="str">
        <f t="shared" si="69"/>
        <v>202627</v>
      </c>
      <c r="C228" s="3">
        <f t="shared" si="64"/>
        <v>0</v>
      </c>
      <c r="D228" s="3">
        <v>4</v>
      </c>
      <c r="E228" s="3">
        <f t="shared" si="65"/>
        <v>0</v>
      </c>
      <c r="F228" s="3">
        <f t="shared" si="66"/>
        <v>0</v>
      </c>
      <c r="G228" s="3">
        <f t="shared" si="67"/>
        <v>0</v>
      </c>
      <c r="H228" s="3">
        <f t="shared" si="68"/>
        <v>0</v>
      </c>
      <c r="AE228" s="3" t="str">
        <f t="shared" si="59"/>
        <v>RA_566_27_4_202425</v>
      </c>
      <c r="AF228" s="3">
        <v>202425</v>
      </c>
      <c r="AG228" s="3" t="s">
        <v>193</v>
      </c>
      <c r="AH228" s="3">
        <v>566</v>
      </c>
      <c r="AI228" s="3">
        <v>27</v>
      </c>
      <c r="AJ228" s="3" t="s">
        <v>348</v>
      </c>
      <c r="AK228" s="3">
        <v>4</v>
      </c>
      <c r="AL228" s="3">
        <v>0</v>
      </c>
    </row>
    <row r="229" spans="2:38" x14ac:dyDescent="0.25">
      <c r="B229" s="3" t="str">
        <f t="shared" si="69"/>
        <v>202627</v>
      </c>
      <c r="C229" s="3">
        <f t="shared" si="64"/>
        <v>0</v>
      </c>
      <c r="D229" s="3">
        <v>5</v>
      </c>
      <c r="E229" s="3">
        <f t="shared" si="65"/>
        <v>0</v>
      </c>
      <c r="F229" s="3">
        <f t="shared" si="66"/>
        <v>0</v>
      </c>
      <c r="G229" s="3">
        <f t="shared" si="67"/>
        <v>0</v>
      </c>
      <c r="H229" s="3">
        <f t="shared" si="68"/>
        <v>0</v>
      </c>
      <c r="AE229" s="3" t="str">
        <f t="shared" si="59"/>
        <v>RA_545_27_4_202425</v>
      </c>
      <c r="AF229" s="3">
        <v>202425</v>
      </c>
      <c r="AG229" s="3" t="s">
        <v>193</v>
      </c>
      <c r="AH229" s="3">
        <v>545</v>
      </c>
      <c r="AI229" s="3">
        <v>27</v>
      </c>
      <c r="AJ229" s="3" t="s">
        <v>348</v>
      </c>
      <c r="AK229" s="3">
        <v>4</v>
      </c>
      <c r="AL229" s="3">
        <v>9.1199999999999992</v>
      </c>
    </row>
    <row r="230" spans="2:38" x14ac:dyDescent="0.25">
      <c r="B230" s="3" t="str">
        <f t="shared" si="69"/>
        <v>202627</v>
      </c>
      <c r="C230" s="3">
        <f t="shared" si="64"/>
        <v>0</v>
      </c>
      <c r="D230" s="3">
        <v>6</v>
      </c>
      <c r="E230" s="3">
        <f t="shared" si="65"/>
        <v>0</v>
      </c>
      <c r="F230" s="3">
        <f t="shared" si="66"/>
        <v>0</v>
      </c>
      <c r="G230" s="3">
        <f t="shared" si="67"/>
        <v>0</v>
      </c>
      <c r="H230" s="3">
        <f t="shared" si="68"/>
        <v>0</v>
      </c>
      <c r="AE230" s="3" t="str">
        <f t="shared" si="59"/>
        <v>RA_546_27_4_202425</v>
      </c>
      <c r="AF230" s="3">
        <v>202425</v>
      </c>
      <c r="AG230" s="3" t="s">
        <v>193</v>
      </c>
      <c r="AH230" s="3">
        <v>546</v>
      </c>
      <c r="AI230" s="3">
        <v>27</v>
      </c>
      <c r="AJ230" s="3" t="s">
        <v>348</v>
      </c>
      <c r="AK230" s="3">
        <v>4</v>
      </c>
      <c r="AL230" s="3">
        <v>0</v>
      </c>
    </row>
    <row r="231" spans="2:38" x14ac:dyDescent="0.25">
      <c r="B231" s="3" t="str">
        <f t="shared" si="69"/>
        <v>202627</v>
      </c>
      <c r="C231" s="3">
        <f t="shared" si="64"/>
        <v>0</v>
      </c>
      <c r="D231" s="3">
        <v>7</v>
      </c>
      <c r="E231" s="3">
        <f t="shared" si="65"/>
        <v>0</v>
      </c>
      <c r="F231" s="3">
        <f t="shared" si="66"/>
        <v>0</v>
      </c>
      <c r="G231" s="3">
        <f t="shared" si="67"/>
        <v>0</v>
      </c>
      <c r="H231" s="3">
        <f t="shared" si="68"/>
        <v>0</v>
      </c>
      <c r="AE231" s="3" t="str">
        <f t="shared" si="59"/>
        <v>RA_548_27_4_202425</v>
      </c>
      <c r="AF231" s="3">
        <v>202425</v>
      </c>
      <c r="AG231" s="3" t="s">
        <v>193</v>
      </c>
      <c r="AH231" s="3">
        <v>548</v>
      </c>
      <c r="AI231" s="3">
        <v>27</v>
      </c>
      <c r="AJ231" s="3" t="s">
        <v>348</v>
      </c>
      <c r="AK231" s="3">
        <v>4</v>
      </c>
      <c r="AL231" s="3">
        <v>0</v>
      </c>
    </row>
    <row r="232" spans="2:38" x14ac:dyDescent="0.25">
      <c r="B232" s="3" t="str">
        <f t="shared" si="69"/>
        <v>202627</v>
      </c>
      <c r="C232" s="3">
        <f t="shared" si="64"/>
        <v>0</v>
      </c>
      <c r="D232" s="3">
        <v>8</v>
      </c>
      <c r="E232" s="3">
        <f t="shared" si="65"/>
        <v>0</v>
      </c>
      <c r="F232" s="3">
        <f t="shared" si="66"/>
        <v>0</v>
      </c>
      <c r="G232" s="3">
        <f t="shared" si="67"/>
        <v>0</v>
      </c>
      <c r="H232" s="3">
        <f t="shared" si="68"/>
        <v>0</v>
      </c>
      <c r="AE232" s="3" t="str">
        <f t="shared" si="59"/>
        <v>RA_550_27_4_202425</v>
      </c>
      <c r="AF232" s="3">
        <v>202425</v>
      </c>
      <c r="AG232" s="3" t="s">
        <v>193</v>
      </c>
      <c r="AH232" s="3">
        <v>550</v>
      </c>
      <c r="AI232" s="3">
        <v>27</v>
      </c>
      <c r="AJ232" s="3" t="s">
        <v>348</v>
      </c>
      <c r="AK232" s="3">
        <v>4</v>
      </c>
      <c r="AL232" s="3">
        <v>0</v>
      </c>
    </row>
    <row r="233" spans="2:38" x14ac:dyDescent="0.25">
      <c r="B233" s="3" t="str">
        <f t="shared" si="69"/>
        <v>202627</v>
      </c>
      <c r="C233" s="3">
        <f t="shared" si="64"/>
        <v>0</v>
      </c>
      <c r="D233" s="3">
        <v>9</v>
      </c>
      <c r="E233" s="3">
        <f t="shared" si="65"/>
        <v>0</v>
      </c>
      <c r="F233" s="3">
        <f t="shared" si="66"/>
        <v>0</v>
      </c>
      <c r="G233" s="3">
        <f t="shared" si="67"/>
        <v>0</v>
      </c>
      <c r="H233" s="3">
        <f t="shared" si="68"/>
        <v>0</v>
      </c>
      <c r="AE233" s="3" t="str">
        <f t="shared" si="59"/>
        <v>RA_552_27_4_202425</v>
      </c>
      <c r="AF233" s="3">
        <v>202425</v>
      </c>
      <c r="AG233" s="3" t="s">
        <v>193</v>
      </c>
      <c r="AH233" s="3">
        <v>552</v>
      </c>
      <c r="AI233" s="3">
        <v>27</v>
      </c>
      <c r="AJ233" s="3" t="s">
        <v>348</v>
      </c>
      <c r="AK233" s="3">
        <v>4</v>
      </c>
      <c r="AL233" s="3">
        <v>0</v>
      </c>
    </row>
    <row r="234" spans="2:38" x14ac:dyDescent="0.25">
      <c r="B234" s="3" t="str">
        <f t="shared" si="69"/>
        <v>202627</v>
      </c>
      <c r="C234" s="3">
        <f t="shared" si="64"/>
        <v>0</v>
      </c>
      <c r="D234" s="3">
        <v>10</v>
      </c>
      <c r="E234" s="3">
        <f t="shared" si="65"/>
        <v>0</v>
      </c>
      <c r="F234" s="3">
        <f t="shared" si="66"/>
        <v>0</v>
      </c>
      <c r="G234" s="3">
        <f t="shared" si="67"/>
        <v>0</v>
      </c>
      <c r="H234" s="3">
        <f t="shared" si="68"/>
        <v>0</v>
      </c>
      <c r="AE234" s="3" t="str">
        <f t="shared" si="59"/>
        <v>RA_562_27_4_202425</v>
      </c>
      <c r="AF234" s="3">
        <v>202425</v>
      </c>
      <c r="AG234" s="3" t="s">
        <v>193</v>
      </c>
      <c r="AH234" s="3">
        <v>562</v>
      </c>
      <c r="AI234" s="3">
        <v>27</v>
      </c>
      <c r="AJ234" s="3" t="s">
        <v>348</v>
      </c>
      <c r="AK234" s="3">
        <v>4</v>
      </c>
      <c r="AL234" s="3">
        <v>0</v>
      </c>
    </row>
    <row r="235" spans="2:38" x14ac:dyDescent="0.25">
      <c r="B235" s="3" t="str">
        <f t="shared" si="69"/>
        <v>202627</v>
      </c>
      <c r="C235" s="3">
        <f t="shared" si="64"/>
        <v>0</v>
      </c>
      <c r="D235" s="3">
        <v>11</v>
      </c>
      <c r="E235" s="3">
        <f t="shared" si="65"/>
        <v>0</v>
      </c>
      <c r="F235" s="3">
        <f t="shared" si="66"/>
        <v>0</v>
      </c>
      <c r="G235" s="3">
        <f t="shared" si="67"/>
        <v>0</v>
      </c>
      <c r="H235" s="3">
        <f t="shared" si="68"/>
        <v>0</v>
      </c>
      <c r="AE235" s="3" t="str">
        <f t="shared" si="59"/>
        <v>RA_572_27_4_202425</v>
      </c>
      <c r="AF235" s="3">
        <v>202425</v>
      </c>
      <c r="AG235" s="3" t="s">
        <v>193</v>
      </c>
      <c r="AH235" s="3">
        <v>572</v>
      </c>
      <c r="AI235" s="3">
        <v>27</v>
      </c>
      <c r="AJ235" s="3" t="s">
        <v>348</v>
      </c>
      <c r="AK235" s="3">
        <v>4</v>
      </c>
      <c r="AL235" s="3">
        <v>0</v>
      </c>
    </row>
    <row r="236" spans="2:38" x14ac:dyDescent="0.25">
      <c r="B236" s="3" t="str">
        <f t="shared" si="69"/>
        <v>202627</v>
      </c>
      <c r="C236" s="3">
        <f t="shared" si="64"/>
        <v>0</v>
      </c>
      <c r="D236" s="3">
        <v>12</v>
      </c>
      <c r="E236" s="3">
        <f t="shared" si="65"/>
        <v>0</v>
      </c>
      <c r="F236" s="3">
        <f t="shared" si="66"/>
        <v>0</v>
      </c>
      <c r="G236" s="3">
        <f t="shared" si="67"/>
        <v>0</v>
      </c>
      <c r="H236" s="3">
        <f t="shared" si="68"/>
        <v>0</v>
      </c>
      <c r="AE236" s="3" t="str">
        <f t="shared" si="59"/>
        <v>RA_574_27_4_202425</v>
      </c>
      <c r="AF236" s="3">
        <v>202425</v>
      </c>
      <c r="AG236" s="3" t="s">
        <v>193</v>
      </c>
      <c r="AH236" s="3">
        <v>574</v>
      </c>
      <c r="AI236" s="3">
        <v>27</v>
      </c>
      <c r="AJ236" s="3" t="s">
        <v>348</v>
      </c>
      <c r="AK236" s="3">
        <v>4</v>
      </c>
      <c r="AL236" s="3">
        <v>0</v>
      </c>
    </row>
    <row r="237" spans="2:38" x14ac:dyDescent="0.25">
      <c r="B237" s="3" t="str">
        <f t="shared" si="69"/>
        <v>202627</v>
      </c>
      <c r="C237" s="3">
        <f t="shared" si="64"/>
        <v>0</v>
      </c>
      <c r="D237" s="3">
        <v>13</v>
      </c>
      <c r="E237" s="3">
        <f t="shared" si="65"/>
        <v>0</v>
      </c>
      <c r="F237" s="3">
        <f t="shared" si="66"/>
        <v>0</v>
      </c>
      <c r="G237" s="3">
        <f t="shared" si="67"/>
        <v>0</v>
      </c>
      <c r="H237" s="3">
        <f t="shared" si="68"/>
        <v>0</v>
      </c>
      <c r="AE237" s="3" t="str">
        <f t="shared" si="59"/>
        <v>RA_576_27_4_202425</v>
      </c>
      <c r="AF237" s="3">
        <v>202425</v>
      </c>
      <c r="AG237" s="3" t="s">
        <v>193</v>
      </c>
      <c r="AH237" s="3">
        <v>576</v>
      </c>
      <c r="AI237" s="3">
        <v>27</v>
      </c>
      <c r="AJ237" s="3" t="s">
        <v>348</v>
      </c>
      <c r="AK237" s="3">
        <v>4</v>
      </c>
      <c r="AL237" s="3">
        <v>0</v>
      </c>
    </row>
    <row r="238" spans="2:38" x14ac:dyDescent="0.25">
      <c r="B238" s="3" t="str">
        <f t="shared" si="69"/>
        <v>202627</v>
      </c>
      <c r="C238" s="3">
        <f t="shared" si="64"/>
        <v>0</v>
      </c>
      <c r="D238" s="3">
        <v>14</v>
      </c>
      <c r="E238" s="3">
        <f t="shared" si="65"/>
        <v>0</v>
      </c>
      <c r="F238" s="3">
        <f t="shared" si="66"/>
        <v>0</v>
      </c>
      <c r="G238" s="3">
        <f t="shared" si="67"/>
        <v>0</v>
      </c>
      <c r="H238" s="3">
        <f t="shared" si="68"/>
        <v>0</v>
      </c>
      <c r="AE238" s="3" t="str">
        <f t="shared" si="59"/>
        <v>RA_582_27_4_202425</v>
      </c>
      <c r="AF238" s="3">
        <v>202425</v>
      </c>
      <c r="AG238" s="3" t="s">
        <v>193</v>
      </c>
      <c r="AH238" s="3">
        <v>582</v>
      </c>
      <c r="AI238" s="3">
        <v>27</v>
      </c>
      <c r="AJ238" s="3" t="s">
        <v>348</v>
      </c>
      <c r="AK238" s="3">
        <v>4</v>
      </c>
      <c r="AL238" s="3">
        <v>0</v>
      </c>
    </row>
    <row r="239" spans="2:38" x14ac:dyDescent="0.25">
      <c r="B239" s="3" t="str">
        <f t="shared" si="69"/>
        <v>202627</v>
      </c>
      <c r="C239" s="3">
        <f t="shared" si="64"/>
        <v>0</v>
      </c>
      <c r="D239" s="3">
        <v>15</v>
      </c>
      <c r="E239" s="3">
        <f t="shared" si="65"/>
        <v>0</v>
      </c>
      <c r="F239" s="3">
        <f t="shared" si="66"/>
        <v>0</v>
      </c>
      <c r="G239" s="3">
        <f t="shared" si="67"/>
        <v>0</v>
      </c>
      <c r="H239" s="3">
        <f t="shared" si="68"/>
        <v>0</v>
      </c>
      <c r="AE239" s="3" t="str">
        <f t="shared" si="59"/>
        <v>RA_584_27_4_202425</v>
      </c>
      <c r="AF239" s="3">
        <v>202425</v>
      </c>
      <c r="AG239" s="3" t="s">
        <v>193</v>
      </c>
      <c r="AH239" s="3">
        <v>584</v>
      </c>
      <c r="AI239" s="3">
        <v>27</v>
      </c>
      <c r="AJ239" s="3" t="s">
        <v>348</v>
      </c>
      <c r="AK239" s="3">
        <v>4</v>
      </c>
      <c r="AL239" s="3">
        <v>0</v>
      </c>
    </row>
    <row r="240" spans="2:38" x14ac:dyDescent="0.25">
      <c r="B240" s="3" t="str">
        <f t="shared" si="69"/>
        <v>202627</v>
      </c>
      <c r="C240" s="3">
        <f t="shared" si="64"/>
        <v>0</v>
      </c>
      <c r="D240" s="3">
        <v>16</v>
      </c>
      <c r="E240" s="3">
        <f t="shared" si="65"/>
        <v>0</v>
      </c>
      <c r="F240" s="3">
        <f t="shared" si="66"/>
        <v>0</v>
      </c>
      <c r="G240" s="3">
        <f t="shared" si="67"/>
        <v>0</v>
      </c>
      <c r="H240" s="3">
        <f t="shared" si="68"/>
        <v>0</v>
      </c>
      <c r="AE240" s="3" t="str">
        <f t="shared" si="59"/>
        <v>RA_586_27_4_202425</v>
      </c>
      <c r="AF240" s="3">
        <v>202425</v>
      </c>
      <c r="AG240" s="3" t="s">
        <v>193</v>
      </c>
      <c r="AH240" s="3">
        <v>586</v>
      </c>
      <c r="AI240" s="3">
        <v>27</v>
      </c>
      <c r="AJ240" s="3" t="s">
        <v>348</v>
      </c>
      <c r="AK240" s="3">
        <v>4</v>
      </c>
      <c r="AL240" s="3">
        <v>0</v>
      </c>
    </row>
    <row r="241" spans="2:38" x14ac:dyDescent="0.25">
      <c r="B241" s="3" t="str">
        <f t="shared" si="69"/>
        <v>202627</v>
      </c>
      <c r="C241" s="3">
        <f t="shared" si="64"/>
        <v>0</v>
      </c>
      <c r="D241" s="3">
        <v>17</v>
      </c>
      <c r="E241" s="3">
        <f t="shared" si="65"/>
        <v>0</v>
      </c>
      <c r="F241" s="3">
        <f t="shared" si="66"/>
        <v>0</v>
      </c>
      <c r="G241" s="3">
        <f t="shared" si="67"/>
        <v>0</v>
      </c>
      <c r="H241" s="3">
        <f t="shared" si="68"/>
        <v>0</v>
      </c>
      <c r="AE241" s="3" t="str">
        <f t="shared" si="59"/>
        <v>RA_564_27_4_202425</v>
      </c>
      <c r="AF241" s="3">
        <v>202425</v>
      </c>
      <c r="AG241" s="3" t="s">
        <v>193</v>
      </c>
      <c r="AH241" s="3">
        <v>564</v>
      </c>
      <c r="AI241" s="3">
        <v>27</v>
      </c>
      <c r="AJ241" s="3" t="s">
        <v>348</v>
      </c>
      <c r="AK241" s="3">
        <v>4</v>
      </c>
      <c r="AL241" s="3">
        <v>0</v>
      </c>
    </row>
    <row r="242" spans="2:38" x14ac:dyDescent="0.25">
      <c r="B242" s="3" t="str">
        <f t="shared" si="69"/>
        <v>202627</v>
      </c>
      <c r="C242" s="3">
        <f t="shared" si="64"/>
        <v>0</v>
      </c>
      <c r="D242" s="3">
        <v>18</v>
      </c>
      <c r="E242" s="3">
        <f t="shared" si="65"/>
        <v>0</v>
      </c>
      <c r="F242" s="3">
        <f t="shared" si="66"/>
        <v>0</v>
      </c>
      <c r="G242" s="3">
        <f t="shared" si="67"/>
        <v>0</v>
      </c>
      <c r="H242" s="3">
        <f t="shared" si="68"/>
        <v>0</v>
      </c>
      <c r="AE242" s="3" t="str">
        <f t="shared" si="59"/>
        <v>RA_544_27_4_202425</v>
      </c>
      <c r="AF242" s="3">
        <v>202425</v>
      </c>
      <c r="AG242" s="3" t="s">
        <v>193</v>
      </c>
      <c r="AH242" s="3">
        <v>544</v>
      </c>
      <c r="AI242" s="3">
        <v>27</v>
      </c>
      <c r="AJ242" s="3" t="s">
        <v>348</v>
      </c>
      <c r="AK242" s="3">
        <v>4</v>
      </c>
      <c r="AL242" s="3">
        <v>0</v>
      </c>
    </row>
    <row r="243" spans="2:38" x14ac:dyDescent="0.25">
      <c r="B243" s="3" t="str">
        <f t="shared" si="69"/>
        <v>202627</v>
      </c>
      <c r="C243" s="3">
        <f t="shared" si="64"/>
        <v>0</v>
      </c>
      <c r="D243" s="3">
        <v>19</v>
      </c>
      <c r="E243" s="3">
        <f t="shared" si="65"/>
        <v>0</v>
      </c>
      <c r="F243" s="3">
        <f t="shared" si="66"/>
        <v>0</v>
      </c>
      <c r="G243" s="3">
        <f t="shared" si="67"/>
        <v>0</v>
      </c>
      <c r="H243" s="3">
        <f t="shared" si="68"/>
        <v>0</v>
      </c>
      <c r="AE243" s="3" t="str">
        <f t="shared" si="59"/>
        <v>RA_516_27_4_202425</v>
      </c>
      <c r="AF243" s="3">
        <v>202425</v>
      </c>
      <c r="AG243" s="3" t="s">
        <v>193</v>
      </c>
      <c r="AH243" s="3">
        <v>516</v>
      </c>
      <c r="AI243" s="3">
        <v>27</v>
      </c>
      <c r="AJ243" s="3" t="s">
        <v>348</v>
      </c>
      <c r="AK243" s="3">
        <v>4</v>
      </c>
      <c r="AL243" s="3">
        <v>0</v>
      </c>
    </row>
    <row r="244" spans="2:38" x14ac:dyDescent="0.25">
      <c r="B244" s="3" t="str">
        <f t="shared" si="69"/>
        <v>202627</v>
      </c>
      <c r="C244" s="3">
        <f t="shared" si="64"/>
        <v>0</v>
      </c>
      <c r="D244" s="3">
        <v>20</v>
      </c>
      <c r="E244" s="3">
        <f t="shared" si="65"/>
        <v>0</v>
      </c>
      <c r="F244" s="3">
        <f t="shared" si="66"/>
        <v>0</v>
      </c>
      <c r="G244" s="3">
        <f t="shared" si="67"/>
        <v>0</v>
      </c>
      <c r="H244" s="3">
        <f t="shared" si="68"/>
        <v>0</v>
      </c>
      <c r="AE244" s="3" t="str">
        <f t="shared" si="59"/>
        <v>RA_514_27_4_202425</v>
      </c>
      <c r="AF244" s="3">
        <v>202425</v>
      </c>
      <c r="AG244" s="3" t="s">
        <v>193</v>
      </c>
      <c r="AH244" s="3">
        <v>514</v>
      </c>
      <c r="AI244" s="3">
        <v>27</v>
      </c>
      <c r="AJ244" s="3" t="s">
        <v>348</v>
      </c>
      <c r="AK244" s="3">
        <v>4</v>
      </c>
      <c r="AL244" s="3">
        <v>267.87</v>
      </c>
    </row>
    <row r="245" spans="2:38" x14ac:dyDescent="0.25">
      <c r="B245" s="3" t="str">
        <f t="shared" si="69"/>
        <v>202627</v>
      </c>
      <c r="C245" s="3">
        <f t="shared" si="64"/>
        <v>0</v>
      </c>
      <c r="D245" s="3">
        <v>21</v>
      </c>
      <c r="E245" s="3">
        <f t="shared" si="65"/>
        <v>0</v>
      </c>
      <c r="F245" s="3">
        <f t="shared" si="66"/>
        <v>0</v>
      </c>
      <c r="G245" s="3">
        <f t="shared" si="67"/>
        <v>0</v>
      </c>
      <c r="H245" s="3">
        <f t="shared" si="68"/>
        <v>0</v>
      </c>
      <c r="AE245" s="3" t="str">
        <f t="shared" si="59"/>
        <v>RA_518_27_4_202425</v>
      </c>
      <c r="AF245" s="3">
        <v>202425</v>
      </c>
      <c r="AG245" s="3" t="s">
        <v>193</v>
      </c>
      <c r="AH245" s="3">
        <v>518</v>
      </c>
      <c r="AI245" s="3">
        <v>27</v>
      </c>
      <c r="AJ245" s="3" t="s">
        <v>348</v>
      </c>
      <c r="AK245" s="3">
        <v>4</v>
      </c>
      <c r="AL245" s="3">
        <v>0</v>
      </c>
    </row>
    <row r="246" spans="2:38" x14ac:dyDescent="0.25">
      <c r="B246" s="3" t="str">
        <f t="shared" si="69"/>
        <v>202627</v>
      </c>
      <c r="C246" s="3">
        <f t="shared" si="64"/>
        <v>0</v>
      </c>
      <c r="D246" s="3">
        <v>22</v>
      </c>
      <c r="E246" s="3">
        <f t="shared" si="65"/>
        <v>0</v>
      </c>
      <c r="F246" s="3">
        <f t="shared" si="66"/>
        <v>0</v>
      </c>
      <c r="G246" s="3">
        <f t="shared" si="67"/>
        <v>0</v>
      </c>
      <c r="H246" s="3">
        <f t="shared" si="68"/>
        <v>0</v>
      </c>
      <c r="AE246" s="3" t="str">
        <f t="shared" si="59"/>
        <v>RA_520_27_4_202425</v>
      </c>
      <c r="AF246" s="3">
        <v>202425</v>
      </c>
      <c r="AG246" s="3" t="s">
        <v>193</v>
      </c>
      <c r="AH246" s="3">
        <v>520</v>
      </c>
      <c r="AI246" s="3">
        <v>27</v>
      </c>
      <c r="AJ246" s="3" t="s">
        <v>348</v>
      </c>
      <c r="AK246" s="3">
        <v>4</v>
      </c>
      <c r="AL246" s="3">
        <v>127.643</v>
      </c>
    </row>
    <row r="247" spans="2:38" x14ac:dyDescent="0.25">
      <c r="B247" s="3" t="str">
        <f t="shared" si="69"/>
        <v>202627</v>
      </c>
      <c r="C247" s="3">
        <f t="shared" si="64"/>
        <v>0</v>
      </c>
      <c r="D247" s="3">
        <v>23</v>
      </c>
      <c r="E247" s="3">
        <f t="shared" si="65"/>
        <v>0</v>
      </c>
      <c r="F247" s="3">
        <f t="shared" si="66"/>
        <v>0</v>
      </c>
      <c r="G247" s="3">
        <f t="shared" si="67"/>
        <v>0</v>
      </c>
      <c r="H247" s="3">
        <f t="shared" si="68"/>
        <v>0</v>
      </c>
      <c r="AE247" s="3" t="str">
        <f t="shared" si="59"/>
        <v>RA_522_27_4_202425</v>
      </c>
      <c r="AF247" s="3">
        <v>202425</v>
      </c>
      <c r="AG247" s="3" t="s">
        <v>193</v>
      </c>
      <c r="AH247" s="3">
        <v>522</v>
      </c>
      <c r="AI247" s="3">
        <v>27</v>
      </c>
      <c r="AJ247" s="3" t="s">
        <v>348</v>
      </c>
      <c r="AK247" s="3">
        <v>4</v>
      </c>
      <c r="AL247" s="3">
        <v>0</v>
      </c>
    </row>
    <row r="248" spans="2:38" x14ac:dyDescent="0.25">
      <c r="B248" s="3" t="str">
        <f t="shared" si="69"/>
        <v>202627</v>
      </c>
      <c r="C248" s="3">
        <f t="shared" si="64"/>
        <v>0</v>
      </c>
      <c r="D248" s="3">
        <v>24</v>
      </c>
      <c r="E248" s="3">
        <f t="shared" si="65"/>
        <v>0</v>
      </c>
      <c r="F248" s="3">
        <f t="shared" si="66"/>
        <v>0</v>
      </c>
      <c r="G248" s="3">
        <f t="shared" si="67"/>
        <v>0</v>
      </c>
      <c r="H248" s="3">
        <f t="shared" si="68"/>
        <v>0</v>
      </c>
      <c r="AE248" s="3" t="str">
        <f t="shared" si="59"/>
        <v>RA_524_27_4_202425</v>
      </c>
      <c r="AF248" s="3">
        <v>202425</v>
      </c>
      <c r="AG248" s="3" t="s">
        <v>193</v>
      </c>
      <c r="AH248" s="3">
        <v>524</v>
      </c>
      <c r="AI248" s="3">
        <v>27</v>
      </c>
      <c r="AJ248" s="3" t="s">
        <v>348</v>
      </c>
      <c r="AK248" s="3">
        <v>4</v>
      </c>
      <c r="AL248" s="3">
        <v>0</v>
      </c>
    </row>
    <row r="249" spans="2:38" x14ac:dyDescent="0.25">
      <c r="B249" s="3" t="str">
        <f t="shared" si="69"/>
        <v>202627</v>
      </c>
      <c r="C249" s="3">
        <f t="shared" si="64"/>
        <v>0</v>
      </c>
      <c r="D249" s="3">
        <v>25</v>
      </c>
      <c r="E249" s="3">
        <f t="shared" si="65"/>
        <v>0</v>
      </c>
      <c r="F249" s="3">
        <f t="shared" si="66"/>
        <v>0</v>
      </c>
      <c r="G249" s="3">
        <f t="shared" si="67"/>
        <v>0</v>
      </c>
      <c r="H249" s="3">
        <f t="shared" si="68"/>
        <v>0</v>
      </c>
      <c r="AE249" s="3" t="str">
        <f t="shared" si="59"/>
        <v>RA_568_27_4_202425</v>
      </c>
      <c r="AF249" s="3">
        <v>202425</v>
      </c>
      <c r="AG249" s="3" t="s">
        <v>193</v>
      </c>
      <c r="AH249" s="3">
        <v>568</v>
      </c>
      <c r="AI249" s="3">
        <v>27</v>
      </c>
      <c r="AJ249" s="3" t="s">
        <v>348</v>
      </c>
      <c r="AK249" s="3">
        <v>4</v>
      </c>
      <c r="AL249" s="3">
        <v>0</v>
      </c>
    </row>
    <row r="250" spans="2:38" x14ac:dyDescent="0.25">
      <c r="B250" s="3" t="str">
        <f t="shared" si="69"/>
        <v>202627</v>
      </c>
      <c r="C250" s="3">
        <f t="shared" si="64"/>
        <v>0</v>
      </c>
      <c r="D250" s="3">
        <v>26</v>
      </c>
      <c r="E250" s="3">
        <f t="shared" si="65"/>
        <v>0</v>
      </c>
      <c r="F250" s="3">
        <f t="shared" si="66"/>
        <v>0</v>
      </c>
      <c r="G250" s="3">
        <f t="shared" si="67"/>
        <v>0</v>
      </c>
      <c r="H250" s="3">
        <f t="shared" si="68"/>
        <v>0</v>
      </c>
      <c r="AE250" s="3" t="str">
        <f t="shared" si="59"/>
        <v>RA_526_27_4_202425</v>
      </c>
      <c r="AF250" s="3">
        <v>202425</v>
      </c>
      <c r="AG250" s="3" t="s">
        <v>193</v>
      </c>
      <c r="AH250" s="3">
        <v>526</v>
      </c>
      <c r="AI250" s="3">
        <v>27</v>
      </c>
      <c r="AJ250" s="3" t="s">
        <v>348</v>
      </c>
      <c r="AK250" s="3">
        <v>4</v>
      </c>
      <c r="AL250" s="3">
        <v>0</v>
      </c>
    </row>
    <row r="251" spans="2:38" x14ac:dyDescent="0.25">
      <c r="B251" s="3" t="str">
        <f t="shared" si="69"/>
        <v>202627</v>
      </c>
      <c r="C251" s="3">
        <f t="shared" si="64"/>
        <v>0</v>
      </c>
      <c r="D251" s="3">
        <v>27</v>
      </c>
      <c r="E251" s="3">
        <f t="shared" si="65"/>
        <v>0</v>
      </c>
      <c r="F251" s="3">
        <f t="shared" si="66"/>
        <v>0</v>
      </c>
      <c r="G251" s="3">
        <f t="shared" si="67"/>
        <v>0</v>
      </c>
      <c r="H251" s="3">
        <f t="shared" si="68"/>
        <v>0</v>
      </c>
      <c r="AE251" s="3" t="str">
        <f t="shared" si="59"/>
        <v>RA_540_27_4_202425</v>
      </c>
      <c r="AF251" s="3">
        <v>202425</v>
      </c>
      <c r="AG251" s="3" t="s">
        <v>193</v>
      </c>
      <c r="AH251" s="3">
        <v>540</v>
      </c>
      <c r="AI251" s="3">
        <v>27</v>
      </c>
      <c r="AJ251" s="3" t="s">
        <v>348</v>
      </c>
      <c r="AK251" s="3">
        <v>4</v>
      </c>
      <c r="AL251" s="3">
        <v>0</v>
      </c>
    </row>
    <row r="252" spans="2:38" x14ac:dyDescent="0.25">
      <c r="B252" s="3" t="str">
        <f t="shared" si="69"/>
        <v>202627</v>
      </c>
      <c r="C252" s="3">
        <f t="shared" si="64"/>
        <v>0</v>
      </c>
      <c r="D252" s="3">
        <v>28</v>
      </c>
      <c r="E252" s="3">
        <f t="shared" si="65"/>
        <v>0</v>
      </c>
      <c r="F252" s="3">
        <f t="shared" si="66"/>
        <v>0</v>
      </c>
      <c r="G252" s="3">
        <f t="shared" si="67"/>
        <v>0</v>
      </c>
      <c r="H252" s="3">
        <f t="shared" si="68"/>
        <v>0</v>
      </c>
      <c r="AE252" s="3" t="str">
        <f t="shared" si="59"/>
        <v>RA_528_27_4_202425</v>
      </c>
      <c r="AF252" s="3">
        <v>202425</v>
      </c>
      <c r="AG252" s="3" t="s">
        <v>193</v>
      </c>
      <c r="AH252" s="3">
        <v>528</v>
      </c>
      <c r="AI252" s="3">
        <v>27</v>
      </c>
      <c r="AJ252" s="3" t="s">
        <v>348</v>
      </c>
      <c r="AK252" s="3">
        <v>4</v>
      </c>
      <c r="AL252" s="3">
        <v>10</v>
      </c>
    </row>
    <row r="253" spans="2:38" x14ac:dyDescent="0.25">
      <c r="B253" s="3" t="str">
        <f t="shared" si="69"/>
        <v>202627</v>
      </c>
      <c r="C253" s="3">
        <f t="shared" si="64"/>
        <v>0</v>
      </c>
      <c r="D253" s="3">
        <v>29</v>
      </c>
      <c r="E253" s="3">
        <f t="shared" si="65"/>
        <v>0</v>
      </c>
      <c r="F253" s="3">
        <f t="shared" si="66"/>
        <v>0</v>
      </c>
      <c r="G253" s="3">
        <f t="shared" si="67"/>
        <v>0</v>
      </c>
      <c r="H253" s="3">
        <f t="shared" si="68"/>
        <v>0</v>
      </c>
      <c r="AE253" s="3" t="str">
        <f t="shared" si="59"/>
        <v>RA_530_27_4_202425</v>
      </c>
      <c r="AF253" s="3">
        <v>202425</v>
      </c>
      <c r="AG253" s="3" t="s">
        <v>193</v>
      </c>
      <c r="AH253" s="3">
        <v>530</v>
      </c>
      <c r="AI253" s="3">
        <v>27</v>
      </c>
      <c r="AJ253" s="3" t="s">
        <v>348</v>
      </c>
      <c r="AK253" s="3">
        <v>4</v>
      </c>
      <c r="AL253" s="3">
        <v>0</v>
      </c>
    </row>
    <row r="254" spans="2:38" x14ac:dyDescent="0.25">
      <c r="B254" s="3" t="str">
        <f t="shared" si="69"/>
        <v>202627</v>
      </c>
      <c r="C254" s="3">
        <f t="shared" si="64"/>
        <v>0</v>
      </c>
      <c r="D254" s="3">
        <v>30</v>
      </c>
      <c r="E254" s="3">
        <f t="shared" si="65"/>
        <v>0</v>
      </c>
      <c r="F254" s="3">
        <f t="shared" si="66"/>
        <v>0</v>
      </c>
      <c r="G254" s="3">
        <f t="shared" si="67"/>
        <v>0</v>
      </c>
      <c r="H254" s="3">
        <f t="shared" si="68"/>
        <v>0</v>
      </c>
      <c r="AE254" s="3" t="str">
        <f t="shared" si="59"/>
        <v>RA_532_27_4_202425</v>
      </c>
      <c r="AF254" s="3">
        <v>202425</v>
      </c>
      <c r="AG254" s="3" t="s">
        <v>193</v>
      </c>
      <c r="AH254" s="3">
        <v>532</v>
      </c>
      <c r="AI254" s="3">
        <v>27</v>
      </c>
      <c r="AJ254" s="3" t="s">
        <v>348</v>
      </c>
      <c r="AK254" s="3">
        <v>4</v>
      </c>
      <c r="AL254" s="3">
        <v>0</v>
      </c>
    </row>
    <row r="255" spans="2:38" x14ac:dyDescent="0.25">
      <c r="B255" s="3" t="str">
        <f t="shared" ref="B255:B280" si="70">B254</f>
        <v>202627</v>
      </c>
      <c r="C255" s="3">
        <f t="shared" si="64"/>
        <v>0</v>
      </c>
      <c r="D255" s="3">
        <v>31</v>
      </c>
      <c r="E255" s="3">
        <f t="shared" si="65"/>
        <v>0</v>
      </c>
      <c r="F255" s="3">
        <f t="shared" si="66"/>
        <v>0</v>
      </c>
      <c r="G255" s="3">
        <f t="shared" si="67"/>
        <v>0</v>
      </c>
      <c r="H255" s="3">
        <f t="shared" si="68"/>
        <v>0</v>
      </c>
      <c r="AE255" s="3" t="str">
        <f t="shared" si="59"/>
        <v>RA_534_27_4_202425</v>
      </c>
      <c r="AF255" s="3">
        <v>202425</v>
      </c>
      <c r="AG255" s="3" t="s">
        <v>193</v>
      </c>
      <c r="AH255" s="3">
        <v>534</v>
      </c>
      <c r="AI255" s="3">
        <v>27</v>
      </c>
      <c r="AJ255" s="3" t="s">
        <v>348</v>
      </c>
      <c r="AK255" s="3">
        <v>4</v>
      </c>
      <c r="AL255" s="3">
        <v>0</v>
      </c>
    </row>
    <row r="256" spans="2:38" x14ac:dyDescent="0.25">
      <c r="B256" s="3" t="str">
        <f t="shared" si="70"/>
        <v>202627</v>
      </c>
      <c r="C256" s="3">
        <f t="shared" si="64"/>
        <v>0</v>
      </c>
      <c r="D256" s="3">
        <v>32</v>
      </c>
      <c r="E256" s="3">
        <f t="shared" si="65"/>
        <v>0</v>
      </c>
      <c r="F256" s="3">
        <f t="shared" si="66"/>
        <v>0</v>
      </c>
      <c r="G256" s="3">
        <f t="shared" si="67"/>
        <v>0</v>
      </c>
      <c r="H256" s="3">
        <f t="shared" si="68"/>
        <v>0</v>
      </c>
      <c r="AE256" s="3" t="str">
        <f t="shared" si="59"/>
        <v>RA_536_27_4_202425</v>
      </c>
      <c r="AF256" s="3">
        <v>202425</v>
      </c>
      <c r="AG256" s="3" t="s">
        <v>193</v>
      </c>
      <c r="AH256" s="3">
        <v>536</v>
      </c>
      <c r="AI256" s="3">
        <v>27</v>
      </c>
      <c r="AJ256" s="3" t="s">
        <v>348</v>
      </c>
      <c r="AK256" s="3">
        <v>4</v>
      </c>
      <c r="AL256" s="3">
        <v>0</v>
      </c>
    </row>
    <row r="257" spans="2:38" x14ac:dyDescent="0.25">
      <c r="B257" s="3" t="str">
        <f t="shared" si="70"/>
        <v>202627</v>
      </c>
      <c r="C257" s="3">
        <f t="shared" ref="C257:C288" si="71">UANumber</f>
        <v>0</v>
      </c>
      <c r="D257" s="3">
        <v>33</v>
      </c>
      <c r="E257" s="3">
        <f t="shared" ref="E257:E288" si="72">VLOOKUP($D257,GList,2,FALSE)</f>
        <v>0</v>
      </c>
      <c r="F257" s="3">
        <f t="shared" ref="F257:F288" si="73">VLOOKUP($D257,GList,3,FALSE)</f>
        <v>0</v>
      </c>
      <c r="G257" s="3">
        <f t="shared" ref="G257:G288" si="74">VLOOKUP($D257,GList,4,FALSE)</f>
        <v>0</v>
      </c>
      <c r="H257" s="3">
        <f t="shared" ref="H257:H288" si="75">VLOOKUP($D257,GList,5,FALSE)</f>
        <v>0</v>
      </c>
      <c r="AE257" s="3" t="str">
        <f t="shared" si="59"/>
        <v>RA_538_27_4_202425</v>
      </c>
      <c r="AF257" s="3">
        <v>202425</v>
      </c>
      <c r="AG257" s="3" t="s">
        <v>193</v>
      </c>
      <c r="AH257" s="3">
        <v>538</v>
      </c>
      <c r="AI257" s="3">
        <v>27</v>
      </c>
      <c r="AJ257" s="3" t="s">
        <v>348</v>
      </c>
      <c r="AK257" s="3">
        <v>4</v>
      </c>
      <c r="AL257" s="3">
        <v>8.4826755349357512</v>
      </c>
    </row>
    <row r="258" spans="2:38" x14ac:dyDescent="0.25">
      <c r="B258" s="3" t="str">
        <f t="shared" si="70"/>
        <v>202627</v>
      </c>
      <c r="C258" s="3">
        <f t="shared" si="71"/>
        <v>0</v>
      </c>
      <c r="D258" s="3">
        <v>34</v>
      </c>
      <c r="E258" s="3">
        <f t="shared" si="72"/>
        <v>0</v>
      </c>
      <c r="F258" s="3">
        <f t="shared" si="73"/>
        <v>0</v>
      </c>
      <c r="G258" s="3">
        <f t="shared" si="74"/>
        <v>0</v>
      </c>
      <c r="H258" s="3">
        <f t="shared" si="75"/>
        <v>0</v>
      </c>
      <c r="AE258" s="3" t="str">
        <f t="shared" si="59"/>
        <v>RA_542_27_4_202425</v>
      </c>
      <c r="AF258" s="3">
        <v>202425</v>
      </c>
      <c r="AG258" s="3" t="s">
        <v>193</v>
      </c>
      <c r="AH258" s="3">
        <v>542</v>
      </c>
      <c r="AI258" s="3">
        <v>27</v>
      </c>
      <c r="AJ258" s="3" t="s">
        <v>348</v>
      </c>
      <c r="AK258" s="3">
        <v>4</v>
      </c>
      <c r="AL258" s="3">
        <v>0</v>
      </c>
    </row>
    <row r="259" spans="2:38" x14ac:dyDescent="0.25">
      <c r="B259" s="3" t="str">
        <f t="shared" si="70"/>
        <v>202627</v>
      </c>
      <c r="C259" s="3">
        <f t="shared" si="71"/>
        <v>0</v>
      </c>
      <c r="D259" s="3">
        <v>35</v>
      </c>
      <c r="E259" s="3">
        <f t="shared" si="72"/>
        <v>0</v>
      </c>
      <c r="F259" s="3">
        <f t="shared" si="73"/>
        <v>0</v>
      </c>
      <c r="G259" s="3">
        <f t="shared" si="74"/>
        <v>0</v>
      </c>
      <c r="H259" s="3">
        <f t="shared" si="75"/>
        <v>0</v>
      </c>
      <c r="AE259" s="3" t="str">
        <f t="shared" si="59"/>
        <v>RA_512_27_4_202425</v>
      </c>
      <c r="AF259" s="3">
        <v>202425</v>
      </c>
      <c r="AG259" s="3" t="s">
        <v>193</v>
      </c>
      <c r="AH259" s="3">
        <v>512</v>
      </c>
      <c r="AI259" s="3">
        <v>27</v>
      </c>
      <c r="AJ259" s="3" t="s">
        <v>348</v>
      </c>
      <c r="AK259" s="3">
        <v>4</v>
      </c>
      <c r="AL259" s="3">
        <v>0</v>
      </c>
    </row>
    <row r="260" spans="2:38" x14ac:dyDescent="0.25">
      <c r="B260" s="3" t="str">
        <f t="shared" si="70"/>
        <v>202627</v>
      </c>
      <c r="C260" s="3">
        <f t="shared" si="71"/>
        <v>0</v>
      </c>
      <c r="D260" s="3">
        <v>36</v>
      </c>
      <c r="E260" s="3">
        <f t="shared" si="72"/>
        <v>0</v>
      </c>
      <c r="F260" s="3">
        <f t="shared" si="73"/>
        <v>0</v>
      </c>
      <c r="G260" s="3">
        <f t="shared" si="74"/>
        <v>0</v>
      </c>
      <c r="H260" s="3">
        <f t="shared" si="75"/>
        <v>0</v>
      </c>
      <c r="AE260" s="3" t="str">
        <f t="shared" ref="AE260:AE323" si="76">AG260&amp;"_"&amp;AH260&amp;"_"&amp;AI260&amp;"_"&amp;AK260&amp;"_"&amp;AF260</f>
        <v>RA_576_28_4_202526</v>
      </c>
      <c r="AF260" s="3">
        <v>202526</v>
      </c>
      <c r="AG260" s="3" t="s">
        <v>193</v>
      </c>
      <c r="AH260" s="3">
        <v>576</v>
      </c>
      <c r="AI260" s="3">
        <v>28</v>
      </c>
      <c r="AJ260" s="3" t="s">
        <v>361</v>
      </c>
      <c r="AK260" s="3">
        <v>4</v>
      </c>
      <c r="AL260" s="3">
        <v>0</v>
      </c>
    </row>
    <row r="261" spans="2:38" x14ac:dyDescent="0.25">
      <c r="B261" s="3" t="str">
        <f t="shared" si="70"/>
        <v>202627</v>
      </c>
      <c r="C261" s="3">
        <f t="shared" si="71"/>
        <v>0</v>
      </c>
      <c r="D261" s="3">
        <v>37</v>
      </c>
      <c r="E261" s="3">
        <f t="shared" si="72"/>
        <v>0</v>
      </c>
      <c r="F261" s="3">
        <f t="shared" si="73"/>
        <v>0</v>
      </c>
      <c r="G261" s="3">
        <f t="shared" si="74"/>
        <v>0</v>
      </c>
      <c r="H261" s="3">
        <f t="shared" si="75"/>
        <v>0</v>
      </c>
      <c r="AE261" s="3" t="str">
        <f t="shared" si="76"/>
        <v>RA_564_28_4_202526</v>
      </c>
      <c r="AF261" s="3">
        <v>202526</v>
      </c>
      <c r="AG261" s="3" t="s">
        <v>193</v>
      </c>
      <c r="AH261" s="3">
        <v>564</v>
      </c>
      <c r="AI261" s="3">
        <v>28</v>
      </c>
      <c r="AJ261" s="3" t="s">
        <v>361</v>
      </c>
      <c r="AK261" s="3">
        <v>4</v>
      </c>
      <c r="AL261" s="3">
        <v>0</v>
      </c>
    </row>
    <row r="262" spans="2:38" x14ac:dyDescent="0.25">
      <c r="B262" s="3" t="str">
        <f t="shared" si="70"/>
        <v>202627</v>
      </c>
      <c r="C262" s="3">
        <f t="shared" si="71"/>
        <v>0</v>
      </c>
      <c r="D262" s="3">
        <v>38</v>
      </c>
      <c r="E262" s="3">
        <f t="shared" si="72"/>
        <v>0</v>
      </c>
      <c r="F262" s="3">
        <f t="shared" si="73"/>
        <v>0</v>
      </c>
      <c r="G262" s="3">
        <f t="shared" si="74"/>
        <v>0</v>
      </c>
      <c r="H262" s="3">
        <f t="shared" si="75"/>
        <v>0</v>
      </c>
      <c r="AE262" s="3" t="str">
        <f t="shared" si="76"/>
        <v>RA_548_28_4_202526</v>
      </c>
      <c r="AF262" s="3">
        <v>202526</v>
      </c>
      <c r="AG262" s="3" t="s">
        <v>193</v>
      </c>
      <c r="AH262" s="3">
        <v>548</v>
      </c>
      <c r="AI262" s="3">
        <v>28</v>
      </c>
      <c r="AJ262" s="3" t="s">
        <v>361</v>
      </c>
      <c r="AK262" s="3">
        <v>4</v>
      </c>
      <c r="AL262" s="3">
        <v>2029.3400000000001</v>
      </c>
    </row>
    <row r="263" spans="2:38" x14ac:dyDescent="0.25">
      <c r="B263" s="3" t="str">
        <f t="shared" si="70"/>
        <v>202627</v>
      </c>
      <c r="C263" s="3">
        <f t="shared" si="71"/>
        <v>0</v>
      </c>
      <c r="D263" s="3">
        <v>39</v>
      </c>
      <c r="E263" s="3">
        <f t="shared" si="72"/>
        <v>0</v>
      </c>
      <c r="F263" s="3">
        <f t="shared" si="73"/>
        <v>0</v>
      </c>
      <c r="G263" s="3">
        <f t="shared" si="74"/>
        <v>0</v>
      </c>
      <c r="H263" s="3">
        <f t="shared" si="75"/>
        <v>0</v>
      </c>
      <c r="AE263" s="3" t="str">
        <f t="shared" si="76"/>
        <v>RA_545_28_4_202526</v>
      </c>
      <c r="AF263" s="3">
        <v>202526</v>
      </c>
      <c r="AG263" s="3" t="s">
        <v>193</v>
      </c>
      <c r="AH263" s="3">
        <v>545</v>
      </c>
      <c r="AI263" s="3">
        <v>28</v>
      </c>
      <c r="AJ263" s="3" t="s">
        <v>361</v>
      </c>
      <c r="AK263" s="3">
        <v>4</v>
      </c>
      <c r="AL263" s="3">
        <v>1700.2980000000002</v>
      </c>
    </row>
    <row r="264" spans="2:38" x14ac:dyDescent="0.25">
      <c r="B264" s="3" t="str">
        <f t="shared" si="70"/>
        <v>202627</v>
      </c>
      <c r="C264" s="3">
        <f t="shared" si="71"/>
        <v>0</v>
      </c>
      <c r="D264" s="3">
        <v>40</v>
      </c>
      <c r="E264" s="3">
        <f t="shared" si="72"/>
        <v>0</v>
      </c>
      <c r="F264" s="3">
        <f t="shared" si="73"/>
        <v>0</v>
      </c>
      <c r="G264" s="3">
        <f t="shared" si="74"/>
        <v>0</v>
      </c>
      <c r="H264" s="3">
        <f t="shared" si="75"/>
        <v>0</v>
      </c>
      <c r="AE264" s="3" t="str">
        <f t="shared" si="76"/>
        <v>RA_550_28_4_202526</v>
      </c>
      <c r="AF264" s="3">
        <v>202526</v>
      </c>
      <c r="AG264" s="3" t="s">
        <v>193</v>
      </c>
      <c r="AH264" s="3">
        <v>550</v>
      </c>
      <c r="AI264" s="3">
        <v>28</v>
      </c>
      <c r="AJ264" s="3" t="s">
        <v>361</v>
      </c>
      <c r="AK264" s="3">
        <v>4</v>
      </c>
      <c r="AL264" s="3">
        <v>1369.4290000000001</v>
      </c>
    </row>
    <row r="265" spans="2:38" x14ac:dyDescent="0.25">
      <c r="B265" s="3" t="str">
        <f t="shared" si="70"/>
        <v>202627</v>
      </c>
      <c r="C265" s="3">
        <f t="shared" si="71"/>
        <v>0</v>
      </c>
      <c r="D265" s="3">
        <v>41</v>
      </c>
      <c r="E265" s="3">
        <f t="shared" si="72"/>
        <v>0</v>
      </c>
      <c r="F265" s="3">
        <f t="shared" si="73"/>
        <v>0</v>
      </c>
      <c r="G265" s="3">
        <f t="shared" si="74"/>
        <v>0</v>
      </c>
      <c r="H265" s="3">
        <f t="shared" si="75"/>
        <v>0</v>
      </c>
      <c r="AE265" s="3" t="str">
        <f t="shared" si="76"/>
        <v>RA_552_28_4_202526</v>
      </c>
      <c r="AF265" s="3">
        <v>202526</v>
      </c>
      <c r="AG265" s="3" t="s">
        <v>193</v>
      </c>
      <c r="AH265" s="3">
        <v>552</v>
      </c>
      <c r="AI265" s="3">
        <v>28</v>
      </c>
      <c r="AJ265" s="3" t="s">
        <v>361</v>
      </c>
      <c r="AK265" s="3">
        <v>4</v>
      </c>
      <c r="AL265" s="3">
        <v>3922.9079999999999</v>
      </c>
    </row>
    <row r="266" spans="2:38" x14ac:dyDescent="0.25">
      <c r="B266" s="3" t="str">
        <f t="shared" si="70"/>
        <v>202627</v>
      </c>
      <c r="C266" s="3">
        <f t="shared" si="71"/>
        <v>0</v>
      </c>
      <c r="D266" s="3">
        <v>42</v>
      </c>
      <c r="E266" s="3">
        <f t="shared" si="72"/>
        <v>0</v>
      </c>
      <c r="F266" s="3">
        <f t="shared" si="73"/>
        <v>0</v>
      </c>
      <c r="G266" s="3">
        <f t="shared" si="74"/>
        <v>0</v>
      </c>
      <c r="H266" s="3">
        <f t="shared" si="75"/>
        <v>0</v>
      </c>
      <c r="AE266" s="3" t="str">
        <f t="shared" si="76"/>
        <v>RA_562_28_4_202526</v>
      </c>
      <c r="AF266" s="3">
        <v>202526</v>
      </c>
      <c r="AG266" s="3" t="s">
        <v>193</v>
      </c>
      <c r="AH266" s="3">
        <v>562</v>
      </c>
      <c r="AI266" s="3">
        <v>28</v>
      </c>
      <c r="AJ266" s="3" t="s">
        <v>361</v>
      </c>
      <c r="AK266" s="3">
        <v>4</v>
      </c>
      <c r="AL266" s="3">
        <v>0</v>
      </c>
    </row>
    <row r="267" spans="2:38" x14ac:dyDescent="0.25">
      <c r="B267" s="3" t="str">
        <f t="shared" si="70"/>
        <v>202627</v>
      </c>
      <c r="C267" s="3">
        <f t="shared" si="71"/>
        <v>0</v>
      </c>
      <c r="D267" s="3">
        <v>43</v>
      </c>
      <c r="E267" s="3">
        <f t="shared" si="72"/>
        <v>0</v>
      </c>
      <c r="F267" s="3">
        <f t="shared" si="73"/>
        <v>0</v>
      </c>
      <c r="G267" s="3">
        <f t="shared" si="74"/>
        <v>0</v>
      </c>
      <c r="H267" s="3">
        <f t="shared" si="75"/>
        <v>0</v>
      </c>
      <c r="AE267" s="3" t="str">
        <f t="shared" si="76"/>
        <v>RA_546_28_4_202526</v>
      </c>
      <c r="AF267" s="3">
        <v>202526</v>
      </c>
      <c r="AG267" s="3" t="s">
        <v>193</v>
      </c>
      <c r="AH267" s="3">
        <v>546</v>
      </c>
      <c r="AI267" s="3">
        <v>28</v>
      </c>
      <c r="AJ267" s="3" t="s">
        <v>361</v>
      </c>
      <c r="AK267" s="3">
        <v>4</v>
      </c>
      <c r="AL267" s="3">
        <v>3456</v>
      </c>
    </row>
    <row r="268" spans="2:38" x14ac:dyDescent="0.25">
      <c r="B268" s="3" t="str">
        <f t="shared" si="70"/>
        <v>202627</v>
      </c>
      <c r="C268" s="3">
        <f t="shared" si="71"/>
        <v>0</v>
      </c>
      <c r="D268" s="3">
        <v>44</v>
      </c>
      <c r="E268" s="3">
        <f t="shared" si="72"/>
        <v>0</v>
      </c>
      <c r="F268" s="3">
        <f t="shared" si="73"/>
        <v>0</v>
      </c>
      <c r="G268" s="3">
        <f t="shared" si="74"/>
        <v>0</v>
      </c>
      <c r="H268" s="3">
        <f t="shared" si="75"/>
        <v>0</v>
      </c>
      <c r="AE268" s="3" t="str">
        <f t="shared" si="76"/>
        <v>RA_566_28_4_202526</v>
      </c>
      <c r="AF268" s="3">
        <v>202526</v>
      </c>
      <c r="AG268" s="3" t="s">
        <v>193</v>
      </c>
      <c r="AH268" s="3">
        <v>566</v>
      </c>
      <c r="AI268" s="3">
        <v>28</v>
      </c>
      <c r="AJ268" s="3" t="s">
        <v>361</v>
      </c>
      <c r="AK268" s="3">
        <v>4</v>
      </c>
      <c r="AL268" s="3">
        <v>0</v>
      </c>
    </row>
    <row r="269" spans="2:38" x14ac:dyDescent="0.25">
      <c r="B269" s="3" t="str">
        <f t="shared" si="70"/>
        <v>202627</v>
      </c>
      <c r="C269" s="3">
        <f t="shared" si="71"/>
        <v>0</v>
      </c>
      <c r="D269" s="3">
        <v>45</v>
      </c>
      <c r="E269" s="3">
        <f t="shared" si="72"/>
        <v>0</v>
      </c>
      <c r="F269" s="3">
        <f t="shared" si="73"/>
        <v>0</v>
      </c>
      <c r="G269" s="3">
        <f t="shared" si="74"/>
        <v>0</v>
      </c>
      <c r="H269" s="3">
        <f t="shared" si="75"/>
        <v>0</v>
      </c>
      <c r="AE269" s="3" t="str">
        <f t="shared" si="76"/>
        <v>RA_568_28_4_202526</v>
      </c>
      <c r="AF269" s="3">
        <v>202526</v>
      </c>
      <c r="AG269" s="3" t="s">
        <v>193</v>
      </c>
      <c r="AH269" s="3">
        <v>568</v>
      </c>
      <c r="AI269" s="3">
        <v>28</v>
      </c>
      <c r="AJ269" s="3" t="s">
        <v>361</v>
      </c>
      <c r="AK269" s="3">
        <v>4</v>
      </c>
      <c r="AL269" s="3">
        <v>0</v>
      </c>
    </row>
    <row r="270" spans="2:38" x14ac:dyDescent="0.25">
      <c r="B270" s="3" t="str">
        <f t="shared" si="70"/>
        <v>202627</v>
      </c>
      <c r="C270" s="3">
        <f t="shared" si="71"/>
        <v>0</v>
      </c>
      <c r="D270" s="3">
        <v>46</v>
      </c>
      <c r="E270" s="3">
        <f t="shared" si="72"/>
        <v>0</v>
      </c>
      <c r="F270" s="3">
        <f t="shared" si="73"/>
        <v>0</v>
      </c>
      <c r="G270" s="3">
        <f t="shared" si="74"/>
        <v>0</v>
      </c>
      <c r="H270" s="3">
        <f t="shared" si="75"/>
        <v>0</v>
      </c>
      <c r="AE270" s="3" t="str">
        <f t="shared" si="76"/>
        <v>RA_584_28_4_202526</v>
      </c>
      <c r="AF270" s="3">
        <v>202526</v>
      </c>
      <c r="AG270" s="3" t="s">
        <v>193</v>
      </c>
      <c r="AH270" s="3">
        <v>584</v>
      </c>
      <c r="AI270" s="3">
        <v>28</v>
      </c>
      <c r="AJ270" s="3" t="s">
        <v>361</v>
      </c>
      <c r="AK270" s="3">
        <v>4</v>
      </c>
      <c r="AL270" s="3">
        <v>0</v>
      </c>
    </row>
    <row r="271" spans="2:38" x14ac:dyDescent="0.25">
      <c r="B271" s="3" t="str">
        <f t="shared" si="70"/>
        <v>202627</v>
      </c>
      <c r="C271" s="3">
        <f t="shared" si="71"/>
        <v>0</v>
      </c>
      <c r="D271" s="3">
        <v>47</v>
      </c>
      <c r="E271" s="3">
        <f t="shared" si="72"/>
        <v>0</v>
      </c>
      <c r="F271" s="3">
        <f t="shared" si="73"/>
        <v>0</v>
      </c>
      <c r="G271" s="3">
        <f t="shared" si="74"/>
        <v>0</v>
      </c>
      <c r="H271" s="3">
        <f t="shared" si="75"/>
        <v>0</v>
      </c>
      <c r="AE271" s="3" t="str">
        <f t="shared" si="76"/>
        <v>RA_574_28_4_202526</v>
      </c>
      <c r="AF271" s="3">
        <v>202526</v>
      </c>
      <c r="AG271" s="3" t="s">
        <v>193</v>
      </c>
      <c r="AH271" s="3">
        <v>574</v>
      </c>
      <c r="AI271" s="3">
        <v>28</v>
      </c>
      <c r="AJ271" s="3" t="s">
        <v>361</v>
      </c>
      <c r="AK271" s="3">
        <v>4</v>
      </c>
      <c r="AL271" s="3">
        <v>0</v>
      </c>
    </row>
    <row r="272" spans="2:38" x14ac:dyDescent="0.25">
      <c r="B272" s="3" t="str">
        <f t="shared" si="70"/>
        <v>202627</v>
      </c>
      <c r="C272" s="3">
        <f t="shared" si="71"/>
        <v>0</v>
      </c>
      <c r="D272" s="3">
        <v>48</v>
      </c>
      <c r="E272" s="3">
        <f t="shared" si="72"/>
        <v>0</v>
      </c>
      <c r="F272" s="3">
        <f t="shared" si="73"/>
        <v>0</v>
      </c>
      <c r="G272" s="3">
        <f t="shared" si="74"/>
        <v>0</v>
      </c>
      <c r="H272" s="3">
        <f t="shared" si="75"/>
        <v>0</v>
      </c>
      <c r="AE272" s="3" t="str">
        <f t="shared" si="76"/>
        <v>RA_582_28_4_202526</v>
      </c>
      <c r="AF272" s="3">
        <v>202526</v>
      </c>
      <c r="AG272" s="3" t="s">
        <v>193</v>
      </c>
      <c r="AH272" s="3">
        <v>582</v>
      </c>
      <c r="AI272" s="3">
        <v>28</v>
      </c>
      <c r="AJ272" s="3" t="s">
        <v>361</v>
      </c>
      <c r="AK272" s="3">
        <v>4</v>
      </c>
      <c r="AL272" s="3">
        <v>0</v>
      </c>
    </row>
    <row r="273" spans="2:38" x14ac:dyDescent="0.25">
      <c r="B273" s="3" t="str">
        <f t="shared" si="70"/>
        <v>202627</v>
      </c>
      <c r="C273" s="3">
        <f t="shared" si="71"/>
        <v>0</v>
      </c>
      <c r="D273" s="3">
        <v>49</v>
      </c>
      <c r="E273" s="3">
        <f t="shared" si="72"/>
        <v>0</v>
      </c>
      <c r="F273" s="3">
        <f t="shared" si="73"/>
        <v>0</v>
      </c>
      <c r="G273" s="3">
        <f t="shared" si="74"/>
        <v>0</v>
      </c>
      <c r="H273" s="3">
        <f t="shared" si="75"/>
        <v>0</v>
      </c>
      <c r="AE273" s="3" t="str">
        <f t="shared" si="76"/>
        <v>RA_540_28_4_202526</v>
      </c>
      <c r="AF273" s="3">
        <v>202526</v>
      </c>
      <c r="AG273" s="3" t="s">
        <v>193</v>
      </c>
      <c r="AH273" s="3">
        <v>540</v>
      </c>
      <c r="AI273" s="3">
        <v>28</v>
      </c>
      <c r="AJ273" s="3" t="s">
        <v>361</v>
      </c>
      <c r="AK273" s="3">
        <v>4</v>
      </c>
      <c r="AL273" s="3">
        <v>1284.7819999999999</v>
      </c>
    </row>
    <row r="274" spans="2:38" x14ac:dyDescent="0.25">
      <c r="B274" s="3" t="str">
        <f t="shared" si="70"/>
        <v>202627</v>
      </c>
      <c r="C274" s="3">
        <f t="shared" si="71"/>
        <v>0</v>
      </c>
      <c r="D274" s="3">
        <v>50</v>
      </c>
      <c r="E274" s="3">
        <f t="shared" si="72"/>
        <v>0</v>
      </c>
      <c r="F274" s="3">
        <f t="shared" si="73"/>
        <v>0</v>
      </c>
      <c r="G274" s="3">
        <f t="shared" si="74"/>
        <v>0</v>
      </c>
      <c r="H274" s="3">
        <f t="shared" si="75"/>
        <v>0</v>
      </c>
      <c r="AE274" s="3" t="str">
        <f t="shared" si="76"/>
        <v>RA_586_28_4_202526</v>
      </c>
      <c r="AF274" s="3">
        <v>202526</v>
      </c>
      <c r="AG274" s="3" t="s">
        <v>193</v>
      </c>
      <c r="AH274" s="3">
        <v>586</v>
      </c>
      <c r="AI274" s="3">
        <v>28</v>
      </c>
      <c r="AJ274" s="3" t="s">
        <v>361</v>
      </c>
      <c r="AK274" s="3">
        <v>4</v>
      </c>
      <c r="AL274" s="3">
        <v>0</v>
      </c>
    </row>
    <row r="275" spans="2:38" x14ac:dyDescent="0.25">
      <c r="B275" s="3" t="str">
        <f t="shared" si="70"/>
        <v>202627</v>
      </c>
      <c r="C275" s="3">
        <f t="shared" si="71"/>
        <v>0</v>
      </c>
      <c r="D275" s="3">
        <v>51</v>
      </c>
      <c r="E275" s="3">
        <f t="shared" si="72"/>
        <v>0</v>
      </c>
      <c r="F275" s="3">
        <f t="shared" si="73"/>
        <v>0</v>
      </c>
      <c r="G275" s="3">
        <f t="shared" si="74"/>
        <v>0</v>
      </c>
      <c r="H275" s="3">
        <f t="shared" si="75"/>
        <v>0</v>
      </c>
      <c r="AE275" s="3" t="str">
        <f t="shared" si="76"/>
        <v>RA_572_28_4_202526</v>
      </c>
      <c r="AF275" s="3">
        <v>202526</v>
      </c>
      <c r="AG275" s="3" t="s">
        <v>193</v>
      </c>
      <c r="AH275" s="3">
        <v>572</v>
      </c>
      <c r="AI275" s="3">
        <v>28</v>
      </c>
      <c r="AJ275" s="3" t="s">
        <v>361</v>
      </c>
      <c r="AK275" s="3">
        <v>4</v>
      </c>
      <c r="AL275" s="3">
        <v>0</v>
      </c>
    </row>
    <row r="276" spans="2:38" x14ac:dyDescent="0.25">
      <c r="B276" s="3" t="str">
        <f t="shared" si="70"/>
        <v>202627</v>
      </c>
      <c r="C276" s="3">
        <f t="shared" si="71"/>
        <v>0</v>
      </c>
      <c r="D276" s="3">
        <v>52</v>
      </c>
      <c r="E276" s="3">
        <f t="shared" si="72"/>
        <v>0</v>
      </c>
      <c r="F276" s="3">
        <f t="shared" si="73"/>
        <v>0</v>
      </c>
      <c r="G276" s="3">
        <f t="shared" si="74"/>
        <v>0</v>
      </c>
      <c r="H276" s="3">
        <f t="shared" si="75"/>
        <v>0</v>
      </c>
      <c r="AE276" s="3" t="str">
        <f t="shared" si="76"/>
        <v>RA_522_28_4_202526</v>
      </c>
      <c r="AF276" s="3">
        <v>202526</v>
      </c>
      <c r="AG276" s="3" t="s">
        <v>193</v>
      </c>
      <c r="AH276" s="3">
        <v>522</v>
      </c>
      <c r="AI276" s="3">
        <v>28</v>
      </c>
      <c r="AJ276" s="3" t="s">
        <v>361</v>
      </c>
      <c r="AK276" s="3">
        <v>4</v>
      </c>
      <c r="AL276" s="3">
        <v>3825.9609999999998</v>
      </c>
    </row>
    <row r="277" spans="2:38" x14ac:dyDescent="0.25">
      <c r="B277" s="3" t="str">
        <f t="shared" si="70"/>
        <v>202627</v>
      </c>
      <c r="C277" s="3">
        <f t="shared" si="71"/>
        <v>0</v>
      </c>
      <c r="D277" s="3">
        <v>53</v>
      </c>
      <c r="E277" s="3">
        <f t="shared" si="72"/>
        <v>0</v>
      </c>
      <c r="F277" s="3">
        <f t="shared" si="73"/>
        <v>0</v>
      </c>
      <c r="G277" s="3">
        <f t="shared" si="74"/>
        <v>0</v>
      </c>
      <c r="H277" s="3">
        <f t="shared" si="75"/>
        <v>0</v>
      </c>
      <c r="AE277" s="3" t="str">
        <f t="shared" si="76"/>
        <v>RA_544_28_4_202526</v>
      </c>
      <c r="AF277" s="3">
        <v>202526</v>
      </c>
      <c r="AG277" s="3" t="s">
        <v>193</v>
      </c>
      <c r="AH277" s="3">
        <v>544</v>
      </c>
      <c r="AI277" s="3">
        <v>28</v>
      </c>
      <c r="AJ277" s="3" t="s">
        <v>361</v>
      </c>
      <c r="AK277" s="3">
        <v>4</v>
      </c>
      <c r="AL277" s="3">
        <v>2714.9684250416735</v>
      </c>
    </row>
    <row r="278" spans="2:38" x14ac:dyDescent="0.25">
      <c r="B278" s="3" t="str">
        <f t="shared" si="70"/>
        <v>202627</v>
      </c>
      <c r="C278" s="3">
        <f t="shared" si="71"/>
        <v>0</v>
      </c>
      <c r="D278" s="3">
        <v>54</v>
      </c>
      <c r="E278" s="3">
        <f t="shared" si="72"/>
        <v>0</v>
      </c>
      <c r="F278" s="3">
        <f t="shared" si="73"/>
        <v>0</v>
      </c>
      <c r="G278" s="3">
        <f t="shared" si="74"/>
        <v>0</v>
      </c>
      <c r="H278" s="3">
        <f t="shared" si="75"/>
        <v>0</v>
      </c>
      <c r="AE278" s="3" t="str">
        <f t="shared" si="76"/>
        <v>RA_542_28_4_202526</v>
      </c>
      <c r="AF278" s="3">
        <v>202526</v>
      </c>
      <c r="AG278" s="3" t="s">
        <v>193</v>
      </c>
      <c r="AH278" s="3">
        <v>542</v>
      </c>
      <c r="AI278" s="3">
        <v>28</v>
      </c>
      <c r="AJ278" s="3" t="s">
        <v>361</v>
      </c>
      <c r="AK278" s="3">
        <v>4</v>
      </c>
      <c r="AL278" s="3">
        <v>662.6</v>
      </c>
    </row>
    <row r="279" spans="2:38" x14ac:dyDescent="0.25">
      <c r="B279" s="3" t="str">
        <f t="shared" si="70"/>
        <v>202627</v>
      </c>
      <c r="C279" s="3">
        <f t="shared" si="71"/>
        <v>0</v>
      </c>
      <c r="D279" s="3">
        <v>55</v>
      </c>
      <c r="E279" s="3">
        <f t="shared" si="72"/>
        <v>0</v>
      </c>
      <c r="F279" s="3">
        <f t="shared" si="73"/>
        <v>0</v>
      </c>
      <c r="G279" s="3">
        <f t="shared" si="74"/>
        <v>0</v>
      </c>
      <c r="H279" s="3">
        <f t="shared" si="75"/>
        <v>0</v>
      </c>
      <c r="AE279" s="3" t="str">
        <f t="shared" si="76"/>
        <v>RA_514_28_4_202526</v>
      </c>
      <c r="AF279" s="3">
        <v>202526</v>
      </c>
      <c r="AG279" s="3" t="s">
        <v>193</v>
      </c>
      <c r="AH279" s="3">
        <v>514</v>
      </c>
      <c r="AI279" s="3">
        <v>28</v>
      </c>
      <c r="AJ279" s="3" t="s">
        <v>361</v>
      </c>
      <c r="AK279" s="3">
        <v>4</v>
      </c>
      <c r="AL279" s="3">
        <v>3139.89</v>
      </c>
    </row>
    <row r="280" spans="2:38" x14ac:dyDescent="0.25">
      <c r="B280" s="3" t="str">
        <f t="shared" si="70"/>
        <v>202627</v>
      </c>
      <c r="C280" s="3">
        <f t="shared" si="71"/>
        <v>0</v>
      </c>
      <c r="D280" s="3">
        <v>56</v>
      </c>
      <c r="E280" s="3">
        <f t="shared" si="72"/>
        <v>0</v>
      </c>
      <c r="F280" s="3">
        <f t="shared" si="73"/>
        <v>0</v>
      </c>
      <c r="G280" s="3">
        <f t="shared" si="74"/>
        <v>0</v>
      </c>
      <c r="H280" s="3">
        <f t="shared" si="75"/>
        <v>0</v>
      </c>
      <c r="AE280" s="3" t="str">
        <f t="shared" si="76"/>
        <v>RA_516_28_4_202526</v>
      </c>
      <c r="AF280" s="3">
        <v>202526</v>
      </c>
      <c r="AG280" s="3" t="s">
        <v>193</v>
      </c>
      <c r="AH280" s="3">
        <v>516</v>
      </c>
      <c r="AI280" s="3">
        <v>28</v>
      </c>
      <c r="AJ280" s="3" t="s">
        <v>361</v>
      </c>
      <c r="AK280" s="3">
        <v>4</v>
      </c>
      <c r="AL280" s="3">
        <v>1583.972</v>
      </c>
    </row>
    <row r="281" spans="2:38" x14ac:dyDescent="0.25">
      <c r="B281" s="3" t="str">
        <f t="shared" ref="B281:B322" si="77">B280</f>
        <v>202627</v>
      </c>
      <c r="C281" s="3">
        <f t="shared" si="71"/>
        <v>0</v>
      </c>
      <c r="D281" s="3">
        <v>57</v>
      </c>
      <c r="E281" s="3">
        <f t="shared" si="72"/>
        <v>0</v>
      </c>
      <c r="F281" s="3">
        <f t="shared" si="73"/>
        <v>0</v>
      </c>
      <c r="G281" s="3">
        <f t="shared" si="74"/>
        <v>0</v>
      </c>
      <c r="H281" s="3">
        <f t="shared" si="75"/>
        <v>0</v>
      </c>
      <c r="AE281" s="3" t="str">
        <f t="shared" si="76"/>
        <v>RA_520_28_4_202526</v>
      </c>
      <c r="AF281" s="3">
        <v>202526</v>
      </c>
      <c r="AG281" s="3" t="s">
        <v>193</v>
      </c>
      <c r="AH281" s="3">
        <v>520</v>
      </c>
      <c r="AI281" s="3">
        <v>28</v>
      </c>
      <c r="AJ281" s="3" t="s">
        <v>361</v>
      </c>
      <c r="AK281" s="3">
        <v>4</v>
      </c>
      <c r="AL281" s="3">
        <v>4394.9160000000002</v>
      </c>
    </row>
    <row r="282" spans="2:38" x14ac:dyDescent="0.25">
      <c r="B282" s="3" t="str">
        <f t="shared" si="77"/>
        <v>202627</v>
      </c>
      <c r="C282" s="3">
        <f t="shared" si="71"/>
        <v>0</v>
      </c>
      <c r="D282" s="3">
        <v>58</v>
      </c>
      <c r="E282" s="3">
        <f t="shared" si="72"/>
        <v>0</v>
      </c>
      <c r="F282" s="3">
        <f t="shared" si="73"/>
        <v>0</v>
      </c>
      <c r="G282" s="3">
        <f t="shared" si="74"/>
        <v>0</v>
      </c>
      <c r="H282" s="3">
        <f t="shared" si="75"/>
        <v>0</v>
      </c>
      <c r="AE282" s="3" t="str">
        <f t="shared" si="76"/>
        <v>RA_512_28_4_202526</v>
      </c>
      <c r="AF282" s="3">
        <v>202526</v>
      </c>
      <c r="AG282" s="3" t="s">
        <v>193</v>
      </c>
      <c r="AH282" s="3">
        <v>512</v>
      </c>
      <c r="AI282" s="3">
        <v>28</v>
      </c>
      <c r="AJ282" s="3" t="s">
        <v>361</v>
      </c>
      <c r="AK282" s="3">
        <v>4</v>
      </c>
      <c r="AL282" s="3">
        <v>1738.8899800000002</v>
      </c>
    </row>
    <row r="283" spans="2:38" x14ac:dyDescent="0.25">
      <c r="B283" s="3" t="str">
        <f t="shared" si="77"/>
        <v>202627</v>
      </c>
      <c r="C283" s="3">
        <f t="shared" si="71"/>
        <v>0</v>
      </c>
      <c r="D283" s="3">
        <v>59</v>
      </c>
      <c r="E283" s="3">
        <f t="shared" si="72"/>
        <v>0</v>
      </c>
      <c r="F283" s="3">
        <f t="shared" si="73"/>
        <v>0</v>
      </c>
      <c r="G283" s="3">
        <f t="shared" si="74"/>
        <v>0</v>
      </c>
      <c r="H283" s="3">
        <f t="shared" si="75"/>
        <v>0</v>
      </c>
      <c r="AE283" s="3" t="str">
        <f t="shared" si="76"/>
        <v>RA_524_28_4_202526</v>
      </c>
      <c r="AF283" s="3">
        <v>202526</v>
      </c>
      <c r="AG283" s="3" t="s">
        <v>193</v>
      </c>
      <c r="AH283" s="3">
        <v>524</v>
      </c>
      <c r="AI283" s="3">
        <v>28</v>
      </c>
      <c r="AJ283" s="3" t="s">
        <v>361</v>
      </c>
      <c r="AK283" s="3">
        <v>4</v>
      </c>
      <c r="AL283" s="3">
        <v>4778.84</v>
      </c>
    </row>
    <row r="284" spans="2:38" x14ac:dyDescent="0.25">
      <c r="B284" s="3" t="str">
        <f t="shared" si="77"/>
        <v>202627</v>
      </c>
      <c r="C284" s="3">
        <f t="shared" si="71"/>
        <v>0</v>
      </c>
      <c r="D284" s="3">
        <v>60</v>
      </c>
      <c r="E284" s="3">
        <f t="shared" si="72"/>
        <v>0</v>
      </c>
      <c r="F284" s="3">
        <f t="shared" si="73"/>
        <v>0</v>
      </c>
      <c r="G284" s="3">
        <f t="shared" si="74"/>
        <v>0</v>
      </c>
      <c r="H284" s="3">
        <f t="shared" si="75"/>
        <v>0</v>
      </c>
      <c r="AE284" s="3" t="str">
        <f t="shared" si="76"/>
        <v>RA_526_28_4_202526</v>
      </c>
      <c r="AF284" s="3">
        <v>202526</v>
      </c>
      <c r="AG284" s="3" t="s">
        <v>193</v>
      </c>
      <c r="AH284" s="3">
        <v>526</v>
      </c>
      <c r="AI284" s="3">
        <v>28</v>
      </c>
      <c r="AJ284" s="3" t="s">
        <v>361</v>
      </c>
      <c r="AK284" s="3">
        <v>4</v>
      </c>
      <c r="AL284" s="3">
        <v>3628</v>
      </c>
    </row>
    <row r="285" spans="2:38" x14ac:dyDescent="0.25">
      <c r="B285" s="3" t="str">
        <f t="shared" si="77"/>
        <v>202627</v>
      </c>
      <c r="C285" s="3">
        <f t="shared" si="71"/>
        <v>0</v>
      </c>
      <c r="D285" s="3">
        <v>61</v>
      </c>
      <c r="E285" s="3">
        <f t="shared" si="72"/>
        <v>0</v>
      </c>
      <c r="F285" s="3">
        <f t="shared" si="73"/>
        <v>0</v>
      </c>
      <c r="G285" s="3">
        <f t="shared" si="74"/>
        <v>0</v>
      </c>
      <c r="H285" s="3">
        <f t="shared" si="75"/>
        <v>0</v>
      </c>
      <c r="AE285" s="3" t="str">
        <f t="shared" si="76"/>
        <v>RA_528_28_4_202526</v>
      </c>
      <c r="AF285" s="3">
        <v>202526</v>
      </c>
      <c r="AG285" s="3" t="s">
        <v>193</v>
      </c>
      <c r="AH285" s="3">
        <v>528</v>
      </c>
      <c r="AI285" s="3">
        <v>28</v>
      </c>
      <c r="AJ285" s="3" t="s">
        <v>361</v>
      </c>
      <c r="AK285" s="3">
        <v>4</v>
      </c>
      <c r="AL285" s="3">
        <v>4823</v>
      </c>
    </row>
    <row r="286" spans="2:38" x14ac:dyDescent="0.25">
      <c r="B286" s="3" t="str">
        <f t="shared" si="77"/>
        <v>202627</v>
      </c>
      <c r="C286" s="3">
        <f t="shared" si="71"/>
        <v>0</v>
      </c>
      <c r="D286" s="3">
        <v>62</v>
      </c>
      <c r="E286" s="3">
        <f t="shared" si="72"/>
        <v>0</v>
      </c>
      <c r="F286" s="3">
        <f t="shared" si="73"/>
        <v>0</v>
      </c>
      <c r="G286" s="3">
        <f t="shared" si="74"/>
        <v>0</v>
      </c>
      <c r="H286" s="3">
        <f t="shared" si="75"/>
        <v>0</v>
      </c>
      <c r="AE286" s="3" t="str">
        <f t="shared" si="76"/>
        <v>RA_530_28_4_202526</v>
      </c>
      <c r="AF286" s="3">
        <v>202526</v>
      </c>
      <c r="AG286" s="3" t="s">
        <v>193</v>
      </c>
      <c r="AH286" s="3">
        <v>530</v>
      </c>
      <c r="AI286" s="3">
        <v>28</v>
      </c>
      <c r="AJ286" s="3" t="s">
        <v>361</v>
      </c>
      <c r="AK286" s="3">
        <v>4</v>
      </c>
      <c r="AL286" s="3">
        <v>6744.9179999999997</v>
      </c>
    </row>
    <row r="287" spans="2:38" x14ac:dyDescent="0.25">
      <c r="B287" s="3" t="str">
        <f t="shared" si="77"/>
        <v>202627</v>
      </c>
      <c r="C287" s="3">
        <f t="shared" si="71"/>
        <v>0</v>
      </c>
      <c r="D287" s="3">
        <v>63</v>
      </c>
      <c r="E287" s="3">
        <f t="shared" si="72"/>
        <v>0</v>
      </c>
      <c r="F287" s="3">
        <f t="shared" si="73"/>
        <v>0</v>
      </c>
      <c r="G287" s="3">
        <f t="shared" si="74"/>
        <v>0</v>
      </c>
      <c r="H287" s="3">
        <f t="shared" si="75"/>
        <v>0</v>
      </c>
      <c r="AE287" s="3" t="str">
        <f t="shared" si="76"/>
        <v>RA_532_28_4_202526</v>
      </c>
      <c r="AF287" s="3">
        <v>202526</v>
      </c>
      <c r="AG287" s="3" t="s">
        <v>193</v>
      </c>
      <c r="AH287" s="3">
        <v>532</v>
      </c>
      <c r="AI287" s="3">
        <v>28</v>
      </c>
      <c r="AJ287" s="3" t="s">
        <v>361</v>
      </c>
      <c r="AK287" s="3">
        <v>4</v>
      </c>
      <c r="AL287" s="3">
        <v>4672.0450000000001</v>
      </c>
    </row>
    <row r="288" spans="2:38" x14ac:dyDescent="0.25">
      <c r="B288" s="3" t="str">
        <f t="shared" si="77"/>
        <v>202627</v>
      </c>
      <c r="C288" s="3">
        <f t="shared" si="71"/>
        <v>0</v>
      </c>
      <c r="D288" s="3">
        <v>64</v>
      </c>
      <c r="E288" s="3">
        <f t="shared" si="72"/>
        <v>0</v>
      </c>
      <c r="F288" s="3">
        <f t="shared" si="73"/>
        <v>0</v>
      </c>
      <c r="G288" s="3">
        <f t="shared" si="74"/>
        <v>0</v>
      </c>
      <c r="H288" s="3">
        <f t="shared" si="75"/>
        <v>0</v>
      </c>
      <c r="AE288" s="3" t="str">
        <f t="shared" si="76"/>
        <v>RA_534_28_4_202526</v>
      </c>
      <c r="AF288" s="3">
        <v>202526</v>
      </c>
      <c r="AG288" s="3" t="s">
        <v>193</v>
      </c>
      <c r="AH288" s="3">
        <v>534</v>
      </c>
      <c r="AI288" s="3">
        <v>28</v>
      </c>
      <c r="AJ288" s="3" t="s">
        <v>361</v>
      </c>
      <c r="AK288" s="3">
        <v>4</v>
      </c>
      <c r="AL288" s="3">
        <v>5293.866</v>
      </c>
    </row>
    <row r="289" spans="2:38" x14ac:dyDescent="0.25">
      <c r="B289" s="3" t="str">
        <f t="shared" si="77"/>
        <v>202627</v>
      </c>
      <c r="C289" s="3">
        <f t="shared" ref="C289:C322" si="78">UANumber</f>
        <v>0</v>
      </c>
      <c r="D289" s="3">
        <v>65</v>
      </c>
      <c r="E289" s="3">
        <f t="shared" ref="E289:E322" si="79">VLOOKUP($D289,GList,2,FALSE)</f>
        <v>0</v>
      </c>
      <c r="F289" s="3">
        <f t="shared" ref="F289:F322" si="80">VLOOKUP($D289,GList,3,FALSE)</f>
        <v>0</v>
      </c>
      <c r="G289" s="3">
        <f t="shared" ref="G289:G322" si="81">VLOOKUP($D289,GList,4,FALSE)</f>
        <v>0</v>
      </c>
      <c r="H289" s="3">
        <f t="shared" ref="H289:H322" si="82">VLOOKUP($D289,GList,5,FALSE)</f>
        <v>0</v>
      </c>
      <c r="AE289" s="3" t="str">
        <f t="shared" si="76"/>
        <v>RA_536_28_4_202526</v>
      </c>
      <c r="AF289" s="3">
        <v>202526</v>
      </c>
      <c r="AG289" s="3" t="s">
        <v>193</v>
      </c>
      <c r="AH289" s="3">
        <v>536</v>
      </c>
      <c r="AI289" s="3">
        <v>28</v>
      </c>
      <c r="AJ289" s="3" t="s">
        <v>361</v>
      </c>
      <c r="AK289" s="3">
        <v>4</v>
      </c>
      <c r="AL289" s="3">
        <v>1754.01</v>
      </c>
    </row>
    <row r="290" spans="2:38" x14ac:dyDescent="0.25">
      <c r="B290" s="3" t="str">
        <f t="shared" si="77"/>
        <v>202627</v>
      </c>
      <c r="C290" s="3">
        <f t="shared" si="78"/>
        <v>0</v>
      </c>
      <c r="D290" s="3">
        <v>66</v>
      </c>
      <c r="E290" s="3">
        <f t="shared" si="79"/>
        <v>0</v>
      </c>
      <c r="F290" s="3">
        <f t="shared" si="80"/>
        <v>0</v>
      </c>
      <c r="G290" s="3">
        <f t="shared" si="81"/>
        <v>0</v>
      </c>
      <c r="H290" s="3">
        <f t="shared" si="82"/>
        <v>0</v>
      </c>
      <c r="AE290" s="3" t="str">
        <f t="shared" si="76"/>
        <v>RA_538_28_4_202526</v>
      </c>
      <c r="AF290" s="3">
        <v>202526</v>
      </c>
      <c r="AG290" s="3" t="s">
        <v>193</v>
      </c>
      <c r="AH290" s="3">
        <v>538</v>
      </c>
      <c r="AI290" s="3">
        <v>28</v>
      </c>
      <c r="AJ290" s="3" t="s">
        <v>361</v>
      </c>
      <c r="AK290" s="3">
        <v>4</v>
      </c>
      <c r="AL290" s="3">
        <v>3143.5815373106229</v>
      </c>
    </row>
    <row r="291" spans="2:38" x14ac:dyDescent="0.25">
      <c r="B291" s="3" t="str">
        <f t="shared" si="77"/>
        <v>202627</v>
      </c>
      <c r="C291" s="3">
        <f t="shared" si="78"/>
        <v>0</v>
      </c>
      <c r="D291" s="3">
        <v>67</v>
      </c>
      <c r="E291" s="3">
        <f t="shared" si="79"/>
        <v>0</v>
      </c>
      <c r="F291" s="3">
        <f t="shared" si="80"/>
        <v>0</v>
      </c>
      <c r="G291" s="3">
        <f t="shared" si="81"/>
        <v>0</v>
      </c>
      <c r="H291" s="3">
        <f t="shared" si="82"/>
        <v>0</v>
      </c>
      <c r="AE291" s="3" t="str">
        <f t="shared" si="76"/>
        <v>RA_518_28_4_202526</v>
      </c>
      <c r="AF291" s="3">
        <v>202526</v>
      </c>
      <c r="AG291" s="3" t="s">
        <v>193</v>
      </c>
      <c r="AH291" s="3">
        <v>518</v>
      </c>
      <c r="AI291" s="3">
        <v>28</v>
      </c>
      <c r="AJ291" s="3" t="s">
        <v>361</v>
      </c>
      <c r="AK291" s="3">
        <v>4</v>
      </c>
      <c r="AL291" s="3">
        <v>138.93536608144402</v>
      </c>
    </row>
    <row r="292" spans="2:38" x14ac:dyDescent="0.25">
      <c r="B292" s="3" t="str">
        <f t="shared" si="77"/>
        <v>202627</v>
      </c>
      <c r="C292" s="3">
        <f t="shared" si="78"/>
        <v>0</v>
      </c>
      <c r="D292" s="3">
        <v>68</v>
      </c>
      <c r="E292" s="3">
        <f t="shared" si="79"/>
        <v>0</v>
      </c>
      <c r="F292" s="3">
        <f t="shared" si="80"/>
        <v>0</v>
      </c>
      <c r="G292" s="3">
        <f t="shared" si="81"/>
        <v>0</v>
      </c>
      <c r="H292" s="3">
        <f t="shared" si="82"/>
        <v>0</v>
      </c>
      <c r="AE292" s="3" t="str">
        <f t="shared" si="76"/>
        <v>RA_564_28_4_202425</v>
      </c>
      <c r="AF292" s="3">
        <v>202425</v>
      </c>
      <c r="AG292" s="3" t="s">
        <v>193</v>
      </c>
      <c r="AH292" s="3">
        <v>564</v>
      </c>
      <c r="AI292" s="3">
        <v>28</v>
      </c>
      <c r="AJ292" s="3" t="s">
        <v>361</v>
      </c>
      <c r="AK292" s="3">
        <v>4</v>
      </c>
      <c r="AL292" s="3">
        <v>0</v>
      </c>
    </row>
    <row r="293" spans="2:38" x14ac:dyDescent="0.25">
      <c r="B293" s="3" t="str">
        <f t="shared" si="77"/>
        <v>202627</v>
      </c>
      <c r="C293" s="3">
        <f t="shared" si="78"/>
        <v>0</v>
      </c>
      <c r="D293" s="3">
        <v>69</v>
      </c>
      <c r="E293" s="3">
        <f t="shared" si="79"/>
        <v>0</v>
      </c>
      <c r="F293" s="3">
        <f t="shared" si="80"/>
        <v>0</v>
      </c>
      <c r="G293" s="3">
        <f t="shared" si="81"/>
        <v>0</v>
      </c>
      <c r="H293" s="3">
        <f t="shared" si="82"/>
        <v>0</v>
      </c>
      <c r="AE293" s="3" t="str">
        <f t="shared" si="76"/>
        <v>RA_512_28_4_202425</v>
      </c>
      <c r="AF293" s="3">
        <v>202425</v>
      </c>
      <c r="AG293" s="3" t="s">
        <v>193</v>
      </c>
      <c r="AH293" s="3">
        <v>512</v>
      </c>
      <c r="AI293" s="3">
        <v>28</v>
      </c>
      <c r="AJ293" s="3" t="s">
        <v>361</v>
      </c>
      <c r="AK293" s="3">
        <v>4</v>
      </c>
      <c r="AL293" s="3">
        <v>1828.9506199999998</v>
      </c>
    </row>
    <row r="294" spans="2:38" x14ac:dyDescent="0.25">
      <c r="B294" s="3" t="str">
        <f t="shared" si="77"/>
        <v>202627</v>
      </c>
      <c r="C294" s="3">
        <f t="shared" si="78"/>
        <v>0</v>
      </c>
      <c r="D294" s="3">
        <v>70</v>
      </c>
      <c r="E294" s="3">
        <f t="shared" si="79"/>
        <v>0</v>
      </c>
      <c r="F294" s="3">
        <f t="shared" si="80"/>
        <v>0</v>
      </c>
      <c r="G294" s="3">
        <f t="shared" si="81"/>
        <v>0</v>
      </c>
      <c r="H294" s="3">
        <f t="shared" si="82"/>
        <v>0</v>
      </c>
      <c r="AE294" s="3" t="str">
        <f t="shared" si="76"/>
        <v>RA_546_28_4_202425</v>
      </c>
      <c r="AF294" s="3">
        <v>202425</v>
      </c>
      <c r="AG294" s="3" t="s">
        <v>193</v>
      </c>
      <c r="AH294" s="3">
        <v>546</v>
      </c>
      <c r="AI294" s="3">
        <v>28</v>
      </c>
      <c r="AJ294" s="3" t="s">
        <v>361</v>
      </c>
      <c r="AK294" s="3">
        <v>4</v>
      </c>
      <c r="AL294" s="3">
        <v>3376</v>
      </c>
    </row>
    <row r="295" spans="2:38" x14ac:dyDescent="0.25">
      <c r="B295" s="3" t="str">
        <f t="shared" si="77"/>
        <v>202627</v>
      </c>
      <c r="C295" s="3">
        <f t="shared" si="78"/>
        <v>0</v>
      </c>
      <c r="D295" s="3">
        <v>71</v>
      </c>
      <c r="E295" s="3">
        <f t="shared" si="79"/>
        <v>0</v>
      </c>
      <c r="F295" s="3">
        <f t="shared" si="80"/>
        <v>0</v>
      </c>
      <c r="G295" s="3">
        <f t="shared" si="81"/>
        <v>0</v>
      </c>
      <c r="H295" s="3">
        <f t="shared" si="82"/>
        <v>0</v>
      </c>
      <c r="AE295" s="3" t="str">
        <f t="shared" si="76"/>
        <v>RA_548_28_4_202425</v>
      </c>
      <c r="AF295" s="3">
        <v>202425</v>
      </c>
      <c r="AG295" s="3" t="s">
        <v>193</v>
      </c>
      <c r="AH295" s="3">
        <v>548</v>
      </c>
      <c r="AI295" s="3">
        <v>28</v>
      </c>
      <c r="AJ295" s="3" t="s">
        <v>361</v>
      </c>
      <c r="AK295" s="3">
        <v>4</v>
      </c>
      <c r="AL295" s="3">
        <v>1843.2080000000001</v>
      </c>
    </row>
    <row r="296" spans="2:38" x14ac:dyDescent="0.25">
      <c r="B296" s="3" t="str">
        <f t="shared" si="77"/>
        <v>202627</v>
      </c>
      <c r="C296" s="3">
        <f t="shared" si="78"/>
        <v>0</v>
      </c>
      <c r="D296" s="3">
        <v>72</v>
      </c>
      <c r="E296" s="3">
        <f t="shared" si="79"/>
        <v>0</v>
      </c>
      <c r="F296" s="3">
        <f t="shared" si="80"/>
        <v>0</v>
      </c>
      <c r="G296" s="3">
        <f t="shared" si="81"/>
        <v>0</v>
      </c>
      <c r="H296" s="3">
        <f t="shared" si="82"/>
        <v>0</v>
      </c>
      <c r="AE296" s="3" t="str">
        <f t="shared" si="76"/>
        <v>RA_550_28_4_202425</v>
      </c>
      <c r="AF296" s="3">
        <v>202425</v>
      </c>
      <c r="AG296" s="3" t="s">
        <v>193</v>
      </c>
      <c r="AH296" s="3">
        <v>550</v>
      </c>
      <c r="AI296" s="3">
        <v>28</v>
      </c>
      <c r="AJ296" s="3" t="s">
        <v>361</v>
      </c>
      <c r="AK296" s="3">
        <v>4</v>
      </c>
      <c r="AL296" s="3">
        <v>1406.2339999999999</v>
      </c>
    </row>
    <row r="297" spans="2:38" x14ac:dyDescent="0.25">
      <c r="B297" s="3" t="str">
        <f t="shared" si="77"/>
        <v>202627</v>
      </c>
      <c r="C297" s="3">
        <f t="shared" si="78"/>
        <v>0</v>
      </c>
      <c r="D297" s="3">
        <v>73</v>
      </c>
      <c r="E297" s="3">
        <f t="shared" si="79"/>
        <v>0</v>
      </c>
      <c r="F297" s="3">
        <f t="shared" si="80"/>
        <v>0</v>
      </c>
      <c r="G297" s="3">
        <f t="shared" si="81"/>
        <v>0</v>
      </c>
      <c r="H297" s="3">
        <f t="shared" si="82"/>
        <v>0</v>
      </c>
      <c r="AE297" s="3" t="str">
        <f t="shared" si="76"/>
        <v>RA_552_28_4_202425</v>
      </c>
      <c r="AF297" s="3">
        <v>202425</v>
      </c>
      <c r="AG297" s="3" t="s">
        <v>193</v>
      </c>
      <c r="AH297" s="3">
        <v>552</v>
      </c>
      <c r="AI297" s="3">
        <v>28</v>
      </c>
      <c r="AJ297" s="3" t="s">
        <v>361</v>
      </c>
      <c r="AK297" s="3">
        <v>4</v>
      </c>
      <c r="AL297" s="3">
        <v>4051.37</v>
      </c>
    </row>
    <row r="298" spans="2:38" x14ac:dyDescent="0.25">
      <c r="B298" s="3" t="str">
        <f t="shared" si="77"/>
        <v>202627</v>
      </c>
      <c r="C298" s="3">
        <f t="shared" si="78"/>
        <v>0</v>
      </c>
      <c r="D298" s="3">
        <v>74</v>
      </c>
      <c r="E298" s="3">
        <f t="shared" si="79"/>
        <v>0</v>
      </c>
      <c r="F298" s="3">
        <f t="shared" si="80"/>
        <v>0</v>
      </c>
      <c r="G298" s="3">
        <f t="shared" si="81"/>
        <v>0</v>
      </c>
      <c r="H298" s="3">
        <f t="shared" si="82"/>
        <v>0</v>
      </c>
      <c r="AE298" s="3" t="str">
        <f t="shared" si="76"/>
        <v>RA_562_28_4_202425</v>
      </c>
      <c r="AF298" s="3">
        <v>202425</v>
      </c>
      <c r="AG298" s="3" t="s">
        <v>193</v>
      </c>
      <c r="AH298" s="3">
        <v>562</v>
      </c>
      <c r="AI298" s="3">
        <v>28</v>
      </c>
      <c r="AJ298" s="3" t="s">
        <v>361</v>
      </c>
      <c r="AK298" s="3">
        <v>4</v>
      </c>
      <c r="AL298" s="3">
        <v>0</v>
      </c>
    </row>
    <row r="299" spans="2:38" x14ac:dyDescent="0.25">
      <c r="B299" s="3" t="str">
        <f t="shared" si="77"/>
        <v>202627</v>
      </c>
      <c r="C299" s="3">
        <f t="shared" si="78"/>
        <v>0</v>
      </c>
      <c r="D299" s="3">
        <v>75</v>
      </c>
      <c r="E299" s="3">
        <f t="shared" si="79"/>
        <v>0</v>
      </c>
      <c r="F299" s="3">
        <f t="shared" si="80"/>
        <v>0</v>
      </c>
      <c r="G299" s="3">
        <f t="shared" si="81"/>
        <v>0</v>
      </c>
      <c r="H299" s="3">
        <f t="shared" si="82"/>
        <v>0</v>
      </c>
      <c r="AE299" s="3" t="str">
        <f t="shared" si="76"/>
        <v>RA_566_28_4_202425</v>
      </c>
      <c r="AF299" s="3">
        <v>202425</v>
      </c>
      <c r="AG299" s="3" t="s">
        <v>193</v>
      </c>
      <c r="AH299" s="3">
        <v>566</v>
      </c>
      <c r="AI299" s="3">
        <v>28</v>
      </c>
      <c r="AJ299" s="3" t="s">
        <v>361</v>
      </c>
      <c r="AK299" s="3">
        <v>4</v>
      </c>
      <c r="AL299" s="3">
        <v>0</v>
      </c>
    </row>
    <row r="300" spans="2:38" x14ac:dyDescent="0.25">
      <c r="B300" s="3" t="str">
        <f t="shared" si="77"/>
        <v>202627</v>
      </c>
      <c r="C300" s="3">
        <f t="shared" si="78"/>
        <v>0</v>
      </c>
      <c r="D300" s="3">
        <v>76</v>
      </c>
      <c r="E300" s="3">
        <f t="shared" si="79"/>
        <v>0</v>
      </c>
      <c r="F300" s="3">
        <f t="shared" si="80"/>
        <v>0</v>
      </c>
      <c r="G300" s="3">
        <f t="shared" si="81"/>
        <v>0</v>
      </c>
      <c r="H300" s="3">
        <f t="shared" si="82"/>
        <v>0</v>
      </c>
      <c r="AE300" s="3" t="str">
        <f t="shared" si="76"/>
        <v>RA_568_28_4_202425</v>
      </c>
      <c r="AF300" s="3">
        <v>202425</v>
      </c>
      <c r="AG300" s="3" t="s">
        <v>193</v>
      </c>
      <c r="AH300" s="3">
        <v>568</v>
      </c>
      <c r="AI300" s="3">
        <v>28</v>
      </c>
      <c r="AJ300" s="3" t="s">
        <v>361</v>
      </c>
      <c r="AK300" s="3">
        <v>4</v>
      </c>
      <c r="AL300" s="3">
        <v>0</v>
      </c>
    </row>
    <row r="301" spans="2:38" x14ac:dyDescent="0.25">
      <c r="B301" s="3" t="str">
        <f t="shared" si="77"/>
        <v>202627</v>
      </c>
      <c r="C301" s="3">
        <f t="shared" si="78"/>
        <v>0</v>
      </c>
      <c r="D301" s="3">
        <v>77</v>
      </c>
      <c r="E301" s="3">
        <f t="shared" si="79"/>
        <v>0</v>
      </c>
      <c r="F301" s="3">
        <f t="shared" si="80"/>
        <v>0</v>
      </c>
      <c r="G301" s="3">
        <f t="shared" si="81"/>
        <v>0</v>
      </c>
      <c r="H301" s="3">
        <f t="shared" si="82"/>
        <v>0</v>
      </c>
      <c r="AE301" s="3" t="str">
        <f t="shared" si="76"/>
        <v>RA_572_28_4_202425</v>
      </c>
      <c r="AF301" s="3">
        <v>202425</v>
      </c>
      <c r="AG301" s="3" t="s">
        <v>193</v>
      </c>
      <c r="AH301" s="3">
        <v>572</v>
      </c>
      <c r="AI301" s="3">
        <v>28</v>
      </c>
      <c r="AJ301" s="3" t="s">
        <v>361</v>
      </c>
      <c r="AK301" s="3">
        <v>4</v>
      </c>
      <c r="AL301" s="3">
        <v>0</v>
      </c>
    </row>
    <row r="302" spans="2:38" x14ac:dyDescent="0.25">
      <c r="B302" s="3" t="str">
        <f t="shared" si="77"/>
        <v>202627</v>
      </c>
      <c r="C302" s="3">
        <f t="shared" si="78"/>
        <v>0</v>
      </c>
      <c r="D302" s="3">
        <v>78</v>
      </c>
      <c r="E302" s="3">
        <f t="shared" si="79"/>
        <v>0</v>
      </c>
      <c r="F302" s="3">
        <f t="shared" si="80"/>
        <v>0</v>
      </c>
      <c r="G302" s="3">
        <f t="shared" si="81"/>
        <v>0</v>
      </c>
      <c r="H302" s="3">
        <f t="shared" si="82"/>
        <v>0</v>
      </c>
      <c r="AE302" s="3" t="str">
        <f t="shared" si="76"/>
        <v>RA_574_28_4_202425</v>
      </c>
      <c r="AF302" s="3">
        <v>202425</v>
      </c>
      <c r="AG302" s="3" t="s">
        <v>193</v>
      </c>
      <c r="AH302" s="3">
        <v>574</v>
      </c>
      <c r="AI302" s="3">
        <v>28</v>
      </c>
      <c r="AJ302" s="3" t="s">
        <v>361</v>
      </c>
      <c r="AK302" s="3">
        <v>4</v>
      </c>
      <c r="AL302" s="3">
        <v>0</v>
      </c>
    </row>
    <row r="303" spans="2:38" x14ac:dyDescent="0.25">
      <c r="B303" s="3" t="str">
        <f t="shared" si="77"/>
        <v>202627</v>
      </c>
      <c r="C303" s="3">
        <f t="shared" si="78"/>
        <v>0</v>
      </c>
      <c r="D303" s="3">
        <v>79</v>
      </c>
      <c r="E303" s="3">
        <f t="shared" si="79"/>
        <v>0</v>
      </c>
      <c r="F303" s="3">
        <f t="shared" si="80"/>
        <v>0</v>
      </c>
      <c r="G303" s="3">
        <f t="shared" si="81"/>
        <v>0</v>
      </c>
      <c r="H303" s="3">
        <f t="shared" si="82"/>
        <v>0</v>
      </c>
      <c r="AE303" s="3" t="str">
        <f t="shared" si="76"/>
        <v>RA_576_28_4_202425</v>
      </c>
      <c r="AF303" s="3">
        <v>202425</v>
      </c>
      <c r="AG303" s="3" t="s">
        <v>193</v>
      </c>
      <c r="AH303" s="3">
        <v>576</v>
      </c>
      <c r="AI303" s="3">
        <v>28</v>
      </c>
      <c r="AJ303" s="3" t="s">
        <v>361</v>
      </c>
      <c r="AK303" s="3">
        <v>4</v>
      </c>
      <c r="AL303" s="3">
        <v>0</v>
      </c>
    </row>
    <row r="304" spans="2:38" x14ac:dyDescent="0.25">
      <c r="B304" s="3" t="str">
        <f t="shared" si="77"/>
        <v>202627</v>
      </c>
      <c r="C304" s="3">
        <f t="shared" si="78"/>
        <v>0</v>
      </c>
      <c r="D304" s="3">
        <v>80</v>
      </c>
      <c r="E304" s="3">
        <f t="shared" si="79"/>
        <v>0</v>
      </c>
      <c r="F304" s="3">
        <f t="shared" si="80"/>
        <v>0</v>
      </c>
      <c r="G304" s="3">
        <f t="shared" si="81"/>
        <v>0</v>
      </c>
      <c r="H304" s="3">
        <f t="shared" si="82"/>
        <v>0</v>
      </c>
      <c r="AE304" s="3" t="str">
        <f t="shared" si="76"/>
        <v>RA_582_28_4_202425</v>
      </c>
      <c r="AF304" s="3">
        <v>202425</v>
      </c>
      <c r="AG304" s="3" t="s">
        <v>193</v>
      </c>
      <c r="AH304" s="3">
        <v>582</v>
      </c>
      <c r="AI304" s="3">
        <v>28</v>
      </c>
      <c r="AJ304" s="3" t="s">
        <v>361</v>
      </c>
      <c r="AK304" s="3">
        <v>4</v>
      </c>
      <c r="AL304" s="3">
        <v>0</v>
      </c>
    </row>
    <row r="305" spans="2:38" x14ac:dyDescent="0.25">
      <c r="B305" s="3" t="str">
        <f t="shared" si="77"/>
        <v>202627</v>
      </c>
      <c r="C305" s="3">
        <f t="shared" si="78"/>
        <v>0</v>
      </c>
      <c r="D305" s="3">
        <v>81</v>
      </c>
      <c r="E305" s="3">
        <f t="shared" si="79"/>
        <v>0</v>
      </c>
      <c r="F305" s="3">
        <f t="shared" si="80"/>
        <v>0</v>
      </c>
      <c r="G305" s="3">
        <f t="shared" si="81"/>
        <v>0</v>
      </c>
      <c r="H305" s="3">
        <f t="shared" si="82"/>
        <v>0</v>
      </c>
      <c r="AE305" s="3" t="str">
        <f t="shared" si="76"/>
        <v>RA_586_28_4_202425</v>
      </c>
      <c r="AF305" s="3">
        <v>202425</v>
      </c>
      <c r="AG305" s="3" t="s">
        <v>193</v>
      </c>
      <c r="AH305" s="3">
        <v>586</v>
      </c>
      <c r="AI305" s="3">
        <v>28</v>
      </c>
      <c r="AJ305" s="3" t="s">
        <v>361</v>
      </c>
      <c r="AK305" s="3">
        <v>4</v>
      </c>
      <c r="AL305" s="3">
        <v>0</v>
      </c>
    </row>
    <row r="306" spans="2:38" x14ac:dyDescent="0.25">
      <c r="B306" s="3" t="str">
        <f t="shared" si="77"/>
        <v>202627</v>
      </c>
      <c r="C306" s="3">
        <f t="shared" si="78"/>
        <v>0</v>
      </c>
      <c r="D306" s="3">
        <v>82</v>
      </c>
      <c r="E306" s="3">
        <f t="shared" si="79"/>
        <v>0</v>
      </c>
      <c r="F306" s="3">
        <f t="shared" si="80"/>
        <v>0</v>
      </c>
      <c r="G306" s="3">
        <f t="shared" si="81"/>
        <v>0</v>
      </c>
      <c r="H306" s="3">
        <f t="shared" si="82"/>
        <v>0</v>
      </c>
      <c r="AE306" s="3" t="str">
        <f t="shared" si="76"/>
        <v>RA_542_28_4_202425</v>
      </c>
      <c r="AF306" s="3">
        <v>202425</v>
      </c>
      <c r="AG306" s="3" t="s">
        <v>193</v>
      </c>
      <c r="AH306" s="3">
        <v>542</v>
      </c>
      <c r="AI306" s="3">
        <v>28</v>
      </c>
      <c r="AJ306" s="3" t="s">
        <v>361</v>
      </c>
      <c r="AK306" s="3">
        <v>4</v>
      </c>
      <c r="AL306" s="3">
        <v>612.93984</v>
      </c>
    </row>
    <row r="307" spans="2:38" x14ac:dyDescent="0.25">
      <c r="B307" s="3" t="str">
        <f t="shared" si="77"/>
        <v>202627</v>
      </c>
      <c r="C307" s="3">
        <f t="shared" si="78"/>
        <v>0</v>
      </c>
      <c r="D307" s="3">
        <v>83</v>
      </c>
      <c r="E307" s="3">
        <f t="shared" si="79"/>
        <v>0</v>
      </c>
      <c r="F307" s="3">
        <f t="shared" si="80"/>
        <v>0</v>
      </c>
      <c r="G307" s="3">
        <f t="shared" si="81"/>
        <v>0</v>
      </c>
      <c r="H307" s="3">
        <f t="shared" si="82"/>
        <v>0</v>
      </c>
      <c r="AE307" s="3" t="str">
        <f t="shared" si="76"/>
        <v>RA_584_28_4_202425</v>
      </c>
      <c r="AF307" s="3">
        <v>202425</v>
      </c>
      <c r="AG307" s="3" t="s">
        <v>193</v>
      </c>
      <c r="AH307" s="3">
        <v>584</v>
      </c>
      <c r="AI307" s="3">
        <v>28</v>
      </c>
      <c r="AJ307" s="3" t="s">
        <v>361</v>
      </c>
      <c r="AK307" s="3">
        <v>4</v>
      </c>
      <c r="AL307" s="3">
        <v>0</v>
      </c>
    </row>
    <row r="308" spans="2:38" x14ac:dyDescent="0.25">
      <c r="B308" s="3" t="str">
        <f t="shared" si="77"/>
        <v>202627</v>
      </c>
      <c r="C308" s="3">
        <f t="shared" si="78"/>
        <v>0</v>
      </c>
      <c r="D308" s="3">
        <v>84</v>
      </c>
      <c r="E308" s="3">
        <f t="shared" si="79"/>
        <v>0</v>
      </c>
      <c r="F308" s="3">
        <f t="shared" si="80"/>
        <v>0</v>
      </c>
      <c r="G308" s="3">
        <f t="shared" si="81"/>
        <v>0</v>
      </c>
      <c r="H308" s="3">
        <f t="shared" si="82"/>
        <v>0</v>
      </c>
      <c r="AE308" s="3" t="str">
        <f t="shared" si="76"/>
        <v>RA_520_28_4_202425</v>
      </c>
      <c r="AF308" s="3">
        <v>202425</v>
      </c>
      <c r="AG308" s="3" t="s">
        <v>193</v>
      </c>
      <c r="AH308" s="3">
        <v>520</v>
      </c>
      <c r="AI308" s="3">
        <v>28</v>
      </c>
      <c r="AJ308" s="3" t="s">
        <v>361</v>
      </c>
      <c r="AK308" s="3">
        <v>4</v>
      </c>
      <c r="AL308" s="3">
        <v>3836.4380000000001</v>
      </c>
    </row>
    <row r="309" spans="2:38" x14ac:dyDescent="0.25">
      <c r="B309" s="3" t="str">
        <f t="shared" si="77"/>
        <v>202627</v>
      </c>
      <c r="C309" s="3">
        <f t="shared" si="78"/>
        <v>0</v>
      </c>
      <c r="D309" s="3">
        <v>85</v>
      </c>
      <c r="E309" s="3">
        <f t="shared" si="79"/>
        <v>0</v>
      </c>
      <c r="F309" s="3">
        <f t="shared" si="80"/>
        <v>0</v>
      </c>
      <c r="G309" s="3">
        <f t="shared" si="81"/>
        <v>0</v>
      </c>
      <c r="H309" s="3">
        <f t="shared" si="82"/>
        <v>0</v>
      </c>
      <c r="AE309" s="3" t="str">
        <f t="shared" si="76"/>
        <v>RA_545_28_4_202425</v>
      </c>
      <c r="AF309" s="3">
        <v>202425</v>
      </c>
      <c r="AG309" s="3" t="s">
        <v>193</v>
      </c>
      <c r="AH309" s="3">
        <v>545</v>
      </c>
      <c r="AI309" s="3">
        <v>28</v>
      </c>
      <c r="AJ309" s="3" t="s">
        <v>361</v>
      </c>
      <c r="AK309" s="3">
        <v>4</v>
      </c>
      <c r="AL309" s="3">
        <v>1672.6166165776137</v>
      </c>
    </row>
    <row r="310" spans="2:38" x14ac:dyDescent="0.25">
      <c r="B310" s="3" t="str">
        <f t="shared" si="77"/>
        <v>202627</v>
      </c>
      <c r="C310" s="3">
        <f t="shared" si="78"/>
        <v>0</v>
      </c>
      <c r="D310" s="3">
        <v>86</v>
      </c>
      <c r="E310" s="3">
        <f t="shared" si="79"/>
        <v>0</v>
      </c>
      <c r="F310" s="3">
        <f t="shared" si="80"/>
        <v>0</v>
      </c>
      <c r="G310" s="3">
        <f t="shared" si="81"/>
        <v>0</v>
      </c>
      <c r="H310" s="3">
        <f t="shared" si="82"/>
        <v>0</v>
      </c>
      <c r="AE310" s="3" t="str">
        <f t="shared" si="76"/>
        <v>RA_544_28_4_202425</v>
      </c>
      <c r="AF310" s="3">
        <v>202425</v>
      </c>
      <c r="AG310" s="3" t="s">
        <v>193</v>
      </c>
      <c r="AH310" s="3">
        <v>544</v>
      </c>
      <c r="AI310" s="3">
        <v>28</v>
      </c>
      <c r="AJ310" s="3" t="s">
        <v>361</v>
      </c>
      <c r="AK310" s="3">
        <v>4</v>
      </c>
      <c r="AL310" s="3">
        <v>2314.7974562368217</v>
      </c>
    </row>
    <row r="311" spans="2:38" x14ac:dyDescent="0.25">
      <c r="B311" s="3" t="str">
        <f t="shared" si="77"/>
        <v>202627</v>
      </c>
      <c r="C311" s="3">
        <f t="shared" si="78"/>
        <v>0</v>
      </c>
      <c r="D311" s="3">
        <v>87</v>
      </c>
      <c r="E311" s="3">
        <f t="shared" si="79"/>
        <v>0</v>
      </c>
      <c r="F311" s="3">
        <f t="shared" si="80"/>
        <v>0</v>
      </c>
      <c r="G311" s="3">
        <f t="shared" si="81"/>
        <v>0</v>
      </c>
      <c r="H311" s="3">
        <f t="shared" si="82"/>
        <v>0</v>
      </c>
      <c r="AE311" s="3" t="str">
        <f t="shared" si="76"/>
        <v>RA_514_28_4_202425</v>
      </c>
      <c r="AF311" s="3">
        <v>202425</v>
      </c>
      <c r="AG311" s="3" t="s">
        <v>193</v>
      </c>
      <c r="AH311" s="3">
        <v>514</v>
      </c>
      <c r="AI311" s="3">
        <v>28</v>
      </c>
      <c r="AJ311" s="3" t="s">
        <v>361</v>
      </c>
      <c r="AK311" s="3">
        <v>4</v>
      </c>
      <c r="AL311" s="3">
        <v>3037.07</v>
      </c>
    </row>
    <row r="312" spans="2:38" x14ac:dyDescent="0.25">
      <c r="B312" s="3" t="str">
        <f t="shared" si="77"/>
        <v>202627</v>
      </c>
      <c r="C312" s="3">
        <f t="shared" si="78"/>
        <v>0</v>
      </c>
      <c r="D312" s="3">
        <v>88</v>
      </c>
      <c r="E312" s="3">
        <f t="shared" si="79"/>
        <v>0</v>
      </c>
      <c r="F312" s="3">
        <f t="shared" si="80"/>
        <v>0</v>
      </c>
      <c r="G312" s="3">
        <f t="shared" si="81"/>
        <v>0</v>
      </c>
      <c r="H312" s="3">
        <f t="shared" si="82"/>
        <v>0</v>
      </c>
      <c r="AE312" s="3" t="str">
        <f t="shared" si="76"/>
        <v>RA_518_28_4_202425</v>
      </c>
      <c r="AF312" s="3">
        <v>202425</v>
      </c>
      <c r="AG312" s="3" t="s">
        <v>193</v>
      </c>
      <c r="AH312" s="3">
        <v>518</v>
      </c>
      <c r="AI312" s="3">
        <v>28</v>
      </c>
      <c r="AJ312" s="3" t="s">
        <v>361</v>
      </c>
      <c r="AK312" s="3">
        <v>4</v>
      </c>
      <c r="AL312" s="3">
        <v>147.38</v>
      </c>
    </row>
    <row r="313" spans="2:38" x14ac:dyDescent="0.25">
      <c r="B313" s="3" t="str">
        <f t="shared" si="77"/>
        <v>202627</v>
      </c>
      <c r="C313" s="3">
        <f t="shared" si="78"/>
        <v>0</v>
      </c>
      <c r="D313" s="3">
        <v>89</v>
      </c>
      <c r="E313" s="3">
        <f t="shared" si="79"/>
        <v>0</v>
      </c>
      <c r="F313" s="3">
        <f t="shared" si="80"/>
        <v>0</v>
      </c>
      <c r="G313" s="3">
        <f t="shared" si="81"/>
        <v>0</v>
      </c>
      <c r="H313" s="3">
        <f t="shared" si="82"/>
        <v>0</v>
      </c>
      <c r="AE313" s="3" t="str">
        <f t="shared" si="76"/>
        <v>RA_522_28_4_202425</v>
      </c>
      <c r="AF313" s="3">
        <v>202425</v>
      </c>
      <c r="AG313" s="3" t="s">
        <v>193</v>
      </c>
      <c r="AH313" s="3">
        <v>522</v>
      </c>
      <c r="AI313" s="3">
        <v>28</v>
      </c>
      <c r="AJ313" s="3" t="s">
        <v>361</v>
      </c>
      <c r="AK313" s="3">
        <v>4</v>
      </c>
      <c r="AL313" s="3">
        <v>2744.53</v>
      </c>
    </row>
    <row r="314" spans="2:38" x14ac:dyDescent="0.25">
      <c r="B314" s="3" t="str">
        <f t="shared" si="77"/>
        <v>202627</v>
      </c>
      <c r="C314" s="3">
        <f t="shared" si="78"/>
        <v>0</v>
      </c>
      <c r="D314" s="3">
        <v>90</v>
      </c>
      <c r="E314" s="3">
        <f t="shared" si="79"/>
        <v>0</v>
      </c>
      <c r="F314" s="3">
        <f t="shared" si="80"/>
        <v>0</v>
      </c>
      <c r="G314" s="3">
        <f t="shared" si="81"/>
        <v>0</v>
      </c>
      <c r="H314" s="3">
        <f t="shared" si="82"/>
        <v>0</v>
      </c>
      <c r="AE314" s="3" t="str">
        <f t="shared" si="76"/>
        <v>RA_524_28_4_202425</v>
      </c>
      <c r="AF314" s="3">
        <v>202425</v>
      </c>
      <c r="AG314" s="3" t="s">
        <v>193</v>
      </c>
      <c r="AH314" s="3">
        <v>524</v>
      </c>
      <c r="AI314" s="3">
        <v>28</v>
      </c>
      <c r="AJ314" s="3" t="s">
        <v>361</v>
      </c>
      <c r="AK314" s="3">
        <v>4</v>
      </c>
      <c r="AL314" s="3">
        <v>3840.53</v>
      </c>
    </row>
    <row r="315" spans="2:38" x14ac:dyDescent="0.25">
      <c r="B315" s="3" t="str">
        <f t="shared" si="77"/>
        <v>202627</v>
      </c>
      <c r="C315" s="3">
        <f t="shared" si="78"/>
        <v>0</v>
      </c>
      <c r="D315" s="3">
        <v>91</v>
      </c>
      <c r="E315" s="3">
        <f t="shared" si="79"/>
        <v>0</v>
      </c>
      <c r="F315" s="3">
        <f t="shared" si="80"/>
        <v>0</v>
      </c>
      <c r="G315" s="3">
        <f t="shared" si="81"/>
        <v>0</v>
      </c>
      <c r="H315" s="3">
        <f t="shared" si="82"/>
        <v>0</v>
      </c>
      <c r="AE315" s="3" t="str">
        <f t="shared" si="76"/>
        <v>RA_526_28_4_202425</v>
      </c>
      <c r="AF315" s="3">
        <v>202425</v>
      </c>
      <c r="AG315" s="3" t="s">
        <v>193</v>
      </c>
      <c r="AH315" s="3">
        <v>526</v>
      </c>
      <c r="AI315" s="3">
        <v>28</v>
      </c>
      <c r="AJ315" s="3" t="s">
        <v>361</v>
      </c>
      <c r="AK315" s="3">
        <v>4</v>
      </c>
      <c r="AL315" s="3">
        <v>3457.4534021727045</v>
      </c>
    </row>
    <row r="316" spans="2:38" x14ac:dyDescent="0.25">
      <c r="B316" s="3" t="str">
        <f t="shared" si="77"/>
        <v>202627</v>
      </c>
      <c r="C316" s="3">
        <f t="shared" si="78"/>
        <v>0</v>
      </c>
      <c r="D316" s="3">
        <v>92</v>
      </c>
      <c r="E316" s="3">
        <f t="shared" si="79"/>
        <v>0</v>
      </c>
      <c r="F316" s="3">
        <f t="shared" si="80"/>
        <v>0</v>
      </c>
      <c r="G316" s="3">
        <f t="shared" si="81"/>
        <v>0</v>
      </c>
      <c r="H316" s="3">
        <f t="shared" si="82"/>
        <v>0</v>
      </c>
      <c r="AE316" s="3" t="str">
        <f t="shared" si="76"/>
        <v>RA_538_28_4_202425</v>
      </c>
      <c r="AF316" s="3">
        <v>202425</v>
      </c>
      <c r="AG316" s="3" t="s">
        <v>193</v>
      </c>
      <c r="AH316" s="3">
        <v>538</v>
      </c>
      <c r="AI316" s="3">
        <v>28</v>
      </c>
      <c r="AJ316" s="3" t="s">
        <v>361</v>
      </c>
      <c r="AK316" s="3">
        <v>4</v>
      </c>
      <c r="AL316" s="3">
        <v>2987.4541657547184</v>
      </c>
    </row>
    <row r="317" spans="2:38" x14ac:dyDescent="0.25">
      <c r="B317" s="3" t="str">
        <f t="shared" si="77"/>
        <v>202627</v>
      </c>
      <c r="C317" s="3">
        <f t="shared" si="78"/>
        <v>0</v>
      </c>
      <c r="D317" s="3">
        <v>93</v>
      </c>
      <c r="E317" s="3">
        <f t="shared" si="79"/>
        <v>0</v>
      </c>
      <c r="F317" s="3">
        <f t="shared" si="80"/>
        <v>0</v>
      </c>
      <c r="G317" s="3">
        <f t="shared" si="81"/>
        <v>0</v>
      </c>
      <c r="H317" s="3">
        <f t="shared" si="82"/>
        <v>0</v>
      </c>
      <c r="AE317" s="3" t="str">
        <f t="shared" si="76"/>
        <v>RA_516_28_4_202425</v>
      </c>
      <c r="AF317" s="3">
        <v>202425</v>
      </c>
      <c r="AG317" s="3" t="s">
        <v>193</v>
      </c>
      <c r="AH317" s="3">
        <v>516</v>
      </c>
      <c r="AI317" s="3">
        <v>28</v>
      </c>
      <c r="AJ317" s="3" t="s">
        <v>361</v>
      </c>
      <c r="AK317" s="3">
        <v>4</v>
      </c>
      <c r="AL317" s="3">
        <v>1537.1980000000001</v>
      </c>
    </row>
    <row r="318" spans="2:38" x14ac:dyDescent="0.25">
      <c r="B318" s="3" t="str">
        <f t="shared" si="77"/>
        <v>202627</v>
      </c>
      <c r="C318" s="3">
        <f t="shared" si="78"/>
        <v>0</v>
      </c>
      <c r="D318" s="3">
        <v>94</v>
      </c>
      <c r="E318" s="3">
        <f t="shared" si="79"/>
        <v>0</v>
      </c>
      <c r="F318" s="3">
        <f t="shared" si="80"/>
        <v>0</v>
      </c>
      <c r="G318" s="3">
        <f t="shared" si="81"/>
        <v>0</v>
      </c>
      <c r="H318" s="3">
        <f t="shared" si="82"/>
        <v>0</v>
      </c>
      <c r="AE318" s="3" t="str">
        <f t="shared" si="76"/>
        <v>RA_540_28_4_202425</v>
      </c>
      <c r="AF318" s="3">
        <v>202425</v>
      </c>
      <c r="AG318" s="3" t="s">
        <v>193</v>
      </c>
      <c r="AH318" s="3">
        <v>540</v>
      </c>
      <c r="AI318" s="3">
        <v>28</v>
      </c>
      <c r="AJ318" s="3" t="s">
        <v>361</v>
      </c>
      <c r="AK318" s="3">
        <v>4</v>
      </c>
      <c r="AL318" s="3">
        <v>1295.912</v>
      </c>
    </row>
    <row r="319" spans="2:38" x14ac:dyDescent="0.25">
      <c r="B319" s="3" t="str">
        <f t="shared" si="77"/>
        <v>202627</v>
      </c>
      <c r="C319" s="3">
        <f t="shared" si="78"/>
        <v>0</v>
      </c>
      <c r="D319" s="3">
        <v>95</v>
      </c>
      <c r="E319" s="3">
        <f t="shared" si="79"/>
        <v>0</v>
      </c>
      <c r="F319" s="3">
        <f t="shared" si="80"/>
        <v>0</v>
      </c>
      <c r="G319" s="3">
        <f t="shared" si="81"/>
        <v>0</v>
      </c>
      <c r="H319" s="3">
        <f t="shared" si="82"/>
        <v>0</v>
      </c>
      <c r="AE319" s="3" t="str">
        <f t="shared" si="76"/>
        <v>RA_528_28_4_202425</v>
      </c>
      <c r="AF319" s="3">
        <v>202425</v>
      </c>
      <c r="AG319" s="3" t="s">
        <v>193</v>
      </c>
      <c r="AH319" s="3">
        <v>528</v>
      </c>
      <c r="AI319" s="3">
        <v>28</v>
      </c>
      <c r="AJ319" s="3" t="s">
        <v>361</v>
      </c>
      <c r="AK319" s="3">
        <v>4</v>
      </c>
      <c r="AL319" s="3">
        <v>5097</v>
      </c>
    </row>
    <row r="320" spans="2:38" x14ac:dyDescent="0.25">
      <c r="B320" s="3" t="str">
        <f t="shared" si="77"/>
        <v>202627</v>
      </c>
      <c r="C320" s="3">
        <f t="shared" si="78"/>
        <v>0</v>
      </c>
      <c r="D320" s="3">
        <v>96</v>
      </c>
      <c r="E320" s="3">
        <f t="shared" si="79"/>
        <v>0</v>
      </c>
      <c r="F320" s="3">
        <f t="shared" si="80"/>
        <v>0</v>
      </c>
      <c r="G320" s="3">
        <f t="shared" si="81"/>
        <v>0</v>
      </c>
      <c r="H320" s="3">
        <f t="shared" si="82"/>
        <v>0</v>
      </c>
      <c r="AE320" s="3" t="str">
        <f t="shared" si="76"/>
        <v>RA_536_28_4_202425</v>
      </c>
      <c r="AF320" s="3">
        <v>202425</v>
      </c>
      <c r="AG320" s="3" t="s">
        <v>193</v>
      </c>
      <c r="AH320" s="3">
        <v>536</v>
      </c>
      <c r="AI320" s="3">
        <v>28</v>
      </c>
      <c r="AJ320" s="3" t="s">
        <v>361</v>
      </c>
      <c r="AK320" s="3">
        <v>4</v>
      </c>
      <c r="AL320" s="3">
        <v>1723.886</v>
      </c>
    </row>
    <row r="321" spans="2:38" x14ac:dyDescent="0.25">
      <c r="B321" s="3" t="str">
        <f t="shared" si="77"/>
        <v>202627</v>
      </c>
      <c r="C321" s="3">
        <f t="shared" si="78"/>
        <v>0</v>
      </c>
      <c r="D321" s="3">
        <v>97</v>
      </c>
      <c r="E321" s="3">
        <f t="shared" si="79"/>
        <v>0</v>
      </c>
      <c r="F321" s="3">
        <f t="shared" si="80"/>
        <v>0</v>
      </c>
      <c r="G321" s="3">
        <f t="shared" si="81"/>
        <v>0</v>
      </c>
      <c r="H321" s="3">
        <f t="shared" si="82"/>
        <v>0</v>
      </c>
      <c r="AE321" s="3" t="str">
        <f t="shared" si="76"/>
        <v>RA_534_28_4_202425</v>
      </c>
      <c r="AF321" s="3">
        <v>202425</v>
      </c>
      <c r="AG321" s="3" t="s">
        <v>193</v>
      </c>
      <c r="AH321" s="3">
        <v>534</v>
      </c>
      <c r="AI321" s="3">
        <v>28</v>
      </c>
      <c r="AJ321" s="3" t="s">
        <v>361</v>
      </c>
      <c r="AK321" s="3">
        <v>4</v>
      </c>
      <c r="AL321" s="3">
        <v>5308.51</v>
      </c>
    </row>
    <row r="322" spans="2:38" x14ac:dyDescent="0.25">
      <c r="B322" s="3" t="str">
        <f t="shared" si="77"/>
        <v>202627</v>
      </c>
      <c r="C322" s="3">
        <f t="shared" si="78"/>
        <v>0</v>
      </c>
      <c r="D322" s="3">
        <v>98</v>
      </c>
      <c r="E322" s="3">
        <f t="shared" si="79"/>
        <v>0</v>
      </c>
      <c r="F322" s="3">
        <f t="shared" si="80"/>
        <v>0</v>
      </c>
      <c r="G322" s="3">
        <f t="shared" si="81"/>
        <v>0</v>
      </c>
      <c r="H322" s="3">
        <f t="shared" si="82"/>
        <v>0</v>
      </c>
      <c r="AE322" s="3" t="str">
        <f t="shared" si="76"/>
        <v>RA_532_28_4_202425</v>
      </c>
      <c r="AF322" s="3">
        <v>202425</v>
      </c>
      <c r="AG322" s="3" t="s">
        <v>193</v>
      </c>
      <c r="AH322" s="3">
        <v>532</v>
      </c>
      <c r="AI322" s="3">
        <v>28</v>
      </c>
      <c r="AJ322" s="3" t="s">
        <v>361</v>
      </c>
      <c r="AK322" s="3">
        <v>4</v>
      </c>
      <c r="AL322" s="3">
        <v>4534</v>
      </c>
    </row>
    <row r="323" spans="2:38" x14ac:dyDescent="0.25">
      <c r="AE323" s="3" t="str">
        <f t="shared" si="76"/>
        <v>RA_530_28_4_202425</v>
      </c>
      <c r="AF323" s="3">
        <v>202425</v>
      </c>
      <c r="AG323" s="3" t="s">
        <v>193</v>
      </c>
      <c r="AH323" s="3">
        <v>530</v>
      </c>
      <c r="AI323" s="3">
        <v>28</v>
      </c>
      <c r="AJ323" s="3" t="s">
        <v>361</v>
      </c>
      <c r="AK323" s="3">
        <v>4</v>
      </c>
      <c r="AL323" s="3">
        <v>3115.9029999999998</v>
      </c>
    </row>
    <row r="324" spans="2:38" x14ac:dyDescent="0.25">
      <c r="AE324" s="3" t="str">
        <f t="shared" ref="AE324:AE387" si="83">AG324&amp;"_"&amp;AH324&amp;"_"&amp;AI324&amp;"_"&amp;AK324&amp;"_"&amp;AF324</f>
        <v>RA_564_29.1_4_202526</v>
      </c>
      <c r="AF324" s="3">
        <v>202526</v>
      </c>
      <c r="AG324" s="3" t="s">
        <v>193</v>
      </c>
      <c r="AH324" s="3">
        <v>564</v>
      </c>
      <c r="AI324" s="3">
        <v>29.1</v>
      </c>
      <c r="AJ324" s="3" t="s">
        <v>692</v>
      </c>
      <c r="AK324" s="3">
        <v>4</v>
      </c>
      <c r="AL324" s="3">
        <v>0</v>
      </c>
    </row>
    <row r="325" spans="2:38" x14ac:dyDescent="0.25">
      <c r="AE325" s="3" t="str">
        <f t="shared" si="83"/>
        <v>RA_545_29.1_4_202526</v>
      </c>
      <c r="AF325" s="3">
        <v>202526</v>
      </c>
      <c r="AG325" s="3" t="s">
        <v>193</v>
      </c>
      <c r="AH325" s="3">
        <v>545</v>
      </c>
      <c r="AI325" s="3">
        <v>29.1</v>
      </c>
      <c r="AJ325" s="3" t="s">
        <v>692</v>
      </c>
      <c r="AK325" s="3">
        <v>4</v>
      </c>
      <c r="AL325" s="3">
        <v>1477.6560000000002</v>
      </c>
    </row>
    <row r="326" spans="2:38" x14ac:dyDescent="0.25">
      <c r="AE326" s="3" t="str">
        <f t="shared" si="83"/>
        <v>RA_546_29.1_4_202526</v>
      </c>
      <c r="AF326" s="3">
        <v>202526</v>
      </c>
      <c r="AG326" s="3" t="s">
        <v>193</v>
      </c>
      <c r="AH326" s="3">
        <v>546</v>
      </c>
      <c r="AI326" s="3">
        <v>29.1</v>
      </c>
      <c r="AJ326" s="3" t="s">
        <v>692</v>
      </c>
      <c r="AK326" s="3">
        <v>4</v>
      </c>
      <c r="AL326" s="3">
        <v>1259</v>
      </c>
    </row>
    <row r="327" spans="2:38" x14ac:dyDescent="0.25">
      <c r="AE327" s="3" t="str">
        <f t="shared" si="83"/>
        <v>RA_548_29.1_4_202526</v>
      </c>
      <c r="AF327" s="3">
        <v>202526</v>
      </c>
      <c r="AG327" s="3" t="s">
        <v>193</v>
      </c>
      <c r="AH327" s="3">
        <v>548</v>
      </c>
      <c r="AI327" s="3">
        <v>29.1</v>
      </c>
      <c r="AJ327" s="3" t="s">
        <v>692</v>
      </c>
      <c r="AK327" s="3">
        <v>4</v>
      </c>
      <c r="AL327" s="3">
        <v>877.76900000000001</v>
      </c>
    </row>
    <row r="328" spans="2:38" x14ac:dyDescent="0.25">
      <c r="AE328" s="3" t="str">
        <f t="shared" si="83"/>
        <v>RA_550_29.1_4_202526</v>
      </c>
      <c r="AF328" s="3">
        <v>202526</v>
      </c>
      <c r="AG328" s="3" t="s">
        <v>193</v>
      </c>
      <c r="AH328" s="3">
        <v>550</v>
      </c>
      <c r="AI328" s="3">
        <v>29.1</v>
      </c>
      <c r="AJ328" s="3" t="s">
        <v>692</v>
      </c>
      <c r="AK328" s="3">
        <v>4</v>
      </c>
      <c r="AL328" s="3">
        <v>2724.3110000000001</v>
      </c>
    </row>
    <row r="329" spans="2:38" x14ac:dyDescent="0.25">
      <c r="AE329" s="3" t="str">
        <f t="shared" si="83"/>
        <v>RA_552_29.1_4_202526</v>
      </c>
      <c r="AF329" s="3">
        <v>202526</v>
      </c>
      <c r="AG329" s="3" t="s">
        <v>193</v>
      </c>
      <c r="AH329" s="3">
        <v>552</v>
      </c>
      <c r="AI329" s="3">
        <v>29.1</v>
      </c>
      <c r="AJ329" s="3" t="s">
        <v>692</v>
      </c>
      <c r="AK329" s="3">
        <v>4</v>
      </c>
      <c r="AL329" s="3">
        <v>3423.3799999999997</v>
      </c>
    </row>
    <row r="330" spans="2:38" x14ac:dyDescent="0.25">
      <c r="AE330" s="3" t="str">
        <f t="shared" si="83"/>
        <v>RA_562_29.1_4_202526</v>
      </c>
      <c r="AF330" s="3">
        <v>202526</v>
      </c>
      <c r="AG330" s="3" t="s">
        <v>193</v>
      </c>
      <c r="AH330" s="3">
        <v>562</v>
      </c>
      <c r="AI330" s="3">
        <v>29.1</v>
      </c>
      <c r="AJ330" s="3" t="s">
        <v>692</v>
      </c>
      <c r="AK330" s="3">
        <v>4</v>
      </c>
      <c r="AL330" s="3">
        <v>0</v>
      </c>
    </row>
    <row r="331" spans="2:38" x14ac:dyDescent="0.25">
      <c r="AE331" s="3" t="str">
        <f t="shared" si="83"/>
        <v>RA_566_29.1_4_202526</v>
      </c>
      <c r="AF331" s="3">
        <v>202526</v>
      </c>
      <c r="AG331" s="3" t="s">
        <v>193</v>
      </c>
      <c r="AH331" s="3">
        <v>566</v>
      </c>
      <c r="AI331" s="3">
        <v>29.1</v>
      </c>
      <c r="AJ331" s="3" t="s">
        <v>692</v>
      </c>
      <c r="AK331" s="3">
        <v>4</v>
      </c>
      <c r="AL331" s="3">
        <v>0</v>
      </c>
    </row>
    <row r="332" spans="2:38" x14ac:dyDescent="0.25">
      <c r="AE332" s="3" t="str">
        <f t="shared" si="83"/>
        <v>RA_568_29.1_4_202526</v>
      </c>
      <c r="AF332" s="3">
        <v>202526</v>
      </c>
      <c r="AG332" s="3" t="s">
        <v>193</v>
      </c>
      <c r="AH332" s="3">
        <v>568</v>
      </c>
      <c r="AI332" s="3">
        <v>29.1</v>
      </c>
      <c r="AJ332" s="3" t="s">
        <v>692</v>
      </c>
      <c r="AK332" s="3">
        <v>4</v>
      </c>
      <c r="AL332" s="3">
        <v>0</v>
      </c>
    </row>
    <row r="333" spans="2:38" x14ac:dyDescent="0.25">
      <c r="AE333" s="3" t="str">
        <f t="shared" si="83"/>
        <v>RA_572_29.1_4_202526</v>
      </c>
      <c r="AF333" s="3">
        <v>202526</v>
      </c>
      <c r="AG333" s="3" t="s">
        <v>193</v>
      </c>
      <c r="AH333" s="3">
        <v>572</v>
      </c>
      <c r="AI333" s="3">
        <v>29.1</v>
      </c>
      <c r="AJ333" s="3" t="s">
        <v>692</v>
      </c>
      <c r="AK333" s="3">
        <v>4</v>
      </c>
      <c r="AL333" s="3">
        <v>0</v>
      </c>
    </row>
    <row r="334" spans="2:38" x14ac:dyDescent="0.25">
      <c r="AE334" s="3" t="str">
        <f t="shared" si="83"/>
        <v>RA_574_29.1_4_202526</v>
      </c>
      <c r="AF334" s="3">
        <v>202526</v>
      </c>
      <c r="AG334" s="3" t="s">
        <v>193</v>
      </c>
      <c r="AH334" s="3">
        <v>574</v>
      </c>
      <c r="AI334" s="3">
        <v>29.1</v>
      </c>
      <c r="AJ334" s="3" t="s">
        <v>692</v>
      </c>
      <c r="AK334" s="3">
        <v>4</v>
      </c>
      <c r="AL334" s="3">
        <v>0</v>
      </c>
    </row>
    <row r="335" spans="2:38" x14ac:dyDescent="0.25">
      <c r="AE335" s="3" t="str">
        <f t="shared" si="83"/>
        <v>RA_576_29.1_4_202526</v>
      </c>
      <c r="AF335" s="3">
        <v>202526</v>
      </c>
      <c r="AG335" s="3" t="s">
        <v>193</v>
      </c>
      <c r="AH335" s="3">
        <v>576</v>
      </c>
      <c r="AI335" s="3">
        <v>29.1</v>
      </c>
      <c r="AJ335" s="3" t="s">
        <v>692</v>
      </c>
      <c r="AK335" s="3">
        <v>4</v>
      </c>
      <c r="AL335" s="3">
        <v>0</v>
      </c>
    </row>
    <row r="336" spans="2:38" x14ac:dyDescent="0.25">
      <c r="AE336" s="3" t="str">
        <f t="shared" si="83"/>
        <v>RA_584_29.1_4_202526</v>
      </c>
      <c r="AF336" s="3">
        <v>202526</v>
      </c>
      <c r="AG336" s="3" t="s">
        <v>193</v>
      </c>
      <c r="AH336" s="3">
        <v>584</v>
      </c>
      <c r="AI336" s="3">
        <v>29.1</v>
      </c>
      <c r="AJ336" s="3" t="s">
        <v>692</v>
      </c>
      <c r="AK336" s="3">
        <v>4</v>
      </c>
      <c r="AL336" s="3">
        <v>0</v>
      </c>
    </row>
    <row r="337" spans="31:38" x14ac:dyDescent="0.25">
      <c r="AE337" s="3" t="str">
        <f t="shared" si="83"/>
        <v>RA_540_29.1_4_202526</v>
      </c>
      <c r="AF337" s="3">
        <v>202526</v>
      </c>
      <c r="AG337" s="3" t="s">
        <v>193</v>
      </c>
      <c r="AH337" s="3">
        <v>540</v>
      </c>
      <c r="AI337" s="3">
        <v>29.1</v>
      </c>
      <c r="AJ337" s="3" t="s">
        <v>692</v>
      </c>
      <c r="AK337" s="3">
        <v>4</v>
      </c>
      <c r="AL337" s="3">
        <v>3041.2260000000001</v>
      </c>
    </row>
    <row r="338" spans="31:38" x14ac:dyDescent="0.25">
      <c r="AE338" s="3" t="str">
        <f t="shared" si="83"/>
        <v>RA_586_29.1_4_202526</v>
      </c>
      <c r="AF338" s="3">
        <v>202526</v>
      </c>
      <c r="AG338" s="3" t="s">
        <v>193</v>
      </c>
      <c r="AH338" s="3">
        <v>586</v>
      </c>
      <c r="AI338" s="3">
        <v>29.1</v>
      </c>
      <c r="AJ338" s="3" t="s">
        <v>692</v>
      </c>
      <c r="AK338" s="3">
        <v>4</v>
      </c>
      <c r="AL338" s="3">
        <v>0</v>
      </c>
    </row>
    <row r="339" spans="31:38" x14ac:dyDescent="0.25">
      <c r="AE339" s="3" t="str">
        <f t="shared" si="83"/>
        <v>RA_582_29.1_4_202526</v>
      </c>
      <c r="AF339" s="3">
        <v>202526</v>
      </c>
      <c r="AG339" s="3" t="s">
        <v>193</v>
      </c>
      <c r="AH339" s="3">
        <v>582</v>
      </c>
      <c r="AI339" s="3">
        <v>29.1</v>
      </c>
      <c r="AJ339" s="3" t="s">
        <v>692</v>
      </c>
      <c r="AK339" s="3">
        <v>4</v>
      </c>
      <c r="AL339" s="3">
        <v>0</v>
      </c>
    </row>
    <row r="340" spans="31:38" x14ac:dyDescent="0.25">
      <c r="AE340" s="3" t="str">
        <f t="shared" si="83"/>
        <v>RA_518_29.1_4_202526</v>
      </c>
      <c r="AF340" s="3">
        <v>202526</v>
      </c>
      <c r="AG340" s="3" t="s">
        <v>193</v>
      </c>
      <c r="AH340" s="3">
        <v>518</v>
      </c>
      <c r="AI340" s="3">
        <v>29.1</v>
      </c>
      <c r="AJ340" s="3" t="s">
        <v>692</v>
      </c>
      <c r="AK340" s="3">
        <v>4</v>
      </c>
      <c r="AL340" s="3">
        <v>2029.8544425089613</v>
      </c>
    </row>
    <row r="341" spans="31:38" x14ac:dyDescent="0.25">
      <c r="AE341" s="3" t="str">
        <f t="shared" si="83"/>
        <v>RA_544_29.1_4_202526</v>
      </c>
      <c r="AF341" s="3">
        <v>202526</v>
      </c>
      <c r="AG341" s="3" t="s">
        <v>193</v>
      </c>
      <c r="AH341" s="3">
        <v>544</v>
      </c>
      <c r="AI341" s="3">
        <v>29.1</v>
      </c>
      <c r="AJ341" s="3" t="s">
        <v>692</v>
      </c>
      <c r="AK341" s="3">
        <v>4</v>
      </c>
      <c r="AL341" s="3">
        <v>2783.1144250416733</v>
      </c>
    </row>
    <row r="342" spans="31:38" x14ac:dyDescent="0.25">
      <c r="AE342" s="3" t="str">
        <f t="shared" si="83"/>
        <v>RA_542_29.1_4_202526</v>
      </c>
      <c r="AF342" s="3">
        <v>202526</v>
      </c>
      <c r="AG342" s="3" t="s">
        <v>193</v>
      </c>
      <c r="AH342" s="3">
        <v>542</v>
      </c>
      <c r="AI342" s="3">
        <v>29.1</v>
      </c>
      <c r="AJ342" s="3" t="s">
        <v>692</v>
      </c>
      <c r="AK342" s="3">
        <v>4</v>
      </c>
      <c r="AL342" s="3">
        <v>592.86599999999999</v>
      </c>
    </row>
    <row r="343" spans="31:38" x14ac:dyDescent="0.25">
      <c r="AE343" s="3" t="str">
        <f t="shared" si="83"/>
        <v>RA_512_29.1_4_202526</v>
      </c>
      <c r="AF343" s="3">
        <v>202526</v>
      </c>
      <c r="AG343" s="3" t="s">
        <v>193</v>
      </c>
      <c r="AH343" s="3">
        <v>512</v>
      </c>
      <c r="AI343" s="3">
        <v>29.1</v>
      </c>
      <c r="AJ343" s="3" t="s">
        <v>692</v>
      </c>
      <c r="AK343" s="3">
        <v>4</v>
      </c>
      <c r="AL343" s="3">
        <v>897.10155000000009</v>
      </c>
    </row>
    <row r="344" spans="31:38" x14ac:dyDescent="0.25">
      <c r="AE344" s="3" t="str">
        <f t="shared" si="83"/>
        <v>RA_516_29.1_4_202526</v>
      </c>
      <c r="AF344" s="3">
        <v>202526</v>
      </c>
      <c r="AG344" s="3" t="s">
        <v>193</v>
      </c>
      <c r="AH344" s="3">
        <v>516</v>
      </c>
      <c r="AI344" s="3">
        <v>29.1</v>
      </c>
      <c r="AJ344" s="3" t="s">
        <v>692</v>
      </c>
      <c r="AK344" s="3">
        <v>4</v>
      </c>
      <c r="AL344" s="3">
        <v>2067.375</v>
      </c>
    </row>
    <row r="345" spans="31:38" x14ac:dyDescent="0.25">
      <c r="AE345" s="3" t="str">
        <f t="shared" si="83"/>
        <v>RA_520_29.1_4_202526</v>
      </c>
      <c r="AF345" s="3">
        <v>202526</v>
      </c>
      <c r="AG345" s="3" t="s">
        <v>193</v>
      </c>
      <c r="AH345" s="3">
        <v>520</v>
      </c>
      <c r="AI345" s="3">
        <v>29.1</v>
      </c>
      <c r="AJ345" s="3" t="s">
        <v>692</v>
      </c>
      <c r="AK345" s="3">
        <v>4</v>
      </c>
      <c r="AL345" s="3">
        <v>1750.569</v>
      </c>
    </row>
    <row r="346" spans="31:38" x14ac:dyDescent="0.25">
      <c r="AE346" s="3" t="str">
        <f t="shared" si="83"/>
        <v>RA_522_29.1_4_202526</v>
      </c>
      <c r="AF346" s="3">
        <v>202526</v>
      </c>
      <c r="AG346" s="3" t="s">
        <v>193</v>
      </c>
      <c r="AH346" s="3">
        <v>522</v>
      </c>
      <c r="AI346" s="3">
        <v>29.1</v>
      </c>
      <c r="AJ346" s="3" t="s">
        <v>692</v>
      </c>
      <c r="AK346" s="3">
        <v>4</v>
      </c>
      <c r="AL346" s="3">
        <v>1917.2539999999999</v>
      </c>
    </row>
    <row r="347" spans="31:38" x14ac:dyDescent="0.25">
      <c r="AE347" s="3" t="str">
        <f t="shared" si="83"/>
        <v>RA_524_29.1_4_202526</v>
      </c>
      <c r="AF347" s="3">
        <v>202526</v>
      </c>
      <c r="AG347" s="3" t="s">
        <v>193</v>
      </c>
      <c r="AH347" s="3">
        <v>524</v>
      </c>
      <c r="AI347" s="3">
        <v>29.1</v>
      </c>
      <c r="AJ347" s="3" t="s">
        <v>692</v>
      </c>
      <c r="AK347" s="3">
        <v>4</v>
      </c>
      <c r="AL347" s="3">
        <v>891.12</v>
      </c>
    </row>
    <row r="348" spans="31:38" x14ac:dyDescent="0.25">
      <c r="AE348" s="3" t="str">
        <f t="shared" si="83"/>
        <v>RA_536_29.1_4_202526</v>
      </c>
      <c r="AF348" s="3">
        <v>202526</v>
      </c>
      <c r="AG348" s="3" t="s">
        <v>193</v>
      </c>
      <c r="AH348" s="3">
        <v>536</v>
      </c>
      <c r="AI348" s="3">
        <v>29.1</v>
      </c>
      <c r="AJ348" s="3" t="s">
        <v>692</v>
      </c>
      <c r="AK348" s="3">
        <v>4</v>
      </c>
      <c r="AL348" s="3">
        <v>2172.2570000000001</v>
      </c>
    </row>
    <row r="349" spans="31:38" x14ac:dyDescent="0.25">
      <c r="AE349" s="3" t="str">
        <f t="shared" si="83"/>
        <v>RA_514_29.1_4_202526</v>
      </c>
      <c r="AF349" s="3">
        <v>202526</v>
      </c>
      <c r="AG349" s="3" t="s">
        <v>193</v>
      </c>
      <c r="AH349" s="3">
        <v>514</v>
      </c>
      <c r="AI349" s="3">
        <v>29.1</v>
      </c>
      <c r="AJ349" s="3" t="s">
        <v>692</v>
      </c>
      <c r="AK349" s="3">
        <v>4</v>
      </c>
      <c r="AL349" s="3">
        <v>2260.8200000000002</v>
      </c>
    </row>
    <row r="350" spans="31:38" x14ac:dyDescent="0.25">
      <c r="AE350" s="3" t="str">
        <f t="shared" si="83"/>
        <v>RA_538_29.1_4_202526</v>
      </c>
      <c r="AF350" s="3">
        <v>202526</v>
      </c>
      <c r="AG350" s="3" t="s">
        <v>193</v>
      </c>
      <c r="AH350" s="3">
        <v>538</v>
      </c>
      <c r="AI350" s="3">
        <v>29.1</v>
      </c>
      <c r="AJ350" s="3" t="s">
        <v>692</v>
      </c>
      <c r="AK350" s="3">
        <v>4</v>
      </c>
      <c r="AL350" s="3">
        <v>1259.7293427047637</v>
      </c>
    </row>
    <row r="351" spans="31:38" x14ac:dyDescent="0.25">
      <c r="AE351" s="3" t="str">
        <f t="shared" si="83"/>
        <v>RA_526_29.1_4_202526</v>
      </c>
      <c r="AF351" s="3">
        <v>202526</v>
      </c>
      <c r="AG351" s="3" t="s">
        <v>193</v>
      </c>
      <c r="AH351" s="3">
        <v>526</v>
      </c>
      <c r="AI351" s="3">
        <v>29.1</v>
      </c>
      <c r="AJ351" s="3" t="s">
        <v>692</v>
      </c>
      <c r="AK351" s="3">
        <v>4</v>
      </c>
      <c r="AL351" s="3">
        <v>773</v>
      </c>
    </row>
    <row r="352" spans="31:38" x14ac:dyDescent="0.25">
      <c r="AE352" s="3" t="str">
        <f t="shared" si="83"/>
        <v>RA_534_29.1_4_202526</v>
      </c>
      <c r="AF352" s="3">
        <v>202526</v>
      </c>
      <c r="AG352" s="3" t="s">
        <v>193</v>
      </c>
      <c r="AH352" s="3">
        <v>534</v>
      </c>
      <c r="AI352" s="3">
        <v>29.1</v>
      </c>
      <c r="AJ352" s="3" t="s">
        <v>692</v>
      </c>
      <c r="AK352" s="3">
        <v>4</v>
      </c>
      <c r="AL352" s="3">
        <v>2304.6370000000002</v>
      </c>
    </row>
    <row r="353" spans="31:38" x14ac:dyDescent="0.25">
      <c r="AE353" s="3" t="str">
        <f t="shared" si="83"/>
        <v>RA_532_29.1_4_202526</v>
      </c>
      <c r="AF353" s="3">
        <v>202526</v>
      </c>
      <c r="AG353" s="3" t="s">
        <v>193</v>
      </c>
      <c r="AH353" s="3">
        <v>532</v>
      </c>
      <c r="AI353" s="3">
        <v>29.1</v>
      </c>
      <c r="AJ353" s="3" t="s">
        <v>692</v>
      </c>
      <c r="AK353" s="3">
        <v>4</v>
      </c>
      <c r="AL353" s="3">
        <v>2931.1640000000002</v>
      </c>
    </row>
    <row r="354" spans="31:38" x14ac:dyDescent="0.25">
      <c r="AE354" s="3" t="str">
        <f t="shared" si="83"/>
        <v>RA_530_29.1_4_202526</v>
      </c>
      <c r="AF354" s="3">
        <v>202526</v>
      </c>
      <c r="AG354" s="3" t="s">
        <v>193</v>
      </c>
      <c r="AH354" s="3">
        <v>530</v>
      </c>
      <c r="AI354" s="3">
        <v>29.1</v>
      </c>
      <c r="AJ354" s="3" t="s">
        <v>692</v>
      </c>
      <c r="AK354" s="3">
        <v>4</v>
      </c>
      <c r="AL354" s="3">
        <v>1852.501</v>
      </c>
    </row>
    <row r="355" spans="31:38" x14ac:dyDescent="0.25">
      <c r="AE355" s="3" t="str">
        <f t="shared" si="83"/>
        <v>RA_528_29.1_4_202526</v>
      </c>
      <c r="AF355" s="3">
        <v>202526</v>
      </c>
      <c r="AG355" s="3" t="s">
        <v>193</v>
      </c>
      <c r="AH355" s="3">
        <v>528</v>
      </c>
      <c r="AI355" s="3">
        <v>29.1</v>
      </c>
      <c r="AJ355" s="3" t="s">
        <v>692</v>
      </c>
      <c r="AK355" s="3">
        <v>4</v>
      </c>
      <c r="AL355" s="3">
        <v>967</v>
      </c>
    </row>
    <row r="356" spans="31:38" x14ac:dyDescent="0.25">
      <c r="AE356" s="3" t="str">
        <f t="shared" si="83"/>
        <v>RA_566_29.1_4_202425</v>
      </c>
      <c r="AF356" s="3">
        <v>202425</v>
      </c>
      <c r="AG356" s="3" t="s">
        <v>193</v>
      </c>
      <c r="AH356" s="3">
        <v>566</v>
      </c>
      <c r="AI356" s="3">
        <v>29.1</v>
      </c>
      <c r="AJ356" s="3" t="s">
        <v>692</v>
      </c>
      <c r="AK356" s="3">
        <v>4</v>
      </c>
      <c r="AL356" s="3">
        <v>0</v>
      </c>
    </row>
    <row r="357" spans="31:38" x14ac:dyDescent="0.25">
      <c r="AE357" s="3" t="str">
        <f t="shared" si="83"/>
        <v>RA_546_29.1_4_202425</v>
      </c>
      <c r="AF357" s="3">
        <v>202425</v>
      </c>
      <c r="AG357" s="3" t="s">
        <v>193</v>
      </c>
      <c r="AH357" s="3">
        <v>546</v>
      </c>
      <c r="AI357" s="3">
        <v>29.1</v>
      </c>
      <c r="AJ357" s="3" t="s">
        <v>692</v>
      </c>
      <c r="AK357" s="3">
        <v>4</v>
      </c>
      <c r="AL357" s="3">
        <v>1379</v>
      </c>
    </row>
    <row r="358" spans="31:38" x14ac:dyDescent="0.25">
      <c r="AE358" s="3" t="str">
        <f t="shared" si="83"/>
        <v>RA_548_29.1_4_202425</v>
      </c>
      <c r="AF358" s="3">
        <v>202425</v>
      </c>
      <c r="AG358" s="3" t="s">
        <v>193</v>
      </c>
      <c r="AH358" s="3">
        <v>548</v>
      </c>
      <c r="AI358" s="3">
        <v>29.1</v>
      </c>
      <c r="AJ358" s="3" t="s">
        <v>692</v>
      </c>
      <c r="AK358" s="3">
        <v>4</v>
      </c>
      <c r="AL358" s="3">
        <v>897.74</v>
      </c>
    </row>
    <row r="359" spans="31:38" x14ac:dyDescent="0.25">
      <c r="AE359" s="3" t="str">
        <f t="shared" si="83"/>
        <v>RA_550_29.1_4_202425</v>
      </c>
      <c r="AF359" s="3">
        <v>202425</v>
      </c>
      <c r="AG359" s="3" t="s">
        <v>193</v>
      </c>
      <c r="AH359" s="3">
        <v>550</v>
      </c>
      <c r="AI359" s="3">
        <v>29.1</v>
      </c>
      <c r="AJ359" s="3" t="s">
        <v>692</v>
      </c>
      <c r="AK359" s="3">
        <v>4</v>
      </c>
      <c r="AL359" s="3">
        <v>2761.9650000000001</v>
      </c>
    </row>
    <row r="360" spans="31:38" x14ac:dyDescent="0.25">
      <c r="AE360" s="3" t="str">
        <f t="shared" si="83"/>
        <v>RA_552_29.1_4_202425</v>
      </c>
      <c r="AF360" s="3">
        <v>202425</v>
      </c>
      <c r="AG360" s="3" t="s">
        <v>193</v>
      </c>
      <c r="AH360" s="3">
        <v>552</v>
      </c>
      <c r="AI360" s="3">
        <v>29.1</v>
      </c>
      <c r="AJ360" s="3" t="s">
        <v>692</v>
      </c>
      <c r="AK360" s="3">
        <v>4</v>
      </c>
      <c r="AL360" s="3">
        <v>4303.79</v>
      </c>
    </row>
    <row r="361" spans="31:38" x14ac:dyDescent="0.25">
      <c r="AE361" s="3" t="str">
        <f t="shared" si="83"/>
        <v>RA_562_29.1_4_202425</v>
      </c>
      <c r="AF361" s="3">
        <v>202425</v>
      </c>
      <c r="AG361" s="3" t="s">
        <v>193</v>
      </c>
      <c r="AH361" s="3">
        <v>562</v>
      </c>
      <c r="AI361" s="3">
        <v>29.1</v>
      </c>
      <c r="AJ361" s="3" t="s">
        <v>692</v>
      </c>
      <c r="AK361" s="3">
        <v>4</v>
      </c>
      <c r="AL361" s="3">
        <v>0</v>
      </c>
    </row>
    <row r="362" spans="31:38" x14ac:dyDescent="0.25">
      <c r="AE362" s="3" t="str">
        <f t="shared" si="83"/>
        <v>RA_564_29.1_4_202425</v>
      </c>
      <c r="AF362" s="3">
        <v>202425</v>
      </c>
      <c r="AG362" s="3" t="s">
        <v>193</v>
      </c>
      <c r="AH362" s="3">
        <v>564</v>
      </c>
      <c r="AI362" s="3">
        <v>29.1</v>
      </c>
      <c r="AJ362" s="3" t="s">
        <v>692</v>
      </c>
      <c r="AK362" s="3">
        <v>4</v>
      </c>
      <c r="AL362" s="3">
        <v>0</v>
      </c>
    </row>
    <row r="363" spans="31:38" x14ac:dyDescent="0.25">
      <c r="AE363" s="3" t="str">
        <f t="shared" si="83"/>
        <v>RA_568_29.1_4_202425</v>
      </c>
      <c r="AF363" s="3">
        <v>202425</v>
      </c>
      <c r="AG363" s="3" t="s">
        <v>193</v>
      </c>
      <c r="AH363" s="3">
        <v>568</v>
      </c>
      <c r="AI363" s="3">
        <v>29.1</v>
      </c>
      <c r="AJ363" s="3" t="s">
        <v>692</v>
      </c>
      <c r="AK363" s="3">
        <v>4</v>
      </c>
      <c r="AL363" s="3">
        <v>0</v>
      </c>
    </row>
    <row r="364" spans="31:38" x14ac:dyDescent="0.25">
      <c r="AE364" s="3" t="str">
        <f t="shared" si="83"/>
        <v>RA_572_29.1_4_202425</v>
      </c>
      <c r="AF364" s="3">
        <v>202425</v>
      </c>
      <c r="AG364" s="3" t="s">
        <v>193</v>
      </c>
      <c r="AH364" s="3">
        <v>572</v>
      </c>
      <c r="AI364" s="3">
        <v>29.1</v>
      </c>
      <c r="AJ364" s="3" t="s">
        <v>692</v>
      </c>
      <c r="AK364" s="3">
        <v>4</v>
      </c>
      <c r="AL364" s="3">
        <v>0</v>
      </c>
    </row>
    <row r="365" spans="31:38" x14ac:dyDescent="0.25">
      <c r="AE365" s="3" t="str">
        <f t="shared" si="83"/>
        <v>RA_574_29.1_4_202425</v>
      </c>
      <c r="AF365" s="3">
        <v>202425</v>
      </c>
      <c r="AG365" s="3" t="s">
        <v>193</v>
      </c>
      <c r="AH365" s="3">
        <v>574</v>
      </c>
      <c r="AI365" s="3">
        <v>29.1</v>
      </c>
      <c r="AJ365" s="3" t="s">
        <v>692</v>
      </c>
      <c r="AK365" s="3">
        <v>4</v>
      </c>
      <c r="AL365" s="3">
        <v>0</v>
      </c>
    </row>
    <row r="366" spans="31:38" x14ac:dyDescent="0.25">
      <c r="AE366" s="3" t="str">
        <f t="shared" si="83"/>
        <v>RA_576_29.1_4_202425</v>
      </c>
      <c r="AF366" s="3">
        <v>202425</v>
      </c>
      <c r="AG366" s="3" t="s">
        <v>193</v>
      </c>
      <c r="AH366" s="3">
        <v>576</v>
      </c>
      <c r="AI366" s="3">
        <v>29.1</v>
      </c>
      <c r="AJ366" s="3" t="s">
        <v>692</v>
      </c>
      <c r="AK366" s="3">
        <v>4</v>
      </c>
      <c r="AL366" s="3">
        <v>0</v>
      </c>
    </row>
    <row r="367" spans="31:38" x14ac:dyDescent="0.25">
      <c r="AE367" s="3" t="str">
        <f t="shared" si="83"/>
        <v>RA_582_29.1_4_202425</v>
      </c>
      <c r="AF367" s="3">
        <v>202425</v>
      </c>
      <c r="AG367" s="3" t="s">
        <v>193</v>
      </c>
      <c r="AH367" s="3">
        <v>582</v>
      </c>
      <c r="AI367" s="3">
        <v>29.1</v>
      </c>
      <c r="AJ367" s="3" t="s">
        <v>692</v>
      </c>
      <c r="AK367" s="3">
        <v>4</v>
      </c>
      <c r="AL367" s="3">
        <v>0</v>
      </c>
    </row>
    <row r="368" spans="31:38" x14ac:dyDescent="0.25">
      <c r="AE368" s="3" t="str">
        <f t="shared" si="83"/>
        <v>RA_584_29.1_4_202425</v>
      </c>
      <c r="AF368" s="3">
        <v>202425</v>
      </c>
      <c r="AG368" s="3" t="s">
        <v>193</v>
      </c>
      <c r="AH368" s="3">
        <v>584</v>
      </c>
      <c r="AI368" s="3">
        <v>29.1</v>
      </c>
      <c r="AJ368" s="3" t="s">
        <v>692</v>
      </c>
      <c r="AK368" s="3">
        <v>4</v>
      </c>
      <c r="AL368" s="3">
        <v>0</v>
      </c>
    </row>
    <row r="369" spans="31:38" x14ac:dyDescent="0.25">
      <c r="AE369" s="3" t="str">
        <f t="shared" si="83"/>
        <v>RA_512_29.1_4_202425</v>
      </c>
      <c r="AF369" s="3">
        <v>202425</v>
      </c>
      <c r="AG369" s="3" t="s">
        <v>193</v>
      </c>
      <c r="AH369" s="3">
        <v>512</v>
      </c>
      <c r="AI369" s="3">
        <v>29.1</v>
      </c>
      <c r="AJ369" s="3" t="s">
        <v>692</v>
      </c>
      <c r="AK369" s="3">
        <v>4</v>
      </c>
      <c r="AL369" s="3">
        <v>936.71695</v>
      </c>
    </row>
    <row r="370" spans="31:38" x14ac:dyDescent="0.25">
      <c r="AE370" s="3" t="str">
        <f t="shared" si="83"/>
        <v>RA_542_29.1_4_202425</v>
      </c>
      <c r="AF370" s="3">
        <v>202425</v>
      </c>
      <c r="AG370" s="3" t="s">
        <v>193</v>
      </c>
      <c r="AH370" s="3">
        <v>542</v>
      </c>
      <c r="AI370" s="3">
        <v>29.1</v>
      </c>
      <c r="AJ370" s="3" t="s">
        <v>692</v>
      </c>
      <c r="AK370" s="3">
        <v>4</v>
      </c>
      <c r="AL370" s="3">
        <v>580.30499999999995</v>
      </c>
    </row>
    <row r="371" spans="31:38" x14ac:dyDescent="0.25">
      <c r="AE371" s="3" t="str">
        <f t="shared" si="83"/>
        <v>RA_586_29.1_4_202425</v>
      </c>
      <c r="AF371" s="3">
        <v>202425</v>
      </c>
      <c r="AG371" s="3" t="s">
        <v>193</v>
      </c>
      <c r="AH371" s="3">
        <v>586</v>
      </c>
      <c r="AI371" s="3">
        <v>29.1</v>
      </c>
      <c r="AJ371" s="3" t="s">
        <v>692</v>
      </c>
      <c r="AK371" s="3">
        <v>4</v>
      </c>
      <c r="AL371" s="3">
        <v>0</v>
      </c>
    </row>
    <row r="372" spans="31:38" x14ac:dyDescent="0.25">
      <c r="AE372" s="3" t="str">
        <f t="shared" si="83"/>
        <v>RA_524_29.1_4_202425</v>
      </c>
      <c r="AF372" s="3">
        <v>202425</v>
      </c>
      <c r="AG372" s="3" t="s">
        <v>193</v>
      </c>
      <c r="AH372" s="3">
        <v>524</v>
      </c>
      <c r="AI372" s="3">
        <v>29.1</v>
      </c>
      <c r="AJ372" s="3" t="s">
        <v>692</v>
      </c>
      <c r="AK372" s="3">
        <v>4</v>
      </c>
      <c r="AL372" s="3">
        <v>753.58</v>
      </c>
    </row>
    <row r="373" spans="31:38" x14ac:dyDescent="0.25">
      <c r="AE373" s="3" t="str">
        <f t="shared" si="83"/>
        <v>RA_545_29.1_4_202425</v>
      </c>
      <c r="AF373" s="3">
        <v>202425</v>
      </c>
      <c r="AG373" s="3" t="s">
        <v>193</v>
      </c>
      <c r="AH373" s="3">
        <v>545</v>
      </c>
      <c r="AI373" s="3">
        <v>29.1</v>
      </c>
      <c r="AJ373" s="3" t="s">
        <v>692</v>
      </c>
      <c r="AK373" s="3">
        <v>4</v>
      </c>
      <c r="AL373" s="3">
        <v>1471.3881917143024</v>
      </c>
    </row>
    <row r="374" spans="31:38" x14ac:dyDescent="0.25">
      <c r="AE374" s="3" t="str">
        <f t="shared" si="83"/>
        <v>RA_544_29.1_4_202425</v>
      </c>
      <c r="AF374" s="3">
        <v>202425</v>
      </c>
      <c r="AG374" s="3" t="s">
        <v>193</v>
      </c>
      <c r="AH374" s="3">
        <v>544</v>
      </c>
      <c r="AI374" s="3">
        <v>29.1</v>
      </c>
      <c r="AJ374" s="3" t="s">
        <v>692</v>
      </c>
      <c r="AK374" s="3">
        <v>4</v>
      </c>
      <c r="AL374" s="3">
        <v>2945.4514562368217</v>
      </c>
    </row>
    <row r="375" spans="31:38" x14ac:dyDescent="0.25">
      <c r="AE375" s="3" t="str">
        <f t="shared" si="83"/>
        <v>RA_516_29.1_4_202425</v>
      </c>
      <c r="AF375" s="3">
        <v>202425</v>
      </c>
      <c r="AG375" s="3" t="s">
        <v>193</v>
      </c>
      <c r="AH375" s="3">
        <v>516</v>
      </c>
      <c r="AI375" s="3">
        <v>29.1</v>
      </c>
      <c r="AJ375" s="3" t="s">
        <v>692</v>
      </c>
      <c r="AK375" s="3">
        <v>4</v>
      </c>
      <c r="AL375" s="3">
        <v>2115.9340000000002</v>
      </c>
    </row>
    <row r="376" spans="31:38" x14ac:dyDescent="0.25">
      <c r="AE376" s="3" t="str">
        <f t="shared" si="83"/>
        <v>RA_518_29.1_4_202425</v>
      </c>
      <c r="AF376" s="3">
        <v>202425</v>
      </c>
      <c r="AG376" s="3" t="s">
        <v>193</v>
      </c>
      <c r="AH376" s="3">
        <v>518</v>
      </c>
      <c r="AI376" s="3">
        <v>29.1</v>
      </c>
      <c r="AJ376" s="3" t="s">
        <v>692</v>
      </c>
      <c r="AK376" s="3">
        <v>4</v>
      </c>
      <c r="AL376" s="3">
        <v>2208.9430000000002</v>
      </c>
    </row>
    <row r="377" spans="31:38" x14ac:dyDescent="0.25">
      <c r="AE377" s="3" t="str">
        <f t="shared" si="83"/>
        <v>RA_522_29.1_4_202425</v>
      </c>
      <c r="AF377" s="3">
        <v>202425</v>
      </c>
      <c r="AG377" s="3" t="s">
        <v>193</v>
      </c>
      <c r="AH377" s="3">
        <v>522</v>
      </c>
      <c r="AI377" s="3">
        <v>29.1</v>
      </c>
      <c r="AJ377" s="3" t="s">
        <v>692</v>
      </c>
      <c r="AK377" s="3">
        <v>4</v>
      </c>
      <c r="AL377" s="3">
        <v>1916.4480000000001</v>
      </c>
    </row>
    <row r="378" spans="31:38" x14ac:dyDescent="0.25">
      <c r="AE378" s="3" t="str">
        <f t="shared" si="83"/>
        <v>RA_514_29.1_4_202425</v>
      </c>
      <c r="AF378" s="3">
        <v>202425</v>
      </c>
      <c r="AG378" s="3" t="s">
        <v>193</v>
      </c>
      <c r="AH378" s="3">
        <v>514</v>
      </c>
      <c r="AI378" s="3">
        <v>29.1</v>
      </c>
      <c r="AJ378" s="3" t="s">
        <v>692</v>
      </c>
      <c r="AK378" s="3">
        <v>4</v>
      </c>
      <c r="AL378" s="3">
        <v>2181.71</v>
      </c>
    </row>
    <row r="379" spans="31:38" x14ac:dyDescent="0.25">
      <c r="AE379" s="3" t="str">
        <f t="shared" si="83"/>
        <v>RA_526_29.1_4_202425</v>
      </c>
      <c r="AF379" s="3">
        <v>202425</v>
      </c>
      <c r="AG379" s="3" t="s">
        <v>193</v>
      </c>
      <c r="AH379" s="3">
        <v>526</v>
      </c>
      <c r="AI379" s="3">
        <v>29.1</v>
      </c>
      <c r="AJ379" s="3" t="s">
        <v>692</v>
      </c>
      <c r="AK379" s="3">
        <v>4</v>
      </c>
      <c r="AL379" s="3">
        <v>743.15241219531731</v>
      </c>
    </row>
    <row r="380" spans="31:38" x14ac:dyDescent="0.25">
      <c r="AE380" s="3" t="str">
        <f t="shared" si="83"/>
        <v>RA_528_29.1_4_202425</v>
      </c>
      <c r="AF380" s="3">
        <v>202425</v>
      </c>
      <c r="AG380" s="3" t="s">
        <v>193</v>
      </c>
      <c r="AH380" s="3">
        <v>528</v>
      </c>
      <c r="AI380" s="3">
        <v>29.1</v>
      </c>
      <c r="AJ380" s="3" t="s">
        <v>692</v>
      </c>
      <c r="AK380" s="3">
        <v>4</v>
      </c>
      <c r="AL380" s="3">
        <v>960</v>
      </c>
    </row>
    <row r="381" spans="31:38" x14ac:dyDescent="0.25">
      <c r="AE381" s="3" t="str">
        <f t="shared" si="83"/>
        <v>RA_530_29.1_4_202425</v>
      </c>
      <c r="AF381" s="3">
        <v>202425</v>
      </c>
      <c r="AG381" s="3" t="s">
        <v>193</v>
      </c>
      <c r="AH381" s="3">
        <v>530</v>
      </c>
      <c r="AI381" s="3">
        <v>29.1</v>
      </c>
      <c r="AJ381" s="3" t="s">
        <v>692</v>
      </c>
      <c r="AK381" s="3">
        <v>4</v>
      </c>
      <c r="AL381" s="3">
        <v>1871.0940000000001</v>
      </c>
    </row>
    <row r="382" spans="31:38" x14ac:dyDescent="0.25">
      <c r="AE382" s="3" t="str">
        <f t="shared" si="83"/>
        <v>RA_532_29.1_4_202425</v>
      </c>
      <c r="AF382" s="3">
        <v>202425</v>
      </c>
      <c r="AG382" s="3" t="s">
        <v>193</v>
      </c>
      <c r="AH382" s="3">
        <v>532</v>
      </c>
      <c r="AI382" s="3">
        <v>29.1</v>
      </c>
      <c r="AJ382" s="3" t="s">
        <v>692</v>
      </c>
      <c r="AK382" s="3">
        <v>4</v>
      </c>
      <c r="AL382" s="3">
        <v>2914</v>
      </c>
    </row>
    <row r="383" spans="31:38" x14ac:dyDescent="0.25">
      <c r="AE383" s="3" t="str">
        <f t="shared" si="83"/>
        <v>RA_534_29.1_4_202425</v>
      </c>
      <c r="AF383" s="3">
        <v>202425</v>
      </c>
      <c r="AG383" s="3" t="s">
        <v>193</v>
      </c>
      <c r="AH383" s="3">
        <v>534</v>
      </c>
      <c r="AI383" s="3">
        <v>29.1</v>
      </c>
      <c r="AJ383" s="3" t="s">
        <v>692</v>
      </c>
      <c r="AK383" s="3">
        <v>4</v>
      </c>
      <c r="AL383" s="3">
        <v>2412.221</v>
      </c>
    </row>
    <row r="384" spans="31:38" x14ac:dyDescent="0.25">
      <c r="AE384" s="3" t="str">
        <f t="shared" si="83"/>
        <v>RA_536_29.1_4_202425</v>
      </c>
      <c r="AF384" s="3">
        <v>202425</v>
      </c>
      <c r="AG384" s="3" t="s">
        <v>193</v>
      </c>
      <c r="AH384" s="3">
        <v>536</v>
      </c>
      <c r="AI384" s="3">
        <v>29.1</v>
      </c>
      <c r="AJ384" s="3" t="s">
        <v>692</v>
      </c>
      <c r="AK384" s="3">
        <v>4</v>
      </c>
      <c r="AL384" s="3">
        <v>1741.693</v>
      </c>
    </row>
    <row r="385" spans="31:38" x14ac:dyDescent="0.25">
      <c r="AE385" s="3" t="str">
        <f t="shared" si="83"/>
        <v>RA_538_29.1_4_202425</v>
      </c>
      <c r="AF385" s="3">
        <v>202425</v>
      </c>
      <c r="AG385" s="3" t="s">
        <v>193</v>
      </c>
      <c r="AH385" s="3">
        <v>538</v>
      </c>
      <c r="AI385" s="3">
        <v>29.1</v>
      </c>
      <c r="AJ385" s="3" t="s">
        <v>692</v>
      </c>
      <c r="AK385" s="3">
        <v>4</v>
      </c>
      <c r="AL385" s="3">
        <v>905.78455135539753</v>
      </c>
    </row>
    <row r="386" spans="31:38" x14ac:dyDescent="0.25">
      <c r="AE386" s="3" t="str">
        <f t="shared" si="83"/>
        <v>RA_540_29.1_4_202425</v>
      </c>
      <c r="AF386" s="3">
        <v>202425</v>
      </c>
      <c r="AG386" s="3" t="s">
        <v>193</v>
      </c>
      <c r="AH386" s="3">
        <v>540</v>
      </c>
      <c r="AI386" s="3">
        <v>29.1</v>
      </c>
      <c r="AJ386" s="3" t="s">
        <v>692</v>
      </c>
      <c r="AK386" s="3">
        <v>4</v>
      </c>
      <c r="AL386" s="3">
        <v>2952.6680000000001</v>
      </c>
    </row>
    <row r="387" spans="31:38" x14ac:dyDescent="0.25">
      <c r="AE387" s="3" t="str">
        <f t="shared" si="83"/>
        <v>RA_520_29.1_4_202425</v>
      </c>
      <c r="AF387" s="3">
        <v>202425</v>
      </c>
      <c r="AG387" s="3" t="s">
        <v>193</v>
      </c>
      <c r="AH387" s="3">
        <v>520</v>
      </c>
      <c r="AI387" s="3">
        <v>29.1</v>
      </c>
      <c r="AJ387" s="3" t="s">
        <v>692</v>
      </c>
      <c r="AK387" s="3">
        <v>4</v>
      </c>
      <c r="AL387" s="3">
        <v>1786.277</v>
      </c>
    </row>
    <row r="388" spans="31:38" x14ac:dyDescent="0.25">
      <c r="AE388" s="3" t="str">
        <f t="shared" ref="AE388:AE451" si="84">AG388&amp;"_"&amp;AH388&amp;"_"&amp;AI388&amp;"_"&amp;AK388&amp;"_"&amp;AF388</f>
        <v>RA_564_29.2_4_202526</v>
      </c>
      <c r="AF388" s="3">
        <v>202526</v>
      </c>
      <c r="AG388" s="3" t="s">
        <v>193</v>
      </c>
      <c r="AH388" s="3">
        <v>564</v>
      </c>
      <c r="AI388" s="3">
        <v>29.2</v>
      </c>
      <c r="AJ388" s="3" t="s">
        <v>354</v>
      </c>
      <c r="AK388" s="3">
        <v>4</v>
      </c>
      <c r="AL388" s="3">
        <v>0</v>
      </c>
    </row>
    <row r="389" spans="31:38" x14ac:dyDescent="0.25">
      <c r="AE389" s="3" t="str">
        <f t="shared" si="84"/>
        <v>RA_545_29.2_4_202526</v>
      </c>
      <c r="AF389" s="3">
        <v>202526</v>
      </c>
      <c r="AG389" s="3" t="s">
        <v>193</v>
      </c>
      <c r="AH389" s="3">
        <v>545</v>
      </c>
      <c r="AI389" s="3">
        <v>29.2</v>
      </c>
      <c r="AJ389" s="3" t="s">
        <v>354</v>
      </c>
      <c r="AK389" s="3">
        <v>4</v>
      </c>
      <c r="AL389" s="3">
        <v>529.54600000000005</v>
      </c>
    </row>
    <row r="390" spans="31:38" x14ac:dyDescent="0.25">
      <c r="AE390" s="3" t="str">
        <f t="shared" si="84"/>
        <v>RA_546_29.2_4_202526</v>
      </c>
      <c r="AF390" s="3">
        <v>202526</v>
      </c>
      <c r="AG390" s="3" t="s">
        <v>193</v>
      </c>
      <c r="AH390" s="3">
        <v>546</v>
      </c>
      <c r="AI390" s="3">
        <v>29.2</v>
      </c>
      <c r="AJ390" s="3" t="s">
        <v>354</v>
      </c>
      <c r="AK390" s="3">
        <v>4</v>
      </c>
      <c r="AL390" s="3">
        <v>491</v>
      </c>
    </row>
    <row r="391" spans="31:38" x14ac:dyDescent="0.25">
      <c r="AE391" s="3" t="str">
        <f t="shared" si="84"/>
        <v>RA_548_29.2_4_202526</v>
      </c>
      <c r="AF391" s="3">
        <v>202526</v>
      </c>
      <c r="AG391" s="3" t="s">
        <v>193</v>
      </c>
      <c r="AH391" s="3">
        <v>548</v>
      </c>
      <c r="AI391" s="3">
        <v>29.2</v>
      </c>
      <c r="AJ391" s="3" t="s">
        <v>354</v>
      </c>
      <c r="AK391" s="3">
        <v>4</v>
      </c>
      <c r="AL391" s="3">
        <v>400</v>
      </c>
    </row>
    <row r="392" spans="31:38" x14ac:dyDescent="0.25">
      <c r="AE392" s="3" t="str">
        <f t="shared" si="84"/>
        <v>RA_550_29.2_4_202526</v>
      </c>
      <c r="AF392" s="3">
        <v>202526</v>
      </c>
      <c r="AG392" s="3" t="s">
        <v>193</v>
      </c>
      <c r="AH392" s="3">
        <v>550</v>
      </c>
      <c r="AI392" s="3">
        <v>29.2</v>
      </c>
      <c r="AJ392" s="3" t="s">
        <v>354</v>
      </c>
      <c r="AK392" s="3">
        <v>4</v>
      </c>
      <c r="AL392" s="3">
        <v>344.779</v>
      </c>
    </row>
    <row r="393" spans="31:38" x14ac:dyDescent="0.25">
      <c r="AE393" s="3" t="str">
        <f t="shared" si="84"/>
        <v>RA_552_29.2_4_202526</v>
      </c>
      <c r="AF393" s="3">
        <v>202526</v>
      </c>
      <c r="AG393" s="3" t="s">
        <v>193</v>
      </c>
      <c r="AH393" s="3">
        <v>552</v>
      </c>
      <c r="AI393" s="3">
        <v>29.2</v>
      </c>
      <c r="AJ393" s="3" t="s">
        <v>354</v>
      </c>
      <c r="AK393" s="3">
        <v>4</v>
      </c>
      <c r="AL393" s="3">
        <v>616.26800000000003</v>
      </c>
    </row>
    <row r="394" spans="31:38" x14ac:dyDescent="0.25">
      <c r="AE394" s="3" t="str">
        <f t="shared" si="84"/>
        <v>RA_562_29.2_4_202526</v>
      </c>
      <c r="AF394" s="3">
        <v>202526</v>
      </c>
      <c r="AG394" s="3" t="s">
        <v>193</v>
      </c>
      <c r="AH394" s="3">
        <v>562</v>
      </c>
      <c r="AI394" s="3">
        <v>29.2</v>
      </c>
      <c r="AJ394" s="3" t="s">
        <v>354</v>
      </c>
      <c r="AK394" s="3">
        <v>4</v>
      </c>
      <c r="AL394" s="3">
        <v>0</v>
      </c>
    </row>
    <row r="395" spans="31:38" x14ac:dyDescent="0.25">
      <c r="AE395" s="3" t="str">
        <f t="shared" si="84"/>
        <v>RA_566_29.2_4_202526</v>
      </c>
      <c r="AF395" s="3">
        <v>202526</v>
      </c>
      <c r="AG395" s="3" t="s">
        <v>193</v>
      </c>
      <c r="AH395" s="3">
        <v>566</v>
      </c>
      <c r="AI395" s="3">
        <v>29.2</v>
      </c>
      <c r="AJ395" s="3" t="s">
        <v>354</v>
      </c>
      <c r="AK395" s="3">
        <v>4</v>
      </c>
      <c r="AL395" s="3">
        <v>0</v>
      </c>
    </row>
    <row r="396" spans="31:38" x14ac:dyDescent="0.25">
      <c r="AE396" s="3" t="str">
        <f t="shared" si="84"/>
        <v>RA_568_29.2_4_202526</v>
      </c>
      <c r="AF396" s="3">
        <v>202526</v>
      </c>
      <c r="AG396" s="3" t="s">
        <v>193</v>
      </c>
      <c r="AH396" s="3">
        <v>568</v>
      </c>
      <c r="AI396" s="3">
        <v>29.2</v>
      </c>
      <c r="AJ396" s="3" t="s">
        <v>354</v>
      </c>
      <c r="AK396" s="3">
        <v>4</v>
      </c>
      <c r="AL396" s="3">
        <v>0</v>
      </c>
    </row>
    <row r="397" spans="31:38" x14ac:dyDescent="0.25">
      <c r="AE397" s="3" t="str">
        <f t="shared" si="84"/>
        <v>RA_572_29.2_4_202526</v>
      </c>
      <c r="AF397" s="3">
        <v>202526</v>
      </c>
      <c r="AG397" s="3" t="s">
        <v>193</v>
      </c>
      <c r="AH397" s="3">
        <v>572</v>
      </c>
      <c r="AI397" s="3">
        <v>29.2</v>
      </c>
      <c r="AJ397" s="3" t="s">
        <v>354</v>
      </c>
      <c r="AK397" s="3">
        <v>4</v>
      </c>
      <c r="AL397" s="3">
        <v>0</v>
      </c>
    </row>
    <row r="398" spans="31:38" x14ac:dyDescent="0.25">
      <c r="AE398" s="3" t="str">
        <f t="shared" si="84"/>
        <v>RA_574_29.2_4_202526</v>
      </c>
      <c r="AF398" s="3">
        <v>202526</v>
      </c>
      <c r="AG398" s="3" t="s">
        <v>193</v>
      </c>
      <c r="AH398" s="3">
        <v>574</v>
      </c>
      <c r="AI398" s="3">
        <v>29.2</v>
      </c>
      <c r="AJ398" s="3" t="s">
        <v>354</v>
      </c>
      <c r="AK398" s="3">
        <v>4</v>
      </c>
      <c r="AL398" s="3">
        <v>0</v>
      </c>
    </row>
    <row r="399" spans="31:38" x14ac:dyDescent="0.25">
      <c r="AE399" s="3" t="str">
        <f t="shared" si="84"/>
        <v>RA_576_29.2_4_202526</v>
      </c>
      <c r="AF399" s="3">
        <v>202526</v>
      </c>
      <c r="AG399" s="3" t="s">
        <v>193</v>
      </c>
      <c r="AH399" s="3">
        <v>576</v>
      </c>
      <c r="AI399" s="3">
        <v>29.2</v>
      </c>
      <c r="AJ399" s="3" t="s">
        <v>354</v>
      </c>
      <c r="AK399" s="3">
        <v>4</v>
      </c>
      <c r="AL399" s="3">
        <v>0</v>
      </c>
    </row>
    <row r="400" spans="31:38" x14ac:dyDescent="0.25">
      <c r="AE400" s="3" t="str">
        <f t="shared" si="84"/>
        <v>RA_582_29.2_4_202526</v>
      </c>
      <c r="AF400" s="3">
        <v>202526</v>
      </c>
      <c r="AG400" s="3" t="s">
        <v>193</v>
      </c>
      <c r="AH400" s="3">
        <v>582</v>
      </c>
      <c r="AI400" s="3">
        <v>29.2</v>
      </c>
      <c r="AJ400" s="3" t="s">
        <v>354</v>
      </c>
      <c r="AK400" s="3">
        <v>4</v>
      </c>
      <c r="AL400" s="3">
        <v>0</v>
      </c>
    </row>
    <row r="401" spans="31:38" x14ac:dyDescent="0.25">
      <c r="AE401" s="3" t="str">
        <f t="shared" si="84"/>
        <v>RA_586_29.2_4_202526</v>
      </c>
      <c r="AF401" s="3">
        <v>202526</v>
      </c>
      <c r="AG401" s="3" t="s">
        <v>193</v>
      </c>
      <c r="AH401" s="3">
        <v>586</v>
      </c>
      <c r="AI401" s="3">
        <v>29.2</v>
      </c>
      <c r="AJ401" s="3" t="s">
        <v>354</v>
      </c>
      <c r="AK401" s="3">
        <v>4</v>
      </c>
      <c r="AL401" s="3">
        <v>0</v>
      </c>
    </row>
    <row r="402" spans="31:38" x14ac:dyDescent="0.25">
      <c r="AE402" s="3" t="str">
        <f t="shared" si="84"/>
        <v>RA_540_29.2_4_202526</v>
      </c>
      <c r="AF402" s="3">
        <v>202526</v>
      </c>
      <c r="AG402" s="3" t="s">
        <v>193</v>
      </c>
      <c r="AH402" s="3">
        <v>540</v>
      </c>
      <c r="AI402" s="3">
        <v>29.2</v>
      </c>
      <c r="AJ402" s="3" t="s">
        <v>354</v>
      </c>
      <c r="AK402" s="3">
        <v>4</v>
      </c>
      <c r="AL402" s="3">
        <v>904.721</v>
      </c>
    </row>
    <row r="403" spans="31:38" x14ac:dyDescent="0.25">
      <c r="AE403" s="3" t="str">
        <f t="shared" si="84"/>
        <v>RA_584_29.2_4_202526</v>
      </c>
      <c r="AF403" s="3">
        <v>202526</v>
      </c>
      <c r="AG403" s="3" t="s">
        <v>193</v>
      </c>
      <c r="AH403" s="3">
        <v>584</v>
      </c>
      <c r="AI403" s="3">
        <v>29.2</v>
      </c>
      <c r="AJ403" s="3" t="s">
        <v>354</v>
      </c>
      <c r="AK403" s="3">
        <v>4</v>
      </c>
      <c r="AL403" s="3">
        <v>0</v>
      </c>
    </row>
    <row r="404" spans="31:38" x14ac:dyDescent="0.25">
      <c r="AE404" s="3" t="str">
        <f t="shared" si="84"/>
        <v>RA_522_29.2_4_202526</v>
      </c>
      <c r="AF404" s="3">
        <v>202526</v>
      </c>
      <c r="AG404" s="3" t="s">
        <v>193</v>
      </c>
      <c r="AH404" s="3">
        <v>522</v>
      </c>
      <c r="AI404" s="3">
        <v>29.2</v>
      </c>
      <c r="AJ404" s="3" t="s">
        <v>354</v>
      </c>
      <c r="AK404" s="3">
        <v>4</v>
      </c>
      <c r="AL404" s="3">
        <v>595.09100000000001</v>
      </c>
    </row>
    <row r="405" spans="31:38" x14ac:dyDescent="0.25">
      <c r="AE405" s="3" t="str">
        <f t="shared" si="84"/>
        <v>RA_544_29.2_4_202526</v>
      </c>
      <c r="AF405" s="3">
        <v>202526</v>
      </c>
      <c r="AG405" s="3" t="s">
        <v>193</v>
      </c>
      <c r="AH405" s="3">
        <v>544</v>
      </c>
      <c r="AI405" s="3">
        <v>29.2</v>
      </c>
      <c r="AJ405" s="3" t="s">
        <v>354</v>
      </c>
      <c r="AK405" s="3">
        <v>4</v>
      </c>
      <c r="AL405" s="3">
        <v>1508.3567001666934</v>
      </c>
    </row>
    <row r="406" spans="31:38" x14ac:dyDescent="0.25">
      <c r="AE406" s="3" t="str">
        <f t="shared" si="84"/>
        <v>RA_542_29.2_4_202526</v>
      </c>
      <c r="AF406" s="3">
        <v>202526</v>
      </c>
      <c r="AG406" s="3" t="s">
        <v>193</v>
      </c>
      <c r="AH406" s="3">
        <v>542</v>
      </c>
      <c r="AI406" s="3">
        <v>29.2</v>
      </c>
      <c r="AJ406" s="3" t="s">
        <v>354</v>
      </c>
      <c r="AK406" s="3">
        <v>4</v>
      </c>
      <c r="AL406" s="3">
        <v>248.47499999999999</v>
      </c>
    </row>
    <row r="407" spans="31:38" x14ac:dyDescent="0.25">
      <c r="AE407" s="3" t="str">
        <f t="shared" si="84"/>
        <v>RA_514_29.2_4_202526</v>
      </c>
      <c r="AF407" s="3">
        <v>202526</v>
      </c>
      <c r="AG407" s="3" t="s">
        <v>193</v>
      </c>
      <c r="AH407" s="3">
        <v>514</v>
      </c>
      <c r="AI407" s="3">
        <v>29.2</v>
      </c>
      <c r="AJ407" s="3" t="s">
        <v>354</v>
      </c>
      <c r="AK407" s="3">
        <v>4</v>
      </c>
      <c r="AL407" s="3">
        <v>1184.1500000000001</v>
      </c>
    </row>
    <row r="408" spans="31:38" x14ac:dyDescent="0.25">
      <c r="AE408" s="3" t="str">
        <f t="shared" si="84"/>
        <v>RA_516_29.2_4_202526</v>
      </c>
      <c r="AF408" s="3">
        <v>202526</v>
      </c>
      <c r="AG408" s="3" t="s">
        <v>193</v>
      </c>
      <c r="AH408" s="3">
        <v>516</v>
      </c>
      <c r="AI408" s="3">
        <v>29.2</v>
      </c>
      <c r="AJ408" s="3" t="s">
        <v>354</v>
      </c>
      <c r="AK408" s="3">
        <v>4</v>
      </c>
      <c r="AL408" s="3">
        <v>653.82100000000003</v>
      </c>
    </row>
    <row r="409" spans="31:38" x14ac:dyDescent="0.25">
      <c r="AE409" s="3" t="str">
        <f t="shared" si="84"/>
        <v>RA_520_29.2_4_202526</v>
      </c>
      <c r="AF409" s="3">
        <v>202526</v>
      </c>
      <c r="AG409" s="3" t="s">
        <v>193</v>
      </c>
      <c r="AH409" s="3">
        <v>520</v>
      </c>
      <c r="AI409" s="3">
        <v>29.2</v>
      </c>
      <c r="AJ409" s="3" t="s">
        <v>354</v>
      </c>
      <c r="AK409" s="3">
        <v>4</v>
      </c>
      <c r="AL409" s="3">
        <v>1080.6110000000001</v>
      </c>
    </row>
    <row r="410" spans="31:38" x14ac:dyDescent="0.25">
      <c r="AE410" s="3" t="str">
        <f t="shared" si="84"/>
        <v>RA_512_29.2_4_202526</v>
      </c>
      <c r="AF410" s="3">
        <v>202526</v>
      </c>
      <c r="AG410" s="3" t="s">
        <v>193</v>
      </c>
      <c r="AH410" s="3">
        <v>512</v>
      </c>
      <c r="AI410" s="3">
        <v>29.2</v>
      </c>
      <c r="AJ410" s="3" t="s">
        <v>354</v>
      </c>
      <c r="AK410" s="3">
        <v>4</v>
      </c>
      <c r="AL410" s="3">
        <v>386.68563999999998</v>
      </c>
    </row>
    <row r="411" spans="31:38" x14ac:dyDescent="0.25">
      <c r="AE411" s="3" t="str">
        <f t="shared" si="84"/>
        <v>RA_524_29.2_4_202526</v>
      </c>
      <c r="AF411" s="3">
        <v>202526</v>
      </c>
      <c r="AG411" s="3" t="s">
        <v>193</v>
      </c>
      <c r="AH411" s="3">
        <v>524</v>
      </c>
      <c r="AI411" s="3">
        <v>29.2</v>
      </c>
      <c r="AJ411" s="3" t="s">
        <v>354</v>
      </c>
      <c r="AK411" s="3">
        <v>4</v>
      </c>
      <c r="AL411" s="3">
        <v>1808.42</v>
      </c>
    </row>
    <row r="412" spans="31:38" x14ac:dyDescent="0.25">
      <c r="AE412" s="3" t="str">
        <f t="shared" si="84"/>
        <v>RA_526_29.2_4_202526</v>
      </c>
      <c r="AF412" s="3">
        <v>202526</v>
      </c>
      <c r="AG412" s="3" t="s">
        <v>193</v>
      </c>
      <c r="AH412" s="3">
        <v>526</v>
      </c>
      <c r="AI412" s="3">
        <v>29.2</v>
      </c>
      <c r="AJ412" s="3" t="s">
        <v>354</v>
      </c>
      <c r="AK412" s="3">
        <v>4</v>
      </c>
      <c r="AL412" s="3">
        <v>532</v>
      </c>
    </row>
    <row r="413" spans="31:38" x14ac:dyDescent="0.25">
      <c r="AE413" s="3" t="str">
        <f t="shared" si="84"/>
        <v>RA_528_29.2_4_202526</v>
      </c>
      <c r="AF413" s="3">
        <v>202526</v>
      </c>
      <c r="AG413" s="3" t="s">
        <v>193</v>
      </c>
      <c r="AH413" s="3">
        <v>528</v>
      </c>
      <c r="AI413" s="3">
        <v>29.2</v>
      </c>
      <c r="AJ413" s="3" t="s">
        <v>354</v>
      </c>
      <c r="AK413" s="3">
        <v>4</v>
      </c>
      <c r="AL413" s="3">
        <v>601</v>
      </c>
    </row>
    <row r="414" spans="31:38" x14ac:dyDescent="0.25">
      <c r="AE414" s="3" t="str">
        <f t="shared" si="84"/>
        <v>RA_530_29.2_4_202526</v>
      </c>
      <c r="AF414" s="3">
        <v>202526</v>
      </c>
      <c r="AG414" s="3" t="s">
        <v>193</v>
      </c>
      <c r="AH414" s="3">
        <v>530</v>
      </c>
      <c r="AI414" s="3">
        <v>29.2</v>
      </c>
      <c r="AJ414" s="3" t="s">
        <v>354</v>
      </c>
      <c r="AK414" s="3">
        <v>4</v>
      </c>
      <c r="AL414" s="3">
        <v>1576.002</v>
      </c>
    </row>
    <row r="415" spans="31:38" x14ac:dyDescent="0.25">
      <c r="AE415" s="3" t="str">
        <f t="shared" si="84"/>
        <v>RA_532_29.2_4_202526</v>
      </c>
      <c r="AF415" s="3">
        <v>202526</v>
      </c>
      <c r="AG415" s="3" t="s">
        <v>193</v>
      </c>
      <c r="AH415" s="3">
        <v>532</v>
      </c>
      <c r="AI415" s="3">
        <v>29.2</v>
      </c>
      <c r="AJ415" s="3" t="s">
        <v>354</v>
      </c>
      <c r="AK415" s="3">
        <v>4</v>
      </c>
      <c r="AL415" s="3">
        <v>222.05900000000003</v>
      </c>
    </row>
    <row r="416" spans="31:38" x14ac:dyDescent="0.25">
      <c r="AE416" s="3" t="str">
        <f t="shared" si="84"/>
        <v>RA_534_29.2_4_202526</v>
      </c>
      <c r="AF416" s="3">
        <v>202526</v>
      </c>
      <c r="AG416" s="3" t="s">
        <v>193</v>
      </c>
      <c r="AH416" s="3">
        <v>534</v>
      </c>
      <c r="AI416" s="3">
        <v>29.2</v>
      </c>
      <c r="AJ416" s="3" t="s">
        <v>354</v>
      </c>
      <c r="AK416" s="3">
        <v>4</v>
      </c>
      <c r="AL416" s="3">
        <v>1045.885</v>
      </c>
    </row>
    <row r="417" spans="31:38" x14ac:dyDescent="0.25">
      <c r="AE417" s="3" t="str">
        <f t="shared" si="84"/>
        <v>RA_536_29.2_4_202526</v>
      </c>
      <c r="AF417" s="3">
        <v>202526</v>
      </c>
      <c r="AG417" s="3" t="s">
        <v>193</v>
      </c>
      <c r="AH417" s="3">
        <v>536</v>
      </c>
      <c r="AI417" s="3">
        <v>29.2</v>
      </c>
      <c r="AJ417" s="3" t="s">
        <v>354</v>
      </c>
      <c r="AK417" s="3">
        <v>4</v>
      </c>
      <c r="AL417" s="3">
        <v>760.81200000000001</v>
      </c>
    </row>
    <row r="418" spans="31:38" x14ac:dyDescent="0.25">
      <c r="AE418" s="3" t="str">
        <f t="shared" si="84"/>
        <v>RA_538_29.2_4_202526</v>
      </c>
      <c r="AF418" s="3">
        <v>202526</v>
      </c>
      <c r="AG418" s="3" t="s">
        <v>193</v>
      </c>
      <c r="AH418" s="3">
        <v>538</v>
      </c>
      <c r="AI418" s="3">
        <v>29.2</v>
      </c>
      <c r="AJ418" s="3" t="s">
        <v>354</v>
      </c>
      <c r="AK418" s="3">
        <v>4</v>
      </c>
      <c r="AL418" s="3">
        <v>292.59785985589872</v>
      </c>
    </row>
    <row r="419" spans="31:38" x14ac:dyDescent="0.25">
      <c r="AE419" s="3" t="str">
        <f t="shared" si="84"/>
        <v>RA_518_29.2_4_202526</v>
      </c>
      <c r="AF419" s="3">
        <v>202526</v>
      </c>
      <c r="AG419" s="3" t="s">
        <v>193</v>
      </c>
      <c r="AH419" s="3">
        <v>518</v>
      </c>
      <c r="AI419" s="3">
        <v>29.2</v>
      </c>
      <c r="AJ419" s="3" t="s">
        <v>354</v>
      </c>
      <c r="AK419" s="3">
        <v>4</v>
      </c>
      <c r="AL419" s="3">
        <v>1190.7651310947465</v>
      </c>
    </row>
    <row r="420" spans="31:38" x14ac:dyDescent="0.25">
      <c r="AE420" s="3" t="str">
        <f t="shared" si="84"/>
        <v>RA_586_29.2_4_202425</v>
      </c>
      <c r="AF420" s="3">
        <v>202425</v>
      </c>
      <c r="AG420" s="3" t="s">
        <v>193</v>
      </c>
      <c r="AH420" s="3">
        <v>586</v>
      </c>
      <c r="AI420" s="3">
        <v>29.2</v>
      </c>
      <c r="AJ420" s="3" t="s">
        <v>354</v>
      </c>
      <c r="AK420" s="3">
        <v>4</v>
      </c>
      <c r="AL420" s="3">
        <v>0</v>
      </c>
    </row>
    <row r="421" spans="31:38" x14ac:dyDescent="0.25">
      <c r="AE421" s="3" t="str">
        <f t="shared" si="84"/>
        <v>RA_562_29.2_4_202425</v>
      </c>
      <c r="AF421" s="3">
        <v>202425</v>
      </c>
      <c r="AG421" s="3" t="s">
        <v>193</v>
      </c>
      <c r="AH421" s="3">
        <v>562</v>
      </c>
      <c r="AI421" s="3">
        <v>29.2</v>
      </c>
      <c r="AJ421" s="3" t="s">
        <v>354</v>
      </c>
      <c r="AK421" s="3">
        <v>4</v>
      </c>
      <c r="AL421" s="3">
        <v>0</v>
      </c>
    </row>
    <row r="422" spans="31:38" x14ac:dyDescent="0.25">
      <c r="AE422" s="3" t="str">
        <f t="shared" si="84"/>
        <v>RA_544_29.2_4_202425</v>
      </c>
      <c r="AF422" s="3">
        <v>202425</v>
      </c>
      <c r="AG422" s="3" t="s">
        <v>193</v>
      </c>
      <c r="AH422" s="3">
        <v>544</v>
      </c>
      <c r="AI422" s="3">
        <v>29.2</v>
      </c>
      <c r="AJ422" s="3" t="s">
        <v>354</v>
      </c>
      <c r="AK422" s="3">
        <v>4</v>
      </c>
      <c r="AL422" s="3">
        <v>1482.0148249472863</v>
      </c>
    </row>
    <row r="423" spans="31:38" x14ac:dyDescent="0.25">
      <c r="AE423" s="3" t="str">
        <f t="shared" si="84"/>
        <v>RA_546_29.2_4_202425</v>
      </c>
      <c r="AF423" s="3">
        <v>202425</v>
      </c>
      <c r="AG423" s="3" t="s">
        <v>193</v>
      </c>
      <c r="AH423" s="3">
        <v>546</v>
      </c>
      <c r="AI423" s="3">
        <v>29.2</v>
      </c>
      <c r="AJ423" s="3" t="s">
        <v>354</v>
      </c>
      <c r="AK423" s="3">
        <v>4</v>
      </c>
      <c r="AL423" s="3">
        <v>559</v>
      </c>
    </row>
    <row r="424" spans="31:38" x14ac:dyDescent="0.25">
      <c r="AE424" s="3" t="str">
        <f t="shared" si="84"/>
        <v>RA_548_29.2_4_202425</v>
      </c>
      <c r="AF424" s="3">
        <v>202425</v>
      </c>
      <c r="AG424" s="3" t="s">
        <v>193</v>
      </c>
      <c r="AH424" s="3">
        <v>548</v>
      </c>
      <c r="AI424" s="3">
        <v>29.2</v>
      </c>
      <c r="AJ424" s="3" t="s">
        <v>354</v>
      </c>
      <c r="AK424" s="3">
        <v>4</v>
      </c>
      <c r="AL424" s="3">
        <v>400</v>
      </c>
    </row>
    <row r="425" spans="31:38" x14ac:dyDescent="0.25">
      <c r="AE425" s="3" t="str">
        <f t="shared" si="84"/>
        <v>RA_550_29.2_4_202425</v>
      </c>
      <c r="AF425" s="3">
        <v>202425</v>
      </c>
      <c r="AG425" s="3" t="s">
        <v>193</v>
      </c>
      <c r="AH425" s="3">
        <v>550</v>
      </c>
      <c r="AI425" s="3">
        <v>29.2</v>
      </c>
      <c r="AJ425" s="3" t="s">
        <v>354</v>
      </c>
      <c r="AK425" s="3">
        <v>4</v>
      </c>
      <c r="AL425" s="3">
        <v>329.51400000000001</v>
      </c>
    </row>
    <row r="426" spans="31:38" x14ac:dyDescent="0.25">
      <c r="AE426" s="3" t="str">
        <f t="shared" si="84"/>
        <v>RA_552_29.2_4_202425</v>
      </c>
      <c r="AF426" s="3">
        <v>202425</v>
      </c>
      <c r="AG426" s="3" t="s">
        <v>193</v>
      </c>
      <c r="AH426" s="3">
        <v>552</v>
      </c>
      <c r="AI426" s="3">
        <v>29.2</v>
      </c>
      <c r="AJ426" s="3" t="s">
        <v>354</v>
      </c>
      <c r="AK426" s="3">
        <v>4</v>
      </c>
      <c r="AL426" s="3">
        <v>550.04999999999995</v>
      </c>
    </row>
    <row r="427" spans="31:38" x14ac:dyDescent="0.25">
      <c r="AE427" s="3" t="str">
        <f t="shared" si="84"/>
        <v>RA_564_29.2_4_202425</v>
      </c>
      <c r="AF427" s="3">
        <v>202425</v>
      </c>
      <c r="AG427" s="3" t="s">
        <v>193</v>
      </c>
      <c r="AH427" s="3">
        <v>564</v>
      </c>
      <c r="AI427" s="3">
        <v>29.2</v>
      </c>
      <c r="AJ427" s="3" t="s">
        <v>354</v>
      </c>
      <c r="AK427" s="3">
        <v>4</v>
      </c>
      <c r="AL427" s="3">
        <v>0</v>
      </c>
    </row>
    <row r="428" spans="31:38" x14ac:dyDescent="0.25">
      <c r="AE428" s="3" t="str">
        <f t="shared" si="84"/>
        <v>RA_566_29.2_4_202425</v>
      </c>
      <c r="AF428" s="3">
        <v>202425</v>
      </c>
      <c r="AG428" s="3" t="s">
        <v>193</v>
      </c>
      <c r="AH428" s="3">
        <v>566</v>
      </c>
      <c r="AI428" s="3">
        <v>29.2</v>
      </c>
      <c r="AJ428" s="3" t="s">
        <v>354</v>
      </c>
      <c r="AK428" s="3">
        <v>4</v>
      </c>
      <c r="AL428" s="3">
        <v>0</v>
      </c>
    </row>
    <row r="429" spans="31:38" x14ac:dyDescent="0.25">
      <c r="AE429" s="3" t="str">
        <f t="shared" si="84"/>
        <v>RA_568_29.2_4_202425</v>
      </c>
      <c r="AF429" s="3">
        <v>202425</v>
      </c>
      <c r="AG429" s="3" t="s">
        <v>193</v>
      </c>
      <c r="AH429" s="3">
        <v>568</v>
      </c>
      <c r="AI429" s="3">
        <v>29.2</v>
      </c>
      <c r="AJ429" s="3" t="s">
        <v>354</v>
      </c>
      <c r="AK429" s="3">
        <v>4</v>
      </c>
      <c r="AL429" s="3">
        <v>0</v>
      </c>
    </row>
    <row r="430" spans="31:38" x14ac:dyDescent="0.25">
      <c r="AE430" s="3" t="str">
        <f t="shared" si="84"/>
        <v>RA_572_29.2_4_202425</v>
      </c>
      <c r="AF430" s="3">
        <v>202425</v>
      </c>
      <c r="AG430" s="3" t="s">
        <v>193</v>
      </c>
      <c r="AH430" s="3">
        <v>572</v>
      </c>
      <c r="AI430" s="3">
        <v>29.2</v>
      </c>
      <c r="AJ430" s="3" t="s">
        <v>354</v>
      </c>
      <c r="AK430" s="3">
        <v>4</v>
      </c>
      <c r="AL430" s="3">
        <v>0</v>
      </c>
    </row>
    <row r="431" spans="31:38" x14ac:dyDescent="0.25">
      <c r="AE431" s="3" t="str">
        <f t="shared" si="84"/>
        <v>RA_574_29.2_4_202425</v>
      </c>
      <c r="AF431" s="3">
        <v>202425</v>
      </c>
      <c r="AG431" s="3" t="s">
        <v>193</v>
      </c>
      <c r="AH431" s="3">
        <v>574</v>
      </c>
      <c r="AI431" s="3">
        <v>29.2</v>
      </c>
      <c r="AJ431" s="3" t="s">
        <v>354</v>
      </c>
      <c r="AK431" s="3">
        <v>4</v>
      </c>
      <c r="AL431" s="3">
        <v>0</v>
      </c>
    </row>
    <row r="432" spans="31:38" x14ac:dyDescent="0.25">
      <c r="AE432" s="3" t="str">
        <f t="shared" si="84"/>
        <v>RA_576_29.2_4_202425</v>
      </c>
      <c r="AF432" s="3">
        <v>202425</v>
      </c>
      <c r="AG432" s="3" t="s">
        <v>193</v>
      </c>
      <c r="AH432" s="3">
        <v>576</v>
      </c>
      <c r="AI432" s="3">
        <v>29.2</v>
      </c>
      <c r="AJ432" s="3" t="s">
        <v>354</v>
      </c>
      <c r="AK432" s="3">
        <v>4</v>
      </c>
      <c r="AL432" s="3">
        <v>0</v>
      </c>
    </row>
    <row r="433" spans="31:38" x14ac:dyDescent="0.25">
      <c r="AE433" s="3" t="str">
        <f t="shared" si="84"/>
        <v>RA_584_29.2_4_202425</v>
      </c>
      <c r="AF433" s="3">
        <v>202425</v>
      </c>
      <c r="AG433" s="3" t="s">
        <v>193</v>
      </c>
      <c r="AH433" s="3">
        <v>584</v>
      </c>
      <c r="AI433" s="3">
        <v>29.2</v>
      </c>
      <c r="AJ433" s="3" t="s">
        <v>354</v>
      </c>
      <c r="AK433" s="3">
        <v>4</v>
      </c>
      <c r="AL433" s="3">
        <v>0</v>
      </c>
    </row>
    <row r="434" spans="31:38" x14ac:dyDescent="0.25">
      <c r="AE434" s="3" t="str">
        <f t="shared" si="84"/>
        <v>RA_542_29.2_4_202425</v>
      </c>
      <c r="AF434" s="3">
        <v>202425</v>
      </c>
      <c r="AG434" s="3" t="s">
        <v>193</v>
      </c>
      <c r="AH434" s="3">
        <v>542</v>
      </c>
      <c r="AI434" s="3">
        <v>29.2</v>
      </c>
      <c r="AJ434" s="3" t="s">
        <v>354</v>
      </c>
      <c r="AK434" s="3">
        <v>4</v>
      </c>
      <c r="AL434" s="3">
        <v>229.85243999999997</v>
      </c>
    </row>
    <row r="435" spans="31:38" x14ac:dyDescent="0.25">
      <c r="AE435" s="3" t="str">
        <f t="shared" si="84"/>
        <v>RA_582_29.2_4_202425</v>
      </c>
      <c r="AF435" s="3">
        <v>202425</v>
      </c>
      <c r="AG435" s="3" t="s">
        <v>193</v>
      </c>
      <c r="AH435" s="3">
        <v>582</v>
      </c>
      <c r="AI435" s="3">
        <v>29.2</v>
      </c>
      <c r="AJ435" s="3" t="s">
        <v>354</v>
      </c>
      <c r="AK435" s="3">
        <v>4</v>
      </c>
      <c r="AL435" s="3">
        <v>0</v>
      </c>
    </row>
    <row r="436" spans="31:38" x14ac:dyDescent="0.25">
      <c r="AE436" s="3" t="str">
        <f t="shared" si="84"/>
        <v>RA_518_29.2_4_202425</v>
      </c>
      <c r="AF436" s="3">
        <v>202425</v>
      </c>
      <c r="AG436" s="3" t="s">
        <v>193</v>
      </c>
      <c r="AH436" s="3">
        <v>518</v>
      </c>
      <c r="AI436" s="3">
        <v>29.2</v>
      </c>
      <c r="AJ436" s="3" t="s">
        <v>354</v>
      </c>
      <c r="AK436" s="3">
        <v>4</v>
      </c>
      <c r="AL436" s="3">
        <v>1207.0250000000001</v>
      </c>
    </row>
    <row r="437" spans="31:38" x14ac:dyDescent="0.25">
      <c r="AE437" s="3" t="str">
        <f t="shared" si="84"/>
        <v>RA_545_29.2_4_202425</v>
      </c>
      <c r="AF437" s="3">
        <v>202425</v>
      </c>
      <c r="AG437" s="3" t="s">
        <v>193</v>
      </c>
      <c r="AH437" s="3">
        <v>545</v>
      </c>
      <c r="AI437" s="3">
        <v>29.2</v>
      </c>
      <c r="AJ437" s="3" t="s">
        <v>354</v>
      </c>
      <c r="AK437" s="3">
        <v>4</v>
      </c>
      <c r="AL437" s="3">
        <v>545.75043928405125</v>
      </c>
    </row>
    <row r="438" spans="31:38" x14ac:dyDescent="0.25">
      <c r="AE438" s="3" t="str">
        <f t="shared" si="84"/>
        <v>RA_540_29.2_4_202425</v>
      </c>
      <c r="AF438" s="3">
        <v>202425</v>
      </c>
      <c r="AG438" s="3" t="s">
        <v>193</v>
      </c>
      <c r="AH438" s="3">
        <v>540</v>
      </c>
      <c r="AI438" s="3">
        <v>29.2</v>
      </c>
      <c r="AJ438" s="3" t="s">
        <v>354</v>
      </c>
      <c r="AK438" s="3">
        <v>4</v>
      </c>
      <c r="AL438" s="3">
        <v>863.30399999999997</v>
      </c>
    </row>
    <row r="439" spans="31:38" x14ac:dyDescent="0.25">
      <c r="AE439" s="3" t="str">
        <f t="shared" si="84"/>
        <v>RA_512_29.2_4_202425</v>
      </c>
      <c r="AF439" s="3">
        <v>202425</v>
      </c>
      <c r="AG439" s="3" t="s">
        <v>193</v>
      </c>
      <c r="AH439" s="3">
        <v>512</v>
      </c>
      <c r="AI439" s="3">
        <v>29.2</v>
      </c>
      <c r="AJ439" s="3" t="s">
        <v>354</v>
      </c>
      <c r="AK439" s="3">
        <v>4</v>
      </c>
      <c r="AL439" s="3">
        <v>376.62880000000001</v>
      </c>
    </row>
    <row r="440" spans="31:38" x14ac:dyDescent="0.25">
      <c r="AE440" s="3" t="str">
        <f t="shared" si="84"/>
        <v>RA_516_29.2_4_202425</v>
      </c>
      <c r="AF440" s="3">
        <v>202425</v>
      </c>
      <c r="AG440" s="3" t="s">
        <v>193</v>
      </c>
      <c r="AH440" s="3">
        <v>516</v>
      </c>
      <c r="AI440" s="3">
        <v>29.2</v>
      </c>
      <c r="AJ440" s="3" t="s">
        <v>354</v>
      </c>
      <c r="AK440" s="3">
        <v>4</v>
      </c>
      <c r="AL440" s="3">
        <v>642.66499999999996</v>
      </c>
    </row>
    <row r="441" spans="31:38" x14ac:dyDescent="0.25">
      <c r="AE441" s="3" t="str">
        <f t="shared" si="84"/>
        <v>RA_520_29.2_4_202425</v>
      </c>
      <c r="AF441" s="3">
        <v>202425</v>
      </c>
      <c r="AG441" s="3" t="s">
        <v>193</v>
      </c>
      <c r="AH441" s="3">
        <v>520</v>
      </c>
      <c r="AI441" s="3">
        <v>29.2</v>
      </c>
      <c r="AJ441" s="3" t="s">
        <v>354</v>
      </c>
      <c r="AK441" s="3">
        <v>4</v>
      </c>
      <c r="AL441" s="3">
        <v>1173.58</v>
      </c>
    </row>
    <row r="442" spans="31:38" x14ac:dyDescent="0.25">
      <c r="AE442" s="3" t="str">
        <f t="shared" si="84"/>
        <v>RA_522_29.2_4_202425</v>
      </c>
      <c r="AF442" s="3">
        <v>202425</v>
      </c>
      <c r="AG442" s="3" t="s">
        <v>193</v>
      </c>
      <c r="AH442" s="3">
        <v>522</v>
      </c>
      <c r="AI442" s="3">
        <v>29.2</v>
      </c>
      <c r="AJ442" s="3" t="s">
        <v>354</v>
      </c>
      <c r="AK442" s="3">
        <v>4</v>
      </c>
      <c r="AL442" s="3">
        <v>569.31299999999999</v>
      </c>
    </row>
    <row r="443" spans="31:38" x14ac:dyDescent="0.25">
      <c r="AE443" s="3" t="str">
        <f t="shared" si="84"/>
        <v>RA_524_29.2_4_202425</v>
      </c>
      <c r="AF443" s="3">
        <v>202425</v>
      </c>
      <c r="AG443" s="3" t="s">
        <v>193</v>
      </c>
      <c r="AH443" s="3">
        <v>524</v>
      </c>
      <c r="AI443" s="3">
        <v>29.2</v>
      </c>
      <c r="AJ443" s="3" t="s">
        <v>354</v>
      </c>
      <c r="AK443" s="3">
        <v>4</v>
      </c>
      <c r="AL443" s="3">
        <v>1780.38</v>
      </c>
    </row>
    <row r="444" spans="31:38" x14ac:dyDescent="0.25">
      <c r="AE444" s="3" t="str">
        <f t="shared" si="84"/>
        <v>RA_536_29.2_4_202425</v>
      </c>
      <c r="AF444" s="3">
        <v>202425</v>
      </c>
      <c r="AG444" s="3" t="s">
        <v>193</v>
      </c>
      <c r="AH444" s="3">
        <v>536</v>
      </c>
      <c r="AI444" s="3">
        <v>29.2</v>
      </c>
      <c r="AJ444" s="3" t="s">
        <v>354</v>
      </c>
      <c r="AK444" s="3">
        <v>4</v>
      </c>
      <c r="AL444" s="3">
        <v>750.94799999999998</v>
      </c>
    </row>
    <row r="445" spans="31:38" x14ac:dyDescent="0.25">
      <c r="AE445" s="3" t="str">
        <f t="shared" si="84"/>
        <v>RA_514_29.2_4_202425</v>
      </c>
      <c r="AF445" s="3">
        <v>202425</v>
      </c>
      <c r="AG445" s="3" t="s">
        <v>193</v>
      </c>
      <c r="AH445" s="3">
        <v>514</v>
      </c>
      <c r="AI445" s="3">
        <v>29.2</v>
      </c>
      <c r="AJ445" s="3" t="s">
        <v>354</v>
      </c>
      <c r="AK445" s="3">
        <v>4</v>
      </c>
      <c r="AL445" s="3">
        <v>1246.17</v>
      </c>
    </row>
    <row r="446" spans="31:38" x14ac:dyDescent="0.25">
      <c r="AE446" s="3" t="str">
        <f t="shared" si="84"/>
        <v>RA_538_29.2_4_202425</v>
      </c>
      <c r="AF446" s="3">
        <v>202425</v>
      </c>
      <c r="AG446" s="3" t="s">
        <v>193</v>
      </c>
      <c r="AH446" s="3">
        <v>538</v>
      </c>
      <c r="AI446" s="3">
        <v>29.2</v>
      </c>
      <c r="AJ446" s="3" t="s">
        <v>354</v>
      </c>
      <c r="AK446" s="3">
        <v>4</v>
      </c>
      <c r="AL446" s="3">
        <v>398.85505785823625</v>
      </c>
    </row>
    <row r="447" spans="31:38" x14ac:dyDescent="0.25">
      <c r="AE447" s="3" t="str">
        <f t="shared" si="84"/>
        <v>RA_526_29.2_4_202425</v>
      </c>
      <c r="AF447" s="3">
        <v>202425</v>
      </c>
      <c r="AG447" s="3" t="s">
        <v>193</v>
      </c>
      <c r="AH447" s="3">
        <v>526</v>
      </c>
      <c r="AI447" s="3">
        <v>29.2</v>
      </c>
      <c r="AJ447" s="3" t="s">
        <v>354</v>
      </c>
      <c r="AK447" s="3">
        <v>4</v>
      </c>
      <c r="AL447" s="3">
        <v>501.61110842867663</v>
      </c>
    </row>
    <row r="448" spans="31:38" x14ac:dyDescent="0.25">
      <c r="AE448" s="3" t="str">
        <f t="shared" si="84"/>
        <v>RA_534_29.2_4_202425</v>
      </c>
      <c r="AF448" s="3">
        <v>202425</v>
      </c>
      <c r="AG448" s="3" t="s">
        <v>193</v>
      </c>
      <c r="AH448" s="3">
        <v>534</v>
      </c>
      <c r="AI448" s="3">
        <v>29.2</v>
      </c>
      <c r="AJ448" s="3" t="s">
        <v>354</v>
      </c>
      <c r="AK448" s="3">
        <v>4</v>
      </c>
      <c r="AL448" s="3">
        <v>1006.832</v>
      </c>
    </row>
    <row r="449" spans="31:38" x14ac:dyDescent="0.25">
      <c r="AE449" s="3" t="str">
        <f t="shared" si="84"/>
        <v>RA_532_29.2_4_202425</v>
      </c>
      <c r="AF449" s="3">
        <v>202425</v>
      </c>
      <c r="AG449" s="3" t="s">
        <v>193</v>
      </c>
      <c r="AH449" s="3">
        <v>532</v>
      </c>
      <c r="AI449" s="3">
        <v>29.2</v>
      </c>
      <c r="AJ449" s="3" t="s">
        <v>354</v>
      </c>
      <c r="AK449" s="3">
        <v>4</v>
      </c>
      <c r="AL449" s="3">
        <v>222</v>
      </c>
    </row>
    <row r="450" spans="31:38" x14ac:dyDescent="0.25">
      <c r="AE450" s="3" t="str">
        <f t="shared" si="84"/>
        <v>RA_530_29.2_4_202425</v>
      </c>
      <c r="AF450" s="3">
        <v>202425</v>
      </c>
      <c r="AG450" s="3" t="s">
        <v>193</v>
      </c>
      <c r="AH450" s="3">
        <v>530</v>
      </c>
      <c r="AI450" s="3">
        <v>29.2</v>
      </c>
      <c r="AJ450" s="3" t="s">
        <v>354</v>
      </c>
      <c r="AK450" s="3">
        <v>4</v>
      </c>
      <c r="AL450" s="3">
        <v>1284.2380000000001</v>
      </c>
    </row>
    <row r="451" spans="31:38" x14ac:dyDescent="0.25">
      <c r="AE451" s="3" t="str">
        <f t="shared" si="84"/>
        <v>RA_528_29.2_4_202425</v>
      </c>
      <c r="AF451" s="3">
        <v>202425</v>
      </c>
      <c r="AG451" s="3" t="s">
        <v>193</v>
      </c>
      <c r="AH451" s="3">
        <v>528</v>
      </c>
      <c r="AI451" s="3">
        <v>29.2</v>
      </c>
      <c r="AJ451" s="3" t="s">
        <v>354</v>
      </c>
      <c r="AK451" s="3">
        <v>4</v>
      </c>
      <c r="AL451" s="3">
        <v>590</v>
      </c>
    </row>
    <row r="452" spans="31:38" x14ac:dyDescent="0.25">
      <c r="AE452" s="3" t="str">
        <f t="shared" ref="AE452:AE515" si="85">AG452&amp;"_"&amp;AH452&amp;"_"&amp;AI452&amp;"_"&amp;AK452&amp;"_"&amp;AF452</f>
        <v>RA_586_30_4_202526</v>
      </c>
      <c r="AF452" s="3">
        <v>202526</v>
      </c>
      <c r="AG452" s="3" t="s">
        <v>193</v>
      </c>
      <c r="AH452" s="3">
        <v>586</v>
      </c>
      <c r="AI452" s="3">
        <v>30</v>
      </c>
      <c r="AJ452" s="3" t="s">
        <v>392</v>
      </c>
      <c r="AK452" s="3">
        <v>4</v>
      </c>
      <c r="AL452" s="3">
        <v>0</v>
      </c>
    </row>
    <row r="453" spans="31:38" x14ac:dyDescent="0.25">
      <c r="AE453" s="3" t="str">
        <f t="shared" si="85"/>
        <v>RA_562_30_4_202526</v>
      </c>
      <c r="AF453" s="3">
        <v>202526</v>
      </c>
      <c r="AG453" s="3" t="s">
        <v>193</v>
      </c>
      <c r="AH453" s="3">
        <v>562</v>
      </c>
      <c r="AI453" s="3">
        <v>30</v>
      </c>
      <c r="AJ453" s="3" t="s">
        <v>392</v>
      </c>
      <c r="AK453" s="3">
        <v>4</v>
      </c>
      <c r="AL453" s="3">
        <v>0</v>
      </c>
    </row>
    <row r="454" spans="31:38" x14ac:dyDescent="0.25">
      <c r="AE454" s="3" t="str">
        <f t="shared" si="85"/>
        <v>RA_545_30_4_202526</v>
      </c>
      <c r="AF454" s="3">
        <v>202526</v>
      </c>
      <c r="AG454" s="3" t="s">
        <v>193</v>
      </c>
      <c r="AH454" s="3">
        <v>545</v>
      </c>
      <c r="AI454" s="3">
        <v>30</v>
      </c>
      <c r="AJ454" s="3" t="s">
        <v>392</v>
      </c>
      <c r="AK454" s="3">
        <v>4</v>
      </c>
      <c r="AL454" s="3">
        <v>465.70299999999997</v>
      </c>
    </row>
    <row r="455" spans="31:38" x14ac:dyDescent="0.25">
      <c r="AE455" s="3" t="str">
        <f t="shared" si="85"/>
        <v>RA_546_30_4_202526</v>
      </c>
      <c r="AF455" s="3">
        <v>202526</v>
      </c>
      <c r="AG455" s="3" t="s">
        <v>193</v>
      </c>
      <c r="AH455" s="3">
        <v>546</v>
      </c>
      <c r="AI455" s="3">
        <v>30</v>
      </c>
      <c r="AJ455" s="3" t="s">
        <v>392</v>
      </c>
      <c r="AK455" s="3">
        <v>4</v>
      </c>
      <c r="AL455" s="3">
        <v>558</v>
      </c>
    </row>
    <row r="456" spans="31:38" x14ac:dyDescent="0.25">
      <c r="AE456" s="3" t="str">
        <f t="shared" si="85"/>
        <v>RA_548_30_4_202526</v>
      </c>
      <c r="AF456" s="3">
        <v>202526</v>
      </c>
      <c r="AG456" s="3" t="s">
        <v>193</v>
      </c>
      <c r="AH456" s="3">
        <v>548</v>
      </c>
      <c r="AI456" s="3">
        <v>30</v>
      </c>
      <c r="AJ456" s="3" t="s">
        <v>392</v>
      </c>
      <c r="AK456" s="3">
        <v>4</v>
      </c>
      <c r="AL456" s="3">
        <v>474.67800000000005</v>
      </c>
    </row>
    <row r="457" spans="31:38" x14ac:dyDescent="0.25">
      <c r="AE457" s="3" t="str">
        <f t="shared" si="85"/>
        <v>RA_550_30_4_202526</v>
      </c>
      <c r="AF457" s="3">
        <v>202526</v>
      </c>
      <c r="AG457" s="3" t="s">
        <v>193</v>
      </c>
      <c r="AH457" s="3">
        <v>550</v>
      </c>
      <c r="AI457" s="3">
        <v>30</v>
      </c>
      <c r="AJ457" s="3" t="s">
        <v>392</v>
      </c>
      <c r="AK457" s="3">
        <v>4</v>
      </c>
      <c r="AL457" s="3">
        <v>598.702</v>
      </c>
    </row>
    <row r="458" spans="31:38" x14ac:dyDescent="0.25">
      <c r="AE458" s="3" t="str">
        <f t="shared" si="85"/>
        <v>RA_552_30_4_202526</v>
      </c>
      <c r="AF458" s="3">
        <v>202526</v>
      </c>
      <c r="AG458" s="3" t="s">
        <v>193</v>
      </c>
      <c r="AH458" s="3">
        <v>552</v>
      </c>
      <c r="AI458" s="3">
        <v>30</v>
      </c>
      <c r="AJ458" s="3" t="s">
        <v>392</v>
      </c>
      <c r="AK458" s="3">
        <v>4</v>
      </c>
      <c r="AL458" s="3">
        <v>1766.5509999999999</v>
      </c>
    </row>
    <row r="459" spans="31:38" x14ac:dyDescent="0.25">
      <c r="AE459" s="3" t="str">
        <f t="shared" si="85"/>
        <v>RA_564_30_4_202526</v>
      </c>
      <c r="AF459" s="3">
        <v>202526</v>
      </c>
      <c r="AG459" s="3" t="s">
        <v>193</v>
      </c>
      <c r="AH459" s="3">
        <v>564</v>
      </c>
      <c r="AI459" s="3">
        <v>30</v>
      </c>
      <c r="AJ459" s="3" t="s">
        <v>392</v>
      </c>
      <c r="AK459" s="3">
        <v>4</v>
      </c>
      <c r="AL459" s="3">
        <v>0</v>
      </c>
    </row>
    <row r="460" spans="31:38" x14ac:dyDescent="0.25">
      <c r="AE460" s="3" t="str">
        <f t="shared" si="85"/>
        <v>RA_566_30_4_202526</v>
      </c>
      <c r="AF460" s="3">
        <v>202526</v>
      </c>
      <c r="AG460" s="3" t="s">
        <v>193</v>
      </c>
      <c r="AH460" s="3">
        <v>566</v>
      </c>
      <c r="AI460" s="3">
        <v>30</v>
      </c>
      <c r="AJ460" s="3" t="s">
        <v>392</v>
      </c>
      <c r="AK460" s="3">
        <v>4</v>
      </c>
      <c r="AL460" s="3">
        <v>0</v>
      </c>
    </row>
    <row r="461" spans="31:38" x14ac:dyDescent="0.25">
      <c r="AE461" s="3" t="str">
        <f t="shared" si="85"/>
        <v>RA_568_30_4_202526</v>
      </c>
      <c r="AF461" s="3">
        <v>202526</v>
      </c>
      <c r="AG461" s="3" t="s">
        <v>193</v>
      </c>
      <c r="AH461" s="3">
        <v>568</v>
      </c>
      <c r="AI461" s="3">
        <v>30</v>
      </c>
      <c r="AJ461" s="3" t="s">
        <v>392</v>
      </c>
      <c r="AK461" s="3">
        <v>4</v>
      </c>
      <c r="AL461" s="3">
        <v>0</v>
      </c>
    </row>
    <row r="462" spans="31:38" x14ac:dyDescent="0.25">
      <c r="AE462" s="3" t="str">
        <f t="shared" si="85"/>
        <v>RA_572_30_4_202526</v>
      </c>
      <c r="AF462" s="3">
        <v>202526</v>
      </c>
      <c r="AG462" s="3" t="s">
        <v>193</v>
      </c>
      <c r="AH462" s="3">
        <v>572</v>
      </c>
      <c r="AI462" s="3">
        <v>30</v>
      </c>
      <c r="AJ462" s="3" t="s">
        <v>392</v>
      </c>
      <c r="AK462" s="3">
        <v>4</v>
      </c>
      <c r="AL462" s="3">
        <v>0</v>
      </c>
    </row>
    <row r="463" spans="31:38" x14ac:dyDescent="0.25">
      <c r="AE463" s="3" t="str">
        <f t="shared" si="85"/>
        <v>RA_574_30_4_202526</v>
      </c>
      <c r="AF463" s="3">
        <v>202526</v>
      </c>
      <c r="AG463" s="3" t="s">
        <v>193</v>
      </c>
      <c r="AH463" s="3">
        <v>574</v>
      </c>
      <c r="AI463" s="3">
        <v>30</v>
      </c>
      <c r="AJ463" s="3" t="s">
        <v>392</v>
      </c>
      <c r="AK463" s="3">
        <v>4</v>
      </c>
      <c r="AL463" s="3">
        <v>0</v>
      </c>
    </row>
    <row r="464" spans="31:38" x14ac:dyDescent="0.25">
      <c r="AE464" s="3" t="str">
        <f t="shared" si="85"/>
        <v>RA_576_30_4_202526</v>
      </c>
      <c r="AF464" s="3">
        <v>202526</v>
      </c>
      <c r="AG464" s="3" t="s">
        <v>193</v>
      </c>
      <c r="AH464" s="3">
        <v>576</v>
      </c>
      <c r="AI464" s="3">
        <v>30</v>
      </c>
      <c r="AJ464" s="3" t="s">
        <v>392</v>
      </c>
      <c r="AK464" s="3">
        <v>4</v>
      </c>
      <c r="AL464" s="3">
        <v>0</v>
      </c>
    </row>
    <row r="465" spans="31:38" x14ac:dyDescent="0.25">
      <c r="AE465" s="3" t="str">
        <f t="shared" si="85"/>
        <v>RA_584_30_4_202526</v>
      </c>
      <c r="AF465" s="3">
        <v>202526</v>
      </c>
      <c r="AG465" s="3" t="s">
        <v>193</v>
      </c>
      <c r="AH465" s="3">
        <v>584</v>
      </c>
      <c r="AI465" s="3">
        <v>30</v>
      </c>
      <c r="AJ465" s="3" t="s">
        <v>392</v>
      </c>
      <c r="AK465" s="3">
        <v>4</v>
      </c>
      <c r="AL465" s="3">
        <v>0</v>
      </c>
    </row>
    <row r="466" spans="31:38" x14ac:dyDescent="0.25">
      <c r="AE466" s="3" t="str">
        <f t="shared" si="85"/>
        <v>RA_540_30_4_202526</v>
      </c>
      <c r="AF466" s="3">
        <v>202526</v>
      </c>
      <c r="AG466" s="3" t="s">
        <v>193</v>
      </c>
      <c r="AH466" s="3">
        <v>540</v>
      </c>
      <c r="AI466" s="3">
        <v>30</v>
      </c>
      <c r="AJ466" s="3" t="s">
        <v>392</v>
      </c>
      <c r="AK466" s="3">
        <v>4</v>
      </c>
      <c r="AL466" s="3">
        <v>699.94899999999996</v>
      </c>
    </row>
    <row r="467" spans="31:38" x14ac:dyDescent="0.25">
      <c r="AE467" s="3" t="str">
        <f t="shared" si="85"/>
        <v>RA_582_30_4_202526</v>
      </c>
      <c r="AF467" s="3">
        <v>202526</v>
      </c>
      <c r="AG467" s="3" t="s">
        <v>193</v>
      </c>
      <c r="AH467" s="3">
        <v>582</v>
      </c>
      <c r="AI467" s="3">
        <v>30</v>
      </c>
      <c r="AJ467" s="3" t="s">
        <v>392</v>
      </c>
      <c r="AK467" s="3">
        <v>4</v>
      </c>
      <c r="AL467" s="3">
        <v>0</v>
      </c>
    </row>
    <row r="468" spans="31:38" x14ac:dyDescent="0.25">
      <c r="AE468" s="3" t="str">
        <f t="shared" si="85"/>
        <v>RA_518_30_4_202526</v>
      </c>
      <c r="AF468" s="3">
        <v>202526</v>
      </c>
      <c r="AG468" s="3" t="s">
        <v>193</v>
      </c>
      <c r="AH468" s="3">
        <v>518</v>
      </c>
      <c r="AI468" s="3">
        <v>30</v>
      </c>
      <c r="AJ468" s="3" t="s">
        <v>392</v>
      </c>
      <c r="AK468" s="3">
        <v>4</v>
      </c>
      <c r="AL468" s="3">
        <v>690.24261138401732</v>
      </c>
    </row>
    <row r="469" spans="31:38" x14ac:dyDescent="0.25">
      <c r="AE469" s="3" t="str">
        <f t="shared" si="85"/>
        <v>RA_544_30_4_202526</v>
      </c>
      <c r="AF469" s="3">
        <v>202526</v>
      </c>
      <c r="AG469" s="3" t="s">
        <v>193</v>
      </c>
      <c r="AH469" s="3">
        <v>544</v>
      </c>
      <c r="AI469" s="3">
        <v>30</v>
      </c>
      <c r="AJ469" s="3" t="s">
        <v>392</v>
      </c>
      <c r="AK469" s="3">
        <v>4</v>
      </c>
      <c r="AL469" s="3">
        <v>949.44227512502005</v>
      </c>
    </row>
    <row r="470" spans="31:38" x14ac:dyDescent="0.25">
      <c r="AE470" s="3" t="str">
        <f t="shared" si="85"/>
        <v>RA_542_30_4_202526</v>
      </c>
      <c r="AF470" s="3">
        <v>202526</v>
      </c>
      <c r="AG470" s="3" t="s">
        <v>193</v>
      </c>
      <c r="AH470" s="3">
        <v>542</v>
      </c>
      <c r="AI470" s="3">
        <v>30</v>
      </c>
      <c r="AJ470" s="3" t="s">
        <v>392</v>
      </c>
      <c r="AK470" s="3">
        <v>4</v>
      </c>
      <c r="AL470" s="3">
        <v>316.589</v>
      </c>
    </row>
    <row r="471" spans="31:38" x14ac:dyDescent="0.25">
      <c r="AE471" s="3" t="str">
        <f t="shared" si="85"/>
        <v>RA_512_30_4_202526</v>
      </c>
      <c r="AF471" s="3">
        <v>202526</v>
      </c>
      <c r="AG471" s="3" t="s">
        <v>193</v>
      </c>
      <c r="AH471" s="3">
        <v>512</v>
      </c>
      <c r="AI471" s="3">
        <v>30</v>
      </c>
      <c r="AJ471" s="3" t="s">
        <v>392</v>
      </c>
      <c r="AK471" s="3">
        <v>4</v>
      </c>
      <c r="AL471" s="3">
        <v>441.25736999999998</v>
      </c>
    </row>
    <row r="472" spans="31:38" x14ac:dyDescent="0.25">
      <c r="AE472" s="3" t="str">
        <f t="shared" si="85"/>
        <v>RA_516_30_4_202526</v>
      </c>
      <c r="AF472" s="3">
        <v>202526</v>
      </c>
      <c r="AG472" s="3" t="s">
        <v>193</v>
      </c>
      <c r="AH472" s="3">
        <v>516</v>
      </c>
      <c r="AI472" s="3">
        <v>30</v>
      </c>
      <c r="AJ472" s="3" t="s">
        <v>392</v>
      </c>
      <c r="AK472" s="3">
        <v>4</v>
      </c>
      <c r="AL472" s="3">
        <v>1093.74</v>
      </c>
    </row>
    <row r="473" spans="31:38" x14ac:dyDescent="0.25">
      <c r="AE473" s="3" t="str">
        <f t="shared" si="85"/>
        <v>RA_520_30_4_202526</v>
      </c>
      <c r="AF473" s="3">
        <v>202526</v>
      </c>
      <c r="AG473" s="3" t="s">
        <v>193</v>
      </c>
      <c r="AH473" s="3">
        <v>520</v>
      </c>
      <c r="AI473" s="3">
        <v>30</v>
      </c>
      <c r="AJ473" s="3" t="s">
        <v>392</v>
      </c>
      <c r="AK473" s="3">
        <v>4</v>
      </c>
      <c r="AL473" s="3">
        <v>942.74799999999993</v>
      </c>
    </row>
    <row r="474" spans="31:38" x14ac:dyDescent="0.25">
      <c r="AE474" s="3" t="str">
        <f t="shared" si="85"/>
        <v>RA_522_30_4_202526</v>
      </c>
      <c r="AF474" s="3">
        <v>202526</v>
      </c>
      <c r="AG474" s="3" t="s">
        <v>193</v>
      </c>
      <c r="AH474" s="3">
        <v>522</v>
      </c>
      <c r="AI474" s="3">
        <v>30</v>
      </c>
      <c r="AJ474" s="3" t="s">
        <v>392</v>
      </c>
      <c r="AK474" s="3">
        <v>4</v>
      </c>
      <c r="AL474" s="3">
        <v>146.864</v>
      </c>
    </row>
    <row r="475" spans="31:38" x14ac:dyDescent="0.25">
      <c r="AE475" s="3" t="str">
        <f t="shared" si="85"/>
        <v>RA_524_30_4_202526</v>
      </c>
      <c r="AF475" s="3">
        <v>202526</v>
      </c>
      <c r="AG475" s="3" t="s">
        <v>193</v>
      </c>
      <c r="AH475" s="3">
        <v>524</v>
      </c>
      <c r="AI475" s="3">
        <v>30</v>
      </c>
      <c r="AJ475" s="3" t="s">
        <v>392</v>
      </c>
      <c r="AK475" s="3">
        <v>4</v>
      </c>
      <c r="AL475" s="3">
        <v>533.33000000000004</v>
      </c>
    </row>
    <row r="476" spans="31:38" x14ac:dyDescent="0.25">
      <c r="AE476" s="3" t="str">
        <f t="shared" si="85"/>
        <v>RA_536_30_4_202526</v>
      </c>
      <c r="AF476" s="3">
        <v>202526</v>
      </c>
      <c r="AG476" s="3" t="s">
        <v>193</v>
      </c>
      <c r="AH476" s="3">
        <v>536</v>
      </c>
      <c r="AI476" s="3">
        <v>30</v>
      </c>
      <c r="AJ476" s="3" t="s">
        <v>392</v>
      </c>
      <c r="AK476" s="3">
        <v>4</v>
      </c>
      <c r="AL476" s="3">
        <v>1121.4000000000001</v>
      </c>
    </row>
    <row r="477" spans="31:38" x14ac:dyDescent="0.25">
      <c r="AE477" s="3" t="str">
        <f t="shared" si="85"/>
        <v>RA_514_30_4_202526</v>
      </c>
      <c r="AF477" s="3">
        <v>202526</v>
      </c>
      <c r="AG477" s="3" t="s">
        <v>193</v>
      </c>
      <c r="AH477" s="3">
        <v>514</v>
      </c>
      <c r="AI477" s="3">
        <v>30</v>
      </c>
      <c r="AJ477" s="3" t="s">
        <v>392</v>
      </c>
      <c r="AK477" s="3">
        <v>4</v>
      </c>
      <c r="AL477" s="3">
        <v>798.47</v>
      </c>
    </row>
    <row r="478" spans="31:38" x14ac:dyDescent="0.25">
      <c r="AE478" s="3" t="str">
        <f t="shared" si="85"/>
        <v>RA_538_30_4_202526</v>
      </c>
      <c r="AF478" s="3">
        <v>202526</v>
      </c>
      <c r="AG478" s="3" t="s">
        <v>193</v>
      </c>
      <c r="AH478" s="3">
        <v>538</v>
      </c>
      <c r="AI478" s="3">
        <v>30</v>
      </c>
      <c r="AJ478" s="3" t="s">
        <v>392</v>
      </c>
      <c r="AK478" s="3">
        <v>4</v>
      </c>
      <c r="AL478" s="3">
        <v>381.30732968503395</v>
      </c>
    </row>
    <row r="479" spans="31:38" x14ac:dyDescent="0.25">
      <c r="AE479" s="3" t="str">
        <f t="shared" si="85"/>
        <v>RA_526_30_4_202526</v>
      </c>
      <c r="AF479" s="3">
        <v>202526</v>
      </c>
      <c r="AG479" s="3" t="s">
        <v>193</v>
      </c>
      <c r="AH479" s="3">
        <v>526</v>
      </c>
      <c r="AI479" s="3">
        <v>30</v>
      </c>
      <c r="AJ479" s="3" t="s">
        <v>392</v>
      </c>
      <c r="AK479" s="3">
        <v>4</v>
      </c>
      <c r="AL479" s="3">
        <v>-7</v>
      </c>
    </row>
    <row r="480" spans="31:38" x14ac:dyDescent="0.25">
      <c r="AE480" s="3" t="str">
        <f t="shared" si="85"/>
        <v>RA_534_30_4_202526</v>
      </c>
      <c r="AF480" s="3">
        <v>202526</v>
      </c>
      <c r="AG480" s="3" t="s">
        <v>193</v>
      </c>
      <c r="AH480" s="3">
        <v>534</v>
      </c>
      <c r="AI480" s="3">
        <v>30</v>
      </c>
      <c r="AJ480" s="3" t="s">
        <v>392</v>
      </c>
      <c r="AK480" s="3">
        <v>4</v>
      </c>
      <c r="AL480" s="3">
        <v>633.846</v>
      </c>
    </row>
    <row r="481" spans="31:38" x14ac:dyDescent="0.25">
      <c r="AE481" s="3" t="str">
        <f t="shared" si="85"/>
        <v>RA_532_30_4_202526</v>
      </c>
      <c r="AF481" s="3">
        <v>202526</v>
      </c>
      <c r="AG481" s="3" t="s">
        <v>193</v>
      </c>
      <c r="AH481" s="3">
        <v>532</v>
      </c>
      <c r="AI481" s="3">
        <v>30</v>
      </c>
      <c r="AJ481" s="3" t="s">
        <v>392</v>
      </c>
      <c r="AK481" s="3">
        <v>4</v>
      </c>
      <c r="AL481" s="3">
        <v>563.90000000000009</v>
      </c>
    </row>
    <row r="482" spans="31:38" x14ac:dyDescent="0.25">
      <c r="AE482" s="3" t="str">
        <f t="shared" si="85"/>
        <v>RA_530_30_4_202526</v>
      </c>
      <c r="AF482" s="3">
        <v>202526</v>
      </c>
      <c r="AG482" s="3" t="s">
        <v>193</v>
      </c>
      <c r="AH482" s="3">
        <v>530</v>
      </c>
      <c r="AI482" s="3">
        <v>30</v>
      </c>
      <c r="AJ482" s="3" t="s">
        <v>392</v>
      </c>
      <c r="AK482" s="3">
        <v>4</v>
      </c>
      <c r="AL482" s="3">
        <v>840.30600000000004</v>
      </c>
    </row>
    <row r="483" spans="31:38" x14ac:dyDescent="0.25">
      <c r="AE483" s="3" t="str">
        <f t="shared" si="85"/>
        <v>RA_528_30_4_202526</v>
      </c>
      <c r="AF483" s="3">
        <v>202526</v>
      </c>
      <c r="AG483" s="3" t="s">
        <v>193</v>
      </c>
      <c r="AH483" s="3">
        <v>528</v>
      </c>
      <c r="AI483" s="3">
        <v>30</v>
      </c>
      <c r="AJ483" s="3" t="s">
        <v>392</v>
      </c>
      <c r="AK483" s="3">
        <v>4</v>
      </c>
      <c r="AL483" s="3">
        <v>411</v>
      </c>
    </row>
    <row r="484" spans="31:38" x14ac:dyDescent="0.25">
      <c r="AE484" s="3" t="str">
        <f t="shared" si="85"/>
        <v>RA_564_30_4_202425</v>
      </c>
      <c r="AF484" s="3">
        <v>202425</v>
      </c>
      <c r="AG484" s="3" t="s">
        <v>193</v>
      </c>
      <c r="AH484" s="3">
        <v>564</v>
      </c>
      <c r="AI484" s="3">
        <v>30</v>
      </c>
      <c r="AJ484" s="3" t="s">
        <v>392</v>
      </c>
      <c r="AK484" s="3">
        <v>4</v>
      </c>
      <c r="AL484" s="3">
        <v>0</v>
      </c>
    </row>
    <row r="485" spans="31:38" x14ac:dyDescent="0.25">
      <c r="AE485" s="3" t="str">
        <f t="shared" si="85"/>
        <v>RA_562_30_4_202425</v>
      </c>
      <c r="AF485" s="3">
        <v>202425</v>
      </c>
      <c r="AG485" s="3" t="s">
        <v>193</v>
      </c>
      <c r="AH485" s="3">
        <v>562</v>
      </c>
      <c r="AI485" s="3">
        <v>30</v>
      </c>
      <c r="AJ485" s="3" t="s">
        <v>392</v>
      </c>
      <c r="AK485" s="3">
        <v>4</v>
      </c>
      <c r="AL485" s="3">
        <v>0</v>
      </c>
    </row>
    <row r="486" spans="31:38" x14ac:dyDescent="0.25">
      <c r="AE486" s="3" t="str">
        <f t="shared" si="85"/>
        <v>RA_552_30_4_202425</v>
      </c>
      <c r="AF486" s="3">
        <v>202425</v>
      </c>
      <c r="AG486" s="3" t="s">
        <v>193</v>
      </c>
      <c r="AH486" s="3">
        <v>552</v>
      </c>
      <c r="AI486" s="3">
        <v>30</v>
      </c>
      <c r="AJ486" s="3" t="s">
        <v>392</v>
      </c>
      <c r="AK486" s="3">
        <v>4</v>
      </c>
      <c r="AL486" s="3">
        <v>2613.0300000000002</v>
      </c>
    </row>
    <row r="487" spans="31:38" x14ac:dyDescent="0.25">
      <c r="AE487" s="3" t="str">
        <f t="shared" si="85"/>
        <v>RA_550_30_4_202425</v>
      </c>
      <c r="AF487" s="3">
        <v>202425</v>
      </c>
      <c r="AG487" s="3" t="s">
        <v>193</v>
      </c>
      <c r="AH487" s="3">
        <v>550</v>
      </c>
      <c r="AI487" s="3">
        <v>30</v>
      </c>
      <c r="AJ487" s="3" t="s">
        <v>392</v>
      </c>
      <c r="AK487" s="3">
        <v>4</v>
      </c>
      <c r="AL487" s="3">
        <v>606.07299999999998</v>
      </c>
    </row>
    <row r="488" spans="31:38" x14ac:dyDescent="0.25">
      <c r="AE488" s="3" t="str">
        <f t="shared" si="85"/>
        <v>RA_566_30_4_202425</v>
      </c>
      <c r="AF488" s="3">
        <v>202425</v>
      </c>
      <c r="AG488" s="3" t="s">
        <v>193</v>
      </c>
      <c r="AH488" s="3">
        <v>566</v>
      </c>
      <c r="AI488" s="3">
        <v>30</v>
      </c>
      <c r="AJ488" s="3" t="s">
        <v>392</v>
      </c>
      <c r="AK488" s="3">
        <v>4</v>
      </c>
      <c r="AL488" s="3">
        <v>0</v>
      </c>
    </row>
    <row r="489" spans="31:38" x14ac:dyDescent="0.25">
      <c r="AE489" s="3" t="str">
        <f t="shared" si="85"/>
        <v>RA_546_30_4_202425</v>
      </c>
      <c r="AF489" s="3">
        <v>202425</v>
      </c>
      <c r="AG489" s="3" t="s">
        <v>193</v>
      </c>
      <c r="AH489" s="3">
        <v>546</v>
      </c>
      <c r="AI489" s="3">
        <v>30</v>
      </c>
      <c r="AJ489" s="3" t="s">
        <v>392</v>
      </c>
      <c r="AK489" s="3">
        <v>4</v>
      </c>
      <c r="AL489" s="3">
        <v>480</v>
      </c>
    </row>
    <row r="490" spans="31:38" x14ac:dyDescent="0.25">
      <c r="AE490" s="3" t="str">
        <f t="shared" si="85"/>
        <v>RA_582_30_4_202425</v>
      </c>
      <c r="AF490" s="3">
        <v>202425</v>
      </c>
      <c r="AG490" s="3" t="s">
        <v>193</v>
      </c>
      <c r="AH490" s="3">
        <v>582</v>
      </c>
      <c r="AI490" s="3">
        <v>30</v>
      </c>
      <c r="AJ490" s="3" t="s">
        <v>392</v>
      </c>
      <c r="AK490" s="3">
        <v>4</v>
      </c>
      <c r="AL490" s="3">
        <v>0</v>
      </c>
    </row>
    <row r="491" spans="31:38" x14ac:dyDescent="0.25">
      <c r="AE491" s="3" t="str">
        <f t="shared" si="85"/>
        <v>RA_548_30_4_202425</v>
      </c>
      <c r="AF491" s="3">
        <v>202425</v>
      </c>
      <c r="AG491" s="3" t="s">
        <v>193</v>
      </c>
      <c r="AH491" s="3">
        <v>548</v>
      </c>
      <c r="AI491" s="3">
        <v>30</v>
      </c>
      <c r="AJ491" s="3" t="s">
        <v>392</v>
      </c>
      <c r="AK491" s="3">
        <v>4</v>
      </c>
      <c r="AL491" s="3">
        <v>386.03899999999999</v>
      </c>
    </row>
    <row r="492" spans="31:38" x14ac:dyDescent="0.25">
      <c r="AE492" s="3" t="str">
        <f t="shared" si="85"/>
        <v>RA_568_30_4_202425</v>
      </c>
      <c r="AF492" s="3">
        <v>202425</v>
      </c>
      <c r="AG492" s="3" t="s">
        <v>193</v>
      </c>
      <c r="AH492" s="3">
        <v>568</v>
      </c>
      <c r="AI492" s="3">
        <v>30</v>
      </c>
      <c r="AJ492" s="3" t="s">
        <v>392</v>
      </c>
      <c r="AK492" s="3">
        <v>4</v>
      </c>
      <c r="AL492" s="3">
        <v>0</v>
      </c>
    </row>
    <row r="493" spans="31:38" x14ac:dyDescent="0.25">
      <c r="AE493" s="3" t="str">
        <f t="shared" si="85"/>
        <v>RA_572_30_4_202425</v>
      </c>
      <c r="AF493" s="3">
        <v>202425</v>
      </c>
      <c r="AG493" s="3" t="s">
        <v>193</v>
      </c>
      <c r="AH493" s="3">
        <v>572</v>
      </c>
      <c r="AI493" s="3">
        <v>30</v>
      </c>
      <c r="AJ493" s="3" t="s">
        <v>392</v>
      </c>
      <c r="AK493" s="3">
        <v>4</v>
      </c>
      <c r="AL493" s="3">
        <v>0</v>
      </c>
    </row>
    <row r="494" spans="31:38" x14ac:dyDescent="0.25">
      <c r="AE494" s="3" t="str">
        <f t="shared" si="85"/>
        <v>RA_586_30_4_202425</v>
      </c>
      <c r="AF494" s="3">
        <v>202425</v>
      </c>
      <c r="AG494" s="3" t="s">
        <v>193</v>
      </c>
      <c r="AH494" s="3">
        <v>586</v>
      </c>
      <c r="AI494" s="3">
        <v>30</v>
      </c>
      <c r="AJ494" s="3" t="s">
        <v>392</v>
      </c>
      <c r="AK494" s="3">
        <v>4</v>
      </c>
      <c r="AL494" s="3">
        <v>0</v>
      </c>
    </row>
    <row r="495" spans="31:38" x14ac:dyDescent="0.25">
      <c r="AE495" s="3" t="str">
        <f t="shared" si="85"/>
        <v>RA_576_30_4_202425</v>
      </c>
      <c r="AF495" s="3">
        <v>202425</v>
      </c>
      <c r="AG495" s="3" t="s">
        <v>193</v>
      </c>
      <c r="AH495" s="3">
        <v>576</v>
      </c>
      <c r="AI495" s="3">
        <v>30</v>
      </c>
      <c r="AJ495" s="3" t="s">
        <v>392</v>
      </c>
      <c r="AK495" s="3">
        <v>4</v>
      </c>
      <c r="AL495" s="3">
        <v>0</v>
      </c>
    </row>
    <row r="496" spans="31:38" x14ac:dyDescent="0.25">
      <c r="AE496" s="3" t="str">
        <f t="shared" si="85"/>
        <v>RA_584_30_4_202425</v>
      </c>
      <c r="AF496" s="3">
        <v>202425</v>
      </c>
      <c r="AG496" s="3" t="s">
        <v>193</v>
      </c>
      <c r="AH496" s="3">
        <v>584</v>
      </c>
      <c r="AI496" s="3">
        <v>30</v>
      </c>
      <c r="AJ496" s="3" t="s">
        <v>392</v>
      </c>
      <c r="AK496" s="3">
        <v>4</v>
      </c>
      <c r="AL496" s="3">
        <v>0</v>
      </c>
    </row>
    <row r="497" spans="31:38" x14ac:dyDescent="0.25">
      <c r="AE497" s="3" t="str">
        <f t="shared" si="85"/>
        <v>RA_544_30_4_202425</v>
      </c>
      <c r="AF497" s="3">
        <v>202425</v>
      </c>
      <c r="AG497" s="3" t="s">
        <v>193</v>
      </c>
      <c r="AH497" s="3">
        <v>544</v>
      </c>
      <c r="AI497" s="3">
        <v>30</v>
      </c>
      <c r="AJ497" s="3" t="s">
        <v>392</v>
      </c>
      <c r="AK497" s="3">
        <v>4</v>
      </c>
      <c r="AL497" s="3">
        <v>1023.2443687104649</v>
      </c>
    </row>
    <row r="498" spans="31:38" x14ac:dyDescent="0.25">
      <c r="AE498" s="3" t="str">
        <f t="shared" si="85"/>
        <v>RA_542_30_4_202425</v>
      </c>
      <c r="AF498" s="3">
        <v>202425</v>
      </c>
      <c r="AG498" s="3" t="s">
        <v>193</v>
      </c>
      <c r="AH498" s="3">
        <v>542</v>
      </c>
      <c r="AI498" s="3">
        <v>30</v>
      </c>
      <c r="AJ498" s="3" t="s">
        <v>392</v>
      </c>
      <c r="AK498" s="3">
        <v>4</v>
      </c>
      <c r="AL498" s="3">
        <v>412.68400000000003</v>
      </c>
    </row>
    <row r="499" spans="31:38" x14ac:dyDescent="0.25">
      <c r="AE499" s="3" t="str">
        <f t="shared" si="85"/>
        <v>RA_574_30_4_202425</v>
      </c>
      <c r="AF499" s="3">
        <v>202425</v>
      </c>
      <c r="AG499" s="3" t="s">
        <v>193</v>
      </c>
      <c r="AH499" s="3">
        <v>574</v>
      </c>
      <c r="AI499" s="3">
        <v>30</v>
      </c>
      <c r="AJ499" s="3" t="s">
        <v>392</v>
      </c>
      <c r="AK499" s="3">
        <v>4</v>
      </c>
      <c r="AL499" s="3">
        <v>0</v>
      </c>
    </row>
    <row r="500" spans="31:38" x14ac:dyDescent="0.25">
      <c r="AE500" s="3" t="str">
        <f t="shared" si="85"/>
        <v>RA_514_30_4_202425</v>
      </c>
      <c r="AF500" s="3">
        <v>202425</v>
      </c>
      <c r="AG500" s="3" t="s">
        <v>193</v>
      </c>
      <c r="AH500" s="3">
        <v>514</v>
      </c>
      <c r="AI500" s="3">
        <v>30</v>
      </c>
      <c r="AJ500" s="3" t="s">
        <v>392</v>
      </c>
      <c r="AK500" s="3">
        <v>4</v>
      </c>
      <c r="AL500" s="3">
        <v>794.33</v>
      </c>
    </row>
    <row r="501" spans="31:38" x14ac:dyDescent="0.25">
      <c r="AE501" s="3" t="str">
        <f t="shared" si="85"/>
        <v>RA_545_30_4_202425</v>
      </c>
      <c r="AF501" s="3">
        <v>202425</v>
      </c>
      <c r="AG501" s="3" t="s">
        <v>193</v>
      </c>
      <c r="AH501" s="3">
        <v>545</v>
      </c>
      <c r="AI501" s="3">
        <v>30</v>
      </c>
      <c r="AJ501" s="3" t="s">
        <v>392</v>
      </c>
      <c r="AK501" s="3">
        <v>4</v>
      </c>
      <c r="AL501" s="3">
        <v>453.34360656726551</v>
      </c>
    </row>
    <row r="502" spans="31:38" x14ac:dyDescent="0.25">
      <c r="AE502" s="3" t="str">
        <f t="shared" si="85"/>
        <v>RA_512_30_4_202425</v>
      </c>
      <c r="AF502" s="3">
        <v>202425</v>
      </c>
      <c r="AG502" s="3" t="s">
        <v>193</v>
      </c>
      <c r="AH502" s="3">
        <v>512</v>
      </c>
      <c r="AI502" s="3">
        <v>30</v>
      </c>
      <c r="AJ502" s="3" t="s">
        <v>392</v>
      </c>
      <c r="AK502" s="3">
        <v>4</v>
      </c>
      <c r="AL502" s="3">
        <v>387.93870999999996</v>
      </c>
    </row>
    <row r="503" spans="31:38" x14ac:dyDescent="0.25">
      <c r="AE503" s="3" t="str">
        <f t="shared" si="85"/>
        <v>RA_516_30_4_202425</v>
      </c>
      <c r="AF503" s="3">
        <v>202425</v>
      </c>
      <c r="AG503" s="3" t="s">
        <v>193</v>
      </c>
      <c r="AH503" s="3">
        <v>516</v>
      </c>
      <c r="AI503" s="3">
        <v>30</v>
      </c>
      <c r="AJ503" s="3" t="s">
        <v>392</v>
      </c>
      <c r="AK503" s="3">
        <v>4</v>
      </c>
      <c r="AL503" s="3">
        <v>944.41000000000008</v>
      </c>
    </row>
    <row r="504" spans="31:38" x14ac:dyDescent="0.25">
      <c r="AE504" s="3" t="str">
        <f t="shared" si="85"/>
        <v>RA_518_30_4_202425</v>
      </c>
      <c r="AF504" s="3">
        <v>202425</v>
      </c>
      <c r="AG504" s="3" t="s">
        <v>193</v>
      </c>
      <c r="AH504" s="3">
        <v>518</v>
      </c>
      <c r="AI504" s="3">
        <v>30</v>
      </c>
      <c r="AJ504" s="3" t="s">
        <v>392</v>
      </c>
      <c r="AK504" s="3">
        <v>4</v>
      </c>
      <c r="AL504" s="3">
        <v>625.17600000000004</v>
      </c>
    </row>
    <row r="505" spans="31:38" x14ac:dyDescent="0.25">
      <c r="AE505" s="3" t="str">
        <f t="shared" si="85"/>
        <v>RA_520_30_4_202425</v>
      </c>
      <c r="AF505" s="3">
        <v>202425</v>
      </c>
      <c r="AG505" s="3" t="s">
        <v>193</v>
      </c>
      <c r="AH505" s="3">
        <v>520</v>
      </c>
      <c r="AI505" s="3">
        <v>30</v>
      </c>
      <c r="AJ505" s="3" t="s">
        <v>392</v>
      </c>
      <c r="AK505" s="3">
        <v>4</v>
      </c>
      <c r="AL505" s="3">
        <v>836.99200000000008</v>
      </c>
    </row>
    <row r="506" spans="31:38" x14ac:dyDescent="0.25">
      <c r="AE506" s="3" t="str">
        <f t="shared" si="85"/>
        <v>RA_522_30_4_202425</v>
      </c>
      <c r="AF506" s="3">
        <v>202425</v>
      </c>
      <c r="AG506" s="3" t="s">
        <v>193</v>
      </c>
      <c r="AH506" s="3">
        <v>522</v>
      </c>
      <c r="AI506" s="3">
        <v>30</v>
      </c>
      <c r="AJ506" s="3" t="s">
        <v>392</v>
      </c>
      <c r="AK506" s="3">
        <v>4</v>
      </c>
      <c r="AL506" s="3">
        <v>173.40899999999999</v>
      </c>
    </row>
    <row r="507" spans="31:38" x14ac:dyDescent="0.25">
      <c r="AE507" s="3" t="str">
        <f t="shared" si="85"/>
        <v>RA_524_30_4_202425</v>
      </c>
      <c r="AF507" s="3">
        <v>202425</v>
      </c>
      <c r="AG507" s="3" t="s">
        <v>193</v>
      </c>
      <c r="AH507" s="3">
        <v>524</v>
      </c>
      <c r="AI507" s="3">
        <v>30</v>
      </c>
      <c r="AJ507" s="3" t="s">
        <v>392</v>
      </c>
      <c r="AK507" s="3">
        <v>4</v>
      </c>
      <c r="AL507" s="3">
        <v>521.86</v>
      </c>
    </row>
    <row r="508" spans="31:38" x14ac:dyDescent="0.25">
      <c r="AE508" s="3" t="str">
        <f t="shared" si="85"/>
        <v>RA_526_30_4_202425</v>
      </c>
      <c r="AF508" s="3">
        <v>202425</v>
      </c>
      <c r="AG508" s="3" t="s">
        <v>193</v>
      </c>
      <c r="AH508" s="3">
        <v>526</v>
      </c>
      <c r="AI508" s="3">
        <v>30</v>
      </c>
      <c r="AJ508" s="3" t="s">
        <v>392</v>
      </c>
      <c r="AK508" s="3">
        <v>4</v>
      </c>
      <c r="AL508" s="3">
        <v>43.388094216824555</v>
      </c>
    </row>
    <row r="509" spans="31:38" x14ac:dyDescent="0.25">
      <c r="AE509" s="3" t="str">
        <f t="shared" si="85"/>
        <v>RA_530_30_4_202425</v>
      </c>
      <c r="AF509" s="3">
        <v>202425</v>
      </c>
      <c r="AG509" s="3" t="s">
        <v>193</v>
      </c>
      <c r="AH509" s="3">
        <v>530</v>
      </c>
      <c r="AI509" s="3">
        <v>30</v>
      </c>
      <c r="AJ509" s="3" t="s">
        <v>392</v>
      </c>
      <c r="AK509" s="3">
        <v>4</v>
      </c>
      <c r="AL509" s="3">
        <v>968.279</v>
      </c>
    </row>
    <row r="510" spans="31:38" x14ac:dyDescent="0.25">
      <c r="AE510" s="3" t="str">
        <f t="shared" si="85"/>
        <v>RA_532_30_4_202425</v>
      </c>
      <c r="AF510" s="3">
        <v>202425</v>
      </c>
      <c r="AG510" s="3" t="s">
        <v>193</v>
      </c>
      <c r="AH510" s="3">
        <v>532</v>
      </c>
      <c r="AI510" s="3">
        <v>30</v>
      </c>
      <c r="AJ510" s="3" t="s">
        <v>392</v>
      </c>
      <c r="AK510" s="3">
        <v>4</v>
      </c>
      <c r="AL510" s="3">
        <v>565.5</v>
      </c>
    </row>
    <row r="511" spans="31:38" x14ac:dyDescent="0.25">
      <c r="AE511" s="3" t="str">
        <f t="shared" si="85"/>
        <v>RA_534_30_4_202425</v>
      </c>
      <c r="AF511" s="3">
        <v>202425</v>
      </c>
      <c r="AG511" s="3" t="s">
        <v>193</v>
      </c>
      <c r="AH511" s="3">
        <v>534</v>
      </c>
      <c r="AI511" s="3">
        <v>30</v>
      </c>
      <c r="AJ511" s="3" t="s">
        <v>392</v>
      </c>
      <c r="AK511" s="3">
        <v>4</v>
      </c>
      <c r="AL511" s="3">
        <v>631.92999999999995</v>
      </c>
    </row>
    <row r="512" spans="31:38" x14ac:dyDescent="0.25">
      <c r="AE512" s="3" t="str">
        <f t="shared" si="85"/>
        <v>RA_536_30_4_202425</v>
      </c>
      <c r="AF512" s="3">
        <v>202425</v>
      </c>
      <c r="AG512" s="3" t="s">
        <v>193</v>
      </c>
      <c r="AH512" s="3">
        <v>536</v>
      </c>
      <c r="AI512" s="3">
        <v>30</v>
      </c>
      <c r="AJ512" s="3" t="s">
        <v>392</v>
      </c>
      <c r="AK512" s="3">
        <v>4</v>
      </c>
      <c r="AL512" s="3">
        <v>1118.5630000000001</v>
      </c>
    </row>
    <row r="513" spans="31:38" x14ac:dyDescent="0.25">
      <c r="AE513" s="3" t="str">
        <f t="shared" si="85"/>
        <v>RA_538_30_4_202425</v>
      </c>
      <c r="AF513" s="3">
        <v>202425</v>
      </c>
      <c r="AG513" s="3" t="s">
        <v>193</v>
      </c>
      <c r="AH513" s="3">
        <v>538</v>
      </c>
      <c r="AI513" s="3">
        <v>30</v>
      </c>
      <c r="AJ513" s="3" t="s">
        <v>392</v>
      </c>
      <c r="AK513" s="3">
        <v>4</v>
      </c>
      <c r="AL513" s="3">
        <v>549.19755187651958</v>
      </c>
    </row>
    <row r="514" spans="31:38" x14ac:dyDescent="0.25">
      <c r="AE514" s="3" t="str">
        <f t="shared" si="85"/>
        <v>RA_540_30_4_202425</v>
      </c>
      <c r="AF514" s="3">
        <v>202425</v>
      </c>
      <c r="AG514" s="3" t="s">
        <v>193</v>
      </c>
      <c r="AH514" s="3">
        <v>540</v>
      </c>
      <c r="AI514" s="3">
        <v>30</v>
      </c>
      <c r="AJ514" s="3" t="s">
        <v>392</v>
      </c>
      <c r="AK514" s="3">
        <v>4</v>
      </c>
      <c r="AL514" s="3">
        <v>637.05200000000002</v>
      </c>
    </row>
    <row r="515" spans="31:38" x14ac:dyDescent="0.25">
      <c r="AE515" s="3" t="str">
        <f t="shared" si="85"/>
        <v>RA_528_30_4_202425</v>
      </c>
      <c r="AF515" s="3">
        <v>202425</v>
      </c>
      <c r="AG515" s="3" t="s">
        <v>193</v>
      </c>
      <c r="AH515" s="3">
        <v>528</v>
      </c>
      <c r="AI515" s="3">
        <v>30</v>
      </c>
      <c r="AJ515" s="3" t="s">
        <v>392</v>
      </c>
      <c r="AK515" s="3">
        <v>4</v>
      </c>
      <c r="AL515" s="3">
        <v>510</v>
      </c>
    </row>
    <row r="516" spans="31:38" x14ac:dyDescent="0.25">
      <c r="AE516" s="3" t="str">
        <f t="shared" ref="AE516:AE579" si="86">AG516&amp;"_"&amp;AH516&amp;"_"&amp;AI516&amp;"_"&amp;AK516&amp;"_"&amp;AF516</f>
        <v>RA_564_32_4_202526</v>
      </c>
      <c r="AF516" s="3">
        <v>202526</v>
      </c>
      <c r="AG516" s="3" t="s">
        <v>193</v>
      </c>
      <c r="AH516" s="3">
        <v>564</v>
      </c>
      <c r="AI516" s="3">
        <v>32</v>
      </c>
      <c r="AJ516" s="3" t="s">
        <v>394</v>
      </c>
      <c r="AK516" s="3">
        <v>4</v>
      </c>
      <c r="AL516" s="3">
        <v>0</v>
      </c>
    </row>
    <row r="517" spans="31:38" x14ac:dyDescent="0.25">
      <c r="AE517" s="3" t="str">
        <f t="shared" si="86"/>
        <v>RA_562_32_4_202526</v>
      </c>
      <c r="AF517" s="3">
        <v>202526</v>
      </c>
      <c r="AG517" s="3" t="s">
        <v>193</v>
      </c>
      <c r="AH517" s="3">
        <v>562</v>
      </c>
      <c r="AI517" s="3">
        <v>32</v>
      </c>
      <c r="AJ517" s="3" t="s">
        <v>394</v>
      </c>
      <c r="AK517" s="3">
        <v>4</v>
      </c>
      <c r="AL517" s="3">
        <v>0</v>
      </c>
    </row>
    <row r="518" spans="31:38" x14ac:dyDescent="0.25">
      <c r="AE518" s="3" t="str">
        <f t="shared" si="86"/>
        <v>RA_552_32_4_202526</v>
      </c>
      <c r="AF518" s="3">
        <v>202526</v>
      </c>
      <c r="AG518" s="3" t="s">
        <v>193</v>
      </c>
      <c r="AH518" s="3">
        <v>552</v>
      </c>
      <c r="AI518" s="3">
        <v>32</v>
      </c>
      <c r="AJ518" s="3" t="s">
        <v>394</v>
      </c>
      <c r="AK518" s="3">
        <v>4</v>
      </c>
      <c r="AL518" s="3">
        <v>-7542.2400000000007</v>
      </c>
    </row>
    <row r="519" spans="31:38" x14ac:dyDescent="0.25">
      <c r="AE519" s="3" t="str">
        <f t="shared" si="86"/>
        <v>RA_550_32_4_202526</v>
      </c>
      <c r="AF519" s="3">
        <v>202526</v>
      </c>
      <c r="AG519" s="3" t="s">
        <v>193</v>
      </c>
      <c r="AH519" s="3">
        <v>550</v>
      </c>
      <c r="AI519" s="3">
        <v>32</v>
      </c>
      <c r="AJ519" s="3" t="s">
        <v>394</v>
      </c>
      <c r="AK519" s="3">
        <v>4</v>
      </c>
      <c r="AL519" s="3">
        <v>465.096</v>
      </c>
    </row>
    <row r="520" spans="31:38" x14ac:dyDescent="0.25">
      <c r="AE520" s="3" t="str">
        <f t="shared" si="86"/>
        <v>RA_566_32_4_202526</v>
      </c>
      <c r="AF520" s="3">
        <v>202526</v>
      </c>
      <c r="AG520" s="3" t="s">
        <v>193</v>
      </c>
      <c r="AH520" s="3">
        <v>566</v>
      </c>
      <c r="AI520" s="3">
        <v>32</v>
      </c>
      <c r="AJ520" s="3" t="s">
        <v>394</v>
      </c>
      <c r="AK520" s="3">
        <v>4</v>
      </c>
      <c r="AL520" s="3">
        <v>0</v>
      </c>
    </row>
    <row r="521" spans="31:38" x14ac:dyDescent="0.25">
      <c r="AE521" s="3" t="str">
        <f t="shared" si="86"/>
        <v>RA_546_32_4_202526</v>
      </c>
      <c r="AF521" s="3">
        <v>202526</v>
      </c>
      <c r="AG521" s="3" t="s">
        <v>193</v>
      </c>
      <c r="AH521" s="3">
        <v>546</v>
      </c>
      <c r="AI521" s="3">
        <v>32</v>
      </c>
      <c r="AJ521" s="3" t="s">
        <v>394</v>
      </c>
      <c r="AK521" s="3">
        <v>4</v>
      </c>
      <c r="AL521" s="3">
        <v>235</v>
      </c>
    </row>
    <row r="522" spans="31:38" x14ac:dyDescent="0.25">
      <c r="AE522" s="3" t="str">
        <f t="shared" si="86"/>
        <v>RA_582_32_4_202526</v>
      </c>
      <c r="AF522" s="3">
        <v>202526</v>
      </c>
      <c r="AG522" s="3" t="s">
        <v>193</v>
      </c>
      <c r="AH522" s="3">
        <v>582</v>
      </c>
      <c r="AI522" s="3">
        <v>32</v>
      </c>
      <c r="AJ522" s="3" t="s">
        <v>394</v>
      </c>
      <c r="AK522" s="3">
        <v>4</v>
      </c>
      <c r="AL522" s="3">
        <v>0</v>
      </c>
    </row>
    <row r="523" spans="31:38" x14ac:dyDescent="0.25">
      <c r="AE523" s="3" t="str">
        <f t="shared" si="86"/>
        <v>RA_548_32_4_202526</v>
      </c>
      <c r="AF523" s="3">
        <v>202526</v>
      </c>
      <c r="AG523" s="3" t="s">
        <v>193</v>
      </c>
      <c r="AH523" s="3">
        <v>548</v>
      </c>
      <c r="AI523" s="3">
        <v>32</v>
      </c>
      <c r="AJ523" s="3" t="s">
        <v>394</v>
      </c>
      <c r="AK523" s="3">
        <v>4</v>
      </c>
      <c r="AL523" s="3">
        <v>-917.822</v>
      </c>
    </row>
    <row r="524" spans="31:38" x14ac:dyDescent="0.25">
      <c r="AE524" s="3" t="str">
        <f t="shared" si="86"/>
        <v>RA_568_32_4_202526</v>
      </c>
      <c r="AF524" s="3">
        <v>202526</v>
      </c>
      <c r="AG524" s="3" t="s">
        <v>193</v>
      </c>
      <c r="AH524" s="3">
        <v>568</v>
      </c>
      <c r="AI524" s="3">
        <v>32</v>
      </c>
      <c r="AJ524" s="3" t="s">
        <v>394</v>
      </c>
      <c r="AK524" s="3">
        <v>4</v>
      </c>
      <c r="AL524" s="3">
        <v>0</v>
      </c>
    </row>
    <row r="525" spans="31:38" x14ac:dyDescent="0.25">
      <c r="AE525" s="3" t="str">
        <f t="shared" si="86"/>
        <v>RA_572_32_4_202526</v>
      </c>
      <c r="AF525" s="3">
        <v>202526</v>
      </c>
      <c r="AG525" s="3" t="s">
        <v>193</v>
      </c>
      <c r="AH525" s="3">
        <v>572</v>
      </c>
      <c r="AI525" s="3">
        <v>32</v>
      </c>
      <c r="AJ525" s="3" t="s">
        <v>394</v>
      </c>
      <c r="AK525" s="3">
        <v>4</v>
      </c>
      <c r="AL525" s="3">
        <v>0</v>
      </c>
    </row>
    <row r="526" spans="31:38" x14ac:dyDescent="0.25">
      <c r="AE526" s="3" t="str">
        <f t="shared" si="86"/>
        <v>RA_586_32_4_202526</v>
      </c>
      <c r="AF526" s="3">
        <v>202526</v>
      </c>
      <c r="AG526" s="3" t="s">
        <v>193</v>
      </c>
      <c r="AH526" s="3">
        <v>586</v>
      </c>
      <c r="AI526" s="3">
        <v>32</v>
      </c>
      <c r="AJ526" s="3" t="s">
        <v>394</v>
      </c>
      <c r="AK526" s="3">
        <v>4</v>
      </c>
      <c r="AL526" s="3">
        <v>0</v>
      </c>
    </row>
    <row r="527" spans="31:38" x14ac:dyDescent="0.25">
      <c r="AE527" s="3" t="str">
        <f t="shared" si="86"/>
        <v>RA_576_32_4_202526</v>
      </c>
      <c r="AF527" s="3">
        <v>202526</v>
      </c>
      <c r="AG527" s="3" t="s">
        <v>193</v>
      </c>
      <c r="AH527" s="3">
        <v>576</v>
      </c>
      <c r="AI527" s="3">
        <v>32</v>
      </c>
      <c r="AJ527" s="3" t="s">
        <v>394</v>
      </c>
      <c r="AK527" s="3">
        <v>4</v>
      </c>
      <c r="AL527" s="3">
        <v>0</v>
      </c>
    </row>
    <row r="528" spans="31:38" x14ac:dyDescent="0.25">
      <c r="AE528" s="3" t="str">
        <f t="shared" si="86"/>
        <v>RA_584_32_4_202526</v>
      </c>
      <c r="AF528" s="3">
        <v>202526</v>
      </c>
      <c r="AG528" s="3" t="s">
        <v>193</v>
      </c>
      <c r="AH528" s="3">
        <v>584</v>
      </c>
      <c r="AI528" s="3">
        <v>32</v>
      </c>
      <c r="AJ528" s="3" t="s">
        <v>394</v>
      </c>
      <c r="AK528" s="3">
        <v>4</v>
      </c>
      <c r="AL528" s="3">
        <v>0</v>
      </c>
    </row>
    <row r="529" spans="31:38" x14ac:dyDescent="0.25">
      <c r="AE529" s="3" t="str">
        <f t="shared" si="86"/>
        <v>RA_545_32_4_202526</v>
      </c>
      <c r="AF529" s="3">
        <v>202526</v>
      </c>
      <c r="AG529" s="3" t="s">
        <v>193</v>
      </c>
      <c r="AH529" s="3">
        <v>545</v>
      </c>
      <c r="AI529" s="3">
        <v>32</v>
      </c>
      <c r="AJ529" s="3" t="s">
        <v>394</v>
      </c>
      <c r="AK529" s="3">
        <v>4</v>
      </c>
      <c r="AL529" s="3">
        <v>468.56899999999996</v>
      </c>
    </row>
    <row r="530" spans="31:38" x14ac:dyDescent="0.25">
      <c r="AE530" s="3" t="str">
        <f t="shared" si="86"/>
        <v>RA_540_32_4_202526</v>
      </c>
      <c r="AF530" s="3">
        <v>202526</v>
      </c>
      <c r="AG530" s="3" t="s">
        <v>193</v>
      </c>
      <c r="AH530" s="3">
        <v>540</v>
      </c>
      <c r="AI530" s="3">
        <v>32</v>
      </c>
      <c r="AJ530" s="3" t="s">
        <v>394</v>
      </c>
      <c r="AK530" s="3">
        <v>4</v>
      </c>
      <c r="AL530" s="3">
        <v>-86.367999999999995</v>
      </c>
    </row>
    <row r="531" spans="31:38" x14ac:dyDescent="0.25">
      <c r="AE531" s="3" t="str">
        <f t="shared" si="86"/>
        <v>RA_574_32_4_202526</v>
      </c>
      <c r="AF531" s="3">
        <v>202526</v>
      </c>
      <c r="AG531" s="3" t="s">
        <v>193</v>
      </c>
      <c r="AH531" s="3">
        <v>574</v>
      </c>
      <c r="AI531" s="3">
        <v>32</v>
      </c>
      <c r="AJ531" s="3" t="s">
        <v>394</v>
      </c>
      <c r="AK531" s="3">
        <v>4</v>
      </c>
      <c r="AL531" s="3">
        <v>0</v>
      </c>
    </row>
    <row r="532" spans="31:38" x14ac:dyDescent="0.25">
      <c r="AE532" s="3" t="str">
        <f t="shared" si="86"/>
        <v>RA_514_32_4_202526</v>
      </c>
      <c r="AF532" s="3">
        <v>202526</v>
      </c>
      <c r="AG532" s="3" t="s">
        <v>193</v>
      </c>
      <c r="AH532" s="3">
        <v>514</v>
      </c>
      <c r="AI532" s="3">
        <v>32</v>
      </c>
      <c r="AJ532" s="3" t="s">
        <v>394</v>
      </c>
      <c r="AK532" s="3">
        <v>4</v>
      </c>
      <c r="AL532" s="3">
        <v>-2446.23</v>
      </c>
    </row>
    <row r="533" spans="31:38" x14ac:dyDescent="0.25">
      <c r="AE533" s="3" t="str">
        <f t="shared" si="86"/>
        <v>RA_544_32_4_202526</v>
      </c>
      <c r="AF533" s="3">
        <v>202526</v>
      </c>
      <c r="AG533" s="3" t="s">
        <v>193</v>
      </c>
      <c r="AH533" s="3">
        <v>544</v>
      </c>
      <c r="AI533" s="3">
        <v>32</v>
      </c>
      <c r="AJ533" s="3" t="s">
        <v>394</v>
      </c>
      <c r="AK533" s="3">
        <v>4</v>
      </c>
      <c r="AL533" s="3">
        <v>59.644870468868206</v>
      </c>
    </row>
    <row r="534" spans="31:38" x14ac:dyDescent="0.25">
      <c r="AE534" s="3" t="str">
        <f t="shared" si="86"/>
        <v>RA_512_32_4_202526</v>
      </c>
      <c r="AF534" s="3">
        <v>202526</v>
      </c>
      <c r="AG534" s="3" t="s">
        <v>193</v>
      </c>
      <c r="AH534" s="3">
        <v>512</v>
      </c>
      <c r="AI534" s="3">
        <v>32</v>
      </c>
      <c r="AJ534" s="3" t="s">
        <v>394</v>
      </c>
      <c r="AK534" s="3">
        <v>4</v>
      </c>
      <c r="AL534" s="3">
        <v>-402.16214999999994</v>
      </c>
    </row>
    <row r="535" spans="31:38" x14ac:dyDescent="0.25">
      <c r="AE535" s="3" t="str">
        <f t="shared" si="86"/>
        <v>RA_542_32_4_202526</v>
      </c>
      <c r="AF535" s="3">
        <v>202526</v>
      </c>
      <c r="AG535" s="3" t="s">
        <v>193</v>
      </c>
      <c r="AH535" s="3">
        <v>542</v>
      </c>
      <c r="AI535" s="3">
        <v>32</v>
      </c>
      <c r="AJ535" s="3" t="s">
        <v>394</v>
      </c>
      <c r="AK535" s="3">
        <v>4</v>
      </c>
      <c r="AL535" s="3">
        <v>-350.71499999999997</v>
      </c>
    </row>
    <row r="536" spans="31:38" x14ac:dyDescent="0.25">
      <c r="AE536" s="3" t="str">
        <f t="shared" si="86"/>
        <v>RA_516_32_4_202526</v>
      </c>
      <c r="AF536" s="3">
        <v>202526</v>
      </c>
      <c r="AG536" s="3" t="s">
        <v>193</v>
      </c>
      <c r="AH536" s="3">
        <v>516</v>
      </c>
      <c r="AI536" s="3">
        <v>32</v>
      </c>
      <c r="AJ536" s="3" t="s">
        <v>394</v>
      </c>
      <c r="AK536" s="3">
        <v>4</v>
      </c>
      <c r="AL536" s="3">
        <v>-2002.0810000000001</v>
      </c>
    </row>
    <row r="537" spans="31:38" x14ac:dyDescent="0.25">
      <c r="AE537" s="3" t="str">
        <f t="shared" si="86"/>
        <v>RA_518_32_4_202526</v>
      </c>
      <c r="AF537" s="3">
        <v>202526</v>
      </c>
      <c r="AG537" s="3" t="s">
        <v>193</v>
      </c>
      <c r="AH537" s="3">
        <v>518</v>
      </c>
      <c r="AI537" s="3">
        <v>32</v>
      </c>
      <c r="AJ537" s="3" t="s">
        <v>394</v>
      </c>
      <c r="AK537" s="3">
        <v>4</v>
      </c>
      <c r="AL537" s="3">
        <v>-1233.8616164885477</v>
      </c>
    </row>
    <row r="538" spans="31:38" x14ac:dyDescent="0.25">
      <c r="AE538" s="3" t="str">
        <f t="shared" si="86"/>
        <v>RA_520_32_4_202526</v>
      </c>
      <c r="AF538" s="3">
        <v>202526</v>
      </c>
      <c r="AG538" s="3" t="s">
        <v>193</v>
      </c>
      <c r="AH538" s="3">
        <v>520</v>
      </c>
      <c r="AI538" s="3">
        <v>32</v>
      </c>
      <c r="AJ538" s="3" t="s">
        <v>394</v>
      </c>
      <c r="AK538" s="3">
        <v>4</v>
      </c>
      <c r="AL538" s="3">
        <v>69.896999999999991</v>
      </c>
    </row>
    <row r="539" spans="31:38" x14ac:dyDescent="0.25">
      <c r="AE539" s="3" t="str">
        <f t="shared" si="86"/>
        <v>RA_522_32_4_202526</v>
      </c>
      <c r="AF539" s="3">
        <v>202526</v>
      </c>
      <c r="AG539" s="3" t="s">
        <v>193</v>
      </c>
      <c r="AH539" s="3">
        <v>522</v>
      </c>
      <c r="AI539" s="3">
        <v>32</v>
      </c>
      <c r="AJ539" s="3" t="s">
        <v>394</v>
      </c>
      <c r="AK539" s="3">
        <v>4</v>
      </c>
      <c r="AL539" s="3">
        <v>-110.90299999999999</v>
      </c>
    </row>
    <row r="540" spans="31:38" x14ac:dyDescent="0.25">
      <c r="AE540" s="3" t="str">
        <f t="shared" si="86"/>
        <v>RA_524_32_4_202526</v>
      </c>
      <c r="AF540" s="3">
        <v>202526</v>
      </c>
      <c r="AG540" s="3" t="s">
        <v>193</v>
      </c>
      <c r="AH540" s="3">
        <v>524</v>
      </c>
      <c r="AI540" s="3">
        <v>32</v>
      </c>
      <c r="AJ540" s="3" t="s">
        <v>394</v>
      </c>
      <c r="AK540" s="3">
        <v>4</v>
      </c>
      <c r="AL540" s="3">
        <v>-1022.56</v>
      </c>
    </row>
    <row r="541" spans="31:38" x14ac:dyDescent="0.25">
      <c r="AE541" s="3" t="str">
        <f t="shared" si="86"/>
        <v>RA_528_32_4_202526</v>
      </c>
      <c r="AF541" s="3">
        <v>202526</v>
      </c>
      <c r="AG541" s="3" t="s">
        <v>193</v>
      </c>
      <c r="AH541" s="3">
        <v>528</v>
      </c>
      <c r="AI541" s="3">
        <v>32</v>
      </c>
      <c r="AJ541" s="3" t="s">
        <v>394</v>
      </c>
      <c r="AK541" s="3">
        <v>4</v>
      </c>
      <c r="AL541" s="3">
        <v>-1107</v>
      </c>
    </row>
    <row r="542" spans="31:38" x14ac:dyDescent="0.25">
      <c r="AE542" s="3" t="str">
        <f t="shared" si="86"/>
        <v>RA_530_32_4_202526</v>
      </c>
      <c r="AF542" s="3">
        <v>202526</v>
      </c>
      <c r="AG542" s="3" t="s">
        <v>193</v>
      </c>
      <c r="AH542" s="3">
        <v>530</v>
      </c>
      <c r="AI542" s="3">
        <v>32</v>
      </c>
      <c r="AJ542" s="3" t="s">
        <v>394</v>
      </c>
      <c r="AK542" s="3">
        <v>4</v>
      </c>
      <c r="AL542" s="3">
        <v>-406.72399999999999</v>
      </c>
    </row>
    <row r="543" spans="31:38" x14ac:dyDescent="0.25">
      <c r="AE543" s="3" t="str">
        <f t="shared" si="86"/>
        <v>RA_532_32_4_202526</v>
      </c>
      <c r="AF543" s="3">
        <v>202526</v>
      </c>
      <c r="AG543" s="3" t="s">
        <v>193</v>
      </c>
      <c r="AH543" s="3">
        <v>532</v>
      </c>
      <c r="AI543" s="3">
        <v>32</v>
      </c>
      <c r="AJ543" s="3" t="s">
        <v>394</v>
      </c>
      <c r="AK543" s="3">
        <v>4</v>
      </c>
      <c r="AL543" s="3">
        <v>-1174</v>
      </c>
    </row>
    <row r="544" spans="31:38" x14ac:dyDescent="0.25">
      <c r="AE544" s="3" t="str">
        <f t="shared" si="86"/>
        <v>RA_534_32_4_202526</v>
      </c>
      <c r="AF544" s="3">
        <v>202526</v>
      </c>
      <c r="AG544" s="3" t="s">
        <v>193</v>
      </c>
      <c r="AH544" s="3">
        <v>534</v>
      </c>
      <c r="AI544" s="3">
        <v>32</v>
      </c>
      <c r="AJ544" s="3" t="s">
        <v>394</v>
      </c>
      <c r="AK544" s="3">
        <v>4</v>
      </c>
      <c r="AL544" s="3">
        <v>43.686999999999998</v>
      </c>
    </row>
    <row r="545" spans="31:38" x14ac:dyDescent="0.25">
      <c r="AE545" s="3" t="str">
        <f t="shared" si="86"/>
        <v>RA_536_32_4_202526</v>
      </c>
      <c r="AF545" s="3">
        <v>202526</v>
      </c>
      <c r="AG545" s="3" t="s">
        <v>193</v>
      </c>
      <c r="AH545" s="3">
        <v>536</v>
      </c>
      <c r="AI545" s="3">
        <v>32</v>
      </c>
      <c r="AJ545" s="3" t="s">
        <v>394</v>
      </c>
      <c r="AK545" s="3">
        <v>4</v>
      </c>
      <c r="AL545" s="3">
        <v>378.14400000000001</v>
      </c>
    </row>
    <row r="546" spans="31:38" x14ac:dyDescent="0.25">
      <c r="AE546" s="3" t="str">
        <f t="shared" si="86"/>
        <v>RA_538_32_4_202526</v>
      </c>
      <c r="AF546" s="3">
        <v>202526</v>
      </c>
      <c r="AG546" s="3" t="s">
        <v>193</v>
      </c>
      <c r="AH546" s="3">
        <v>538</v>
      </c>
      <c r="AI546" s="3">
        <v>32</v>
      </c>
      <c r="AJ546" s="3" t="s">
        <v>394</v>
      </c>
      <c r="AK546" s="3">
        <v>4</v>
      </c>
      <c r="AL546" s="3">
        <v>-1263.4440627873516</v>
      </c>
    </row>
    <row r="547" spans="31:38" x14ac:dyDescent="0.25">
      <c r="AE547" s="3" t="str">
        <f t="shared" si="86"/>
        <v>RA_526_32_4_202526</v>
      </c>
      <c r="AF547" s="3">
        <v>202526</v>
      </c>
      <c r="AG547" s="3" t="s">
        <v>193</v>
      </c>
      <c r="AH547" s="3">
        <v>526</v>
      </c>
      <c r="AI547" s="3">
        <v>32</v>
      </c>
      <c r="AJ547" s="3" t="s">
        <v>394</v>
      </c>
      <c r="AK547" s="3">
        <v>4</v>
      </c>
      <c r="AL547" s="3">
        <v>-1582</v>
      </c>
    </row>
    <row r="548" spans="31:38" x14ac:dyDescent="0.25">
      <c r="AE548" s="3" t="str">
        <f t="shared" si="86"/>
        <v>RA_576_32_4_202425</v>
      </c>
      <c r="AF548" s="3">
        <v>202425</v>
      </c>
      <c r="AG548" s="3" t="s">
        <v>193</v>
      </c>
      <c r="AH548" s="3">
        <v>576</v>
      </c>
      <c r="AI548" s="3">
        <v>32</v>
      </c>
      <c r="AJ548" s="3" t="s">
        <v>394</v>
      </c>
      <c r="AK548" s="3">
        <v>4</v>
      </c>
      <c r="AL548" s="3">
        <v>0</v>
      </c>
    </row>
    <row r="549" spans="31:38" x14ac:dyDescent="0.25">
      <c r="AE549" s="3" t="str">
        <f t="shared" si="86"/>
        <v>RA_546_32_4_202425</v>
      </c>
      <c r="AF549" s="3">
        <v>202425</v>
      </c>
      <c r="AG549" s="3" t="s">
        <v>193</v>
      </c>
      <c r="AH549" s="3">
        <v>546</v>
      </c>
      <c r="AI549" s="3">
        <v>32</v>
      </c>
      <c r="AJ549" s="3" t="s">
        <v>394</v>
      </c>
      <c r="AK549" s="3">
        <v>4</v>
      </c>
      <c r="AL549" s="3">
        <v>225</v>
      </c>
    </row>
    <row r="550" spans="31:38" x14ac:dyDescent="0.25">
      <c r="AE550" s="3" t="str">
        <f t="shared" si="86"/>
        <v>RA_548_32_4_202425</v>
      </c>
      <c r="AF550" s="3">
        <v>202425</v>
      </c>
      <c r="AG550" s="3" t="s">
        <v>193</v>
      </c>
      <c r="AH550" s="3">
        <v>548</v>
      </c>
      <c r="AI550" s="3">
        <v>32</v>
      </c>
      <c r="AJ550" s="3" t="s">
        <v>394</v>
      </c>
      <c r="AK550" s="3">
        <v>4</v>
      </c>
      <c r="AL550" s="3">
        <v>-888.72699999999998</v>
      </c>
    </row>
    <row r="551" spans="31:38" x14ac:dyDescent="0.25">
      <c r="AE551" s="3" t="str">
        <f t="shared" si="86"/>
        <v>RA_550_32_4_202425</v>
      </c>
      <c r="AF551" s="3">
        <v>202425</v>
      </c>
      <c r="AG551" s="3" t="s">
        <v>193</v>
      </c>
      <c r="AH551" s="3">
        <v>550</v>
      </c>
      <c r="AI551" s="3">
        <v>32</v>
      </c>
      <c r="AJ551" s="3" t="s">
        <v>394</v>
      </c>
      <c r="AK551" s="3">
        <v>4</v>
      </c>
      <c r="AL551" s="3">
        <v>464.01100000000002</v>
      </c>
    </row>
    <row r="552" spans="31:38" x14ac:dyDescent="0.25">
      <c r="AE552" s="3" t="str">
        <f t="shared" si="86"/>
        <v>RA_552_32_4_202425</v>
      </c>
      <c r="AF552" s="3">
        <v>202425</v>
      </c>
      <c r="AG552" s="3" t="s">
        <v>193</v>
      </c>
      <c r="AH552" s="3">
        <v>552</v>
      </c>
      <c r="AI552" s="3">
        <v>32</v>
      </c>
      <c r="AJ552" s="3" t="s">
        <v>394</v>
      </c>
      <c r="AK552" s="3">
        <v>4</v>
      </c>
      <c r="AL552" s="3">
        <v>-7178.9</v>
      </c>
    </row>
    <row r="553" spans="31:38" x14ac:dyDescent="0.25">
      <c r="AE553" s="3" t="str">
        <f t="shared" si="86"/>
        <v>RA_562_32_4_202425</v>
      </c>
      <c r="AF553" s="3">
        <v>202425</v>
      </c>
      <c r="AG553" s="3" t="s">
        <v>193</v>
      </c>
      <c r="AH553" s="3">
        <v>562</v>
      </c>
      <c r="AI553" s="3">
        <v>32</v>
      </c>
      <c r="AJ553" s="3" t="s">
        <v>394</v>
      </c>
      <c r="AK553" s="3">
        <v>4</v>
      </c>
      <c r="AL553" s="3">
        <v>0</v>
      </c>
    </row>
    <row r="554" spans="31:38" x14ac:dyDescent="0.25">
      <c r="AE554" s="3" t="str">
        <f t="shared" si="86"/>
        <v>RA_564_32_4_202425</v>
      </c>
      <c r="AF554" s="3">
        <v>202425</v>
      </c>
      <c r="AG554" s="3" t="s">
        <v>193</v>
      </c>
      <c r="AH554" s="3">
        <v>564</v>
      </c>
      <c r="AI554" s="3">
        <v>32</v>
      </c>
      <c r="AJ554" s="3" t="s">
        <v>394</v>
      </c>
      <c r="AK554" s="3">
        <v>4</v>
      </c>
      <c r="AL554" s="3">
        <v>0</v>
      </c>
    </row>
    <row r="555" spans="31:38" x14ac:dyDescent="0.25">
      <c r="AE555" s="3" t="str">
        <f t="shared" si="86"/>
        <v>RA_566_32_4_202425</v>
      </c>
      <c r="AF555" s="3">
        <v>202425</v>
      </c>
      <c r="AG555" s="3" t="s">
        <v>193</v>
      </c>
      <c r="AH555" s="3">
        <v>566</v>
      </c>
      <c r="AI555" s="3">
        <v>32</v>
      </c>
      <c r="AJ555" s="3" t="s">
        <v>394</v>
      </c>
      <c r="AK555" s="3">
        <v>4</v>
      </c>
      <c r="AL555" s="3">
        <v>0</v>
      </c>
    </row>
    <row r="556" spans="31:38" x14ac:dyDescent="0.25">
      <c r="AE556" s="3" t="str">
        <f t="shared" si="86"/>
        <v>RA_568_32_4_202425</v>
      </c>
      <c r="AF556" s="3">
        <v>202425</v>
      </c>
      <c r="AG556" s="3" t="s">
        <v>193</v>
      </c>
      <c r="AH556" s="3">
        <v>568</v>
      </c>
      <c r="AI556" s="3">
        <v>32</v>
      </c>
      <c r="AJ556" s="3" t="s">
        <v>394</v>
      </c>
      <c r="AK556" s="3">
        <v>4</v>
      </c>
      <c r="AL556" s="3">
        <v>0</v>
      </c>
    </row>
    <row r="557" spans="31:38" x14ac:dyDescent="0.25">
      <c r="AE557" s="3" t="str">
        <f t="shared" si="86"/>
        <v>RA_584_32_4_202425</v>
      </c>
      <c r="AF557" s="3">
        <v>202425</v>
      </c>
      <c r="AG557" s="3" t="s">
        <v>193</v>
      </c>
      <c r="AH557" s="3">
        <v>584</v>
      </c>
      <c r="AI557" s="3">
        <v>32</v>
      </c>
      <c r="AJ557" s="3" t="s">
        <v>394</v>
      </c>
      <c r="AK557" s="3">
        <v>4</v>
      </c>
      <c r="AL557" s="3">
        <v>0</v>
      </c>
    </row>
    <row r="558" spans="31:38" x14ac:dyDescent="0.25">
      <c r="AE558" s="3" t="str">
        <f t="shared" si="86"/>
        <v>RA_574_32_4_202425</v>
      </c>
      <c r="AF558" s="3">
        <v>202425</v>
      </c>
      <c r="AG558" s="3" t="s">
        <v>193</v>
      </c>
      <c r="AH558" s="3">
        <v>574</v>
      </c>
      <c r="AI558" s="3">
        <v>32</v>
      </c>
      <c r="AJ558" s="3" t="s">
        <v>394</v>
      </c>
      <c r="AK558" s="3">
        <v>4</v>
      </c>
      <c r="AL558" s="3">
        <v>0</v>
      </c>
    </row>
    <row r="559" spans="31:38" x14ac:dyDescent="0.25">
      <c r="AE559" s="3" t="str">
        <f t="shared" si="86"/>
        <v>RA_582_32_4_202425</v>
      </c>
      <c r="AF559" s="3">
        <v>202425</v>
      </c>
      <c r="AG559" s="3" t="s">
        <v>193</v>
      </c>
      <c r="AH559" s="3">
        <v>582</v>
      </c>
      <c r="AI559" s="3">
        <v>32</v>
      </c>
      <c r="AJ559" s="3" t="s">
        <v>394</v>
      </c>
      <c r="AK559" s="3">
        <v>4</v>
      </c>
      <c r="AL559" s="3">
        <v>0</v>
      </c>
    </row>
    <row r="560" spans="31:38" x14ac:dyDescent="0.25">
      <c r="AE560" s="3" t="str">
        <f t="shared" si="86"/>
        <v>RA_544_32_4_202425</v>
      </c>
      <c r="AF560" s="3">
        <v>202425</v>
      </c>
      <c r="AG560" s="3" t="s">
        <v>193</v>
      </c>
      <c r="AH560" s="3">
        <v>544</v>
      </c>
      <c r="AI560" s="3">
        <v>32</v>
      </c>
      <c r="AJ560" s="3" t="s">
        <v>394</v>
      </c>
      <c r="AK560" s="3">
        <v>4</v>
      </c>
      <c r="AL560" s="3">
        <v>128.98791399345575</v>
      </c>
    </row>
    <row r="561" spans="31:38" x14ac:dyDescent="0.25">
      <c r="AE561" s="3" t="str">
        <f t="shared" si="86"/>
        <v>RA_542_32_4_202425</v>
      </c>
      <c r="AF561" s="3">
        <v>202425</v>
      </c>
      <c r="AG561" s="3" t="s">
        <v>193</v>
      </c>
      <c r="AH561" s="3">
        <v>542</v>
      </c>
      <c r="AI561" s="3">
        <v>32</v>
      </c>
      <c r="AJ561" s="3" t="s">
        <v>394</v>
      </c>
      <c r="AK561" s="3">
        <v>4</v>
      </c>
      <c r="AL561" s="3">
        <v>-299.45699999999999</v>
      </c>
    </row>
    <row r="562" spans="31:38" x14ac:dyDescent="0.25">
      <c r="AE562" s="3" t="str">
        <f t="shared" si="86"/>
        <v>RA_572_32_4_202425</v>
      </c>
      <c r="AF562" s="3">
        <v>202425</v>
      </c>
      <c r="AG562" s="3" t="s">
        <v>193</v>
      </c>
      <c r="AH562" s="3">
        <v>572</v>
      </c>
      <c r="AI562" s="3">
        <v>32</v>
      </c>
      <c r="AJ562" s="3" t="s">
        <v>394</v>
      </c>
      <c r="AK562" s="3">
        <v>4</v>
      </c>
      <c r="AL562" s="3">
        <v>0</v>
      </c>
    </row>
    <row r="563" spans="31:38" x14ac:dyDescent="0.25">
      <c r="AE563" s="3" t="str">
        <f t="shared" si="86"/>
        <v>RA_520_32_4_202425</v>
      </c>
      <c r="AF563" s="3">
        <v>202425</v>
      </c>
      <c r="AG563" s="3" t="s">
        <v>193</v>
      </c>
      <c r="AH563" s="3">
        <v>520</v>
      </c>
      <c r="AI563" s="3">
        <v>32</v>
      </c>
      <c r="AJ563" s="3" t="s">
        <v>394</v>
      </c>
      <c r="AK563" s="3">
        <v>4</v>
      </c>
      <c r="AL563" s="3">
        <v>236.416</v>
      </c>
    </row>
    <row r="564" spans="31:38" x14ac:dyDescent="0.25">
      <c r="AE564" s="3" t="str">
        <f t="shared" si="86"/>
        <v>RA_545_32_4_202425</v>
      </c>
      <c r="AF564" s="3">
        <v>202425</v>
      </c>
      <c r="AG564" s="3" t="s">
        <v>193</v>
      </c>
      <c r="AH564" s="3">
        <v>545</v>
      </c>
      <c r="AI564" s="3">
        <v>32</v>
      </c>
      <c r="AJ564" s="3" t="s">
        <v>394</v>
      </c>
      <c r="AK564" s="3">
        <v>4</v>
      </c>
      <c r="AL564" s="3">
        <v>457.60155530766838</v>
      </c>
    </row>
    <row r="565" spans="31:38" x14ac:dyDescent="0.25">
      <c r="AE565" s="3" t="str">
        <f t="shared" si="86"/>
        <v>RA_586_32_4_202425</v>
      </c>
      <c r="AF565" s="3">
        <v>202425</v>
      </c>
      <c r="AG565" s="3" t="s">
        <v>193</v>
      </c>
      <c r="AH565" s="3">
        <v>586</v>
      </c>
      <c r="AI565" s="3">
        <v>32</v>
      </c>
      <c r="AJ565" s="3" t="s">
        <v>394</v>
      </c>
      <c r="AK565" s="3">
        <v>4</v>
      </c>
      <c r="AL565" s="3">
        <v>0</v>
      </c>
    </row>
    <row r="566" spans="31:38" x14ac:dyDescent="0.25">
      <c r="AE566" s="3" t="str">
        <f t="shared" si="86"/>
        <v>RA_514_32_4_202425</v>
      </c>
      <c r="AF566" s="3">
        <v>202425</v>
      </c>
      <c r="AG566" s="3" t="s">
        <v>193</v>
      </c>
      <c r="AH566" s="3">
        <v>514</v>
      </c>
      <c r="AI566" s="3">
        <v>32</v>
      </c>
      <c r="AJ566" s="3" t="s">
        <v>394</v>
      </c>
      <c r="AK566" s="3">
        <v>4</v>
      </c>
      <c r="AL566" s="3">
        <v>-2053.66</v>
      </c>
    </row>
    <row r="567" spans="31:38" x14ac:dyDescent="0.25">
      <c r="AE567" s="3" t="str">
        <f t="shared" si="86"/>
        <v>RA_518_32_4_202425</v>
      </c>
      <c r="AF567" s="3">
        <v>202425</v>
      </c>
      <c r="AG567" s="3" t="s">
        <v>193</v>
      </c>
      <c r="AH567" s="3">
        <v>518</v>
      </c>
      <c r="AI567" s="3">
        <v>32</v>
      </c>
      <c r="AJ567" s="3" t="s">
        <v>394</v>
      </c>
      <c r="AK567" s="3">
        <v>4</v>
      </c>
      <c r="AL567" s="3">
        <v>-1200.8119999999999</v>
      </c>
    </row>
    <row r="568" spans="31:38" x14ac:dyDescent="0.25">
      <c r="AE568" s="3" t="str">
        <f t="shared" si="86"/>
        <v>RA_512_32_4_202425</v>
      </c>
      <c r="AF568" s="3">
        <v>202425</v>
      </c>
      <c r="AG568" s="3" t="s">
        <v>193</v>
      </c>
      <c r="AH568" s="3">
        <v>512</v>
      </c>
      <c r="AI568" s="3">
        <v>32</v>
      </c>
      <c r="AJ568" s="3" t="s">
        <v>394</v>
      </c>
      <c r="AK568" s="3">
        <v>4</v>
      </c>
      <c r="AL568" s="3">
        <v>-409.88900000000001</v>
      </c>
    </row>
    <row r="569" spans="31:38" x14ac:dyDescent="0.25">
      <c r="AE569" s="3" t="str">
        <f t="shared" si="86"/>
        <v>RA_522_32_4_202425</v>
      </c>
      <c r="AF569" s="3">
        <v>202425</v>
      </c>
      <c r="AG569" s="3" t="s">
        <v>193</v>
      </c>
      <c r="AH569" s="3">
        <v>522</v>
      </c>
      <c r="AI569" s="3">
        <v>32</v>
      </c>
      <c r="AJ569" s="3" t="s">
        <v>394</v>
      </c>
      <c r="AK569" s="3">
        <v>4</v>
      </c>
      <c r="AL569" s="3">
        <v>-186.09799999999998</v>
      </c>
    </row>
    <row r="570" spans="31:38" x14ac:dyDescent="0.25">
      <c r="AE570" s="3" t="str">
        <f t="shared" si="86"/>
        <v>RA_524_32_4_202425</v>
      </c>
      <c r="AF570" s="3">
        <v>202425</v>
      </c>
      <c r="AG570" s="3" t="s">
        <v>193</v>
      </c>
      <c r="AH570" s="3">
        <v>524</v>
      </c>
      <c r="AI570" s="3">
        <v>32</v>
      </c>
      <c r="AJ570" s="3" t="s">
        <v>394</v>
      </c>
      <c r="AK570" s="3">
        <v>4</v>
      </c>
      <c r="AL570" s="3">
        <v>-1213.1099999999999</v>
      </c>
    </row>
    <row r="571" spans="31:38" x14ac:dyDescent="0.25">
      <c r="AE571" s="3" t="str">
        <f t="shared" si="86"/>
        <v>RA_538_32_4_202425</v>
      </c>
      <c r="AF571" s="3">
        <v>202425</v>
      </c>
      <c r="AG571" s="3" t="s">
        <v>193</v>
      </c>
      <c r="AH571" s="3">
        <v>538</v>
      </c>
      <c r="AI571" s="3">
        <v>32</v>
      </c>
      <c r="AJ571" s="3" t="s">
        <v>394</v>
      </c>
      <c r="AK571" s="3">
        <v>4</v>
      </c>
      <c r="AL571" s="3">
        <v>-728.63020156804907</v>
      </c>
    </row>
    <row r="572" spans="31:38" x14ac:dyDescent="0.25">
      <c r="AE572" s="3" t="str">
        <f t="shared" si="86"/>
        <v>RA_516_32_4_202425</v>
      </c>
      <c r="AF572" s="3">
        <v>202425</v>
      </c>
      <c r="AG572" s="3" t="s">
        <v>193</v>
      </c>
      <c r="AH572" s="3">
        <v>516</v>
      </c>
      <c r="AI572" s="3">
        <v>32</v>
      </c>
      <c r="AJ572" s="3" t="s">
        <v>394</v>
      </c>
      <c r="AK572" s="3">
        <v>4</v>
      </c>
      <c r="AL572" s="3">
        <v>-1965.732</v>
      </c>
    </row>
    <row r="573" spans="31:38" x14ac:dyDescent="0.25">
      <c r="AE573" s="3" t="str">
        <f t="shared" si="86"/>
        <v>RA_540_32_4_202425</v>
      </c>
      <c r="AF573" s="3">
        <v>202425</v>
      </c>
      <c r="AG573" s="3" t="s">
        <v>193</v>
      </c>
      <c r="AH573" s="3">
        <v>540</v>
      </c>
      <c r="AI573" s="3">
        <v>32</v>
      </c>
      <c r="AJ573" s="3" t="s">
        <v>394</v>
      </c>
      <c r="AK573" s="3">
        <v>4</v>
      </c>
      <c r="AL573" s="3">
        <v>22.706000000000003</v>
      </c>
    </row>
    <row r="574" spans="31:38" x14ac:dyDescent="0.25">
      <c r="AE574" s="3" t="str">
        <f t="shared" si="86"/>
        <v>RA_526_32_4_202425</v>
      </c>
      <c r="AF574" s="3">
        <v>202425</v>
      </c>
      <c r="AG574" s="3" t="s">
        <v>193</v>
      </c>
      <c r="AH574" s="3">
        <v>526</v>
      </c>
      <c r="AI574" s="3">
        <v>32</v>
      </c>
      <c r="AJ574" s="3" t="s">
        <v>394</v>
      </c>
      <c r="AK574" s="3">
        <v>4</v>
      </c>
      <c r="AL574" s="3">
        <v>-1551.6798686962327</v>
      </c>
    </row>
    <row r="575" spans="31:38" x14ac:dyDescent="0.25">
      <c r="AE575" s="3" t="str">
        <f t="shared" si="86"/>
        <v>RA_536_32_4_202425</v>
      </c>
      <c r="AF575" s="3">
        <v>202425</v>
      </c>
      <c r="AG575" s="3" t="s">
        <v>193</v>
      </c>
      <c r="AH575" s="3">
        <v>536</v>
      </c>
      <c r="AI575" s="3">
        <v>32</v>
      </c>
      <c r="AJ575" s="3" t="s">
        <v>394</v>
      </c>
      <c r="AK575" s="3">
        <v>4</v>
      </c>
      <c r="AL575" s="3">
        <v>-69.724000000000004</v>
      </c>
    </row>
    <row r="576" spans="31:38" x14ac:dyDescent="0.25">
      <c r="AE576" s="3" t="str">
        <f t="shared" si="86"/>
        <v>RA_534_32_4_202425</v>
      </c>
      <c r="AF576" s="3">
        <v>202425</v>
      </c>
      <c r="AG576" s="3" t="s">
        <v>193</v>
      </c>
      <c r="AH576" s="3">
        <v>534</v>
      </c>
      <c r="AI576" s="3">
        <v>32</v>
      </c>
      <c r="AJ576" s="3" t="s">
        <v>394</v>
      </c>
      <c r="AK576" s="3">
        <v>4</v>
      </c>
      <c r="AL576" s="3">
        <v>16.53</v>
      </c>
    </row>
    <row r="577" spans="31:38" x14ac:dyDescent="0.25">
      <c r="AE577" s="3" t="str">
        <f t="shared" si="86"/>
        <v>RA_532_32_4_202425</v>
      </c>
      <c r="AF577" s="3">
        <v>202425</v>
      </c>
      <c r="AG577" s="3" t="s">
        <v>193</v>
      </c>
      <c r="AH577" s="3">
        <v>532</v>
      </c>
      <c r="AI577" s="3">
        <v>32</v>
      </c>
      <c r="AJ577" s="3" t="s">
        <v>394</v>
      </c>
      <c r="AK577" s="3">
        <v>4</v>
      </c>
      <c r="AL577" s="3">
        <v>-1064.4000000000001</v>
      </c>
    </row>
    <row r="578" spans="31:38" x14ac:dyDescent="0.25">
      <c r="AE578" s="3" t="str">
        <f t="shared" si="86"/>
        <v>RA_530_32_4_202425</v>
      </c>
      <c r="AF578" s="3">
        <v>202425</v>
      </c>
      <c r="AG578" s="3" t="s">
        <v>193</v>
      </c>
      <c r="AH578" s="3">
        <v>530</v>
      </c>
      <c r="AI578" s="3">
        <v>32</v>
      </c>
      <c r="AJ578" s="3" t="s">
        <v>394</v>
      </c>
      <c r="AK578" s="3">
        <v>4</v>
      </c>
      <c r="AL578" s="3">
        <v>-452.49199999999996</v>
      </c>
    </row>
    <row r="579" spans="31:38" x14ac:dyDescent="0.25">
      <c r="AE579" s="3" t="str">
        <f t="shared" si="86"/>
        <v>RA_528_32_4_202425</v>
      </c>
      <c r="AF579" s="3">
        <v>202425</v>
      </c>
      <c r="AG579" s="3" t="s">
        <v>193</v>
      </c>
      <c r="AH579" s="3">
        <v>528</v>
      </c>
      <c r="AI579" s="3">
        <v>32</v>
      </c>
      <c r="AJ579" s="3" t="s">
        <v>394</v>
      </c>
      <c r="AK579" s="3">
        <v>4</v>
      </c>
      <c r="AL579" s="3">
        <v>-933</v>
      </c>
    </row>
    <row r="580" spans="31:38" x14ac:dyDescent="0.25">
      <c r="AE580" s="3" t="str">
        <f t="shared" ref="AE580:AE643" si="87">AG580&amp;"_"&amp;AH580&amp;"_"&amp;AI580&amp;"_"&amp;AK580&amp;"_"&amp;AF580</f>
        <v>RA_574_36.1_4_202526</v>
      </c>
      <c r="AF580" s="3">
        <v>202526</v>
      </c>
      <c r="AG580" s="3" t="s">
        <v>193</v>
      </c>
      <c r="AH580" s="3">
        <v>574</v>
      </c>
      <c r="AI580" s="3">
        <v>36.1</v>
      </c>
      <c r="AJ580" s="3" t="s">
        <v>68</v>
      </c>
      <c r="AK580" s="3">
        <v>4</v>
      </c>
      <c r="AL580" s="3">
        <v>0</v>
      </c>
    </row>
    <row r="581" spans="31:38" x14ac:dyDescent="0.25">
      <c r="AE581" s="3" t="str">
        <f t="shared" si="87"/>
        <v>RA_586_36.1_4_202526</v>
      </c>
      <c r="AF581" s="3">
        <v>202526</v>
      </c>
      <c r="AG581" s="3" t="s">
        <v>193</v>
      </c>
      <c r="AH581" s="3">
        <v>586</v>
      </c>
      <c r="AI581" s="3">
        <v>36.1</v>
      </c>
      <c r="AJ581" s="3" t="s">
        <v>68</v>
      </c>
      <c r="AK581" s="3">
        <v>4</v>
      </c>
      <c r="AL581" s="3">
        <v>0</v>
      </c>
    </row>
    <row r="582" spans="31:38" x14ac:dyDescent="0.25">
      <c r="AE582" s="3" t="str">
        <f t="shared" si="87"/>
        <v>RA_545_36.1_4_202526</v>
      </c>
      <c r="AF582" s="3">
        <v>202526</v>
      </c>
      <c r="AG582" s="3" t="s">
        <v>193</v>
      </c>
      <c r="AH582" s="3">
        <v>545</v>
      </c>
      <c r="AI582" s="3">
        <v>36.1</v>
      </c>
      <c r="AJ582" s="3" t="s">
        <v>68</v>
      </c>
      <c r="AK582" s="3">
        <v>4</v>
      </c>
      <c r="AL582" s="3">
        <v>1348.479</v>
      </c>
    </row>
    <row r="583" spans="31:38" x14ac:dyDescent="0.25">
      <c r="AE583" s="3" t="str">
        <f t="shared" si="87"/>
        <v>RA_546_36.1_4_202526</v>
      </c>
      <c r="AF583" s="3">
        <v>202526</v>
      </c>
      <c r="AG583" s="3" t="s">
        <v>193</v>
      </c>
      <c r="AH583" s="3">
        <v>546</v>
      </c>
      <c r="AI583" s="3">
        <v>36.1</v>
      </c>
      <c r="AJ583" s="3" t="s">
        <v>68</v>
      </c>
      <c r="AK583" s="3">
        <v>4</v>
      </c>
      <c r="AL583" s="3">
        <v>4347</v>
      </c>
    </row>
    <row r="584" spans="31:38" x14ac:dyDescent="0.25">
      <c r="AE584" s="3" t="str">
        <f t="shared" si="87"/>
        <v>RA_548_36.1_4_202526</v>
      </c>
      <c r="AF584" s="3">
        <v>202526</v>
      </c>
      <c r="AG584" s="3" t="s">
        <v>193</v>
      </c>
      <c r="AH584" s="3">
        <v>548</v>
      </c>
      <c r="AI584" s="3">
        <v>36.1</v>
      </c>
      <c r="AJ584" s="3" t="s">
        <v>68</v>
      </c>
      <c r="AK584" s="3">
        <v>4</v>
      </c>
      <c r="AL584" s="3">
        <v>3782.8489999999997</v>
      </c>
    </row>
    <row r="585" spans="31:38" x14ac:dyDescent="0.25">
      <c r="AE585" s="3" t="str">
        <f t="shared" si="87"/>
        <v>RA_550_36.1_4_202526</v>
      </c>
      <c r="AF585" s="3">
        <v>202526</v>
      </c>
      <c r="AG585" s="3" t="s">
        <v>193</v>
      </c>
      <c r="AH585" s="3">
        <v>550</v>
      </c>
      <c r="AI585" s="3">
        <v>36.1</v>
      </c>
      <c r="AJ585" s="3" t="s">
        <v>68</v>
      </c>
      <c r="AK585" s="3">
        <v>4</v>
      </c>
      <c r="AL585" s="3">
        <v>4997.951</v>
      </c>
    </row>
    <row r="586" spans="31:38" x14ac:dyDescent="0.25">
      <c r="AE586" s="3" t="str">
        <f t="shared" si="87"/>
        <v>RA_552_36.1_4_202526</v>
      </c>
      <c r="AF586" s="3">
        <v>202526</v>
      </c>
      <c r="AG586" s="3" t="s">
        <v>193</v>
      </c>
      <c r="AH586" s="3">
        <v>552</v>
      </c>
      <c r="AI586" s="3">
        <v>36.1</v>
      </c>
      <c r="AJ586" s="3" t="s">
        <v>68</v>
      </c>
      <c r="AK586" s="3">
        <v>4</v>
      </c>
      <c r="AL586" s="3">
        <v>12375.735000000001</v>
      </c>
    </row>
    <row r="587" spans="31:38" x14ac:dyDescent="0.25">
      <c r="AE587" s="3" t="str">
        <f t="shared" si="87"/>
        <v>RA_562_36.1_4_202526</v>
      </c>
      <c r="AF587" s="3">
        <v>202526</v>
      </c>
      <c r="AG587" s="3" t="s">
        <v>193</v>
      </c>
      <c r="AH587" s="3">
        <v>562</v>
      </c>
      <c r="AI587" s="3">
        <v>36.1</v>
      </c>
      <c r="AJ587" s="3" t="s">
        <v>68</v>
      </c>
      <c r="AK587" s="3">
        <v>4</v>
      </c>
      <c r="AL587" s="3">
        <v>0</v>
      </c>
    </row>
    <row r="588" spans="31:38" x14ac:dyDescent="0.25">
      <c r="AE588" s="3" t="str">
        <f t="shared" si="87"/>
        <v>RA_564_36.1_4_202526</v>
      </c>
      <c r="AF588" s="3">
        <v>202526</v>
      </c>
      <c r="AG588" s="3" t="s">
        <v>193</v>
      </c>
      <c r="AH588" s="3">
        <v>564</v>
      </c>
      <c r="AI588" s="3">
        <v>36.1</v>
      </c>
      <c r="AJ588" s="3" t="s">
        <v>68</v>
      </c>
      <c r="AK588" s="3">
        <v>4</v>
      </c>
      <c r="AL588" s="3">
        <v>0</v>
      </c>
    </row>
    <row r="589" spans="31:38" x14ac:dyDescent="0.25">
      <c r="AE589" s="3" t="str">
        <f t="shared" si="87"/>
        <v>RA_566_36.1_4_202526</v>
      </c>
      <c r="AF589" s="3">
        <v>202526</v>
      </c>
      <c r="AG589" s="3" t="s">
        <v>193</v>
      </c>
      <c r="AH589" s="3">
        <v>566</v>
      </c>
      <c r="AI589" s="3">
        <v>36.1</v>
      </c>
      <c r="AJ589" s="3" t="s">
        <v>68</v>
      </c>
      <c r="AK589" s="3">
        <v>4</v>
      </c>
      <c r="AL589" s="3">
        <v>0</v>
      </c>
    </row>
    <row r="590" spans="31:38" x14ac:dyDescent="0.25">
      <c r="AE590" s="3" t="str">
        <f t="shared" si="87"/>
        <v>RA_582_36.1_4_202526</v>
      </c>
      <c r="AF590" s="3">
        <v>202526</v>
      </c>
      <c r="AG590" s="3" t="s">
        <v>193</v>
      </c>
      <c r="AH590" s="3">
        <v>582</v>
      </c>
      <c r="AI590" s="3">
        <v>36.1</v>
      </c>
      <c r="AJ590" s="3" t="s">
        <v>68</v>
      </c>
      <c r="AK590" s="3">
        <v>4</v>
      </c>
      <c r="AL590" s="3">
        <v>0</v>
      </c>
    </row>
    <row r="591" spans="31:38" x14ac:dyDescent="0.25">
      <c r="AE591" s="3" t="str">
        <f t="shared" si="87"/>
        <v>RA_572_36.1_4_202526</v>
      </c>
      <c r="AF591" s="3">
        <v>202526</v>
      </c>
      <c r="AG591" s="3" t="s">
        <v>193</v>
      </c>
      <c r="AH591" s="3">
        <v>572</v>
      </c>
      <c r="AI591" s="3">
        <v>36.1</v>
      </c>
      <c r="AJ591" s="3" t="s">
        <v>68</v>
      </c>
      <c r="AK591" s="3">
        <v>4</v>
      </c>
      <c r="AL591" s="3">
        <v>0</v>
      </c>
    </row>
    <row r="592" spans="31:38" x14ac:dyDescent="0.25">
      <c r="AE592" s="3" t="str">
        <f t="shared" si="87"/>
        <v>RA_576_36.1_4_202526</v>
      </c>
      <c r="AF592" s="3">
        <v>202526</v>
      </c>
      <c r="AG592" s="3" t="s">
        <v>193</v>
      </c>
      <c r="AH592" s="3">
        <v>576</v>
      </c>
      <c r="AI592" s="3">
        <v>36.1</v>
      </c>
      <c r="AJ592" s="3" t="s">
        <v>68</v>
      </c>
      <c r="AK592" s="3">
        <v>4</v>
      </c>
      <c r="AL592" s="3">
        <v>0</v>
      </c>
    </row>
    <row r="593" spans="31:38" x14ac:dyDescent="0.25">
      <c r="AE593" s="3" t="str">
        <f t="shared" si="87"/>
        <v>RA_584_36.1_4_202526</v>
      </c>
      <c r="AF593" s="3">
        <v>202526</v>
      </c>
      <c r="AG593" s="3" t="s">
        <v>193</v>
      </c>
      <c r="AH593" s="3">
        <v>584</v>
      </c>
      <c r="AI593" s="3">
        <v>36.1</v>
      </c>
      <c r="AJ593" s="3" t="s">
        <v>68</v>
      </c>
      <c r="AK593" s="3">
        <v>4</v>
      </c>
      <c r="AL593" s="3">
        <v>0</v>
      </c>
    </row>
    <row r="594" spans="31:38" x14ac:dyDescent="0.25">
      <c r="AE594" s="3" t="str">
        <f t="shared" si="87"/>
        <v>RA_540_36.1_4_202526</v>
      </c>
      <c r="AF594" s="3">
        <v>202526</v>
      </c>
      <c r="AG594" s="3" t="s">
        <v>193</v>
      </c>
      <c r="AH594" s="3">
        <v>540</v>
      </c>
      <c r="AI594" s="3">
        <v>36.1</v>
      </c>
      <c r="AJ594" s="3" t="s">
        <v>68</v>
      </c>
      <c r="AK594" s="3">
        <v>4</v>
      </c>
      <c r="AL594" s="3">
        <v>11104.58</v>
      </c>
    </row>
    <row r="595" spans="31:38" x14ac:dyDescent="0.25">
      <c r="AE595" s="3" t="str">
        <f t="shared" si="87"/>
        <v>RA_568_36.1_4_202526</v>
      </c>
      <c r="AF595" s="3">
        <v>202526</v>
      </c>
      <c r="AG595" s="3" t="s">
        <v>193</v>
      </c>
      <c r="AH595" s="3">
        <v>568</v>
      </c>
      <c r="AI595" s="3">
        <v>36.1</v>
      </c>
      <c r="AJ595" s="3" t="s">
        <v>68</v>
      </c>
      <c r="AK595" s="3">
        <v>4</v>
      </c>
      <c r="AL595" s="3">
        <v>0</v>
      </c>
    </row>
    <row r="596" spans="31:38" x14ac:dyDescent="0.25">
      <c r="AE596" s="3" t="str">
        <f t="shared" si="87"/>
        <v>RA_518_36.1_4_202526</v>
      </c>
      <c r="AF596" s="3">
        <v>202526</v>
      </c>
      <c r="AG596" s="3" t="s">
        <v>193</v>
      </c>
      <c r="AH596" s="3">
        <v>518</v>
      </c>
      <c r="AI596" s="3">
        <v>36.1</v>
      </c>
      <c r="AJ596" s="3" t="s">
        <v>68</v>
      </c>
      <c r="AK596" s="3">
        <v>4</v>
      </c>
      <c r="AL596" s="3">
        <v>2613.0568967955796</v>
      </c>
    </row>
    <row r="597" spans="31:38" x14ac:dyDescent="0.25">
      <c r="AE597" s="3" t="str">
        <f t="shared" si="87"/>
        <v>RA_544_36.1_4_202526</v>
      </c>
      <c r="AF597" s="3">
        <v>202526</v>
      </c>
      <c r="AG597" s="3" t="s">
        <v>193</v>
      </c>
      <c r="AH597" s="3">
        <v>544</v>
      </c>
      <c r="AI597" s="3">
        <v>36.1</v>
      </c>
      <c r="AJ597" s="3" t="s">
        <v>68</v>
      </c>
      <c r="AK597" s="3">
        <v>4</v>
      </c>
      <c r="AL597" s="3">
        <v>5500.4772751250193</v>
      </c>
    </row>
    <row r="598" spans="31:38" x14ac:dyDescent="0.25">
      <c r="AE598" s="3" t="str">
        <f t="shared" si="87"/>
        <v>RA_542_36.1_4_202526</v>
      </c>
      <c r="AF598" s="3">
        <v>202526</v>
      </c>
      <c r="AG598" s="3" t="s">
        <v>193</v>
      </c>
      <c r="AH598" s="3">
        <v>542</v>
      </c>
      <c r="AI598" s="3">
        <v>36.1</v>
      </c>
      <c r="AJ598" s="3" t="s">
        <v>68</v>
      </c>
      <c r="AK598" s="3">
        <v>4</v>
      </c>
      <c r="AL598" s="3">
        <v>2371.0950000000003</v>
      </c>
    </row>
    <row r="599" spans="31:38" x14ac:dyDescent="0.25">
      <c r="AE599" s="3" t="str">
        <f t="shared" si="87"/>
        <v>RA_512_36.1_4_202526</v>
      </c>
      <c r="AF599" s="3">
        <v>202526</v>
      </c>
      <c r="AG599" s="3" t="s">
        <v>193</v>
      </c>
      <c r="AH599" s="3">
        <v>512</v>
      </c>
      <c r="AI599" s="3">
        <v>36.1</v>
      </c>
      <c r="AJ599" s="3" t="s">
        <v>68</v>
      </c>
      <c r="AK599" s="3">
        <v>4</v>
      </c>
      <c r="AL599" s="3">
        <v>2693.6329599999999</v>
      </c>
    </row>
    <row r="600" spans="31:38" x14ac:dyDescent="0.25">
      <c r="AE600" s="3" t="str">
        <f t="shared" si="87"/>
        <v>RA_516_36.1_4_202526</v>
      </c>
      <c r="AF600" s="3">
        <v>202526</v>
      </c>
      <c r="AG600" s="3" t="s">
        <v>193</v>
      </c>
      <c r="AH600" s="3">
        <v>516</v>
      </c>
      <c r="AI600" s="3">
        <v>36.1</v>
      </c>
      <c r="AJ600" s="3" t="s">
        <v>68</v>
      </c>
      <c r="AK600" s="3">
        <v>4</v>
      </c>
      <c r="AL600" s="3">
        <v>4021.9110000000001</v>
      </c>
    </row>
    <row r="601" spans="31:38" x14ac:dyDescent="0.25">
      <c r="AE601" s="3" t="str">
        <f t="shared" si="87"/>
        <v>RA_520_36.1_4_202526</v>
      </c>
      <c r="AF601" s="3">
        <v>202526</v>
      </c>
      <c r="AG601" s="3" t="s">
        <v>193</v>
      </c>
      <c r="AH601" s="3">
        <v>520</v>
      </c>
      <c r="AI601" s="3">
        <v>36.1</v>
      </c>
      <c r="AJ601" s="3" t="s">
        <v>68</v>
      </c>
      <c r="AK601" s="3">
        <v>4</v>
      </c>
      <c r="AL601" s="3">
        <v>4857.6470000000008</v>
      </c>
    </row>
    <row r="602" spans="31:38" x14ac:dyDescent="0.25">
      <c r="AE602" s="3" t="str">
        <f t="shared" si="87"/>
        <v>RA_522_36.1_4_202526</v>
      </c>
      <c r="AF602" s="3">
        <v>202526</v>
      </c>
      <c r="AG602" s="3" t="s">
        <v>193</v>
      </c>
      <c r="AH602" s="3">
        <v>522</v>
      </c>
      <c r="AI602" s="3">
        <v>36.1</v>
      </c>
      <c r="AJ602" s="3" t="s">
        <v>68</v>
      </c>
      <c r="AK602" s="3">
        <v>4</v>
      </c>
      <c r="AL602" s="3">
        <v>4315.8110000000006</v>
      </c>
    </row>
    <row r="603" spans="31:38" x14ac:dyDescent="0.25">
      <c r="AE603" s="3" t="str">
        <f t="shared" si="87"/>
        <v>RA_524_36.1_4_202526</v>
      </c>
      <c r="AF603" s="3">
        <v>202526</v>
      </c>
      <c r="AG603" s="3" t="s">
        <v>193</v>
      </c>
      <c r="AH603" s="3">
        <v>524</v>
      </c>
      <c r="AI603" s="3">
        <v>36.1</v>
      </c>
      <c r="AJ603" s="3" t="s">
        <v>68</v>
      </c>
      <c r="AK603" s="3">
        <v>4</v>
      </c>
      <c r="AL603" s="3">
        <v>6596.05</v>
      </c>
    </row>
    <row r="604" spans="31:38" x14ac:dyDescent="0.25">
      <c r="AE604" s="3" t="str">
        <f t="shared" si="87"/>
        <v>RA_536_36.1_4_202526</v>
      </c>
      <c r="AF604" s="3">
        <v>202526</v>
      </c>
      <c r="AG604" s="3" t="s">
        <v>193</v>
      </c>
      <c r="AH604" s="3">
        <v>536</v>
      </c>
      <c r="AI604" s="3">
        <v>36.1</v>
      </c>
      <c r="AJ604" s="3" t="s">
        <v>68</v>
      </c>
      <c r="AK604" s="3">
        <v>4</v>
      </c>
      <c r="AL604" s="3">
        <v>5620.2439999999997</v>
      </c>
    </row>
    <row r="605" spans="31:38" x14ac:dyDescent="0.25">
      <c r="AE605" s="3" t="str">
        <f t="shared" si="87"/>
        <v>RA_514_36.1_4_202526</v>
      </c>
      <c r="AF605" s="3">
        <v>202526</v>
      </c>
      <c r="AG605" s="3" t="s">
        <v>193</v>
      </c>
      <c r="AH605" s="3">
        <v>514</v>
      </c>
      <c r="AI605" s="3">
        <v>36.1</v>
      </c>
      <c r="AJ605" s="3" t="s">
        <v>68</v>
      </c>
      <c r="AK605" s="3">
        <v>4</v>
      </c>
      <c r="AL605" s="3">
        <v>4948.25</v>
      </c>
    </row>
    <row r="606" spans="31:38" x14ac:dyDescent="0.25">
      <c r="AE606" s="3" t="str">
        <f t="shared" si="87"/>
        <v>RA_538_36.1_4_202526</v>
      </c>
      <c r="AF606" s="3">
        <v>202526</v>
      </c>
      <c r="AG606" s="3" t="s">
        <v>193</v>
      </c>
      <c r="AH606" s="3">
        <v>538</v>
      </c>
      <c r="AI606" s="3">
        <v>36.1</v>
      </c>
      <c r="AJ606" s="3" t="s">
        <v>68</v>
      </c>
      <c r="AK606" s="3">
        <v>4</v>
      </c>
      <c r="AL606" s="3">
        <v>3380.1175882922607</v>
      </c>
    </row>
    <row r="607" spans="31:38" x14ac:dyDescent="0.25">
      <c r="AE607" s="3" t="str">
        <f t="shared" si="87"/>
        <v>RA_526_36.1_4_202526</v>
      </c>
      <c r="AF607" s="3">
        <v>202526</v>
      </c>
      <c r="AG607" s="3" t="s">
        <v>193</v>
      </c>
      <c r="AH607" s="3">
        <v>526</v>
      </c>
      <c r="AI607" s="3">
        <v>36.1</v>
      </c>
      <c r="AJ607" s="3" t="s">
        <v>68</v>
      </c>
      <c r="AK607" s="3">
        <v>4</v>
      </c>
      <c r="AL607" s="3">
        <v>2283</v>
      </c>
    </row>
    <row r="608" spans="31:38" x14ac:dyDescent="0.25">
      <c r="AE608" s="3" t="str">
        <f t="shared" si="87"/>
        <v>RA_534_36.1_4_202526</v>
      </c>
      <c r="AF608" s="3">
        <v>202526</v>
      </c>
      <c r="AG608" s="3" t="s">
        <v>193</v>
      </c>
      <c r="AH608" s="3">
        <v>534</v>
      </c>
      <c r="AI608" s="3">
        <v>36.1</v>
      </c>
      <c r="AJ608" s="3" t="s">
        <v>68</v>
      </c>
      <c r="AK608" s="3">
        <v>4</v>
      </c>
      <c r="AL608" s="3">
        <v>6547.34</v>
      </c>
    </row>
    <row r="609" spans="31:38" x14ac:dyDescent="0.25">
      <c r="AE609" s="3" t="str">
        <f t="shared" si="87"/>
        <v>RA_532_36.1_4_202526</v>
      </c>
      <c r="AF609" s="3">
        <v>202526</v>
      </c>
      <c r="AG609" s="3" t="s">
        <v>193</v>
      </c>
      <c r="AH609" s="3">
        <v>532</v>
      </c>
      <c r="AI609" s="3">
        <v>36.1</v>
      </c>
      <c r="AJ609" s="3" t="s">
        <v>68</v>
      </c>
      <c r="AK609" s="3">
        <v>4</v>
      </c>
      <c r="AL609" s="3">
        <v>8855.7000000000007</v>
      </c>
    </row>
    <row r="610" spans="31:38" x14ac:dyDescent="0.25">
      <c r="AE610" s="3" t="str">
        <f t="shared" si="87"/>
        <v>RA_530_36.1_4_202526</v>
      </c>
      <c r="AF610" s="3">
        <v>202526</v>
      </c>
      <c r="AG610" s="3" t="s">
        <v>193</v>
      </c>
      <c r="AH610" s="3">
        <v>530</v>
      </c>
      <c r="AI610" s="3">
        <v>36.1</v>
      </c>
      <c r="AJ610" s="3" t="s">
        <v>68</v>
      </c>
      <c r="AK610" s="3">
        <v>4</v>
      </c>
      <c r="AL610" s="3">
        <v>5126.2979999999998</v>
      </c>
    </row>
    <row r="611" spans="31:38" x14ac:dyDescent="0.25">
      <c r="AE611" s="3" t="str">
        <f t="shared" si="87"/>
        <v>RA_528_36.1_4_202526</v>
      </c>
      <c r="AF611" s="3">
        <v>202526</v>
      </c>
      <c r="AG611" s="3" t="s">
        <v>193</v>
      </c>
      <c r="AH611" s="3">
        <v>528</v>
      </c>
      <c r="AI611" s="3">
        <v>36.1</v>
      </c>
      <c r="AJ611" s="3" t="s">
        <v>68</v>
      </c>
      <c r="AK611" s="3">
        <v>4</v>
      </c>
      <c r="AL611" s="3">
        <v>2843</v>
      </c>
    </row>
    <row r="612" spans="31:38" x14ac:dyDescent="0.25">
      <c r="AE612" s="3" t="str">
        <f t="shared" si="87"/>
        <v>RA_582_36.1_4_202425</v>
      </c>
      <c r="AF612" s="3">
        <v>202425</v>
      </c>
      <c r="AG612" s="3" t="s">
        <v>193</v>
      </c>
      <c r="AH612" s="3">
        <v>582</v>
      </c>
      <c r="AI612" s="3">
        <v>36.1</v>
      </c>
      <c r="AJ612" s="3" t="s">
        <v>68</v>
      </c>
      <c r="AK612" s="3">
        <v>4</v>
      </c>
      <c r="AL612" s="3">
        <v>0</v>
      </c>
    </row>
    <row r="613" spans="31:38" x14ac:dyDescent="0.25">
      <c r="AE613" s="3" t="str">
        <f t="shared" si="87"/>
        <v>RA_546_36.1_4_202425</v>
      </c>
      <c r="AF613" s="3">
        <v>202425</v>
      </c>
      <c r="AG613" s="3" t="s">
        <v>193</v>
      </c>
      <c r="AH613" s="3">
        <v>546</v>
      </c>
      <c r="AI613" s="3">
        <v>36.1</v>
      </c>
      <c r="AJ613" s="3" t="s">
        <v>68</v>
      </c>
      <c r="AK613" s="3">
        <v>4</v>
      </c>
      <c r="AL613" s="3">
        <v>4969</v>
      </c>
    </row>
    <row r="614" spans="31:38" x14ac:dyDescent="0.25">
      <c r="AE614" s="3" t="str">
        <f t="shared" si="87"/>
        <v>RA_548_36.1_4_202425</v>
      </c>
      <c r="AF614" s="3">
        <v>202425</v>
      </c>
      <c r="AG614" s="3" t="s">
        <v>193</v>
      </c>
      <c r="AH614" s="3">
        <v>548</v>
      </c>
      <c r="AI614" s="3">
        <v>36.1</v>
      </c>
      <c r="AJ614" s="3" t="s">
        <v>68</v>
      </c>
      <c r="AK614" s="3">
        <v>4</v>
      </c>
      <c r="AL614" s="3">
        <v>3511.5699999999997</v>
      </c>
    </row>
    <row r="615" spans="31:38" x14ac:dyDescent="0.25">
      <c r="AE615" s="3" t="str">
        <f t="shared" si="87"/>
        <v>RA_550_36.1_4_202425</v>
      </c>
      <c r="AF615" s="3">
        <v>202425</v>
      </c>
      <c r="AG615" s="3" t="s">
        <v>193</v>
      </c>
      <c r="AH615" s="3">
        <v>550</v>
      </c>
      <c r="AI615" s="3">
        <v>36.1</v>
      </c>
      <c r="AJ615" s="3" t="s">
        <v>68</v>
      </c>
      <c r="AK615" s="3">
        <v>4</v>
      </c>
      <c r="AL615" s="3">
        <v>4925.9650000000001</v>
      </c>
    </row>
    <row r="616" spans="31:38" x14ac:dyDescent="0.25">
      <c r="AE616" s="3" t="str">
        <f t="shared" si="87"/>
        <v>RA_552_36.1_4_202425</v>
      </c>
      <c r="AF616" s="3">
        <v>202425</v>
      </c>
      <c r="AG616" s="3" t="s">
        <v>193</v>
      </c>
      <c r="AH616" s="3">
        <v>552</v>
      </c>
      <c r="AI616" s="3">
        <v>36.1</v>
      </c>
      <c r="AJ616" s="3" t="s">
        <v>68</v>
      </c>
      <c r="AK616" s="3">
        <v>4</v>
      </c>
      <c r="AL616" s="3">
        <v>10286.950000000001</v>
      </c>
    </row>
    <row r="617" spans="31:38" x14ac:dyDescent="0.25">
      <c r="AE617" s="3" t="str">
        <f t="shared" si="87"/>
        <v>RA_562_36.1_4_202425</v>
      </c>
      <c r="AF617" s="3">
        <v>202425</v>
      </c>
      <c r="AG617" s="3" t="s">
        <v>193</v>
      </c>
      <c r="AH617" s="3">
        <v>562</v>
      </c>
      <c r="AI617" s="3">
        <v>36.1</v>
      </c>
      <c r="AJ617" s="3" t="s">
        <v>68</v>
      </c>
      <c r="AK617" s="3">
        <v>4</v>
      </c>
      <c r="AL617" s="3">
        <v>0</v>
      </c>
    </row>
    <row r="618" spans="31:38" x14ac:dyDescent="0.25">
      <c r="AE618" s="3" t="str">
        <f t="shared" si="87"/>
        <v>RA_564_36.1_4_202425</v>
      </c>
      <c r="AF618" s="3">
        <v>202425</v>
      </c>
      <c r="AG618" s="3" t="s">
        <v>193</v>
      </c>
      <c r="AH618" s="3">
        <v>564</v>
      </c>
      <c r="AI618" s="3">
        <v>36.1</v>
      </c>
      <c r="AJ618" s="3" t="s">
        <v>68</v>
      </c>
      <c r="AK618" s="3">
        <v>4</v>
      </c>
      <c r="AL618" s="3">
        <v>0</v>
      </c>
    </row>
    <row r="619" spans="31:38" x14ac:dyDescent="0.25">
      <c r="AE619" s="3" t="str">
        <f t="shared" si="87"/>
        <v>RA_566_36.1_4_202425</v>
      </c>
      <c r="AF619" s="3">
        <v>202425</v>
      </c>
      <c r="AG619" s="3" t="s">
        <v>193</v>
      </c>
      <c r="AH619" s="3">
        <v>566</v>
      </c>
      <c r="AI619" s="3">
        <v>36.1</v>
      </c>
      <c r="AJ619" s="3" t="s">
        <v>68</v>
      </c>
      <c r="AK619" s="3">
        <v>4</v>
      </c>
      <c r="AL619" s="3">
        <v>0</v>
      </c>
    </row>
    <row r="620" spans="31:38" x14ac:dyDescent="0.25">
      <c r="AE620" s="3" t="str">
        <f t="shared" si="87"/>
        <v>RA_568_36.1_4_202425</v>
      </c>
      <c r="AF620" s="3">
        <v>202425</v>
      </c>
      <c r="AG620" s="3" t="s">
        <v>193</v>
      </c>
      <c r="AH620" s="3">
        <v>568</v>
      </c>
      <c r="AI620" s="3">
        <v>36.1</v>
      </c>
      <c r="AJ620" s="3" t="s">
        <v>68</v>
      </c>
      <c r="AK620" s="3">
        <v>4</v>
      </c>
      <c r="AL620" s="3">
        <v>0</v>
      </c>
    </row>
    <row r="621" spans="31:38" x14ac:dyDescent="0.25">
      <c r="AE621" s="3" t="str">
        <f t="shared" si="87"/>
        <v>RA_572_36.1_4_202425</v>
      </c>
      <c r="AF621" s="3">
        <v>202425</v>
      </c>
      <c r="AG621" s="3" t="s">
        <v>193</v>
      </c>
      <c r="AH621" s="3">
        <v>572</v>
      </c>
      <c r="AI621" s="3">
        <v>36.1</v>
      </c>
      <c r="AJ621" s="3" t="s">
        <v>68</v>
      </c>
      <c r="AK621" s="3">
        <v>4</v>
      </c>
      <c r="AL621" s="3">
        <v>0</v>
      </c>
    </row>
    <row r="622" spans="31:38" x14ac:dyDescent="0.25">
      <c r="AE622" s="3" t="str">
        <f t="shared" si="87"/>
        <v>RA_576_36.1_4_202425</v>
      </c>
      <c r="AF622" s="3">
        <v>202425</v>
      </c>
      <c r="AG622" s="3" t="s">
        <v>193</v>
      </c>
      <c r="AH622" s="3">
        <v>576</v>
      </c>
      <c r="AI622" s="3">
        <v>36.1</v>
      </c>
      <c r="AJ622" s="3" t="s">
        <v>68</v>
      </c>
      <c r="AK622" s="3">
        <v>4</v>
      </c>
      <c r="AL622" s="3">
        <v>0</v>
      </c>
    </row>
    <row r="623" spans="31:38" x14ac:dyDescent="0.25">
      <c r="AE623" s="3" t="str">
        <f t="shared" si="87"/>
        <v>RA_584_36.1_4_202425</v>
      </c>
      <c r="AF623" s="3">
        <v>202425</v>
      </c>
      <c r="AG623" s="3" t="s">
        <v>193</v>
      </c>
      <c r="AH623" s="3">
        <v>584</v>
      </c>
      <c r="AI623" s="3">
        <v>36.1</v>
      </c>
      <c r="AJ623" s="3" t="s">
        <v>68</v>
      </c>
      <c r="AK623" s="3">
        <v>4</v>
      </c>
      <c r="AL623" s="3">
        <v>0</v>
      </c>
    </row>
    <row r="624" spans="31:38" x14ac:dyDescent="0.25">
      <c r="AE624" s="3" t="str">
        <f t="shared" si="87"/>
        <v>RA_544_36.1_4_202425</v>
      </c>
      <c r="AF624" s="3">
        <v>202425</v>
      </c>
      <c r="AG624" s="3" t="s">
        <v>193</v>
      </c>
      <c r="AH624" s="3">
        <v>544</v>
      </c>
      <c r="AI624" s="3">
        <v>36.1</v>
      </c>
      <c r="AJ624" s="3" t="s">
        <v>68</v>
      </c>
      <c r="AK624" s="3">
        <v>4</v>
      </c>
      <c r="AL624" s="3">
        <v>5765.3303687104653</v>
      </c>
    </row>
    <row r="625" spans="31:38" x14ac:dyDescent="0.25">
      <c r="AE625" s="3" t="str">
        <f t="shared" si="87"/>
        <v>RA_542_36.1_4_202425</v>
      </c>
      <c r="AF625" s="3">
        <v>202425</v>
      </c>
      <c r="AG625" s="3" t="s">
        <v>193</v>
      </c>
      <c r="AH625" s="3">
        <v>542</v>
      </c>
      <c r="AI625" s="3">
        <v>36.1</v>
      </c>
      <c r="AJ625" s="3" t="s">
        <v>68</v>
      </c>
      <c r="AK625" s="3">
        <v>4</v>
      </c>
      <c r="AL625" s="3">
        <v>1883.1079999999999</v>
      </c>
    </row>
    <row r="626" spans="31:38" x14ac:dyDescent="0.25">
      <c r="AE626" s="3" t="str">
        <f t="shared" si="87"/>
        <v>RA_574_36.1_4_202425</v>
      </c>
      <c r="AF626" s="3">
        <v>202425</v>
      </c>
      <c r="AG626" s="3" t="s">
        <v>193</v>
      </c>
      <c r="AH626" s="3">
        <v>574</v>
      </c>
      <c r="AI626" s="3">
        <v>36.1</v>
      </c>
      <c r="AJ626" s="3" t="s">
        <v>68</v>
      </c>
      <c r="AK626" s="3">
        <v>4</v>
      </c>
      <c r="AL626" s="3">
        <v>0</v>
      </c>
    </row>
    <row r="627" spans="31:38" x14ac:dyDescent="0.25">
      <c r="AE627" s="3" t="str">
        <f t="shared" si="87"/>
        <v>RA_514_36.1_4_202425</v>
      </c>
      <c r="AF627" s="3">
        <v>202425</v>
      </c>
      <c r="AG627" s="3" t="s">
        <v>193</v>
      </c>
      <c r="AH627" s="3">
        <v>514</v>
      </c>
      <c r="AI627" s="3">
        <v>36.1</v>
      </c>
      <c r="AJ627" s="3" t="s">
        <v>68</v>
      </c>
      <c r="AK627" s="3">
        <v>4</v>
      </c>
      <c r="AL627" s="3">
        <v>5273.45</v>
      </c>
    </row>
    <row r="628" spans="31:38" x14ac:dyDescent="0.25">
      <c r="AE628" s="3" t="str">
        <f t="shared" si="87"/>
        <v>RA_545_36.1_4_202425</v>
      </c>
      <c r="AF628" s="3">
        <v>202425</v>
      </c>
      <c r="AG628" s="3" t="s">
        <v>193</v>
      </c>
      <c r="AH628" s="3">
        <v>545</v>
      </c>
      <c r="AI628" s="3">
        <v>36.1</v>
      </c>
      <c r="AJ628" s="3" t="s">
        <v>68</v>
      </c>
      <c r="AK628" s="3">
        <v>4</v>
      </c>
      <c r="AL628" s="3">
        <v>1328.2079279431234</v>
      </c>
    </row>
    <row r="629" spans="31:38" x14ac:dyDescent="0.25">
      <c r="AE629" s="3" t="str">
        <f t="shared" si="87"/>
        <v>RA_512_36.1_4_202425</v>
      </c>
      <c r="AF629" s="3">
        <v>202425</v>
      </c>
      <c r="AG629" s="3" t="s">
        <v>193</v>
      </c>
      <c r="AH629" s="3">
        <v>512</v>
      </c>
      <c r="AI629" s="3">
        <v>36.1</v>
      </c>
      <c r="AJ629" s="3" t="s">
        <v>68</v>
      </c>
      <c r="AK629" s="3">
        <v>4</v>
      </c>
      <c r="AL629" s="3">
        <v>2662.6907800000004</v>
      </c>
    </row>
    <row r="630" spans="31:38" x14ac:dyDescent="0.25">
      <c r="AE630" s="3" t="str">
        <f t="shared" si="87"/>
        <v>RA_586_36.1_4_202425</v>
      </c>
      <c r="AF630" s="3">
        <v>202425</v>
      </c>
      <c r="AG630" s="3" t="s">
        <v>193</v>
      </c>
      <c r="AH630" s="3">
        <v>586</v>
      </c>
      <c r="AI630" s="3">
        <v>36.1</v>
      </c>
      <c r="AJ630" s="3" t="s">
        <v>68</v>
      </c>
      <c r="AK630" s="3">
        <v>4</v>
      </c>
      <c r="AL630" s="3">
        <v>0</v>
      </c>
    </row>
    <row r="631" spans="31:38" x14ac:dyDescent="0.25">
      <c r="AE631" s="3" t="str">
        <f t="shared" si="87"/>
        <v>RA_516_36.1_4_202425</v>
      </c>
      <c r="AF631" s="3">
        <v>202425</v>
      </c>
      <c r="AG631" s="3" t="s">
        <v>193</v>
      </c>
      <c r="AH631" s="3">
        <v>516</v>
      </c>
      <c r="AI631" s="3">
        <v>36.1</v>
      </c>
      <c r="AJ631" s="3" t="s">
        <v>68</v>
      </c>
      <c r="AK631" s="3">
        <v>4</v>
      </c>
      <c r="AL631" s="3">
        <v>3973.0539999999996</v>
      </c>
    </row>
    <row r="632" spans="31:38" x14ac:dyDescent="0.25">
      <c r="AE632" s="3" t="str">
        <f t="shared" si="87"/>
        <v>RA_518_36.1_4_202425</v>
      </c>
      <c r="AF632" s="3">
        <v>202425</v>
      </c>
      <c r="AG632" s="3" t="s">
        <v>193</v>
      </c>
      <c r="AH632" s="3">
        <v>518</v>
      </c>
      <c r="AI632" s="3">
        <v>36.1</v>
      </c>
      <c r="AJ632" s="3" t="s">
        <v>68</v>
      </c>
      <c r="AK632" s="3">
        <v>4</v>
      </c>
      <c r="AL632" s="3">
        <v>3045.0819999999999</v>
      </c>
    </row>
    <row r="633" spans="31:38" x14ac:dyDescent="0.25">
      <c r="AE633" s="3" t="str">
        <f t="shared" si="87"/>
        <v>RA_520_36.1_4_202425</v>
      </c>
      <c r="AF633" s="3">
        <v>202425</v>
      </c>
      <c r="AG633" s="3" t="s">
        <v>193</v>
      </c>
      <c r="AH633" s="3">
        <v>520</v>
      </c>
      <c r="AI633" s="3">
        <v>36.1</v>
      </c>
      <c r="AJ633" s="3" t="s">
        <v>68</v>
      </c>
      <c r="AK633" s="3">
        <v>4</v>
      </c>
      <c r="AL633" s="3">
        <v>5361.1319999999996</v>
      </c>
    </row>
    <row r="634" spans="31:38" x14ac:dyDescent="0.25">
      <c r="AE634" s="3" t="str">
        <f t="shared" si="87"/>
        <v>RA_522_36.1_4_202425</v>
      </c>
      <c r="AF634" s="3">
        <v>202425</v>
      </c>
      <c r="AG634" s="3" t="s">
        <v>193</v>
      </c>
      <c r="AH634" s="3">
        <v>522</v>
      </c>
      <c r="AI634" s="3">
        <v>36.1</v>
      </c>
      <c r="AJ634" s="3" t="s">
        <v>68</v>
      </c>
      <c r="AK634" s="3">
        <v>4</v>
      </c>
      <c r="AL634" s="3">
        <v>4552.902</v>
      </c>
    </row>
    <row r="635" spans="31:38" x14ac:dyDescent="0.25">
      <c r="AE635" s="3" t="str">
        <f t="shared" si="87"/>
        <v>RA_524_36.1_4_202425</v>
      </c>
      <c r="AF635" s="3">
        <v>202425</v>
      </c>
      <c r="AG635" s="3" t="s">
        <v>193</v>
      </c>
      <c r="AH635" s="3">
        <v>524</v>
      </c>
      <c r="AI635" s="3">
        <v>36.1</v>
      </c>
      <c r="AJ635" s="3" t="s">
        <v>68</v>
      </c>
      <c r="AK635" s="3">
        <v>4</v>
      </c>
      <c r="AL635" s="3">
        <v>7275.07</v>
      </c>
    </row>
    <row r="636" spans="31:38" x14ac:dyDescent="0.25">
      <c r="AE636" s="3" t="str">
        <f t="shared" si="87"/>
        <v>RA_540_36.1_4_202425</v>
      </c>
      <c r="AF636" s="3">
        <v>202425</v>
      </c>
      <c r="AG636" s="3" t="s">
        <v>193</v>
      </c>
      <c r="AH636" s="3">
        <v>540</v>
      </c>
      <c r="AI636" s="3">
        <v>36.1</v>
      </c>
      <c r="AJ636" s="3" t="s">
        <v>68</v>
      </c>
      <c r="AK636" s="3">
        <v>4</v>
      </c>
      <c r="AL636" s="3">
        <v>8535.0810000000001</v>
      </c>
    </row>
    <row r="637" spans="31:38" x14ac:dyDescent="0.25">
      <c r="AE637" s="3" t="str">
        <f t="shared" si="87"/>
        <v>RA_528_36.1_4_202425</v>
      </c>
      <c r="AF637" s="3">
        <v>202425</v>
      </c>
      <c r="AG637" s="3" t="s">
        <v>193</v>
      </c>
      <c r="AH637" s="3">
        <v>528</v>
      </c>
      <c r="AI637" s="3">
        <v>36.1</v>
      </c>
      <c r="AJ637" s="3" t="s">
        <v>68</v>
      </c>
      <c r="AK637" s="3">
        <v>4</v>
      </c>
      <c r="AL637" s="3">
        <v>3408</v>
      </c>
    </row>
    <row r="638" spans="31:38" x14ac:dyDescent="0.25">
      <c r="AE638" s="3" t="str">
        <f t="shared" si="87"/>
        <v>RA_530_36.1_4_202425</v>
      </c>
      <c r="AF638" s="3">
        <v>202425</v>
      </c>
      <c r="AG638" s="3" t="s">
        <v>193</v>
      </c>
      <c r="AH638" s="3">
        <v>530</v>
      </c>
      <c r="AI638" s="3">
        <v>36.1</v>
      </c>
      <c r="AJ638" s="3" t="s">
        <v>68</v>
      </c>
      <c r="AK638" s="3">
        <v>4</v>
      </c>
      <c r="AL638" s="3">
        <v>4940.3320000000003</v>
      </c>
    </row>
    <row r="639" spans="31:38" x14ac:dyDescent="0.25">
      <c r="AE639" s="3" t="str">
        <f t="shared" si="87"/>
        <v>RA_532_36.1_4_202425</v>
      </c>
      <c r="AF639" s="3">
        <v>202425</v>
      </c>
      <c r="AG639" s="3" t="s">
        <v>193</v>
      </c>
      <c r="AH639" s="3">
        <v>532</v>
      </c>
      <c r="AI639" s="3">
        <v>36.1</v>
      </c>
      <c r="AJ639" s="3" t="s">
        <v>68</v>
      </c>
      <c r="AK639" s="3">
        <v>4</v>
      </c>
      <c r="AL639" s="3">
        <v>8954.5</v>
      </c>
    </row>
    <row r="640" spans="31:38" x14ac:dyDescent="0.25">
      <c r="AE640" s="3" t="str">
        <f t="shared" si="87"/>
        <v>RA_534_36.1_4_202425</v>
      </c>
      <c r="AF640" s="3">
        <v>202425</v>
      </c>
      <c r="AG640" s="3" t="s">
        <v>193</v>
      </c>
      <c r="AH640" s="3">
        <v>534</v>
      </c>
      <c r="AI640" s="3">
        <v>36.1</v>
      </c>
      <c r="AJ640" s="3" t="s">
        <v>68</v>
      </c>
      <c r="AK640" s="3">
        <v>4</v>
      </c>
      <c r="AL640" s="3">
        <v>5096.1719999999996</v>
      </c>
    </row>
    <row r="641" spans="31:38" x14ac:dyDescent="0.25">
      <c r="AE641" s="3" t="str">
        <f t="shared" si="87"/>
        <v>RA_536_36.1_4_202425</v>
      </c>
      <c r="AF641" s="3">
        <v>202425</v>
      </c>
      <c r="AG641" s="3" t="s">
        <v>193</v>
      </c>
      <c r="AH641" s="3">
        <v>536</v>
      </c>
      <c r="AI641" s="3">
        <v>36.1</v>
      </c>
      <c r="AJ641" s="3" t="s">
        <v>68</v>
      </c>
      <c r="AK641" s="3">
        <v>4</v>
      </c>
      <c r="AL641" s="3">
        <v>3982.94</v>
      </c>
    </row>
    <row r="642" spans="31:38" x14ac:dyDescent="0.25">
      <c r="AE642" s="3" t="str">
        <f t="shared" si="87"/>
        <v>RA_538_36.1_4_202425</v>
      </c>
      <c r="AF642" s="3">
        <v>202425</v>
      </c>
      <c r="AG642" s="3" t="s">
        <v>193</v>
      </c>
      <c r="AH642" s="3">
        <v>538</v>
      </c>
      <c r="AI642" s="3">
        <v>36.1</v>
      </c>
      <c r="AJ642" s="3" t="s">
        <v>68</v>
      </c>
      <c r="AK642" s="3">
        <v>4</v>
      </c>
      <c r="AL642" s="3">
        <v>3539.0846433537254</v>
      </c>
    </row>
    <row r="643" spans="31:38" x14ac:dyDescent="0.25">
      <c r="AE643" s="3" t="str">
        <f t="shared" si="87"/>
        <v>RA_526_36.1_4_202425</v>
      </c>
      <c r="AF643" s="3">
        <v>202425</v>
      </c>
      <c r="AG643" s="3" t="s">
        <v>193</v>
      </c>
      <c r="AH643" s="3">
        <v>526</v>
      </c>
      <c r="AI643" s="3">
        <v>36.1</v>
      </c>
      <c r="AJ643" s="3" t="s">
        <v>68</v>
      </c>
      <c r="AK643" s="3">
        <v>4</v>
      </c>
      <c r="AL643" s="3">
        <v>2202.7481890877202</v>
      </c>
    </row>
    <row r="644" spans="31:38" x14ac:dyDescent="0.25">
      <c r="AE644" s="3" t="str">
        <f t="shared" ref="AE644:AE707" si="88">AG644&amp;"_"&amp;AH644&amp;"_"&amp;AI644&amp;"_"&amp;AK644&amp;"_"&amp;AF644</f>
        <v>RA_576_37_4_202526</v>
      </c>
      <c r="AF644" s="3">
        <v>202526</v>
      </c>
      <c r="AG644" s="3" t="s">
        <v>193</v>
      </c>
      <c r="AH644" s="3">
        <v>576</v>
      </c>
      <c r="AI644" s="3">
        <v>37</v>
      </c>
      <c r="AJ644" s="3" t="s">
        <v>393</v>
      </c>
      <c r="AK644" s="3">
        <v>4</v>
      </c>
      <c r="AL644" s="3">
        <v>0</v>
      </c>
    </row>
    <row r="645" spans="31:38" x14ac:dyDescent="0.25">
      <c r="AE645" s="3" t="str">
        <f t="shared" si="88"/>
        <v>RA_545_37_4_202526</v>
      </c>
      <c r="AF645" s="3">
        <v>202526</v>
      </c>
      <c r="AG645" s="3" t="s">
        <v>193</v>
      </c>
      <c r="AH645" s="3">
        <v>545</v>
      </c>
      <c r="AI645" s="3">
        <v>37</v>
      </c>
      <c r="AJ645" s="3" t="s">
        <v>393</v>
      </c>
      <c r="AK645" s="3">
        <v>4</v>
      </c>
      <c r="AL645" s="3">
        <v>0</v>
      </c>
    </row>
    <row r="646" spans="31:38" x14ac:dyDescent="0.25">
      <c r="AE646" s="3" t="str">
        <f t="shared" si="88"/>
        <v>RA_546_37_4_202526</v>
      </c>
      <c r="AF646" s="3">
        <v>202526</v>
      </c>
      <c r="AG646" s="3" t="s">
        <v>193</v>
      </c>
      <c r="AH646" s="3">
        <v>546</v>
      </c>
      <c r="AI646" s="3">
        <v>37</v>
      </c>
      <c r="AJ646" s="3" t="s">
        <v>393</v>
      </c>
      <c r="AK646" s="3">
        <v>4</v>
      </c>
      <c r="AL646" s="3">
        <v>0</v>
      </c>
    </row>
    <row r="647" spans="31:38" x14ac:dyDescent="0.25">
      <c r="AE647" s="3" t="str">
        <f t="shared" si="88"/>
        <v>RA_548_37_4_202526</v>
      </c>
      <c r="AF647" s="3">
        <v>202526</v>
      </c>
      <c r="AG647" s="3" t="s">
        <v>193</v>
      </c>
      <c r="AH647" s="3">
        <v>548</v>
      </c>
      <c r="AI647" s="3">
        <v>37</v>
      </c>
      <c r="AJ647" s="3" t="s">
        <v>393</v>
      </c>
      <c r="AK647" s="3">
        <v>4</v>
      </c>
      <c r="AL647" s="3">
        <v>0</v>
      </c>
    </row>
    <row r="648" spans="31:38" x14ac:dyDescent="0.25">
      <c r="AE648" s="3" t="str">
        <f t="shared" si="88"/>
        <v>RA_550_37_4_202526</v>
      </c>
      <c r="AF648" s="3">
        <v>202526</v>
      </c>
      <c r="AG648" s="3" t="s">
        <v>193</v>
      </c>
      <c r="AH648" s="3">
        <v>550</v>
      </c>
      <c r="AI648" s="3">
        <v>37</v>
      </c>
      <c r="AJ648" s="3" t="s">
        <v>393</v>
      </c>
      <c r="AK648" s="3">
        <v>4</v>
      </c>
      <c r="AL648" s="3">
        <v>0</v>
      </c>
    </row>
    <row r="649" spans="31:38" x14ac:dyDescent="0.25">
      <c r="AE649" s="3" t="str">
        <f t="shared" si="88"/>
        <v>RA_552_37_4_202526</v>
      </c>
      <c r="AF649" s="3">
        <v>202526</v>
      </c>
      <c r="AG649" s="3" t="s">
        <v>193</v>
      </c>
      <c r="AH649" s="3">
        <v>552</v>
      </c>
      <c r="AI649" s="3">
        <v>37</v>
      </c>
      <c r="AJ649" s="3" t="s">
        <v>393</v>
      </c>
      <c r="AK649" s="3">
        <v>4</v>
      </c>
      <c r="AL649" s="3">
        <v>6534.1</v>
      </c>
    </row>
    <row r="650" spans="31:38" x14ac:dyDescent="0.25">
      <c r="AE650" s="3" t="str">
        <f t="shared" si="88"/>
        <v>RA_562_37_4_202526</v>
      </c>
      <c r="AF650" s="3">
        <v>202526</v>
      </c>
      <c r="AG650" s="3" t="s">
        <v>193</v>
      </c>
      <c r="AH650" s="3">
        <v>562</v>
      </c>
      <c r="AI650" s="3">
        <v>37</v>
      </c>
      <c r="AJ650" s="3" t="s">
        <v>393</v>
      </c>
      <c r="AK650" s="3">
        <v>4</v>
      </c>
      <c r="AL650" s="3">
        <v>0</v>
      </c>
    </row>
    <row r="651" spans="31:38" x14ac:dyDescent="0.25">
      <c r="AE651" s="3" t="str">
        <f t="shared" si="88"/>
        <v>RA_564_37_4_202526</v>
      </c>
      <c r="AF651" s="3">
        <v>202526</v>
      </c>
      <c r="AG651" s="3" t="s">
        <v>193</v>
      </c>
      <c r="AH651" s="3">
        <v>564</v>
      </c>
      <c r="AI651" s="3">
        <v>37</v>
      </c>
      <c r="AJ651" s="3" t="s">
        <v>393</v>
      </c>
      <c r="AK651" s="3">
        <v>4</v>
      </c>
      <c r="AL651" s="3">
        <v>0</v>
      </c>
    </row>
    <row r="652" spans="31:38" x14ac:dyDescent="0.25">
      <c r="AE652" s="3" t="str">
        <f t="shared" si="88"/>
        <v>RA_566_37_4_202526</v>
      </c>
      <c r="AF652" s="3">
        <v>202526</v>
      </c>
      <c r="AG652" s="3" t="s">
        <v>193</v>
      </c>
      <c r="AH652" s="3">
        <v>566</v>
      </c>
      <c r="AI652" s="3">
        <v>37</v>
      </c>
      <c r="AJ652" s="3" t="s">
        <v>393</v>
      </c>
      <c r="AK652" s="3">
        <v>4</v>
      </c>
      <c r="AL652" s="3">
        <v>0</v>
      </c>
    </row>
    <row r="653" spans="31:38" x14ac:dyDescent="0.25">
      <c r="AE653" s="3" t="str">
        <f t="shared" si="88"/>
        <v>RA_568_37_4_202526</v>
      </c>
      <c r="AF653" s="3">
        <v>202526</v>
      </c>
      <c r="AG653" s="3" t="s">
        <v>193</v>
      </c>
      <c r="AH653" s="3">
        <v>568</v>
      </c>
      <c r="AI653" s="3">
        <v>37</v>
      </c>
      <c r="AJ653" s="3" t="s">
        <v>393</v>
      </c>
      <c r="AK653" s="3">
        <v>4</v>
      </c>
      <c r="AL653" s="3">
        <v>0</v>
      </c>
    </row>
    <row r="654" spans="31:38" x14ac:dyDescent="0.25">
      <c r="AE654" s="3" t="str">
        <f t="shared" si="88"/>
        <v>RA_584_37_4_202526</v>
      </c>
      <c r="AF654" s="3">
        <v>202526</v>
      </c>
      <c r="AG654" s="3" t="s">
        <v>193</v>
      </c>
      <c r="AH654" s="3">
        <v>584</v>
      </c>
      <c r="AI654" s="3">
        <v>37</v>
      </c>
      <c r="AJ654" s="3" t="s">
        <v>393</v>
      </c>
      <c r="AK654" s="3">
        <v>4</v>
      </c>
      <c r="AL654" s="3">
        <v>0</v>
      </c>
    </row>
    <row r="655" spans="31:38" x14ac:dyDescent="0.25">
      <c r="AE655" s="3" t="str">
        <f t="shared" si="88"/>
        <v>RA_574_37_4_202526</v>
      </c>
      <c r="AF655" s="3">
        <v>202526</v>
      </c>
      <c r="AG655" s="3" t="s">
        <v>193</v>
      </c>
      <c r="AH655" s="3">
        <v>574</v>
      </c>
      <c r="AI655" s="3">
        <v>37</v>
      </c>
      <c r="AJ655" s="3" t="s">
        <v>393</v>
      </c>
      <c r="AK655" s="3">
        <v>4</v>
      </c>
      <c r="AL655" s="3">
        <v>0</v>
      </c>
    </row>
    <row r="656" spans="31:38" x14ac:dyDescent="0.25">
      <c r="AE656" s="3" t="str">
        <f t="shared" si="88"/>
        <v>RA_582_37_4_202526</v>
      </c>
      <c r="AF656" s="3">
        <v>202526</v>
      </c>
      <c r="AG656" s="3" t="s">
        <v>193</v>
      </c>
      <c r="AH656" s="3">
        <v>582</v>
      </c>
      <c r="AI656" s="3">
        <v>37</v>
      </c>
      <c r="AJ656" s="3" t="s">
        <v>393</v>
      </c>
      <c r="AK656" s="3">
        <v>4</v>
      </c>
      <c r="AL656" s="3">
        <v>0</v>
      </c>
    </row>
    <row r="657" spans="31:38" x14ac:dyDescent="0.25">
      <c r="AE657" s="3" t="str">
        <f t="shared" si="88"/>
        <v>RA_586_37_4_202526</v>
      </c>
      <c r="AF657" s="3">
        <v>202526</v>
      </c>
      <c r="AG657" s="3" t="s">
        <v>193</v>
      </c>
      <c r="AH657" s="3">
        <v>586</v>
      </c>
      <c r="AI657" s="3">
        <v>37</v>
      </c>
      <c r="AJ657" s="3" t="s">
        <v>393</v>
      </c>
      <c r="AK657" s="3">
        <v>4</v>
      </c>
      <c r="AL657" s="3">
        <v>0</v>
      </c>
    </row>
    <row r="658" spans="31:38" x14ac:dyDescent="0.25">
      <c r="AE658" s="3" t="str">
        <f t="shared" si="88"/>
        <v>RA_540_37_4_202526</v>
      </c>
      <c r="AF658" s="3">
        <v>202526</v>
      </c>
      <c r="AG658" s="3" t="s">
        <v>193</v>
      </c>
      <c r="AH658" s="3">
        <v>540</v>
      </c>
      <c r="AI658" s="3">
        <v>37</v>
      </c>
      <c r="AJ658" s="3" t="s">
        <v>393</v>
      </c>
      <c r="AK658" s="3">
        <v>4</v>
      </c>
      <c r="AL658" s="3">
        <v>0</v>
      </c>
    </row>
    <row r="659" spans="31:38" x14ac:dyDescent="0.25">
      <c r="AE659" s="3" t="str">
        <f t="shared" si="88"/>
        <v>RA_572_37_4_202526</v>
      </c>
      <c r="AF659" s="3">
        <v>202526</v>
      </c>
      <c r="AG659" s="3" t="s">
        <v>193</v>
      </c>
      <c r="AH659" s="3">
        <v>572</v>
      </c>
      <c r="AI659" s="3">
        <v>37</v>
      </c>
      <c r="AJ659" s="3" t="s">
        <v>393</v>
      </c>
      <c r="AK659" s="3">
        <v>4</v>
      </c>
      <c r="AL659" s="3">
        <v>0</v>
      </c>
    </row>
    <row r="660" spans="31:38" x14ac:dyDescent="0.25">
      <c r="AE660" s="3" t="str">
        <f t="shared" si="88"/>
        <v>RA_522_37_4_202526</v>
      </c>
      <c r="AF660" s="3">
        <v>202526</v>
      </c>
      <c r="AG660" s="3" t="s">
        <v>193</v>
      </c>
      <c r="AH660" s="3">
        <v>522</v>
      </c>
      <c r="AI660" s="3">
        <v>37</v>
      </c>
      <c r="AJ660" s="3" t="s">
        <v>393</v>
      </c>
      <c r="AK660" s="3">
        <v>4</v>
      </c>
      <c r="AL660" s="3">
        <v>0</v>
      </c>
    </row>
    <row r="661" spans="31:38" x14ac:dyDescent="0.25">
      <c r="AE661" s="3" t="str">
        <f t="shared" si="88"/>
        <v>RA_544_37_4_202526</v>
      </c>
      <c r="AF661" s="3">
        <v>202526</v>
      </c>
      <c r="AG661" s="3" t="s">
        <v>193</v>
      </c>
      <c r="AH661" s="3">
        <v>544</v>
      </c>
      <c r="AI661" s="3">
        <v>37</v>
      </c>
      <c r="AJ661" s="3" t="s">
        <v>393</v>
      </c>
      <c r="AK661" s="3">
        <v>4</v>
      </c>
      <c r="AL661" s="3">
        <v>0</v>
      </c>
    </row>
    <row r="662" spans="31:38" x14ac:dyDescent="0.25">
      <c r="AE662" s="3" t="str">
        <f t="shared" si="88"/>
        <v>RA_542_37_4_202526</v>
      </c>
      <c r="AF662" s="3">
        <v>202526</v>
      </c>
      <c r="AG662" s="3" t="s">
        <v>193</v>
      </c>
      <c r="AH662" s="3">
        <v>542</v>
      </c>
      <c r="AI662" s="3">
        <v>37</v>
      </c>
      <c r="AJ662" s="3" t="s">
        <v>393</v>
      </c>
      <c r="AK662" s="3">
        <v>4</v>
      </c>
      <c r="AL662" s="3">
        <v>0</v>
      </c>
    </row>
    <row r="663" spans="31:38" x14ac:dyDescent="0.25">
      <c r="AE663" s="3" t="str">
        <f t="shared" si="88"/>
        <v>RA_514_37_4_202526</v>
      </c>
      <c r="AF663" s="3">
        <v>202526</v>
      </c>
      <c r="AG663" s="3" t="s">
        <v>193</v>
      </c>
      <c r="AH663" s="3">
        <v>514</v>
      </c>
      <c r="AI663" s="3">
        <v>37</v>
      </c>
      <c r="AJ663" s="3" t="s">
        <v>393</v>
      </c>
      <c r="AK663" s="3">
        <v>4</v>
      </c>
      <c r="AL663" s="3">
        <v>0</v>
      </c>
    </row>
    <row r="664" spans="31:38" x14ac:dyDescent="0.25">
      <c r="AE664" s="3" t="str">
        <f t="shared" si="88"/>
        <v>RA_516_37_4_202526</v>
      </c>
      <c r="AF664" s="3">
        <v>202526</v>
      </c>
      <c r="AG664" s="3" t="s">
        <v>193</v>
      </c>
      <c r="AH664" s="3">
        <v>516</v>
      </c>
      <c r="AI664" s="3">
        <v>37</v>
      </c>
      <c r="AJ664" s="3" t="s">
        <v>393</v>
      </c>
      <c r="AK664" s="3">
        <v>4</v>
      </c>
      <c r="AL664" s="3">
        <v>394.911</v>
      </c>
    </row>
    <row r="665" spans="31:38" x14ac:dyDescent="0.25">
      <c r="AE665" s="3" t="str">
        <f t="shared" si="88"/>
        <v>RA_520_37_4_202526</v>
      </c>
      <c r="AF665" s="3">
        <v>202526</v>
      </c>
      <c r="AG665" s="3" t="s">
        <v>193</v>
      </c>
      <c r="AH665" s="3">
        <v>520</v>
      </c>
      <c r="AI665" s="3">
        <v>37</v>
      </c>
      <c r="AJ665" s="3" t="s">
        <v>393</v>
      </c>
      <c r="AK665" s="3">
        <v>4</v>
      </c>
      <c r="AL665" s="3">
        <v>0</v>
      </c>
    </row>
    <row r="666" spans="31:38" x14ac:dyDescent="0.25">
      <c r="AE666" s="3" t="str">
        <f t="shared" si="88"/>
        <v>RA_512_37_4_202526</v>
      </c>
      <c r="AF666" s="3">
        <v>202526</v>
      </c>
      <c r="AG666" s="3" t="s">
        <v>193</v>
      </c>
      <c r="AH666" s="3">
        <v>512</v>
      </c>
      <c r="AI666" s="3">
        <v>37</v>
      </c>
      <c r="AJ666" s="3" t="s">
        <v>393</v>
      </c>
      <c r="AK666" s="3">
        <v>4</v>
      </c>
      <c r="AL666" s="3">
        <v>396.40800000000002</v>
      </c>
    </row>
    <row r="667" spans="31:38" x14ac:dyDescent="0.25">
      <c r="AE667" s="3" t="str">
        <f t="shared" si="88"/>
        <v>RA_524_37_4_202526</v>
      </c>
      <c r="AF667" s="3">
        <v>202526</v>
      </c>
      <c r="AG667" s="3" t="s">
        <v>193</v>
      </c>
      <c r="AH667" s="3">
        <v>524</v>
      </c>
      <c r="AI667" s="3">
        <v>37</v>
      </c>
      <c r="AJ667" s="3" t="s">
        <v>393</v>
      </c>
      <c r="AK667" s="3">
        <v>4</v>
      </c>
      <c r="AL667" s="3">
        <v>0</v>
      </c>
    </row>
    <row r="668" spans="31:38" x14ac:dyDescent="0.25">
      <c r="AE668" s="3" t="str">
        <f t="shared" si="88"/>
        <v>RA_526_37_4_202526</v>
      </c>
      <c r="AF668" s="3">
        <v>202526</v>
      </c>
      <c r="AG668" s="3" t="s">
        <v>193</v>
      </c>
      <c r="AH668" s="3">
        <v>526</v>
      </c>
      <c r="AI668" s="3">
        <v>37</v>
      </c>
      <c r="AJ668" s="3" t="s">
        <v>393</v>
      </c>
      <c r="AK668" s="3">
        <v>4</v>
      </c>
      <c r="AL668" s="3">
        <v>0</v>
      </c>
    </row>
    <row r="669" spans="31:38" x14ac:dyDescent="0.25">
      <c r="AE669" s="3" t="str">
        <f t="shared" si="88"/>
        <v>RA_528_37_4_202526</v>
      </c>
      <c r="AF669" s="3">
        <v>202526</v>
      </c>
      <c r="AG669" s="3" t="s">
        <v>193</v>
      </c>
      <c r="AH669" s="3">
        <v>528</v>
      </c>
      <c r="AI669" s="3">
        <v>37</v>
      </c>
      <c r="AJ669" s="3" t="s">
        <v>393</v>
      </c>
      <c r="AK669" s="3">
        <v>4</v>
      </c>
      <c r="AL669" s="3">
        <v>741</v>
      </c>
    </row>
    <row r="670" spans="31:38" x14ac:dyDescent="0.25">
      <c r="AE670" s="3" t="str">
        <f t="shared" si="88"/>
        <v>RA_530_37_4_202526</v>
      </c>
      <c r="AF670" s="3">
        <v>202526</v>
      </c>
      <c r="AG670" s="3" t="s">
        <v>193</v>
      </c>
      <c r="AH670" s="3">
        <v>530</v>
      </c>
      <c r="AI670" s="3">
        <v>37</v>
      </c>
      <c r="AJ670" s="3" t="s">
        <v>393</v>
      </c>
      <c r="AK670" s="3">
        <v>4</v>
      </c>
      <c r="AL670" s="3">
        <v>-99.831000000000003</v>
      </c>
    </row>
    <row r="671" spans="31:38" x14ac:dyDescent="0.25">
      <c r="AE671" s="3" t="str">
        <f t="shared" si="88"/>
        <v>RA_532_37_4_202526</v>
      </c>
      <c r="AF671" s="3">
        <v>202526</v>
      </c>
      <c r="AG671" s="3" t="s">
        <v>193</v>
      </c>
      <c r="AH671" s="3">
        <v>532</v>
      </c>
      <c r="AI671" s="3">
        <v>37</v>
      </c>
      <c r="AJ671" s="3" t="s">
        <v>393</v>
      </c>
      <c r="AK671" s="3">
        <v>4</v>
      </c>
      <c r="AL671" s="3">
        <v>0</v>
      </c>
    </row>
    <row r="672" spans="31:38" x14ac:dyDescent="0.25">
      <c r="AE672" s="3" t="str">
        <f t="shared" si="88"/>
        <v>RA_534_37_4_202526</v>
      </c>
      <c r="AF672" s="3">
        <v>202526</v>
      </c>
      <c r="AG672" s="3" t="s">
        <v>193</v>
      </c>
      <c r="AH672" s="3">
        <v>534</v>
      </c>
      <c r="AI672" s="3">
        <v>37</v>
      </c>
      <c r="AJ672" s="3" t="s">
        <v>393</v>
      </c>
      <c r="AK672" s="3">
        <v>4</v>
      </c>
      <c r="AL672" s="3">
        <v>0</v>
      </c>
    </row>
    <row r="673" spans="31:38" x14ac:dyDescent="0.25">
      <c r="AE673" s="3" t="str">
        <f t="shared" si="88"/>
        <v>RA_536_37_4_202526</v>
      </c>
      <c r="AF673" s="3">
        <v>202526</v>
      </c>
      <c r="AG673" s="3" t="s">
        <v>193</v>
      </c>
      <c r="AH673" s="3">
        <v>536</v>
      </c>
      <c r="AI673" s="3">
        <v>37</v>
      </c>
      <c r="AJ673" s="3" t="s">
        <v>393</v>
      </c>
      <c r="AK673" s="3">
        <v>4</v>
      </c>
      <c r="AL673" s="3">
        <v>0</v>
      </c>
    </row>
    <row r="674" spans="31:38" x14ac:dyDescent="0.25">
      <c r="AE674" s="3" t="str">
        <f t="shared" si="88"/>
        <v>RA_538_37_4_202526</v>
      </c>
      <c r="AF674" s="3">
        <v>202526</v>
      </c>
      <c r="AG674" s="3" t="s">
        <v>193</v>
      </c>
      <c r="AH674" s="3">
        <v>538</v>
      </c>
      <c r="AI674" s="3">
        <v>37</v>
      </c>
      <c r="AJ674" s="3" t="s">
        <v>393</v>
      </c>
      <c r="AK674" s="3">
        <v>4</v>
      </c>
      <c r="AL674" s="3">
        <v>0</v>
      </c>
    </row>
    <row r="675" spans="31:38" x14ac:dyDescent="0.25">
      <c r="AE675" s="3" t="str">
        <f t="shared" si="88"/>
        <v>RA_518_37_4_202526</v>
      </c>
      <c r="AF675" s="3">
        <v>202526</v>
      </c>
      <c r="AG675" s="3" t="s">
        <v>193</v>
      </c>
      <c r="AH675" s="3">
        <v>518</v>
      </c>
      <c r="AI675" s="3">
        <v>37</v>
      </c>
      <c r="AJ675" s="3" t="s">
        <v>393</v>
      </c>
      <c r="AK675" s="3">
        <v>4</v>
      </c>
      <c r="AL675" s="3">
        <v>286.03000152619848</v>
      </c>
    </row>
    <row r="676" spans="31:38" x14ac:dyDescent="0.25">
      <c r="AE676" s="3" t="str">
        <f t="shared" si="88"/>
        <v>RA_564_37_4_202425</v>
      </c>
      <c r="AF676" s="3">
        <v>202425</v>
      </c>
      <c r="AG676" s="3" t="s">
        <v>193</v>
      </c>
      <c r="AH676" s="3">
        <v>564</v>
      </c>
      <c r="AI676" s="3">
        <v>37</v>
      </c>
      <c r="AJ676" s="3" t="s">
        <v>393</v>
      </c>
      <c r="AK676" s="3">
        <v>4</v>
      </c>
      <c r="AL676" s="3">
        <v>0</v>
      </c>
    </row>
    <row r="677" spans="31:38" x14ac:dyDescent="0.25">
      <c r="AE677" s="3" t="str">
        <f t="shared" si="88"/>
        <v>RA_544_37_4_202425</v>
      </c>
      <c r="AF677" s="3">
        <v>202425</v>
      </c>
      <c r="AG677" s="3" t="s">
        <v>193</v>
      </c>
      <c r="AH677" s="3">
        <v>544</v>
      </c>
      <c r="AI677" s="3">
        <v>37</v>
      </c>
      <c r="AJ677" s="3" t="s">
        <v>393</v>
      </c>
      <c r="AK677" s="3">
        <v>4</v>
      </c>
      <c r="AL677" s="3">
        <v>0</v>
      </c>
    </row>
    <row r="678" spans="31:38" x14ac:dyDescent="0.25">
      <c r="AE678" s="3" t="str">
        <f t="shared" si="88"/>
        <v>RA_546_37_4_202425</v>
      </c>
      <c r="AF678" s="3">
        <v>202425</v>
      </c>
      <c r="AG678" s="3" t="s">
        <v>193</v>
      </c>
      <c r="AH678" s="3">
        <v>546</v>
      </c>
      <c r="AI678" s="3">
        <v>37</v>
      </c>
      <c r="AJ678" s="3" t="s">
        <v>393</v>
      </c>
      <c r="AK678" s="3">
        <v>4</v>
      </c>
      <c r="AL678" s="3">
        <v>0</v>
      </c>
    </row>
    <row r="679" spans="31:38" x14ac:dyDescent="0.25">
      <c r="AE679" s="3" t="str">
        <f t="shared" si="88"/>
        <v>RA_548_37_4_202425</v>
      </c>
      <c r="AF679" s="3">
        <v>202425</v>
      </c>
      <c r="AG679" s="3" t="s">
        <v>193</v>
      </c>
      <c r="AH679" s="3">
        <v>548</v>
      </c>
      <c r="AI679" s="3">
        <v>37</v>
      </c>
      <c r="AJ679" s="3" t="s">
        <v>393</v>
      </c>
      <c r="AK679" s="3">
        <v>4</v>
      </c>
      <c r="AL679" s="3">
        <v>0</v>
      </c>
    </row>
    <row r="680" spans="31:38" x14ac:dyDescent="0.25">
      <c r="AE680" s="3" t="str">
        <f t="shared" si="88"/>
        <v>RA_550_37_4_202425</v>
      </c>
      <c r="AF680" s="3">
        <v>202425</v>
      </c>
      <c r="AG680" s="3" t="s">
        <v>193</v>
      </c>
      <c r="AH680" s="3">
        <v>550</v>
      </c>
      <c r="AI680" s="3">
        <v>37</v>
      </c>
      <c r="AJ680" s="3" t="s">
        <v>393</v>
      </c>
      <c r="AK680" s="3">
        <v>4</v>
      </c>
      <c r="AL680" s="3">
        <v>0</v>
      </c>
    </row>
    <row r="681" spans="31:38" x14ac:dyDescent="0.25">
      <c r="AE681" s="3" t="str">
        <f t="shared" si="88"/>
        <v>RA_552_37_4_202425</v>
      </c>
      <c r="AF681" s="3">
        <v>202425</v>
      </c>
      <c r="AG681" s="3" t="s">
        <v>193</v>
      </c>
      <c r="AH681" s="3">
        <v>552</v>
      </c>
      <c r="AI681" s="3">
        <v>37</v>
      </c>
      <c r="AJ681" s="3" t="s">
        <v>393</v>
      </c>
      <c r="AK681" s="3">
        <v>4</v>
      </c>
      <c r="AL681" s="3">
        <v>6140.96</v>
      </c>
    </row>
    <row r="682" spans="31:38" x14ac:dyDescent="0.25">
      <c r="AE682" s="3" t="str">
        <f t="shared" si="88"/>
        <v>RA_562_37_4_202425</v>
      </c>
      <c r="AF682" s="3">
        <v>202425</v>
      </c>
      <c r="AG682" s="3" t="s">
        <v>193</v>
      </c>
      <c r="AH682" s="3">
        <v>562</v>
      </c>
      <c r="AI682" s="3">
        <v>37</v>
      </c>
      <c r="AJ682" s="3" t="s">
        <v>393</v>
      </c>
      <c r="AK682" s="3">
        <v>4</v>
      </c>
      <c r="AL682" s="3">
        <v>0</v>
      </c>
    </row>
    <row r="683" spans="31:38" x14ac:dyDescent="0.25">
      <c r="AE683" s="3" t="str">
        <f t="shared" si="88"/>
        <v>RA_545_37_4_202425</v>
      </c>
      <c r="AF683" s="3">
        <v>202425</v>
      </c>
      <c r="AG683" s="3" t="s">
        <v>193</v>
      </c>
      <c r="AH683" s="3">
        <v>545</v>
      </c>
      <c r="AI683" s="3">
        <v>37</v>
      </c>
      <c r="AJ683" s="3" t="s">
        <v>393</v>
      </c>
      <c r="AK683" s="3">
        <v>4</v>
      </c>
      <c r="AL683" s="3">
        <v>0</v>
      </c>
    </row>
    <row r="684" spans="31:38" x14ac:dyDescent="0.25">
      <c r="AE684" s="3" t="str">
        <f t="shared" si="88"/>
        <v>RA_566_37_4_202425</v>
      </c>
      <c r="AF684" s="3">
        <v>202425</v>
      </c>
      <c r="AG684" s="3" t="s">
        <v>193</v>
      </c>
      <c r="AH684" s="3">
        <v>566</v>
      </c>
      <c r="AI684" s="3">
        <v>37</v>
      </c>
      <c r="AJ684" s="3" t="s">
        <v>393</v>
      </c>
      <c r="AK684" s="3">
        <v>4</v>
      </c>
      <c r="AL684" s="3">
        <v>0</v>
      </c>
    </row>
    <row r="685" spans="31:38" x14ac:dyDescent="0.25">
      <c r="AE685" s="3" t="str">
        <f t="shared" si="88"/>
        <v>RA_568_37_4_202425</v>
      </c>
      <c r="AF685" s="3">
        <v>202425</v>
      </c>
      <c r="AG685" s="3" t="s">
        <v>193</v>
      </c>
      <c r="AH685" s="3">
        <v>568</v>
      </c>
      <c r="AI685" s="3">
        <v>37</v>
      </c>
      <c r="AJ685" s="3" t="s">
        <v>393</v>
      </c>
      <c r="AK685" s="3">
        <v>4</v>
      </c>
      <c r="AL685" s="3">
        <v>0</v>
      </c>
    </row>
    <row r="686" spans="31:38" x14ac:dyDescent="0.25">
      <c r="AE686" s="3" t="str">
        <f t="shared" si="88"/>
        <v>RA_572_37_4_202425</v>
      </c>
      <c r="AF686" s="3">
        <v>202425</v>
      </c>
      <c r="AG686" s="3" t="s">
        <v>193</v>
      </c>
      <c r="AH686" s="3">
        <v>572</v>
      </c>
      <c r="AI686" s="3">
        <v>37</v>
      </c>
      <c r="AJ686" s="3" t="s">
        <v>393</v>
      </c>
      <c r="AK686" s="3">
        <v>4</v>
      </c>
      <c r="AL686" s="3">
        <v>0</v>
      </c>
    </row>
    <row r="687" spans="31:38" x14ac:dyDescent="0.25">
      <c r="AE687" s="3" t="str">
        <f t="shared" si="88"/>
        <v>RA_574_37_4_202425</v>
      </c>
      <c r="AF687" s="3">
        <v>202425</v>
      </c>
      <c r="AG687" s="3" t="s">
        <v>193</v>
      </c>
      <c r="AH687" s="3">
        <v>574</v>
      </c>
      <c r="AI687" s="3">
        <v>37</v>
      </c>
      <c r="AJ687" s="3" t="s">
        <v>393</v>
      </c>
      <c r="AK687" s="3">
        <v>4</v>
      </c>
      <c r="AL687" s="3">
        <v>0</v>
      </c>
    </row>
    <row r="688" spans="31:38" x14ac:dyDescent="0.25">
      <c r="AE688" s="3" t="str">
        <f t="shared" si="88"/>
        <v>RA_576_37_4_202425</v>
      </c>
      <c r="AF688" s="3">
        <v>202425</v>
      </c>
      <c r="AG688" s="3" t="s">
        <v>193</v>
      </c>
      <c r="AH688" s="3">
        <v>576</v>
      </c>
      <c r="AI688" s="3">
        <v>37</v>
      </c>
      <c r="AJ688" s="3" t="s">
        <v>393</v>
      </c>
      <c r="AK688" s="3">
        <v>4</v>
      </c>
      <c r="AL688" s="3">
        <v>0</v>
      </c>
    </row>
    <row r="689" spans="31:38" x14ac:dyDescent="0.25">
      <c r="AE689" s="3" t="str">
        <f t="shared" si="88"/>
        <v>RA_582_37_4_202425</v>
      </c>
      <c r="AF689" s="3">
        <v>202425</v>
      </c>
      <c r="AG689" s="3" t="s">
        <v>193</v>
      </c>
      <c r="AH689" s="3">
        <v>582</v>
      </c>
      <c r="AI689" s="3">
        <v>37</v>
      </c>
      <c r="AJ689" s="3" t="s">
        <v>393</v>
      </c>
      <c r="AK689" s="3">
        <v>4</v>
      </c>
      <c r="AL689" s="3">
        <v>0</v>
      </c>
    </row>
    <row r="690" spans="31:38" x14ac:dyDescent="0.25">
      <c r="AE690" s="3" t="str">
        <f t="shared" si="88"/>
        <v>RA_584_37_4_202425</v>
      </c>
      <c r="AF690" s="3">
        <v>202425</v>
      </c>
      <c r="AG690" s="3" t="s">
        <v>193</v>
      </c>
      <c r="AH690" s="3">
        <v>584</v>
      </c>
      <c r="AI690" s="3">
        <v>37</v>
      </c>
      <c r="AJ690" s="3" t="s">
        <v>393</v>
      </c>
      <c r="AK690" s="3">
        <v>4</v>
      </c>
      <c r="AL690" s="3">
        <v>0</v>
      </c>
    </row>
    <row r="691" spans="31:38" x14ac:dyDescent="0.25">
      <c r="AE691" s="3" t="str">
        <f t="shared" si="88"/>
        <v>RA_586_37_4_202425</v>
      </c>
      <c r="AF691" s="3">
        <v>202425</v>
      </c>
      <c r="AG691" s="3" t="s">
        <v>193</v>
      </c>
      <c r="AH691" s="3">
        <v>586</v>
      </c>
      <c r="AI691" s="3">
        <v>37</v>
      </c>
      <c r="AJ691" s="3" t="s">
        <v>393</v>
      </c>
      <c r="AK691" s="3">
        <v>4</v>
      </c>
      <c r="AL691" s="3">
        <v>0</v>
      </c>
    </row>
    <row r="692" spans="31:38" x14ac:dyDescent="0.25">
      <c r="AE692" s="3" t="str">
        <f t="shared" si="88"/>
        <v>RA_512_37_4_202425</v>
      </c>
      <c r="AF692" s="3">
        <v>202425</v>
      </c>
      <c r="AG692" s="3" t="s">
        <v>193</v>
      </c>
      <c r="AH692" s="3">
        <v>512</v>
      </c>
      <c r="AI692" s="3">
        <v>37</v>
      </c>
      <c r="AJ692" s="3" t="s">
        <v>393</v>
      </c>
      <c r="AK692" s="3">
        <v>4</v>
      </c>
      <c r="AL692" s="3">
        <v>413.47699999999998</v>
      </c>
    </row>
    <row r="693" spans="31:38" x14ac:dyDescent="0.25">
      <c r="AE693" s="3" t="str">
        <f t="shared" si="88"/>
        <v>RA_514_37_4_202425</v>
      </c>
      <c r="AF693" s="3">
        <v>202425</v>
      </c>
      <c r="AG693" s="3" t="s">
        <v>193</v>
      </c>
      <c r="AH693" s="3">
        <v>514</v>
      </c>
      <c r="AI693" s="3">
        <v>37</v>
      </c>
      <c r="AJ693" s="3" t="s">
        <v>393</v>
      </c>
      <c r="AK693" s="3">
        <v>4</v>
      </c>
      <c r="AL693" s="3">
        <v>0</v>
      </c>
    </row>
    <row r="694" spans="31:38" x14ac:dyDescent="0.25">
      <c r="AE694" s="3" t="str">
        <f t="shared" si="88"/>
        <v>RA_516_37_4_202425</v>
      </c>
      <c r="AF694" s="3">
        <v>202425</v>
      </c>
      <c r="AG694" s="3" t="s">
        <v>193</v>
      </c>
      <c r="AH694" s="3">
        <v>516</v>
      </c>
      <c r="AI694" s="3">
        <v>37</v>
      </c>
      <c r="AJ694" s="3" t="s">
        <v>393</v>
      </c>
      <c r="AK694" s="3">
        <v>4</v>
      </c>
      <c r="AL694" s="3">
        <v>378.38299999999998</v>
      </c>
    </row>
    <row r="695" spans="31:38" x14ac:dyDescent="0.25">
      <c r="AE695" s="3" t="str">
        <f t="shared" si="88"/>
        <v>RA_518_37_4_202425</v>
      </c>
      <c r="AF695" s="3">
        <v>202425</v>
      </c>
      <c r="AG695" s="3" t="s">
        <v>193</v>
      </c>
      <c r="AH695" s="3">
        <v>518</v>
      </c>
      <c r="AI695" s="3">
        <v>37</v>
      </c>
      <c r="AJ695" s="3" t="s">
        <v>393</v>
      </c>
      <c r="AK695" s="3">
        <v>4</v>
      </c>
      <c r="AL695" s="3">
        <v>293.90199999999999</v>
      </c>
    </row>
    <row r="696" spans="31:38" x14ac:dyDescent="0.25">
      <c r="AE696" s="3" t="str">
        <f t="shared" si="88"/>
        <v>RA_520_37_4_202425</v>
      </c>
      <c r="AF696" s="3">
        <v>202425</v>
      </c>
      <c r="AG696" s="3" t="s">
        <v>193</v>
      </c>
      <c r="AH696" s="3">
        <v>520</v>
      </c>
      <c r="AI696" s="3">
        <v>37</v>
      </c>
      <c r="AJ696" s="3" t="s">
        <v>393</v>
      </c>
      <c r="AK696" s="3">
        <v>4</v>
      </c>
      <c r="AL696" s="3">
        <v>0</v>
      </c>
    </row>
    <row r="697" spans="31:38" x14ac:dyDescent="0.25">
      <c r="AE697" s="3" t="str">
        <f t="shared" si="88"/>
        <v>RA_522_37_4_202425</v>
      </c>
      <c r="AF697" s="3">
        <v>202425</v>
      </c>
      <c r="AG697" s="3" t="s">
        <v>193</v>
      </c>
      <c r="AH697" s="3">
        <v>522</v>
      </c>
      <c r="AI697" s="3">
        <v>37</v>
      </c>
      <c r="AJ697" s="3" t="s">
        <v>393</v>
      </c>
      <c r="AK697" s="3">
        <v>4</v>
      </c>
      <c r="AL697" s="3">
        <v>0</v>
      </c>
    </row>
    <row r="698" spans="31:38" x14ac:dyDescent="0.25">
      <c r="AE698" s="3" t="str">
        <f t="shared" si="88"/>
        <v>RA_524_37_4_202425</v>
      </c>
      <c r="AF698" s="3">
        <v>202425</v>
      </c>
      <c r="AG698" s="3" t="s">
        <v>193</v>
      </c>
      <c r="AH698" s="3">
        <v>524</v>
      </c>
      <c r="AI698" s="3">
        <v>37</v>
      </c>
      <c r="AJ698" s="3" t="s">
        <v>393</v>
      </c>
      <c r="AK698" s="3">
        <v>4</v>
      </c>
      <c r="AL698" s="3">
        <v>0</v>
      </c>
    </row>
    <row r="699" spans="31:38" x14ac:dyDescent="0.25">
      <c r="AE699" s="3" t="str">
        <f t="shared" si="88"/>
        <v>RA_526_37_4_202425</v>
      </c>
      <c r="AF699" s="3">
        <v>202425</v>
      </c>
      <c r="AG699" s="3" t="s">
        <v>193</v>
      </c>
      <c r="AH699" s="3">
        <v>526</v>
      </c>
      <c r="AI699" s="3">
        <v>37</v>
      </c>
      <c r="AJ699" s="3" t="s">
        <v>393</v>
      </c>
      <c r="AK699" s="3">
        <v>4</v>
      </c>
      <c r="AL699" s="3">
        <v>-4.924421643011101E-4</v>
      </c>
    </row>
    <row r="700" spans="31:38" x14ac:dyDescent="0.25">
      <c r="AE700" s="3" t="str">
        <f t="shared" si="88"/>
        <v>RA_530_37_4_202425</v>
      </c>
      <c r="AF700" s="3">
        <v>202425</v>
      </c>
      <c r="AG700" s="3" t="s">
        <v>193</v>
      </c>
      <c r="AH700" s="3">
        <v>530</v>
      </c>
      <c r="AI700" s="3">
        <v>37</v>
      </c>
      <c r="AJ700" s="3" t="s">
        <v>393</v>
      </c>
      <c r="AK700" s="3">
        <v>4</v>
      </c>
      <c r="AL700" s="3">
        <v>-109.95400000000001</v>
      </c>
    </row>
    <row r="701" spans="31:38" x14ac:dyDescent="0.25">
      <c r="AE701" s="3" t="str">
        <f t="shared" si="88"/>
        <v>RA_532_37_4_202425</v>
      </c>
      <c r="AF701" s="3">
        <v>202425</v>
      </c>
      <c r="AG701" s="3" t="s">
        <v>193</v>
      </c>
      <c r="AH701" s="3">
        <v>532</v>
      </c>
      <c r="AI701" s="3">
        <v>37</v>
      </c>
      <c r="AJ701" s="3" t="s">
        <v>393</v>
      </c>
      <c r="AK701" s="3">
        <v>4</v>
      </c>
      <c r="AL701" s="3">
        <v>0</v>
      </c>
    </row>
    <row r="702" spans="31:38" x14ac:dyDescent="0.25">
      <c r="AE702" s="3" t="str">
        <f t="shared" si="88"/>
        <v>RA_534_37_4_202425</v>
      </c>
      <c r="AF702" s="3">
        <v>202425</v>
      </c>
      <c r="AG702" s="3" t="s">
        <v>193</v>
      </c>
      <c r="AH702" s="3">
        <v>534</v>
      </c>
      <c r="AI702" s="3">
        <v>37</v>
      </c>
      <c r="AJ702" s="3" t="s">
        <v>393</v>
      </c>
      <c r="AK702" s="3">
        <v>4</v>
      </c>
      <c r="AL702" s="3">
        <v>0</v>
      </c>
    </row>
    <row r="703" spans="31:38" x14ac:dyDescent="0.25">
      <c r="AE703" s="3" t="str">
        <f t="shared" si="88"/>
        <v>RA_536_37_4_202425</v>
      </c>
      <c r="AF703" s="3">
        <v>202425</v>
      </c>
      <c r="AG703" s="3" t="s">
        <v>193</v>
      </c>
      <c r="AH703" s="3">
        <v>536</v>
      </c>
      <c r="AI703" s="3">
        <v>37</v>
      </c>
      <c r="AJ703" s="3" t="s">
        <v>393</v>
      </c>
      <c r="AK703" s="3">
        <v>4</v>
      </c>
      <c r="AL703" s="3">
        <v>0</v>
      </c>
    </row>
    <row r="704" spans="31:38" x14ac:dyDescent="0.25">
      <c r="AE704" s="3" t="str">
        <f t="shared" si="88"/>
        <v>RA_538_37_4_202425</v>
      </c>
      <c r="AF704" s="3">
        <v>202425</v>
      </c>
      <c r="AG704" s="3" t="s">
        <v>193</v>
      </c>
      <c r="AH704" s="3">
        <v>538</v>
      </c>
      <c r="AI704" s="3">
        <v>37</v>
      </c>
      <c r="AJ704" s="3" t="s">
        <v>393</v>
      </c>
      <c r="AK704" s="3">
        <v>4</v>
      </c>
      <c r="AL704" s="3">
        <v>0</v>
      </c>
    </row>
    <row r="705" spans="31:38" x14ac:dyDescent="0.25">
      <c r="AE705" s="3" t="str">
        <f t="shared" si="88"/>
        <v>RA_540_37_4_202425</v>
      </c>
      <c r="AF705" s="3">
        <v>202425</v>
      </c>
      <c r="AG705" s="3" t="s">
        <v>193</v>
      </c>
      <c r="AH705" s="3">
        <v>540</v>
      </c>
      <c r="AI705" s="3">
        <v>37</v>
      </c>
      <c r="AJ705" s="3" t="s">
        <v>393</v>
      </c>
      <c r="AK705" s="3">
        <v>4</v>
      </c>
      <c r="AL705" s="3">
        <v>0</v>
      </c>
    </row>
    <row r="706" spans="31:38" x14ac:dyDescent="0.25">
      <c r="AE706" s="3" t="str">
        <f t="shared" si="88"/>
        <v>RA_528_37_4_202425</v>
      </c>
      <c r="AF706" s="3">
        <v>202425</v>
      </c>
      <c r="AG706" s="3" t="s">
        <v>193</v>
      </c>
      <c r="AH706" s="3">
        <v>528</v>
      </c>
      <c r="AI706" s="3">
        <v>37</v>
      </c>
      <c r="AJ706" s="3" t="s">
        <v>393</v>
      </c>
      <c r="AK706" s="3">
        <v>4</v>
      </c>
      <c r="AL706" s="3">
        <v>730</v>
      </c>
    </row>
    <row r="707" spans="31:38" x14ac:dyDescent="0.25">
      <c r="AE707" s="3" t="str">
        <f t="shared" si="88"/>
        <v>RA_542_37_4_202425</v>
      </c>
      <c r="AF707" s="3">
        <v>202425</v>
      </c>
      <c r="AG707" s="3" t="s">
        <v>193</v>
      </c>
      <c r="AH707" s="3">
        <v>542</v>
      </c>
      <c r="AI707" s="3">
        <v>37</v>
      </c>
      <c r="AJ707" s="3" t="s">
        <v>393</v>
      </c>
      <c r="AK707" s="3">
        <v>4</v>
      </c>
      <c r="AL707" s="3">
        <v>0</v>
      </c>
    </row>
    <row r="708" spans="31:38" x14ac:dyDescent="0.25">
      <c r="AE708" s="3" t="str">
        <f t="shared" ref="AE708:AE771" si="89">AG708&amp;"_"&amp;AH708&amp;"_"&amp;AI708&amp;"_"&amp;AK708&amp;"_"&amp;AF708</f>
        <v>RA_586_38.6_4_202526</v>
      </c>
      <c r="AF708" s="3">
        <v>202526</v>
      </c>
      <c r="AG708" s="3" t="s">
        <v>193</v>
      </c>
      <c r="AH708" s="3">
        <v>586</v>
      </c>
      <c r="AI708" s="3">
        <v>38.6</v>
      </c>
      <c r="AJ708" s="3" t="s">
        <v>473</v>
      </c>
      <c r="AK708" s="3">
        <v>4</v>
      </c>
      <c r="AL708" s="3">
        <v>0</v>
      </c>
    </row>
    <row r="709" spans="31:38" x14ac:dyDescent="0.25">
      <c r="AE709" s="3" t="str">
        <f t="shared" si="89"/>
        <v>RA_562_38.6_4_202526</v>
      </c>
      <c r="AF709" s="3">
        <v>202526</v>
      </c>
      <c r="AG709" s="3" t="s">
        <v>193</v>
      </c>
      <c r="AH709" s="3">
        <v>562</v>
      </c>
      <c r="AI709" s="3">
        <v>38.6</v>
      </c>
      <c r="AJ709" s="3" t="s">
        <v>473</v>
      </c>
      <c r="AK709" s="3">
        <v>4</v>
      </c>
      <c r="AL709" s="3">
        <v>0</v>
      </c>
    </row>
    <row r="710" spans="31:38" x14ac:dyDescent="0.25">
      <c r="AE710" s="3" t="str">
        <f t="shared" si="89"/>
        <v>RA_545_38.6_4_202526</v>
      </c>
      <c r="AF710" s="3">
        <v>202526</v>
      </c>
      <c r="AG710" s="3" t="s">
        <v>193</v>
      </c>
      <c r="AH710" s="3">
        <v>545</v>
      </c>
      <c r="AI710" s="3">
        <v>38.6</v>
      </c>
      <c r="AJ710" s="3" t="s">
        <v>473</v>
      </c>
      <c r="AK710" s="3">
        <v>4</v>
      </c>
      <c r="AL710" s="3">
        <v>5432.4169999999995</v>
      </c>
    </row>
    <row r="711" spans="31:38" x14ac:dyDescent="0.25">
      <c r="AE711" s="3" t="str">
        <f t="shared" si="89"/>
        <v>RA_546_38.6_4_202526</v>
      </c>
      <c r="AF711" s="3">
        <v>202526</v>
      </c>
      <c r="AG711" s="3" t="s">
        <v>193</v>
      </c>
      <c r="AH711" s="3">
        <v>546</v>
      </c>
      <c r="AI711" s="3">
        <v>38.6</v>
      </c>
      <c r="AJ711" s="3" t="s">
        <v>473</v>
      </c>
      <c r="AK711" s="3">
        <v>4</v>
      </c>
      <c r="AL711" s="3">
        <v>6102</v>
      </c>
    </row>
    <row r="712" spans="31:38" x14ac:dyDescent="0.25">
      <c r="AE712" s="3" t="str">
        <f t="shared" si="89"/>
        <v>RA_548_38.6_4_202526</v>
      </c>
      <c r="AF712" s="3">
        <v>202526</v>
      </c>
      <c r="AG712" s="3" t="s">
        <v>193</v>
      </c>
      <c r="AH712" s="3">
        <v>548</v>
      </c>
      <c r="AI712" s="3">
        <v>38.6</v>
      </c>
      <c r="AJ712" s="3" t="s">
        <v>473</v>
      </c>
      <c r="AK712" s="3">
        <v>4</v>
      </c>
      <c r="AL712" s="3">
        <v>2095.8220000000001</v>
      </c>
    </row>
    <row r="713" spans="31:38" x14ac:dyDescent="0.25">
      <c r="AE713" s="3" t="str">
        <f t="shared" si="89"/>
        <v>RA_550_38.6_4_202526</v>
      </c>
      <c r="AF713" s="3">
        <v>202526</v>
      </c>
      <c r="AG713" s="3" t="s">
        <v>193</v>
      </c>
      <c r="AH713" s="3">
        <v>550</v>
      </c>
      <c r="AI713" s="3">
        <v>38.6</v>
      </c>
      <c r="AJ713" s="3" t="s">
        <v>473</v>
      </c>
      <c r="AK713" s="3">
        <v>4</v>
      </c>
      <c r="AL713" s="3">
        <v>12638.460999999999</v>
      </c>
    </row>
    <row r="714" spans="31:38" x14ac:dyDescent="0.25">
      <c r="AE714" s="3" t="str">
        <f t="shared" si="89"/>
        <v>RA_552_38.6_4_202526</v>
      </c>
      <c r="AF714" s="3">
        <v>202526</v>
      </c>
      <c r="AG714" s="3" t="s">
        <v>193</v>
      </c>
      <c r="AH714" s="3">
        <v>552</v>
      </c>
      <c r="AI714" s="3">
        <v>38.6</v>
      </c>
      <c r="AJ714" s="3" t="s">
        <v>473</v>
      </c>
      <c r="AK714" s="3">
        <v>4</v>
      </c>
      <c r="AL714" s="3">
        <v>21400.16</v>
      </c>
    </row>
    <row r="715" spans="31:38" x14ac:dyDescent="0.25">
      <c r="AE715" s="3" t="str">
        <f t="shared" si="89"/>
        <v>RA_564_38.6_4_202526</v>
      </c>
      <c r="AF715" s="3">
        <v>202526</v>
      </c>
      <c r="AG715" s="3" t="s">
        <v>193</v>
      </c>
      <c r="AH715" s="3">
        <v>564</v>
      </c>
      <c r="AI715" s="3">
        <v>38.6</v>
      </c>
      <c r="AJ715" s="3" t="s">
        <v>473</v>
      </c>
      <c r="AK715" s="3">
        <v>4</v>
      </c>
      <c r="AL715" s="3">
        <v>0</v>
      </c>
    </row>
    <row r="716" spans="31:38" x14ac:dyDescent="0.25">
      <c r="AE716" s="3" t="str">
        <f t="shared" si="89"/>
        <v>RA_566_38.6_4_202526</v>
      </c>
      <c r="AF716" s="3">
        <v>202526</v>
      </c>
      <c r="AG716" s="3" t="s">
        <v>193</v>
      </c>
      <c r="AH716" s="3">
        <v>566</v>
      </c>
      <c r="AI716" s="3">
        <v>38.6</v>
      </c>
      <c r="AJ716" s="3" t="s">
        <v>473</v>
      </c>
      <c r="AK716" s="3">
        <v>4</v>
      </c>
      <c r="AL716" s="3">
        <v>0</v>
      </c>
    </row>
    <row r="717" spans="31:38" x14ac:dyDescent="0.25">
      <c r="AE717" s="3" t="str">
        <f t="shared" si="89"/>
        <v>RA_568_38.6_4_202526</v>
      </c>
      <c r="AF717" s="3">
        <v>202526</v>
      </c>
      <c r="AG717" s="3" t="s">
        <v>193</v>
      </c>
      <c r="AH717" s="3">
        <v>568</v>
      </c>
      <c r="AI717" s="3">
        <v>38.6</v>
      </c>
      <c r="AJ717" s="3" t="s">
        <v>473</v>
      </c>
      <c r="AK717" s="3">
        <v>4</v>
      </c>
      <c r="AL717" s="3">
        <v>0</v>
      </c>
    </row>
    <row r="718" spans="31:38" x14ac:dyDescent="0.25">
      <c r="AE718" s="3" t="str">
        <f t="shared" si="89"/>
        <v>RA_572_38.6_4_202526</v>
      </c>
      <c r="AF718" s="3">
        <v>202526</v>
      </c>
      <c r="AG718" s="3" t="s">
        <v>193</v>
      </c>
      <c r="AH718" s="3">
        <v>572</v>
      </c>
      <c r="AI718" s="3">
        <v>38.6</v>
      </c>
      <c r="AJ718" s="3" t="s">
        <v>473</v>
      </c>
      <c r="AK718" s="3">
        <v>4</v>
      </c>
      <c r="AL718" s="3">
        <v>0</v>
      </c>
    </row>
    <row r="719" spans="31:38" x14ac:dyDescent="0.25">
      <c r="AE719" s="3" t="str">
        <f t="shared" si="89"/>
        <v>RA_574_38.6_4_202526</v>
      </c>
      <c r="AF719" s="3">
        <v>202526</v>
      </c>
      <c r="AG719" s="3" t="s">
        <v>193</v>
      </c>
      <c r="AH719" s="3">
        <v>574</v>
      </c>
      <c r="AI719" s="3">
        <v>38.6</v>
      </c>
      <c r="AJ719" s="3" t="s">
        <v>473</v>
      </c>
      <c r="AK719" s="3">
        <v>4</v>
      </c>
      <c r="AL719" s="3">
        <v>0</v>
      </c>
    </row>
    <row r="720" spans="31:38" x14ac:dyDescent="0.25">
      <c r="AE720" s="3" t="str">
        <f t="shared" si="89"/>
        <v>RA_576_38.6_4_202526</v>
      </c>
      <c r="AF720" s="3">
        <v>202526</v>
      </c>
      <c r="AG720" s="3" t="s">
        <v>193</v>
      </c>
      <c r="AH720" s="3">
        <v>576</v>
      </c>
      <c r="AI720" s="3">
        <v>38.6</v>
      </c>
      <c r="AJ720" s="3" t="s">
        <v>473</v>
      </c>
      <c r="AK720" s="3">
        <v>4</v>
      </c>
      <c r="AL720" s="3">
        <v>0</v>
      </c>
    </row>
    <row r="721" spans="31:38" x14ac:dyDescent="0.25">
      <c r="AE721" s="3" t="str">
        <f t="shared" si="89"/>
        <v>RA_584_38.6_4_202526</v>
      </c>
      <c r="AF721" s="3">
        <v>202526</v>
      </c>
      <c r="AG721" s="3" t="s">
        <v>193</v>
      </c>
      <c r="AH721" s="3">
        <v>584</v>
      </c>
      <c r="AI721" s="3">
        <v>38.6</v>
      </c>
      <c r="AJ721" s="3" t="s">
        <v>473</v>
      </c>
      <c r="AK721" s="3">
        <v>4</v>
      </c>
      <c r="AL721" s="3">
        <v>0</v>
      </c>
    </row>
    <row r="722" spans="31:38" x14ac:dyDescent="0.25">
      <c r="AE722" s="3" t="str">
        <f t="shared" si="89"/>
        <v>RA_540_38.6_4_202526</v>
      </c>
      <c r="AF722" s="3">
        <v>202526</v>
      </c>
      <c r="AG722" s="3" t="s">
        <v>193</v>
      </c>
      <c r="AH722" s="3">
        <v>540</v>
      </c>
      <c r="AI722" s="3">
        <v>38.6</v>
      </c>
      <c r="AJ722" s="3" t="s">
        <v>473</v>
      </c>
      <c r="AK722" s="3">
        <v>4</v>
      </c>
      <c r="AL722" s="3">
        <v>10774.834999999999</v>
      </c>
    </row>
    <row r="723" spans="31:38" x14ac:dyDescent="0.25">
      <c r="AE723" s="3" t="str">
        <f t="shared" si="89"/>
        <v>RA_582_38.6_4_202526</v>
      </c>
      <c r="AF723" s="3">
        <v>202526</v>
      </c>
      <c r="AG723" s="3" t="s">
        <v>193</v>
      </c>
      <c r="AH723" s="3">
        <v>582</v>
      </c>
      <c r="AI723" s="3">
        <v>38.6</v>
      </c>
      <c r="AJ723" s="3" t="s">
        <v>473</v>
      </c>
      <c r="AK723" s="3">
        <v>4</v>
      </c>
      <c r="AL723" s="3">
        <v>0</v>
      </c>
    </row>
    <row r="724" spans="31:38" x14ac:dyDescent="0.25">
      <c r="AE724" s="3" t="str">
        <f t="shared" si="89"/>
        <v>RA_518_38.6_4_202526</v>
      </c>
      <c r="AF724" s="3">
        <v>202526</v>
      </c>
      <c r="AG724" s="3" t="s">
        <v>193</v>
      </c>
      <c r="AH724" s="3">
        <v>518</v>
      </c>
      <c r="AI724" s="3">
        <v>38.6</v>
      </c>
      <c r="AJ724" s="3" t="s">
        <v>473</v>
      </c>
      <c r="AK724" s="3">
        <v>4</v>
      </c>
      <c r="AL724" s="3">
        <v>3771.9104805456482</v>
      </c>
    </row>
    <row r="725" spans="31:38" x14ac:dyDescent="0.25">
      <c r="AE725" s="3" t="str">
        <f t="shared" si="89"/>
        <v>RA_544_38.6_4_202526</v>
      </c>
      <c r="AF725" s="3">
        <v>202526</v>
      </c>
      <c r="AG725" s="3" t="s">
        <v>193</v>
      </c>
      <c r="AH725" s="3">
        <v>544</v>
      </c>
      <c r="AI725" s="3">
        <v>38.6</v>
      </c>
      <c r="AJ725" s="3" t="s">
        <v>473</v>
      </c>
      <c r="AK725" s="3">
        <v>4</v>
      </c>
      <c r="AL725" s="3">
        <v>2144.8159999999998</v>
      </c>
    </row>
    <row r="726" spans="31:38" x14ac:dyDescent="0.25">
      <c r="AE726" s="3" t="str">
        <f t="shared" si="89"/>
        <v>RA_542_38.6_4_202526</v>
      </c>
      <c r="AF726" s="3">
        <v>202526</v>
      </c>
      <c r="AG726" s="3" t="s">
        <v>193</v>
      </c>
      <c r="AH726" s="3">
        <v>542</v>
      </c>
      <c r="AI726" s="3">
        <v>38.6</v>
      </c>
      <c r="AJ726" s="3" t="s">
        <v>473</v>
      </c>
      <c r="AK726" s="3">
        <v>4</v>
      </c>
      <c r="AL726" s="3">
        <v>4960.4179999999997</v>
      </c>
    </row>
    <row r="727" spans="31:38" x14ac:dyDescent="0.25">
      <c r="AE727" s="3" t="str">
        <f t="shared" si="89"/>
        <v>RA_512_38.6_4_202526</v>
      </c>
      <c r="AF727" s="3">
        <v>202526</v>
      </c>
      <c r="AG727" s="3" t="s">
        <v>193</v>
      </c>
      <c r="AH727" s="3">
        <v>512</v>
      </c>
      <c r="AI727" s="3">
        <v>38.6</v>
      </c>
      <c r="AJ727" s="3" t="s">
        <v>473</v>
      </c>
      <c r="AK727" s="3">
        <v>4</v>
      </c>
      <c r="AL727" s="3">
        <v>1969</v>
      </c>
    </row>
    <row r="728" spans="31:38" x14ac:dyDescent="0.25">
      <c r="AE728" s="3" t="str">
        <f t="shared" si="89"/>
        <v>RA_516_38.6_4_202526</v>
      </c>
      <c r="AF728" s="3">
        <v>202526</v>
      </c>
      <c r="AG728" s="3" t="s">
        <v>193</v>
      </c>
      <c r="AH728" s="3">
        <v>516</v>
      </c>
      <c r="AI728" s="3">
        <v>38.6</v>
      </c>
      <c r="AJ728" s="3" t="s">
        <v>473</v>
      </c>
      <c r="AK728" s="3">
        <v>4</v>
      </c>
      <c r="AL728" s="3">
        <v>4238</v>
      </c>
    </row>
    <row r="729" spans="31:38" x14ac:dyDescent="0.25">
      <c r="AE729" s="3" t="str">
        <f t="shared" si="89"/>
        <v>RA_520_38.6_4_202526</v>
      </c>
      <c r="AF729" s="3">
        <v>202526</v>
      </c>
      <c r="AG729" s="3" t="s">
        <v>193</v>
      </c>
      <c r="AH729" s="3">
        <v>520</v>
      </c>
      <c r="AI729" s="3">
        <v>38.6</v>
      </c>
      <c r="AJ729" s="3" t="s">
        <v>473</v>
      </c>
      <c r="AK729" s="3">
        <v>4</v>
      </c>
      <c r="AL729" s="3">
        <v>5048.688000000001</v>
      </c>
    </row>
    <row r="730" spans="31:38" x14ac:dyDescent="0.25">
      <c r="AE730" s="3" t="str">
        <f t="shared" si="89"/>
        <v>RA_522_38.6_4_202526</v>
      </c>
      <c r="AF730" s="3">
        <v>202526</v>
      </c>
      <c r="AG730" s="3" t="s">
        <v>193</v>
      </c>
      <c r="AH730" s="3">
        <v>522</v>
      </c>
      <c r="AI730" s="3">
        <v>38.6</v>
      </c>
      <c r="AJ730" s="3" t="s">
        <v>473</v>
      </c>
      <c r="AK730" s="3">
        <v>4</v>
      </c>
      <c r="AL730" s="3">
        <v>4203.09</v>
      </c>
    </row>
    <row r="731" spans="31:38" x14ac:dyDescent="0.25">
      <c r="AE731" s="3" t="str">
        <f t="shared" si="89"/>
        <v>RA_524_38.6_4_202526</v>
      </c>
      <c r="AF731" s="3">
        <v>202526</v>
      </c>
      <c r="AG731" s="3" t="s">
        <v>193</v>
      </c>
      <c r="AH731" s="3">
        <v>524</v>
      </c>
      <c r="AI731" s="3">
        <v>38.6</v>
      </c>
      <c r="AJ731" s="3" t="s">
        <v>473</v>
      </c>
      <c r="AK731" s="3">
        <v>4</v>
      </c>
      <c r="AL731" s="3">
        <v>2812.04</v>
      </c>
    </row>
    <row r="732" spans="31:38" x14ac:dyDescent="0.25">
      <c r="AE732" s="3" t="str">
        <f t="shared" si="89"/>
        <v>RA_536_38.6_4_202526</v>
      </c>
      <c r="AF732" s="3">
        <v>202526</v>
      </c>
      <c r="AG732" s="3" t="s">
        <v>193</v>
      </c>
      <c r="AH732" s="3">
        <v>536</v>
      </c>
      <c r="AI732" s="3">
        <v>38.6</v>
      </c>
      <c r="AJ732" s="3" t="s">
        <v>473</v>
      </c>
      <c r="AK732" s="3">
        <v>4</v>
      </c>
      <c r="AL732" s="3">
        <v>5336.0569999999998</v>
      </c>
    </row>
    <row r="733" spans="31:38" x14ac:dyDescent="0.25">
      <c r="AE733" s="3" t="str">
        <f t="shared" si="89"/>
        <v>RA_514_38.6_4_202526</v>
      </c>
      <c r="AF733" s="3">
        <v>202526</v>
      </c>
      <c r="AG733" s="3" t="s">
        <v>193</v>
      </c>
      <c r="AH733" s="3">
        <v>514</v>
      </c>
      <c r="AI733" s="3">
        <v>38.6</v>
      </c>
      <c r="AJ733" s="3" t="s">
        <v>473</v>
      </c>
      <c r="AK733" s="3">
        <v>4</v>
      </c>
      <c r="AL733" s="3">
        <v>5204.82</v>
      </c>
    </row>
    <row r="734" spans="31:38" x14ac:dyDescent="0.25">
      <c r="AE734" s="3" t="str">
        <f t="shared" si="89"/>
        <v>RA_538_38.6_4_202526</v>
      </c>
      <c r="AF734" s="3">
        <v>202526</v>
      </c>
      <c r="AG734" s="3" t="s">
        <v>193</v>
      </c>
      <c r="AH734" s="3">
        <v>538</v>
      </c>
      <c r="AI734" s="3">
        <v>38.6</v>
      </c>
      <c r="AJ734" s="3" t="s">
        <v>473</v>
      </c>
      <c r="AK734" s="3">
        <v>4</v>
      </c>
      <c r="AL734" s="3">
        <v>6124.3884765464727</v>
      </c>
    </row>
    <row r="735" spans="31:38" x14ac:dyDescent="0.25">
      <c r="AE735" s="3" t="str">
        <f t="shared" si="89"/>
        <v>RA_526_38.6_4_202526</v>
      </c>
      <c r="AF735" s="3">
        <v>202526</v>
      </c>
      <c r="AG735" s="3" t="s">
        <v>193</v>
      </c>
      <c r="AH735" s="3">
        <v>526</v>
      </c>
      <c r="AI735" s="3">
        <v>38.6</v>
      </c>
      <c r="AJ735" s="3" t="s">
        <v>473</v>
      </c>
      <c r="AK735" s="3">
        <v>4</v>
      </c>
      <c r="AL735" s="3">
        <v>1992</v>
      </c>
    </row>
    <row r="736" spans="31:38" x14ac:dyDescent="0.25">
      <c r="AE736" s="3" t="str">
        <f t="shared" si="89"/>
        <v>RA_534_38.6_4_202526</v>
      </c>
      <c r="AF736" s="3">
        <v>202526</v>
      </c>
      <c r="AG736" s="3" t="s">
        <v>193</v>
      </c>
      <c r="AH736" s="3">
        <v>534</v>
      </c>
      <c r="AI736" s="3">
        <v>38.6</v>
      </c>
      <c r="AJ736" s="3" t="s">
        <v>473</v>
      </c>
      <c r="AK736" s="3">
        <v>4</v>
      </c>
      <c r="AL736" s="3">
        <v>6689.1440000000002</v>
      </c>
    </row>
    <row r="737" spans="31:38" x14ac:dyDescent="0.25">
      <c r="AE737" s="3" t="str">
        <f t="shared" si="89"/>
        <v>RA_532_38.6_4_202526</v>
      </c>
      <c r="AF737" s="3">
        <v>202526</v>
      </c>
      <c r="AG737" s="3" t="s">
        <v>193</v>
      </c>
      <c r="AH737" s="3">
        <v>532</v>
      </c>
      <c r="AI737" s="3">
        <v>38.6</v>
      </c>
      <c r="AJ737" s="3" t="s">
        <v>473</v>
      </c>
      <c r="AK737" s="3">
        <v>4</v>
      </c>
      <c r="AL737" s="3">
        <v>10325.375</v>
      </c>
    </row>
    <row r="738" spans="31:38" x14ac:dyDescent="0.25">
      <c r="AE738" s="3" t="str">
        <f t="shared" si="89"/>
        <v>RA_530_38.6_4_202526</v>
      </c>
      <c r="AF738" s="3">
        <v>202526</v>
      </c>
      <c r="AG738" s="3" t="s">
        <v>193</v>
      </c>
      <c r="AH738" s="3">
        <v>530</v>
      </c>
      <c r="AI738" s="3">
        <v>38.6</v>
      </c>
      <c r="AJ738" s="3" t="s">
        <v>473</v>
      </c>
      <c r="AK738" s="3">
        <v>4</v>
      </c>
      <c r="AL738" s="3">
        <v>8702.969000000001</v>
      </c>
    </row>
    <row r="739" spans="31:38" x14ac:dyDescent="0.25">
      <c r="AE739" s="3" t="str">
        <f t="shared" si="89"/>
        <v>RA_528_38.6_4_202526</v>
      </c>
      <c r="AF739" s="3">
        <v>202526</v>
      </c>
      <c r="AG739" s="3" t="s">
        <v>193</v>
      </c>
      <c r="AH739" s="3">
        <v>528</v>
      </c>
      <c r="AI739" s="3">
        <v>38.6</v>
      </c>
      <c r="AJ739" s="3" t="s">
        <v>473</v>
      </c>
      <c r="AK739" s="3">
        <v>4</v>
      </c>
      <c r="AL739" s="3">
        <v>3604</v>
      </c>
    </row>
    <row r="740" spans="31:38" x14ac:dyDescent="0.25">
      <c r="AE740" s="3" t="str">
        <f t="shared" si="89"/>
        <v>RA_564_38.6_4_202425</v>
      </c>
      <c r="AF740" s="3">
        <v>202425</v>
      </c>
      <c r="AG740" s="3" t="s">
        <v>193</v>
      </c>
      <c r="AH740" s="3">
        <v>564</v>
      </c>
      <c r="AI740" s="3">
        <v>38.6</v>
      </c>
      <c r="AJ740" s="3" t="s">
        <v>473</v>
      </c>
      <c r="AK740" s="3">
        <v>4</v>
      </c>
      <c r="AL740" s="3">
        <v>0</v>
      </c>
    </row>
    <row r="741" spans="31:38" x14ac:dyDescent="0.25">
      <c r="AE741" s="3" t="str">
        <f t="shared" si="89"/>
        <v>RA_546_38.6_4_202425</v>
      </c>
      <c r="AF741" s="3">
        <v>202425</v>
      </c>
      <c r="AG741" s="3" t="s">
        <v>193</v>
      </c>
      <c r="AH741" s="3">
        <v>546</v>
      </c>
      <c r="AI741" s="3">
        <v>38.6</v>
      </c>
      <c r="AJ741" s="3" t="s">
        <v>473</v>
      </c>
      <c r="AK741" s="3">
        <v>4</v>
      </c>
      <c r="AL741" s="3">
        <v>5568.7730000000001</v>
      </c>
    </row>
    <row r="742" spans="31:38" x14ac:dyDescent="0.25">
      <c r="AE742" s="3" t="str">
        <f t="shared" si="89"/>
        <v>RA_545_38.6_4_202425</v>
      </c>
      <c r="AF742" s="3">
        <v>202425</v>
      </c>
      <c r="AG742" s="3" t="s">
        <v>193</v>
      </c>
      <c r="AH742" s="3">
        <v>545</v>
      </c>
      <c r="AI742" s="3">
        <v>38.6</v>
      </c>
      <c r="AJ742" s="3" t="s">
        <v>473</v>
      </c>
      <c r="AK742" s="3">
        <v>4</v>
      </c>
      <c r="AL742" s="3">
        <v>5120.6473736637608</v>
      </c>
    </row>
    <row r="743" spans="31:38" x14ac:dyDescent="0.25">
      <c r="AE743" s="3" t="str">
        <f t="shared" si="89"/>
        <v>RA_548_38.6_4_202425</v>
      </c>
      <c r="AF743" s="3">
        <v>202425</v>
      </c>
      <c r="AG743" s="3" t="s">
        <v>193</v>
      </c>
      <c r="AH743" s="3">
        <v>548</v>
      </c>
      <c r="AI743" s="3">
        <v>38.6</v>
      </c>
      <c r="AJ743" s="3" t="s">
        <v>473</v>
      </c>
      <c r="AK743" s="3">
        <v>4</v>
      </c>
      <c r="AL743" s="3">
        <v>1919.3530000000001</v>
      </c>
    </row>
    <row r="744" spans="31:38" x14ac:dyDescent="0.25">
      <c r="AE744" s="3" t="str">
        <f t="shared" si="89"/>
        <v>RA_550_38.6_4_202425</v>
      </c>
      <c r="AF744" s="3">
        <v>202425</v>
      </c>
      <c r="AG744" s="3" t="s">
        <v>193</v>
      </c>
      <c r="AH744" s="3">
        <v>550</v>
      </c>
      <c r="AI744" s="3">
        <v>38.6</v>
      </c>
      <c r="AJ744" s="3" t="s">
        <v>473</v>
      </c>
      <c r="AK744" s="3">
        <v>4</v>
      </c>
      <c r="AL744" s="3">
        <v>11714.905000000001</v>
      </c>
    </row>
    <row r="745" spans="31:38" x14ac:dyDescent="0.25">
      <c r="AE745" s="3" t="str">
        <f t="shared" si="89"/>
        <v>RA_552_38.6_4_202425</v>
      </c>
      <c r="AF745" s="3">
        <v>202425</v>
      </c>
      <c r="AG745" s="3" t="s">
        <v>193</v>
      </c>
      <c r="AH745" s="3">
        <v>552</v>
      </c>
      <c r="AI745" s="3">
        <v>38.6</v>
      </c>
      <c r="AJ745" s="3" t="s">
        <v>473</v>
      </c>
      <c r="AK745" s="3">
        <v>4</v>
      </c>
      <c r="AL745" s="3">
        <v>18471.009999999998</v>
      </c>
    </row>
    <row r="746" spans="31:38" x14ac:dyDescent="0.25">
      <c r="AE746" s="3" t="str">
        <f t="shared" si="89"/>
        <v>RA_562_38.6_4_202425</v>
      </c>
      <c r="AF746" s="3">
        <v>202425</v>
      </c>
      <c r="AG746" s="3" t="s">
        <v>193</v>
      </c>
      <c r="AH746" s="3">
        <v>562</v>
      </c>
      <c r="AI746" s="3">
        <v>38.6</v>
      </c>
      <c r="AJ746" s="3" t="s">
        <v>473</v>
      </c>
      <c r="AK746" s="3">
        <v>4</v>
      </c>
      <c r="AL746" s="3">
        <v>0</v>
      </c>
    </row>
    <row r="747" spans="31:38" x14ac:dyDescent="0.25">
      <c r="AE747" s="3" t="str">
        <f t="shared" si="89"/>
        <v>RA_566_38.6_4_202425</v>
      </c>
      <c r="AF747" s="3">
        <v>202425</v>
      </c>
      <c r="AG747" s="3" t="s">
        <v>193</v>
      </c>
      <c r="AH747" s="3">
        <v>566</v>
      </c>
      <c r="AI747" s="3">
        <v>38.6</v>
      </c>
      <c r="AJ747" s="3" t="s">
        <v>473</v>
      </c>
      <c r="AK747" s="3">
        <v>4</v>
      </c>
      <c r="AL747" s="3">
        <v>0</v>
      </c>
    </row>
    <row r="748" spans="31:38" x14ac:dyDescent="0.25">
      <c r="AE748" s="3" t="str">
        <f t="shared" si="89"/>
        <v>RA_568_38.6_4_202425</v>
      </c>
      <c r="AF748" s="3">
        <v>202425</v>
      </c>
      <c r="AG748" s="3" t="s">
        <v>193</v>
      </c>
      <c r="AH748" s="3">
        <v>568</v>
      </c>
      <c r="AI748" s="3">
        <v>38.6</v>
      </c>
      <c r="AJ748" s="3" t="s">
        <v>473</v>
      </c>
      <c r="AK748" s="3">
        <v>4</v>
      </c>
      <c r="AL748" s="3">
        <v>0</v>
      </c>
    </row>
    <row r="749" spans="31:38" x14ac:dyDescent="0.25">
      <c r="AE749" s="3" t="str">
        <f t="shared" si="89"/>
        <v>RA_572_38.6_4_202425</v>
      </c>
      <c r="AF749" s="3">
        <v>202425</v>
      </c>
      <c r="AG749" s="3" t="s">
        <v>193</v>
      </c>
      <c r="AH749" s="3">
        <v>572</v>
      </c>
      <c r="AI749" s="3">
        <v>38.6</v>
      </c>
      <c r="AJ749" s="3" t="s">
        <v>473</v>
      </c>
      <c r="AK749" s="3">
        <v>4</v>
      </c>
      <c r="AL749" s="3">
        <v>0</v>
      </c>
    </row>
    <row r="750" spans="31:38" x14ac:dyDescent="0.25">
      <c r="AE750" s="3" t="str">
        <f t="shared" si="89"/>
        <v>RA_574_38.6_4_202425</v>
      </c>
      <c r="AF750" s="3">
        <v>202425</v>
      </c>
      <c r="AG750" s="3" t="s">
        <v>193</v>
      </c>
      <c r="AH750" s="3">
        <v>574</v>
      </c>
      <c r="AI750" s="3">
        <v>38.6</v>
      </c>
      <c r="AJ750" s="3" t="s">
        <v>473</v>
      </c>
      <c r="AK750" s="3">
        <v>4</v>
      </c>
      <c r="AL750" s="3">
        <v>0</v>
      </c>
    </row>
    <row r="751" spans="31:38" x14ac:dyDescent="0.25">
      <c r="AE751" s="3" t="str">
        <f t="shared" si="89"/>
        <v>RA_576_38.6_4_202425</v>
      </c>
      <c r="AF751" s="3">
        <v>202425</v>
      </c>
      <c r="AG751" s="3" t="s">
        <v>193</v>
      </c>
      <c r="AH751" s="3">
        <v>576</v>
      </c>
      <c r="AI751" s="3">
        <v>38.6</v>
      </c>
      <c r="AJ751" s="3" t="s">
        <v>473</v>
      </c>
      <c r="AK751" s="3">
        <v>4</v>
      </c>
      <c r="AL751" s="3">
        <v>0</v>
      </c>
    </row>
    <row r="752" spans="31:38" x14ac:dyDescent="0.25">
      <c r="AE752" s="3" t="str">
        <f t="shared" si="89"/>
        <v>RA_582_38.6_4_202425</v>
      </c>
      <c r="AF752" s="3">
        <v>202425</v>
      </c>
      <c r="AG752" s="3" t="s">
        <v>193</v>
      </c>
      <c r="AH752" s="3">
        <v>582</v>
      </c>
      <c r="AI752" s="3">
        <v>38.6</v>
      </c>
      <c r="AJ752" s="3" t="s">
        <v>473</v>
      </c>
      <c r="AK752" s="3">
        <v>4</v>
      </c>
      <c r="AL752" s="3">
        <v>0</v>
      </c>
    </row>
    <row r="753" spans="31:38" x14ac:dyDescent="0.25">
      <c r="AE753" s="3" t="str">
        <f t="shared" si="89"/>
        <v>RA_586_38.6_4_202425</v>
      </c>
      <c r="AF753" s="3">
        <v>202425</v>
      </c>
      <c r="AG753" s="3" t="s">
        <v>193</v>
      </c>
      <c r="AH753" s="3">
        <v>586</v>
      </c>
      <c r="AI753" s="3">
        <v>38.6</v>
      </c>
      <c r="AJ753" s="3" t="s">
        <v>473</v>
      </c>
      <c r="AK753" s="3">
        <v>4</v>
      </c>
      <c r="AL753" s="3">
        <v>0</v>
      </c>
    </row>
    <row r="754" spans="31:38" x14ac:dyDescent="0.25">
      <c r="AE754" s="3" t="str">
        <f t="shared" si="89"/>
        <v>RA_544_38.6_4_202425</v>
      </c>
      <c r="AF754" s="3">
        <v>202425</v>
      </c>
      <c r="AG754" s="3" t="s">
        <v>193</v>
      </c>
      <c r="AH754" s="3">
        <v>544</v>
      </c>
      <c r="AI754" s="3">
        <v>38.6</v>
      </c>
      <c r="AJ754" s="3" t="s">
        <v>473</v>
      </c>
      <c r="AK754" s="3">
        <v>4</v>
      </c>
      <c r="AL754" s="3">
        <v>9401.9300000000021</v>
      </c>
    </row>
    <row r="755" spans="31:38" x14ac:dyDescent="0.25">
      <c r="AE755" s="3" t="str">
        <f t="shared" si="89"/>
        <v>RA_584_38.6_4_202425</v>
      </c>
      <c r="AF755" s="3">
        <v>202425</v>
      </c>
      <c r="AG755" s="3" t="s">
        <v>193</v>
      </c>
      <c r="AH755" s="3">
        <v>584</v>
      </c>
      <c r="AI755" s="3">
        <v>38.6</v>
      </c>
      <c r="AJ755" s="3" t="s">
        <v>473</v>
      </c>
      <c r="AK755" s="3">
        <v>4</v>
      </c>
      <c r="AL755" s="3">
        <v>0</v>
      </c>
    </row>
    <row r="756" spans="31:38" x14ac:dyDescent="0.25">
      <c r="AE756" s="3" t="str">
        <f t="shared" si="89"/>
        <v>RA_520_38.6_4_202425</v>
      </c>
      <c r="AF756" s="3">
        <v>202425</v>
      </c>
      <c r="AG756" s="3" t="s">
        <v>193</v>
      </c>
      <c r="AH756" s="3">
        <v>520</v>
      </c>
      <c r="AI756" s="3">
        <v>38.6</v>
      </c>
      <c r="AJ756" s="3" t="s">
        <v>473</v>
      </c>
      <c r="AK756" s="3">
        <v>4</v>
      </c>
      <c r="AL756" s="3">
        <v>4093.8809999999999</v>
      </c>
    </row>
    <row r="757" spans="31:38" x14ac:dyDescent="0.25">
      <c r="AE757" s="3" t="str">
        <f t="shared" si="89"/>
        <v>RA_514_38.6_4_202425</v>
      </c>
      <c r="AF757" s="3">
        <v>202425</v>
      </c>
      <c r="AG757" s="3" t="s">
        <v>193</v>
      </c>
      <c r="AH757" s="3">
        <v>514</v>
      </c>
      <c r="AI757" s="3">
        <v>38.6</v>
      </c>
      <c r="AJ757" s="3" t="s">
        <v>473</v>
      </c>
      <c r="AK757" s="3">
        <v>4</v>
      </c>
      <c r="AL757" s="3">
        <v>4709.34</v>
      </c>
    </row>
    <row r="758" spans="31:38" x14ac:dyDescent="0.25">
      <c r="AE758" s="3" t="str">
        <f t="shared" si="89"/>
        <v>RA_542_38.6_4_202425</v>
      </c>
      <c r="AF758" s="3">
        <v>202425</v>
      </c>
      <c r="AG758" s="3" t="s">
        <v>193</v>
      </c>
      <c r="AH758" s="3">
        <v>542</v>
      </c>
      <c r="AI758" s="3">
        <v>38.6</v>
      </c>
      <c r="AJ758" s="3" t="s">
        <v>473</v>
      </c>
      <c r="AK758" s="3">
        <v>4</v>
      </c>
      <c r="AL758" s="3">
        <v>4436.8509999999997</v>
      </c>
    </row>
    <row r="759" spans="31:38" x14ac:dyDescent="0.25">
      <c r="AE759" s="3" t="str">
        <f t="shared" si="89"/>
        <v>RA_512_38.6_4_202425</v>
      </c>
      <c r="AF759" s="3">
        <v>202425</v>
      </c>
      <c r="AG759" s="3" t="s">
        <v>193</v>
      </c>
      <c r="AH759" s="3">
        <v>512</v>
      </c>
      <c r="AI759" s="3">
        <v>38.6</v>
      </c>
      <c r="AJ759" s="3" t="s">
        <v>473</v>
      </c>
      <c r="AK759" s="3">
        <v>4</v>
      </c>
      <c r="AL759" s="3">
        <v>1969</v>
      </c>
    </row>
    <row r="760" spans="31:38" x14ac:dyDescent="0.25">
      <c r="AE760" s="3" t="str">
        <f t="shared" si="89"/>
        <v>RA_518_38.6_4_202425</v>
      </c>
      <c r="AF760" s="3">
        <v>202425</v>
      </c>
      <c r="AG760" s="3" t="s">
        <v>193</v>
      </c>
      <c r="AH760" s="3">
        <v>518</v>
      </c>
      <c r="AI760" s="3">
        <v>38.6</v>
      </c>
      <c r="AJ760" s="3" t="s">
        <v>473</v>
      </c>
      <c r="AK760" s="3">
        <v>4</v>
      </c>
      <c r="AL760" s="3">
        <v>3782.741</v>
      </c>
    </row>
    <row r="761" spans="31:38" x14ac:dyDescent="0.25">
      <c r="AE761" s="3" t="str">
        <f t="shared" si="89"/>
        <v>RA_522_38.6_4_202425</v>
      </c>
      <c r="AF761" s="3">
        <v>202425</v>
      </c>
      <c r="AG761" s="3" t="s">
        <v>193</v>
      </c>
      <c r="AH761" s="3">
        <v>522</v>
      </c>
      <c r="AI761" s="3">
        <v>38.6</v>
      </c>
      <c r="AJ761" s="3" t="s">
        <v>473</v>
      </c>
      <c r="AK761" s="3">
        <v>4</v>
      </c>
      <c r="AL761" s="3">
        <v>4196.7090000000007</v>
      </c>
    </row>
    <row r="762" spans="31:38" x14ac:dyDescent="0.25">
      <c r="AE762" s="3" t="str">
        <f t="shared" si="89"/>
        <v>RA_524_38.6_4_202425</v>
      </c>
      <c r="AF762" s="3">
        <v>202425</v>
      </c>
      <c r="AG762" s="3" t="s">
        <v>193</v>
      </c>
      <c r="AH762" s="3">
        <v>524</v>
      </c>
      <c r="AI762" s="3">
        <v>38.6</v>
      </c>
      <c r="AJ762" s="3" t="s">
        <v>473</v>
      </c>
      <c r="AK762" s="3">
        <v>4</v>
      </c>
      <c r="AL762" s="3">
        <v>2758.5010000000002</v>
      </c>
    </row>
    <row r="763" spans="31:38" x14ac:dyDescent="0.25">
      <c r="AE763" s="3" t="str">
        <f t="shared" si="89"/>
        <v>RA_526_38.6_4_202425</v>
      </c>
      <c r="AF763" s="3">
        <v>202425</v>
      </c>
      <c r="AG763" s="3" t="s">
        <v>193</v>
      </c>
      <c r="AH763" s="3">
        <v>526</v>
      </c>
      <c r="AI763" s="3">
        <v>38.6</v>
      </c>
      <c r="AJ763" s="3" t="s">
        <v>473</v>
      </c>
      <c r="AK763" s="3">
        <v>4</v>
      </c>
      <c r="AL763" s="3">
        <v>2049.7541933968791</v>
      </c>
    </row>
    <row r="764" spans="31:38" x14ac:dyDescent="0.25">
      <c r="AE764" s="3" t="str">
        <f t="shared" si="89"/>
        <v>RA_538_38.6_4_202425</v>
      </c>
      <c r="AF764" s="3">
        <v>202425</v>
      </c>
      <c r="AG764" s="3" t="s">
        <v>193</v>
      </c>
      <c r="AH764" s="3">
        <v>538</v>
      </c>
      <c r="AI764" s="3">
        <v>38.6</v>
      </c>
      <c r="AJ764" s="3" t="s">
        <v>473</v>
      </c>
      <c r="AK764" s="3">
        <v>4</v>
      </c>
      <c r="AL764" s="3">
        <v>4358</v>
      </c>
    </row>
    <row r="765" spans="31:38" x14ac:dyDescent="0.25">
      <c r="AE765" s="3" t="str">
        <f t="shared" si="89"/>
        <v>RA_516_38.6_4_202425</v>
      </c>
      <c r="AF765" s="3">
        <v>202425</v>
      </c>
      <c r="AG765" s="3" t="s">
        <v>193</v>
      </c>
      <c r="AH765" s="3">
        <v>516</v>
      </c>
      <c r="AI765" s="3">
        <v>38.6</v>
      </c>
      <c r="AJ765" s="3" t="s">
        <v>473</v>
      </c>
      <c r="AK765" s="3">
        <v>4</v>
      </c>
      <c r="AL765" s="3">
        <v>2435</v>
      </c>
    </row>
    <row r="766" spans="31:38" x14ac:dyDescent="0.25">
      <c r="AE766" s="3" t="str">
        <f t="shared" si="89"/>
        <v>RA_540_38.6_4_202425</v>
      </c>
      <c r="AF766" s="3">
        <v>202425</v>
      </c>
      <c r="AG766" s="3" t="s">
        <v>193</v>
      </c>
      <c r="AH766" s="3">
        <v>540</v>
      </c>
      <c r="AI766" s="3">
        <v>38.6</v>
      </c>
      <c r="AJ766" s="3" t="s">
        <v>473</v>
      </c>
      <c r="AK766" s="3">
        <v>4</v>
      </c>
      <c r="AL766" s="3">
        <v>10414.200000000001</v>
      </c>
    </row>
    <row r="767" spans="31:38" x14ac:dyDescent="0.25">
      <c r="AE767" s="3" t="str">
        <f t="shared" si="89"/>
        <v>RA_528_38.6_4_202425</v>
      </c>
      <c r="AF767" s="3">
        <v>202425</v>
      </c>
      <c r="AG767" s="3" t="s">
        <v>193</v>
      </c>
      <c r="AH767" s="3">
        <v>528</v>
      </c>
      <c r="AI767" s="3">
        <v>38.6</v>
      </c>
      <c r="AJ767" s="3" t="s">
        <v>473</v>
      </c>
      <c r="AK767" s="3">
        <v>4</v>
      </c>
      <c r="AL767" s="3">
        <v>2456</v>
      </c>
    </row>
    <row r="768" spans="31:38" x14ac:dyDescent="0.25">
      <c r="AE768" s="3" t="str">
        <f t="shared" si="89"/>
        <v>RA_536_38.6_4_202425</v>
      </c>
      <c r="AF768" s="3">
        <v>202425</v>
      </c>
      <c r="AG768" s="3" t="s">
        <v>193</v>
      </c>
      <c r="AH768" s="3">
        <v>536</v>
      </c>
      <c r="AI768" s="3">
        <v>38.6</v>
      </c>
      <c r="AJ768" s="3" t="s">
        <v>473</v>
      </c>
      <c r="AK768" s="3">
        <v>4</v>
      </c>
      <c r="AL768" s="3">
        <v>5075.8500000000004</v>
      </c>
    </row>
    <row r="769" spans="31:38" x14ac:dyDescent="0.25">
      <c r="AE769" s="3" t="str">
        <f t="shared" si="89"/>
        <v>RA_534_38.6_4_202425</v>
      </c>
      <c r="AF769" s="3">
        <v>202425</v>
      </c>
      <c r="AG769" s="3" t="s">
        <v>193</v>
      </c>
      <c r="AH769" s="3">
        <v>534</v>
      </c>
      <c r="AI769" s="3">
        <v>38.6</v>
      </c>
      <c r="AJ769" s="3" t="s">
        <v>473</v>
      </c>
      <c r="AK769" s="3">
        <v>4</v>
      </c>
      <c r="AL769" s="3">
        <v>5876.3370000000004</v>
      </c>
    </row>
    <row r="770" spans="31:38" x14ac:dyDescent="0.25">
      <c r="AE770" s="3" t="str">
        <f t="shared" si="89"/>
        <v>RA_532_38.6_4_202425</v>
      </c>
      <c r="AF770" s="3">
        <v>202425</v>
      </c>
      <c r="AG770" s="3" t="s">
        <v>193</v>
      </c>
      <c r="AH770" s="3">
        <v>532</v>
      </c>
      <c r="AI770" s="3">
        <v>38.6</v>
      </c>
      <c r="AJ770" s="3" t="s">
        <v>473</v>
      </c>
      <c r="AK770" s="3">
        <v>4</v>
      </c>
      <c r="AL770" s="3">
        <v>6173.11</v>
      </c>
    </row>
    <row r="771" spans="31:38" x14ac:dyDescent="0.25">
      <c r="AE771" s="3" t="str">
        <f t="shared" si="89"/>
        <v>RA_530_38.6_4_202425</v>
      </c>
      <c r="AF771" s="3">
        <v>202425</v>
      </c>
      <c r="AG771" s="3" t="s">
        <v>193</v>
      </c>
      <c r="AH771" s="3">
        <v>530</v>
      </c>
      <c r="AI771" s="3">
        <v>38.6</v>
      </c>
      <c r="AJ771" s="3" t="s">
        <v>473</v>
      </c>
      <c r="AK771" s="3">
        <v>4</v>
      </c>
      <c r="AL771" s="3">
        <v>8107.7170000000006</v>
      </c>
    </row>
    <row r="772" spans="31:38" x14ac:dyDescent="0.25">
      <c r="AE772" s="3" t="str">
        <f t="shared" ref="AE772:AE835" si="90">AG772&amp;"_"&amp;AH772&amp;"_"&amp;AI772&amp;"_"&amp;AK772&amp;"_"&amp;AF772</f>
        <v>RA_564_39.2_4_202526</v>
      </c>
      <c r="AF772" s="3">
        <v>202526</v>
      </c>
      <c r="AG772" s="3" t="s">
        <v>193</v>
      </c>
      <c r="AH772" s="3">
        <v>564</v>
      </c>
      <c r="AI772" s="3">
        <v>39.200000000000003</v>
      </c>
      <c r="AJ772" s="3" t="s">
        <v>29</v>
      </c>
      <c r="AK772" s="3">
        <v>4</v>
      </c>
      <c r="AL772" s="3">
        <v>0</v>
      </c>
    </row>
    <row r="773" spans="31:38" x14ac:dyDescent="0.25">
      <c r="AE773" s="3" t="str">
        <f t="shared" si="90"/>
        <v>RA_562_39.2_4_202526</v>
      </c>
      <c r="AF773" s="3">
        <v>202526</v>
      </c>
      <c r="AG773" s="3" t="s">
        <v>193</v>
      </c>
      <c r="AH773" s="3">
        <v>562</v>
      </c>
      <c r="AI773" s="3">
        <v>39.200000000000003</v>
      </c>
      <c r="AJ773" s="3" t="s">
        <v>29</v>
      </c>
      <c r="AK773" s="3">
        <v>4</v>
      </c>
      <c r="AL773" s="3">
        <v>0</v>
      </c>
    </row>
    <row r="774" spans="31:38" x14ac:dyDescent="0.25">
      <c r="AE774" s="3" t="str">
        <f t="shared" si="90"/>
        <v>RA_552_39.2_4_202526</v>
      </c>
      <c r="AF774" s="3">
        <v>202526</v>
      </c>
      <c r="AG774" s="3" t="s">
        <v>193</v>
      </c>
      <c r="AH774" s="3">
        <v>552</v>
      </c>
      <c r="AI774" s="3">
        <v>39.200000000000003</v>
      </c>
      <c r="AJ774" s="3" t="s">
        <v>29</v>
      </c>
      <c r="AK774" s="3">
        <v>4</v>
      </c>
      <c r="AL774" s="3">
        <v>86498.521999999997</v>
      </c>
    </row>
    <row r="775" spans="31:38" x14ac:dyDescent="0.25">
      <c r="AE775" s="3" t="str">
        <f t="shared" si="90"/>
        <v>RA_550_39.2_4_202526</v>
      </c>
      <c r="AF775" s="3">
        <v>202526</v>
      </c>
      <c r="AG775" s="3" t="s">
        <v>193</v>
      </c>
      <c r="AH775" s="3">
        <v>550</v>
      </c>
      <c r="AI775" s="3">
        <v>39.200000000000003</v>
      </c>
      <c r="AJ775" s="3" t="s">
        <v>29</v>
      </c>
      <c r="AK775" s="3">
        <v>4</v>
      </c>
      <c r="AL775" s="3">
        <v>31563.695</v>
      </c>
    </row>
    <row r="776" spans="31:38" x14ac:dyDescent="0.25">
      <c r="AE776" s="3" t="str">
        <f t="shared" si="90"/>
        <v>RA_566_39.2_4_202526</v>
      </c>
      <c r="AF776" s="3">
        <v>202526</v>
      </c>
      <c r="AG776" s="3" t="s">
        <v>193</v>
      </c>
      <c r="AH776" s="3">
        <v>566</v>
      </c>
      <c r="AI776" s="3">
        <v>39.200000000000003</v>
      </c>
      <c r="AJ776" s="3" t="s">
        <v>29</v>
      </c>
      <c r="AK776" s="3">
        <v>4</v>
      </c>
      <c r="AL776" s="3">
        <v>0</v>
      </c>
    </row>
    <row r="777" spans="31:38" x14ac:dyDescent="0.25">
      <c r="AE777" s="3" t="str">
        <f t="shared" si="90"/>
        <v>RA_546_39.2_4_202526</v>
      </c>
      <c r="AF777" s="3">
        <v>202526</v>
      </c>
      <c r="AG777" s="3" t="s">
        <v>193</v>
      </c>
      <c r="AH777" s="3">
        <v>546</v>
      </c>
      <c r="AI777" s="3">
        <v>39.200000000000003</v>
      </c>
      <c r="AJ777" s="3" t="s">
        <v>29</v>
      </c>
      <c r="AK777" s="3">
        <v>4</v>
      </c>
      <c r="AL777" s="3">
        <v>23233</v>
      </c>
    </row>
    <row r="778" spans="31:38" x14ac:dyDescent="0.25">
      <c r="AE778" s="3" t="str">
        <f t="shared" si="90"/>
        <v>RA_582_39.2_4_202526</v>
      </c>
      <c r="AF778" s="3">
        <v>202526</v>
      </c>
      <c r="AG778" s="3" t="s">
        <v>193</v>
      </c>
      <c r="AH778" s="3">
        <v>582</v>
      </c>
      <c r="AI778" s="3">
        <v>39.200000000000003</v>
      </c>
      <c r="AJ778" s="3" t="s">
        <v>29</v>
      </c>
      <c r="AK778" s="3">
        <v>4</v>
      </c>
      <c r="AL778" s="3">
        <v>0</v>
      </c>
    </row>
    <row r="779" spans="31:38" x14ac:dyDescent="0.25">
      <c r="AE779" s="3" t="str">
        <f t="shared" si="90"/>
        <v>RA_548_39.2_4_202526</v>
      </c>
      <c r="AF779" s="3">
        <v>202526</v>
      </c>
      <c r="AG779" s="3" t="s">
        <v>193</v>
      </c>
      <c r="AH779" s="3">
        <v>548</v>
      </c>
      <c r="AI779" s="3">
        <v>39.200000000000003</v>
      </c>
      <c r="AJ779" s="3" t="s">
        <v>29</v>
      </c>
      <c r="AK779" s="3">
        <v>4</v>
      </c>
      <c r="AL779" s="3">
        <v>17506.598999999998</v>
      </c>
    </row>
    <row r="780" spans="31:38" x14ac:dyDescent="0.25">
      <c r="AE780" s="3" t="str">
        <f t="shared" si="90"/>
        <v>RA_568_39.2_4_202526</v>
      </c>
      <c r="AF780" s="3">
        <v>202526</v>
      </c>
      <c r="AG780" s="3" t="s">
        <v>193</v>
      </c>
      <c r="AH780" s="3">
        <v>568</v>
      </c>
      <c r="AI780" s="3">
        <v>39.200000000000003</v>
      </c>
      <c r="AJ780" s="3" t="s">
        <v>29</v>
      </c>
      <c r="AK780" s="3">
        <v>4</v>
      </c>
      <c r="AL780" s="3">
        <v>0</v>
      </c>
    </row>
    <row r="781" spans="31:38" x14ac:dyDescent="0.25">
      <c r="AE781" s="3" t="str">
        <f t="shared" si="90"/>
        <v>RA_572_39.2_4_202526</v>
      </c>
      <c r="AF781" s="3">
        <v>202526</v>
      </c>
      <c r="AG781" s="3" t="s">
        <v>193</v>
      </c>
      <c r="AH781" s="3">
        <v>572</v>
      </c>
      <c r="AI781" s="3">
        <v>39.200000000000003</v>
      </c>
      <c r="AJ781" s="3" t="s">
        <v>29</v>
      </c>
      <c r="AK781" s="3">
        <v>4</v>
      </c>
      <c r="AL781" s="3">
        <v>0</v>
      </c>
    </row>
    <row r="782" spans="31:38" x14ac:dyDescent="0.25">
      <c r="AE782" s="3" t="str">
        <f t="shared" si="90"/>
        <v>RA_586_39.2_4_202526</v>
      </c>
      <c r="AF782" s="3">
        <v>202526</v>
      </c>
      <c r="AG782" s="3" t="s">
        <v>193</v>
      </c>
      <c r="AH782" s="3">
        <v>586</v>
      </c>
      <c r="AI782" s="3">
        <v>39.200000000000003</v>
      </c>
      <c r="AJ782" s="3" t="s">
        <v>29</v>
      </c>
      <c r="AK782" s="3">
        <v>4</v>
      </c>
      <c r="AL782" s="3">
        <v>0</v>
      </c>
    </row>
    <row r="783" spans="31:38" x14ac:dyDescent="0.25">
      <c r="AE783" s="3" t="str">
        <f t="shared" si="90"/>
        <v>RA_576_39.2_4_202526</v>
      </c>
      <c r="AF783" s="3">
        <v>202526</v>
      </c>
      <c r="AG783" s="3" t="s">
        <v>193</v>
      </c>
      <c r="AH783" s="3">
        <v>576</v>
      </c>
      <c r="AI783" s="3">
        <v>39.200000000000003</v>
      </c>
      <c r="AJ783" s="3" t="s">
        <v>29</v>
      </c>
      <c r="AK783" s="3">
        <v>4</v>
      </c>
      <c r="AL783" s="3">
        <v>0</v>
      </c>
    </row>
    <row r="784" spans="31:38" x14ac:dyDescent="0.25">
      <c r="AE784" s="3" t="str">
        <f t="shared" si="90"/>
        <v>RA_584_39.2_4_202526</v>
      </c>
      <c r="AF784" s="3">
        <v>202526</v>
      </c>
      <c r="AG784" s="3" t="s">
        <v>193</v>
      </c>
      <c r="AH784" s="3">
        <v>584</v>
      </c>
      <c r="AI784" s="3">
        <v>39.200000000000003</v>
      </c>
      <c r="AJ784" s="3" t="s">
        <v>29</v>
      </c>
      <c r="AK784" s="3">
        <v>4</v>
      </c>
      <c r="AL784" s="3">
        <v>0</v>
      </c>
    </row>
    <row r="785" spans="31:38" x14ac:dyDescent="0.25">
      <c r="AE785" s="3" t="str">
        <f t="shared" si="90"/>
        <v>RA_545_39.2_4_202526</v>
      </c>
      <c r="AF785" s="3">
        <v>202526</v>
      </c>
      <c r="AG785" s="3" t="s">
        <v>193</v>
      </c>
      <c r="AH785" s="3">
        <v>545</v>
      </c>
      <c r="AI785" s="3">
        <v>39.200000000000003</v>
      </c>
      <c r="AJ785" s="3" t="s">
        <v>29</v>
      </c>
      <c r="AK785" s="3">
        <v>4</v>
      </c>
      <c r="AL785" s="3">
        <v>10960.855999999998</v>
      </c>
    </row>
    <row r="786" spans="31:38" x14ac:dyDescent="0.25">
      <c r="AE786" s="3" t="str">
        <f t="shared" si="90"/>
        <v>RA_540_39.2_4_202526</v>
      </c>
      <c r="AF786" s="3">
        <v>202526</v>
      </c>
      <c r="AG786" s="3" t="s">
        <v>193</v>
      </c>
      <c r="AH786" s="3">
        <v>540</v>
      </c>
      <c r="AI786" s="3">
        <v>39.200000000000003</v>
      </c>
      <c r="AJ786" s="3" t="s">
        <v>29</v>
      </c>
      <c r="AK786" s="3">
        <v>4</v>
      </c>
      <c r="AL786" s="3">
        <v>52052.125</v>
      </c>
    </row>
    <row r="787" spans="31:38" x14ac:dyDescent="0.25">
      <c r="AE787" s="3" t="str">
        <f t="shared" si="90"/>
        <v>RA_574_39.2_4_202526</v>
      </c>
      <c r="AF787" s="3">
        <v>202526</v>
      </c>
      <c r="AG787" s="3" t="s">
        <v>193</v>
      </c>
      <c r="AH787" s="3">
        <v>574</v>
      </c>
      <c r="AI787" s="3">
        <v>39.200000000000003</v>
      </c>
      <c r="AJ787" s="3" t="s">
        <v>29</v>
      </c>
      <c r="AK787" s="3">
        <v>4</v>
      </c>
      <c r="AL787" s="3">
        <v>0</v>
      </c>
    </row>
    <row r="788" spans="31:38" x14ac:dyDescent="0.25">
      <c r="AE788" s="3" t="str">
        <f t="shared" si="90"/>
        <v>RA_514_39.2_4_202526</v>
      </c>
      <c r="AF788" s="3">
        <v>202526</v>
      </c>
      <c r="AG788" s="3" t="s">
        <v>193</v>
      </c>
      <c r="AH788" s="3">
        <v>514</v>
      </c>
      <c r="AI788" s="3">
        <v>39.200000000000003</v>
      </c>
      <c r="AJ788" s="3" t="s">
        <v>29</v>
      </c>
      <c r="AK788" s="3">
        <v>4</v>
      </c>
      <c r="AL788" s="3">
        <v>16032.2</v>
      </c>
    </row>
    <row r="789" spans="31:38" x14ac:dyDescent="0.25">
      <c r="AE789" s="3" t="str">
        <f t="shared" si="90"/>
        <v>RA_544_39.2_4_202526</v>
      </c>
      <c r="AF789" s="3">
        <v>202526</v>
      </c>
      <c r="AG789" s="3" t="s">
        <v>193</v>
      </c>
      <c r="AH789" s="3">
        <v>544</v>
      </c>
      <c r="AI789" s="3">
        <v>39.200000000000003</v>
      </c>
      <c r="AJ789" s="3" t="s">
        <v>29</v>
      </c>
      <c r="AK789" s="3">
        <v>4</v>
      </c>
      <c r="AL789" s="3">
        <v>35034.233999999997</v>
      </c>
    </row>
    <row r="790" spans="31:38" x14ac:dyDescent="0.25">
      <c r="AE790" s="3" t="str">
        <f t="shared" si="90"/>
        <v>RA_512_39.2_4_202526</v>
      </c>
      <c r="AF790" s="3">
        <v>202526</v>
      </c>
      <c r="AG790" s="3" t="s">
        <v>193</v>
      </c>
      <c r="AH790" s="3">
        <v>512</v>
      </c>
      <c r="AI790" s="3">
        <v>39.200000000000003</v>
      </c>
      <c r="AJ790" s="3" t="s">
        <v>29</v>
      </c>
      <c r="AK790" s="3">
        <v>4</v>
      </c>
      <c r="AL790" s="3">
        <v>11159</v>
      </c>
    </row>
    <row r="791" spans="31:38" x14ac:dyDescent="0.25">
      <c r="AE791" s="3" t="str">
        <f t="shared" si="90"/>
        <v>RA_542_39.2_4_202526</v>
      </c>
      <c r="AF791" s="3">
        <v>202526</v>
      </c>
      <c r="AG791" s="3" t="s">
        <v>193</v>
      </c>
      <c r="AH791" s="3">
        <v>542</v>
      </c>
      <c r="AI791" s="3">
        <v>39.200000000000003</v>
      </c>
      <c r="AJ791" s="3" t="s">
        <v>29</v>
      </c>
      <c r="AK791" s="3">
        <v>4</v>
      </c>
      <c r="AL791" s="3">
        <v>12866.004000000001</v>
      </c>
    </row>
    <row r="792" spans="31:38" x14ac:dyDescent="0.25">
      <c r="AE792" s="3" t="str">
        <f t="shared" si="90"/>
        <v>RA_516_39.2_4_202526</v>
      </c>
      <c r="AF792" s="3">
        <v>202526</v>
      </c>
      <c r="AG792" s="3" t="s">
        <v>193</v>
      </c>
      <c r="AH792" s="3">
        <v>516</v>
      </c>
      <c r="AI792" s="3">
        <v>39.200000000000003</v>
      </c>
      <c r="AJ792" s="3" t="s">
        <v>29</v>
      </c>
      <c r="AK792" s="3">
        <v>4</v>
      </c>
      <c r="AL792" s="3">
        <v>20965</v>
      </c>
    </row>
    <row r="793" spans="31:38" x14ac:dyDescent="0.25">
      <c r="AE793" s="3" t="str">
        <f t="shared" si="90"/>
        <v>RA_518_39.2_4_202526</v>
      </c>
      <c r="AF793" s="3">
        <v>202526</v>
      </c>
      <c r="AG793" s="3" t="s">
        <v>193</v>
      </c>
      <c r="AH793" s="3">
        <v>518</v>
      </c>
      <c r="AI793" s="3">
        <v>39.200000000000003</v>
      </c>
      <c r="AJ793" s="3" t="s">
        <v>29</v>
      </c>
      <c r="AK793" s="3">
        <v>4</v>
      </c>
      <c r="AL793" s="3">
        <v>12691.938440267044</v>
      </c>
    </row>
    <row r="794" spans="31:38" x14ac:dyDescent="0.25">
      <c r="AE794" s="3" t="str">
        <f t="shared" si="90"/>
        <v>RA_520_39.2_4_202526</v>
      </c>
      <c r="AF794" s="3">
        <v>202526</v>
      </c>
      <c r="AG794" s="3" t="s">
        <v>193</v>
      </c>
      <c r="AH794" s="3">
        <v>520</v>
      </c>
      <c r="AI794" s="3">
        <v>39.200000000000003</v>
      </c>
      <c r="AJ794" s="3" t="s">
        <v>29</v>
      </c>
      <c r="AK794" s="3">
        <v>4</v>
      </c>
      <c r="AL794" s="3">
        <v>26285.112999999998</v>
      </c>
    </row>
    <row r="795" spans="31:38" x14ac:dyDescent="0.25">
      <c r="AE795" s="3" t="str">
        <f t="shared" si="90"/>
        <v>RA_522_39.2_4_202526</v>
      </c>
      <c r="AF795" s="3">
        <v>202526</v>
      </c>
      <c r="AG795" s="3" t="s">
        <v>193</v>
      </c>
      <c r="AH795" s="3">
        <v>522</v>
      </c>
      <c r="AI795" s="3">
        <v>39.200000000000003</v>
      </c>
      <c r="AJ795" s="3" t="s">
        <v>29</v>
      </c>
      <c r="AK795" s="3">
        <v>4</v>
      </c>
      <c r="AL795" s="3">
        <v>34270.927000000003</v>
      </c>
    </row>
    <row r="796" spans="31:38" x14ac:dyDescent="0.25">
      <c r="AE796" s="3" t="str">
        <f t="shared" si="90"/>
        <v>RA_524_39.2_4_202526</v>
      </c>
      <c r="AF796" s="3">
        <v>202526</v>
      </c>
      <c r="AG796" s="3" t="s">
        <v>193</v>
      </c>
      <c r="AH796" s="3">
        <v>524</v>
      </c>
      <c r="AI796" s="3">
        <v>39.200000000000003</v>
      </c>
      <c r="AJ796" s="3" t="s">
        <v>29</v>
      </c>
      <c r="AK796" s="3">
        <v>4</v>
      </c>
      <c r="AL796" s="3">
        <v>18107.279231761549</v>
      </c>
    </row>
    <row r="797" spans="31:38" x14ac:dyDescent="0.25">
      <c r="AE797" s="3" t="str">
        <f t="shared" si="90"/>
        <v>RA_528_39.2_4_202526</v>
      </c>
      <c r="AF797" s="3">
        <v>202526</v>
      </c>
      <c r="AG797" s="3" t="s">
        <v>193</v>
      </c>
      <c r="AH797" s="3">
        <v>528</v>
      </c>
      <c r="AI797" s="3">
        <v>39.200000000000003</v>
      </c>
      <c r="AJ797" s="3" t="s">
        <v>29</v>
      </c>
      <c r="AK797" s="3">
        <v>4</v>
      </c>
      <c r="AL797" s="3">
        <v>29901</v>
      </c>
    </row>
    <row r="798" spans="31:38" x14ac:dyDescent="0.25">
      <c r="AE798" s="3" t="str">
        <f t="shared" si="90"/>
        <v>RA_530_39.2_4_202526</v>
      </c>
      <c r="AF798" s="3">
        <v>202526</v>
      </c>
      <c r="AG798" s="3" t="s">
        <v>193</v>
      </c>
      <c r="AH798" s="3">
        <v>530</v>
      </c>
      <c r="AI798" s="3">
        <v>39.200000000000003</v>
      </c>
      <c r="AJ798" s="3" t="s">
        <v>29</v>
      </c>
      <c r="AK798" s="3">
        <v>4</v>
      </c>
      <c r="AL798" s="3">
        <v>15260.475</v>
      </c>
    </row>
    <row r="799" spans="31:38" x14ac:dyDescent="0.25">
      <c r="AE799" s="3" t="str">
        <f t="shared" si="90"/>
        <v>RA_532_39.2_4_202526</v>
      </c>
      <c r="AF799" s="3">
        <v>202526</v>
      </c>
      <c r="AG799" s="3" t="s">
        <v>193</v>
      </c>
      <c r="AH799" s="3">
        <v>532</v>
      </c>
      <c r="AI799" s="3">
        <v>39.200000000000003</v>
      </c>
      <c r="AJ799" s="3" t="s">
        <v>29</v>
      </c>
      <c r="AK799" s="3">
        <v>4</v>
      </c>
      <c r="AL799" s="3">
        <v>52912.139000000003</v>
      </c>
    </row>
    <row r="800" spans="31:38" x14ac:dyDescent="0.25">
      <c r="AE800" s="3" t="str">
        <f t="shared" si="90"/>
        <v>RA_534_39.2_4_202526</v>
      </c>
      <c r="AF800" s="3">
        <v>202526</v>
      </c>
      <c r="AG800" s="3" t="s">
        <v>193</v>
      </c>
      <c r="AH800" s="3">
        <v>534</v>
      </c>
      <c r="AI800" s="3">
        <v>39.200000000000003</v>
      </c>
      <c r="AJ800" s="3" t="s">
        <v>29</v>
      </c>
      <c r="AK800" s="3">
        <v>4</v>
      </c>
      <c r="AL800" s="3">
        <v>15914</v>
      </c>
    </row>
    <row r="801" spans="31:38" x14ac:dyDescent="0.25">
      <c r="AE801" s="3" t="str">
        <f t="shared" si="90"/>
        <v>RA_536_39.2_4_202526</v>
      </c>
      <c r="AF801" s="3">
        <v>202526</v>
      </c>
      <c r="AG801" s="3" t="s">
        <v>193</v>
      </c>
      <c r="AH801" s="3">
        <v>536</v>
      </c>
      <c r="AI801" s="3">
        <v>39.200000000000003</v>
      </c>
      <c r="AJ801" s="3" t="s">
        <v>29</v>
      </c>
      <c r="AK801" s="3">
        <v>4</v>
      </c>
      <c r="AL801" s="3">
        <v>20650.534</v>
      </c>
    </row>
    <row r="802" spans="31:38" x14ac:dyDescent="0.25">
      <c r="AE802" s="3" t="str">
        <f t="shared" si="90"/>
        <v>RA_538_39.2_4_202526</v>
      </c>
      <c r="AF802" s="3">
        <v>202526</v>
      </c>
      <c r="AG802" s="3" t="s">
        <v>193</v>
      </c>
      <c r="AH802" s="3">
        <v>538</v>
      </c>
      <c r="AI802" s="3">
        <v>39.200000000000003</v>
      </c>
      <c r="AJ802" s="3" t="s">
        <v>29</v>
      </c>
      <c r="AK802" s="3">
        <v>4</v>
      </c>
      <c r="AL802" s="3">
        <v>18293.962961742458</v>
      </c>
    </row>
    <row r="803" spans="31:38" x14ac:dyDescent="0.25">
      <c r="AE803" s="3" t="str">
        <f t="shared" si="90"/>
        <v>RA_526_39.2_4_202526</v>
      </c>
      <c r="AF803" s="3">
        <v>202526</v>
      </c>
      <c r="AG803" s="3" t="s">
        <v>193</v>
      </c>
      <c r="AH803" s="3">
        <v>526</v>
      </c>
      <c r="AI803" s="3">
        <v>39.200000000000003</v>
      </c>
      <c r="AJ803" s="3" t="s">
        <v>29</v>
      </c>
      <c r="AK803" s="3">
        <v>4</v>
      </c>
      <c r="AL803" s="3">
        <v>14076</v>
      </c>
    </row>
    <row r="804" spans="31:38" x14ac:dyDescent="0.25">
      <c r="AE804" s="3" t="str">
        <f t="shared" si="90"/>
        <v>RA_582_39.2_4_202425</v>
      </c>
      <c r="AF804" s="3">
        <v>202425</v>
      </c>
      <c r="AG804" s="3" t="s">
        <v>193</v>
      </c>
      <c r="AH804" s="3">
        <v>582</v>
      </c>
      <c r="AI804" s="3">
        <v>39.200000000000003</v>
      </c>
      <c r="AJ804" s="3" t="s">
        <v>29</v>
      </c>
      <c r="AK804" s="3">
        <v>4</v>
      </c>
      <c r="AL804" s="3">
        <v>0</v>
      </c>
    </row>
    <row r="805" spans="31:38" x14ac:dyDescent="0.25">
      <c r="AE805" s="3" t="str">
        <f t="shared" si="90"/>
        <v>RA_546_39.2_4_202425</v>
      </c>
      <c r="AF805" s="3">
        <v>202425</v>
      </c>
      <c r="AG805" s="3" t="s">
        <v>193</v>
      </c>
      <c r="AH805" s="3">
        <v>546</v>
      </c>
      <c r="AI805" s="3">
        <v>39.200000000000003</v>
      </c>
      <c r="AJ805" s="3" t="s">
        <v>29</v>
      </c>
      <c r="AK805" s="3">
        <v>4</v>
      </c>
      <c r="AL805" s="3">
        <v>20776</v>
      </c>
    </row>
    <row r="806" spans="31:38" x14ac:dyDescent="0.25">
      <c r="AE806" s="3" t="str">
        <f t="shared" si="90"/>
        <v>RA_548_39.2_4_202425</v>
      </c>
      <c r="AF806" s="3">
        <v>202425</v>
      </c>
      <c r="AG806" s="3" t="s">
        <v>193</v>
      </c>
      <c r="AH806" s="3">
        <v>548</v>
      </c>
      <c r="AI806" s="3">
        <v>39.200000000000003</v>
      </c>
      <c r="AJ806" s="3" t="s">
        <v>29</v>
      </c>
      <c r="AK806" s="3">
        <v>4</v>
      </c>
      <c r="AL806" s="3">
        <v>16446.951000000001</v>
      </c>
    </row>
    <row r="807" spans="31:38" x14ac:dyDescent="0.25">
      <c r="AE807" s="3" t="str">
        <f t="shared" si="90"/>
        <v>RA_550_39.2_4_202425</v>
      </c>
      <c r="AF807" s="3">
        <v>202425</v>
      </c>
      <c r="AG807" s="3" t="s">
        <v>193</v>
      </c>
      <c r="AH807" s="3">
        <v>550</v>
      </c>
      <c r="AI807" s="3">
        <v>39.200000000000003</v>
      </c>
      <c r="AJ807" s="3" t="s">
        <v>29</v>
      </c>
      <c r="AK807" s="3">
        <v>4</v>
      </c>
      <c r="AL807" s="3">
        <v>35745.252999999997</v>
      </c>
    </row>
    <row r="808" spans="31:38" x14ac:dyDescent="0.25">
      <c r="AE808" s="3" t="str">
        <f t="shared" si="90"/>
        <v>RA_552_39.2_4_202425</v>
      </c>
      <c r="AF808" s="3">
        <v>202425</v>
      </c>
      <c r="AG808" s="3" t="s">
        <v>193</v>
      </c>
      <c r="AH808" s="3">
        <v>552</v>
      </c>
      <c r="AI808" s="3">
        <v>39.200000000000003</v>
      </c>
      <c r="AJ808" s="3" t="s">
        <v>29</v>
      </c>
      <c r="AK808" s="3">
        <v>4</v>
      </c>
      <c r="AL808" s="3">
        <v>80039.19</v>
      </c>
    </row>
    <row r="809" spans="31:38" x14ac:dyDescent="0.25">
      <c r="AE809" s="3" t="str">
        <f t="shared" si="90"/>
        <v>RA_562_39.2_4_202425</v>
      </c>
      <c r="AF809" s="3">
        <v>202425</v>
      </c>
      <c r="AG809" s="3" t="s">
        <v>193</v>
      </c>
      <c r="AH809" s="3">
        <v>562</v>
      </c>
      <c r="AI809" s="3">
        <v>39.200000000000003</v>
      </c>
      <c r="AJ809" s="3" t="s">
        <v>29</v>
      </c>
      <c r="AK809" s="3">
        <v>4</v>
      </c>
      <c r="AL809" s="3">
        <v>0</v>
      </c>
    </row>
    <row r="810" spans="31:38" x14ac:dyDescent="0.25">
      <c r="AE810" s="3" t="str">
        <f t="shared" si="90"/>
        <v>RA_564_39.2_4_202425</v>
      </c>
      <c r="AF810" s="3">
        <v>202425</v>
      </c>
      <c r="AG810" s="3" t="s">
        <v>193</v>
      </c>
      <c r="AH810" s="3">
        <v>564</v>
      </c>
      <c r="AI810" s="3">
        <v>39.200000000000003</v>
      </c>
      <c r="AJ810" s="3" t="s">
        <v>29</v>
      </c>
      <c r="AK810" s="3">
        <v>4</v>
      </c>
      <c r="AL810" s="3">
        <v>0</v>
      </c>
    </row>
    <row r="811" spans="31:38" x14ac:dyDescent="0.25">
      <c r="AE811" s="3" t="str">
        <f t="shared" si="90"/>
        <v>RA_566_39.2_4_202425</v>
      </c>
      <c r="AF811" s="3">
        <v>202425</v>
      </c>
      <c r="AG811" s="3" t="s">
        <v>193</v>
      </c>
      <c r="AH811" s="3">
        <v>566</v>
      </c>
      <c r="AI811" s="3">
        <v>39.200000000000003</v>
      </c>
      <c r="AJ811" s="3" t="s">
        <v>29</v>
      </c>
      <c r="AK811" s="3">
        <v>4</v>
      </c>
      <c r="AL811" s="3">
        <v>0</v>
      </c>
    </row>
    <row r="812" spans="31:38" x14ac:dyDescent="0.25">
      <c r="AE812" s="3" t="str">
        <f t="shared" si="90"/>
        <v>RA_568_39.2_4_202425</v>
      </c>
      <c r="AF812" s="3">
        <v>202425</v>
      </c>
      <c r="AG812" s="3" t="s">
        <v>193</v>
      </c>
      <c r="AH812" s="3">
        <v>568</v>
      </c>
      <c r="AI812" s="3">
        <v>39.200000000000003</v>
      </c>
      <c r="AJ812" s="3" t="s">
        <v>29</v>
      </c>
      <c r="AK812" s="3">
        <v>4</v>
      </c>
      <c r="AL812" s="3">
        <v>0</v>
      </c>
    </row>
    <row r="813" spans="31:38" x14ac:dyDescent="0.25">
      <c r="AE813" s="3" t="str">
        <f t="shared" si="90"/>
        <v>RA_572_39.2_4_202425</v>
      </c>
      <c r="AF813" s="3">
        <v>202425</v>
      </c>
      <c r="AG813" s="3" t="s">
        <v>193</v>
      </c>
      <c r="AH813" s="3">
        <v>572</v>
      </c>
      <c r="AI813" s="3">
        <v>39.200000000000003</v>
      </c>
      <c r="AJ813" s="3" t="s">
        <v>29</v>
      </c>
      <c r="AK813" s="3">
        <v>4</v>
      </c>
      <c r="AL813" s="3">
        <v>0</v>
      </c>
    </row>
    <row r="814" spans="31:38" x14ac:dyDescent="0.25">
      <c r="AE814" s="3" t="str">
        <f t="shared" si="90"/>
        <v>RA_576_39.2_4_202425</v>
      </c>
      <c r="AF814" s="3">
        <v>202425</v>
      </c>
      <c r="AG814" s="3" t="s">
        <v>193</v>
      </c>
      <c r="AH814" s="3">
        <v>576</v>
      </c>
      <c r="AI814" s="3">
        <v>39.200000000000003</v>
      </c>
      <c r="AJ814" s="3" t="s">
        <v>29</v>
      </c>
      <c r="AK814" s="3">
        <v>4</v>
      </c>
      <c r="AL814" s="3">
        <v>0</v>
      </c>
    </row>
    <row r="815" spans="31:38" x14ac:dyDescent="0.25">
      <c r="AE815" s="3" t="str">
        <f t="shared" si="90"/>
        <v>RA_584_39.2_4_202425</v>
      </c>
      <c r="AF815" s="3">
        <v>202425</v>
      </c>
      <c r="AG815" s="3" t="s">
        <v>193</v>
      </c>
      <c r="AH815" s="3">
        <v>584</v>
      </c>
      <c r="AI815" s="3">
        <v>39.200000000000003</v>
      </c>
      <c r="AJ815" s="3" t="s">
        <v>29</v>
      </c>
      <c r="AK815" s="3">
        <v>4</v>
      </c>
      <c r="AL815" s="3">
        <v>0</v>
      </c>
    </row>
    <row r="816" spans="31:38" x14ac:dyDescent="0.25">
      <c r="AE816" s="3" t="str">
        <f t="shared" si="90"/>
        <v>RA_544_39.2_4_202425</v>
      </c>
      <c r="AF816" s="3">
        <v>202425</v>
      </c>
      <c r="AG816" s="3" t="s">
        <v>193</v>
      </c>
      <c r="AH816" s="3">
        <v>544</v>
      </c>
      <c r="AI816" s="3">
        <v>39.200000000000003</v>
      </c>
      <c r="AJ816" s="3" t="s">
        <v>29</v>
      </c>
      <c r="AK816" s="3">
        <v>4</v>
      </c>
      <c r="AL816" s="3">
        <v>32543.525999999998</v>
      </c>
    </row>
    <row r="817" spans="31:38" x14ac:dyDescent="0.25">
      <c r="AE817" s="3" t="str">
        <f t="shared" si="90"/>
        <v>RA_542_39.2_4_202425</v>
      </c>
      <c r="AF817" s="3">
        <v>202425</v>
      </c>
      <c r="AG817" s="3" t="s">
        <v>193</v>
      </c>
      <c r="AH817" s="3">
        <v>542</v>
      </c>
      <c r="AI817" s="3">
        <v>39.200000000000003</v>
      </c>
      <c r="AJ817" s="3" t="s">
        <v>29</v>
      </c>
      <c r="AK817" s="3">
        <v>4</v>
      </c>
      <c r="AL817" s="3">
        <v>12376.573</v>
      </c>
    </row>
    <row r="818" spans="31:38" x14ac:dyDescent="0.25">
      <c r="AE818" s="3" t="str">
        <f t="shared" si="90"/>
        <v>RA_574_39.2_4_202425</v>
      </c>
      <c r="AF818" s="3">
        <v>202425</v>
      </c>
      <c r="AG818" s="3" t="s">
        <v>193</v>
      </c>
      <c r="AH818" s="3">
        <v>574</v>
      </c>
      <c r="AI818" s="3">
        <v>39.200000000000003</v>
      </c>
      <c r="AJ818" s="3" t="s">
        <v>29</v>
      </c>
      <c r="AK818" s="3">
        <v>4</v>
      </c>
      <c r="AL818" s="3">
        <v>0</v>
      </c>
    </row>
    <row r="819" spans="31:38" x14ac:dyDescent="0.25">
      <c r="AE819" s="3" t="str">
        <f t="shared" si="90"/>
        <v>RA_514_39.2_4_202425</v>
      </c>
      <c r="AF819" s="3">
        <v>202425</v>
      </c>
      <c r="AG819" s="3" t="s">
        <v>193</v>
      </c>
      <c r="AH819" s="3">
        <v>514</v>
      </c>
      <c r="AI819" s="3">
        <v>39.200000000000003</v>
      </c>
      <c r="AJ819" s="3" t="s">
        <v>29</v>
      </c>
      <c r="AK819" s="3">
        <v>4</v>
      </c>
      <c r="AL819" s="3">
        <v>14775.330000000002</v>
      </c>
    </row>
    <row r="820" spans="31:38" x14ac:dyDescent="0.25">
      <c r="AE820" s="3" t="str">
        <f t="shared" si="90"/>
        <v>RA_545_39.2_4_202425</v>
      </c>
      <c r="AF820" s="3">
        <v>202425</v>
      </c>
      <c r="AG820" s="3" t="s">
        <v>193</v>
      </c>
      <c r="AH820" s="3">
        <v>545</v>
      </c>
      <c r="AI820" s="3">
        <v>39.200000000000003</v>
      </c>
      <c r="AJ820" s="3" t="s">
        <v>29</v>
      </c>
      <c r="AK820" s="3">
        <v>4</v>
      </c>
      <c r="AL820" s="3">
        <v>11198.943650243767</v>
      </c>
    </row>
    <row r="821" spans="31:38" x14ac:dyDescent="0.25">
      <c r="AE821" s="3" t="str">
        <f t="shared" si="90"/>
        <v>RA_512_39.2_4_202425</v>
      </c>
      <c r="AF821" s="3">
        <v>202425</v>
      </c>
      <c r="AG821" s="3" t="s">
        <v>193</v>
      </c>
      <c r="AH821" s="3">
        <v>512</v>
      </c>
      <c r="AI821" s="3">
        <v>39.200000000000003</v>
      </c>
      <c r="AJ821" s="3" t="s">
        <v>29</v>
      </c>
      <c r="AK821" s="3">
        <v>4</v>
      </c>
      <c r="AL821" s="3">
        <v>8131</v>
      </c>
    </row>
    <row r="822" spans="31:38" x14ac:dyDescent="0.25">
      <c r="AE822" s="3" t="str">
        <f t="shared" si="90"/>
        <v>RA_586_39.2_4_202425</v>
      </c>
      <c r="AF822" s="3">
        <v>202425</v>
      </c>
      <c r="AG822" s="3" t="s">
        <v>193</v>
      </c>
      <c r="AH822" s="3">
        <v>586</v>
      </c>
      <c r="AI822" s="3">
        <v>39.200000000000003</v>
      </c>
      <c r="AJ822" s="3" t="s">
        <v>29</v>
      </c>
      <c r="AK822" s="3">
        <v>4</v>
      </c>
      <c r="AL822" s="3">
        <v>0</v>
      </c>
    </row>
    <row r="823" spans="31:38" x14ac:dyDescent="0.25">
      <c r="AE823" s="3" t="str">
        <f t="shared" si="90"/>
        <v>RA_516_39.2_4_202425</v>
      </c>
      <c r="AF823" s="3">
        <v>202425</v>
      </c>
      <c r="AG823" s="3" t="s">
        <v>193</v>
      </c>
      <c r="AH823" s="3">
        <v>516</v>
      </c>
      <c r="AI823" s="3">
        <v>39.200000000000003</v>
      </c>
      <c r="AJ823" s="3" t="s">
        <v>29</v>
      </c>
      <c r="AK823" s="3">
        <v>4</v>
      </c>
      <c r="AL823" s="3">
        <v>16034</v>
      </c>
    </row>
    <row r="824" spans="31:38" x14ac:dyDescent="0.25">
      <c r="AE824" s="3" t="str">
        <f t="shared" si="90"/>
        <v>RA_518_39.2_4_202425</v>
      </c>
      <c r="AF824" s="3">
        <v>202425</v>
      </c>
      <c r="AG824" s="3" t="s">
        <v>193</v>
      </c>
      <c r="AH824" s="3">
        <v>518</v>
      </c>
      <c r="AI824" s="3">
        <v>39.200000000000003</v>
      </c>
      <c r="AJ824" s="3" t="s">
        <v>29</v>
      </c>
      <c r="AK824" s="3">
        <v>4</v>
      </c>
      <c r="AL824" s="3">
        <v>12724.985000000001</v>
      </c>
    </row>
    <row r="825" spans="31:38" x14ac:dyDescent="0.25">
      <c r="AE825" s="3" t="str">
        <f t="shared" si="90"/>
        <v>RA_520_39.2_4_202425</v>
      </c>
      <c r="AF825" s="3">
        <v>202425</v>
      </c>
      <c r="AG825" s="3" t="s">
        <v>193</v>
      </c>
      <c r="AH825" s="3">
        <v>520</v>
      </c>
      <c r="AI825" s="3">
        <v>39.200000000000003</v>
      </c>
      <c r="AJ825" s="3" t="s">
        <v>29</v>
      </c>
      <c r="AK825" s="3">
        <v>4</v>
      </c>
      <c r="AL825" s="3">
        <v>22258.460999999999</v>
      </c>
    </row>
    <row r="826" spans="31:38" x14ac:dyDescent="0.25">
      <c r="AE826" s="3" t="str">
        <f t="shared" si="90"/>
        <v>RA_522_39.2_4_202425</v>
      </c>
      <c r="AF826" s="3">
        <v>202425</v>
      </c>
      <c r="AG826" s="3" t="s">
        <v>193</v>
      </c>
      <c r="AH826" s="3">
        <v>522</v>
      </c>
      <c r="AI826" s="3">
        <v>39.200000000000003</v>
      </c>
      <c r="AJ826" s="3" t="s">
        <v>29</v>
      </c>
      <c r="AK826" s="3">
        <v>4</v>
      </c>
      <c r="AL826" s="3">
        <v>29674.024000000001</v>
      </c>
    </row>
    <row r="827" spans="31:38" x14ac:dyDescent="0.25">
      <c r="AE827" s="3" t="str">
        <f t="shared" si="90"/>
        <v>RA_524_39.2_4_202425</v>
      </c>
      <c r="AF827" s="3">
        <v>202425</v>
      </c>
      <c r="AG827" s="3" t="s">
        <v>193</v>
      </c>
      <c r="AH827" s="3">
        <v>524</v>
      </c>
      <c r="AI827" s="3">
        <v>39.200000000000003</v>
      </c>
      <c r="AJ827" s="3" t="s">
        <v>29</v>
      </c>
      <c r="AK827" s="3">
        <v>4</v>
      </c>
      <c r="AL827" s="3">
        <v>16363.184987724924</v>
      </c>
    </row>
    <row r="828" spans="31:38" x14ac:dyDescent="0.25">
      <c r="AE828" s="3" t="str">
        <f t="shared" si="90"/>
        <v>RA_540_39.2_4_202425</v>
      </c>
      <c r="AF828" s="3">
        <v>202425</v>
      </c>
      <c r="AG828" s="3" t="s">
        <v>193</v>
      </c>
      <c r="AH828" s="3">
        <v>540</v>
      </c>
      <c r="AI828" s="3">
        <v>39.200000000000003</v>
      </c>
      <c r="AJ828" s="3" t="s">
        <v>29</v>
      </c>
      <c r="AK828" s="3">
        <v>4</v>
      </c>
      <c r="AL828" s="3">
        <v>45647.488999999994</v>
      </c>
    </row>
    <row r="829" spans="31:38" x14ac:dyDescent="0.25">
      <c r="AE829" s="3" t="str">
        <f t="shared" si="90"/>
        <v>RA_528_39.2_4_202425</v>
      </c>
      <c r="AF829" s="3">
        <v>202425</v>
      </c>
      <c r="AG829" s="3" t="s">
        <v>193</v>
      </c>
      <c r="AH829" s="3">
        <v>528</v>
      </c>
      <c r="AI829" s="3">
        <v>39.200000000000003</v>
      </c>
      <c r="AJ829" s="3" t="s">
        <v>29</v>
      </c>
      <c r="AK829" s="3">
        <v>4</v>
      </c>
      <c r="AL829" s="3">
        <v>22147</v>
      </c>
    </row>
    <row r="830" spans="31:38" x14ac:dyDescent="0.25">
      <c r="AE830" s="3" t="str">
        <f t="shared" si="90"/>
        <v>RA_530_39.2_4_202425</v>
      </c>
      <c r="AF830" s="3">
        <v>202425</v>
      </c>
      <c r="AG830" s="3" t="s">
        <v>193</v>
      </c>
      <c r="AH830" s="3">
        <v>530</v>
      </c>
      <c r="AI830" s="3">
        <v>39.200000000000003</v>
      </c>
      <c r="AJ830" s="3" t="s">
        <v>29</v>
      </c>
      <c r="AK830" s="3">
        <v>4</v>
      </c>
      <c r="AL830" s="3">
        <v>11583.001</v>
      </c>
    </row>
    <row r="831" spans="31:38" x14ac:dyDescent="0.25">
      <c r="AE831" s="3" t="str">
        <f t="shared" si="90"/>
        <v>RA_532_39.2_4_202425</v>
      </c>
      <c r="AF831" s="3">
        <v>202425</v>
      </c>
      <c r="AG831" s="3" t="s">
        <v>193</v>
      </c>
      <c r="AH831" s="3">
        <v>532</v>
      </c>
      <c r="AI831" s="3">
        <v>39.200000000000003</v>
      </c>
      <c r="AJ831" s="3" t="s">
        <v>29</v>
      </c>
      <c r="AK831" s="3">
        <v>4</v>
      </c>
      <c r="AL831" s="3">
        <v>43319.851999999999</v>
      </c>
    </row>
    <row r="832" spans="31:38" x14ac:dyDescent="0.25">
      <c r="AE832" s="3" t="str">
        <f t="shared" si="90"/>
        <v>RA_534_39.2_4_202425</v>
      </c>
      <c r="AF832" s="3">
        <v>202425</v>
      </c>
      <c r="AG832" s="3" t="s">
        <v>193</v>
      </c>
      <c r="AH832" s="3">
        <v>534</v>
      </c>
      <c r="AI832" s="3">
        <v>39.200000000000003</v>
      </c>
      <c r="AJ832" s="3" t="s">
        <v>29</v>
      </c>
      <c r="AK832" s="3">
        <v>4</v>
      </c>
      <c r="AL832" s="3">
        <v>14385</v>
      </c>
    </row>
    <row r="833" spans="31:38" x14ac:dyDescent="0.25">
      <c r="AE833" s="3" t="str">
        <f t="shared" si="90"/>
        <v>RA_536_39.2_4_202425</v>
      </c>
      <c r="AF833" s="3">
        <v>202425</v>
      </c>
      <c r="AG833" s="3" t="s">
        <v>193</v>
      </c>
      <c r="AH833" s="3">
        <v>536</v>
      </c>
      <c r="AI833" s="3">
        <v>39.200000000000003</v>
      </c>
      <c r="AJ833" s="3" t="s">
        <v>29</v>
      </c>
      <c r="AK833" s="3">
        <v>4</v>
      </c>
      <c r="AL833" s="3">
        <v>15786.712</v>
      </c>
    </row>
    <row r="834" spans="31:38" x14ac:dyDescent="0.25">
      <c r="AE834" s="3" t="str">
        <f t="shared" si="90"/>
        <v>RA_538_39.2_4_202425</v>
      </c>
      <c r="AF834" s="3">
        <v>202425</v>
      </c>
      <c r="AG834" s="3" t="s">
        <v>193</v>
      </c>
      <c r="AH834" s="3">
        <v>538</v>
      </c>
      <c r="AI834" s="3">
        <v>39.200000000000003</v>
      </c>
      <c r="AJ834" s="3" t="s">
        <v>29</v>
      </c>
      <c r="AK834" s="3">
        <v>4</v>
      </c>
      <c r="AL834" s="3">
        <v>17447</v>
      </c>
    </row>
    <row r="835" spans="31:38" x14ac:dyDescent="0.25">
      <c r="AE835" s="3" t="str">
        <f t="shared" si="90"/>
        <v>RA_526_39.2_4_202425</v>
      </c>
      <c r="AF835" s="3">
        <v>202425</v>
      </c>
      <c r="AG835" s="3" t="s">
        <v>193</v>
      </c>
      <c r="AH835" s="3">
        <v>526</v>
      </c>
      <c r="AI835" s="3">
        <v>39.200000000000003</v>
      </c>
      <c r="AJ835" s="3" t="s">
        <v>29</v>
      </c>
      <c r="AK835" s="3">
        <v>4</v>
      </c>
      <c r="AL835" s="3">
        <v>12134.933118036781</v>
      </c>
    </row>
    <row r="836" spans="31:38" x14ac:dyDescent="0.25">
      <c r="AE836" s="3" t="str">
        <f t="shared" ref="AE836:AE899" si="91">AG836&amp;"_"&amp;AH836&amp;"_"&amp;AI836&amp;"_"&amp;AK836&amp;"_"&amp;AF836</f>
        <v>RA_574_39.3_4_202526</v>
      </c>
      <c r="AF836" s="3">
        <v>202526</v>
      </c>
      <c r="AG836" s="3" t="s">
        <v>193</v>
      </c>
      <c r="AH836" s="3">
        <v>574</v>
      </c>
      <c r="AI836" s="3">
        <v>39.299999999999997</v>
      </c>
      <c r="AJ836" s="3" t="s">
        <v>434</v>
      </c>
      <c r="AK836" s="3">
        <v>4</v>
      </c>
      <c r="AL836" s="3">
        <v>0</v>
      </c>
    </row>
    <row r="837" spans="31:38" x14ac:dyDescent="0.25">
      <c r="AE837" s="3" t="str">
        <f t="shared" si="91"/>
        <v>RA_586_39.3_4_202526</v>
      </c>
      <c r="AF837" s="3">
        <v>202526</v>
      </c>
      <c r="AG837" s="3" t="s">
        <v>193</v>
      </c>
      <c r="AH837" s="3">
        <v>586</v>
      </c>
      <c r="AI837" s="3">
        <v>39.299999999999997</v>
      </c>
      <c r="AJ837" s="3" t="s">
        <v>434</v>
      </c>
      <c r="AK837" s="3">
        <v>4</v>
      </c>
      <c r="AL837" s="3">
        <v>0</v>
      </c>
    </row>
    <row r="838" spans="31:38" x14ac:dyDescent="0.25">
      <c r="AE838" s="3" t="str">
        <f t="shared" si="91"/>
        <v>RA_545_39.3_4_202526</v>
      </c>
      <c r="AF838" s="3">
        <v>202526</v>
      </c>
      <c r="AG838" s="3" t="s">
        <v>193</v>
      </c>
      <c r="AH838" s="3">
        <v>545</v>
      </c>
      <c r="AI838" s="3">
        <v>39.299999999999997</v>
      </c>
      <c r="AJ838" s="3" t="s">
        <v>434</v>
      </c>
      <c r="AK838" s="3">
        <v>4</v>
      </c>
      <c r="AL838" s="3">
        <v>565.45999999999992</v>
      </c>
    </row>
    <row r="839" spans="31:38" x14ac:dyDescent="0.25">
      <c r="AE839" s="3" t="str">
        <f t="shared" si="91"/>
        <v>RA_546_39.3_4_202526</v>
      </c>
      <c r="AF839" s="3">
        <v>202526</v>
      </c>
      <c r="AG839" s="3" t="s">
        <v>193</v>
      </c>
      <c r="AH839" s="3">
        <v>546</v>
      </c>
      <c r="AI839" s="3">
        <v>39.299999999999997</v>
      </c>
      <c r="AJ839" s="3" t="s">
        <v>434</v>
      </c>
      <c r="AK839" s="3">
        <v>4</v>
      </c>
      <c r="AL839" s="3">
        <v>5329</v>
      </c>
    </row>
    <row r="840" spans="31:38" x14ac:dyDescent="0.25">
      <c r="AE840" s="3" t="str">
        <f t="shared" si="91"/>
        <v>RA_548_39.3_4_202526</v>
      </c>
      <c r="AF840" s="3">
        <v>202526</v>
      </c>
      <c r="AG840" s="3" t="s">
        <v>193</v>
      </c>
      <c r="AH840" s="3">
        <v>548</v>
      </c>
      <c r="AI840" s="3">
        <v>39.299999999999997</v>
      </c>
      <c r="AJ840" s="3" t="s">
        <v>434</v>
      </c>
      <c r="AK840" s="3">
        <v>4</v>
      </c>
      <c r="AL840" s="3">
        <v>3710.1640000000002</v>
      </c>
    </row>
    <row r="841" spans="31:38" x14ac:dyDescent="0.25">
      <c r="AE841" s="3" t="str">
        <f t="shared" si="91"/>
        <v>RA_550_39.3_4_202526</v>
      </c>
      <c r="AF841" s="3">
        <v>202526</v>
      </c>
      <c r="AG841" s="3" t="s">
        <v>193</v>
      </c>
      <c r="AH841" s="3">
        <v>550</v>
      </c>
      <c r="AI841" s="3">
        <v>39.299999999999997</v>
      </c>
      <c r="AJ841" s="3" t="s">
        <v>434</v>
      </c>
      <c r="AK841" s="3">
        <v>4</v>
      </c>
      <c r="AL841" s="3">
        <v>6968.951</v>
      </c>
    </row>
    <row r="842" spans="31:38" x14ac:dyDescent="0.25">
      <c r="AE842" s="3" t="str">
        <f t="shared" si="91"/>
        <v>RA_552_39.3_4_202526</v>
      </c>
      <c r="AF842" s="3">
        <v>202526</v>
      </c>
      <c r="AG842" s="3" t="s">
        <v>193</v>
      </c>
      <c r="AH842" s="3">
        <v>552</v>
      </c>
      <c r="AI842" s="3">
        <v>39.299999999999997</v>
      </c>
      <c r="AJ842" s="3" t="s">
        <v>434</v>
      </c>
      <c r="AK842" s="3">
        <v>4</v>
      </c>
      <c r="AL842" s="3">
        <v>12085.72</v>
      </c>
    </row>
    <row r="843" spans="31:38" x14ac:dyDescent="0.25">
      <c r="AE843" s="3" t="str">
        <f t="shared" si="91"/>
        <v>RA_562_39.3_4_202526</v>
      </c>
      <c r="AF843" s="3">
        <v>202526</v>
      </c>
      <c r="AG843" s="3" t="s">
        <v>193</v>
      </c>
      <c r="AH843" s="3">
        <v>562</v>
      </c>
      <c r="AI843" s="3">
        <v>39.299999999999997</v>
      </c>
      <c r="AJ843" s="3" t="s">
        <v>434</v>
      </c>
      <c r="AK843" s="3">
        <v>4</v>
      </c>
      <c r="AL843" s="3">
        <v>0</v>
      </c>
    </row>
    <row r="844" spans="31:38" x14ac:dyDescent="0.25">
      <c r="AE844" s="3" t="str">
        <f t="shared" si="91"/>
        <v>RA_564_39.3_4_202526</v>
      </c>
      <c r="AF844" s="3">
        <v>202526</v>
      </c>
      <c r="AG844" s="3" t="s">
        <v>193</v>
      </c>
      <c r="AH844" s="3">
        <v>564</v>
      </c>
      <c r="AI844" s="3">
        <v>39.299999999999997</v>
      </c>
      <c r="AJ844" s="3" t="s">
        <v>434</v>
      </c>
      <c r="AK844" s="3">
        <v>4</v>
      </c>
      <c r="AL844" s="3">
        <v>0</v>
      </c>
    </row>
    <row r="845" spans="31:38" x14ac:dyDescent="0.25">
      <c r="AE845" s="3" t="str">
        <f t="shared" si="91"/>
        <v>RA_566_39.3_4_202526</v>
      </c>
      <c r="AF845" s="3">
        <v>202526</v>
      </c>
      <c r="AG845" s="3" t="s">
        <v>193</v>
      </c>
      <c r="AH845" s="3">
        <v>566</v>
      </c>
      <c r="AI845" s="3">
        <v>39.299999999999997</v>
      </c>
      <c r="AJ845" s="3" t="s">
        <v>434</v>
      </c>
      <c r="AK845" s="3">
        <v>4</v>
      </c>
      <c r="AL845" s="3">
        <v>0</v>
      </c>
    </row>
    <row r="846" spans="31:38" x14ac:dyDescent="0.25">
      <c r="AE846" s="3" t="str">
        <f t="shared" si="91"/>
        <v>RA_582_39.3_4_202526</v>
      </c>
      <c r="AF846" s="3">
        <v>202526</v>
      </c>
      <c r="AG846" s="3" t="s">
        <v>193</v>
      </c>
      <c r="AH846" s="3">
        <v>582</v>
      </c>
      <c r="AI846" s="3">
        <v>39.299999999999997</v>
      </c>
      <c r="AJ846" s="3" t="s">
        <v>434</v>
      </c>
      <c r="AK846" s="3">
        <v>4</v>
      </c>
      <c r="AL846" s="3">
        <v>0</v>
      </c>
    </row>
    <row r="847" spans="31:38" x14ac:dyDescent="0.25">
      <c r="AE847" s="3" t="str">
        <f t="shared" si="91"/>
        <v>RA_572_39.3_4_202526</v>
      </c>
      <c r="AF847" s="3">
        <v>202526</v>
      </c>
      <c r="AG847" s="3" t="s">
        <v>193</v>
      </c>
      <c r="AH847" s="3">
        <v>572</v>
      </c>
      <c r="AI847" s="3">
        <v>39.299999999999997</v>
      </c>
      <c r="AJ847" s="3" t="s">
        <v>434</v>
      </c>
      <c r="AK847" s="3">
        <v>4</v>
      </c>
      <c r="AL847" s="3">
        <v>0</v>
      </c>
    </row>
    <row r="848" spans="31:38" x14ac:dyDescent="0.25">
      <c r="AE848" s="3" t="str">
        <f t="shared" si="91"/>
        <v>RA_576_39.3_4_202526</v>
      </c>
      <c r="AF848" s="3">
        <v>202526</v>
      </c>
      <c r="AG848" s="3" t="s">
        <v>193</v>
      </c>
      <c r="AH848" s="3">
        <v>576</v>
      </c>
      <c r="AI848" s="3">
        <v>39.299999999999997</v>
      </c>
      <c r="AJ848" s="3" t="s">
        <v>434</v>
      </c>
      <c r="AK848" s="3">
        <v>4</v>
      </c>
      <c r="AL848" s="3">
        <v>0</v>
      </c>
    </row>
    <row r="849" spans="31:38" x14ac:dyDescent="0.25">
      <c r="AE849" s="3" t="str">
        <f t="shared" si="91"/>
        <v>RA_584_39.3_4_202526</v>
      </c>
      <c r="AF849" s="3">
        <v>202526</v>
      </c>
      <c r="AG849" s="3" t="s">
        <v>193</v>
      </c>
      <c r="AH849" s="3">
        <v>584</v>
      </c>
      <c r="AI849" s="3">
        <v>39.299999999999997</v>
      </c>
      <c r="AJ849" s="3" t="s">
        <v>434</v>
      </c>
      <c r="AK849" s="3">
        <v>4</v>
      </c>
      <c r="AL849" s="3">
        <v>0</v>
      </c>
    </row>
    <row r="850" spans="31:38" x14ac:dyDescent="0.25">
      <c r="AE850" s="3" t="str">
        <f t="shared" si="91"/>
        <v>RA_540_39.3_4_202526</v>
      </c>
      <c r="AF850" s="3">
        <v>202526</v>
      </c>
      <c r="AG850" s="3" t="s">
        <v>193</v>
      </c>
      <c r="AH850" s="3">
        <v>540</v>
      </c>
      <c r="AI850" s="3">
        <v>39.299999999999997</v>
      </c>
      <c r="AJ850" s="3" t="s">
        <v>434</v>
      </c>
      <c r="AK850" s="3">
        <v>4</v>
      </c>
      <c r="AL850" s="3">
        <v>13087.422</v>
      </c>
    </row>
    <row r="851" spans="31:38" x14ac:dyDescent="0.25">
      <c r="AE851" s="3" t="str">
        <f t="shared" si="91"/>
        <v>RA_568_39.3_4_202526</v>
      </c>
      <c r="AF851" s="3">
        <v>202526</v>
      </c>
      <c r="AG851" s="3" t="s">
        <v>193</v>
      </c>
      <c r="AH851" s="3">
        <v>568</v>
      </c>
      <c r="AI851" s="3">
        <v>39.299999999999997</v>
      </c>
      <c r="AJ851" s="3" t="s">
        <v>434</v>
      </c>
      <c r="AK851" s="3">
        <v>4</v>
      </c>
      <c r="AL851" s="3">
        <v>0</v>
      </c>
    </row>
    <row r="852" spans="31:38" x14ac:dyDescent="0.25">
      <c r="AE852" s="3" t="str">
        <f t="shared" si="91"/>
        <v>RA_518_39.3_4_202526</v>
      </c>
      <c r="AF852" s="3">
        <v>202526</v>
      </c>
      <c r="AG852" s="3" t="s">
        <v>193</v>
      </c>
      <c r="AH852" s="3">
        <v>518</v>
      </c>
      <c r="AI852" s="3">
        <v>39.299999999999997</v>
      </c>
      <c r="AJ852" s="3" t="s">
        <v>434</v>
      </c>
      <c r="AK852" s="3">
        <v>4</v>
      </c>
      <c r="AL852" s="3">
        <v>4678.329207407478</v>
      </c>
    </row>
    <row r="853" spans="31:38" x14ac:dyDescent="0.25">
      <c r="AE853" s="3" t="str">
        <f t="shared" si="91"/>
        <v>RA_544_39.3_4_202526</v>
      </c>
      <c r="AF853" s="3">
        <v>202526</v>
      </c>
      <c r="AG853" s="3" t="s">
        <v>193</v>
      </c>
      <c r="AH853" s="3">
        <v>544</v>
      </c>
      <c r="AI853" s="3">
        <v>39.299999999999997</v>
      </c>
      <c r="AJ853" s="3" t="s">
        <v>434</v>
      </c>
      <c r="AK853" s="3">
        <v>4</v>
      </c>
      <c r="AL853" s="3">
        <v>4537.0079999999998</v>
      </c>
    </row>
    <row r="854" spans="31:38" x14ac:dyDescent="0.25">
      <c r="AE854" s="3" t="str">
        <f t="shared" si="91"/>
        <v>RA_542_39.3_4_202526</v>
      </c>
      <c r="AF854" s="3">
        <v>202526</v>
      </c>
      <c r="AG854" s="3" t="s">
        <v>193</v>
      </c>
      <c r="AH854" s="3">
        <v>542</v>
      </c>
      <c r="AI854" s="3">
        <v>39.299999999999997</v>
      </c>
      <c r="AJ854" s="3" t="s">
        <v>434</v>
      </c>
      <c r="AK854" s="3">
        <v>4</v>
      </c>
      <c r="AL854" s="3">
        <v>3129.68</v>
      </c>
    </row>
    <row r="855" spans="31:38" x14ac:dyDescent="0.25">
      <c r="AE855" s="3" t="str">
        <f t="shared" si="91"/>
        <v>RA_512_39.3_4_202526</v>
      </c>
      <c r="AF855" s="3">
        <v>202526</v>
      </c>
      <c r="AG855" s="3" t="s">
        <v>193</v>
      </c>
      <c r="AH855" s="3">
        <v>512</v>
      </c>
      <c r="AI855" s="3">
        <v>39.299999999999997</v>
      </c>
      <c r="AJ855" s="3" t="s">
        <v>434</v>
      </c>
      <c r="AK855" s="3">
        <v>4</v>
      </c>
      <c r="AL855" s="3">
        <v>2811</v>
      </c>
    </row>
    <row r="856" spans="31:38" x14ac:dyDescent="0.25">
      <c r="AE856" s="3" t="str">
        <f t="shared" si="91"/>
        <v>RA_516_39.3_4_202526</v>
      </c>
      <c r="AF856" s="3">
        <v>202526</v>
      </c>
      <c r="AG856" s="3" t="s">
        <v>193</v>
      </c>
      <c r="AH856" s="3">
        <v>516</v>
      </c>
      <c r="AI856" s="3">
        <v>39.299999999999997</v>
      </c>
      <c r="AJ856" s="3" t="s">
        <v>434</v>
      </c>
      <c r="AK856" s="3">
        <v>4</v>
      </c>
      <c r="AL856" s="3">
        <v>6008</v>
      </c>
    </row>
    <row r="857" spans="31:38" x14ac:dyDescent="0.25">
      <c r="AE857" s="3" t="str">
        <f t="shared" si="91"/>
        <v>RA_520_39.3_4_202526</v>
      </c>
      <c r="AF857" s="3">
        <v>202526</v>
      </c>
      <c r="AG857" s="3" t="s">
        <v>193</v>
      </c>
      <c r="AH857" s="3">
        <v>520</v>
      </c>
      <c r="AI857" s="3">
        <v>39.299999999999997</v>
      </c>
      <c r="AJ857" s="3" t="s">
        <v>434</v>
      </c>
      <c r="AK857" s="3">
        <v>4</v>
      </c>
      <c r="AL857" s="3">
        <v>3382.6519999999996</v>
      </c>
    </row>
    <row r="858" spans="31:38" x14ac:dyDescent="0.25">
      <c r="AE858" s="3" t="str">
        <f t="shared" si="91"/>
        <v>RA_522_39.3_4_202526</v>
      </c>
      <c r="AF858" s="3">
        <v>202526</v>
      </c>
      <c r="AG858" s="3" t="s">
        <v>193</v>
      </c>
      <c r="AH858" s="3">
        <v>522</v>
      </c>
      <c r="AI858" s="3">
        <v>39.299999999999997</v>
      </c>
      <c r="AJ858" s="3" t="s">
        <v>434</v>
      </c>
      <c r="AK858" s="3">
        <v>4</v>
      </c>
      <c r="AL858" s="3">
        <v>2941.4690000000001</v>
      </c>
    </row>
    <row r="859" spans="31:38" x14ac:dyDescent="0.25">
      <c r="AE859" s="3" t="str">
        <f t="shared" si="91"/>
        <v>RA_524_39.3_4_202526</v>
      </c>
      <c r="AF859" s="3">
        <v>202526</v>
      </c>
      <c r="AG859" s="3" t="s">
        <v>193</v>
      </c>
      <c r="AH859" s="3">
        <v>524</v>
      </c>
      <c r="AI859" s="3">
        <v>39.299999999999997</v>
      </c>
      <c r="AJ859" s="3" t="s">
        <v>434</v>
      </c>
      <c r="AK859" s="3">
        <v>4</v>
      </c>
      <c r="AL859" s="3">
        <v>7249.6255664519376</v>
      </c>
    </row>
    <row r="860" spans="31:38" x14ac:dyDescent="0.25">
      <c r="AE860" s="3" t="str">
        <f t="shared" si="91"/>
        <v>RA_536_39.3_4_202526</v>
      </c>
      <c r="AF860" s="3">
        <v>202526</v>
      </c>
      <c r="AG860" s="3" t="s">
        <v>193</v>
      </c>
      <c r="AH860" s="3">
        <v>536</v>
      </c>
      <c r="AI860" s="3">
        <v>39.299999999999997</v>
      </c>
      <c r="AJ860" s="3" t="s">
        <v>434</v>
      </c>
      <c r="AK860" s="3">
        <v>4</v>
      </c>
      <c r="AL860" s="3">
        <v>6265.3339999999998</v>
      </c>
    </row>
    <row r="861" spans="31:38" x14ac:dyDescent="0.25">
      <c r="AE861" s="3" t="str">
        <f t="shared" si="91"/>
        <v>RA_514_39.3_4_202526</v>
      </c>
      <c r="AF861" s="3">
        <v>202526</v>
      </c>
      <c r="AG861" s="3" t="s">
        <v>193</v>
      </c>
      <c r="AH861" s="3">
        <v>514</v>
      </c>
      <c r="AI861" s="3">
        <v>39.299999999999997</v>
      </c>
      <c r="AJ861" s="3" t="s">
        <v>434</v>
      </c>
      <c r="AK861" s="3">
        <v>4</v>
      </c>
      <c r="AL861" s="3">
        <v>4547.67</v>
      </c>
    </row>
    <row r="862" spans="31:38" x14ac:dyDescent="0.25">
      <c r="AE862" s="3" t="str">
        <f t="shared" si="91"/>
        <v>RA_538_39.3_4_202526</v>
      </c>
      <c r="AF862" s="3">
        <v>202526</v>
      </c>
      <c r="AG862" s="3" t="s">
        <v>193</v>
      </c>
      <c r="AH862" s="3">
        <v>538</v>
      </c>
      <c r="AI862" s="3">
        <v>39.299999999999997</v>
      </c>
      <c r="AJ862" s="3" t="s">
        <v>434</v>
      </c>
      <c r="AK862" s="3">
        <v>4</v>
      </c>
      <c r="AL862" s="3">
        <v>3152.0770455492211</v>
      </c>
    </row>
    <row r="863" spans="31:38" x14ac:dyDescent="0.25">
      <c r="AE863" s="3" t="str">
        <f t="shared" si="91"/>
        <v>RA_526_39.3_4_202526</v>
      </c>
      <c r="AF863" s="3">
        <v>202526</v>
      </c>
      <c r="AG863" s="3" t="s">
        <v>193</v>
      </c>
      <c r="AH863" s="3">
        <v>526</v>
      </c>
      <c r="AI863" s="3">
        <v>39.299999999999997</v>
      </c>
      <c r="AJ863" s="3" t="s">
        <v>434</v>
      </c>
      <c r="AK863" s="3">
        <v>4</v>
      </c>
      <c r="AL863" s="3">
        <v>4508</v>
      </c>
    </row>
    <row r="864" spans="31:38" x14ac:dyDescent="0.25">
      <c r="AE864" s="3" t="str">
        <f t="shared" si="91"/>
        <v>RA_534_39.3_4_202526</v>
      </c>
      <c r="AF864" s="3">
        <v>202526</v>
      </c>
      <c r="AG864" s="3" t="s">
        <v>193</v>
      </c>
      <c r="AH864" s="3">
        <v>534</v>
      </c>
      <c r="AI864" s="3">
        <v>39.299999999999997</v>
      </c>
      <c r="AJ864" s="3" t="s">
        <v>434</v>
      </c>
      <c r="AK864" s="3">
        <v>4</v>
      </c>
      <c r="AL864" s="3">
        <v>1759</v>
      </c>
    </row>
    <row r="865" spans="31:38" x14ac:dyDescent="0.25">
      <c r="AE865" s="3" t="str">
        <f t="shared" si="91"/>
        <v>RA_532_39.3_4_202526</v>
      </c>
      <c r="AF865" s="3">
        <v>202526</v>
      </c>
      <c r="AG865" s="3" t="s">
        <v>193</v>
      </c>
      <c r="AH865" s="3">
        <v>532</v>
      </c>
      <c r="AI865" s="3">
        <v>39.299999999999997</v>
      </c>
      <c r="AJ865" s="3" t="s">
        <v>434</v>
      </c>
      <c r="AK865" s="3">
        <v>4</v>
      </c>
      <c r="AL865" s="3">
        <v>17070.598000000002</v>
      </c>
    </row>
    <row r="866" spans="31:38" x14ac:dyDescent="0.25">
      <c r="AE866" s="3" t="str">
        <f t="shared" si="91"/>
        <v>RA_530_39.3_4_202526</v>
      </c>
      <c r="AF866" s="3">
        <v>202526</v>
      </c>
      <c r="AG866" s="3" t="s">
        <v>193</v>
      </c>
      <c r="AH866" s="3">
        <v>530</v>
      </c>
      <c r="AI866" s="3">
        <v>39.299999999999997</v>
      </c>
      <c r="AJ866" s="3" t="s">
        <v>434</v>
      </c>
      <c r="AK866" s="3">
        <v>4</v>
      </c>
      <c r="AL866" s="3">
        <v>5239.1130000000003</v>
      </c>
    </row>
    <row r="867" spans="31:38" x14ac:dyDescent="0.25">
      <c r="AE867" s="3" t="str">
        <f t="shared" si="91"/>
        <v>RA_528_39.3_4_202526</v>
      </c>
      <c r="AF867" s="3">
        <v>202526</v>
      </c>
      <c r="AG867" s="3" t="s">
        <v>193</v>
      </c>
      <c r="AH867" s="3">
        <v>528</v>
      </c>
      <c r="AI867" s="3">
        <v>39.299999999999997</v>
      </c>
      <c r="AJ867" s="3" t="s">
        <v>434</v>
      </c>
      <c r="AK867" s="3">
        <v>4</v>
      </c>
      <c r="AL867" s="3">
        <v>6212</v>
      </c>
    </row>
    <row r="868" spans="31:38" x14ac:dyDescent="0.25">
      <c r="AE868" s="3" t="str">
        <f t="shared" si="91"/>
        <v>RA_566_39.3_4_202425</v>
      </c>
      <c r="AF868" s="3">
        <v>202425</v>
      </c>
      <c r="AG868" s="3" t="s">
        <v>193</v>
      </c>
      <c r="AH868" s="3">
        <v>566</v>
      </c>
      <c r="AI868" s="3">
        <v>39.299999999999997</v>
      </c>
      <c r="AJ868" s="3" t="s">
        <v>434</v>
      </c>
      <c r="AK868" s="3">
        <v>4</v>
      </c>
      <c r="AL868" s="3">
        <v>0</v>
      </c>
    </row>
    <row r="869" spans="31:38" x14ac:dyDescent="0.25">
      <c r="AE869" s="3" t="str">
        <f t="shared" si="91"/>
        <v>RA_524_39.3_4_202425</v>
      </c>
      <c r="AF869" s="3">
        <v>202425</v>
      </c>
      <c r="AG869" s="3" t="s">
        <v>193</v>
      </c>
      <c r="AH869" s="3">
        <v>524</v>
      </c>
      <c r="AI869" s="3">
        <v>39.299999999999997</v>
      </c>
      <c r="AJ869" s="3" t="s">
        <v>434</v>
      </c>
      <c r="AK869" s="3">
        <v>4</v>
      </c>
      <c r="AL869" s="3">
        <v>6724.63</v>
      </c>
    </row>
    <row r="870" spans="31:38" x14ac:dyDescent="0.25">
      <c r="AE870" s="3" t="str">
        <f t="shared" si="91"/>
        <v>RA_548_39.3_4_202425</v>
      </c>
      <c r="AF870" s="3">
        <v>202425</v>
      </c>
      <c r="AG870" s="3" t="s">
        <v>193</v>
      </c>
      <c r="AH870" s="3">
        <v>548</v>
      </c>
      <c r="AI870" s="3">
        <v>39.299999999999997</v>
      </c>
      <c r="AJ870" s="3" t="s">
        <v>434</v>
      </c>
      <c r="AK870" s="3">
        <v>4</v>
      </c>
      <c r="AL870" s="3">
        <v>3417.86</v>
      </c>
    </row>
    <row r="871" spans="31:38" x14ac:dyDescent="0.25">
      <c r="AE871" s="3" t="str">
        <f t="shared" si="91"/>
        <v>RA_550_39.3_4_202425</v>
      </c>
      <c r="AF871" s="3">
        <v>202425</v>
      </c>
      <c r="AG871" s="3" t="s">
        <v>193</v>
      </c>
      <c r="AH871" s="3">
        <v>550</v>
      </c>
      <c r="AI871" s="3">
        <v>39.299999999999997</v>
      </c>
      <c r="AJ871" s="3" t="s">
        <v>434</v>
      </c>
      <c r="AK871" s="3">
        <v>4</v>
      </c>
      <c r="AL871" s="3">
        <v>6267.2309999999998</v>
      </c>
    </row>
    <row r="872" spans="31:38" x14ac:dyDescent="0.25">
      <c r="AE872" s="3" t="str">
        <f t="shared" si="91"/>
        <v>RA_552_39.3_4_202425</v>
      </c>
      <c r="AF872" s="3">
        <v>202425</v>
      </c>
      <c r="AG872" s="3" t="s">
        <v>193</v>
      </c>
      <c r="AH872" s="3">
        <v>552</v>
      </c>
      <c r="AI872" s="3">
        <v>39.299999999999997</v>
      </c>
      <c r="AJ872" s="3" t="s">
        <v>434</v>
      </c>
      <c r="AK872" s="3">
        <v>4</v>
      </c>
      <c r="AL872" s="3">
        <v>11848.36</v>
      </c>
    </row>
    <row r="873" spans="31:38" x14ac:dyDescent="0.25">
      <c r="AE873" s="3" t="str">
        <f t="shared" si="91"/>
        <v>RA_562_39.3_4_202425</v>
      </c>
      <c r="AF873" s="3">
        <v>202425</v>
      </c>
      <c r="AG873" s="3" t="s">
        <v>193</v>
      </c>
      <c r="AH873" s="3">
        <v>562</v>
      </c>
      <c r="AI873" s="3">
        <v>39.299999999999997</v>
      </c>
      <c r="AJ873" s="3" t="s">
        <v>434</v>
      </c>
      <c r="AK873" s="3">
        <v>4</v>
      </c>
      <c r="AL873" s="3">
        <v>0</v>
      </c>
    </row>
    <row r="874" spans="31:38" x14ac:dyDescent="0.25">
      <c r="AE874" s="3" t="str">
        <f t="shared" si="91"/>
        <v>RA_564_39.3_4_202425</v>
      </c>
      <c r="AF874" s="3">
        <v>202425</v>
      </c>
      <c r="AG874" s="3" t="s">
        <v>193</v>
      </c>
      <c r="AH874" s="3">
        <v>564</v>
      </c>
      <c r="AI874" s="3">
        <v>39.299999999999997</v>
      </c>
      <c r="AJ874" s="3" t="s">
        <v>434</v>
      </c>
      <c r="AK874" s="3">
        <v>4</v>
      </c>
      <c r="AL874" s="3">
        <v>0</v>
      </c>
    </row>
    <row r="875" spans="31:38" x14ac:dyDescent="0.25">
      <c r="AE875" s="3" t="str">
        <f t="shared" si="91"/>
        <v>RA_546_39.3_4_202425</v>
      </c>
      <c r="AF875" s="3">
        <v>202425</v>
      </c>
      <c r="AG875" s="3" t="s">
        <v>193</v>
      </c>
      <c r="AH875" s="3">
        <v>546</v>
      </c>
      <c r="AI875" s="3">
        <v>39.299999999999997</v>
      </c>
      <c r="AJ875" s="3" t="s">
        <v>434</v>
      </c>
      <c r="AK875" s="3">
        <v>4</v>
      </c>
      <c r="AL875" s="3">
        <v>4903</v>
      </c>
    </row>
    <row r="876" spans="31:38" x14ac:dyDescent="0.25">
      <c r="AE876" s="3" t="str">
        <f t="shared" si="91"/>
        <v>RA_568_39.3_4_202425</v>
      </c>
      <c r="AF876" s="3">
        <v>202425</v>
      </c>
      <c r="AG876" s="3" t="s">
        <v>193</v>
      </c>
      <c r="AH876" s="3">
        <v>568</v>
      </c>
      <c r="AI876" s="3">
        <v>39.299999999999997</v>
      </c>
      <c r="AJ876" s="3" t="s">
        <v>434</v>
      </c>
      <c r="AK876" s="3">
        <v>4</v>
      </c>
      <c r="AL876" s="3">
        <v>0</v>
      </c>
    </row>
    <row r="877" spans="31:38" x14ac:dyDescent="0.25">
      <c r="AE877" s="3" t="str">
        <f t="shared" si="91"/>
        <v>RA_572_39.3_4_202425</v>
      </c>
      <c r="AF877" s="3">
        <v>202425</v>
      </c>
      <c r="AG877" s="3" t="s">
        <v>193</v>
      </c>
      <c r="AH877" s="3">
        <v>572</v>
      </c>
      <c r="AI877" s="3">
        <v>39.299999999999997</v>
      </c>
      <c r="AJ877" s="3" t="s">
        <v>434</v>
      </c>
      <c r="AK877" s="3">
        <v>4</v>
      </c>
      <c r="AL877" s="3">
        <v>0</v>
      </c>
    </row>
    <row r="878" spans="31:38" x14ac:dyDescent="0.25">
      <c r="AE878" s="3" t="str">
        <f t="shared" si="91"/>
        <v>RA_574_39.3_4_202425</v>
      </c>
      <c r="AF878" s="3">
        <v>202425</v>
      </c>
      <c r="AG878" s="3" t="s">
        <v>193</v>
      </c>
      <c r="AH878" s="3">
        <v>574</v>
      </c>
      <c r="AI878" s="3">
        <v>39.299999999999997</v>
      </c>
      <c r="AJ878" s="3" t="s">
        <v>434</v>
      </c>
      <c r="AK878" s="3">
        <v>4</v>
      </c>
      <c r="AL878" s="3">
        <v>0</v>
      </c>
    </row>
    <row r="879" spans="31:38" x14ac:dyDescent="0.25">
      <c r="AE879" s="3" t="str">
        <f t="shared" si="91"/>
        <v>RA_576_39.3_4_202425</v>
      </c>
      <c r="AF879" s="3">
        <v>202425</v>
      </c>
      <c r="AG879" s="3" t="s">
        <v>193</v>
      </c>
      <c r="AH879" s="3">
        <v>576</v>
      </c>
      <c r="AI879" s="3">
        <v>39.299999999999997</v>
      </c>
      <c r="AJ879" s="3" t="s">
        <v>434</v>
      </c>
      <c r="AK879" s="3">
        <v>4</v>
      </c>
      <c r="AL879" s="3">
        <v>0</v>
      </c>
    </row>
    <row r="880" spans="31:38" x14ac:dyDescent="0.25">
      <c r="AE880" s="3" t="str">
        <f t="shared" si="91"/>
        <v>RA_582_39.3_4_202425</v>
      </c>
      <c r="AF880" s="3">
        <v>202425</v>
      </c>
      <c r="AG880" s="3" t="s">
        <v>193</v>
      </c>
      <c r="AH880" s="3">
        <v>582</v>
      </c>
      <c r="AI880" s="3">
        <v>39.299999999999997</v>
      </c>
      <c r="AJ880" s="3" t="s">
        <v>434</v>
      </c>
      <c r="AK880" s="3">
        <v>4</v>
      </c>
      <c r="AL880" s="3">
        <v>0</v>
      </c>
    </row>
    <row r="881" spans="31:38" x14ac:dyDescent="0.25">
      <c r="AE881" s="3" t="str">
        <f t="shared" si="91"/>
        <v>RA_584_39.3_4_202425</v>
      </c>
      <c r="AF881" s="3">
        <v>202425</v>
      </c>
      <c r="AG881" s="3" t="s">
        <v>193</v>
      </c>
      <c r="AH881" s="3">
        <v>584</v>
      </c>
      <c r="AI881" s="3">
        <v>39.299999999999997</v>
      </c>
      <c r="AJ881" s="3" t="s">
        <v>434</v>
      </c>
      <c r="AK881" s="3">
        <v>4</v>
      </c>
      <c r="AL881" s="3">
        <v>0</v>
      </c>
    </row>
    <row r="882" spans="31:38" x14ac:dyDescent="0.25">
      <c r="AE882" s="3" t="str">
        <f t="shared" si="91"/>
        <v>RA_545_39.3_4_202425</v>
      </c>
      <c r="AF882" s="3">
        <v>202425</v>
      </c>
      <c r="AG882" s="3" t="s">
        <v>193</v>
      </c>
      <c r="AH882" s="3">
        <v>545</v>
      </c>
      <c r="AI882" s="3">
        <v>39.299999999999997</v>
      </c>
      <c r="AJ882" s="3" t="s">
        <v>434</v>
      </c>
      <c r="AK882" s="3">
        <v>4</v>
      </c>
      <c r="AL882" s="3">
        <v>606.95072828596483</v>
      </c>
    </row>
    <row r="883" spans="31:38" x14ac:dyDescent="0.25">
      <c r="AE883" s="3" t="str">
        <f t="shared" si="91"/>
        <v>RA_586_39.3_4_202425</v>
      </c>
      <c r="AF883" s="3">
        <v>202425</v>
      </c>
      <c r="AG883" s="3" t="s">
        <v>193</v>
      </c>
      <c r="AH883" s="3">
        <v>586</v>
      </c>
      <c r="AI883" s="3">
        <v>39.299999999999997</v>
      </c>
      <c r="AJ883" s="3" t="s">
        <v>434</v>
      </c>
      <c r="AK883" s="3">
        <v>4</v>
      </c>
      <c r="AL883" s="3">
        <v>0</v>
      </c>
    </row>
    <row r="884" spans="31:38" x14ac:dyDescent="0.25">
      <c r="AE884" s="3" t="str">
        <f t="shared" si="91"/>
        <v>RA_514_39.3_4_202425</v>
      </c>
      <c r="AF884" s="3">
        <v>202425</v>
      </c>
      <c r="AG884" s="3" t="s">
        <v>193</v>
      </c>
      <c r="AH884" s="3">
        <v>514</v>
      </c>
      <c r="AI884" s="3">
        <v>39.299999999999997</v>
      </c>
      <c r="AJ884" s="3" t="s">
        <v>434</v>
      </c>
      <c r="AK884" s="3">
        <v>4</v>
      </c>
      <c r="AL884" s="3">
        <v>3367.19</v>
      </c>
    </row>
    <row r="885" spans="31:38" x14ac:dyDescent="0.25">
      <c r="AE885" s="3" t="str">
        <f t="shared" si="91"/>
        <v>RA_528_39.3_4_202425</v>
      </c>
      <c r="AF885" s="3">
        <v>202425</v>
      </c>
      <c r="AG885" s="3" t="s">
        <v>193</v>
      </c>
      <c r="AH885" s="3">
        <v>528</v>
      </c>
      <c r="AI885" s="3">
        <v>39.299999999999997</v>
      </c>
      <c r="AJ885" s="3" t="s">
        <v>434</v>
      </c>
      <c r="AK885" s="3">
        <v>4</v>
      </c>
      <c r="AL885" s="3">
        <v>6017</v>
      </c>
    </row>
    <row r="886" spans="31:38" x14ac:dyDescent="0.25">
      <c r="AE886" s="3" t="str">
        <f t="shared" si="91"/>
        <v>RA_516_39.3_4_202425</v>
      </c>
      <c r="AF886" s="3">
        <v>202425</v>
      </c>
      <c r="AG886" s="3" t="s">
        <v>193</v>
      </c>
      <c r="AH886" s="3">
        <v>516</v>
      </c>
      <c r="AI886" s="3">
        <v>39.299999999999997</v>
      </c>
      <c r="AJ886" s="3" t="s">
        <v>434</v>
      </c>
      <c r="AK886" s="3">
        <v>4</v>
      </c>
      <c r="AL886" s="3">
        <v>3820</v>
      </c>
    </row>
    <row r="887" spans="31:38" x14ac:dyDescent="0.25">
      <c r="AE887" s="3" t="str">
        <f t="shared" si="91"/>
        <v>RA_518_39.3_4_202425</v>
      </c>
      <c r="AF887" s="3">
        <v>202425</v>
      </c>
      <c r="AG887" s="3" t="s">
        <v>193</v>
      </c>
      <c r="AH887" s="3">
        <v>518</v>
      </c>
      <c r="AI887" s="3">
        <v>39.299999999999997</v>
      </c>
      <c r="AJ887" s="3" t="s">
        <v>434</v>
      </c>
      <c r="AK887" s="3">
        <v>4</v>
      </c>
      <c r="AL887" s="3">
        <v>4367.893</v>
      </c>
    </row>
    <row r="888" spans="31:38" x14ac:dyDescent="0.25">
      <c r="AE888" s="3" t="str">
        <f t="shared" si="91"/>
        <v>RA_520_39.3_4_202425</v>
      </c>
      <c r="AF888" s="3">
        <v>202425</v>
      </c>
      <c r="AG888" s="3" t="s">
        <v>193</v>
      </c>
      <c r="AH888" s="3">
        <v>520</v>
      </c>
      <c r="AI888" s="3">
        <v>39.299999999999997</v>
      </c>
      <c r="AJ888" s="3" t="s">
        <v>434</v>
      </c>
      <c r="AK888" s="3">
        <v>4</v>
      </c>
      <c r="AL888" s="3">
        <v>3024.373</v>
      </c>
    </row>
    <row r="889" spans="31:38" x14ac:dyDescent="0.25">
      <c r="AE889" s="3" t="str">
        <f t="shared" si="91"/>
        <v>RA_522_39.3_4_202425</v>
      </c>
      <c r="AF889" s="3">
        <v>202425</v>
      </c>
      <c r="AG889" s="3" t="s">
        <v>193</v>
      </c>
      <c r="AH889" s="3">
        <v>522</v>
      </c>
      <c r="AI889" s="3">
        <v>39.299999999999997</v>
      </c>
      <c r="AJ889" s="3" t="s">
        <v>434</v>
      </c>
      <c r="AK889" s="3">
        <v>4</v>
      </c>
      <c r="AL889" s="3">
        <v>2666.6270000000004</v>
      </c>
    </row>
    <row r="890" spans="31:38" x14ac:dyDescent="0.25">
      <c r="AE890" s="3" t="str">
        <f t="shared" si="91"/>
        <v>RA_544_39.3_4_202425</v>
      </c>
      <c r="AF890" s="3">
        <v>202425</v>
      </c>
      <c r="AG890" s="3" t="s">
        <v>193</v>
      </c>
      <c r="AH890" s="3">
        <v>544</v>
      </c>
      <c r="AI890" s="3">
        <v>39.299999999999997</v>
      </c>
      <c r="AJ890" s="3" t="s">
        <v>434</v>
      </c>
      <c r="AK890" s="3">
        <v>4</v>
      </c>
      <c r="AL890" s="3">
        <v>4153.1149999999998</v>
      </c>
    </row>
    <row r="891" spans="31:38" x14ac:dyDescent="0.25">
      <c r="AE891" s="3" t="str">
        <f t="shared" si="91"/>
        <v>RA_526_39.3_4_202425</v>
      </c>
      <c r="AF891" s="3">
        <v>202425</v>
      </c>
      <c r="AG891" s="3" t="s">
        <v>193</v>
      </c>
      <c r="AH891" s="3">
        <v>526</v>
      </c>
      <c r="AI891" s="3">
        <v>39.299999999999997</v>
      </c>
      <c r="AJ891" s="3" t="s">
        <v>434</v>
      </c>
      <c r="AK891" s="3">
        <v>4</v>
      </c>
      <c r="AL891" s="3">
        <v>4175.170610884843</v>
      </c>
    </row>
    <row r="892" spans="31:38" x14ac:dyDescent="0.25">
      <c r="AE892" s="3" t="str">
        <f t="shared" si="91"/>
        <v>RA_542_39.3_4_202425</v>
      </c>
      <c r="AF892" s="3">
        <v>202425</v>
      </c>
      <c r="AG892" s="3" t="s">
        <v>193</v>
      </c>
      <c r="AH892" s="3">
        <v>542</v>
      </c>
      <c r="AI892" s="3">
        <v>39.299999999999997</v>
      </c>
      <c r="AJ892" s="3" t="s">
        <v>434</v>
      </c>
      <c r="AK892" s="3">
        <v>4</v>
      </c>
      <c r="AL892" s="3">
        <v>2911.5659999999998</v>
      </c>
    </row>
    <row r="893" spans="31:38" x14ac:dyDescent="0.25">
      <c r="AE893" s="3" t="str">
        <f t="shared" si="91"/>
        <v>RA_530_39.3_4_202425</v>
      </c>
      <c r="AF893" s="3">
        <v>202425</v>
      </c>
      <c r="AG893" s="3" t="s">
        <v>193</v>
      </c>
      <c r="AH893" s="3">
        <v>530</v>
      </c>
      <c r="AI893" s="3">
        <v>39.299999999999997</v>
      </c>
      <c r="AJ893" s="3" t="s">
        <v>434</v>
      </c>
      <c r="AK893" s="3">
        <v>4</v>
      </c>
      <c r="AL893" s="3">
        <v>3488.6990000000001</v>
      </c>
    </row>
    <row r="894" spans="31:38" x14ac:dyDescent="0.25">
      <c r="AE894" s="3" t="str">
        <f t="shared" si="91"/>
        <v>RA_532_39.3_4_202425</v>
      </c>
      <c r="AF894" s="3">
        <v>202425</v>
      </c>
      <c r="AG894" s="3" t="s">
        <v>193</v>
      </c>
      <c r="AH894" s="3">
        <v>532</v>
      </c>
      <c r="AI894" s="3">
        <v>39.299999999999997</v>
      </c>
      <c r="AJ894" s="3" t="s">
        <v>434</v>
      </c>
      <c r="AK894" s="3">
        <v>4</v>
      </c>
      <c r="AL894" s="3">
        <v>17792.374</v>
      </c>
    </row>
    <row r="895" spans="31:38" x14ac:dyDescent="0.25">
      <c r="AE895" s="3" t="str">
        <f t="shared" si="91"/>
        <v>RA_534_39.3_4_202425</v>
      </c>
      <c r="AF895" s="3">
        <v>202425</v>
      </c>
      <c r="AG895" s="3" t="s">
        <v>193</v>
      </c>
      <c r="AH895" s="3">
        <v>534</v>
      </c>
      <c r="AI895" s="3">
        <v>39.299999999999997</v>
      </c>
      <c r="AJ895" s="3" t="s">
        <v>434</v>
      </c>
      <c r="AK895" s="3">
        <v>4</v>
      </c>
      <c r="AL895" s="3">
        <v>1716</v>
      </c>
    </row>
    <row r="896" spans="31:38" x14ac:dyDescent="0.25">
      <c r="AE896" s="3" t="str">
        <f t="shared" si="91"/>
        <v>RA_536_39.3_4_202425</v>
      </c>
      <c r="AF896" s="3">
        <v>202425</v>
      </c>
      <c r="AG896" s="3" t="s">
        <v>193</v>
      </c>
      <c r="AH896" s="3">
        <v>536</v>
      </c>
      <c r="AI896" s="3">
        <v>39.299999999999997</v>
      </c>
      <c r="AJ896" s="3" t="s">
        <v>434</v>
      </c>
      <c r="AK896" s="3">
        <v>4</v>
      </c>
      <c r="AL896" s="3">
        <v>4994.5540000000001</v>
      </c>
    </row>
    <row r="897" spans="31:38" x14ac:dyDescent="0.25">
      <c r="AE897" s="3" t="str">
        <f t="shared" si="91"/>
        <v>RA_538_39.3_4_202425</v>
      </c>
      <c r="AF897" s="3">
        <v>202425</v>
      </c>
      <c r="AG897" s="3" t="s">
        <v>193</v>
      </c>
      <c r="AH897" s="3">
        <v>538</v>
      </c>
      <c r="AI897" s="3">
        <v>39.299999999999997</v>
      </c>
      <c r="AJ897" s="3" t="s">
        <v>434</v>
      </c>
      <c r="AK897" s="3">
        <v>4</v>
      </c>
      <c r="AL897" s="3">
        <v>2863.9369999999999</v>
      </c>
    </row>
    <row r="898" spans="31:38" x14ac:dyDescent="0.25">
      <c r="AE898" s="3" t="str">
        <f t="shared" si="91"/>
        <v>RA_540_39.3_4_202425</v>
      </c>
      <c r="AF898" s="3">
        <v>202425</v>
      </c>
      <c r="AG898" s="3" t="s">
        <v>193</v>
      </c>
      <c r="AH898" s="3">
        <v>540</v>
      </c>
      <c r="AI898" s="3">
        <v>39.299999999999997</v>
      </c>
      <c r="AJ898" s="3" t="s">
        <v>434</v>
      </c>
      <c r="AK898" s="3">
        <v>4</v>
      </c>
      <c r="AL898" s="3">
        <v>12929.987000000001</v>
      </c>
    </row>
    <row r="899" spans="31:38" x14ac:dyDescent="0.25">
      <c r="AE899" s="3" t="str">
        <f t="shared" si="91"/>
        <v>RA_512_39.3_4_202425</v>
      </c>
      <c r="AF899" s="3">
        <v>202425</v>
      </c>
      <c r="AG899" s="3" t="s">
        <v>193</v>
      </c>
      <c r="AH899" s="3">
        <v>512</v>
      </c>
      <c r="AI899" s="3">
        <v>39.299999999999997</v>
      </c>
      <c r="AJ899" s="3" t="s">
        <v>434</v>
      </c>
      <c r="AK899" s="3">
        <v>4</v>
      </c>
      <c r="AL899" s="3">
        <v>2689</v>
      </c>
    </row>
    <row r="900" spans="31:38" x14ac:dyDescent="0.25">
      <c r="AE900" s="3" t="str">
        <f t="shared" ref="AE900:AE963" si="92">AG900&amp;"_"&amp;AH900&amp;"_"&amp;AI900&amp;"_"&amp;AK900&amp;"_"&amp;AF900</f>
        <v>RA_564_39.4_4_202526</v>
      </c>
      <c r="AF900" s="3">
        <v>202526</v>
      </c>
      <c r="AG900" s="3" t="s">
        <v>193</v>
      </c>
      <c r="AH900" s="3">
        <v>564</v>
      </c>
      <c r="AI900" s="3">
        <v>39.4</v>
      </c>
      <c r="AJ900" s="3" t="s">
        <v>435</v>
      </c>
      <c r="AK900" s="3">
        <v>4</v>
      </c>
      <c r="AL900" s="3">
        <v>0</v>
      </c>
    </row>
    <row r="901" spans="31:38" x14ac:dyDescent="0.25">
      <c r="AE901" s="3" t="str">
        <f t="shared" si="92"/>
        <v>RA_562_39.4_4_202526</v>
      </c>
      <c r="AF901" s="3">
        <v>202526</v>
      </c>
      <c r="AG901" s="3" t="s">
        <v>193</v>
      </c>
      <c r="AH901" s="3">
        <v>562</v>
      </c>
      <c r="AI901" s="3">
        <v>39.4</v>
      </c>
      <c r="AJ901" s="3" t="s">
        <v>435</v>
      </c>
      <c r="AK901" s="3">
        <v>4</v>
      </c>
      <c r="AL901" s="3">
        <v>0</v>
      </c>
    </row>
    <row r="902" spans="31:38" x14ac:dyDescent="0.25">
      <c r="AE902" s="3" t="str">
        <f t="shared" si="92"/>
        <v>RA_552_39.4_4_202526</v>
      </c>
      <c r="AF902" s="3">
        <v>202526</v>
      </c>
      <c r="AG902" s="3" t="s">
        <v>193</v>
      </c>
      <c r="AH902" s="3">
        <v>552</v>
      </c>
      <c r="AI902" s="3">
        <v>39.4</v>
      </c>
      <c r="AJ902" s="3" t="s">
        <v>435</v>
      </c>
      <c r="AK902" s="3">
        <v>4</v>
      </c>
      <c r="AL902" s="3">
        <v>2078.09</v>
      </c>
    </row>
    <row r="903" spans="31:38" x14ac:dyDescent="0.25">
      <c r="AE903" s="3" t="str">
        <f t="shared" si="92"/>
        <v>RA_550_39.4_4_202526</v>
      </c>
      <c r="AF903" s="3">
        <v>202526</v>
      </c>
      <c r="AG903" s="3" t="s">
        <v>193</v>
      </c>
      <c r="AH903" s="3">
        <v>550</v>
      </c>
      <c r="AI903" s="3">
        <v>39.4</v>
      </c>
      <c r="AJ903" s="3" t="s">
        <v>435</v>
      </c>
      <c r="AK903" s="3">
        <v>4</v>
      </c>
      <c r="AL903" s="3">
        <v>1202.884</v>
      </c>
    </row>
    <row r="904" spans="31:38" x14ac:dyDescent="0.25">
      <c r="AE904" s="3" t="str">
        <f t="shared" si="92"/>
        <v>RA_566_39.4_4_202526</v>
      </c>
      <c r="AF904" s="3">
        <v>202526</v>
      </c>
      <c r="AG904" s="3" t="s">
        <v>193</v>
      </c>
      <c r="AH904" s="3">
        <v>566</v>
      </c>
      <c r="AI904" s="3">
        <v>39.4</v>
      </c>
      <c r="AJ904" s="3" t="s">
        <v>435</v>
      </c>
      <c r="AK904" s="3">
        <v>4</v>
      </c>
      <c r="AL904" s="3">
        <v>0</v>
      </c>
    </row>
    <row r="905" spans="31:38" x14ac:dyDescent="0.25">
      <c r="AE905" s="3" t="str">
        <f t="shared" si="92"/>
        <v>RA_546_39.4_4_202526</v>
      </c>
      <c r="AF905" s="3">
        <v>202526</v>
      </c>
      <c r="AG905" s="3" t="s">
        <v>193</v>
      </c>
      <c r="AH905" s="3">
        <v>546</v>
      </c>
      <c r="AI905" s="3">
        <v>39.4</v>
      </c>
      <c r="AJ905" s="3" t="s">
        <v>435</v>
      </c>
      <c r="AK905" s="3">
        <v>4</v>
      </c>
      <c r="AL905" s="3">
        <v>396</v>
      </c>
    </row>
    <row r="906" spans="31:38" x14ac:dyDescent="0.25">
      <c r="AE906" s="3" t="str">
        <f t="shared" si="92"/>
        <v>RA_582_39.4_4_202526</v>
      </c>
      <c r="AF906" s="3">
        <v>202526</v>
      </c>
      <c r="AG906" s="3" t="s">
        <v>193</v>
      </c>
      <c r="AH906" s="3">
        <v>582</v>
      </c>
      <c r="AI906" s="3">
        <v>39.4</v>
      </c>
      <c r="AJ906" s="3" t="s">
        <v>435</v>
      </c>
      <c r="AK906" s="3">
        <v>4</v>
      </c>
      <c r="AL906" s="3">
        <v>0</v>
      </c>
    </row>
    <row r="907" spans="31:38" x14ac:dyDescent="0.25">
      <c r="AE907" s="3" t="str">
        <f t="shared" si="92"/>
        <v>RA_548_39.4_4_202526</v>
      </c>
      <c r="AF907" s="3">
        <v>202526</v>
      </c>
      <c r="AG907" s="3" t="s">
        <v>193</v>
      </c>
      <c r="AH907" s="3">
        <v>548</v>
      </c>
      <c r="AI907" s="3">
        <v>39.4</v>
      </c>
      <c r="AJ907" s="3" t="s">
        <v>435</v>
      </c>
      <c r="AK907" s="3">
        <v>4</v>
      </c>
      <c r="AL907" s="3">
        <v>995.63599999999997</v>
      </c>
    </row>
    <row r="908" spans="31:38" x14ac:dyDescent="0.25">
      <c r="AE908" s="3" t="str">
        <f t="shared" si="92"/>
        <v>RA_568_39.4_4_202526</v>
      </c>
      <c r="AF908" s="3">
        <v>202526</v>
      </c>
      <c r="AG908" s="3" t="s">
        <v>193</v>
      </c>
      <c r="AH908" s="3">
        <v>568</v>
      </c>
      <c r="AI908" s="3">
        <v>39.4</v>
      </c>
      <c r="AJ908" s="3" t="s">
        <v>435</v>
      </c>
      <c r="AK908" s="3">
        <v>4</v>
      </c>
      <c r="AL908" s="3">
        <v>0</v>
      </c>
    </row>
    <row r="909" spans="31:38" x14ac:dyDescent="0.25">
      <c r="AE909" s="3" t="str">
        <f t="shared" si="92"/>
        <v>RA_572_39.4_4_202526</v>
      </c>
      <c r="AF909" s="3">
        <v>202526</v>
      </c>
      <c r="AG909" s="3" t="s">
        <v>193</v>
      </c>
      <c r="AH909" s="3">
        <v>572</v>
      </c>
      <c r="AI909" s="3">
        <v>39.4</v>
      </c>
      <c r="AJ909" s="3" t="s">
        <v>435</v>
      </c>
      <c r="AK909" s="3">
        <v>4</v>
      </c>
      <c r="AL909" s="3">
        <v>0</v>
      </c>
    </row>
    <row r="910" spans="31:38" x14ac:dyDescent="0.25">
      <c r="AE910" s="3" t="str">
        <f t="shared" si="92"/>
        <v>RA_586_39.4_4_202526</v>
      </c>
      <c r="AF910" s="3">
        <v>202526</v>
      </c>
      <c r="AG910" s="3" t="s">
        <v>193</v>
      </c>
      <c r="AH910" s="3">
        <v>586</v>
      </c>
      <c r="AI910" s="3">
        <v>39.4</v>
      </c>
      <c r="AJ910" s="3" t="s">
        <v>435</v>
      </c>
      <c r="AK910" s="3">
        <v>4</v>
      </c>
      <c r="AL910" s="3">
        <v>0</v>
      </c>
    </row>
    <row r="911" spans="31:38" x14ac:dyDescent="0.25">
      <c r="AE911" s="3" t="str">
        <f t="shared" si="92"/>
        <v>RA_576_39.4_4_202526</v>
      </c>
      <c r="AF911" s="3">
        <v>202526</v>
      </c>
      <c r="AG911" s="3" t="s">
        <v>193</v>
      </c>
      <c r="AH911" s="3">
        <v>576</v>
      </c>
      <c r="AI911" s="3">
        <v>39.4</v>
      </c>
      <c r="AJ911" s="3" t="s">
        <v>435</v>
      </c>
      <c r="AK911" s="3">
        <v>4</v>
      </c>
      <c r="AL911" s="3">
        <v>0</v>
      </c>
    </row>
    <row r="912" spans="31:38" x14ac:dyDescent="0.25">
      <c r="AE912" s="3" t="str">
        <f t="shared" si="92"/>
        <v>RA_584_39.4_4_202526</v>
      </c>
      <c r="AF912" s="3">
        <v>202526</v>
      </c>
      <c r="AG912" s="3" t="s">
        <v>193</v>
      </c>
      <c r="AH912" s="3">
        <v>584</v>
      </c>
      <c r="AI912" s="3">
        <v>39.4</v>
      </c>
      <c r="AJ912" s="3" t="s">
        <v>435</v>
      </c>
      <c r="AK912" s="3">
        <v>4</v>
      </c>
      <c r="AL912" s="3">
        <v>0</v>
      </c>
    </row>
    <row r="913" spans="31:38" x14ac:dyDescent="0.25">
      <c r="AE913" s="3" t="str">
        <f t="shared" si="92"/>
        <v>RA_545_39.4_4_202526</v>
      </c>
      <c r="AF913" s="3">
        <v>202526</v>
      </c>
      <c r="AG913" s="3" t="s">
        <v>193</v>
      </c>
      <c r="AH913" s="3">
        <v>545</v>
      </c>
      <c r="AI913" s="3">
        <v>39.4</v>
      </c>
      <c r="AJ913" s="3" t="s">
        <v>435</v>
      </c>
      <c r="AK913" s="3">
        <v>4</v>
      </c>
      <c r="AL913" s="3">
        <v>366.47800000000001</v>
      </c>
    </row>
    <row r="914" spans="31:38" x14ac:dyDescent="0.25">
      <c r="AE914" s="3" t="str">
        <f t="shared" si="92"/>
        <v>RA_540_39.4_4_202526</v>
      </c>
      <c r="AF914" s="3">
        <v>202526</v>
      </c>
      <c r="AG914" s="3" t="s">
        <v>193</v>
      </c>
      <c r="AH914" s="3">
        <v>540</v>
      </c>
      <c r="AI914" s="3">
        <v>39.4</v>
      </c>
      <c r="AJ914" s="3" t="s">
        <v>435</v>
      </c>
      <c r="AK914" s="3">
        <v>4</v>
      </c>
      <c r="AL914" s="3">
        <v>3557.3539999999998</v>
      </c>
    </row>
    <row r="915" spans="31:38" x14ac:dyDescent="0.25">
      <c r="AE915" s="3" t="str">
        <f t="shared" si="92"/>
        <v>RA_574_39.4_4_202526</v>
      </c>
      <c r="AF915" s="3">
        <v>202526</v>
      </c>
      <c r="AG915" s="3" t="s">
        <v>193</v>
      </c>
      <c r="AH915" s="3">
        <v>574</v>
      </c>
      <c r="AI915" s="3">
        <v>39.4</v>
      </c>
      <c r="AJ915" s="3" t="s">
        <v>435</v>
      </c>
      <c r="AK915" s="3">
        <v>4</v>
      </c>
      <c r="AL915" s="3">
        <v>0</v>
      </c>
    </row>
    <row r="916" spans="31:38" x14ac:dyDescent="0.25">
      <c r="AE916" s="3" t="str">
        <f t="shared" si="92"/>
        <v>RA_514_39.4_4_202526</v>
      </c>
      <c r="AF916" s="3">
        <v>202526</v>
      </c>
      <c r="AG916" s="3" t="s">
        <v>193</v>
      </c>
      <c r="AH916" s="3">
        <v>514</v>
      </c>
      <c r="AI916" s="3">
        <v>39.4</v>
      </c>
      <c r="AJ916" s="3" t="s">
        <v>435</v>
      </c>
      <c r="AK916" s="3">
        <v>4</v>
      </c>
      <c r="AL916" s="3">
        <v>882.82999999999993</v>
      </c>
    </row>
    <row r="917" spans="31:38" x14ac:dyDescent="0.25">
      <c r="AE917" s="3" t="str">
        <f t="shared" si="92"/>
        <v>RA_544_39.4_4_202526</v>
      </c>
      <c r="AF917" s="3">
        <v>202526</v>
      </c>
      <c r="AG917" s="3" t="s">
        <v>193</v>
      </c>
      <c r="AH917" s="3">
        <v>544</v>
      </c>
      <c r="AI917" s="3">
        <v>39.4</v>
      </c>
      <c r="AJ917" s="3" t="s">
        <v>435</v>
      </c>
      <c r="AK917" s="3">
        <v>4</v>
      </c>
      <c r="AL917" s="3">
        <v>1377.2329999999999</v>
      </c>
    </row>
    <row r="918" spans="31:38" x14ac:dyDescent="0.25">
      <c r="AE918" s="3" t="str">
        <f t="shared" si="92"/>
        <v>RA_512_39.4_4_202526</v>
      </c>
      <c r="AF918" s="3">
        <v>202526</v>
      </c>
      <c r="AG918" s="3" t="s">
        <v>193</v>
      </c>
      <c r="AH918" s="3">
        <v>512</v>
      </c>
      <c r="AI918" s="3">
        <v>39.4</v>
      </c>
      <c r="AJ918" s="3" t="s">
        <v>435</v>
      </c>
      <c r="AK918" s="3">
        <v>4</v>
      </c>
      <c r="AL918" s="3">
        <v>224</v>
      </c>
    </row>
    <row r="919" spans="31:38" x14ac:dyDescent="0.25">
      <c r="AE919" s="3" t="str">
        <f t="shared" si="92"/>
        <v>RA_542_39.4_4_202526</v>
      </c>
      <c r="AF919" s="3">
        <v>202526</v>
      </c>
      <c r="AG919" s="3" t="s">
        <v>193</v>
      </c>
      <c r="AH919" s="3">
        <v>542</v>
      </c>
      <c r="AI919" s="3">
        <v>39.4</v>
      </c>
      <c r="AJ919" s="3" t="s">
        <v>435</v>
      </c>
      <c r="AK919" s="3">
        <v>4</v>
      </c>
      <c r="AL919" s="3">
        <v>287.66199999999998</v>
      </c>
    </row>
    <row r="920" spans="31:38" x14ac:dyDescent="0.25">
      <c r="AE920" s="3" t="str">
        <f t="shared" si="92"/>
        <v>RA_516_39.4_4_202526</v>
      </c>
      <c r="AF920" s="3">
        <v>202526</v>
      </c>
      <c r="AG920" s="3" t="s">
        <v>193</v>
      </c>
      <c r="AH920" s="3">
        <v>516</v>
      </c>
      <c r="AI920" s="3">
        <v>39.4</v>
      </c>
      <c r="AJ920" s="3" t="s">
        <v>435</v>
      </c>
      <c r="AK920" s="3">
        <v>4</v>
      </c>
      <c r="AL920" s="3">
        <v>957</v>
      </c>
    </row>
    <row r="921" spans="31:38" x14ac:dyDescent="0.25">
      <c r="AE921" s="3" t="str">
        <f t="shared" si="92"/>
        <v>RA_518_39.4_4_202526</v>
      </c>
      <c r="AF921" s="3">
        <v>202526</v>
      </c>
      <c r="AG921" s="3" t="s">
        <v>193</v>
      </c>
      <c r="AH921" s="3">
        <v>518</v>
      </c>
      <c r="AI921" s="3">
        <v>39.4</v>
      </c>
      <c r="AJ921" s="3" t="s">
        <v>435</v>
      </c>
      <c r="AK921" s="3">
        <v>4</v>
      </c>
      <c r="AL921" s="3">
        <v>155.71986992845996</v>
      </c>
    </row>
    <row r="922" spans="31:38" x14ac:dyDescent="0.25">
      <c r="AE922" s="3" t="str">
        <f t="shared" si="92"/>
        <v>RA_520_39.4_4_202526</v>
      </c>
      <c r="AF922" s="3">
        <v>202526</v>
      </c>
      <c r="AG922" s="3" t="s">
        <v>193</v>
      </c>
      <c r="AH922" s="3">
        <v>520</v>
      </c>
      <c r="AI922" s="3">
        <v>39.4</v>
      </c>
      <c r="AJ922" s="3" t="s">
        <v>435</v>
      </c>
      <c r="AK922" s="3">
        <v>4</v>
      </c>
      <c r="AL922" s="3">
        <v>1559.0989999999999</v>
      </c>
    </row>
    <row r="923" spans="31:38" x14ac:dyDescent="0.25">
      <c r="AE923" s="3" t="str">
        <f t="shared" si="92"/>
        <v>RA_522_39.4_4_202526</v>
      </c>
      <c r="AF923" s="3">
        <v>202526</v>
      </c>
      <c r="AG923" s="3" t="s">
        <v>193</v>
      </c>
      <c r="AH923" s="3">
        <v>522</v>
      </c>
      <c r="AI923" s="3">
        <v>39.4</v>
      </c>
      <c r="AJ923" s="3" t="s">
        <v>435</v>
      </c>
      <c r="AK923" s="3">
        <v>4</v>
      </c>
      <c r="AL923" s="3">
        <v>1069.951</v>
      </c>
    </row>
    <row r="924" spans="31:38" x14ac:dyDescent="0.25">
      <c r="AE924" s="3" t="str">
        <f t="shared" si="92"/>
        <v>RA_524_39.4_4_202526</v>
      </c>
      <c r="AF924" s="3">
        <v>202526</v>
      </c>
      <c r="AG924" s="3" t="s">
        <v>193</v>
      </c>
      <c r="AH924" s="3">
        <v>524</v>
      </c>
      <c r="AI924" s="3">
        <v>39.4</v>
      </c>
      <c r="AJ924" s="3" t="s">
        <v>435</v>
      </c>
      <c r="AK924" s="3">
        <v>4</v>
      </c>
      <c r="AL924" s="3">
        <v>802.37596469843481</v>
      </c>
    </row>
    <row r="925" spans="31:38" x14ac:dyDescent="0.25">
      <c r="AE925" s="3" t="str">
        <f t="shared" si="92"/>
        <v>RA_528_39.4_4_202526</v>
      </c>
      <c r="AF925" s="3">
        <v>202526</v>
      </c>
      <c r="AG925" s="3" t="s">
        <v>193</v>
      </c>
      <c r="AH925" s="3">
        <v>528</v>
      </c>
      <c r="AI925" s="3">
        <v>39.4</v>
      </c>
      <c r="AJ925" s="3" t="s">
        <v>435</v>
      </c>
      <c r="AK925" s="3">
        <v>4</v>
      </c>
      <c r="AL925" s="3">
        <v>946</v>
      </c>
    </row>
    <row r="926" spans="31:38" x14ac:dyDescent="0.25">
      <c r="AE926" s="3" t="str">
        <f t="shared" si="92"/>
        <v>RA_530_39.4_4_202526</v>
      </c>
      <c r="AF926" s="3">
        <v>202526</v>
      </c>
      <c r="AG926" s="3" t="s">
        <v>193</v>
      </c>
      <c r="AH926" s="3">
        <v>530</v>
      </c>
      <c r="AI926" s="3">
        <v>39.4</v>
      </c>
      <c r="AJ926" s="3" t="s">
        <v>435</v>
      </c>
      <c r="AK926" s="3">
        <v>4</v>
      </c>
      <c r="AL926" s="3">
        <v>846.26599999999996</v>
      </c>
    </row>
    <row r="927" spans="31:38" x14ac:dyDescent="0.25">
      <c r="AE927" s="3" t="str">
        <f t="shared" si="92"/>
        <v>RA_532_39.4_4_202526</v>
      </c>
      <c r="AF927" s="3">
        <v>202526</v>
      </c>
      <c r="AG927" s="3" t="s">
        <v>193</v>
      </c>
      <c r="AH927" s="3">
        <v>532</v>
      </c>
      <c r="AI927" s="3">
        <v>39.4</v>
      </c>
      <c r="AJ927" s="3" t="s">
        <v>435</v>
      </c>
      <c r="AK927" s="3">
        <v>4</v>
      </c>
      <c r="AL927" s="3">
        <v>1441.4280000000001</v>
      </c>
    </row>
    <row r="928" spans="31:38" x14ac:dyDescent="0.25">
      <c r="AE928" s="3" t="str">
        <f t="shared" si="92"/>
        <v>RA_534_39.4_4_202526</v>
      </c>
      <c r="AF928" s="3">
        <v>202526</v>
      </c>
      <c r="AG928" s="3" t="s">
        <v>193</v>
      </c>
      <c r="AH928" s="3">
        <v>534</v>
      </c>
      <c r="AI928" s="3">
        <v>39.4</v>
      </c>
      <c r="AJ928" s="3" t="s">
        <v>435</v>
      </c>
      <c r="AK928" s="3">
        <v>4</v>
      </c>
      <c r="AL928" s="3">
        <v>1283</v>
      </c>
    </row>
    <row r="929" spans="31:38" x14ac:dyDescent="0.25">
      <c r="AE929" s="3" t="str">
        <f t="shared" si="92"/>
        <v>RA_536_39.4_4_202526</v>
      </c>
      <c r="AF929" s="3">
        <v>202526</v>
      </c>
      <c r="AG929" s="3" t="s">
        <v>193</v>
      </c>
      <c r="AH929" s="3">
        <v>536</v>
      </c>
      <c r="AI929" s="3">
        <v>39.4</v>
      </c>
      <c r="AJ929" s="3" t="s">
        <v>435</v>
      </c>
      <c r="AK929" s="3">
        <v>4</v>
      </c>
      <c r="AL929" s="3">
        <v>910.92200000000003</v>
      </c>
    </row>
    <row r="930" spans="31:38" x14ac:dyDescent="0.25">
      <c r="AE930" s="3" t="str">
        <f t="shared" si="92"/>
        <v>RA_538_39.4_4_202526</v>
      </c>
      <c r="AF930" s="3">
        <v>202526</v>
      </c>
      <c r="AG930" s="3" t="s">
        <v>193</v>
      </c>
      <c r="AH930" s="3">
        <v>538</v>
      </c>
      <c r="AI930" s="3">
        <v>39.4</v>
      </c>
      <c r="AJ930" s="3" t="s">
        <v>435</v>
      </c>
      <c r="AK930" s="3">
        <v>4</v>
      </c>
      <c r="AL930" s="3">
        <v>1206.4970493842206</v>
      </c>
    </row>
    <row r="931" spans="31:38" x14ac:dyDescent="0.25">
      <c r="AE931" s="3" t="str">
        <f t="shared" si="92"/>
        <v>RA_526_39.4_4_202526</v>
      </c>
      <c r="AF931" s="3">
        <v>202526</v>
      </c>
      <c r="AG931" s="3" t="s">
        <v>193</v>
      </c>
      <c r="AH931" s="3">
        <v>526</v>
      </c>
      <c r="AI931" s="3">
        <v>39.4</v>
      </c>
      <c r="AJ931" s="3" t="s">
        <v>435</v>
      </c>
      <c r="AK931" s="3">
        <v>4</v>
      </c>
      <c r="AL931" s="3">
        <v>503</v>
      </c>
    </row>
    <row r="932" spans="31:38" x14ac:dyDescent="0.25">
      <c r="AE932" s="3" t="str">
        <f t="shared" si="92"/>
        <v>RA_582_39.4_4_202425</v>
      </c>
      <c r="AF932" s="3">
        <v>202425</v>
      </c>
      <c r="AG932" s="3" t="s">
        <v>193</v>
      </c>
      <c r="AH932" s="3">
        <v>582</v>
      </c>
      <c r="AI932" s="3">
        <v>39.4</v>
      </c>
      <c r="AJ932" s="3" t="s">
        <v>435</v>
      </c>
      <c r="AK932" s="3">
        <v>4</v>
      </c>
      <c r="AL932" s="3">
        <v>0</v>
      </c>
    </row>
    <row r="933" spans="31:38" x14ac:dyDescent="0.25">
      <c r="AE933" s="3" t="str">
        <f t="shared" si="92"/>
        <v>RA_546_39.4_4_202425</v>
      </c>
      <c r="AF933" s="3">
        <v>202425</v>
      </c>
      <c r="AG933" s="3" t="s">
        <v>193</v>
      </c>
      <c r="AH933" s="3">
        <v>546</v>
      </c>
      <c r="AI933" s="3">
        <v>39.4</v>
      </c>
      <c r="AJ933" s="3" t="s">
        <v>435</v>
      </c>
      <c r="AK933" s="3">
        <v>4</v>
      </c>
      <c r="AL933" s="3">
        <v>468</v>
      </c>
    </row>
    <row r="934" spans="31:38" x14ac:dyDescent="0.25">
      <c r="AE934" s="3" t="str">
        <f t="shared" si="92"/>
        <v>RA_548_39.4_4_202425</v>
      </c>
      <c r="AF934" s="3">
        <v>202425</v>
      </c>
      <c r="AG934" s="3" t="s">
        <v>193</v>
      </c>
      <c r="AH934" s="3">
        <v>548</v>
      </c>
      <c r="AI934" s="3">
        <v>39.4</v>
      </c>
      <c r="AJ934" s="3" t="s">
        <v>435</v>
      </c>
      <c r="AK934" s="3">
        <v>4</v>
      </c>
      <c r="AL934" s="3">
        <v>843.38699999999994</v>
      </c>
    </row>
    <row r="935" spans="31:38" x14ac:dyDescent="0.25">
      <c r="AE935" s="3" t="str">
        <f t="shared" si="92"/>
        <v>RA_550_39.4_4_202425</v>
      </c>
      <c r="AF935" s="3">
        <v>202425</v>
      </c>
      <c r="AG935" s="3" t="s">
        <v>193</v>
      </c>
      <c r="AH935" s="3">
        <v>550</v>
      </c>
      <c r="AI935" s="3">
        <v>39.4</v>
      </c>
      <c r="AJ935" s="3" t="s">
        <v>435</v>
      </c>
      <c r="AK935" s="3">
        <v>4</v>
      </c>
      <c r="AL935" s="3">
        <v>1277.5070000000001</v>
      </c>
    </row>
    <row r="936" spans="31:38" x14ac:dyDescent="0.25">
      <c r="AE936" s="3" t="str">
        <f t="shared" si="92"/>
        <v>RA_552_39.4_4_202425</v>
      </c>
      <c r="AF936" s="3">
        <v>202425</v>
      </c>
      <c r="AG936" s="3" t="s">
        <v>193</v>
      </c>
      <c r="AH936" s="3">
        <v>552</v>
      </c>
      <c r="AI936" s="3">
        <v>39.4</v>
      </c>
      <c r="AJ936" s="3" t="s">
        <v>435</v>
      </c>
      <c r="AK936" s="3">
        <v>4</v>
      </c>
      <c r="AL936" s="3">
        <v>2235.4899999999998</v>
      </c>
    </row>
    <row r="937" spans="31:38" x14ac:dyDescent="0.25">
      <c r="AE937" s="3" t="str">
        <f t="shared" si="92"/>
        <v>RA_562_39.4_4_202425</v>
      </c>
      <c r="AF937" s="3">
        <v>202425</v>
      </c>
      <c r="AG937" s="3" t="s">
        <v>193</v>
      </c>
      <c r="AH937" s="3">
        <v>562</v>
      </c>
      <c r="AI937" s="3">
        <v>39.4</v>
      </c>
      <c r="AJ937" s="3" t="s">
        <v>435</v>
      </c>
      <c r="AK937" s="3">
        <v>4</v>
      </c>
      <c r="AL937" s="3">
        <v>0</v>
      </c>
    </row>
    <row r="938" spans="31:38" x14ac:dyDescent="0.25">
      <c r="AE938" s="3" t="str">
        <f t="shared" si="92"/>
        <v>RA_564_39.4_4_202425</v>
      </c>
      <c r="AF938" s="3">
        <v>202425</v>
      </c>
      <c r="AG938" s="3" t="s">
        <v>193</v>
      </c>
      <c r="AH938" s="3">
        <v>564</v>
      </c>
      <c r="AI938" s="3">
        <v>39.4</v>
      </c>
      <c r="AJ938" s="3" t="s">
        <v>435</v>
      </c>
      <c r="AK938" s="3">
        <v>4</v>
      </c>
      <c r="AL938" s="3">
        <v>0</v>
      </c>
    </row>
    <row r="939" spans="31:38" x14ac:dyDescent="0.25">
      <c r="AE939" s="3" t="str">
        <f t="shared" si="92"/>
        <v>RA_566_39.4_4_202425</v>
      </c>
      <c r="AF939" s="3">
        <v>202425</v>
      </c>
      <c r="AG939" s="3" t="s">
        <v>193</v>
      </c>
      <c r="AH939" s="3">
        <v>566</v>
      </c>
      <c r="AI939" s="3">
        <v>39.4</v>
      </c>
      <c r="AJ939" s="3" t="s">
        <v>435</v>
      </c>
      <c r="AK939" s="3">
        <v>4</v>
      </c>
      <c r="AL939" s="3">
        <v>0</v>
      </c>
    </row>
    <row r="940" spans="31:38" x14ac:dyDescent="0.25">
      <c r="AE940" s="3" t="str">
        <f t="shared" si="92"/>
        <v>RA_568_39.4_4_202425</v>
      </c>
      <c r="AF940" s="3">
        <v>202425</v>
      </c>
      <c r="AG940" s="3" t="s">
        <v>193</v>
      </c>
      <c r="AH940" s="3">
        <v>568</v>
      </c>
      <c r="AI940" s="3">
        <v>39.4</v>
      </c>
      <c r="AJ940" s="3" t="s">
        <v>435</v>
      </c>
      <c r="AK940" s="3">
        <v>4</v>
      </c>
      <c r="AL940" s="3">
        <v>0</v>
      </c>
    </row>
    <row r="941" spans="31:38" x14ac:dyDescent="0.25">
      <c r="AE941" s="3" t="str">
        <f t="shared" si="92"/>
        <v>RA_572_39.4_4_202425</v>
      </c>
      <c r="AF941" s="3">
        <v>202425</v>
      </c>
      <c r="AG941" s="3" t="s">
        <v>193</v>
      </c>
      <c r="AH941" s="3">
        <v>572</v>
      </c>
      <c r="AI941" s="3">
        <v>39.4</v>
      </c>
      <c r="AJ941" s="3" t="s">
        <v>435</v>
      </c>
      <c r="AK941" s="3">
        <v>4</v>
      </c>
      <c r="AL941" s="3">
        <v>0</v>
      </c>
    </row>
    <row r="942" spans="31:38" x14ac:dyDescent="0.25">
      <c r="AE942" s="3" t="str">
        <f t="shared" si="92"/>
        <v>RA_586_39.4_4_202425</v>
      </c>
      <c r="AF942" s="3">
        <v>202425</v>
      </c>
      <c r="AG942" s="3" t="s">
        <v>193</v>
      </c>
      <c r="AH942" s="3">
        <v>586</v>
      </c>
      <c r="AI942" s="3">
        <v>39.4</v>
      </c>
      <c r="AJ942" s="3" t="s">
        <v>435</v>
      </c>
      <c r="AK942" s="3">
        <v>4</v>
      </c>
      <c r="AL942" s="3">
        <v>0</v>
      </c>
    </row>
    <row r="943" spans="31:38" x14ac:dyDescent="0.25">
      <c r="AE943" s="3" t="str">
        <f t="shared" si="92"/>
        <v>RA_576_39.4_4_202425</v>
      </c>
      <c r="AF943" s="3">
        <v>202425</v>
      </c>
      <c r="AG943" s="3" t="s">
        <v>193</v>
      </c>
      <c r="AH943" s="3">
        <v>576</v>
      </c>
      <c r="AI943" s="3">
        <v>39.4</v>
      </c>
      <c r="AJ943" s="3" t="s">
        <v>435</v>
      </c>
      <c r="AK943" s="3">
        <v>4</v>
      </c>
      <c r="AL943" s="3">
        <v>0</v>
      </c>
    </row>
    <row r="944" spans="31:38" x14ac:dyDescent="0.25">
      <c r="AE944" s="3" t="str">
        <f t="shared" si="92"/>
        <v>RA_584_39.4_4_202425</v>
      </c>
      <c r="AF944" s="3">
        <v>202425</v>
      </c>
      <c r="AG944" s="3" t="s">
        <v>193</v>
      </c>
      <c r="AH944" s="3">
        <v>584</v>
      </c>
      <c r="AI944" s="3">
        <v>39.4</v>
      </c>
      <c r="AJ944" s="3" t="s">
        <v>435</v>
      </c>
      <c r="AK944" s="3">
        <v>4</v>
      </c>
      <c r="AL944" s="3">
        <v>0</v>
      </c>
    </row>
    <row r="945" spans="31:38" x14ac:dyDescent="0.25">
      <c r="AE945" s="3" t="str">
        <f t="shared" si="92"/>
        <v>RA_544_39.4_4_202425</v>
      </c>
      <c r="AF945" s="3">
        <v>202425</v>
      </c>
      <c r="AG945" s="3" t="s">
        <v>193</v>
      </c>
      <c r="AH945" s="3">
        <v>544</v>
      </c>
      <c r="AI945" s="3">
        <v>39.4</v>
      </c>
      <c r="AJ945" s="3" t="s">
        <v>435</v>
      </c>
      <c r="AK945" s="3">
        <v>4</v>
      </c>
      <c r="AL945" s="3">
        <v>1301.902</v>
      </c>
    </row>
    <row r="946" spans="31:38" x14ac:dyDescent="0.25">
      <c r="AE946" s="3" t="str">
        <f t="shared" si="92"/>
        <v>RA_542_39.4_4_202425</v>
      </c>
      <c r="AF946" s="3">
        <v>202425</v>
      </c>
      <c r="AG946" s="3" t="s">
        <v>193</v>
      </c>
      <c r="AH946" s="3">
        <v>542</v>
      </c>
      <c r="AI946" s="3">
        <v>39.4</v>
      </c>
      <c r="AJ946" s="3" t="s">
        <v>435</v>
      </c>
      <c r="AK946" s="3">
        <v>4</v>
      </c>
      <c r="AL946" s="3">
        <v>316.16000000000003</v>
      </c>
    </row>
    <row r="947" spans="31:38" x14ac:dyDescent="0.25">
      <c r="AE947" s="3" t="str">
        <f t="shared" si="92"/>
        <v>RA_574_39.4_4_202425</v>
      </c>
      <c r="AF947" s="3">
        <v>202425</v>
      </c>
      <c r="AG947" s="3" t="s">
        <v>193</v>
      </c>
      <c r="AH947" s="3">
        <v>574</v>
      </c>
      <c r="AI947" s="3">
        <v>39.4</v>
      </c>
      <c r="AJ947" s="3" t="s">
        <v>435</v>
      </c>
      <c r="AK947" s="3">
        <v>4</v>
      </c>
      <c r="AL947" s="3">
        <v>0</v>
      </c>
    </row>
    <row r="948" spans="31:38" x14ac:dyDescent="0.25">
      <c r="AE948" s="3" t="str">
        <f t="shared" si="92"/>
        <v>RA_516_39.4_4_202425</v>
      </c>
      <c r="AF948" s="3">
        <v>202425</v>
      </c>
      <c r="AG948" s="3" t="s">
        <v>193</v>
      </c>
      <c r="AH948" s="3">
        <v>516</v>
      </c>
      <c r="AI948" s="3">
        <v>39.4</v>
      </c>
      <c r="AJ948" s="3" t="s">
        <v>435</v>
      </c>
      <c r="AK948" s="3">
        <v>4</v>
      </c>
      <c r="AL948" s="3">
        <v>1091</v>
      </c>
    </row>
    <row r="949" spans="31:38" x14ac:dyDescent="0.25">
      <c r="AE949" s="3" t="str">
        <f t="shared" si="92"/>
        <v>RA_545_39.4_4_202425</v>
      </c>
      <c r="AF949" s="3">
        <v>202425</v>
      </c>
      <c r="AG949" s="3" t="s">
        <v>193</v>
      </c>
      <c r="AH949" s="3">
        <v>545</v>
      </c>
      <c r="AI949" s="3">
        <v>39.4</v>
      </c>
      <c r="AJ949" s="3" t="s">
        <v>435</v>
      </c>
      <c r="AK949" s="3">
        <v>4</v>
      </c>
      <c r="AL949" s="3">
        <v>439.22565645107034</v>
      </c>
    </row>
    <row r="950" spans="31:38" x14ac:dyDescent="0.25">
      <c r="AE950" s="3" t="str">
        <f t="shared" si="92"/>
        <v>RA_514_39.4_4_202425</v>
      </c>
      <c r="AF950" s="3">
        <v>202425</v>
      </c>
      <c r="AG950" s="3" t="s">
        <v>193</v>
      </c>
      <c r="AH950" s="3">
        <v>514</v>
      </c>
      <c r="AI950" s="3">
        <v>39.4</v>
      </c>
      <c r="AJ950" s="3" t="s">
        <v>435</v>
      </c>
      <c r="AK950" s="3">
        <v>4</v>
      </c>
      <c r="AL950" s="3">
        <v>805.99</v>
      </c>
    </row>
    <row r="951" spans="31:38" x14ac:dyDescent="0.25">
      <c r="AE951" s="3" t="str">
        <f t="shared" si="92"/>
        <v>RA_518_39.4_4_202425</v>
      </c>
      <c r="AF951" s="3">
        <v>202425</v>
      </c>
      <c r="AG951" s="3" t="s">
        <v>193</v>
      </c>
      <c r="AH951" s="3">
        <v>518</v>
      </c>
      <c r="AI951" s="3">
        <v>39.4</v>
      </c>
      <c r="AJ951" s="3" t="s">
        <v>435</v>
      </c>
      <c r="AK951" s="3">
        <v>4</v>
      </c>
      <c r="AL951" s="3">
        <v>294.26499999999999</v>
      </c>
    </row>
    <row r="952" spans="31:38" x14ac:dyDescent="0.25">
      <c r="AE952" s="3" t="str">
        <f t="shared" si="92"/>
        <v>RA_520_39.4_4_202425</v>
      </c>
      <c r="AF952" s="3">
        <v>202425</v>
      </c>
      <c r="AG952" s="3" t="s">
        <v>193</v>
      </c>
      <c r="AH952" s="3">
        <v>520</v>
      </c>
      <c r="AI952" s="3">
        <v>39.4</v>
      </c>
      <c r="AJ952" s="3" t="s">
        <v>435</v>
      </c>
      <c r="AK952" s="3">
        <v>4</v>
      </c>
      <c r="AL952" s="3">
        <v>1060.6120000000001</v>
      </c>
    </row>
    <row r="953" spans="31:38" x14ac:dyDescent="0.25">
      <c r="AE953" s="3" t="str">
        <f t="shared" si="92"/>
        <v>RA_522_39.4_4_202425</v>
      </c>
      <c r="AF953" s="3">
        <v>202425</v>
      </c>
      <c r="AG953" s="3" t="s">
        <v>193</v>
      </c>
      <c r="AH953" s="3">
        <v>522</v>
      </c>
      <c r="AI953" s="3">
        <v>39.4</v>
      </c>
      <c r="AJ953" s="3" t="s">
        <v>435</v>
      </c>
      <c r="AK953" s="3">
        <v>4</v>
      </c>
      <c r="AL953" s="3">
        <v>1087.8979999999999</v>
      </c>
    </row>
    <row r="954" spans="31:38" x14ac:dyDescent="0.25">
      <c r="AE954" s="3" t="str">
        <f t="shared" si="92"/>
        <v>RA_524_39.4_4_202425</v>
      </c>
      <c r="AF954" s="3">
        <v>202425</v>
      </c>
      <c r="AG954" s="3" t="s">
        <v>193</v>
      </c>
      <c r="AH954" s="3">
        <v>524</v>
      </c>
      <c r="AI954" s="3">
        <v>39.4</v>
      </c>
      <c r="AJ954" s="3" t="s">
        <v>435</v>
      </c>
      <c r="AK954" s="3">
        <v>4</v>
      </c>
      <c r="AL954" s="3">
        <v>728.64359296502914</v>
      </c>
    </row>
    <row r="955" spans="31:38" x14ac:dyDescent="0.25">
      <c r="AE955" s="3" t="str">
        <f t="shared" si="92"/>
        <v>RA_526_39.4_4_202425</v>
      </c>
      <c r="AF955" s="3">
        <v>202425</v>
      </c>
      <c r="AG955" s="3" t="s">
        <v>193</v>
      </c>
      <c r="AH955" s="3">
        <v>526</v>
      </c>
      <c r="AI955" s="3">
        <v>39.4</v>
      </c>
      <c r="AJ955" s="3" t="s">
        <v>435</v>
      </c>
      <c r="AK955" s="3">
        <v>4</v>
      </c>
      <c r="AL955" s="3">
        <v>472.12532371018995</v>
      </c>
    </row>
    <row r="956" spans="31:38" x14ac:dyDescent="0.25">
      <c r="AE956" s="3" t="str">
        <f t="shared" si="92"/>
        <v>RA_530_39.4_4_202425</v>
      </c>
      <c r="AF956" s="3">
        <v>202425</v>
      </c>
      <c r="AG956" s="3" t="s">
        <v>193</v>
      </c>
      <c r="AH956" s="3">
        <v>530</v>
      </c>
      <c r="AI956" s="3">
        <v>39.4</v>
      </c>
      <c r="AJ956" s="3" t="s">
        <v>435</v>
      </c>
      <c r="AK956" s="3">
        <v>4</v>
      </c>
      <c r="AL956" s="3">
        <v>822.94</v>
      </c>
    </row>
    <row r="957" spans="31:38" x14ac:dyDescent="0.25">
      <c r="AE957" s="3" t="str">
        <f t="shared" si="92"/>
        <v>RA_532_39.4_4_202425</v>
      </c>
      <c r="AF957" s="3">
        <v>202425</v>
      </c>
      <c r="AG957" s="3" t="s">
        <v>193</v>
      </c>
      <c r="AH957" s="3">
        <v>532</v>
      </c>
      <c r="AI957" s="3">
        <v>39.4</v>
      </c>
      <c r="AJ957" s="3" t="s">
        <v>435</v>
      </c>
      <c r="AK957" s="3">
        <v>4</v>
      </c>
      <c r="AL957" s="3">
        <v>1468.306</v>
      </c>
    </row>
    <row r="958" spans="31:38" x14ac:dyDescent="0.25">
      <c r="AE958" s="3" t="str">
        <f t="shared" si="92"/>
        <v>RA_534_39.4_4_202425</v>
      </c>
      <c r="AF958" s="3">
        <v>202425</v>
      </c>
      <c r="AG958" s="3" t="s">
        <v>193</v>
      </c>
      <c r="AH958" s="3">
        <v>534</v>
      </c>
      <c r="AI958" s="3">
        <v>39.4</v>
      </c>
      <c r="AJ958" s="3" t="s">
        <v>435</v>
      </c>
      <c r="AK958" s="3">
        <v>4</v>
      </c>
      <c r="AL958" s="3">
        <v>1400</v>
      </c>
    </row>
    <row r="959" spans="31:38" x14ac:dyDescent="0.25">
      <c r="AE959" s="3" t="str">
        <f t="shared" si="92"/>
        <v>RA_536_39.4_4_202425</v>
      </c>
      <c r="AF959" s="3">
        <v>202425</v>
      </c>
      <c r="AG959" s="3" t="s">
        <v>193</v>
      </c>
      <c r="AH959" s="3">
        <v>536</v>
      </c>
      <c r="AI959" s="3">
        <v>39.4</v>
      </c>
      <c r="AJ959" s="3" t="s">
        <v>435</v>
      </c>
      <c r="AK959" s="3">
        <v>4</v>
      </c>
      <c r="AL959" s="3">
        <v>1041.847</v>
      </c>
    </row>
    <row r="960" spans="31:38" x14ac:dyDescent="0.25">
      <c r="AE960" s="3" t="str">
        <f t="shared" si="92"/>
        <v>RA_538_39.4_4_202425</v>
      </c>
      <c r="AF960" s="3">
        <v>202425</v>
      </c>
      <c r="AG960" s="3" t="s">
        <v>193</v>
      </c>
      <c r="AH960" s="3">
        <v>538</v>
      </c>
      <c r="AI960" s="3">
        <v>39.4</v>
      </c>
      <c r="AJ960" s="3" t="s">
        <v>435</v>
      </c>
      <c r="AK960" s="3">
        <v>4</v>
      </c>
      <c r="AL960" s="3">
        <v>1162</v>
      </c>
    </row>
    <row r="961" spans="31:38" x14ac:dyDescent="0.25">
      <c r="AE961" s="3" t="str">
        <f t="shared" si="92"/>
        <v>RA_512_39.4_4_202425</v>
      </c>
      <c r="AF961" s="3">
        <v>202425</v>
      </c>
      <c r="AG961" s="3" t="s">
        <v>193</v>
      </c>
      <c r="AH961" s="3">
        <v>512</v>
      </c>
      <c r="AI961" s="3">
        <v>39.4</v>
      </c>
      <c r="AJ961" s="3" t="s">
        <v>435</v>
      </c>
      <c r="AK961" s="3">
        <v>4</v>
      </c>
      <c r="AL961" s="3">
        <v>215</v>
      </c>
    </row>
    <row r="962" spans="31:38" x14ac:dyDescent="0.25">
      <c r="AE962" s="3" t="str">
        <f t="shared" si="92"/>
        <v>RA_540_39.4_4_202425</v>
      </c>
      <c r="AF962" s="3">
        <v>202425</v>
      </c>
      <c r="AG962" s="3" t="s">
        <v>193</v>
      </c>
      <c r="AH962" s="3">
        <v>540</v>
      </c>
      <c r="AI962" s="3">
        <v>39.4</v>
      </c>
      <c r="AJ962" s="3" t="s">
        <v>435</v>
      </c>
      <c r="AK962" s="3">
        <v>4</v>
      </c>
      <c r="AL962" s="3">
        <v>3377.7040000000002</v>
      </c>
    </row>
    <row r="963" spans="31:38" x14ac:dyDescent="0.25">
      <c r="AE963" s="3" t="str">
        <f t="shared" si="92"/>
        <v>RA_528_39.4_4_202425</v>
      </c>
      <c r="AF963" s="3">
        <v>202425</v>
      </c>
      <c r="AG963" s="3" t="s">
        <v>193</v>
      </c>
      <c r="AH963" s="3">
        <v>528</v>
      </c>
      <c r="AI963" s="3">
        <v>39.4</v>
      </c>
      <c r="AJ963" s="3" t="s">
        <v>435</v>
      </c>
      <c r="AK963" s="3">
        <v>4</v>
      </c>
      <c r="AL963" s="3">
        <v>974</v>
      </c>
    </row>
    <row r="964" spans="31:38" x14ac:dyDescent="0.25">
      <c r="AE964" s="3" t="str">
        <f t="shared" ref="AE964:AE1027" si="93">AG964&amp;"_"&amp;AH964&amp;"_"&amp;AI964&amp;"_"&amp;AK964&amp;"_"&amp;AF964</f>
        <v>RA_586_39.44_4_202526</v>
      </c>
      <c r="AF964" s="3">
        <v>202526</v>
      </c>
      <c r="AG964" s="3" t="s">
        <v>193</v>
      </c>
      <c r="AH964" s="3">
        <v>586</v>
      </c>
      <c r="AI964" s="3">
        <v>39.44</v>
      </c>
      <c r="AJ964" s="3" t="s">
        <v>446</v>
      </c>
      <c r="AK964" s="3">
        <v>4</v>
      </c>
      <c r="AL964" s="3">
        <v>0</v>
      </c>
    </row>
    <row r="965" spans="31:38" x14ac:dyDescent="0.25">
      <c r="AE965" s="3" t="str">
        <f t="shared" si="93"/>
        <v>RA_544_39.44_4_202526</v>
      </c>
      <c r="AF965" s="3">
        <v>202526</v>
      </c>
      <c r="AG965" s="3" t="s">
        <v>193</v>
      </c>
      <c r="AH965" s="3">
        <v>544</v>
      </c>
      <c r="AI965" s="3">
        <v>39.44</v>
      </c>
      <c r="AJ965" s="3" t="s">
        <v>446</v>
      </c>
      <c r="AK965" s="3">
        <v>4</v>
      </c>
      <c r="AL965" s="3">
        <v>9788.9580000000005</v>
      </c>
    </row>
    <row r="966" spans="31:38" x14ac:dyDescent="0.25">
      <c r="AE966" s="3" t="str">
        <f t="shared" si="93"/>
        <v>RA_545_39.44_4_202526</v>
      </c>
      <c r="AF966" s="3">
        <v>202526</v>
      </c>
      <c r="AG966" s="3" t="s">
        <v>193</v>
      </c>
      <c r="AH966" s="3">
        <v>545</v>
      </c>
      <c r="AI966" s="3">
        <v>39.44</v>
      </c>
      <c r="AJ966" s="3" t="s">
        <v>446</v>
      </c>
      <c r="AK966" s="3">
        <v>4</v>
      </c>
      <c r="AL966" s="3">
        <v>5712.3469999999998</v>
      </c>
    </row>
    <row r="967" spans="31:38" x14ac:dyDescent="0.25">
      <c r="AE967" s="3" t="str">
        <f t="shared" si="93"/>
        <v>RA_546_39.44_4_202526</v>
      </c>
      <c r="AF967" s="3">
        <v>202526</v>
      </c>
      <c r="AG967" s="3" t="s">
        <v>193</v>
      </c>
      <c r="AH967" s="3">
        <v>546</v>
      </c>
      <c r="AI967" s="3">
        <v>39.44</v>
      </c>
      <c r="AJ967" s="3" t="s">
        <v>446</v>
      </c>
      <c r="AK967" s="3">
        <v>4</v>
      </c>
      <c r="AL967" s="3">
        <v>1659</v>
      </c>
    </row>
    <row r="968" spans="31:38" x14ac:dyDescent="0.25">
      <c r="AE968" s="3" t="str">
        <f t="shared" si="93"/>
        <v>RA_548_39.44_4_202526</v>
      </c>
      <c r="AF968" s="3">
        <v>202526</v>
      </c>
      <c r="AG968" s="3" t="s">
        <v>193</v>
      </c>
      <c r="AH968" s="3">
        <v>548</v>
      </c>
      <c r="AI968" s="3">
        <v>39.44</v>
      </c>
      <c r="AJ968" s="3" t="s">
        <v>446</v>
      </c>
      <c r="AK968" s="3">
        <v>4</v>
      </c>
      <c r="AL968" s="3">
        <v>5916.8720000000003</v>
      </c>
    </row>
    <row r="969" spans="31:38" x14ac:dyDescent="0.25">
      <c r="AE969" s="3" t="str">
        <f t="shared" si="93"/>
        <v>RA_550_39.44_4_202526</v>
      </c>
      <c r="AF969" s="3">
        <v>202526</v>
      </c>
      <c r="AG969" s="3" t="s">
        <v>193</v>
      </c>
      <c r="AH969" s="3">
        <v>550</v>
      </c>
      <c r="AI969" s="3">
        <v>39.44</v>
      </c>
      <c r="AJ969" s="3" t="s">
        <v>446</v>
      </c>
      <c r="AK969" s="3">
        <v>4</v>
      </c>
      <c r="AL969" s="3">
        <v>4608.8419999999996</v>
      </c>
    </row>
    <row r="970" spans="31:38" x14ac:dyDescent="0.25">
      <c r="AE970" s="3" t="str">
        <f t="shared" si="93"/>
        <v>RA_562_39.44_4_202526</v>
      </c>
      <c r="AF970" s="3">
        <v>202526</v>
      </c>
      <c r="AG970" s="3" t="s">
        <v>193</v>
      </c>
      <c r="AH970" s="3">
        <v>562</v>
      </c>
      <c r="AI970" s="3">
        <v>39.44</v>
      </c>
      <c r="AJ970" s="3" t="s">
        <v>446</v>
      </c>
      <c r="AK970" s="3">
        <v>4</v>
      </c>
      <c r="AL970" s="3">
        <v>0</v>
      </c>
    </row>
    <row r="971" spans="31:38" x14ac:dyDescent="0.25">
      <c r="AE971" s="3" t="str">
        <f t="shared" si="93"/>
        <v>RA_566_39.44_4_202526</v>
      </c>
      <c r="AF971" s="3">
        <v>202526</v>
      </c>
      <c r="AG971" s="3" t="s">
        <v>193</v>
      </c>
      <c r="AH971" s="3">
        <v>566</v>
      </c>
      <c r="AI971" s="3">
        <v>39.44</v>
      </c>
      <c r="AJ971" s="3" t="s">
        <v>446</v>
      </c>
      <c r="AK971" s="3">
        <v>4</v>
      </c>
      <c r="AL971" s="3">
        <v>0</v>
      </c>
    </row>
    <row r="972" spans="31:38" x14ac:dyDescent="0.25">
      <c r="AE972" s="3" t="str">
        <f t="shared" si="93"/>
        <v>RA_568_39.44_4_202526</v>
      </c>
      <c r="AF972" s="3">
        <v>202526</v>
      </c>
      <c r="AG972" s="3" t="s">
        <v>193</v>
      </c>
      <c r="AH972" s="3">
        <v>568</v>
      </c>
      <c r="AI972" s="3">
        <v>39.44</v>
      </c>
      <c r="AJ972" s="3" t="s">
        <v>446</v>
      </c>
      <c r="AK972" s="3">
        <v>4</v>
      </c>
      <c r="AL972" s="3">
        <v>0</v>
      </c>
    </row>
    <row r="973" spans="31:38" x14ac:dyDescent="0.25">
      <c r="AE973" s="3" t="str">
        <f t="shared" si="93"/>
        <v>RA_572_39.44_4_202526</v>
      </c>
      <c r="AF973" s="3">
        <v>202526</v>
      </c>
      <c r="AG973" s="3" t="s">
        <v>193</v>
      </c>
      <c r="AH973" s="3">
        <v>572</v>
      </c>
      <c r="AI973" s="3">
        <v>39.44</v>
      </c>
      <c r="AJ973" s="3" t="s">
        <v>446</v>
      </c>
      <c r="AK973" s="3">
        <v>4</v>
      </c>
      <c r="AL973" s="3">
        <v>0</v>
      </c>
    </row>
    <row r="974" spans="31:38" x14ac:dyDescent="0.25">
      <c r="AE974" s="3" t="str">
        <f t="shared" si="93"/>
        <v>RA_574_39.44_4_202526</v>
      </c>
      <c r="AF974" s="3">
        <v>202526</v>
      </c>
      <c r="AG974" s="3" t="s">
        <v>193</v>
      </c>
      <c r="AH974" s="3">
        <v>574</v>
      </c>
      <c r="AI974" s="3">
        <v>39.44</v>
      </c>
      <c r="AJ974" s="3" t="s">
        <v>446</v>
      </c>
      <c r="AK974" s="3">
        <v>4</v>
      </c>
      <c r="AL974" s="3">
        <v>0</v>
      </c>
    </row>
    <row r="975" spans="31:38" x14ac:dyDescent="0.25">
      <c r="AE975" s="3" t="str">
        <f t="shared" si="93"/>
        <v>RA_576_39.44_4_202526</v>
      </c>
      <c r="AF975" s="3">
        <v>202526</v>
      </c>
      <c r="AG975" s="3" t="s">
        <v>193</v>
      </c>
      <c r="AH975" s="3">
        <v>576</v>
      </c>
      <c r="AI975" s="3">
        <v>39.44</v>
      </c>
      <c r="AJ975" s="3" t="s">
        <v>446</v>
      </c>
      <c r="AK975" s="3">
        <v>4</v>
      </c>
      <c r="AL975" s="3">
        <v>0</v>
      </c>
    </row>
    <row r="976" spans="31:38" x14ac:dyDescent="0.25">
      <c r="AE976" s="3" t="str">
        <f t="shared" si="93"/>
        <v>RA_542_39.44_4_202526</v>
      </c>
      <c r="AF976" s="3">
        <v>202526</v>
      </c>
      <c r="AG976" s="3" t="s">
        <v>193</v>
      </c>
      <c r="AH976" s="3">
        <v>542</v>
      </c>
      <c r="AI976" s="3">
        <v>39.44</v>
      </c>
      <c r="AJ976" s="3" t="s">
        <v>446</v>
      </c>
      <c r="AK976" s="3">
        <v>4</v>
      </c>
      <c r="AL976" s="3">
        <v>3406.806</v>
      </c>
    </row>
    <row r="977" spans="31:38" x14ac:dyDescent="0.25">
      <c r="AE977" s="3" t="str">
        <f t="shared" si="93"/>
        <v>RA_584_39.44_4_202526</v>
      </c>
      <c r="AF977" s="3">
        <v>202526</v>
      </c>
      <c r="AG977" s="3" t="s">
        <v>193</v>
      </c>
      <c r="AH977" s="3">
        <v>584</v>
      </c>
      <c r="AI977" s="3">
        <v>39.44</v>
      </c>
      <c r="AJ977" s="3" t="s">
        <v>446</v>
      </c>
      <c r="AK977" s="3">
        <v>4</v>
      </c>
      <c r="AL977" s="3">
        <v>0</v>
      </c>
    </row>
    <row r="978" spans="31:38" x14ac:dyDescent="0.25">
      <c r="AE978" s="3" t="str">
        <f t="shared" si="93"/>
        <v>RA_552_39.44_4_202526</v>
      </c>
      <c r="AF978" s="3">
        <v>202526</v>
      </c>
      <c r="AG978" s="3" t="s">
        <v>193</v>
      </c>
      <c r="AH978" s="3">
        <v>552</v>
      </c>
      <c r="AI978" s="3">
        <v>39.44</v>
      </c>
      <c r="AJ978" s="3" t="s">
        <v>446</v>
      </c>
      <c r="AK978" s="3">
        <v>4</v>
      </c>
      <c r="AL978" s="3">
        <v>22250.897000000001</v>
      </c>
    </row>
    <row r="979" spans="31:38" x14ac:dyDescent="0.25">
      <c r="AE979" s="3" t="str">
        <f t="shared" si="93"/>
        <v>RA_582_39.44_4_202526</v>
      </c>
      <c r="AF979" s="3">
        <v>202526</v>
      </c>
      <c r="AG979" s="3" t="s">
        <v>193</v>
      </c>
      <c r="AH979" s="3">
        <v>582</v>
      </c>
      <c r="AI979" s="3">
        <v>39.44</v>
      </c>
      <c r="AJ979" s="3" t="s">
        <v>446</v>
      </c>
      <c r="AK979" s="3">
        <v>4</v>
      </c>
      <c r="AL979" s="3">
        <v>0</v>
      </c>
    </row>
    <row r="980" spans="31:38" x14ac:dyDescent="0.25">
      <c r="AE980" s="3" t="str">
        <f t="shared" si="93"/>
        <v>RA_520_39.44_4_202526</v>
      </c>
      <c r="AF980" s="3">
        <v>202526</v>
      </c>
      <c r="AG980" s="3" t="s">
        <v>193</v>
      </c>
      <c r="AH980" s="3">
        <v>520</v>
      </c>
      <c r="AI980" s="3">
        <v>39.44</v>
      </c>
      <c r="AJ980" s="3" t="s">
        <v>446</v>
      </c>
      <c r="AK980" s="3">
        <v>4</v>
      </c>
      <c r="AL980" s="3">
        <v>3671.9300000000003</v>
      </c>
    </row>
    <row r="981" spans="31:38" x14ac:dyDescent="0.25">
      <c r="AE981" s="3" t="str">
        <f t="shared" si="93"/>
        <v>RA_564_39.44_4_202526</v>
      </c>
      <c r="AF981" s="3">
        <v>202526</v>
      </c>
      <c r="AG981" s="3" t="s">
        <v>193</v>
      </c>
      <c r="AH981" s="3">
        <v>564</v>
      </c>
      <c r="AI981" s="3">
        <v>39.44</v>
      </c>
      <c r="AJ981" s="3" t="s">
        <v>446</v>
      </c>
      <c r="AK981" s="3">
        <v>4</v>
      </c>
      <c r="AL981" s="3">
        <v>0</v>
      </c>
    </row>
    <row r="982" spans="31:38" x14ac:dyDescent="0.25">
      <c r="AE982" s="3" t="str">
        <f t="shared" si="93"/>
        <v>RA_514_39.44_4_202526</v>
      </c>
      <c r="AF982" s="3">
        <v>202526</v>
      </c>
      <c r="AG982" s="3" t="s">
        <v>193</v>
      </c>
      <c r="AH982" s="3">
        <v>514</v>
      </c>
      <c r="AI982" s="3">
        <v>39.44</v>
      </c>
      <c r="AJ982" s="3" t="s">
        <v>446</v>
      </c>
      <c r="AK982" s="3">
        <v>4</v>
      </c>
      <c r="AL982" s="3">
        <v>8105.95</v>
      </c>
    </row>
    <row r="983" spans="31:38" x14ac:dyDescent="0.25">
      <c r="AE983" s="3" t="str">
        <f t="shared" si="93"/>
        <v>RA_540_39.44_4_202526</v>
      </c>
      <c r="AF983" s="3">
        <v>202526</v>
      </c>
      <c r="AG983" s="3" t="s">
        <v>193</v>
      </c>
      <c r="AH983" s="3">
        <v>540</v>
      </c>
      <c r="AI983" s="3">
        <v>39.44</v>
      </c>
      <c r="AJ983" s="3" t="s">
        <v>446</v>
      </c>
      <c r="AK983" s="3">
        <v>4</v>
      </c>
      <c r="AL983" s="3">
        <v>23435.081999999999</v>
      </c>
    </row>
    <row r="984" spans="31:38" x14ac:dyDescent="0.25">
      <c r="AE984" s="3" t="str">
        <f t="shared" si="93"/>
        <v>RA_518_39.44_4_202526</v>
      </c>
      <c r="AF984" s="3">
        <v>202526</v>
      </c>
      <c r="AG984" s="3" t="s">
        <v>193</v>
      </c>
      <c r="AH984" s="3">
        <v>518</v>
      </c>
      <c r="AI984" s="3">
        <v>39.44</v>
      </c>
      <c r="AJ984" s="3" t="s">
        <v>446</v>
      </c>
      <c r="AK984" s="3">
        <v>4</v>
      </c>
      <c r="AL984" s="3">
        <v>3900</v>
      </c>
    </row>
    <row r="985" spans="31:38" x14ac:dyDescent="0.25">
      <c r="AE985" s="3" t="str">
        <f t="shared" si="93"/>
        <v>RA_512_39.44_4_202526</v>
      </c>
      <c r="AF985" s="3">
        <v>202526</v>
      </c>
      <c r="AG985" s="3" t="s">
        <v>193</v>
      </c>
      <c r="AH985" s="3">
        <v>512</v>
      </c>
      <c r="AI985" s="3">
        <v>39.44</v>
      </c>
      <c r="AJ985" s="3" t="s">
        <v>446</v>
      </c>
      <c r="AK985" s="3">
        <v>4</v>
      </c>
      <c r="AL985" s="3">
        <v>3906</v>
      </c>
    </row>
    <row r="986" spans="31:38" x14ac:dyDescent="0.25">
      <c r="AE986" s="3" t="str">
        <f t="shared" si="93"/>
        <v>RA_522_39.44_4_202526</v>
      </c>
      <c r="AF986" s="3">
        <v>202526</v>
      </c>
      <c r="AG986" s="3" t="s">
        <v>193</v>
      </c>
      <c r="AH986" s="3">
        <v>522</v>
      </c>
      <c r="AI986" s="3">
        <v>39.44</v>
      </c>
      <c r="AJ986" s="3" t="s">
        <v>446</v>
      </c>
      <c r="AK986" s="3">
        <v>4</v>
      </c>
      <c r="AL986" s="3">
        <v>10960.176149999999</v>
      </c>
    </row>
    <row r="987" spans="31:38" x14ac:dyDescent="0.25">
      <c r="AE987" s="3" t="str">
        <f t="shared" si="93"/>
        <v>RA_524_39.44_4_202526</v>
      </c>
      <c r="AF987" s="3">
        <v>202526</v>
      </c>
      <c r="AG987" s="3" t="s">
        <v>193</v>
      </c>
      <c r="AH987" s="3">
        <v>524</v>
      </c>
      <c r="AI987" s="3">
        <v>39.44</v>
      </c>
      <c r="AJ987" s="3" t="s">
        <v>446</v>
      </c>
      <c r="AK987" s="3">
        <v>4</v>
      </c>
      <c r="AL987" s="3">
        <v>11977.066737088078</v>
      </c>
    </row>
    <row r="988" spans="31:38" x14ac:dyDescent="0.25">
      <c r="AE988" s="3" t="str">
        <f t="shared" si="93"/>
        <v>RA_526_39.44_4_202526</v>
      </c>
      <c r="AF988" s="3">
        <v>202526</v>
      </c>
      <c r="AG988" s="3" t="s">
        <v>193</v>
      </c>
      <c r="AH988" s="3">
        <v>526</v>
      </c>
      <c r="AI988" s="3">
        <v>39.44</v>
      </c>
      <c r="AJ988" s="3" t="s">
        <v>446</v>
      </c>
      <c r="AK988" s="3">
        <v>4</v>
      </c>
      <c r="AL988" s="3">
        <v>3775</v>
      </c>
    </row>
    <row r="989" spans="31:38" x14ac:dyDescent="0.25">
      <c r="AE989" s="3" t="str">
        <f t="shared" si="93"/>
        <v>RA_528_39.44_4_202526</v>
      </c>
      <c r="AF989" s="3">
        <v>202526</v>
      </c>
      <c r="AG989" s="3" t="s">
        <v>193</v>
      </c>
      <c r="AH989" s="3">
        <v>528</v>
      </c>
      <c r="AI989" s="3">
        <v>39.44</v>
      </c>
      <c r="AJ989" s="3" t="s">
        <v>446</v>
      </c>
      <c r="AK989" s="3">
        <v>4</v>
      </c>
      <c r="AL989" s="3">
        <v>6015</v>
      </c>
    </row>
    <row r="990" spans="31:38" x14ac:dyDescent="0.25">
      <c r="AE990" s="3" t="str">
        <f t="shared" si="93"/>
        <v>RA_530_39.44_4_202526</v>
      </c>
      <c r="AF990" s="3">
        <v>202526</v>
      </c>
      <c r="AG990" s="3" t="s">
        <v>193</v>
      </c>
      <c r="AH990" s="3">
        <v>530</v>
      </c>
      <c r="AI990" s="3">
        <v>39.44</v>
      </c>
      <c r="AJ990" s="3" t="s">
        <v>446</v>
      </c>
      <c r="AK990" s="3">
        <v>4</v>
      </c>
      <c r="AL990" s="3">
        <v>13155.43</v>
      </c>
    </row>
    <row r="991" spans="31:38" x14ac:dyDescent="0.25">
      <c r="AE991" s="3" t="str">
        <f t="shared" si="93"/>
        <v>RA_532_39.44_4_202526</v>
      </c>
      <c r="AF991" s="3">
        <v>202526</v>
      </c>
      <c r="AG991" s="3" t="s">
        <v>193</v>
      </c>
      <c r="AH991" s="3">
        <v>532</v>
      </c>
      <c r="AI991" s="3">
        <v>39.44</v>
      </c>
      <c r="AJ991" s="3" t="s">
        <v>446</v>
      </c>
      <c r="AK991" s="3">
        <v>4</v>
      </c>
      <c r="AL991" s="3">
        <v>5973.6229999999996</v>
      </c>
    </row>
    <row r="992" spans="31:38" x14ac:dyDescent="0.25">
      <c r="AE992" s="3" t="str">
        <f t="shared" si="93"/>
        <v>RA_534_39.44_4_202526</v>
      </c>
      <c r="AF992" s="3">
        <v>202526</v>
      </c>
      <c r="AG992" s="3" t="s">
        <v>193</v>
      </c>
      <c r="AH992" s="3">
        <v>534</v>
      </c>
      <c r="AI992" s="3">
        <v>39.44</v>
      </c>
      <c r="AJ992" s="3" t="s">
        <v>446</v>
      </c>
      <c r="AK992" s="3">
        <v>4</v>
      </c>
      <c r="AL992" s="3">
        <v>14980</v>
      </c>
    </row>
    <row r="993" spans="31:38" x14ac:dyDescent="0.25">
      <c r="AE993" s="3" t="str">
        <f t="shared" si="93"/>
        <v>RA_536_39.44_4_202526</v>
      </c>
      <c r="AF993" s="3">
        <v>202526</v>
      </c>
      <c r="AG993" s="3" t="s">
        <v>193</v>
      </c>
      <c r="AH993" s="3">
        <v>536</v>
      </c>
      <c r="AI993" s="3">
        <v>39.44</v>
      </c>
      <c r="AJ993" s="3" t="s">
        <v>446</v>
      </c>
      <c r="AK993" s="3">
        <v>4</v>
      </c>
      <c r="AL993" s="3">
        <v>12348.207</v>
      </c>
    </row>
    <row r="994" spans="31:38" x14ac:dyDescent="0.25">
      <c r="AE994" s="3" t="str">
        <f t="shared" si="93"/>
        <v>RA_538_39.44_4_202526</v>
      </c>
      <c r="AF994" s="3">
        <v>202526</v>
      </c>
      <c r="AG994" s="3" t="s">
        <v>193</v>
      </c>
      <c r="AH994" s="3">
        <v>538</v>
      </c>
      <c r="AI994" s="3">
        <v>39.44</v>
      </c>
      <c r="AJ994" s="3" t="s">
        <v>446</v>
      </c>
      <c r="AK994" s="3">
        <v>4</v>
      </c>
      <c r="AL994" s="3">
        <v>8119.5130986003769</v>
      </c>
    </row>
    <row r="995" spans="31:38" x14ac:dyDescent="0.25">
      <c r="AE995" s="3" t="str">
        <f t="shared" si="93"/>
        <v>RA_516_39.44_4_202526</v>
      </c>
      <c r="AF995" s="3">
        <v>202526</v>
      </c>
      <c r="AG995" s="3" t="s">
        <v>193</v>
      </c>
      <c r="AH995" s="3">
        <v>516</v>
      </c>
      <c r="AI995" s="3">
        <v>39.44</v>
      </c>
      <c r="AJ995" s="3" t="s">
        <v>446</v>
      </c>
      <c r="AK995" s="3">
        <v>4</v>
      </c>
      <c r="AL995" s="3">
        <v>334</v>
      </c>
    </row>
    <row r="996" spans="31:38" x14ac:dyDescent="0.25">
      <c r="AE996" s="3" t="str">
        <f t="shared" si="93"/>
        <v>RA_564_39.44_4_202425</v>
      </c>
      <c r="AF996" s="3">
        <v>202425</v>
      </c>
      <c r="AG996" s="3" t="s">
        <v>193</v>
      </c>
      <c r="AH996" s="3">
        <v>564</v>
      </c>
      <c r="AI996" s="3">
        <v>39.44</v>
      </c>
      <c r="AJ996" s="3" t="s">
        <v>446</v>
      </c>
      <c r="AK996" s="3">
        <v>4</v>
      </c>
      <c r="AL996" s="3">
        <v>0</v>
      </c>
    </row>
    <row r="997" spans="31:38" x14ac:dyDescent="0.25">
      <c r="AE997" s="3" t="str">
        <f t="shared" si="93"/>
        <v>RA_546_39.44_4_202425</v>
      </c>
      <c r="AF997" s="3">
        <v>202425</v>
      </c>
      <c r="AG997" s="3" t="s">
        <v>193</v>
      </c>
      <c r="AH997" s="3">
        <v>546</v>
      </c>
      <c r="AI997" s="3">
        <v>39.44</v>
      </c>
      <c r="AJ997" s="3" t="s">
        <v>446</v>
      </c>
      <c r="AK997" s="3">
        <v>4</v>
      </c>
      <c r="AL997" s="3">
        <v>1510</v>
      </c>
    </row>
    <row r="998" spans="31:38" x14ac:dyDescent="0.25">
      <c r="AE998" s="3" t="str">
        <f t="shared" si="93"/>
        <v>RA_548_39.44_4_202425</v>
      </c>
      <c r="AF998" s="3">
        <v>202425</v>
      </c>
      <c r="AG998" s="3" t="s">
        <v>193</v>
      </c>
      <c r="AH998" s="3">
        <v>548</v>
      </c>
      <c r="AI998" s="3">
        <v>39.44</v>
      </c>
      <c r="AJ998" s="3" t="s">
        <v>446</v>
      </c>
      <c r="AK998" s="3">
        <v>4</v>
      </c>
      <c r="AL998" s="3">
        <v>5373.9489999999996</v>
      </c>
    </row>
    <row r="999" spans="31:38" x14ac:dyDescent="0.25">
      <c r="AE999" s="3" t="str">
        <f t="shared" si="93"/>
        <v>RA_550_39.44_4_202425</v>
      </c>
      <c r="AF999" s="3">
        <v>202425</v>
      </c>
      <c r="AG999" s="3" t="s">
        <v>193</v>
      </c>
      <c r="AH999" s="3">
        <v>550</v>
      </c>
      <c r="AI999" s="3">
        <v>39.44</v>
      </c>
      <c r="AJ999" s="3" t="s">
        <v>446</v>
      </c>
      <c r="AK999" s="3">
        <v>4</v>
      </c>
      <c r="AL999" s="3">
        <v>4281.357</v>
      </c>
    </row>
    <row r="1000" spans="31:38" x14ac:dyDescent="0.25">
      <c r="AE1000" s="3" t="str">
        <f t="shared" si="93"/>
        <v>RA_552_39.44_4_202425</v>
      </c>
      <c r="AF1000" s="3">
        <v>202425</v>
      </c>
      <c r="AG1000" s="3" t="s">
        <v>193</v>
      </c>
      <c r="AH1000" s="3">
        <v>552</v>
      </c>
      <c r="AI1000" s="3">
        <v>39.44</v>
      </c>
      <c r="AJ1000" s="3" t="s">
        <v>446</v>
      </c>
      <c r="AK1000" s="3">
        <v>4</v>
      </c>
      <c r="AL1000" s="3">
        <v>24023.67</v>
      </c>
    </row>
    <row r="1001" spans="31:38" x14ac:dyDescent="0.25">
      <c r="AE1001" s="3" t="str">
        <f t="shared" si="93"/>
        <v>RA_562_39.44_4_202425</v>
      </c>
      <c r="AF1001" s="3">
        <v>202425</v>
      </c>
      <c r="AG1001" s="3" t="s">
        <v>193</v>
      </c>
      <c r="AH1001" s="3">
        <v>562</v>
      </c>
      <c r="AI1001" s="3">
        <v>39.44</v>
      </c>
      <c r="AJ1001" s="3" t="s">
        <v>446</v>
      </c>
      <c r="AK1001" s="3">
        <v>4</v>
      </c>
      <c r="AL1001" s="3">
        <v>0</v>
      </c>
    </row>
    <row r="1002" spans="31:38" x14ac:dyDescent="0.25">
      <c r="AE1002" s="3" t="str">
        <f t="shared" si="93"/>
        <v>RA_545_39.44_4_202425</v>
      </c>
      <c r="AF1002" s="3">
        <v>202425</v>
      </c>
      <c r="AG1002" s="3" t="s">
        <v>193</v>
      </c>
      <c r="AH1002" s="3">
        <v>545</v>
      </c>
      <c r="AI1002" s="3">
        <v>39.44</v>
      </c>
      <c r="AJ1002" s="3" t="s">
        <v>446</v>
      </c>
      <c r="AK1002" s="3">
        <v>4</v>
      </c>
      <c r="AL1002" s="3">
        <v>5530.2973846871446</v>
      </c>
    </row>
    <row r="1003" spans="31:38" x14ac:dyDescent="0.25">
      <c r="AE1003" s="3" t="str">
        <f t="shared" si="93"/>
        <v>RA_566_39.44_4_202425</v>
      </c>
      <c r="AF1003" s="3">
        <v>202425</v>
      </c>
      <c r="AG1003" s="3" t="s">
        <v>193</v>
      </c>
      <c r="AH1003" s="3">
        <v>566</v>
      </c>
      <c r="AI1003" s="3">
        <v>39.44</v>
      </c>
      <c r="AJ1003" s="3" t="s">
        <v>446</v>
      </c>
      <c r="AK1003" s="3">
        <v>4</v>
      </c>
      <c r="AL1003" s="3">
        <v>0</v>
      </c>
    </row>
    <row r="1004" spans="31:38" x14ac:dyDescent="0.25">
      <c r="AE1004" s="3" t="str">
        <f t="shared" si="93"/>
        <v>RA_568_39.44_4_202425</v>
      </c>
      <c r="AF1004" s="3">
        <v>202425</v>
      </c>
      <c r="AG1004" s="3" t="s">
        <v>193</v>
      </c>
      <c r="AH1004" s="3">
        <v>568</v>
      </c>
      <c r="AI1004" s="3">
        <v>39.44</v>
      </c>
      <c r="AJ1004" s="3" t="s">
        <v>446</v>
      </c>
      <c r="AK1004" s="3">
        <v>4</v>
      </c>
      <c r="AL1004" s="3">
        <v>0</v>
      </c>
    </row>
    <row r="1005" spans="31:38" x14ac:dyDescent="0.25">
      <c r="AE1005" s="3" t="str">
        <f t="shared" si="93"/>
        <v>RA_572_39.44_4_202425</v>
      </c>
      <c r="AF1005" s="3">
        <v>202425</v>
      </c>
      <c r="AG1005" s="3" t="s">
        <v>193</v>
      </c>
      <c r="AH1005" s="3">
        <v>572</v>
      </c>
      <c r="AI1005" s="3">
        <v>39.44</v>
      </c>
      <c r="AJ1005" s="3" t="s">
        <v>446</v>
      </c>
      <c r="AK1005" s="3">
        <v>4</v>
      </c>
      <c r="AL1005" s="3">
        <v>0</v>
      </c>
    </row>
    <row r="1006" spans="31:38" x14ac:dyDescent="0.25">
      <c r="AE1006" s="3" t="str">
        <f t="shared" si="93"/>
        <v>RA_574_39.44_4_202425</v>
      </c>
      <c r="AF1006" s="3">
        <v>202425</v>
      </c>
      <c r="AG1006" s="3" t="s">
        <v>193</v>
      </c>
      <c r="AH1006" s="3">
        <v>574</v>
      </c>
      <c r="AI1006" s="3">
        <v>39.44</v>
      </c>
      <c r="AJ1006" s="3" t="s">
        <v>446</v>
      </c>
      <c r="AK1006" s="3">
        <v>4</v>
      </c>
      <c r="AL1006" s="3">
        <v>0</v>
      </c>
    </row>
    <row r="1007" spans="31:38" x14ac:dyDescent="0.25">
      <c r="AE1007" s="3" t="str">
        <f t="shared" si="93"/>
        <v>RA_576_39.44_4_202425</v>
      </c>
      <c r="AF1007" s="3">
        <v>202425</v>
      </c>
      <c r="AG1007" s="3" t="s">
        <v>193</v>
      </c>
      <c r="AH1007" s="3">
        <v>576</v>
      </c>
      <c r="AI1007" s="3">
        <v>39.44</v>
      </c>
      <c r="AJ1007" s="3" t="s">
        <v>446</v>
      </c>
      <c r="AK1007" s="3">
        <v>4</v>
      </c>
      <c r="AL1007" s="3">
        <v>0</v>
      </c>
    </row>
    <row r="1008" spans="31:38" x14ac:dyDescent="0.25">
      <c r="AE1008" s="3" t="str">
        <f t="shared" si="93"/>
        <v>RA_582_39.44_4_202425</v>
      </c>
      <c r="AF1008" s="3">
        <v>202425</v>
      </c>
      <c r="AG1008" s="3" t="s">
        <v>193</v>
      </c>
      <c r="AH1008" s="3">
        <v>582</v>
      </c>
      <c r="AI1008" s="3">
        <v>39.44</v>
      </c>
      <c r="AJ1008" s="3" t="s">
        <v>446</v>
      </c>
      <c r="AK1008" s="3">
        <v>4</v>
      </c>
      <c r="AL1008" s="3">
        <v>0</v>
      </c>
    </row>
    <row r="1009" spans="31:38" x14ac:dyDescent="0.25">
      <c r="AE1009" s="3" t="str">
        <f t="shared" si="93"/>
        <v>RA_584_39.44_4_202425</v>
      </c>
      <c r="AF1009" s="3">
        <v>202425</v>
      </c>
      <c r="AG1009" s="3" t="s">
        <v>193</v>
      </c>
      <c r="AH1009" s="3">
        <v>584</v>
      </c>
      <c r="AI1009" s="3">
        <v>39.44</v>
      </c>
      <c r="AJ1009" s="3" t="s">
        <v>446</v>
      </c>
      <c r="AK1009" s="3">
        <v>4</v>
      </c>
      <c r="AL1009" s="3">
        <v>0</v>
      </c>
    </row>
    <row r="1010" spans="31:38" x14ac:dyDescent="0.25">
      <c r="AE1010" s="3" t="str">
        <f t="shared" si="93"/>
        <v>RA_544_39.44_4_202425</v>
      </c>
      <c r="AF1010" s="3">
        <v>202425</v>
      </c>
      <c r="AG1010" s="3" t="s">
        <v>193</v>
      </c>
      <c r="AH1010" s="3">
        <v>544</v>
      </c>
      <c r="AI1010" s="3">
        <v>39.44</v>
      </c>
      <c r="AJ1010" s="3" t="s">
        <v>446</v>
      </c>
      <c r="AK1010" s="3">
        <v>4</v>
      </c>
      <c r="AL1010" s="3">
        <v>9304.5939999999991</v>
      </c>
    </row>
    <row r="1011" spans="31:38" x14ac:dyDescent="0.25">
      <c r="AE1011" s="3" t="str">
        <f t="shared" si="93"/>
        <v>RA_586_39.44_4_202425</v>
      </c>
      <c r="AF1011" s="3">
        <v>202425</v>
      </c>
      <c r="AG1011" s="3" t="s">
        <v>193</v>
      </c>
      <c r="AH1011" s="3">
        <v>586</v>
      </c>
      <c r="AI1011" s="3">
        <v>39.44</v>
      </c>
      <c r="AJ1011" s="3" t="s">
        <v>446</v>
      </c>
      <c r="AK1011" s="3">
        <v>4</v>
      </c>
      <c r="AL1011" s="3">
        <v>0</v>
      </c>
    </row>
    <row r="1012" spans="31:38" x14ac:dyDescent="0.25">
      <c r="AE1012" s="3" t="str">
        <f t="shared" si="93"/>
        <v>RA_514_39.44_4_202425</v>
      </c>
      <c r="AF1012" s="3">
        <v>202425</v>
      </c>
      <c r="AG1012" s="3" t="s">
        <v>193</v>
      </c>
      <c r="AH1012" s="3">
        <v>514</v>
      </c>
      <c r="AI1012" s="3">
        <v>39.44</v>
      </c>
      <c r="AJ1012" s="3" t="s">
        <v>446</v>
      </c>
      <c r="AK1012" s="3">
        <v>4</v>
      </c>
      <c r="AL1012" s="3">
        <v>7402.4699999999993</v>
      </c>
    </row>
    <row r="1013" spans="31:38" x14ac:dyDescent="0.25">
      <c r="AE1013" s="3" t="str">
        <f t="shared" si="93"/>
        <v>RA_512_39.44_4_202425</v>
      </c>
      <c r="AF1013" s="3">
        <v>202425</v>
      </c>
      <c r="AG1013" s="3" t="s">
        <v>193</v>
      </c>
      <c r="AH1013" s="3">
        <v>512</v>
      </c>
      <c r="AI1013" s="3">
        <v>39.44</v>
      </c>
      <c r="AJ1013" s="3" t="s">
        <v>446</v>
      </c>
      <c r="AK1013" s="3">
        <v>4</v>
      </c>
      <c r="AL1013" s="3">
        <v>3873</v>
      </c>
    </row>
    <row r="1014" spans="31:38" x14ac:dyDescent="0.25">
      <c r="AE1014" s="3" t="str">
        <f t="shared" si="93"/>
        <v>RA_516_39.44_4_202425</v>
      </c>
      <c r="AF1014" s="3">
        <v>202425</v>
      </c>
      <c r="AG1014" s="3" t="s">
        <v>193</v>
      </c>
      <c r="AH1014" s="3">
        <v>516</v>
      </c>
      <c r="AI1014" s="3">
        <v>39.44</v>
      </c>
      <c r="AJ1014" s="3" t="s">
        <v>446</v>
      </c>
      <c r="AK1014" s="3">
        <v>4</v>
      </c>
      <c r="AL1014" s="3">
        <v>1323</v>
      </c>
    </row>
    <row r="1015" spans="31:38" x14ac:dyDescent="0.25">
      <c r="AE1015" s="3" t="str">
        <f t="shared" si="93"/>
        <v>RA_518_39.44_4_202425</v>
      </c>
      <c r="AF1015" s="3">
        <v>202425</v>
      </c>
      <c r="AG1015" s="3" t="s">
        <v>193</v>
      </c>
      <c r="AH1015" s="3">
        <v>518</v>
      </c>
      <c r="AI1015" s="3">
        <v>39.44</v>
      </c>
      <c r="AJ1015" s="3" t="s">
        <v>446</v>
      </c>
      <c r="AK1015" s="3">
        <v>4</v>
      </c>
      <c r="AL1015" s="3">
        <v>3883.5540000000001</v>
      </c>
    </row>
    <row r="1016" spans="31:38" x14ac:dyDescent="0.25">
      <c r="AE1016" s="3" t="str">
        <f t="shared" si="93"/>
        <v>RA_520_39.44_4_202425</v>
      </c>
      <c r="AF1016" s="3">
        <v>202425</v>
      </c>
      <c r="AG1016" s="3" t="s">
        <v>193</v>
      </c>
      <c r="AH1016" s="3">
        <v>520</v>
      </c>
      <c r="AI1016" s="3">
        <v>39.44</v>
      </c>
      <c r="AJ1016" s="3" t="s">
        <v>446</v>
      </c>
      <c r="AK1016" s="3">
        <v>4</v>
      </c>
      <c r="AL1016" s="3">
        <v>2439.136</v>
      </c>
    </row>
    <row r="1017" spans="31:38" x14ac:dyDescent="0.25">
      <c r="AE1017" s="3" t="str">
        <f t="shared" si="93"/>
        <v>RA_522_39.44_4_202425</v>
      </c>
      <c r="AF1017" s="3">
        <v>202425</v>
      </c>
      <c r="AG1017" s="3" t="s">
        <v>193</v>
      </c>
      <c r="AH1017" s="3">
        <v>522</v>
      </c>
      <c r="AI1017" s="3">
        <v>39.44</v>
      </c>
      <c r="AJ1017" s="3" t="s">
        <v>446</v>
      </c>
      <c r="AK1017" s="3">
        <v>4</v>
      </c>
      <c r="AL1017" s="3">
        <v>10293.129000000001</v>
      </c>
    </row>
    <row r="1018" spans="31:38" x14ac:dyDescent="0.25">
      <c r="AE1018" s="3" t="str">
        <f t="shared" si="93"/>
        <v>RA_524_39.44_4_202425</v>
      </c>
      <c r="AF1018" s="3">
        <v>202425</v>
      </c>
      <c r="AG1018" s="3" t="s">
        <v>193</v>
      </c>
      <c r="AH1018" s="3">
        <v>524</v>
      </c>
      <c r="AI1018" s="3">
        <v>39.44</v>
      </c>
      <c r="AJ1018" s="3" t="s">
        <v>446</v>
      </c>
      <c r="AK1018" s="3">
        <v>4</v>
      </c>
      <c r="AL1018" s="3">
        <v>11558.281942446811</v>
      </c>
    </row>
    <row r="1019" spans="31:38" x14ac:dyDescent="0.25">
      <c r="AE1019" s="3" t="str">
        <f t="shared" si="93"/>
        <v>RA_526_39.44_4_202425</v>
      </c>
      <c r="AF1019" s="3">
        <v>202425</v>
      </c>
      <c r="AG1019" s="3" t="s">
        <v>193</v>
      </c>
      <c r="AH1019" s="3">
        <v>526</v>
      </c>
      <c r="AI1019" s="3">
        <v>39.44</v>
      </c>
      <c r="AJ1019" s="3" t="s">
        <v>446</v>
      </c>
      <c r="AK1019" s="3">
        <v>4</v>
      </c>
      <c r="AL1019" s="3">
        <v>3525.1353683120096</v>
      </c>
    </row>
    <row r="1020" spans="31:38" x14ac:dyDescent="0.25">
      <c r="AE1020" s="3" t="str">
        <f t="shared" si="93"/>
        <v>RA_530_39.44_4_202425</v>
      </c>
      <c r="AF1020" s="3">
        <v>202425</v>
      </c>
      <c r="AG1020" s="3" t="s">
        <v>193</v>
      </c>
      <c r="AH1020" s="3">
        <v>530</v>
      </c>
      <c r="AI1020" s="3">
        <v>39.44</v>
      </c>
      <c r="AJ1020" s="3" t="s">
        <v>446</v>
      </c>
      <c r="AK1020" s="3">
        <v>4</v>
      </c>
      <c r="AL1020" s="3">
        <v>14744.093999999999</v>
      </c>
    </row>
    <row r="1021" spans="31:38" x14ac:dyDescent="0.25">
      <c r="AE1021" s="3" t="str">
        <f t="shared" si="93"/>
        <v>RA_532_39.44_4_202425</v>
      </c>
      <c r="AF1021" s="3">
        <v>202425</v>
      </c>
      <c r="AG1021" s="3" t="s">
        <v>193</v>
      </c>
      <c r="AH1021" s="3">
        <v>532</v>
      </c>
      <c r="AI1021" s="3">
        <v>39.44</v>
      </c>
      <c r="AJ1021" s="3" t="s">
        <v>446</v>
      </c>
      <c r="AK1021" s="3">
        <v>4</v>
      </c>
      <c r="AL1021" s="3">
        <v>5762.2640000000001</v>
      </c>
    </row>
    <row r="1022" spans="31:38" x14ac:dyDescent="0.25">
      <c r="AE1022" s="3" t="str">
        <f t="shared" si="93"/>
        <v>RA_534_39.44_4_202425</v>
      </c>
      <c r="AF1022" s="3">
        <v>202425</v>
      </c>
      <c r="AG1022" s="3" t="s">
        <v>193</v>
      </c>
      <c r="AH1022" s="3">
        <v>534</v>
      </c>
      <c r="AI1022" s="3">
        <v>39.44</v>
      </c>
      <c r="AJ1022" s="3" t="s">
        <v>446</v>
      </c>
      <c r="AK1022" s="3">
        <v>4</v>
      </c>
      <c r="AL1022" s="3">
        <v>14773</v>
      </c>
    </row>
    <row r="1023" spans="31:38" x14ac:dyDescent="0.25">
      <c r="AE1023" s="3" t="str">
        <f t="shared" si="93"/>
        <v>RA_536_39.44_4_202425</v>
      </c>
      <c r="AF1023" s="3">
        <v>202425</v>
      </c>
      <c r="AG1023" s="3" t="s">
        <v>193</v>
      </c>
      <c r="AH1023" s="3">
        <v>536</v>
      </c>
      <c r="AI1023" s="3">
        <v>39.44</v>
      </c>
      <c r="AJ1023" s="3" t="s">
        <v>446</v>
      </c>
      <c r="AK1023" s="3">
        <v>4</v>
      </c>
      <c r="AL1023" s="3">
        <v>13666.571</v>
      </c>
    </row>
    <row r="1024" spans="31:38" x14ac:dyDescent="0.25">
      <c r="AE1024" s="3" t="str">
        <f t="shared" si="93"/>
        <v>RA_538_39.44_4_202425</v>
      </c>
      <c r="AF1024" s="3">
        <v>202425</v>
      </c>
      <c r="AG1024" s="3" t="s">
        <v>193</v>
      </c>
      <c r="AH1024" s="3">
        <v>538</v>
      </c>
      <c r="AI1024" s="3">
        <v>39.44</v>
      </c>
      <c r="AJ1024" s="3" t="s">
        <v>446</v>
      </c>
      <c r="AK1024" s="3">
        <v>4</v>
      </c>
      <c r="AL1024" s="3">
        <v>5366</v>
      </c>
    </row>
    <row r="1025" spans="31:38" x14ac:dyDescent="0.25">
      <c r="AE1025" s="3" t="str">
        <f t="shared" si="93"/>
        <v>RA_540_39.44_4_202425</v>
      </c>
      <c r="AF1025" s="3">
        <v>202425</v>
      </c>
      <c r="AG1025" s="3" t="s">
        <v>193</v>
      </c>
      <c r="AH1025" s="3">
        <v>540</v>
      </c>
      <c r="AI1025" s="3">
        <v>39.44</v>
      </c>
      <c r="AJ1025" s="3" t="s">
        <v>446</v>
      </c>
      <c r="AK1025" s="3">
        <v>4</v>
      </c>
      <c r="AL1025" s="3">
        <v>22335.847000000002</v>
      </c>
    </row>
    <row r="1026" spans="31:38" x14ac:dyDescent="0.25">
      <c r="AE1026" s="3" t="str">
        <f t="shared" si="93"/>
        <v>RA_528_39.44_4_202425</v>
      </c>
      <c r="AF1026" s="3">
        <v>202425</v>
      </c>
      <c r="AG1026" s="3" t="s">
        <v>193</v>
      </c>
      <c r="AH1026" s="3">
        <v>528</v>
      </c>
      <c r="AI1026" s="3">
        <v>39.44</v>
      </c>
      <c r="AJ1026" s="3" t="s">
        <v>446</v>
      </c>
      <c r="AK1026" s="3">
        <v>4</v>
      </c>
      <c r="AL1026" s="3">
        <v>4376</v>
      </c>
    </row>
    <row r="1027" spans="31:38" x14ac:dyDescent="0.25">
      <c r="AE1027" s="3" t="str">
        <f t="shared" si="93"/>
        <v>RA_542_39.44_4_202425</v>
      </c>
      <c r="AF1027" s="3">
        <v>202425</v>
      </c>
      <c r="AG1027" s="3" t="s">
        <v>193</v>
      </c>
      <c r="AH1027" s="3">
        <v>542</v>
      </c>
      <c r="AI1027" s="3">
        <v>39.44</v>
      </c>
      <c r="AJ1027" s="3" t="s">
        <v>446</v>
      </c>
      <c r="AK1027" s="3">
        <v>4</v>
      </c>
      <c r="AL1027" s="3">
        <v>3201.692</v>
      </c>
    </row>
    <row r="1028" spans="31:38" x14ac:dyDescent="0.25">
      <c r="AE1028" s="3" t="str">
        <f t="shared" ref="AE1028:AE1091" si="94">AG1028&amp;"_"&amp;AH1028&amp;"_"&amp;AI1028&amp;"_"&amp;AK1028&amp;"_"&amp;AF1028</f>
        <v>RA_566_39.45_4_202526</v>
      </c>
      <c r="AF1028" s="3">
        <v>202526</v>
      </c>
      <c r="AG1028" s="3" t="s">
        <v>193</v>
      </c>
      <c r="AH1028" s="3">
        <v>566</v>
      </c>
      <c r="AI1028" s="3">
        <v>39.450000000000003</v>
      </c>
      <c r="AJ1028" s="3" t="s">
        <v>105</v>
      </c>
      <c r="AK1028" s="3">
        <v>4</v>
      </c>
      <c r="AL1028" s="3">
        <v>0</v>
      </c>
    </row>
    <row r="1029" spans="31:38" x14ac:dyDescent="0.25">
      <c r="AE1029" s="3" t="str">
        <f t="shared" si="94"/>
        <v>RA_544_39.45_4_202526</v>
      </c>
      <c r="AF1029" s="3">
        <v>202526</v>
      </c>
      <c r="AG1029" s="3" t="s">
        <v>193</v>
      </c>
      <c r="AH1029" s="3">
        <v>544</v>
      </c>
      <c r="AI1029" s="3">
        <v>39.450000000000003</v>
      </c>
      <c r="AJ1029" s="3" t="s">
        <v>105</v>
      </c>
      <c r="AK1029" s="3">
        <v>4</v>
      </c>
      <c r="AL1029" s="3">
        <v>1342.135</v>
      </c>
    </row>
    <row r="1030" spans="31:38" x14ac:dyDescent="0.25">
      <c r="AE1030" s="3" t="str">
        <f t="shared" si="94"/>
        <v>RA_545_39.45_4_202526</v>
      </c>
      <c r="AF1030" s="3">
        <v>202526</v>
      </c>
      <c r="AG1030" s="3" t="s">
        <v>193</v>
      </c>
      <c r="AH1030" s="3">
        <v>545</v>
      </c>
      <c r="AI1030" s="3">
        <v>39.450000000000003</v>
      </c>
      <c r="AJ1030" s="3" t="s">
        <v>105</v>
      </c>
      <c r="AK1030" s="3">
        <v>4</v>
      </c>
      <c r="AL1030" s="3">
        <v>30.768000000000001</v>
      </c>
    </row>
    <row r="1031" spans="31:38" x14ac:dyDescent="0.25">
      <c r="AE1031" s="3" t="str">
        <f t="shared" si="94"/>
        <v>RA_546_39.45_4_202526</v>
      </c>
      <c r="AF1031" s="3">
        <v>202526</v>
      </c>
      <c r="AG1031" s="3" t="s">
        <v>193</v>
      </c>
      <c r="AH1031" s="3">
        <v>546</v>
      </c>
      <c r="AI1031" s="3">
        <v>39.450000000000003</v>
      </c>
      <c r="AJ1031" s="3" t="s">
        <v>105</v>
      </c>
      <c r="AK1031" s="3">
        <v>4</v>
      </c>
      <c r="AL1031" s="3">
        <v>955</v>
      </c>
    </row>
    <row r="1032" spans="31:38" x14ac:dyDescent="0.25">
      <c r="AE1032" s="3" t="str">
        <f t="shared" si="94"/>
        <v>RA_548_39.45_4_202526</v>
      </c>
      <c r="AF1032" s="3">
        <v>202526</v>
      </c>
      <c r="AG1032" s="3" t="s">
        <v>193</v>
      </c>
      <c r="AH1032" s="3">
        <v>548</v>
      </c>
      <c r="AI1032" s="3">
        <v>39.450000000000003</v>
      </c>
      <c r="AJ1032" s="3" t="s">
        <v>105</v>
      </c>
      <c r="AK1032" s="3">
        <v>4</v>
      </c>
      <c r="AL1032" s="3">
        <v>0</v>
      </c>
    </row>
    <row r="1033" spans="31:38" x14ac:dyDescent="0.25">
      <c r="AE1033" s="3" t="str">
        <f t="shared" si="94"/>
        <v>RA_550_39.45_4_202526</v>
      </c>
      <c r="AF1033" s="3">
        <v>202526</v>
      </c>
      <c r="AG1033" s="3" t="s">
        <v>193</v>
      </c>
      <c r="AH1033" s="3">
        <v>550</v>
      </c>
      <c r="AI1033" s="3">
        <v>39.450000000000003</v>
      </c>
      <c r="AJ1033" s="3" t="s">
        <v>105</v>
      </c>
      <c r="AK1033" s="3">
        <v>4</v>
      </c>
      <c r="AL1033" s="3">
        <v>0</v>
      </c>
    </row>
    <row r="1034" spans="31:38" x14ac:dyDescent="0.25">
      <c r="AE1034" s="3" t="str">
        <f t="shared" si="94"/>
        <v>RA_552_39.45_4_202526</v>
      </c>
      <c r="AF1034" s="3">
        <v>202526</v>
      </c>
      <c r="AG1034" s="3" t="s">
        <v>193</v>
      </c>
      <c r="AH1034" s="3">
        <v>552</v>
      </c>
      <c r="AI1034" s="3">
        <v>39.450000000000003</v>
      </c>
      <c r="AJ1034" s="3" t="s">
        <v>105</v>
      </c>
      <c r="AK1034" s="3">
        <v>4</v>
      </c>
      <c r="AL1034" s="3">
        <v>2411.14</v>
      </c>
    </row>
    <row r="1035" spans="31:38" x14ac:dyDescent="0.25">
      <c r="AE1035" s="3" t="str">
        <f t="shared" si="94"/>
        <v>RA_542_39.45_4_202526</v>
      </c>
      <c r="AF1035" s="3">
        <v>202526</v>
      </c>
      <c r="AG1035" s="3" t="s">
        <v>193</v>
      </c>
      <c r="AH1035" s="3">
        <v>542</v>
      </c>
      <c r="AI1035" s="3">
        <v>39.450000000000003</v>
      </c>
      <c r="AJ1035" s="3" t="s">
        <v>105</v>
      </c>
      <c r="AK1035" s="3">
        <v>4</v>
      </c>
      <c r="AL1035" s="3">
        <v>369.05700000000002</v>
      </c>
    </row>
    <row r="1036" spans="31:38" x14ac:dyDescent="0.25">
      <c r="AE1036" s="3" t="str">
        <f t="shared" si="94"/>
        <v>RA_564_39.45_4_202526</v>
      </c>
      <c r="AF1036" s="3">
        <v>202526</v>
      </c>
      <c r="AG1036" s="3" t="s">
        <v>193</v>
      </c>
      <c r="AH1036" s="3">
        <v>564</v>
      </c>
      <c r="AI1036" s="3">
        <v>39.450000000000003</v>
      </c>
      <c r="AJ1036" s="3" t="s">
        <v>105</v>
      </c>
      <c r="AK1036" s="3">
        <v>4</v>
      </c>
      <c r="AL1036" s="3">
        <v>0</v>
      </c>
    </row>
    <row r="1037" spans="31:38" x14ac:dyDescent="0.25">
      <c r="AE1037" s="3" t="str">
        <f t="shared" si="94"/>
        <v>RA_582_39.45_4_202526</v>
      </c>
      <c r="AF1037" s="3">
        <v>202526</v>
      </c>
      <c r="AG1037" s="3" t="s">
        <v>193</v>
      </c>
      <c r="AH1037" s="3">
        <v>582</v>
      </c>
      <c r="AI1037" s="3">
        <v>39.450000000000003</v>
      </c>
      <c r="AJ1037" s="3" t="s">
        <v>105</v>
      </c>
      <c r="AK1037" s="3">
        <v>4</v>
      </c>
      <c r="AL1037" s="3">
        <v>0</v>
      </c>
    </row>
    <row r="1038" spans="31:38" x14ac:dyDescent="0.25">
      <c r="AE1038" s="3" t="str">
        <f t="shared" si="94"/>
        <v>RA_568_39.45_4_202526</v>
      </c>
      <c r="AF1038" s="3">
        <v>202526</v>
      </c>
      <c r="AG1038" s="3" t="s">
        <v>193</v>
      </c>
      <c r="AH1038" s="3">
        <v>568</v>
      </c>
      <c r="AI1038" s="3">
        <v>39.450000000000003</v>
      </c>
      <c r="AJ1038" s="3" t="s">
        <v>105</v>
      </c>
      <c r="AK1038" s="3">
        <v>4</v>
      </c>
      <c r="AL1038" s="3">
        <v>0</v>
      </c>
    </row>
    <row r="1039" spans="31:38" x14ac:dyDescent="0.25">
      <c r="AE1039" s="3" t="str">
        <f t="shared" si="94"/>
        <v>RA_572_39.45_4_202526</v>
      </c>
      <c r="AF1039" s="3">
        <v>202526</v>
      </c>
      <c r="AG1039" s="3" t="s">
        <v>193</v>
      </c>
      <c r="AH1039" s="3">
        <v>572</v>
      </c>
      <c r="AI1039" s="3">
        <v>39.450000000000003</v>
      </c>
      <c r="AJ1039" s="3" t="s">
        <v>105</v>
      </c>
      <c r="AK1039" s="3">
        <v>4</v>
      </c>
      <c r="AL1039" s="3">
        <v>0</v>
      </c>
    </row>
    <row r="1040" spans="31:38" x14ac:dyDescent="0.25">
      <c r="AE1040" s="3" t="str">
        <f t="shared" si="94"/>
        <v>RA_574_39.45_4_202526</v>
      </c>
      <c r="AF1040" s="3">
        <v>202526</v>
      </c>
      <c r="AG1040" s="3" t="s">
        <v>193</v>
      </c>
      <c r="AH1040" s="3">
        <v>574</v>
      </c>
      <c r="AI1040" s="3">
        <v>39.450000000000003</v>
      </c>
      <c r="AJ1040" s="3" t="s">
        <v>105</v>
      </c>
      <c r="AK1040" s="3">
        <v>4</v>
      </c>
      <c r="AL1040" s="3">
        <v>0</v>
      </c>
    </row>
    <row r="1041" spans="31:38" x14ac:dyDescent="0.25">
      <c r="AE1041" s="3" t="str">
        <f t="shared" si="94"/>
        <v>RA_576_39.45_4_202526</v>
      </c>
      <c r="AF1041" s="3">
        <v>202526</v>
      </c>
      <c r="AG1041" s="3" t="s">
        <v>193</v>
      </c>
      <c r="AH1041" s="3">
        <v>576</v>
      </c>
      <c r="AI1041" s="3">
        <v>39.450000000000003</v>
      </c>
      <c r="AJ1041" s="3" t="s">
        <v>105</v>
      </c>
      <c r="AK1041" s="3">
        <v>4</v>
      </c>
      <c r="AL1041" s="3">
        <v>0</v>
      </c>
    </row>
    <row r="1042" spans="31:38" x14ac:dyDescent="0.25">
      <c r="AE1042" s="3" t="str">
        <f t="shared" si="94"/>
        <v>RA_584_39.45_4_202526</v>
      </c>
      <c r="AF1042" s="3">
        <v>202526</v>
      </c>
      <c r="AG1042" s="3" t="s">
        <v>193</v>
      </c>
      <c r="AH1042" s="3">
        <v>584</v>
      </c>
      <c r="AI1042" s="3">
        <v>39.450000000000003</v>
      </c>
      <c r="AJ1042" s="3" t="s">
        <v>105</v>
      </c>
      <c r="AK1042" s="3">
        <v>4</v>
      </c>
      <c r="AL1042" s="3">
        <v>0</v>
      </c>
    </row>
    <row r="1043" spans="31:38" x14ac:dyDescent="0.25">
      <c r="AE1043" s="3" t="str">
        <f t="shared" si="94"/>
        <v>RA_562_39.45_4_202526</v>
      </c>
      <c r="AF1043" s="3">
        <v>202526</v>
      </c>
      <c r="AG1043" s="3" t="s">
        <v>193</v>
      </c>
      <c r="AH1043" s="3">
        <v>562</v>
      </c>
      <c r="AI1043" s="3">
        <v>39.450000000000003</v>
      </c>
      <c r="AJ1043" s="3" t="s">
        <v>105</v>
      </c>
      <c r="AK1043" s="3">
        <v>4</v>
      </c>
      <c r="AL1043" s="3">
        <v>0</v>
      </c>
    </row>
    <row r="1044" spans="31:38" x14ac:dyDescent="0.25">
      <c r="AE1044" s="3" t="str">
        <f t="shared" si="94"/>
        <v>RA_520_39.45_4_202526</v>
      </c>
      <c r="AF1044" s="3">
        <v>202526</v>
      </c>
      <c r="AG1044" s="3" t="s">
        <v>193</v>
      </c>
      <c r="AH1044" s="3">
        <v>520</v>
      </c>
      <c r="AI1044" s="3">
        <v>39.450000000000003</v>
      </c>
      <c r="AJ1044" s="3" t="s">
        <v>105</v>
      </c>
      <c r="AK1044" s="3">
        <v>4</v>
      </c>
      <c r="AL1044" s="3">
        <v>0</v>
      </c>
    </row>
    <row r="1045" spans="31:38" x14ac:dyDescent="0.25">
      <c r="AE1045" s="3" t="str">
        <f t="shared" si="94"/>
        <v>RA_586_39.45_4_202526</v>
      </c>
      <c r="AF1045" s="3">
        <v>202526</v>
      </c>
      <c r="AG1045" s="3" t="s">
        <v>193</v>
      </c>
      <c r="AH1045" s="3">
        <v>586</v>
      </c>
      <c r="AI1045" s="3">
        <v>39.450000000000003</v>
      </c>
      <c r="AJ1045" s="3" t="s">
        <v>105</v>
      </c>
      <c r="AK1045" s="3">
        <v>4</v>
      </c>
      <c r="AL1045" s="3">
        <v>0</v>
      </c>
    </row>
    <row r="1046" spans="31:38" x14ac:dyDescent="0.25">
      <c r="AE1046" s="3" t="str">
        <f t="shared" si="94"/>
        <v>RA_514_39.45_4_202526</v>
      </c>
      <c r="AF1046" s="3">
        <v>202526</v>
      </c>
      <c r="AG1046" s="3" t="s">
        <v>193</v>
      </c>
      <c r="AH1046" s="3">
        <v>514</v>
      </c>
      <c r="AI1046" s="3">
        <v>39.450000000000003</v>
      </c>
      <c r="AJ1046" s="3" t="s">
        <v>105</v>
      </c>
      <c r="AK1046" s="3">
        <v>4</v>
      </c>
      <c r="AL1046" s="3">
        <v>0</v>
      </c>
    </row>
    <row r="1047" spans="31:38" x14ac:dyDescent="0.25">
      <c r="AE1047" s="3" t="str">
        <f t="shared" si="94"/>
        <v>RA_540_39.45_4_202526</v>
      </c>
      <c r="AF1047" s="3">
        <v>202526</v>
      </c>
      <c r="AG1047" s="3" t="s">
        <v>193</v>
      </c>
      <c r="AH1047" s="3">
        <v>540</v>
      </c>
      <c r="AI1047" s="3">
        <v>39.450000000000003</v>
      </c>
      <c r="AJ1047" s="3" t="s">
        <v>105</v>
      </c>
      <c r="AK1047" s="3">
        <v>4</v>
      </c>
      <c r="AL1047" s="3">
        <v>0</v>
      </c>
    </row>
    <row r="1048" spans="31:38" x14ac:dyDescent="0.25">
      <c r="AE1048" s="3" t="str">
        <f t="shared" si="94"/>
        <v>RA_518_39.45_4_202526</v>
      </c>
      <c r="AF1048" s="3">
        <v>202526</v>
      </c>
      <c r="AG1048" s="3" t="s">
        <v>193</v>
      </c>
      <c r="AH1048" s="3">
        <v>518</v>
      </c>
      <c r="AI1048" s="3">
        <v>39.450000000000003</v>
      </c>
      <c r="AJ1048" s="3" t="s">
        <v>105</v>
      </c>
      <c r="AK1048" s="3">
        <v>4</v>
      </c>
      <c r="AL1048" s="3">
        <v>0</v>
      </c>
    </row>
    <row r="1049" spans="31:38" x14ac:dyDescent="0.25">
      <c r="AE1049" s="3" t="str">
        <f t="shared" si="94"/>
        <v>RA_512_39.45_4_202526</v>
      </c>
      <c r="AF1049" s="3">
        <v>202526</v>
      </c>
      <c r="AG1049" s="3" t="s">
        <v>193</v>
      </c>
      <c r="AH1049" s="3">
        <v>512</v>
      </c>
      <c r="AI1049" s="3">
        <v>39.450000000000003</v>
      </c>
      <c r="AJ1049" s="3" t="s">
        <v>105</v>
      </c>
      <c r="AK1049" s="3">
        <v>4</v>
      </c>
      <c r="AL1049" s="3">
        <v>0</v>
      </c>
    </row>
    <row r="1050" spans="31:38" x14ac:dyDescent="0.25">
      <c r="AE1050" s="3" t="str">
        <f t="shared" si="94"/>
        <v>RA_522_39.45_4_202526</v>
      </c>
      <c r="AF1050" s="3">
        <v>202526</v>
      </c>
      <c r="AG1050" s="3" t="s">
        <v>193</v>
      </c>
      <c r="AH1050" s="3">
        <v>522</v>
      </c>
      <c r="AI1050" s="3">
        <v>39.450000000000003</v>
      </c>
      <c r="AJ1050" s="3" t="s">
        <v>105</v>
      </c>
      <c r="AK1050" s="3">
        <v>4</v>
      </c>
      <c r="AL1050" s="3">
        <v>100.09099999999999</v>
      </c>
    </row>
    <row r="1051" spans="31:38" x14ac:dyDescent="0.25">
      <c r="AE1051" s="3" t="str">
        <f t="shared" si="94"/>
        <v>RA_524_39.45_4_202526</v>
      </c>
      <c r="AF1051" s="3">
        <v>202526</v>
      </c>
      <c r="AG1051" s="3" t="s">
        <v>193</v>
      </c>
      <c r="AH1051" s="3">
        <v>524</v>
      </c>
      <c r="AI1051" s="3">
        <v>39.450000000000003</v>
      </c>
      <c r="AJ1051" s="3" t="s">
        <v>105</v>
      </c>
      <c r="AK1051" s="3">
        <v>4</v>
      </c>
      <c r="AL1051" s="3">
        <v>0</v>
      </c>
    </row>
    <row r="1052" spans="31:38" x14ac:dyDescent="0.25">
      <c r="AE1052" s="3" t="str">
        <f t="shared" si="94"/>
        <v>RA_526_39.45_4_202526</v>
      </c>
      <c r="AF1052" s="3">
        <v>202526</v>
      </c>
      <c r="AG1052" s="3" t="s">
        <v>193</v>
      </c>
      <c r="AH1052" s="3">
        <v>526</v>
      </c>
      <c r="AI1052" s="3">
        <v>39.450000000000003</v>
      </c>
      <c r="AJ1052" s="3" t="s">
        <v>105</v>
      </c>
      <c r="AK1052" s="3">
        <v>4</v>
      </c>
      <c r="AL1052" s="3">
        <v>31</v>
      </c>
    </row>
    <row r="1053" spans="31:38" x14ac:dyDescent="0.25">
      <c r="AE1053" s="3" t="str">
        <f t="shared" si="94"/>
        <v>RA_528_39.45_4_202526</v>
      </c>
      <c r="AF1053" s="3">
        <v>202526</v>
      </c>
      <c r="AG1053" s="3" t="s">
        <v>193</v>
      </c>
      <c r="AH1053" s="3">
        <v>528</v>
      </c>
      <c r="AI1053" s="3">
        <v>39.450000000000003</v>
      </c>
      <c r="AJ1053" s="3" t="s">
        <v>105</v>
      </c>
      <c r="AK1053" s="3">
        <v>4</v>
      </c>
      <c r="AL1053" s="3">
        <v>0</v>
      </c>
    </row>
    <row r="1054" spans="31:38" x14ac:dyDescent="0.25">
      <c r="AE1054" s="3" t="str">
        <f t="shared" si="94"/>
        <v>RA_530_39.45_4_202526</v>
      </c>
      <c r="AF1054" s="3">
        <v>202526</v>
      </c>
      <c r="AG1054" s="3" t="s">
        <v>193</v>
      </c>
      <c r="AH1054" s="3">
        <v>530</v>
      </c>
      <c r="AI1054" s="3">
        <v>39.450000000000003</v>
      </c>
      <c r="AJ1054" s="3" t="s">
        <v>105</v>
      </c>
      <c r="AK1054" s="3">
        <v>4</v>
      </c>
      <c r="AL1054" s="3">
        <v>33.994999999999997</v>
      </c>
    </row>
    <row r="1055" spans="31:38" x14ac:dyDescent="0.25">
      <c r="AE1055" s="3" t="str">
        <f t="shared" si="94"/>
        <v>RA_532_39.45_4_202526</v>
      </c>
      <c r="AF1055" s="3">
        <v>202526</v>
      </c>
      <c r="AG1055" s="3" t="s">
        <v>193</v>
      </c>
      <c r="AH1055" s="3">
        <v>532</v>
      </c>
      <c r="AI1055" s="3">
        <v>39.450000000000003</v>
      </c>
      <c r="AJ1055" s="3" t="s">
        <v>105</v>
      </c>
      <c r="AK1055" s="3">
        <v>4</v>
      </c>
      <c r="AL1055" s="3">
        <v>6873.85</v>
      </c>
    </row>
    <row r="1056" spans="31:38" x14ac:dyDescent="0.25">
      <c r="AE1056" s="3" t="str">
        <f t="shared" si="94"/>
        <v>RA_534_39.45_4_202526</v>
      </c>
      <c r="AF1056" s="3">
        <v>202526</v>
      </c>
      <c r="AG1056" s="3" t="s">
        <v>193</v>
      </c>
      <c r="AH1056" s="3">
        <v>534</v>
      </c>
      <c r="AI1056" s="3">
        <v>39.450000000000003</v>
      </c>
      <c r="AJ1056" s="3" t="s">
        <v>105</v>
      </c>
      <c r="AK1056" s="3">
        <v>4</v>
      </c>
      <c r="AL1056" s="3">
        <v>3</v>
      </c>
    </row>
    <row r="1057" spans="31:38" x14ac:dyDescent="0.25">
      <c r="AE1057" s="3" t="str">
        <f t="shared" si="94"/>
        <v>RA_536_39.45_4_202526</v>
      </c>
      <c r="AF1057" s="3">
        <v>202526</v>
      </c>
      <c r="AG1057" s="3" t="s">
        <v>193</v>
      </c>
      <c r="AH1057" s="3">
        <v>536</v>
      </c>
      <c r="AI1057" s="3">
        <v>39.450000000000003</v>
      </c>
      <c r="AJ1057" s="3" t="s">
        <v>105</v>
      </c>
      <c r="AK1057" s="3">
        <v>4</v>
      </c>
      <c r="AL1057" s="3">
        <v>0</v>
      </c>
    </row>
    <row r="1058" spans="31:38" x14ac:dyDescent="0.25">
      <c r="AE1058" s="3" t="str">
        <f t="shared" si="94"/>
        <v>RA_538_39.45_4_202526</v>
      </c>
      <c r="AF1058" s="3">
        <v>202526</v>
      </c>
      <c r="AG1058" s="3" t="s">
        <v>193</v>
      </c>
      <c r="AH1058" s="3">
        <v>538</v>
      </c>
      <c r="AI1058" s="3">
        <v>39.450000000000003</v>
      </c>
      <c r="AJ1058" s="3" t="s">
        <v>105</v>
      </c>
      <c r="AK1058" s="3">
        <v>4</v>
      </c>
      <c r="AL1058" s="3">
        <v>0</v>
      </c>
    </row>
    <row r="1059" spans="31:38" x14ac:dyDescent="0.25">
      <c r="AE1059" s="3" t="str">
        <f t="shared" si="94"/>
        <v>RA_516_39.45_4_202526</v>
      </c>
      <c r="AF1059" s="3">
        <v>202526</v>
      </c>
      <c r="AG1059" s="3" t="s">
        <v>193</v>
      </c>
      <c r="AH1059" s="3">
        <v>516</v>
      </c>
      <c r="AI1059" s="3">
        <v>39.450000000000003</v>
      </c>
      <c r="AJ1059" s="3" t="s">
        <v>105</v>
      </c>
      <c r="AK1059" s="3">
        <v>4</v>
      </c>
      <c r="AL1059" s="3">
        <v>110</v>
      </c>
    </row>
    <row r="1060" spans="31:38" x14ac:dyDescent="0.25">
      <c r="AE1060" s="3" t="str">
        <f t="shared" si="94"/>
        <v>RA_562_39.45_4_202425</v>
      </c>
      <c r="AF1060" s="3">
        <v>202425</v>
      </c>
      <c r="AG1060" s="3" t="s">
        <v>193</v>
      </c>
      <c r="AH1060" s="3">
        <v>562</v>
      </c>
      <c r="AI1060" s="3">
        <v>39.450000000000003</v>
      </c>
      <c r="AJ1060" s="3" t="s">
        <v>105</v>
      </c>
      <c r="AK1060" s="3">
        <v>4</v>
      </c>
      <c r="AL1060" s="3">
        <v>0</v>
      </c>
    </row>
    <row r="1061" spans="31:38" x14ac:dyDescent="0.25">
      <c r="AE1061" s="3" t="str">
        <f t="shared" si="94"/>
        <v>RA_552_39.45_4_202425</v>
      </c>
      <c r="AF1061" s="3">
        <v>202425</v>
      </c>
      <c r="AG1061" s="3" t="s">
        <v>193</v>
      </c>
      <c r="AH1061" s="3">
        <v>552</v>
      </c>
      <c r="AI1061" s="3">
        <v>39.450000000000003</v>
      </c>
      <c r="AJ1061" s="3" t="s">
        <v>105</v>
      </c>
      <c r="AK1061" s="3">
        <v>4</v>
      </c>
      <c r="AL1061" s="3">
        <v>3116.94</v>
      </c>
    </row>
    <row r="1062" spans="31:38" x14ac:dyDescent="0.25">
      <c r="AE1062" s="3" t="str">
        <f t="shared" si="94"/>
        <v>RA_550_39.45_4_202425</v>
      </c>
      <c r="AF1062" s="3">
        <v>202425</v>
      </c>
      <c r="AG1062" s="3" t="s">
        <v>193</v>
      </c>
      <c r="AH1062" s="3">
        <v>550</v>
      </c>
      <c r="AI1062" s="3">
        <v>39.450000000000003</v>
      </c>
      <c r="AJ1062" s="3" t="s">
        <v>105</v>
      </c>
      <c r="AK1062" s="3">
        <v>4</v>
      </c>
      <c r="AL1062" s="3">
        <v>0</v>
      </c>
    </row>
    <row r="1063" spans="31:38" x14ac:dyDescent="0.25">
      <c r="AE1063" s="3" t="str">
        <f t="shared" si="94"/>
        <v>RA_548_39.45_4_202425</v>
      </c>
      <c r="AF1063" s="3">
        <v>202425</v>
      </c>
      <c r="AG1063" s="3" t="s">
        <v>193</v>
      </c>
      <c r="AH1063" s="3">
        <v>548</v>
      </c>
      <c r="AI1063" s="3">
        <v>39.450000000000003</v>
      </c>
      <c r="AJ1063" s="3" t="s">
        <v>105</v>
      </c>
      <c r="AK1063" s="3">
        <v>4</v>
      </c>
      <c r="AL1063" s="3">
        <v>0</v>
      </c>
    </row>
    <row r="1064" spans="31:38" x14ac:dyDescent="0.25">
      <c r="AE1064" s="3" t="str">
        <f t="shared" si="94"/>
        <v>RA_564_39.45_4_202425</v>
      </c>
      <c r="AF1064" s="3">
        <v>202425</v>
      </c>
      <c r="AG1064" s="3" t="s">
        <v>193</v>
      </c>
      <c r="AH1064" s="3">
        <v>564</v>
      </c>
      <c r="AI1064" s="3">
        <v>39.450000000000003</v>
      </c>
      <c r="AJ1064" s="3" t="s">
        <v>105</v>
      </c>
      <c r="AK1064" s="3">
        <v>4</v>
      </c>
      <c r="AL1064" s="3">
        <v>0</v>
      </c>
    </row>
    <row r="1065" spans="31:38" x14ac:dyDescent="0.25">
      <c r="AE1065" s="3" t="str">
        <f t="shared" si="94"/>
        <v>RA_545_39.45_4_202425</v>
      </c>
      <c r="AF1065" s="3">
        <v>202425</v>
      </c>
      <c r="AG1065" s="3" t="s">
        <v>193</v>
      </c>
      <c r="AH1065" s="3">
        <v>545</v>
      </c>
      <c r="AI1065" s="3">
        <v>39.450000000000003</v>
      </c>
      <c r="AJ1065" s="3" t="s">
        <v>105</v>
      </c>
      <c r="AK1065" s="3">
        <v>4</v>
      </c>
      <c r="AL1065" s="3">
        <v>28.6</v>
      </c>
    </row>
    <row r="1066" spans="31:38" x14ac:dyDescent="0.25">
      <c r="AE1066" s="3" t="str">
        <f t="shared" si="94"/>
        <v>RA_576_39.45_4_202425</v>
      </c>
      <c r="AF1066" s="3">
        <v>202425</v>
      </c>
      <c r="AG1066" s="3" t="s">
        <v>193</v>
      </c>
      <c r="AH1066" s="3">
        <v>576</v>
      </c>
      <c r="AI1066" s="3">
        <v>39.450000000000003</v>
      </c>
      <c r="AJ1066" s="3" t="s">
        <v>105</v>
      </c>
      <c r="AK1066" s="3">
        <v>4</v>
      </c>
      <c r="AL1066" s="3">
        <v>0</v>
      </c>
    </row>
    <row r="1067" spans="31:38" x14ac:dyDescent="0.25">
      <c r="AE1067" s="3" t="str">
        <f t="shared" si="94"/>
        <v>RA_546_39.45_4_202425</v>
      </c>
      <c r="AF1067" s="3">
        <v>202425</v>
      </c>
      <c r="AG1067" s="3" t="s">
        <v>193</v>
      </c>
      <c r="AH1067" s="3">
        <v>546</v>
      </c>
      <c r="AI1067" s="3">
        <v>39.450000000000003</v>
      </c>
      <c r="AJ1067" s="3" t="s">
        <v>105</v>
      </c>
      <c r="AK1067" s="3">
        <v>4</v>
      </c>
      <c r="AL1067" s="3">
        <v>1065</v>
      </c>
    </row>
    <row r="1068" spans="31:38" x14ac:dyDescent="0.25">
      <c r="AE1068" s="3" t="str">
        <f t="shared" si="94"/>
        <v>RA_566_39.45_4_202425</v>
      </c>
      <c r="AF1068" s="3">
        <v>202425</v>
      </c>
      <c r="AG1068" s="3" t="s">
        <v>193</v>
      </c>
      <c r="AH1068" s="3">
        <v>566</v>
      </c>
      <c r="AI1068" s="3">
        <v>39.450000000000003</v>
      </c>
      <c r="AJ1068" s="3" t="s">
        <v>105</v>
      </c>
      <c r="AK1068" s="3">
        <v>4</v>
      </c>
      <c r="AL1068" s="3">
        <v>0</v>
      </c>
    </row>
    <row r="1069" spans="31:38" x14ac:dyDescent="0.25">
      <c r="AE1069" s="3" t="str">
        <f t="shared" si="94"/>
        <v>RA_568_39.45_4_202425</v>
      </c>
      <c r="AF1069" s="3">
        <v>202425</v>
      </c>
      <c r="AG1069" s="3" t="s">
        <v>193</v>
      </c>
      <c r="AH1069" s="3">
        <v>568</v>
      </c>
      <c r="AI1069" s="3">
        <v>39.450000000000003</v>
      </c>
      <c r="AJ1069" s="3" t="s">
        <v>105</v>
      </c>
      <c r="AK1069" s="3">
        <v>4</v>
      </c>
      <c r="AL1069" s="3">
        <v>0</v>
      </c>
    </row>
    <row r="1070" spans="31:38" x14ac:dyDescent="0.25">
      <c r="AE1070" s="3" t="str">
        <f t="shared" si="94"/>
        <v>RA_584_39.45_4_202425</v>
      </c>
      <c r="AF1070" s="3">
        <v>202425</v>
      </c>
      <c r="AG1070" s="3" t="s">
        <v>193</v>
      </c>
      <c r="AH1070" s="3">
        <v>584</v>
      </c>
      <c r="AI1070" s="3">
        <v>39.450000000000003</v>
      </c>
      <c r="AJ1070" s="3" t="s">
        <v>105</v>
      </c>
      <c r="AK1070" s="3">
        <v>4</v>
      </c>
      <c r="AL1070" s="3">
        <v>0</v>
      </c>
    </row>
    <row r="1071" spans="31:38" x14ac:dyDescent="0.25">
      <c r="AE1071" s="3" t="str">
        <f t="shared" si="94"/>
        <v>RA_574_39.45_4_202425</v>
      </c>
      <c r="AF1071" s="3">
        <v>202425</v>
      </c>
      <c r="AG1071" s="3" t="s">
        <v>193</v>
      </c>
      <c r="AH1071" s="3">
        <v>574</v>
      </c>
      <c r="AI1071" s="3">
        <v>39.450000000000003</v>
      </c>
      <c r="AJ1071" s="3" t="s">
        <v>105</v>
      </c>
      <c r="AK1071" s="3">
        <v>4</v>
      </c>
      <c r="AL1071" s="3">
        <v>0</v>
      </c>
    </row>
    <row r="1072" spans="31:38" x14ac:dyDescent="0.25">
      <c r="AE1072" s="3" t="str">
        <f t="shared" si="94"/>
        <v>RA_582_39.45_4_202425</v>
      </c>
      <c r="AF1072" s="3">
        <v>202425</v>
      </c>
      <c r="AG1072" s="3" t="s">
        <v>193</v>
      </c>
      <c r="AH1072" s="3">
        <v>582</v>
      </c>
      <c r="AI1072" s="3">
        <v>39.450000000000003</v>
      </c>
      <c r="AJ1072" s="3" t="s">
        <v>105</v>
      </c>
      <c r="AK1072" s="3">
        <v>4</v>
      </c>
      <c r="AL1072" s="3">
        <v>0</v>
      </c>
    </row>
    <row r="1073" spans="31:38" x14ac:dyDescent="0.25">
      <c r="AE1073" s="3" t="str">
        <f t="shared" si="94"/>
        <v>RA_586_39.45_4_202425</v>
      </c>
      <c r="AF1073" s="3">
        <v>202425</v>
      </c>
      <c r="AG1073" s="3" t="s">
        <v>193</v>
      </c>
      <c r="AH1073" s="3">
        <v>586</v>
      </c>
      <c r="AI1073" s="3">
        <v>39.450000000000003</v>
      </c>
      <c r="AJ1073" s="3" t="s">
        <v>105</v>
      </c>
      <c r="AK1073" s="3">
        <v>4</v>
      </c>
      <c r="AL1073" s="3">
        <v>0</v>
      </c>
    </row>
    <row r="1074" spans="31:38" x14ac:dyDescent="0.25">
      <c r="AE1074" s="3" t="str">
        <f t="shared" si="94"/>
        <v>RA_544_39.45_4_202425</v>
      </c>
      <c r="AF1074" s="3">
        <v>202425</v>
      </c>
      <c r="AG1074" s="3" t="s">
        <v>193</v>
      </c>
      <c r="AH1074" s="3">
        <v>544</v>
      </c>
      <c r="AI1074" s="3">
        <v>39.450000000000003</v>
      </c>
      <c r="AJ1074" s="3" t="s">
        <v>105</v>
      </c>
      <c r="AK1074" s="3">
        <v>4</v>
      </c>
      <c r="AL1074" s="3">
        <v>991.09</v>
      </c>
    </row>
    <row r="1075" spans="31:38" x14ac:dyDescent="0.25">
      <c r="AE1075" s="3" t="str">
        <f t="shared" si="94"/>
        <v>RA_572_39.45_4_202425</v>
      </c>
      <c r="AF1075" s="3">
        <v>202425</v>
      </c>
      <c r="AG1075" s="3" t="s">
        <v>193</v>
      </c>
      <c r="AH1075" s="3">
        <v>572</v>
      </c>
      <c r="AI1075" s="3">
        <v>39.450000000000003</v>
      </c>
      <c r="AJ1075" s="3" t="s">
        <v>105</v>
      </c>
      <c r="AK1075" s="3">
        <v>4</v>
      </c>
      <c r="AL1075" s="3">
        <v>0</v>
      </c>
    </row>
    <row r="1076" spans="31:38" x14ac:dyDescent="0.25">
      <c r="AE1076" s="3" t="str">
        <f t="shared" si="94"/>
        <v>RA_520_39.45_4_202425</v>
      </c>
      <c r="AF1076" s="3">
        <v>202425</v>
      </c>
      <c r="AG1076" s="3" t="s">
        <v>193</v>
      </c>
      <c r="AH1076" s="3">
        <v>520</v>
      </c>
      <c r="AI1076" s="3">
        <v>39.450000000000003</v>
      </c>
      <c r="AJ1076" s="3" t="s">
        <v>105</v>
      </c>
      <c r="AK1076" s="3">
        <v>4</v>
      </c>
      <c r="AL1076" s="3">
        <v>0</v>
      </c>
    </row>
    <row r="1077" spans="31:38" x14ac:dyDescent="0.25">
      <c r="AE1077" s="3" t="str">
        <f t="shared" si="94"/>
        <v>RA_514_39.45_4_202425</v>
      </c>
      <c r="AF1077" s="3">
        <v>202425</v>
      </c>
      <c r="AG1077" s="3" t="s">
        <v>193</v>
      </c>
      <c r="AH1077" s="3">
        <v>514</v>
      </c>
      <c r="AI1077" s="3">
        <v>39.450000000000003</v>
      </c>
      <c r="AJ1077" s="3" t="s">
        <v>105</v>
      </c>
      <c r="AK1077" s="3">
        <v>4</v>
      </c>
      <c r="AL1077" s="3">
        <v>0</v>
      </c>
    </row>
    <row r="1078" spans="31:38" x14ac:dyDescent="0.25">
      <c r="AE1078" s="3" t="str">
        <f t="shared" si="94"/>
        <v>RA_542_39.45_4_202425</v>
      </c>
      <c r="AF1078" s="3">
        <v>202425</v>
      </c>
      <c r="AG1078" s="3" t="s">
        <v>193</v>
      </c>
      <c r="AH1078" s="3">
        <v>542</v>
      </c>
      <c r="AI1078" s="3">
        <v>39.450000000000003</v>
      </c>
      <c r="AJ1078" s="3" t="s">
        <v>105</v>
      </c>
      <c r="AK1078" s="3">
        <v>4</v>
      </c>
      <c r="AL1078" s="3">
        <v>331.65800000000002</v>
      </c>
    </row>
    <row r="1079" spans="31:38" x14ac:dyDescent="0.25">
      <c r="AE1079" s="3" t="str">
        <f t="shared" si="94"/>
        <v>RA_512_39.45_4_202425</v>
      </c>
      <c r="AF1079" s="3">
        <v>202425</v>
      </c>
      <c r="AG1079" s="3" t="s">
        <v>193</v>
      </c>
      <c r="AH1079" s="3">
        <v>512</v>
      </c>
      <c r="AI1079" s="3">
        <v>39.450000000000003</v>
      </c>
      <c r="AJ1079" s="3" t="s">
        <v>105</v>
      </c>
      <c r="AK1079" s="3">
        <v>4</v>
      </c>
      <c r="AL1079" s="3">
        <v>0</v>
      </c>
    </row>
    <row r="1080" spans="31:38" x14ac:dyDescent="0.25">
      <c r="AE1080" s="3" t="str">
        <f t="shared" si="94"/>
        <v>RA_518_39.45_4_202425</v>
      </c>
      <c r="AF1080" s="3">
        <v>202425</v>
      </c>
      <c r="AG1080" s="3" t="s">
        <v>193</v>
      </c>
      <c r="AH1080" s="3">
        <v>518</v>
      </c>
      <c r="AI1080" s="3">
        <v>39.450000000000003</v>
      </c>
      <c r="AJ1080" s="3" t="s">
        <v>105</v>
      </c>
      <c r="AK1080" s="3">
        <v>4</v>
      </c>
      <c r="AL1080" s="3">
        <v>0</v>
      </c>
    </row>
    <row r="1081" spans="31:38" x14ac:dyDescent="0.25">
      <c r="AE1081" s="3" t="str">
        <f t="shared" si="94"/>
        <v>RA_522_39.45_4_202425</v>
      </c>
      <c r="AF1081" s="3">
        <v>202425</v>
      </c>
      <c r="AG1081" s="3" t="s">
        <v>193</v>
      </c>
      <c r="AH1081" s="3">
        <v>522</v>
      </c>
      <c r="AI1081" s="3">
        <v>39.450000000000003</v>
      </c>
      <c r="AJ1081" s="3" t="s">
        <v>105</v>
      </c>
      <c r="AK1081" s="3">
        <v>4</v>
      </c>
      <c r="AL1081" s="3">
        <v>1.0780000000000001</v>
      </c>
    </row>
    <row r="1082" spans="31:38" x14ac:dyDescent="0.25">
      <c r="AE1082" s="3" t="str">
        <f t="shared" si="94"/>
        <v>RA_524_39.45_4_202425</v>
      </c>
      <c r="AF1082" s="3">
        <v>202425</v>
      </c>
      <c r="AG1082" s="3" t="s">
        <v>193</v>
      </c>
      <c r="AH1082" s="3">
        <v>524</v>
      </c>
      <c r="AI1082" s="3">
        <v>39.450000000000003</v>
      </c>
      <c r="AJ1082" s="3" t="s">
        <v>105</v>
      </c>
      <c r="AK1082" s="3">
        <v>4</v>
      </c>
      <c r="AL1082" s="3">
        <v>20.14</v>
      </c>
    </row>
    <row r="1083" spans="31:38" x14ac:dyDescent="0.25">
      <c r="AE1083" s="3" t="str">
        <f t="shared" si="94"/>
        <v>RA_526_39.45_4_202425</v>
      </c>
      <c r="AF1083" s="3">
        <v>202425</v>
      </c>
      <c r="AG1083" s="3" t="s">
        <v>193</v>
      </c>
      <c r="AH1083" s="3">
        <v>526</v>
      </c>
      <c r="AI1083" s="3">
        <v>39.450000000000003</v>
      </c>
      <c r="AJ1083" s="3" t="s">
        <v>105</v>
      </c>
      <c r="AK1083" s="3">
        <v>4</v>
      </c>
      <c r="AL1083" s="3">
        <v>30.406296717298375</v>
      </c>
    </row>
    <row r="1084" spans="31:38" x14ac:dyDescent="0.25">
      <c r="AE1084" s="3" t="str">
        <f t="shared" si="94"/>
        <v>RA_538_39.45_4_202425</v>
      </c>
      <c r="AF1084" s="3">
        <v>202425</v>
      </c>
      <c r="AG1084" s="3" t="s">
        <v>193</v>
      </c>
      <c r="AH1084" s="3">
        <v>538</v>
      </c>
      <c r="AI1084" s="3">
        <v>39.450000000000003</v>
      </c>
      <c r="AJ1084" s="3" t="s">
        <v>105</v>
      </c>
      <c r="AK1084" s="3">
        <v>4</v>
      </c>
      <c r="AL1084" s="3">
        <v>0</v>
      </c>
    </row>
    <row r="1085" spans="31:38" x14ac:dyDescent="0.25">
      <c r="AE1085" s="3" t="str">
        <f t="shared" si="94"/>
        <v>RA_516_39.45_4_202425</v>
      </c>
      <c r="AF1085" s="3">
        <v>202425</v>
      </c>
      <c r="AG1085" s="3" t="s">
        <v>193</v>
      </c>
      <c r="AH1085" s="3">
        <v>516</v>
      </c>
      <c r="AI1085" s="3">
        <v>39.450000000000003</v>
      </c>
      <c r="AJ1085" s="3" t="s">
        <v>105</v>
      </c>
      <c r="AK1085" s="3">
        <v>4</v>
      </c>
      <c r="AL1085" s="3">
        <v>0</v>
      </c>
    </row>
    <row r="1086" spans="31:38" x14ac:dyDescent="0.25">
      <c r="AE1086" s="3" t="str">
        <f t="shared" si="94"/>
        <v>RA_540_39.45_4_202425</v>
      </c>
      <c r="AF1086" s="3">
        <v>202425</v>
      </c>
      <c r="AG1086" s="3" t="s">
        <v>193</v>
      </c>
      <c r="AH1086" s="3">
        <v>540</v>
      </c>
      <c r="AI1086" s="3">
        <v>39.450000000000003</v>
      </c>
      <c r="AJ1086" s="3" t="s">
        <v>105</v>
      </c>
      <c r="AK1086" s="3">
        <v>4</v>
      </c>
      <c r="AL1086" s="3">
        <v>0</v>
      </c>
    </row>
    <row r="1087" spans="31:38" x14ac:dyDescent="0.25">
      <c r="AE1087" s="3" t="str">
        <f t="shared" si="94"/>
        <v>RA_528_39.45_4_202425</v>
      </c>
      <c r="AF1087" s="3">
        <v>202425</v>
      </c>
      <c r="AG1087" s="3" t="s">
        <v>193</v>
      </c>
      <c r="AH1087" s="3">
        <v>528</v>
      </c>
      <c r="AI1087" s="3">
        <v>39.450000000000003</v>
      </c>
      <c r="AJ1087" s="3" t="s">
        <v>105</v>
      </c>
      <c r="AK1087" s="3">
        <v>4</v>
      </c>
      <c r="AL1087" s="3">
        <v>0</v>
      </c>
    </row>
    <row r="1088" spans="31:38" x14ac:dyDescent="0.25">
      <c r="AE1088" s="3" t="str">
        <f t="shared" si="94"/>
        <v>RA_536_39.45_4_202425</v>
      </c>
      <c r="AF1088" s="3">
        <v>202425</v>
      </c>
      <c r="AG1088" s="3" t="s">
        <v>193</v>
      </c>
      <c r="AH1088" s="3">
        <v>536</v>
      </c>
      <c r="AI1088" s="3">
        <v>39.450000000000003</v>
      </c>
      <c r="AJ1088" s="3" t="s">
        <v>105</v>
      </c>
      <c r="AK1088" s="3">
        <v>4</v>
      </c>
      <c r="AL1088" s="3">
        <v>0</v>
      </c>
    </row>
    <row r="1089" spans="31:38" x14ac:dyDescent="0.25">
      <c r="AE1089" s="3" t="str">
        <f t="shared" si="94"/>
        <v>RA_534_39.45_4_202425</v>
      </c>
      <c r="AF1089" s="3">
        <v>202425</v>
      </c>
      <c r="AG1089" s="3" t="s">
        <v>193</v>
      </c>
      <c r="AH1089" s="3">
        <v>534</v>
      </c>
      <c r="AI1089" s="3">
        <v>39.450000000000003</v>
      </c>
      <c r="AJ1089" s="3" t="s">
        <v>105</v>
      </c>
      <c r="AK1089" s="3">
        <v>4</v>
      </c>
      <c r="AL1089" s="3">
        <v>3</v>
      </c>
    </row>
    <row r="1090" spans="31:38" x14ac:dyDescent="0.25">
      <c r="AE1090" s="3" t="str">
        <f t="shared" si="94"/>
        <v>RA_532_39.45_4_202425</v>
      </c>
      <c r="AF1090" s="3">
        <v>202425</v>
      </c>
      <c r="AG1090" s="3" t="s">
        <v>193</v>
      </c>
      <c r="AH1090" s="3">
        <v>532</v>
      </c>
      <c r="AI1090" s="3">
        <v>39.450000000000003</v>
      </c>
      <c r="AJ1090" s="3" t="s">
        <v>105</v>
      </c>
      <c r="AK1090" s="3">
        <v>4</v>
      </c>
      <c r="AL1090" s="3">
        <v>1535.787</v>
      </c>
    </row>
    <row r="1091" spans="31:38" x14ac:dyDescent="0.25">
      <c r="AE1091" s="3" t="str">
        <f t="shared" si="94"/>
        <v>RA_530_39.45_4_202425</v>
      </c>
      <c r="AF1091" s="3">
        <v>202425</v>
      </c>
      <c r="AG1091" s="3" t="s">
        <v>193</v>
      </c>
      <c r="AH1091" s="3">
        <v>530</v>
      </c>
      <c r="AI1091" s="3">
        <v>39.450000000000003</v>
      </c>
      <c r="AJ1091" s="3" t="s">
        <v>105</v>
      </c>
      <c r="AK1091" s="3">
        <v>4</v>
      </c>
      <c r="AL1091" s="3">
        <v>0.90300000000000002</v>
      </c>
    </row>
    <row r="1092" spans="31:38" x14ac:dyDescent="0.25">
      <c r="AE1092" s="3" t="str">
        <f t="shared" ref="AE1092:AE1155" si="95">AG1092&amp;"_"&amp;AH1092&amp;"_"&amp;AI1092&amp;"_"&amp;AK1092&amp;"_"&amp;AF1092</f>
        <v>RA_572_39.47_4_202526</v>
      </c>
      <c r="AF1092" s="3">
        <v>202526</v>
      </c>
      <c r="AG1092" s="3" t="s">
        <v>193</v>
      </c>
      <c r="AH1092" s="3">
        <v>572</v>
      </c>
      <c r="AI1092" s="3">
        <v>39.47</v>
      </c>
      <c r="AJ1092" s="3" t="s">
        <v>445</v>
      </c>
      <c r="AK1092" s="3">
        <v>4</v>
      </c>
      <c r="AL1092" s="3">
        <v>0</v>
      </c>
    </row>
    <row r="1093" spans="31:38" x14ac:dyDescent="0.25">
      <c r="AE1093" s="3" t="str">
        <f t="shared" si="95"/>
        <v>RA_544_39.47_4_202526</v>
      </c>
      <c r="AF1093" s="3">
        <v>202526</v>
      </c>
      <c r="AG1093" s="3" t="s">
        <v>193</v>
      </c>
      <c r="AH1093" s="3">
        <v>544</v>
      </c>
      <c r="AI1093" s="3">
        <v>39.47</v>
      </c>
      <c r="AJ1093" s="3" t="s">
        <v>445</v>
      </c>
      <c r="AK1093" s="3">
        <v>4</v>
      </c>
      <c r="AL1093" s="3">
        <v>0</v>
      </c>
    </row>
    <row r="1094" spans="31:38" x14ac:dyDescent="0.25">
      <c r="AE1094" s="3" t="str">
        <f t="shared" si="95"/>
        <v>RA_545_39.47_4_202526</v>
      </c>
      <c r="AF1094" s="3">
        <v>202526</v>
      </c>
      <c r="AG1094" s="3" t="s">
        <v>193</v>
      </c>
      <c r="AH1094" s="3">
        <v>545</v>
      </c>
      <c r="AI1094" s="3">
        <v>39.47</v>
      </c>
      <c r="AJ1094" s="3" t="s">
        <v>445</v>
      </c>
      <c r="AK1094" s="3">
        <v>4</v>
      </c>
      <c r="AL1094" s="3">
        <v>230.40100000000001</v>
      </c>
    </row>
    <row r="1095" spans="31:38" x14ac:dyDescent="0.25">
      <c r="AE1095" s="3" t="str">
        <f t="shared" si="95"/>
        <v>RA_546_39.47_4_202526</v>
      </c>
      <c r="AF1095" s="3">
        <v>202526</v>
      </c>
      <c r="AG1095" s="3" t="s">
        <v>193</v>
      </c>
      <c r="AH1095" s="3">
        <v>546</v>
      </c>
      <c r="AI1095" s="3">
        <v>39.47</v>
      </c>
      <c r="AJ1095" s="3" t="s">
        <v>445</v>
      </c>
      <c r="AK1095" s="3">
        <v>4</v>
      </c>
      <c r="AL1095" s="3">
        <v>203</v>
      </c>
    </row>
    <row r="1096" spans="31:38" x14ac:dyDescent="0.25">
      <c r="AE1096" s="3" t="str">
        <f t="shared" si="95"/>
        <v>RA_548_39.47_4_202526</v>
      </c>
      <c r="AF1096" s="3">
        <v>202526</v>
      </c>
      <c r="AG1096" s="3" t="s">
        <v>193</v>
      </c>
      <c r="AH1096" s="3">
        <v>548</v>
      </c>
      <c r="AI1096" s="3">
        <v>39.47</v>
      </c>
      <c r="AJ1096" s="3" t="s">
        <v>445</v>
      </c>
      <c r="AK1096" s="3">
        <v>4</v>
      </c>
      <c r="AL1096" s="3">
        <v>65.715999999999994</v>
      </c>
    </row>
    <row r="1097" spans="31:38" x14ac:dyDescent="0.25">
      <c r="AE1097" s="3" t="str">
        <f t="shared" si="95"/>
        <v>RA_550_39.47_4_202526</v>
      </c>
      <c r="AF1097" s="3">
        <v>202526</v>
      </c>
      <c r="AG1097" s="3" t="s">
        <v>193</v>
      </c>
      <c r="AH1097" s="3">
        <v>550</v>
      </c>
      <c r="AI1097" s="3">
        <v>39.47</v>
      </c>
      <c r="AJ1097" s="3" t="s">
        <v>445</v>
      </c>
      <c r="AK1097" s="3">
        <v>4</v>
      </c>
      <c r="AL1097" s="3">
        <v>1690.087</v>
      </c>
    </row>
    <row r="1098" spans="31:38" x14ac:dyDescent="0.25">
      <c r="AE1098" s="3" t="str">
        <f t="shared" si="95"/>
        <v>RA_562_39.47_4_202526</v>
      </c>
      <c r="AF1098" s="3">
        <v>202526</v>
      </c>
      <c r="AG1098" s="3" t="s">
        <v>193</v>
      </c>
      <c r="AH1098" s="3">
        <v>562</v>
      </c>
      <c r="AI1098" s="3">
        <v>39.47</v>
      </c>
      <c r="AJ1098" s="3" t="s">
        <v>445</v>
      </c>
      <c r="AK1098" s="3">
        <v>4</v>
      </c>
      <c r="AL1098" s="3">
        <v>0</v>
      </c>
    </row>
    <row r="1099" spans="31:38" x14ac:dyDescent="0.25">
      <c r="AE1099" s="3" t="str">
        <f t="shared" si="95"/>
        <v>RA_542_39.47_4_202526</v>
      </c>
      <c r="AF1099" s="3">
        <v>202526</v>
      </c>
      <c r="AG1099" s="3" t="s">
        <v>193</v>
      </c>
      <c r="AH1099" s="3">
        <v>542</v>
      </c>
      <c r="AI1099" s="3">
        <v>39.47</v>
      </c>
      <c r="AJ1099" s="3" t="s">
        <v>445</v>
      </c>
      <c r="AK1099" s="3">
        <v>4</v>
      </c>
      <c r="AL1099" s="3">
        <v>0</v>
      </c>
    </row>
    <row r="1100" spans="31:38" x14ac:dyDescent="0.25">
      <c r="AE1100" s="3" t="str">
        <f t="shared" si="95"/>
        <v>RA_568_39.47_4_202526</v>
      </c>
      <c r="AF1100" s="3">
        <v>202526</v>
      </c>
      <c r="AG1100" s="3" t="s">
        <v>193</v>
      </c>
      <c r="AH1100" s="3">
        <v>568</v>
      </c>
      <c r="AI1100" s="3">
        <v>39.47</v>
      </c>
      <c r="AJ1100" s="3" t="s">
        <v>445</v>
      </c>
      <c r="AK1100" s="3">
        <v>4</v>
      </c>
      <c r="AL1100" s="3">
        <v>0</v>
      </c>
    </row>
    <row r="1101" spans="31:38" x14ac:dyDescent="0.25">
      <c r="AE1101" s="3" t="str">
        <f t="shared" si="95"/>
        <v>RA_552_39.47_4_202526</v>
      </c>
      <c r="AF1101" s="3">
        <v>202526</v>
      </c>
      <c r="AG1101" s="3" t="s">
        <v>193</v>
      </c>
      <c r="AH1101" s="3">
        <v>552</v>
      </c>
      <c r="AI1101" s="3">
        <v>39.47</v>
      </c>
      <c r="AJ1101" s="3" t="s">
        <v>445</v>
      </c>
      <c r="AK1101" s="3">
        <v>4</v>
      </c>
      <c r="AL1101" s="3">
        <v>116.8</v>
      </c>
    </row>
    <row r="1102" spans="31:38" x14ac:dyDescent="0.25">
      <c r="AE1102" s="3" t="str">
        <f t="shared" si="95"/>
        <v>RA_574_39.47_4_202526</v>
      </c>
      <c r="AF1102" s="3">
        <v>202526</v>
      </c>
      <c r="AG1102" s="3" t="s">
        <v>193</v>
      </c>
      <c r="AH1102" s="3">
        <v>574</v>
      </c>
      <c r="AI1102" s="3">
        <v>39.47</v>
      </c>
      <c r="AJ1102" s="3" t="s">
        <v>445</v>
      </c>
      <c r="AK1102" s="3">
        <v>4</v>
      </c>
      <c r="AL1102" s="3">
        <v>0</v>
      </c>
    </row>
    <row r="1103" spans="31:38" x14ac:dyDescent="0.25">
      <c r="AE1103" s="3" t="str">
        <f t="shared" si="95"/>
        <v>RA_576_39.47_4_202526</v>
      </c>
      <c r="AF1103" s="3">
        <v>202526</v>
      </c>
      <c r="AG1103" s="3" t="s">
        <v>193</v>
      </c>
      <c r="AH1103" s="3">
        <v>576</v>
      </c>
      <c r="AI1103" s="3">
        <v>39.47</v>
      </c>
      <c r="AJ1103" s="3" t="s">
        <v>445</v>
      </c>
      <c r="AK1103" s="3">
        <v>4</v>
      </c>
      <c r="AL1103" s="3">
        <v>0</v>
      </c>
    </row>
    <row r="1104" spans="31:38" x14ac:dyDescent="0.25">
      <c r="AE1104" s="3" t="str">
        <f t="shared" si="95"/>
        <v>RA_582_39.47_4_202526</v>
      </c>
      <c r="AF1104" s="3">
        <v>202526</v>
      </c>
      <c r="AG1104" s="3" t="s">
        <v>193</v>
      </c>
      <c r="AH1104" s="3">
        <v>582</v>
      </c>
      <c r="AI1104" s="3">
        <v>39.47</v>
      </c>
      <c r="AJ1104" s="3" t="s">
        <v>445</v>
      </c>
      <c r="AK1104" s="3">
        <v>4</v>
      </c>
      <c r="AL1104" s="3">
        <v>0</v>
      </c>
    </row>
    <row r="1105" spans="31:38" x14ac:dyDescent="0.25">
      <c r="AE1105" s="3" t="str">
        <f t="shared" si="95"/>
        <v>RA_584_39.47_4_202526</v>
      </c>
      <c r="AF1105" s="3">
        <v>202526</v>
      </c>
      <c r="AG1105" s="3" t="s">
        <v>193</v>
      </c>
      <c r="AH1105" s="3">
        <v>584</v>
      </c>
      <c r="AI1105" s="3">
        <v>39.47</v>
      </c>
      <c r="AJ1105" s="3" t="s">
        <v>445</v>
      </c>
      <c r="AK1105" s="3">
        <v>4</v>
      </c>
      <c r="AL1105" s="3">
        <v>0</v>
      </c>
    </row>
    <row r="1106" spans="31:38" x14ac:dyDescent="0.25">
      <c r="AE1106" s="3" t="str">
        <f t="shared" si="95"/>
        <v>RA_586_39.47_4_202526</v>
      </c>
      <c r="AF1106" s="3">
        <v>202526</v>
      </c>
      <c r="AG1106" s="3" t="s">
        <v>193</v>
      </c>
      <c r="AH1106" s="3">
        <v>586</v>
      </c>
      <c r="AI1106" s="3">
        <v>39.47</v>
      </c>
      <c r="AJ1106" s="3" t="s">
        <v>445</v>
      </c>
      <c r="AK1106" s="3">
        <v>4</v>
      </c>
      <c r="AL1106" s="3">
        <v>0</v>
      </c>
    </row>
    <row r="1107" spans="31:38" x14ac:dyDescent="0.25">
      <c r="AE1107" s="3" t="str">
        <f t="shared" si="95"/>
        <v>RA_566_39.47_4_202526</v>
      </c>
      <c r="AF1107" s="3">
        <v>202526</v>
      </c>
      <c r="AG1107" s="3" t="s">
        <v>193</v>
      </c>
      <c r="AH1107" s="3">
        <v>566</v>
      </c>
      <c r="AI1107" s="3">
        <v>39.47</v>
      </c>
      <c r="AJ1107" s="3" t="s">
        <v>445</v>
      </c>
      <c r="AK1107" s="3">
        <v>4</v>
      </c>
      <c r="AL1107" s="3">
        <v>0</v>
      </c>
    </row>
    <row r="1108" spans="31:38" x14ac:dyDescent="0.25">
      <c r="AE1108" s="3" t="str">
        <f t="shared" si="95"/>
        <v>RA_514_39.47_4_202526</v>
      </c>
      <c r="AF1108" s="3">
        <v>202526</v>
      </c>
      <c r="AG1108" s="3" t="s">
        <v>193</v>
      </c>
      <c r="AH1108" s="3">
        <v>514</v>
      </c>
      <c r="AI1108" s="3">
        <v>39.47</v>
      </c>
      <c r="AJ1108" s="3" t="s">
        <v>445</v>
      </c>
      <c r="AK1108" s="3">
        <v>4</v>
      </c>
      <c r="AL1108" s="3">
        <v>0</v>
      </c>
    </row>
    <row r="1109" spans="31:38" x14ac:dyDescent="0.25">
      <c r="AE1109" s="3" t="str">
        <f t="shared" si="95"/>
        <v>RA_564_39.47_4_202526</v>
      </c>
      <c r="AF1109" s="3">
        <v>202526</v>
      </c>
      <c r="AG1109" s="3" t="s">
        <v>193</v>
      </c>
      <c r="AH1109" s="3">
        <v>564</v>
      </c>
      <c r="AI1109" s="3">
        <v>39.47</v>
      </c>
      <c r="AJ1109" s="3" t="s">
        <v>445</v>
      </c>
      <c r="AK1109" s="3">
        <v>4</v>
      </c>
      <c r="AL1109" s="3">
        <v>0</v>
      </c>
    </row>
    <row r="1110" spans="31:38" x14ac:dyDescent="0.25">
      <c r="AE1110" s="3" t="str">
        <f t="shared" si="95"/>
        <v>RA_512_39.47_4_202526</v>
      </c>
      <c r="AF1110" s="3">
        <v>202526</v>
      </c>
      <c r="AG1110" s="3" t="s">
        <v>193</v>
      </c>
      <c r="AH1110" s="3">
        <v>512</v>
      </c>
      <c r="AI1110" s="3">
        <v>39.47</v>
      </c>
      <c r="AJ1110" s="3" t="s">
        <v>445</v>
      </c>
      <c r="AK1110" s="3">
        <v>4</v>
      </c>
      <c r="AL1110" s="3">
        <v>0</v>
      </c>
    </row>
    <row r="1111" spans="31:38" x14ac:dyDescent="0.25">
      <c r="AE1111" s="3" t="str">
        <f t="shared" si="95"/>
        <v>RA_540_39.47_4_202526</v>
      </c>
      <c r="AF1111" s="3">
        <v>202526</v>
      </c>
      <c r="AG1111" s="3" t="s">
        <v>193</v>
      </c>
      <c r="AH1111" s="3">
        <v>540</v>
      </c>
      <c r="AI1111" s="3">
        <v>39.47</v>
      </c>
      <c r="AJ1111" s="3" t="s">
        <v>445</v>
      </c>
      <c r="AK1111" s="3">
        <v>4</v>
      </c>
      <c r="AL1111" s="3">
        <v>1205.299</v>
      </c>
    </row>
    <row r="1112" spans="31:38" x14ac:dyDescent="0.25">
      <c r="AE1112" s="3" t="str">
        <f t="shared" si="95"/>
        <v>RA_516_39.47_4_202526</v>
      </c>
      <c r="AF1112" s="3">
        <v>202526</v>
      </c>
      <c r="AG1112" s="3" t="s">
        <v>193</v>
      </c>
      <c r="AH1112" s="3">
        <v>516</v>
      </c>
      <c r="AI1112" s="3">
        <v>39.47</v>
      </c>
      <c r="AJ1112" s="3" t="s">
        <v>445</v>
      </c>
      <c r="AK1112" s="3">
        <v>4</v>
      </c>
      <c r="AL1112" s="3">
        <v>0</v>
      </c>
    </row>
    <row r="1113" spans="31:38" x14ac:dyDescent="0.25">
      <c r="AE1113" s="3" t="str">
        <f t="shared" si="95"/>
        <v>RA_518_39.47_4_202526</v>
      </c>
      <c r="AF1113" s="3">
        <v>202526</v>
      </c>
      <c r="AG1113" s="3" t="s">
        <v>193</v>
      </c>
      <c r="AH1113" s="3">
        <v>518</v>
      </c>
      <c r="AI1113" s="3">
        <v>39.47</v>
      </c>
      <c r="AJ1113" s="3" t="s">
        <v>445</v>
      </c>
      <c r="AK1113" s="3">
        <v>4</v>
      </c>
      <c r="AL1113" s="3">
        <v>0</v>
      </c>
    </row>
    <row r="1114" spans="31:38" x14ac:dyDescent="0.25">
      <c r="AE1114" s="3" t="str">
        <f t="shared" si="95"/>
        <v>RA_520_39.47_4_202526</v>
      </c>
      <c r="AF1114" s="3">
        <v>202526</v>
      </c>
      <c r="AG1114" s="3" t="s">
        <v>193</v>
      </c>
      <c r="AH1114" s="3">
        <v>520</v>
      </c>
      <c r="AI1114" s="3">
        <v>39.47</v>
      </c>
      <c r="AJ1114" s="3" t="s">
        <v>445</v>
      </c>
      <c r="AK1114" s="3">
        <v>4</v>
      </c>
      <c r="AL1114" s="3">
        <v>1435.2239999999999</v>
      </c>
    </row>
    <row r="1115" spans="31:38" x14ac:dyDescent="0.25">
      <c r="AE1115" s="3" t="str">
        <f t="shared" si="95"/>
        <v>RA_522_39.47_4_202526</v>
      </c>
      <c r="AF1115" s="3">
        <v>202526</v>
      </c>
      <c r="AG1115" s="3" t="s">
        <v>193</v>
      </c>
      <c r="AH1115" s="3">
        <v>522</v>
      </c>
      <c r="AI1115" s="3">
        <v>39.47</v>
      </c>
      <c r="AJ1115" s="3" t="s">
        <v>445</v>
      </c>
      <c r="AK1115" s="3">
        <v>4</v>
      </c>
      <c r="AL1115" s="3">
        <v>2801.0039999999999</v>
      </c>
    </row>
    <row r="1116" spans="31:38" x14ac:dyDescent="0.25">
      <c r="AE1116" s="3" t="str">
        <f t="shared" si="95"/>
        <v>RA_524_39.47_4_202526</v>
      </c>
      <c r="AF1116" s="3">
        <v>202526</v>
      </c>
      <c r="AG1116" s="3" t="s">
        <v>193</v>
      </c>
      <c r="AH1116" s="3">
        <v>524</v>
      </c>
      <c r="AI1116" s="3">
        <v>39.47</v>
      </c>
      <c r="AJ1116" s="3" t="s">
        <v>445</v>
      </c>
      <c r="AK1116" s="3">
        <v>4</v>
      </c>
      <c r="AL1116" s="3">
        <v>0</v>
      </c>
    </row>
    <row r="1117" spans="31:38" x14ac:dyDescent="0.25">
      <c r="AE1117" s="3" t="str">
        <f t="shared" si="95"/>
        <v>RA_528_39.47_4_202526</v>
      </c>
      <c r="AF1117" s="3">
        <v>202526</v>
      </c>
      <c r="AG1117" s="3" t="s">
        <v>193</v>
      </c>
      <c r="AH1117" s="3">
        <v>528</v>
      </c>
      <c r="AI1117" s="3">
        <v>39.47</v>
      </c>
      <c r="AJ1117" s="3" t="s">
        <v>445</v>
      </c>
      <c r="AK1117" s="3">
        <v>4</v>
      </c>
      <c r="AL1117" s="3">
        <v>0</v>
      </c>
    </row>
    <row r="1118" spans="31:38" x14ac:dyDescent="0.25">
      <c r="AE1118" s="3" t="str">
        <f t="shared" si="95"/>
        <v>RA_530_39.47_4_202526</v>
      </c>
      <c r="AF1118" s="3">
        <v>202526</v>
      </c>
      <c r="AG1118" s="3" t="s">
        <v>193</v>
      </c>
      <c r="AH1118" s="3">
        <v>530</v>
      </c>
      <c r="AI1118" s="3">
        <v>39.47</v>
      </c>
      <c r="AJ1118" s="3" t="s">
        <v>445</v>
      </c>
      <c r="AK1118" s="3">
        <v>4</v>
      </c>
      <c r="AL1118" s="3">
        <v>554.83900000000006</v>
      </c>
    </row>
    <row r="1119" spans="31:38" x14ac:dyDescent="0.25">
      <c r="AE1119" s="3" t="str">
        <f t="shared" si="95"/>
        <v>RA_532_39.47_4_202526</v>
      </c>
      <c r="AF1119" s="3">
        <v>202526</v>
      </c>
      <c r="AG1119" s="3" t="s">
        <v>193</v>
      </c>
      <c r="AH1119" s="3">
        <v>532</v>
      </c>
      <c r="AI1119" s="3">
        <v>39.47</v>
      </c>
      <c r="AJ1119" s="3" t="s">
        <v>445</v>
      </c>
      <c r="AK1119" s="3">
        <v>4</v>
      </c>
      <c r="AL1119" s="3">
        <v>3032.3119999999999</v>
      </c>
    </row>
    <row r="1120" spans="31:38" x14ac:dyDescent="0.25">
      <c r="AE1120" s="3" t="str">
        <f t="shared" si="95"/>
        <v>RA_534_39.47_4_202526</v>
      </c>
      <c r="AF1120" s="3">
        <v>202526</v>
      </c>
      <c r="AG1120" s="3" t="s">
        <v>193</v>
      </c>
      <c r="AH1120" s="3">
        <v>534</v>
      </c>
      <c r="AI1120" s="3">
        <v>39.47</v>
      </c>
      <c r="AJ1120" s="3" t="s">
        <v>445</v>
      </c>
      <c r="AK1120" s="3">
        <v>4</v>
      </c>
      <c r="AL1120" s="3">
        <v>0</v>
      </c>
    </row>
    <row r="1121" spans="31:38" x14ac:dyDescent="0.25">
      <c r="AE1121" s="3" t="str">
        <f t="shared" si="95"/>
        <v>RA_536_39.47_4_202526</v>
      </c>
      <c r="AF1121" s="3">
        <v>202526</v>
      </c>
      <c r="AG1121" s="3" t="s">
        <v>193</v>
      </c>
      <c r="AH1121" s="3">
        <v>536</v>
      </c>
      <c r="AI1121" s="3">
        <v>39.47</v>
      </c>
      <c r="AJ1121" s="3" t="s">
        <v>445</v>
      </c>
      <c r="AK1121" s="3">
        <v>4</v>
      </c>
      <c r="AL1121" s="3">
        <v>523.279</v>
      </c>
    </row>
    <row r="1122" spans="31:38" x14ac:dyDescent="0.25">
      <c r="AE1122" s="3" t="str">
        <f t="shared" si="95"/>
        <v>RA_538_39.47_4_202526</v>
      </c>
      <c r="AF1122" s="3">
        <v>202526</v>
      </c>
      <c r="AG1122" s="3" t="s">
        <v>193</v>
      </c>
      <c r="AH1122" s="3">
        <v>538</v>
      </c>
      <c r="AI1122" s="3">
        <v>39.47</v>
      </c>
      <c r="AJ1122" s="3" t="s">
        <v>445</v>
      </c>
      <c r="AK1122" s="3">
        <v>4</v>
      </c>
      <c r="AL1122" s="3">
        <v>0</v>
      </c>
    </row>
    <row r="1123" spans="31:38" x14ac:dyDescent="0.25">
      <c r="AE1123" s="3" t="str">
        <f t="shared" si="95"/>
        <v>RA_526_39.47_4_202526</v>
      </c>
      <c r="AF1123" s="3">
        <v>202526</v>
      </c>
      <c r="AG1123" s="3" t="s">
        <v>193</v>
      </c>
      <c r="AH1123" s="3">
        <v>526</v>
      </c>
      <c r="AI1123" s="3">
        <v>39.47</v>
      </c>
      <c r="AJ1123" s="3" t="s">
        <v>445</v>
      </c>
      <c r="AK1123" s="3">
        <v>4</v>
      </c>
      <c r="AL1123" s="3">
        <v>556</v>
      </c>
    </row>
    <row r="1124" spans="31:38" x14ac:dyDescent="0.25">
      <c r="AE1124" s="3" t="str">
        <f t="shared" si="95"/>
        <v>RA_582_39.47_4_202425</v>
      </c>
      <c r="AF1124" s="3">
        <v>202425</v>
      </c>
      <c r="AG1124" s="3" t="s">
        <v>193</v>
      </c>
      <c r="AH1124" s="3">
        <v>582</v>
      </c>
      <c r="AI1124" s="3">
        <v>39.47</v>
      </c>
      <c r="AJ1124" s="3" t="s">
        <v>445</v>
      </c>
      <c r="AK1124" s="3">
        <v>4</v>
      </c>
      <c r="AL1124" s="3">
        <v>0</v>
      </c>
    </row>
    <row r="1125" spans="31:38" x14ac:dyDescent="0.25">
      <c r="AE1125" s="3" t="str">
        <f t="shared" si="95"/>
        <v>RA_546_39.47_4_202425</v>
      </c>
      <c r="AF1125" s="3">
        <v>202425</v>
      </c>
      <c r="AG1125" s="3" t="s">
        <v>193</v>
      </c>
      <c r="AH1125" s="3">
        <v>546</v>
      </c>
      <c r="AI1125" s="3">
        <v>39.47</v>
      </c>
      <c r="AJ1125" s="3" t="s">
        <v>445</v>
      </c>
      <c r="AK1125" s="3">
        <v>4</v>
      </c>
      <c r="AL1125" s="3">
        <v>219</v>
      </c>
    </row>
    <row r="1126" spans="31:38" x14ac:dyDescent="0.25">
      <c r="AE1126" s="3" t="str">
        <f t="shared" si="95"/>
        <v>RA_548_39.47_4_202425</v>
      </c>
      <c r="AF1126" s="3">
        <v>202425</v>
      </c>
      <c r="AG1126" s="3" t="s">
        <v>193</v>
      </c>
      <c r="AH1126" s="3">
        <v>548</v>
      </c>
      <c r="AI1126" s="3">
        <v>39.47</v>
      </c>
      <c r="AJ1126" s="3" t="s">
        <v>445</v>
      </c>
      <c r="AK1126" s="3">
        <v>4</v>
      </c>
      <c r="AL1126" s="3">
        <v>0</v>
      </c>
    </row>
    <row r="1127" spans="31:38" x14ac:dyDescent="0.25">
      <c r="AE1127" s="3" t="str">
        <f t="shared" si="95"/>
        <v>RA_550_39.47_4_202425</v>
      </c>
      <c r="AF1127" s="3">
        <v>202425</v>
      </c>
      <c r="AG1127" s="3" t="s">
        <v>193</v>
      </c>
      <c r="AH1127" s="3">
        <v>550</v>
      </c>
      <c r="AI1127" s="3">
        <v>39.47</v>
      </c>
      <c r="AJ1127" s="3" t="s">
        <v>445</v>
      </c>
      <c r="AK1127" s="3">
        <v>4</v>
      </c>
      <c r="AL1127" s="3">
        <v>1684.2909999999999</v>
      </c>
    </row>
    <row r="1128" spans="31:38" x14ac:dyDescent="0.25">
      <c r="AE1128" s="3" t="str">
        <f t="shared" si="95"/>
        <v>RA_552_39.47_4_202425</v>
      </c>
      <c r="AF1128" s="3">
        <v>202425</v>
      </c>
      <c r="AG1128" s="3" t="s">
        <v>193</v>
      </c>
      <c r="AH1128" s="3">
        <v>552</v>
      </c>
      <c r="AI1128" s="3">
        <v>39.47</v>
      </c>
      <c r="AJ1128" s="3" t="s">
        <v>445</v>
      </c>
      <c r="AK1128" s="3">
        <v>4</v>
      </c>
      <c r="AL1128" s="3">
        <v>122.86</v>
      </c>
    </row>
    <row r="1129" spans="31:38" x14ac:dyDescent="0.25">
      <c r="AE1129" s="3" t="str">
        <f t="shared" si="95"/>
        <v>RA_562_39.47_4_202425</v>
      </c>
      <c r="AF1129" s="3">
        <v>202425</v>
      </c>
      <c r="AG1129" s="3" t="s">
        <v>193</v>
      </c>
      <c r="AH1129" s="3">
        <v>562</v>
      </c>
      <c r="AI1129" s="3">
        <v>39.47</v>
      </c>
      <c r="AJ1129" s="3" t="s">
        <v>445</v>
      </c>
      <c r="AK1129" s="3">
        <v>4</v>
      </c>
      <c r="AL1129" s="3">
        <v>0</v>
      </c>
    </row>
    <row r="1130" spans="31:38" x14ac:dyDescent="0.25">
      <c r="AE1130" s="3" t="str">
        <f t="shared" si="95"/>
        <v>RA_564_39.47_4_202425</v>
      </c>
      <c r="AF1130" s="3">
        <v>202425</v>
      </c>
      <c r="AG1130" s="3" t="s">
        <v>193</v>
      </c>
      <c r="AH1130" s="3">
        <v>564</v>
      </c>
      <c r="AI1130" s="3">
        <v>39.47</v>
      </c>
      <c r="AJ1130" s="3" t="s">
        <v>445</v>
      </c>
      <c r="AK1130" s="3">
        <v>4</v>
      </c>
      <c r="AL1130" s="3">
        <v>0</v>
      </c>
    </row>
    <row r="1131" spans="31:38" x14ac:dyDescent="0.25">
      <c r="AE1131" s="3" t="str">
        <f t="shared" si="95"/>
        <v>RA_566_39.47_4_202425</v>
      </c>
      <c r="AF1131" s="3">
        <v>202425</v>
      </c>
      <c r="AG1131" s="3" t="s">
        <v>193</v>
      </c>
      <c r="AH1131" s="3">
        <v>566</v>
      </c>
      <c r="AI1131" s="3">
        <v>39.47</v>
      </c>
      <c r="AJ1131" s="3" t="s">
        <v>445</v>
      </c>
      <c r="AK1131" s="3">
        <v>4</v>
      </c>
      <c r="AL1131" s="3">
        <v>0</v>
      </c>
    </row>
    <row r="1132" spans="31:38" x14ac:dyDescent="0.25">
      <c r="AE1132" s="3" t="str">
        <f t="shared" si="95"/>
        <v>RA_568_39.47_4_202425</v>
      </c>
      <c r="AF1132" s="3">
        <v>202425</v>
      </c>
      <c r="AG1132" s="3" t="s">
        <v>193</v>
      </c>
      <c r="AH1132" s="3">
        <v>568</v>
      </c>
      <c r="AI1132" s="3">
        <v>39.47</v>
      </c>
      <c r="AJ1132" s="3" t="s">
        <v>445</v>
      </c>
      <c r="AK1132" s="3">
        <v>4</v>
      </c>
      <c r="AL1132" s="3">
        <v>0</v>
      </c>
    </row>
    <row r="1133" spans="31:38" x14ac:dyDescent="0.25">
      <c r="AE1133" s="3" t="str">
        <f t="shared" si="95"/>
        <v>RA_572_39.47_4_202425</v>
      </c>
      <c r="AF1133" s="3">
        <v>202425</v>
      </c>
      <c r="AG1133" s="3" t="s">
        <v>193</v>
      </c>
      <c r="AH1133" s="3">
        <v>572</v>
      </c>
      <c r="AI1133" s="3">
        <v>39.47</v>
      </c>
      <c r="AJ1133" s="3" t="s">
        <v>445</v>
      </c>
      <c r="AK1133" s="3">
        <v>4</v>
      </c>
      <c r="AL1133" s="3">
        <v>0</v>
      </c>
    </row>
    <row r="1134" spans="31:38" x14ac:dyDescent="0.25">
      <c r="AE1134" s="3" t="str">
        <f t="shared" si="95"/>
        <v>RA_576_39.47_4_202425</v>
      </c>
      <c r="AF1134" s="3">
        <v>202425</v>
      </c>
      <c r="AG1134" s="3" t="s">
        <v>193</v>
      </c>
      <c r="AH1134" s="3">
        <v>576</v>
      </c>
      <c r="AI1134" s="3">
        <v>39.47</v>
      </c>
      <c r="AJ1134" s="3" t="s">
        <v>445</v>
      </c>
      <c r="AK1134" s="3">
        <v>4</v>
      </c>
      <c r="AL1134" s="3">
        <v>0</v>
      </c>
    </row>
    <row r="1135" spans="31:38" x14ac:dyDescent="0.25">
      <c r="AE1135" s="3" t="str">
        <f t="shared" si="95"/>
        <v>RA_584_39.47_4_202425</v>
      </c>
      <c r="AF1135" s="3">
        <v>202425</v>
      </c>
      <c r="AG1135" s="3" t="s">
        <v>193</v>
      </c>
      <c r="AH1135" s="3">
        <v>584</v>
      </c>
      <c r="AI1135" s="3">
        <v>39.47</v>
      </c>
      <c r="AJ1135" s="3" t="s">
        <v>445</v>
      </c>
      <c r="AK1135" s="3">
        <v>4</v>
      </c>
      <c r="AL1135" s="3">
        <v>0</v>
      </c>
    </row>
    <row r="1136" spans="31:38" x14ac:dyDescent="0.25">
      <c r="AE1136" s="3" t="str">
        <f t="shared" si="95"/>
        <v>RA_544_39.47_4_202425</v>
      </c>
      <c r="AF1136" s="3">
        <v>202425</v>
      </c>
      <c r="AG1136" s="3" t="s">
        <v>193</v>
      </c>
      <c r="AH1136" s="3">
        <v>544</v>
      </c>
      <c r="AI1136" s="3">
        <v>39.47</v>
      </c>
      <c r="AJ1136" s="3" t="s">
        <v>445</v>
      </c>
      <c r="AK1136" s="3">
        <v>4</v>
      </c>
      <c r="AL1136" s="3">
        <v>0</v>
      </c>
    </row>
    <row r="1137" spans="31:38" x14ac:dyDescent="0.25">
      <c r="AE1137" s="3" t="str">
        <f t="shared" si="95"/>
        <v>RA_542_39.47_4_202425</v>
      </c>
      <c r="AF1137" s="3">
        <v>202425</v>
      </c>
      <c r="AG1137" s="3" t="s">
        <v>193</v>
      </c>
      <c r="AH1137" s="3">
        <v>542</v>
      </c>
      <c r="AI1137" s="3">
        <v>39.47</v>
      </c>
      <c r="AJ1137" s="3" t="s">
        <v>445</v>
      </c>
      <c r="AK1137" s="3">
        <v>4</v>
      </c>
      <c r="AL1137" s="3">
        <v>0</v>
      </c>
    </row>
    <row r="1138" spans="31:38" x14ac:dyDescent="0.25">
      <c r="AE1138" s="3" t="str">
        <f t="shared" si="95"/>
        <v>RA_574_39.47_4_202425</v>
      </c>
      <c r="AF1138" s="3">
        <v>202425</v>
      </c>
      <c r="AG1138" s="3" t="s">
        <v>193</v>
      </c>
      <c r="AH1138" s="3">
        <v>574</v>
      </c>
      <c r="AI1138" s="3">
        <v>39.47</v>
      </c>
      <c r="AJ1138" s="3" t="s">
        <v>445</v>
      </c>
      <c r="AK1138" s="3">
        <v>4</v>
      </c>
      <c r="AL1138" s="3">
        <v>0</v>
      </c>
    </row>
    <row r="1139" spans="31:38" x14ac:dyDescent="0.25">
      <c r="AE1139" s="3" t="str">
        <f t="shared" si="95"/>
        <v>RA_522_39.47_4_202425</v>
      </c>
      <c r="AF1139" s="3">
        <v>202425</v>
      </c>
      <c r="AG1139" s="3" t="s">
        <v>193</v>
      </c>
      <c r="AH1139" s="3">
        <v>522</v>
      </c>
      <c r="AI1139" s="3">
        <v>39.47</v>
      </c>
      <c r="AJ1139" s="3" t="s">
        <v>445</v>
      </c>
      <c r="AK1139" s="3">
        <v>4</v>
      </c>
      <c r="AL1139" s="3">
        <v>2787.096</v>
      </c>
    </row>
    <row r="1140" spans="31:38" x14ac:dyDescent="0.25">
      <c r="AE1140" s="3" t="str">
        <f t="shared" si="95"/>
        <v>RA_512_39.47_4_202425</v>
      </c>
      <c r="AF1140" s="3">
        <v>202425</v>
      </c>
      <c r="AG1140" s="3" t="s">
        <v>193</v>
      </c>
      <c r="AH1140" s="3">
        <v>512</v>
      </c>
      <c r="AI1140" s="3">
        <v>39.47</v>
      </c>
      <c r="AJ1140" s="3" t="s">
        <v>445</v>
      </c>
      <c r="AK1140" s="3">
        <v>4</v>
      </c>
      <c r="AL1140" s="3">
        <v>0</v>
      </c>
    </row>
    <row r="1141" spans="31:38" x14ac:dyDescent="0.25">
      <c r="AE1141" s="3" t="str">
        <f t="shared" si="95"/>
        <v>RA_545_39.47_4_202425</v>
      </c>
      <c r="AF1141" s="3">
        <v>202425</v>
      </c>
      <c r="AG1141" s="3" t="s">
        <v>193</v>
      </c>
      <c r="AH1141" s="3">
        <v>545</v>
      </c>
      <c r="AI1141" s="3">
        <v>39.47</v>
      </c>
      <c r="AJ1141" s="3" t="s">
        <v>445</v>
      </c>
      <c r="AK1141" s="3">
        <v>4</v>
      </c>
      <c r="AL1141" s="3">
        <v>204.58456886696069</v>
      </c>
    </row>
    <row r="1142" spans="31:38" x14ac:dyDescent="0.25">
      <c r="AE1142" s="3" t="str">
        <f t="shared" si="95"/>
        <v>RA_586_39.47_4_202425</v>
      </c>
      <c r="AF1142" s="3">
        <v>202425</v>
      </c>
      <c r="AG1142" s="3" t="s">
        <v>193</v>
      </c>
      <c r="AH1142" s="3">
        <v>586</v>
      </c>
      <c r="AI1142" s="3">
        <v>39.47</v>
      </c>
      <c r="AJ1142" s="3" t="s">
        <v>445</v>
      </c>
      <c r="AK1142" s="3">
        <v>4</v>
      </c>
      <c r="AL1142" s="3">
        <v>0</v>
      </c>
    </row>
    <row r="1143" spans="31:38" x14ac:dyDescent="0.25">
      <c r="AE1143" s="3" t="str">
        <f t="shared" si="95"/>
        <v>RA_516_39.47_4_202425</v>
      </c>
      <c r="AF1143" s="3">
        <v>202425</v>
      </c>
      <c r="AG1143" s="3" t="s">
        <v>193</v>
      </c>
      <c r="AH1143" s="3">
        <v>516</v>
      </c>
      <c r="AI1143" s="3">
        <v>39.47</v>
      </c>
      <c r="AJ1143" s="3" t="s">
        <v>445</v>
      </c>
      <c r="AK1143" s="3">
        <v>4</v>
      </c>
      <c r="AL1143" s="3">
        <v>0</v>
      </c>
    </row>
    <row r="1144" spans="31:38" x14ac:dyDescent="0.25">
      <c r="AE1144" s="3" t="str">
        <f t="shared" si="95"/>
        <v>RA_520_39.47_4_202425</v>
      </c>
      <c r="AF1144" s="3">
        <v>202425</v>
      </c>
      <c r="AG1144" s="3" t="s">
        <v>193</v>
      </c>
      <c r="AH1144" s="3">
        <v>520</v>
      </c>
      <c r="AI1144" s="3">
        <v>39.47</v>
      </c>
      <c r="AJ1144" s="3" t="s">
        <v>445</v>
      </c>
      <c r="AK1144" s="3">
        <v>4</v>
      </c>
      <c r="AL1144" s="3">
        <v>1330.635</v>
      </c>
    </row>
    <row r="1145" spans="31:38" x14ac:dyDescent="0.25">
      <c r="AE1145" s="3" t="str">
        <f t="shared" si="95"/>
        <v>RA_514_39.47_4_202425</v>
      </c>
      <c r="AF1145" s="3">
        <v>202425</v>
      </c>
      <c r="AG1145" s="3" t="s">
        <v>193</v>
      </c>
      <c r="AH1145" s="3">
        <v>514</v>
      </c>
      <c r="AI1145" s="3">
        <v>39.47</v>
      </c>
      <c r="AJ1145" s="3" t="s">
        <v>445</v>
      </c>
      <c r="AK1145" s="3">
        <v>4</v>
      </c>
      <c r="AL1145" s="3">
        <v>35</v>
      </c>
    </row>
    <row r="1146" spans="31:38" x14ac:dyDescent="0.25">
      <c r="AE1146" s="3" t="str">
        <f t="shared" si="95"/>
        <v>RA_524_39.47_4_202425</v>
      </c>
      <c r="AF1146" s="3">
        <v>202425</v>
      </c>
      <c r="AG1146" s="3" t="s">
        <v>193</v>
      </c>
      <c r="AH1146" s="3">
        <v>524</v>
      </c>
      <c r="AI1146" s="3">
        <v>39.47</v>
      </c>
      <c r="AJ1146" s="3" t="s">
        <v>445</v>
      </c>
      <c r="AK1146" s="3">
        <v>4</v>
      </c>
      <c r="AL1146" s="3">
        <v>0</v>
      </c>
    </row>
    <row r="1147" spans="31:38" x14ac:dyDescent="0.25">
      <c r="AE1147" s="3" t="str">
        <f t="shared" si="95"/>
        <v>RA_526_39.47_4_202425</v>
      </c>
      <c r="AF1147" s="3">
        <v>202425</v>
      </c>
      <c r="AG1147" s="3" t="s">
        <v>193</v>
      </c>
      <c r="AH1147" s="3">
        <v>526</v>
      </c>
      <c r="AI1147" s="3">
        <v>39.47</v>
      </c>
      <c r="AJ1147" s="3" t="s">
        <v>445</v>
      </c>
      <c r="AK1147" s="3">
        <v>4</v>
      </c>
      <c r="AL1147" s="3">
        <v>506.00169568360451</v>
      </c>
    </row>
    <row r="1148" spans="31:38" x14ac:dyDescent="0.25">
      <c r="AE1148" s="3" t="str">
        <f t="shared" si="95"/>
        <v>RA_528_39.47_4_202425</v>
      </c>
      <c r="AF1148" s="3">
        <v>202425</v>
      </c>
      <c r="AG1148" s="3" t="s">
        <v>193</v>
      </c>
      <c r="AH1148" s="3">
        <v>528</v>
      </c>
      <c r="AI1148" s="3">
        <v>39.47</v>
      </c>
      <c r="AJ1148" s="3" t="s">
        <v>445</v>
      </c>
      <c r="AK1148" s="3">
        <v>4</v>
      </c>
      <c r="AL1148" s="3">
        <v>0</v>
      </c>
    </row>
    <row r="1149" spans="31:38" x14ac:dyDescent="0.25">
      <c r="AE1149" s="3" t="str">
        <f t="shared" si="95"/>
        <v>RA_530_39.47_4_202425</v>
      </c>
      <c r="AF1149" s="3">
        <v>202425</v>
      </c>
      <c r="AG1149" s="3" t="s">
        <v>193</v>
      </c>
      <c r="AH1149" s="3">
        <v>530</v>
      </c>
      <c r="AI1149" s="3">
        <v>39.47</v>
      </c>
      <c r="AJ1149" s="3" t="s">
        <v>445</v>
      </c>
      <c r="AK1149" s="3">
        <v>4</v>
      </c>
      <c r="AL1149" s="3">
        <v>890.221</v>
      </c>
    </row>
    <row r="1150" spans="31:38" x14ac:dyDescent="0.25">
      <c r="AE1150" s="3" t="str">
        <f t="shared" si="95"/>
        <v>RA_532_39.47_4_202425</v>
      </c>
      <c r="AF1150" s="3">
        <v>202425</v>
      </c>
      <c r="AG1150" s="3" t="s">
        <v>193</v>
      </c>
      <c r="AH1150" s="3">
        <v>532</v>
      </c>
      <c r="AI1150" s="3">
        <v>39.47</v>
      </c>
      <c r="AJ1150" s="3" t="s">
        <v>445</v>
      </c>
      <c r="AK1150" s="3">
        <v>4</v>
      </c>
      <c r="AL1150" s="3">
        <v>2125.5250000000001</v>
      </c>
    </row>
    <row r="1151" spans="31:38" x14ac:dyDescent="0.25">
      <c r="AE1151" s="3" t="str">
        <f t="shared" si="95"/>
        <v>RA_534_39.47_4_202425</v>
      </c>
      <c r="AF1151" s="3">
        <v>202425</v>
      </c>
      <c r="AG1151" s="3" t="s">
        <v>193</v>
      </c>
      <c r="AH1151" s="3">
        <v>534</v>
      </c>
      <c r="AI1151" s="3">
        <v>39.47</v>
      </c>
      <c r="AJ1151" s="3" t="s">
        <v>445</v>
      </c>
      <c r="AK1151" s="3">
        <v>4</v>
      </c>
      <c r="AL1151" s="3">
        <v>0</v>
      </c>
    </row>
    <row r="1152" spans="31:38" x14ac:dyDescent="0.25">
      <c r="AE1152" s="3" t="str">
        <f t="shared" si="95"/>
        <v>RA_536_39.47_4_202425</v>
      </c>
      <c r="AF1152" s="3">
        <v>202425</v>
      </c>
      <c r="AG1152" s="3" t="s">
        <v>193</v>
      </c>
      <c r="AH1152" s="3">
        <v>536</v>
      </c>
      <c r="AI1152" s="3">
        <v>39.47</v>
      </c>
      <c r="AJ1152" s="3" t="s">
        <v>445</v>
      </c>
      <c r="AK1152" s="3">
        <v>4</v>
      </c>
      <c r="AL1152" s="3">
        <v>588.58500000000004</v>
      </c>
    </row>
    <row r="1153" spans="31:38" x14ac:dyDescent="0.25">
      <c r="AE1153" s="3" t="str">
        <f t="shared" si="95"/>
        <v>RA_538_39.47_4_202425</v>
      </c>
      <c r="AF1153" s="3">
        <v>202425</v>
      </c>
      <c r="AG1153" s="3" t="s">
        <v>193</v>
      </c>
      <c r="AH1153" s="3">
        <v>538</v>
      </c>
      <c r="AI1153" s="3">
        <v>39.47</v>
      </c>
      <c r="AJ1153" s="3" t="s">
        <v>445</v>
      </c>
      <c r="AK1153" s="3">
        <v>4</v>
      </c>
      <c r="AL1153" s="3">
        <v>0</v>
      </c>
    </row>
    <row r="1154" spans="31:38" x14ac:dyDescent="0.25">
      <c r="AE1154" s="3" t="str">
        <f t="shared" si="95"/>
        <v>RA_540_39.47_4_202425</v>
      </c>
      <c r="AF1154" s="3">
        <v>202425</v>
      </c>
      <c r="AG1154" s="3" t="s">
        <v>193</v>
      </c>
      <c r="AH1154" s="3">
        <v>540</v>
      </c>
      <c r="AI1154" s="3">
        <v>39.47</v>
      </c>
      <c r="AJ1154" s="3" t="s">
        <v>445</v>
      </c>
      <c r="AK1154" s="3">
        <v>4</v>
      </c>
      <c r="AL1154" s="3">
        <v>1171.5440000000001</v>
      </c>
    </row>
    <row r="1155" spans="31:38" x14ac:dyDescent="0.25">
      <c r="AE1155" s="3" t="str">
        <f t="shared" si="95"/>
        <v>RA_518_39.47_4_202425</v>
      </c>
      <c r="AF1155" s="3">
        <v>202425</v>
      </c>
      <c r="AG1155" s="3" t="s">
        <v>193</v>
      </c>
      <c r="AH1155" s="3">
        <v>518</v>
      </c>
      <c r="AI1155" s="3">
        <v>39.47</v>
      </c>
      <c r="AJ1155" s="3" t="s">
        <v>445</v>
      </c>
      <c r="AK1155" s="3">
        <v>4</v>
      </c>
      <c r="AL1155" s="3">
        <v>0</v>
      </c>
    </row>
    <row r="1156" spans="31:38" x14ac:dyDescent="0.25">
      <c r="AE1156" s="3" t="str">
        <f t="shared" ref="AE1156:AE1219" si="96">AG1156&amp;"_"&amp;AH1156&amp;"_"&amp;AI1156&amp;"_"&amp;AK1156&amp;"_"&amp;AF1156</f>
        <v>RA_574_39.5_4_202526</v>
      </c>
      <c r="AF1156" s="3">
        <v>202526</v>
      </c>
      <c r="AG1156" s="3" t="s">
        <v>193</v>
      </c>
      <c r="AH1156" s="3">
        <v>574</v>
      </c>
      <c r="AI1156" s="3">
        <v>39.5</v>
      </c>
      <c r="AJ1156" s="3" t="s">
        <v>436</v>
      </c>
      <c r="AK1156" s="3">
        <v>4</v>
      </c>
      <c r="AL1156" s="3">
        <v>0</v>
      </c>
    </row>
    <row r="1157" spans="31:38" x14ac:dyDescent="0.25">
      <c r="AE1157" s="3" t="str">
        <f t="shared" si="96"/>
        <v>RA_545_39.5_4_202526</v>
      </c>
      <c r="AF1157" s="3">
        <v>202526</v>
      </c>
      <c r="AG1157" s="3" t="s">
        <v>193</v>
      </c>
      <c r="AH1157" s="3">
        <v>545</v>
      </c>
      <c r="AI1157" s="3">
        <v>39.5</v>
      </c>
      <c r="AJ1157" s="3" t="s">
        <v>436</v>
      </c>
      <c r="AK1157" s="3">
        <v>4</v>
      </c>
      <c r="AL1157" s="3">
        <v>102.697</v>
      </c>
    </row>
    <row r="1158" spans="31:38" x14ac:dyDescent="0.25">
      <c r="AE1158" s="3" t="str">
        <f t="shared" si="96"/>
        <v>RA_546_39.5_4_202526</v>
      </c>
      <c r="AF1158" s="3">
        <v>202526</v>
      </c>
      <c r="AG1158" s="3" t="s">
        <v>193</v>
      </c>
      <c r="AH1158" s="3">
        <v>546</v>
      </c>
      <c r="AI1158" s="3">
        <v>39.5</v>
      </c>
      <c r="AJ1158" s="3" t="s">
        <v>436</v>
      </c>
      <c r="AK1158" s="3">
        <v>4</v>
      </c>
      <c r="AL1158" s="3">
        <v>1670</v>
      </c>
    </row>
    <row r="1159" spans="31:38" x14ac:dyDescent="0.25">
      <c r="AE1159" s="3" t="str">
        <f t="shared" si="96"/>
        <v>RA_548_39.5_4_202526</v>
      </c>
      <c r="AF1159" s="3">
        <v>202526</v>
      </c>
      <c r="AG1159" s="3" t="s">
        <v>193</v>
      </c>
      <c r="AH1159" s="3">
        <v>548</v>
      </c>
      <c r="AI1159" s="3">
        <v>39.5</v>
      </c>
      <c r="AJ1159" s="3" t="s">
        <v>436</v>
      </c>
      <c r="AK1159" s="3">
        <v>4</v>
      </c>
      <c r="AL1159" s="3">
        <v>0</v>
      </c>
    </row>
    <row r="1160" spans="31:38" x14ac:dyDescent="0.25">
      <c r="AE1160" s="3" t="str">
        <f t="shared" si="96"/>
        <v>RA_550_39.5_4_202526</v>
      </c>
      <c r="AF1160" s="3">
        <v>202526</v>
      </c>
      <c r="AG1160" s="3" t="s">
        <v>193</v>
      </c>
      <c r="AH1160" s="3">
        <v>550</v>
      </c>
      <c r="AI1160" s="3">
        <v>39.5</v>
      </c>
      <c r="AJ1160" s="3" t="s">
        <v>436</v>
      </c>
      <c r="AK1160" s="3">
        <v>4</v>
      </c>
      <c r="AL1160" s="3">
        <v>0</v>
      </c>
    </row>
    <row r="1161" spans="31:38" x14ac:dyDescent="0.25">
      <c r="AE1161" s="3" t="str">
        <f t="shared" si="96"/>
        <v>RA_552_39.5_4_202526</v>
      </c>
      <c r="AF1161" s="3">
        <v>202526</v>
      </c>
      <c r="AG1161" s="3" t="s">
        <v>193</v>
      </c>
      <c r="AH1161" s="3">
        <v>552</v>
      </c>
      <c r="AI1161" s="3">
        <v>39.5</v>
      </c>
      <c r="AJ1161" s="3" t="s">
        <v>436</v>
      </c>
      <c r="AK1161" s="3">
        <v>4</v>
      </c>
      <c r="AL1161" s="3">
        <v>2353.1999999999998</v>
      </c>
    </row>
    <row r="1162" spans="31:38" x14ac:dyDescent="0.25">
      <c r="AE1162" s="3" t="str">
        <f t="shared" si="96"/>
        <v>RA_562_39.5_4_202526</v>
      </c>
      <c r="AF1162" s="3">
        <v>202526</v>
      </c>
      <c r="AG1162" s="3" t="s">
        <v>193</v>
      </c>
      <c r="AH1162" s="3">
        <v>562</v>
      </c>
      <c r="AI1162" s="3">
        <v>39.5</v>
      </c>
      <c r="AJ1162" s="3" t="s">
        <v>436</v>
      </c>
      <c r="AK1162" s="3">
        <v>4</v>
      </c>
      <c r="AL1162" s="3">
        <v>0</v>
      </c>
    </row>
    <row r="1163" spans="31:38" x14ac:dyDescent="0.25">
      <c r="AE1163" s="3" t="str">
        <f t="shared" si="96"/>
        <v>RA_564_39.5_4_202526</v>
      </c>
      <c r="AF1163" s="3">
        <v>202526</v>
      </c>
      <c r="AG1163" s="3" t="s">
        <v>193</v>
      </c>
      <c r="AH1163" s="3">
        <v>564</v>
      </c>
      <c r="AI1163" s="3">
        <v>39.5</v>
      </c>
      <c r="AJ1163" s="3" t="s">
        <v>436</v>
      </c>
      <c r="AK1163" s="3">
        <v>4</v>
      </c>
      <c r="AL1163" s="3">
        <v>0</v>
      </c>
    </row>
    <row r="1164" spans="31:38" x14ac:dyDescent="0.25">
      <c r="AE1164" s="3" t="str">
        <f t="shared" si="96"/>
        <v>RA_566_39.5_4_202526</v>
      </c>
      <c r="AF1164" s="3">
        <v>202526</v>
      </c>
      <c r="AG1164" s="3" t="s">
        <v>193</v>
      </c>
      <c r="AH1164" s="3">
        <v>566</v>
      </c>
      <c r="AI1164" s="3">
        <v>39.5</v>
      </c>
      <c r="AJ1164" s="3" t="s">
        <v>436</v>
      </c>
      <c r="AK1164" s="3">
        <v>4</v>
      </c>
      <c r="AL1164" s="3">
        <v>0</v>
      </c>
    </row>
    <row r="1165" spans="31:38" x14ac:dyDescent="0.25">
      <c r="AE1165" s="3" t="str">
        <f t="shared" si="96"/>
        <v>RA_582_39.5_4_202526</v>
      </c>
      <c r="AF1165" s="3">
        <v>202526</v>
      </c>
      <c r="AG1165" s="3" t="s">
        <v>193</v>
      </c>
      <c r="AH1165" s="3">
        <v>582</v>
      </c>
      <c r="AI1165" s="3">
        <v>39.5</v>
      </c>
      <c r="AJ1165" s="3" t="s">
        <v>436</v>
      </c>
      <c r="AK1165" s="3">
        <v>4</v>
      </c>
      <c r="AL1165" s="3">
        <v>0</v>
      </c>
    </row>
    <row r="1166" spans="31:38" x14ac:dyDescent="0.25">
      <c r="AE1166" s="3" t="str">
        <f t="shared" si="96"/>
        <v>RA_572_39.5_4_202526</v>
      </c>
      <c r="AF1166" s="3">
        <v>202526</v>
      </c>
      <c r="AG1166" s="3" t="s">
        <v>193</v>
      </c>
      <c r="AH1166" s="3">
        <v>572</v>
      </c>
      <c r="AI1166" s="3">
        <v>39.5</v>
      </c>
      <c r="AJ1166" s="3" t="s">
        <v>436</v>
      </c>
      <c r="AK1166" s="3">
        <v>4</v>
      </c>
      <c r="AL1166" s="3">
        <v>0</v>
      </c>
    </row>
    <row r="1167" spans="31:38" x14ac:dyDescent="0.25">
      <c r="AE1167" s="3" t="str">
        <f t="shared" si="96"/>
        <v>RA_584_39.5_4_202526</v>
      </c>
      <c r="AF1167" s="3">
        <v>202526</v>
      </c>
      <c r="AG1167" s="3" t="s">
        <v>193</v>
      </c>
      <c r="AH1167" s="3">
        <v>584</v>
      </c>
      <c r="AI1167" s="3">
        <v>39.5</v>
      </c>
      <c r="AJ1167" s="3" t="s">
        <v>436</v>
      </c>
      <c r="AK1167" s="3">
        <v>4</v>
      </c>
      <c r="AL1167" s="3">
        <v>0</v>
      </c>
    </row>
    <row r="1168" spans="31:38" x14ac:dyDescent="0.25">
      <c r="AE1168" s="3" t="str">
        <f t="shared" si="96"/>
        <v>RA_576_39.5_4_202526</v>
      </c>
      <c r="AF1168" s="3">
        <v>202526</v>
      </c>
      <c r="AG1168" s="3" t="s">
        <v>193</v>
      </c>
      <c r="AH1168" s="3">
        <v>576</v>
      </c>
      <c r="AI1168" s="3">
        <v>39.5</v>
      </c>
      <c r="AJ1168" s="3" t="s">
        <v>436</v>
      </c>
      <c r="AK1168" s="3">
        <v>4</v>
      </c>
      <c r="AL1168" s="3">
        <v>0</v>
      </c>
    </row>
    <row r="1169" spans="31:38" x14ac:dyDescent="0.25">
      <c r="AE1169" s="3" t="str">
        <f t="shared" si="96"/>
        <v>RA_540_39.5_4_202526</v>
      </c>
      <c r="AF1169" s="3">
        <v>202526</v>
      </c>
      <c r="AG1169" s="3" t="s">
        <v>193</v>
      </c>
      <c r="AH1169" s="3">
        <v>540</v>
      </c>
      <c r="AI1169" s="3">
        <v>39.5</v>
      </c>
      <c r="AJ1169" s="3" t="s">
        <v>436</v>
      </c>
      <c r="AK1169" s="3">
        <v>4</v>
      </c>
      <c r="AL1169" s="3">
        <v>560.13199999999995</v>
      </c>
    </row>
    <row r="1170" spans="31:38" x14ac:dyDescent="0.25">
      <c r="AE1170" s="3" t="str">
        <f t="shared" si="96"/>
        <v>RA_586_39.5_4_202526</v>
      </c>
      <c r="AF1170" s="3">
        <v>202526</v>
      </c>
      <c r="AG1170" s="3" t="s">
        <v>193</v>
      </c>
      <c r="AH1170" s="3">
        <v>586</v>
      </c>
      <c r="AI1170" s="3">
        <v>39.5</v>
      </c>
      <c r="AJ1170" s="3" t="s">
        <v>436</v>
      </c>
      <c r="AK1170" s="3">
        <v>4</v>
      </c>
      <c r="AL1170" s="3">
        <v>0</v>
      </c>
    </row>
    <row r="1171" spans="31:38" x14ac:dyDescent="0.25">
      <c r="AE1171" s="3" t="str">
        <f t="shared" si="96"/>
        <v>RA_568_39.5_4_202526</v>
      </c>
      <c r="AF1171" s="3">
        <v>202526</v>
      </c>
      <c r="AG1171" s="3" t="s">
        <v>193</v>
      </c>
      <c r="AH1171" s="3">
        <v>568</v>
      </c>
      <c r="AI1171" s="3">
        <v>39.5</v>
      </c>
      <c r="AJ1171" s="3" t="s">
        <v>436</v>
      </c>
      <c r="AK1171" s="3">
        <v>4</v>
      </c>
      <c r="AL1171" s="3">
        <v>0</v>
      </c>
    </row>
    <row r="1172" spans="31:38" x14ac:dyDescent="0.25">
      <c r="AE1172" s="3" t="str">
        <f t="shared" si="96"/>
        <v>RA_518_39.5_4_202526</v>
      </c>
      <c r="AF1172" s="3">
        <v>202526</v>
      </c>
      <c r="AG1172" s="3" t="s">
        <v>193</v>
      </c>
      <c r="AH1172" s="3">
        <v>518</v>
      </c>
      <c r="AI1172" s="3">
        <v>39.5</v>
      </c>
      <c r="AJ1172" s="3" t="s">
        <v>436</v>
      </c>
      <c r="AK1172" s="3">
        <v>4</v>
      </c>
      <c r="AL1172" s="3">
        <v>207.65988113594136</v>
      </c>
    </row>
    <row r="1173" spans="31:38" x14ac:dyDescent="0.25">
      <c r="AE1173" s="3" t="str">
        <f t="shared" si="96"/>
        <v>RA_544_39.5_4_202526</v>
      </c>
      <c r="AF1173" s="3">
        <v>202526</v>
      </c>
      <c r="AG1173" s="3" t="s">
        <v>193</v>
      </c>
      <c r="AH1173" s="3">
        <v>544</v>
      </c>
      <c r="AI1173" s="3">
        <v>39.5</v>
      </c>
      <c r="AJ1173" s="3" t="s">
        <v>436</v>
      </c>
      <c r="AK1173" s="3">
        <v>4</v>
      </c>
      <c r="AL1173" s="3">
        <v>1722.373</v>
      </c>
    </row>
    <row r="1174" spans="31:38" x14ac:dyDescent="0.25">
      <c r="AE1174" s="3" t="str">
        <f t="shared" si="96"/>
        <v>RA_542_39.5_4_202526</v>
      </c>
      <c r="AF1174" s="3">
        <v>202526</v>
      </c>
      <c r="AG1174" s="3" t="s">
        <v>193</v>
      </c>
      <c r="AH1174" s="3">
        <v>542</v>
      </c>
      <c r="AI1174" s="3">
        <v>39.5</v>
      </c>
      <c r="AJ1174" s="3" t="s">
        <v>436</v>
      </c>
      <c r="AK1174" s="3">
        <v>4</v>
      </c>
      <c r="AL1174" s="3">
        <v>797.55700000000002</v>
      </c>
    </row>
    <row r="1175" spans="31:38" x14ac:dyDescent="0.25">
      <c r="AE1175" s="3" t="str">
        <f t="shared" si="96"/>
        <v>RA_512_39.5_4_202526</v>
      </c>
      <c r="AF1175" s="3">
        <v>202526</v>
      </c>
      <c r="AG1175" s="3" t="s">
        <v>193</v>
      </c>
      <c r="AH1175" s="3">
        <v>512</v>
      </c>
      <c r="AI1175" s="3">
        <v>39.5</v>
      </c>
      <c r="AJ1175" s="3" t="s">
        <v>436</v>
      </c>
      <c r="AK1175" s="3">
        <v>4</v>
      </c>
      <c r="AL1175" s="3">
        <v>1089</v>
      </c>
    </row>
    <row r="1176" spans="31:38" x14ac:dyDescent="0.25">
      <c r="AE1176" s="3" t="str">
        <f t="shared" si="96"/>
        <v>RA_516_39.5_4_202526</v>
      </c>
      <c r="AF1176" s="3">
        <v>202526</v>
      </c>
      <c r="AG1176" s="3" t="s">
        <v>193</v>
      </c>
      <c r="AH1176" s="3">
        <v>516</v>
      </c>
      <c r="AI1176" s="3">
        <v>39.5</v>
      </c>
      <c r="AJ1176" s="3" t="s">
        <v>436</v>
      </c>
      <c r="AK1176" s="3">
        <v>4</v>
      </c>
      <c r="AL1176" s="3">
        <v>0</v>
      </c>
    </row>
    <row r="1177" spans="31:38" x14ac:dyDescent="0.25">
      <c r="AE1177" s="3" t="str">
        <f t="shared" si="96"/>
        <v>RA_520_39.5_4_202526</v>
      </c>
      <c r="AF1177" s="3">
        <v>202526</v>
      </c>
      <c r="AG1177" s="3" t="s">
        <v>193</v>
      </c>
      <c r="AH1177" s="3">
        <v>520</v>
      </c>
      <c r="AI1177" s="3">
        <v>39.5</v>
      </c>
      <c r="AJ1177" s="3" t="s">
        <v>436</v>
      </c>
      <c r="AK1177" s="3">
        <v>4</v>
      </c>
      <c r="AL1177" s="3">
        <v>928.05799999999999</v>
      </c>
    </row>
    <row r="1178" spans="31:38" x14ac:dyDescent="0.25">
      <c r="AE1178" s="3" t="str">
        <f t="shared" si="96"/>
        <v>RA_522_39.5_4_202526</v>
      </c>
      <c r="AF1178" s="3">
        <v>202526</v>
      </c>
      <c r="AG1178" s="3" t="s">
        <v>193</v>
      </c>
      <c r="AH1178" s="3">
        <v>522</v>
      </c>
      <c r="AI1178" s="3">
        <v>39.5</v>
      </c>
      <c r="AJ1178" s="3" t="s">
        <v>436</v>
      </c>
      <c r="AK1178" s="3">
        <v>4</v>
      </c>
      <c r="AL1178" s="3">
        <v>0</v>
      </c>
    </row>
    <row r="1179" spans="31:38" x14ac:dyDescent="0.25">
      <c r="AE1179" s="3" t="str">
        <f t="shared" si="96"/>
        <v>RA_524_39.5_4_202526</v>
      </c>
      <c r="AF1179" s="3">
        <v>202526</v>
      </c>
      <c r="AG1179" s="3" t="s">
        <v>193</v>
      </c>
      <c r="AH1179" s="3">
        <v>524</v>
      </c>
      <c r="AI1179" s="3">
        <v>39.5</v>
      </c>
      <c r="AJ1179" s="3" t="s">
        <v>436</v>
      </c>
      <c r="AK1179" s="3">
        <v>4</v>
      </c>
      <c r="AL1179" s="3">
        <v>859.4325</v>
      </c>
    </row>
    <row r="1180" spans="31:38" x14ac:dyDescent="0.25">
      <c r="AE1180" s="3" t="str">
        <f t="shared" si="96"/>
        <v>RA_536_39.5_4_202526</v>
      </c>
      <c r="AF1180" s="3">
        <v>202526</v>
      </c>
      <c r="AG1180" s="3" t="s">
        <v>193</v>
      </c>
      <c r="AH1180" s="3">
        <v>536</v>
      </c>
      <c r="AI1180" s="3">
        <v>39.5</v>
      </c>
      <c r="AJ1180" s="3" t="s">
        <v>436</v>
      </c>
      <c r="AK1180" s="3">
        <v>4</v>
      </c>
      <c r="AL1180" s="3">
        <v>0</v>
      </c>
    </row>
    <row r="1181" spans="31:38" x14ac:dyDescent="0.25">
      <c r="AE1181" s="3" t="str">
        <f t="shared" si="96"/>
        <v>RA_514_39.5_4_202526</v>
      </c>
      <c r="AF1181" s="3">
        <v>202526</v>
      </c>
      <c r="AG1181" s="3" t="s">
        <v>193</v>
      </c>
      <c r="AH1181" s="3">
        <v>514</v>
      </c>
      <c r="AI1181" s="3">
        <v>39.5</v>
      </c>
      <c r="AJ1181" s="3" t="s">
        <v>436</v>
      </c>
      <c r="AK1181" s="3">
        <v>4</v>
      </c>
      <c r="AL1181" s="3">
        <v>491.81</v>
      </c>
    </row>
    <row r="1182" spans="31:38" x14ac:dyDescent="0.25">
      <c r="AE1182" s="3" t="str">
        <f t="shared" si="96"/>
        <v>RA_538_39.5_4_202526</v>
      </c>
      <c r="AF1182" s="3">
        <v>202526</v>
      </c>
      <c r="AG1182" s="3" t="s">
        <v>193</v>
      </c>
      <c r="AH1182" s="3">
        <v>538</v>
      </c>
      <c r="AI1182" s="3">
        <v>39.5</v>
      </c>
      <c r="AJ1182" s="3" t="s">
        <v>436</v>
      </c>
      <c r="AK1182" s="3">
        <v>4</v>
      </c>
      <c r="AL1182" s="3">
        <v>0</v>
      </c>
    </row>
    <row r="1183" spans="31:38" x14ac:dyDescent="0.25">
      <c r="AE1183" s="3" t="str">
        <f t="shared" si="96"/>
        <v>RA_526_39.5_4_202526</v>
      </c>
      <c r="AF1183" s="3">
        <v>202526</v>
      </c>
      <c r="AG1183" s="3" t="s">
        <v>193</v>
      </c>
      <c r="AH1183" s="3">
        <v>526</v>
      </c>
      <c r="AI1183" s="3">
        <v>39.5</v>
      </c>
      <c r="AJ1183" s="3" t="s">
        <v>436</v>
      </c>
      <c r="AK1183" s="3">
        <v>4</v>
      </c>
      <c r="AL1183" s="3">
        <v>2.7</v>
      </c>
    </row>
    <row r="1184" spans="31:38" x14ac:dyDescent="0.25">
      <c r="AE1184" s="3" t="str">
        <f t="shared" si="96"/>
        <v>RA_534_39.5_4_202526</v>
      </c>
      <c r="AF1184" s="3">
        <v>202526</v>
      </c>
      <c r="AG1184" s="3" t="s">
        <v>193</v>
      </c>
      <c r="AH1184" s="3">
        <v>534</v>
      </c>
      <c r="AI1184" s="3">
        <v>39.5</v>
      </c>
      <c r="AJ1184" s="3" t="s">
        <v>436</v>
      </c>
      <c r="AK1184" s="3">
        <v>4</v>
      </c>
      <c r="AL1184" s="3">
        <v>4879.8459999999995</v>
      </c>
    </row>
    <row r="1185" spans="31:38" x14ac:dyDescent="0.25">
      <c r="AE1185" s="3" t="str">
        <f t="shared" si="96"/>
        <v>RA_532_39.5_4_202526</v>
      </c>
      <c r="AF1185" s="3">
        <v>202526</v>
      </c>
      <c r="AG1185" s="3" t="s">
        <v>193</v>
      </c>
      <c r="AH1185" s="3">
        <v>532</v>
      </c>
      <c r="AI1185" s="3">
        <v>39.5</v>
      </c>
      <c r="AJ1185" s="3" t="s">
        <v>436</v>
      </c>
      <c r="AK1185" s="3">
        <v>4</v>
      </c>
      <c r="AL1185" s="3">
        <v>2178.1010000000001</v>
      </c>
    </row>
    <row r="1186" spans="31:38" x14ac:dyDescent="0.25">
      <c r="AE1186" s="3" t="str">
        <f t="shared" si="96"/>
        <v>RA_530_39.5_4_202526</v>
      </c>
      <c r="AF1186" s="3">
        <v>202526</v>
      </c>
      <c r="AG1186" s="3" t="s">
        <v>193</v>
      </c>
      <c r="AH1186" s="3">
        <v>530</v>
      </c>
      <c r="AI1186" s="3">
        <v>39.5</v>
      </c>
      <c r="AJ1186" s="3" t="s">
        <v>436</v>
      </c>
      <c r="AK1186" s="3">
        <v>4</v>
      </c>
      <c r="AL1186" s="3">
        <v>900.88200000000006</v>
      </c>
    </row>
    <row r="1187" spans="31:38" x14ac:dyDescent="0.25">
      <c r="AE1187" s="3" t="str">
        <f t="shared" si="96"/>
        <v>RA_528_39.5_4_202526</v>
      </c>
      <c r="AF1187" s="3">
        <v>202526</v>
      </c>
      <c r="AG1187" s="3" t="s">
        <v>193</v>
      </c>
      <c r="AH1187" s="3">
        <v>528</v>
      </c>
      <c r="AI1187" s="3">
        <v>39.5</v>
      </c>
      <c r="AJ1187" s="3" t="s">
        <v>436</v>
      </c>
      <c r="AK1187" s="3">
        <v>4</v>
      </c>
      <c r="AL1187" s="3">
        <v>919</v>
      </c>
    </row>
    <row r="1188" spans="31:38" x14ac:dyDescent="0.25">
      <c r="AE1188" s="3" t="str">
        <f t="shared" si="96"/>
        <v>RA_562_39.5_4_202425</v>
      </c>
      <c r="AF1188" s="3">
        <v>202425</v>
      </c>
      <c r="AG1188" s="3" t="s">
        <v>193</v>
      </c>
      <c r="AH1188" s="3">
        <v>562</v>
      </c>
      <c r="AI1188" s="3">
        <v>39.5</v>
      </c>
      <c r="AJ1188" s="3" t="s">
        <v>436</v>
      </c>
      <c r="AK1188" s="3">
        <v>4</v>
      </c>
      <c r="AL1188" s="3">
        <v>0</v>
      </c>
    </row>
    <row r="1189" spans="31:38" x14ac:dyDescent="0.25">
      <c r="AE1189" s="3" t="str">
        <f t="shared" si="96"/>
        <v>RA_542_39.5_4_202425</v>
      </c>
      <c r="AF1189" s="3">
        <v>202425</v>
      </c>
      <c r="AG1189" s="3" t="s">
        <v>193</v>
      </c>
      <c r="AH1189" s="3">
        <v>542</v>
      </c>
      <c r="AI1189" s="3">
        <v>39.5</v>
      </c>
      <c r="AJ1189" s="3" t="s">
        <v>436</v>
      </c>
      <c r="AK1189" s="3">
        <v>4</v>
      </c>
      <c r="AL1189" s="3">
        <v>869.52599999999995</v>
      </c>
    </row>
    <row r="1190" spans="31:38" x14ac:dyDescent="0.25">
      <c r="AE1190" s="3" t="str">
        <f t="shared" si="96"/>
        <v>RA_586_39.5_4_202425</v>
      </c>
      <c r="AF1190" s="3">
        <v>202425</v>
      </c>
      <c r="AG1190" s="3" t="s">
        <v>193</v>
      </c>
      <c r="AH1190" s="3">
        <v>586</v>
      </c>
      <c r="AI1190" s="3">
        <v>39.5</v>
      </c>
      <c r="AJ1190" s="3" t="s">
        <v>436</v>
      </c>
      <c r="AK1190" s="3">
        <v>4</v>
      </c>
      <c r="AL1190" s="3">
        <v>0</v>
      </c>
    </row>
    <row r="1191" spans="31:38" x14ac:dyDescent="0.25">
      <c r="AE1191" s="3" t="str">
        <f t="shared" si="96"/>
        <v>RA_546_39.5_4_202425</v>
      </c>
      <c r="AF1191" s="3">
        <v>202425</v>
      </c>
      <c r="AG1191" s="3" t="s">
        <v>193</v>
      </c>
      <c r="AH1191" s="3">
        <v>546</v>
      </c>
      <c r="AI1191" s="3">
        <v>39.5</v>
      </c>
      <c r="AJ1191" s="3" t="s">
        <v>436</v>
      </c>
      <c r="AK1191" s="3">
        <v>4</v>
      </c>
      <c r="AL1191" s="3">
        <v>1285.181</v>
      </c>
    </row>
    <row r="1192" spans="31:38" x14ac:dyDescent="0.25">
      <c r="AE1192" s="3" t="str">
        <f t="shared" si="96"/>
        <v>RA_548_39.5_4_202425</v>
      </c>
      <c r="AF1192" s="3">
        <v>202425</v>
      </c>
      <c r="AG1192" s="3" t="s">
        <v>193</v>
      </c>
      <c r="AH1192" s="3">
        <v>548</v>
      </c>
      <c r="AI1192" s="3">
        <v>39.5</v>
      </c>
      <c r="AJ1192" s="3" t="s">
        <v>436</v>
      </c>
      <c r="AK1192" s="3">
        <v>4</v>
      </c>
      <c r="AL1192" s="3">
        <v>48.198999999999998</v>
      </c>
    </row>
    <row r="1193" spans="31:38" x14ac:dyDescent="0.25">
      <c r="AE1193" s="3" t="str">
        <f t="shared" si="96"/>
        <v>RA_550_39.5_4_202425</v>
      </c>
      <c r="AF1193" s="3">
        <v>202425</v>
      </c>
      <c r="AG1193" s="3" t="s">
        <v>193</v>
      </c>
      <c r="AH1193" s="3">
        <v>550</v>
      </c>
      <c r="AI1193" s="3">
        <v>39.5</v>
      </c>
      <c r="AJ1193" s="3" t="s">
        <v>436</v>
      </c>
      <c r="AK1193" s="3">
        <v>4</v>
      </c>
      <c r="AL1193" s="3">
        <v>35.79</v>
      </c>
    </row>
    <row r="1194" spans="31:38" x14ac:dyDescent="0.25">
      <c r="AE1194" s="3" t="str">
        <f t="shared" si="96"/>
        <v>RA_552_39.5_4_202425</v>
      </c>
      <c r="AF1194" s="3">
        <v>202425</v>
      </c>
      <c r="AG1194" s="3" t="s">
        <v>193</v>
      </c>
      <c r="AH1194" s="3">
        <v>552</v>
      </c>
      <c r="AI1194" s="3">
        <v>39.5</v>
      </c>
      <c r="AJ1194" s="3" t="s">
        <v>436</v>
      </c>
      <c r="AK1194" s="3">
        <v>4</v>
      </c>
      <c r="AL1194" s="3">
        <v>1837.11</v>
      </c>
    </row>
    <row r="1195" spans="31:38" x14ac:dyDescent="0.25">
      <c r="AE1195" s="3" t="str">
        <f t="shared" si="96"/>
        <v>RA_544_39.5_4_202425</v>
      </c>
      <c r="AF1195" s="3">
        <v>202425</v>
      </c>
      <c r="AG1195" s="3" t="s">
        <v>193</v>
      </c>
      <c r="AH1195" s="3">
        <v>544</v>
      </c>
      <c r="AI1195" s="3">
        <v>39.5</v>
      </c>
      <c r="AJ1195" s="3" t="s">
        <v>436</v>
      </c>
      <c r="AK1195" s="3">
        <v>4</v>
      </c>
      <c r="AL1195" s="3">
        <v>2454.8229999999999</v>
      </c>
    </row>
    <row r="1196" spans="31:38" x14ac:dyDescent="0.25">
      <c r="AE1196" s="3" t="str">
        <f t="shared" si="96"/>
        <v>RA_564_39.5_4_202425</v>
      </c>
      <c r="AF1196" s="3">
        <v>202425</v>
      </c>
      <c r="AG1196" s="3" t="s">
        <v>193</v>
      </c>
      <c r="AH1196" s="3">
        <v>564</v>
      </c>
      <c r="AI1196" s="3">
        <v>39.5</v>
      </c>
      <c r="AJ1196" s="3" t="s">
        <v>436</v>
      </c>
      <c r="AK1196" s="3">
        <v>4</v>
      </c>
      <c r="AL1196" s="3">
        <v>0</v>
      </c>
    </row>
    <row r="1197" spans="31:38" x14ac:dyDescent="0.25">
      <c r="AE1197" s="3" t="str">
        <f t="shared" si="96"/>
        <v>RA_566_39.5_4_202425</v>
      </c>
      <c r="AF1197" s="3">
        <v>202425</v>
      </c>
      <c r="AG1197" s="3" t="s">
        <v>193</v>
      </c>
      <c r="AH1197" s="3">
        <v>566</v>
      </c>
      <c r="AI1197" s="3">
        <v>39.5</v>
      </c>
      <c r="AJ1197" s="3" t="s">
        <v>436</v>
      </c>
      <c r="AK1197" s="3">
        <v>4</v>
      </c>
      <c r="AL1197" s="3">
        <v>0</v>
      </c>
    </row>
    <row r="1198" spans="31:38" x14ac:dyDescent="0.25">
      <c r="AE1198" s="3" t="str">
        <f t="shared" si="96"/>
        <v>RA_568_39.5_4_202425</v>
      </c>
      <c r="AF1198" s="3">
        <v>202425</v>
      </c>
      <c r="AG1198" s="3" t="s">
        <v>193</v>
      </c>
      <c r="AH1198" s="3">
        <v>568</v>
      </c>
      <c r="AI1198" s="3">
        <v>39.5</v>
      </c>
      <c r="AJ1198" s="3" t="s">
        <v>436</v>
      </c>
      <c r="AK1198" s="3">
        <v>4</v>
      </c>
      <c r="AL1198" s="3">
        <v>0</v>
      </c>
    </row>
    <row r="1199" spans="31:38" x14ac:dyDescent="0.25">
      <c r="AE1199" s="3" t="str">
        <f t="shared" si="96"/>
        <v>RA_572_39.5_4_202425</v>
      </c>
      <c r="AF1199" s="3">
        <v>202425</v>
      </c>
      <c r="AG1199" s="3" t="s">
        <v>193</v>
      </c>
      <c r="AH1199" s="3">
        <v>572</v>
      </c>
      <c r="AI1199" s="3">
        <v>39.5</v>
      </c>
      <c r="AJ1199" s="3" t="s">
        <v>436</v>
      </c>
      <c r="AK1199" s="3">
        <v>4</v>
      </c>
      <c r="AL1199" s="3">
        <v>0</v>
      </c>
    </row>
    <row r="1200" spans="31:38" x14ac:dyDescent="0.25">
      <c r="AE1200" s="3" t="str">
        <f t="shared" si="96"/>
        <v>RA_574_39.5_4_202425</v>
      </c>
      <c r="AF1200" s="3">
        <v>202425</v>
      </c>
      <c r="AG1200" s="3" t="s">
        <v>193</v>
      </c>
      <c r="AH1200" s="3">
        <v>574</v>
      </c>
      <c r="AI1200" s="3">
        <v>39.5</v>
      </c>
      <c r="AJ1200" s="3" t="s">
        <v>436</v>
      </c>
      <c r="AK1200" s="3">
        <v>4</v>
      </c>
      <c r="AL1200" s="3">
        <v>0</v>
      </c>
    </row>
    <row r="1201" spans="31:38" x14ac:dyDescent="0.25">
      <c r="AE1201" s="3" t="str">
        <f t="shared" si="96"/>
        <v>RA_576_39.5_4_202425</v>
      </c>
      <c r="AF1201" s="3">
        <v>202425</v>
      </c>
      <c r="AG1201" s="3" t="s">
        <v>193</v>
      </c>
      <c r="AH1201" s="3">
        <v>576</v>
      </c>
      <c r="AI1201" s="3">
        <v>39.5</v>
      </c>
      <c r="AJ1201" s="3" t="s">
        <v>436</v>
      </c>
      <c r="AK1201" s="3">
        <v>4</v>
      </c>
      <c r="AL1201" s="3">
        <v>0</v>
      </c>
    </row>
    <row r="1202" spans="31:38" x14ac:dyDescent="0.25">
      <c r="AE1202" s="3" t="str">
        <f t="shared" si="96"/>
        <v>RA_584_39.5_4_202425</v>
      </c>
      <c r="AF1202" s="3">
        <v>202425</v>
      </c>
      <c r="AG1202" s="3" t="s">
        <v>193</v>
      </c>
      <c r="AH1202" s="3">
        <v>584</v>
      </c>
      <c r="AI1202" s="3">
        <v>39.5</v>
      </c>
      <c r="AJ1202" s="3" t="s">
        <v>436</v>
      </c>
      <c r="AK1202" s="3">
        <v>4</v>
      </c>
      <c r="AL1202" s="3">
        <v>0</v>
      </c>
    </row>
    <row r="1203" spans="31:38" x14ac:dyDescent="0.25">
      <c r="AE1203" s="3" t="str">
        <f t="shared" si="96"/>
        <v>RA_582_39.5_4_202425</v>
      </c>
      <c r="AF1203" s="3">
        <v>202425</v>
      </c>
      <c r="AG1203" s="3" t="s">
        <v>193</v>
      </c>
      <c r="AH1203" s="3">
        <v>582</v>
      </c>
      <c r="AI1203" s="3">
        <v>39.5</v>
      </c>
      <c r="AJ1203" s="3" t="s">
        <v>436</v>
      </c>
      <c r="AK1203" s="3">
        <v>4</v>
      </c>
      <c r="AL1203" s="3">
        <v>0</v>
      </c>
    </row>
    <row r="1204" spans="31:38" x14ac:dyDescent="0.25">
      <c r="AE1204" s="3" t="str">
        <f t="shared" si="96"/>
        <v>RA_512_39.5_4_202425</v>
      </c>
      <c r="AF1204" s="3">
        <v>202425</v>
      </c>
      <c r="AG1204" s="3" t="s">
        <v>193</v>
      </c>
      <c r="AH1204" s="3">
        <v>512</v>
      </c>
      <c r="AI1204" s="3">
        <v>39.5</v>
      </c>
      <c r="AJ1204" s="3" t="s">
        <v>436</v>
      </c>
      <c r="AK1204" s="3">
        <v>4</v>
      </c>
      <c r="AL1204" s="3">
        <v>1069</v>
      </c>
    </row>
    <row r="1205" spans="31:38" x14ac:dyDescent="0.25">
      <c r="AE1205" s="3" t="str">
        <f t="shared" si="96"/>
        <v>RA_545_39.5_4_202425</v>
      </c>
      <c r="AF1205" s="3">
        <v>202425</v>
      </c>
      <c r="AG1205" s="3" t="s">
        <v>193</v>
      </c>
      <c r="AH1205" s="3">
        <v>545</v>
      </c>
      <c r="AI1205" s="3">
        <v>39.5</v>
      </c>
      <c r="AJ1205" s="3" t="s">
        <v>436</v>
      </c>
      <c r="AK1205" s="3">
        <v>4</v>
      </c>
      <c r="AL1205" s="3">
        <v>132.72778834466752</v>
      </c>
    </row>
    <row r="1206" spans="31:38" x14ac:dyDescent="0.25">
      <c r="AE1206" s="3" t="str">
        <f t="shared" si="96"/>
        <v>RA_514_39.5_4_202425</v>
      </c>
      <c r="AF1206" s="3">
        <v>202425</v>
      </c>
      <c r="AG1206" s="3" t="s">
        <v>193</v>
      </c>
      <c r="AH1206" s="3">
        <v>514</v>
      </c>
      <c r="AI1206" s="3">
        <v>39.5</v>
      </c>
      <c r="AJ1206" s="3" t="s">
        <v>436</v>
      </c>
      <c r="AK1206" s="3">
        <v>4</v>
      </c>
      <c r="AL1206" s="3">
        <v>445.96999999999997</v>
      </c>
    </row>
    <row r="1207" spans="31:38" x14ac:dyDescent="0.25">
      <c r="AE1207" s="3" t="str">
        <f t="shared" si="96"/>
        <v>RA_516_39.5_4_202425</v>
      </c>
      <c r="AF1207" s="3">
        <v>202425</v>
      </c>
      <c r="AG1207" s="3" t="s">
        <v>193</v>
      </c>
      <c r="AH1207" s="3">
        <v>516</v>
      </c>
      <c r="AI1207" s="3">
        <v>39.5</v>
      </c>
      <c r="AJ1207" s="3" t="s">
        <v>436</v>
      </c>
      <c r="AK1207" s="3">
        <v>4</v>
      </c>
      <c r="AL1207" s="3">
        <v>1354</v>
      </c>
    </row>
    <row r="1208" spans="31:38" x14ac:dyDescent="0.25">
      <c r="AE1208" s="3" t="str">
        <f t="shared" si="96"/>
        <v>RA_518_39.5_4_202425</v>
      </c>
      <c r="AF1208" s="3">
        <v>202425</v>
      </c>
      <c r="AG1208" s="3" t="s">
        <v>193</v>
      </c>
      <c r="AH1208" s="3">
        <v>518</v>
      </c>
      <c r="AI1208" s="3">
        <v>39.5</v>
      </c>
      <c r="AJ1208" s="3" t="s">
        <v>436</v>
      </c>
      <c r="AK1208" s="3">
        <v>4</v>
      </c>
      <c r="AL1208" s="3">
        <v>0</v>
      </c>
    </row>
    <row r="1209" spans="31:38" x14ac:dyDescent="0.25">
      <c r="AE1209" s="3" t="str">
        <f t="shared" si="96"/>
        <v>RA_520_39.5_4_202425</v>
      </c>
      <c r="AF1209" s="3">
        <v>202425</v>
      </c>
      <c r="AG1209" s="3" t="s">
        <v>193</v>
      </c>
      <c r="AH1209" s="3">
        <v>520</v>
      </c>
      <c r="AI1209" s="3">
        <v>39.5</v>
      </c>
      <c r="AJ1209" s="3" t="s">
        <v>436</v>
      </c>
      <c r="AK1209" s="3">
        <v>4</v>
      </c>
      <c r="AL1209" s="3">
        <v>876.15000000000009</v>
      </c>
    </row>
    <row r="1210" spans="31:38" x14ac:dyDescent="0.25">
      <c r="AE1210" s="3" t="str">
        <f t="shared" si="96"/>
        <v>RA_522_39.5_4_202425</v>
      </c>
      <c r="AF1210" s="3">
        <v>202425</v>
      </c>
      <c r="AG1210" s="3" t="s">
        <v>193</v>
      </c>
      <c r="AH1210" s="3">
        <v>522</v>
      </c>
      <c r="AI1210" s="3">
        <v>39.5</v>
      </c>
      <c r="AJ1210" s="3" t="s">
        <v>436</v>
      </c>
      <c r="AK1210" s="3">
        <v>4</v>
      </c>
      <c r="AL1210" s="3">
        <v>0</v>
      </c>
    </row>
    <row r="1211" spans="31:38" x14ac:dyDescent="0.25">
      <c r="AE1211" s="3" t="str">
        <f t="shared" si="96"/>
        <v>RA_524_39.5_4_202425</v>
      </c>
      <c r="AF1211" s="3">
        <v>202425</v>
      </c>
      <c r="AG1211" s="3" t="s">
        <v>193</v>
      </c>
      <c r="AH1211" s="3">
        <v>524</v>
      </c>
      <c r="AI1211" s="3">
        <v>39.5</v>
      </c>
      <c r="AJ1211" s="3" t="s">
        <v>436</v>
      </c>
      <c r="AK1211" s="3">
        <v>4</v>
      </c>
      <c r="AL1211" s="3">
        <v>1271.1500000000001</v>
      </c>
    </row>
    <row r="1212" spans="31:38" x14ac:dyDescent="0.25">
      <c r="AE1212" s="3" t="str">
        <f t="shared" si="96"/>
        <v>RA_528_39.5_4_202425</v>
      </c>
      <c r="AF1212" s="3">
        <v>202425</v>
      </c>
      <c r="AG1212" s="3" t="s">
        <v>193</v>
      </c>
      <c r="AH1212" s="3">
        <v>528</v>
      </c>
      <c r="AI1212" s="3">
        <v>39.5</v>
      </c>
      <c r="AJ1212" s="3" t="s">
        <v>436</v>
      </c>
      <c r="AK1212" s="3">
        <v>4</v>
      </c>
      <c r="AL1212" s="3">
        <v>732</v>
      </c>
    </row>
    <row r="1213" spans="31:38" x14ac:dyDescent="0.25">
      <c r="AE1213" s="3" t="str">
        <f t="shared" si="96"/>
        <v>RA_530_39.5_4_202425</v>
      </c>
      <c r="AF1213" s="3">
        <v>202425</v>
      </c>
      <c r="AG1213" s="3" t="s">
        <v>193</v>
      </c>
      <c r="AH1213" s="3">
        <v>530</v>
      </c>
      <c r="AI1213" s="3">
        <v>39.5</v>
      </c>
      <c r="AJ1213" s="3" t="s">
        <v>436</v>
      </c>
      <c r="AK1213" s="3">
        <v>4</v>
      </c>
      <c r="AL1213" s="3">
        <v>1547.999</v>
      </c>
    </row>
    <row r="1214" spans="31:38" x14ac:dyDescent="0.25">
      <c r="AE1214" s="3" t="str">
        <f t="shared" si="96"/>
        <v>RA_532_39.5_4_202425</v>
      </c>
      <c r="AF1214" s="3">
        <v>202425</v>
      </c>
      <c r="AG1214" s="3" t="s">
        <v>193</v>
      </c>
      <c r="AH1214" s="3">
        <v>532</v>
      </c>
      <c r="AI1214" s="3">
        <v>39.5</v>
      </c>
      <c r="AJ1214" s="3" t="s">
        <v>436</v>
      </c>
      <c r="AK1214" s="3">
        <v>4</v>
      </c>
      <c r="AL1214" s="3">
        <v>4152.7820000000002</v>
      </c>
    </row>
    <row r="1215" spans="31:38" x14ac:dyDescent="0.25">
      <c r="AE1215" s="3" t="str">
        <f t="shared" si="96"/>
        <v>RA_534_39.5_4_202425</v>
      </c>
      <c r="AF1215" s="3">
        <v>202425</v>
      </c>
      <c r="AG1215" s="3" t="s">
        <v>193</v>
      </c>
      <c r="AH1215" s="3">
        <v>534</v>
      </c>
      <c r="AI1215" s="3">
        <v>39.5</v>
      </c>
      <c r="AJ1215" s="3" t="s">
        <v>436</v>
      </c>
      <c r="AK1215" s="3">
        <v>4</v>
      </c>
      <c r="AL1215" s="3">
        <v>4182.808</v>
      </c>
    </row>
    <row r="1216" spans="31:38" x14ac:dyDescent="0.25">
      <c r="AE1216" s="3" t="str">
        <f t="shared" si="96"/>
        <v>RA_536_39.5_4_202425</v>
      </c>
      <c r="AF1216" s="3">
        <v>202425</v>
      </c>
      <c r="AG1216" s="3" t="s">
        <v>193</v>
      </c>
      <c r="AH1216" s="3">
        <v>536</v>
      </c>
      <c r="AI1216" s="3">
        <v>39.5</v>
      </c>
      <c r="AJ1216" s="3" t="s">
        <v>436</v>
      </c>
      <c r="AK1216" s="3">
        <v>4</v>
      </c>
      <c r="AL1216" s="3">
        <v>0</v>
      </c>
    </row>
    <row r="1217" spans="31:38" x14ac:dyDescent="0.25">
      <c r="AE1217" s="3" t="str">
        <f t="shared" si="96"/>
        <v>RA_538_39.5_4_202425</v>
      </c>
      <c r="AF1217" s="3">
        <v>202425</v>
      </c>
      <c r="AG1217" s="3" t="s">
        <v>193</v>
      </c>
      <c r="AH1217" s="3">
        <v>538</v>
      </c>
      <c r="AI1217" s="3">
        <v>39.5</v>
      </c>
      <c r="AJ1217" s="3" t="s">
        <v>436</v>
      </c>
      <c r="AK1217" s="3">
        <v>4</v>
      </c>
      <c r="AL1217" s="3">
        <v>563</v>
      </c>
    </row>
    <row r="1218" spans="31:38" x14ac:dyDescent="0.25">
      <c r="AE1218" s="3" t="str">
        <f t="shared" si="96"/>
        <v>RA_526_39.5_4_202425</v>
      </c>
      <c r="AF1218" s="3">
        <v>202425</v>
      </c>
      <c r="AG1218" s="3" t="s">
        <v>193</v>
      </c>
      <c r="AH1218" s="3">
        <v>526</v>
      </c>
      <c r="AI1218" s="3">
        <v>39.5</v>
      </c>
      <c r="AJ1218" s="3" t="s">
        <v>436</v>
      </c>
      <c r="AK1218" s="3">
        <v>4</v>
      </c>
      <c r="AL1218" s="3">
        <v>2.6854410590024118</v>
      </c>
    </row>
    <row r="1219" spans="31:38" x14ac:dyDescent="0.25">
      <c r="AE1219" s="3" t="str">
        <f t="shared" si="96"/>
        <v>RA_540_39.5_4_202425</v>
      </c>
      <c r="AF1219" s="3">
        <v>202425</v>
      </c>
      <c r="AG1219" s="3" t="s">
        <v>193</v>
      </c>
      <c r="AH1219" s="3">
        <v>540</v>
      </c>
      <c r="AI1219" s="3">
        <v>39.5</v>
      </c>
      <c r="AJ1219" s="3" t="s">
        <v>436</v>
      </c>
      <c r="AK1219" s="3">
        <v>4</v>
      </c>
      <c r="AL1219" s="3">
        <v>647.19799999999998</v>
      </c>
    </row>
    <row r="1220" spans="31:38" x14ac:dyDescent="0.25">
      <c r="AE1220" s="3" t="str">
        <f t="shared" ref="AE1220:AE1283" si="97">AG1220&amp;"_"&amp;AH1220&amp;"_"&amp;AI1220&amp;"_"&amp;AK1220&amp;"_"&amp;AF1220</f>
        <v>RA_582_39.8_4_202526</v>
      </c>
      <c r="AF1220" s="3">
        <v>202526</v>
      </c>
      <c r="AG1220" s="3" t="s">
        <v>193</v>
      </c>
      <c r="AH1220" s="3">
        <v>582</v>
      </c>
      <c r="AI1220" s="3">
        <v>39.799999999999997</v>
      </c>
      <c r="AJ1220" s="3" t="s">
        <v>106</v>
      </c>
      <c r="AK1220" s="3">
        <v>4</v>
      </c>
      <c r="AL1220" s="3">
        <v>0</v>
      </c>
    </row>
    <row r="1221" spans="31:38" x14ac:dyDescent="0.25">
      <c r="AE1221" s="3" t="str">
        <f t="shared" si="97"/>
        <v>RA_546_39.8_4_202526</v>
      </c>
      <c r="AF1221" s="3">
        <v>202526</v>
      </c>
      <c r="AG1221" s="3" t="s">
        <v>193</v>
      </c>
      <c r="AH1221" s="3">
        <v>546</v>
      </c>
      <c r="AI1221" s="3">
        <v>39.799999999999997</v>
      </c>
      <c r="AJ1221" s="3" t="s">
        <v>106</v>
      </c>
      <c r="AK1221" s="3">
        <v>4</v>
      </c>
      <c r="AL1221" s="3">
        <v>394</v>
      </c>
    </row>
    <row r="1222" spans="31:38" x14ac:dyDescent="0.25">
      <c r="AE1222" s="3" t="str">
        <f t="shared" si="97"/>
        <v>RA_548_39.8_4_202526</v>
      </c>
      <c r="AF1222" s="3">
        <v>202526</v>
      </c>
      <c r="AG1222" s="3" t="s">
        <v>193</v>
      </c>
      <c r="AH1222" s="3">
        <v>548</v>
      </c>
      <c r="AI1222" s="3">
        <v>39.799999999999997</v>
      </c>
      <c r="AJ1222" s="3" t="s">
        <v>106</v>
      </c>
      <c r="AK1222" s="3">
        <v>4</v>
      </c>
      <c r="AL1222" s="3">
        <v>0</v>
      </c>
    </row>
    <row r="1223" spans="31:38" x14ac:dyDescent="0.25">
      <c r="AE1223" s="3" t="str">
        <f t="shared" si="97"/>
        <v>RA_550_39.8_4_202526</v>
      </c>
      <c r="AF1223" s="3">
        <v>202526</v>
      </c>
      <c r="AG1223" s="3" t="s">
        <v>193</v>
      </c>
      <c r="AH1223" s="3">
        <v>550</v>
      </c>
      <c r="AI1223" s="3">
        <v>39.799999999999997</v>
      </c>
      <c r="AJ1223" s="3" t="s">
        <v>106</v>
      </c>
      <c r="AK1223" s="3">
        <v>4</v>
      </c>
      <c r="AL1223" s="3">
        <v>859.36400000000003</v>
      </c>
    </row>
    <row r="1224" spans="31:38" x14ac:dyDescent="0.25">
      <c r="AE1224" s="3" t="str">
        <f t="shared" si="97"/>
        <v>RA_552_39.8_4_202526</v>
      </c>
      <c r="AF1224" s="3">
        <v>202526</v>
      </c>
      <c r="AG1224" s="3" t="s">
        <v>193</v>
      </c>
      <c r="AH1224" s="3">
        <v>552</v>
      </c>
      <c r="AI1224" s="3">
        <v>39.799999999999997</v>
      </c>
      <c r="AJ1224" s="3" t="s">
        <v>106</v>
      </c>
      <c r="AK1224" s="3">
        <v>4</v>
      </c>
      <c r="AL1224" s="3">
        <v>201.56</v>
      </c>
    </row>
    <row r="1225" spans="31:38" x14ac:dyDescent="0.25">
      <c r="AE1225" s="3" t="str">
        <f t="shared" si="97"/>
        <v>RA_562_39.8_4_202526</v>
      </c>
      <c r="AF1225" s="3">
        <v>202526</v>
      </c>
      <c r="AG1225" s="3" t="s">
        <v>193</v>
      </c>
      <c r="AH1225" s="3">
        <v>562</v>
      </c>
      <c r="AI1225" s="3">
        <v>39.799999999999997</v>
      </c>
      <c r="AJ1225" s="3" t="s">
        <v>106</v>
      </c>
      <c r="AK1225" s="3">
        <v>4</v>
      </c>
      <c r="AL1225" s="3">
        <v>0</v>
      </c>
    </row>
    <row r="1226" spans="31:38" x14ac:dyDescent="0.25">
      <c r="AE1226" s="3" t="str">
        <f t="shared" si="97"/>
        <v>RA_564_39.8_4_202526</v>
      </c>
      <c r="AF1226" s="3">
        <v>202526</v>
      </c>
      <c r="AG1226" s="3" t="s">
        <v>193</v>
      </c>
      <c r="AH1226" s="3">
        <v>564</v>
      </c>
      <c r="AI1226" s="3">
        <v>39.799999999999997</v>
      </c>
      <c r="AJ1226" s="3" t="s">
        <v>106</v>
      </c>
      <c r="AK1226" s="3">
        <v>4</v>
      </c>
      <c r="AL1226" s="3">
        <v>0</v>
      </c>
    </row>
    <row r="1227" spans="31:38" x14ac:dyDescent="0.25">
      <c r="AE1227" s="3" t="str">
        <f t="shared" si="97"/>
        <v>RA_566_39.8_4_202526</v>
      </c>
      <c r="AF1227" s="3">
        <v>202526</v>
      </c>
      <c r="AG1227" s="3" t="s">
        <v>193</v>
      </c>
      <c r="AH1227" s="3">
        <v>566</v>
      </c>
      <c r="AI1227" s="3">
        <v>39.799999999999997</v>
      </c>
      <c r="AJ1227" s="3" t="s">
        <v>106</v>
      </c>
      <c r="AK1227" s="3">
        <v>4</v>
      </c>
      <c r="AL1227" s="3">
        <v>0</v>
      </c>
    </row>
    <row r="1228" spans="31:38" x14ac:dyDescent="0.25">
      <c r="AE1228" s="3" t="str">
        <f t="shared" si="97"/>
        <v>RA_568_39.8_4_202526</v>
      </c>
      <c r="AF1228" s="3">
        <v>202526</v>
      </c>
      <c r="AG1228" s="3" t="s">
        <v>193</v>
      </c>
      <c r="AH1228" s="3">
        <v>568</v>
      </c>
      <c r="AI1228" s="3">
        <v>39.799999999999997</v>
      </c>
      <c r="AJ1228" s="3" t="s">
        <v>106</v>
      </c>
      <c r="AK1228" s="3">
        <v>4</v>
      </c>
      <c r="AL1228" s="3">
        <v>0</v>
      </c>
    </row>
    <row r="1229" spans="31:38" x14ac:dyDescent="0.25">
      <c r="AE1229" s="3" t="str">
        <f t="shared" si="97"/>
        <v>RA_572_39.8_4_202526</v>
      </c>
      <c r="AF1229" s="3">
        <v>202526</v>
      </c>
      <c r="AG1229" s="3" t="s">
        <v>193</v>
      </c>
      <c r="AH1229" s="3">
        <v>572</v>
      </c>
      <c r="AI1229" s="3">
        <v>39.799999999999997</v>
      </c>
      <c r="AJ1229" s="3" t="s">
        <v>106</v>
      </c>
      <c r="AK1229" s="3">
        <v>4</v>
      </c>
      <c r="AL1229" s="3">
        <v>0</v>
      </c>
    </row>
    <row r="1230" spans="31:38" x14ac:dyDescent="0.25">
      <c r="AE1230" s="3" t="str">
        <f t="shared" si="97"/>
        <v>RA_586_39.8_4_202526</v>
      </c>
      <c r="AF1230" s="3">
        <v>202526</v>
      </c>
      <c r="AG1230" s="3" t="s">
        <v>193</v>
      </c>
      <c r="AH1230" s="3">
        <v>586</v>
      </c>
      <c r="AI1230" s="3">
        <v>39.799999999999997</v>
      </c>
      <c r="AJ1230" s="3" t="s">
        <v>106</v>
      </c>
      <c r="AK1230" s="3">
        <v>4</v>
      </c>
      <c r="AL1230" s="3">
        <v>0</v>
      </c>
    </row>
    <row r="1231" spans="31:38" x14ac:dyDescent="0.25">
      <c r="AE1231" s="3" t="str">
        <f t="shared" si="97"/>
        <v>RA_576_39.8_4_202526</v>
      </c>
      <c r="AF1231" s="3">
        <v>202526</v>
      </c>
      <c r="AG1231" s="3" t="s">
        <v>193</v>
      </c>
      <c r="AH1231" s="3">
        <v>576</v>
      </c>
      <c r="AI1231" s="3">
        <v>39.799999999999997</v>
      </c>
      <c r="AJ1231" s="3" t="s">
        <v>106</v>
      </c>
      <c r="AK1231" s="3">
        <v>4</v>
      </c>
      <c r="AL1231" s="3">
        <v>0</v>
      </c>
    </row>
    <row r="1232" spans="31:38" x14ac:dyDescent="0.25">
      <c r="AE1232" s="3" t="str">
        <f t="shared" si="97"/>
        <v>RA_584_39.8_4_202526</v>
      </c>
      <c r="AF1232" s="3">
        <v>202526</v>
      </c>
      <c r="AG1232" s="3" t="s">
        <v>193</v>
      </c>
      <c r="AH1232" s="3">
        <v>584</v>
      </c>
      <c r="AI1232" s="3">
        <v>39.799999999999997</v>
      </c>
      <c r="AJ1232" s="3" t="s">
        <v>106</v>
      </c>
      <c r="AK1232" s="3">
        <v>4</v>
      </c>
      <c r="AL1232" s="3">
        <v>0</v>
      </c>
    </row>
    <row r="1233" spans="31:38" x14ac:dyDescent="0.25">
      <c r="AE1233" s="3" t="str">
        <f t="shared" si="97"/>
        <v>RA_544_39.8_4_202526</v>
      </c>
      <c r="AF1233" s="3">
        <v>202526</v>
      </c>
      <c r="AG1233" s="3" t="s">
        <v>193</v>
      </c>
      <c r="AH1233" s="3">
        <v>544</v>
      </c>
      <c r="AI1233" s="3">
        <v>39.799999999999997</v>
      </c>
      <c r="AJ1233" s="3" t="s">
        <v>106</v>
      </c>
      <c r="AK1233" s="3">
        <v>4</v>
      </c>
      <c r="AL1233" s="3">
        <v>371.23500000000001</v>
      </c>
    </row>
    <row r="1234" spans="31:38" x14ac:dyDescent="0.25">
      <c r="AE1234" s="3" t="str">
        <f t="shared" si="97"/>
        <v>RA_542_39.8_4_202526</v>
      </c>
      <c r="AF1234" s="3">
        <v>202526</v>
      </c>
      <c r="AG1234" s="3" t="s">
        <v>193</v>
      </c>
      <c r="AH1234" s="3">
        <v>542</v>
      </c>
      <c r="AI1234" s="3">
        <v>39.799999999999997</v>
      </c>
      <c r="AJ1234" s="3" t="s">
        <v>106</v>
      </c>
      <c r="AK1234" s="3">
        <v>4</v>
      </c>
      <c r="AL1234" s="3">
        <v>165.56</v>
      </c>
    </row>
    <row r="1235" spans="31:38" x14ac:dyDescent="0.25">
      <c r="AE1235" s="3" t="str">
        <f t="shared" si="97"/>
        <v>RA_574_39.8_4_202526</v>
      </c>
      <c r="AF1235" s="3">
        <v>202526</v>
      </c>
      <c r="AG1235" s="3" t="s">
        <v>193</v>
      </c>
      <c r="AH1235" s="3">
        <v>574</v>
      </c>
      <c r="AI1235" s="3">
        <v>39.799999999999997</v>
      </c>
      <c r="AJ1235" s="3" t="s">
        <v>106</v>
      </c>
      <c r="AK1235" s="3">
        <v>4</v>
      </c>
      <c r="AL1235" s="3">
        <v>0</v>
      </c>
    </row>
    <row r="1236" spans="31:38" x14ac:dyDescent="0.25">
      <c r="AE1236" s="3" t="str">
        <f t="shared" si="97"/>
        <v>RA_514_39.8_4_202526</v>
      </c>
      <c r="AF1236" s="3">
        <v>202526</v>
      </c>
      <c r="AG1236" s="3" t="s">
        <v>193</v>
      </c>
      <c r="AH1236" s="3">
        <v>514</v>
      </c>
      <c r="AI1236" s="3">
        <v>39.799999999999997</v>
      </c>
      <c r="AJ1236" s="3" t="s">
        <v>106</v>
      </c>
      <c r="AK1236" s="3">
        <v>4</v>
      </c>
      <c r="AL1236" s="3">
        <v>193</v>
      </c>
    </row>
    <row r="1237" spans="31:38" x14ac:dyDescent="0.25">
      <c r="AE1237" s="3" t="str">
        <f t="shared" si="97"/>
        <v>RA_545_39.8_4_202526</v>
      </c>
      <c r="AF1237" s="3">
        <v>202526</v>
      </c>
      <c r="AG1237" s="3" t="s">
        <v>193</v>
      </c>
      <c r="AH1237" s="3">
        <v>545</v>
      </c>
      <c r="AI1237" s="3">
        <v>39.799999999999997</v>
      </c>
      <c r="AJ1237" s="3" t="s">
        <v>106</v>
      </c>
      <c r="AK1237" s="3">
        <v>4</v>
      </c>
      <c r="AL1237" s="3">
        <v>295.75300000000004</v>
      </c>
    </row>
    <row r="1238" spans="31:38" x14ac:dyDescent="0.25">
      <c r="AE1238" s="3" t="str">
        <f t="shared" si="97"/>
        <v>RA_512_39.8_4_202526</v>
      </c>
      <c r="AF1238" s="3">
        <v>202526</v>
      </c>
      <c r="AG1238" s="3" t="s">
        <v>193</v>
      </c>
      <c r="AH1238" s="3">
        <v>512</v>
      </c>
      <c r="AI1238" s="3">
        <v>39.799999999999997</v>
      </c>
      <c r="AJ1238" s="3" t="s">
        <v>106</v>
      </c>
      <c r="AK1238" s="3">
        <v>4</v>
      </c>
      <c r="AL1238" s="3">
        <v>0</v>
      </c>
    </row>
    <row r="1239" spans="31:38" x14ac:dyDescent="0.25">
      <c r="AE1239" s="3" t="str">
        <f t="shared" si="97"/>
        <v>RA_516_39.8_4_202526</v>
      </c>
      <c r="AF1239" s="3">
        <v>202526</v>
      </c>
      <c r="AG1239" s="3" t="s">
        <v>193</v>
      </c>
      <c r="AH1239" s="3">
        <v>516</v>
      </c>
      <c r="AI1239" s="3">
        <v>39.799999999999997</v>
      </c>
      <c r="AJ1239" s="3" t="s">
        <v>106</v>
      </c>
      <c r="AK1239" s="3">
        <v>4</v>
      </c>
      <c r="AL1239" s="3">
        <v>247</v>
      </c>
    </row>
    <row r="1240" spans="31:38" x14ac:dyDescent="0.25">
      <c r="AE1240" s="3" t="str">
        <f t="shared" si="97"/>
        <v>RA_518_39.8_4_202526</v>
      </c>
      <c r="AF1240" s="3">
        <v>202526</v>
      </c>
      <c r="AG1240" s="3" t="s">
        <v>193</v>
      </c>
      <c r="AH1240" s="3">
        <v>518</v>
      </c>
      <c r="AI1240" s="3">
        <v>39.799999999999997</v>
      </c>
      <c r="AJ1240" s="3" t="s">
        <v>106</v>
      </c>
      <c r="AK1240" s="3">
        <v>4</v>
      </c>
      <c r="AL1240" s="3">
        <v>181.49069352870166</v>
      </c>
    </row>
    <row r="1241" spans="31:38" x14ac:dyDescent="0.25">
      <c r="AE1241" s="3" t="str">
        <f t="shared" si="97"/>
        <v>RA_520_39.8_4_202526</v>
      </c>
      <c r="AF1241" s="3">
        <v>202526</v>
      </c>
      <c r="AG1241" s="3" t="s">
        <v>193</v>
      </c>
      <c r="AH1241" s="3">
        <v>520</v>
      </c>
      <c r="AI1241" s="3">
        <v>39.799999999999997</v>
      </c>
      <c r="AJ1241" s="3" t="s">
        <v>106</v>
      </c>
      <c r="AK1241" s="3">
        <v>4</v>
      </c>
      <c r="AL1241" s="3">
        <v>568.00799999999992</v>
      </c>
    </row>
    <row r="1242" spans="31:38" x14ac:dyDescent="0.25">
      <c r="AE1242" s="3" t="str">
        <f t="shared" si="97"/>
        <v>RA_522_39.8_4_202526</v>
      </c>
      <c r="AF1242" s="3">
        <v>202526</v>
      </c>
      <c r="AG1242" s="3" t="s">
        <v>193</v>
      </c>
      <c r="AH1242" s="3">
        <v>522</v>
      </c>
      <c r="AI1242" s="3">
        <v>39.799999999999997</v>
      </c>
      <c r="AJ1242" s="3" t="s">
        <v>106</v>
      </c>
      <c r="AK1242" s="3">
        <v>4</v>
      </c>
      <c r="AL1242" s="3">
        <v>3.4980000000000002</v>
      </c>
    </row>
    <row r="1243" spans="31:38" x14ac:dyDescent="0.25">
      <c r="AE1243" s="3" t="str">
        <f t="shared" si="97"/>
        <v>RA_524_39.8_4_202526</v>
      </c>
      <c r="AF1243" s="3">
        <v>202526</v>
      </c>
      <c r="AG1243" s="3" t="s">
        <v>193</v>
      </c>
      <c r="AH1243" s="3">
        <v>524</v>
      </c>
      <c r="AI1243" s="3">
        <v>39.799999999999997</v>
      </c>
      <c r="AJ1243" s="3" t="s">
        <v>106</v>
      </c>
      <c r="AK1243" s="3">
        <v>4</v>
      </c>
      <c r="AL1243" s="3">
        <v>278.20999999999998</v>
      </c>
    </row>
    <row r="1244" spans="31:38" x14ac:dyDescent="0.25">
      <c r="AE1244" s="3" t="str">
        <f t="shared" si="97"/>
        <v>RA_526_39.8_4_202526</v>
      </c>
      <c r="AF1244" s="3">
        <v>202526</v>
      </c>
      <c r="AG1244" s="3" t="s">
        <v>193</v>
      </c>
      <c r="AH1244" s="3">
        <v>526</v>
      </c>
      <c r="AI1244" s="3">
        <v>39.799999999999997</v>
      </c>
      <c r="AJ1244" s="3" t="s">
        <v>106</v>
      </c>
      <c r="AK1244" s="3">
        <v>4</v>
      </c>
      <c r="AL1244" s="3">
        <v>0.6</v>
      </c>
    </row>
    <row r="1245" spans="31:38" x14ac:dyDescent="0.25">
      <c r="AE1245" s="3" t="str">
        <f t="shared" si="97"/>
        <v>RA_530_39.8_4_202526</v>
      </c>
      <c r="AF1245" s="3">
        <v>202526</v>
      </c>
      <c r="AG1245" s="3" t="s">
        <v>193</v>
      </c>
      <c r="AH1245" s="3">
        <v>530</v>
      </c>
      <c r="AI1245" s="3">
        <v>39.799999999999997</v>
      </c>
      <c r="AJ1245" s="3" t="s">
        <v>106</v>
      </c>
      <c r="AK1245" s="3">
        <v>4</v>
      </c>
      <c r="AL1245" s="3">
        <v>792.19399999999996</v>
      </c>
    </row>
    <row r="1246" spans="31:38" x14ac:dyDescent="0.25">
      <c r="AE1246" s="3" t="str">
        <f t="shared" si="97"/>
        <v>RA_532_39.8_4_202526</v>
      </c>
      <c r="AF1246" s="3">
        <v>202526</v>
      </c>
      <c r="AG1246" s="3" t="s">
        <v>193</v>
      </c>
      <c r="AH1246" s="3">
        <v>532</v>
      </c>
      <c r="AI1246" s="3">
        <v>39.799999999999997</v>
      </c>
      <c r="AJ1246" s="3" t="s">
        <v>106</v>
      </c>
      <c r="AK1246" s="3">
        <v>4</v>
      </c>
      <c r="AL1246" s="3">
        <v>0</v>
      </c>
    </row>
    <row r="1247" spans="31:38" x14ac:dyDescent="0.25">
      <c r="AE1247" s="3" t="str">
        <f t="shared" si="97"/>
        <v>RA_534_39.8_4_202526</v>
      </c>
      <c r="AF1247" s="3">
        <v>202526</v>
      </c>
      <c r="AG1247" s="3" t="s">
        <v>193</v>
      </c>
      <c r="AH1247" s="3">
        <v>534</v>
      </c>
      <c r="AI1247" s="3">
        <v>39.799999999999997</v>
      </c>
      <c r="AJ1247" s="3" t="s">
        <v>106</v>
      </c>
      <c r="AK1247" s="3">
        <v>4</v>
      </c>
      <c r="AL1247" s="3">
        <v>104</v>
      </c>
    </row>
    <row r="1248" spans="31:38" x14ac:dyDescent="0.25">
      <c r="AE1248" s="3" t="str">
        <f t="shared" si="97"/>
        <v>RA_536_39.8_4_202526</v>
      </c>
      <c r="AF1248" s="3">
        <v>202526</v>
      </c>
      <c r="AG1248" s="3" t="s">
        <v>193</v>
      </c>
      <c r="AH1248" s="3">
        <v>536</v>
      </c>
      <c r="AI1248" s="3">
        <v>39.799999999999997</v>
      </c>
      <c r="AJ1248" s="3" t="s">
        <v>106</v>
      </c>
      <c r="AK1248" s="3">
        <v>4</v>
      </c>
      <c r="AL1248" s="3">
        <v>185.886</v>
      </c>
    </row>
    <row r="1249" spans="31:38" x14ac:dyDescent="0.25">
      <c r="AE1249" s="3" t="str">
        <f t="shared" si="97"/>
        <v>RA_538_39.8_4_202526</v>
      </c>
      <c r="AF1249" s="3">
        <v>202526</v>
      </c>
      <c r="AG1249" s="3" t="s">
        <v>193</v>
      </c>
      <c r="AH1249" s="3">
        <v>538</v>
      </c>
      <c r="AI1249" s="3">
        <v>39.799999999999997</v>
      </c>
      <c r="AJ1249" s="3" t="s">
        <v>106</v>
      </c>
      <c r="AK1249" s="3">
        <v>4</v>
      </c>
      <c r="AL1249" s="3">
        <v>204.17128964346279</v>
      </c>
    </row>
    <row r="1250" spans="31:38" x14ac:dyDescent="0.25">
      <c r="AE1250" s="3" t="str">
        <f t="shared" si="97"/>
        <v>RA_540_39.8_4_202526</v>
      </c>
      <c r="AF1250" s="3">
        <v>202526</v>
      </c>
      <c r="AG1250" s="3" t="s">
        <v>193</v>
      </c>
      <c r="AH1250" s="3">
        <v>540</v>
      </c>
      <c r="AI1250" s="3">
        <v>39.799999999999997</v>
      </c>
      <c r="AJ1250" s="3" t="s">
        <v>106</v>
      </c>
      <c r="AK1250" s="3">
        <v>4</v>
      </c>
      <c r="AL1250" s="3">
        <v>1135.758</v>
      </c>
    </row>
    <row r="1251" spans="31:38" x14ac:dyDescent="0.25">
      <c r="AE1251" s="3" t="str">
        <f t="shared" si="97"/>
        <v>RA_528_39.8_4_202526</v>
      </c>
      <c r="AF1251" s="3">
        <v>202526</v>
      </c>
      <c r="AG1251" s="3" t="s">
        <v>193</v>
      </c>
      <c r="AH1251" s="3">
        <v>528</v>
      </c>
      <c r="AI1251" s="3">
        <v>39.799999999999997</v>
      </c>
      <c r="AJ1251" s="3" t="s">
        <v>106</v>
      </c>
      <c r="AK1251" s="3">
        <v>4</v>
      </c>
      <c r="AL1251" s="3">
        <v>134</v>
      </c>
    </row>
    <row r="1252" spans="31:38" x14ac:dyDescent="0.25">
      <c r="AE1252" s="3" t="str">
        <f t="shared" si="97"/>
        <v>RA_562_39.8_4_202425</v>
      </c>
      <c r="AF1252" s="3">
        <v>202425</v>
      </c>
      <c r="AG1252" s="3" t="s">
        <v>193</v>
      </c>
      <c r="AH1252" s="3">
        <v>562</v>
      </c>
      <c r="AI1252" s="3">
        <v>39.799999999999997</v>
      </c>
      <c r="AJ1252" s="3" t="s">
        <v>106</v>
      </c>
      <c r="AK1252" s="3">
        <v>4</v>
      </c>
      <c r="AL1252" s="3">
        <v>0</v>
      </c>
    </row>
    <row r="1253" spans="31:38" x14ac:dyDescent="0.25">
      <c r="AE1253" s="3" t="str">
        <f t="shared" si="97"/>
        <v>RA_552_39.8_4_202425</v>
      </c>
      <c r="AF1253" s="3">
        <v>202425</v>
      </c>
      <c r="AG1253" s="3" t="s">
        <v>193</v>
      </c>
      <c r="AH1253" s="3">
        <v>552</v>
      </c>
      <c r="AI1253" s="3">
        <v>39.799999999999997</v>
      </c>
      <c r="AJ1253" s="3" t="s">
        <v>106</v>
      </c>
      <c r="AK1253" s="3">
        <v>4</v>
      </c>
      <c r="AL1253" s="3">
        <v>198.89</v>
      </c>
    </row>
    <row r="1254" spans="31:38" x14ac:dyDescent="0.25">
      <c r="AE1254" s="3" t="str">
        <f t="shared" si="97"/>
        <v>RA_550_39.8_4_202425</v>
      </c>
      <c r="AF1254" s="3">
        <v>202425</v>
      </c>
      <c r="AG1254" s="3" t="s">
        <v>193</v>
      </c>
      <c r="AH1254" s="3">
        <v>550</v>
      </c>
      <c r="AI1254" s="3">
        <v>39.799999999999997</v>
      </c>
      <c r="AJ1254" s="3" t="s">
        <v>106</v>
      </c>
      <c r="AK1254" s="3">
        <v>4</v>
      </c>
      <c r="AL1254" s="3">
        <v>815.33</v>
      </c>
    </row>
    <row r="1255" spans="31:38" x14ac:dyDescent="0.25">
      <c r="AE1255" s="3" t="str">
        <f t="shared" si="97"/>
        <v>RA_548_39.8_4_202425</v>
      </c>
      <c r="AF1255" s="3">
        <v>202425</v>
      </c>
      <c r="AG1255" s="3" t="s">
        <v>193</v>
      </c>
      <c r="AH1255" s="3">
        <v>548</v>
      </c>
      <c r="AI1255" s="3">
        <v>39.799999999999997</v>
      </c>
      <c r="AJ1255" s="3" t="s">
        <v>106</v>
      </c>
      <c r="AK1255" s="3">
        <v>4</v>
      </c>
      <c r="AL1255" s="3">
        <v>0</v>
      </c>
    </row>
    <row r="1256" spans="31:38" x14ac:dyDescent="0.25">
      <c r="AE1256" s="3" t="str">
        <f t="shared" si="97"/>
        <v>RA_564_39.8_4_202425</v>
      </c>
      <c r="AF1256" s="3">
        <v>202425</v>
      </c>
      <c r="AG1256" s="3" t="s">
        <v>193</v>
      </c>
      <c r="AH1256" s="3">
        <v>564</v>
      </c>
      <c r="AI1256" s="3">
        <v>39.799999999999997</v>
      </c>
      <c r="AJ1256" s="3" t="s">
        <v>106</v>
      </c>
      <c r="AK1256" s="3">
        <v>4</v>
      </c>
      <c r="AL1256" s="3">
        <v>0</v>
      </c>
    </row>
    <row r="1257" spans="31:38" x14ac:dyDescent="0.25">
      <c r="AE1257" s="3" t="str">
        <f t="shared" si="97"/>
        <v>RA_545_39.8_4_202425</v>
      </c>
      <c r="AF1257" s="3">
        <v>202425</v>
      </c>
      <c r="AG1257" s="3" t="s">
        <v>193</v>
      </c>
      <c r="AH1257" s="3">
        <v>545</v>
      </c>
      <c r="AI1257" s="3">
        <v>39.799999999999997</v>
      </c>
      <c r="AJ1257" s="3" t="s">
        <v>106</v>
      </c>
      <c r="AK1257" s="3">
        <v>4</v>
      </c>
      <c r="AL1257" s="3">
        <v>380.96000000000004</v>
      </c>
    </row>
    <row r="1258" spans="31:38" x14ac:dyDescent="0.25">
      <c r="AE1258" s="3" t="str">
        <f t="shared" si="97"/>
        <v>RA_576_39.8_4_202425</v>
      </c>
      <c r="AF1258" s="3">
        <v>202425</v>
      </c>
      <c r="AG1258" s="3" t="s">
        <v>193</v>
      </c>
      <c r="AH1258" s="3">
        <v>576</v>
      </c>
      <c r="AI1258" s="3">
        <v>39.799999999999997</v>
      </c>
      <c r="AJ1258" s="3" t="s">
        <v>106</v>
      </c>
      <c r="AK1258" s="3">
        <v>4</v>
      </c>
      <c r="AL1258" s="3">
        <v>0</v>
      </c>
    </row>
    <row r="1259" spans="31:38" x14ac:dyDescent="0.25">
      <c r="AE1259" s="3" t="str">
        <f t="shared" si="97"/>
        <v>RA_546_39.8_4_202425</v>
      </c>
      <c r="AF1259" s="3">
        <v>202425</v>
      </c>
      <c r="AG1259" s="3" t="s">
        <v>193</v>
      </c>
      <c r="AH1259" s="3">
        <v>546</v>
      </c>
      <c r="AI1259" s="3">
        <v>39.799999999999997</v>
      </c>
      <c r="AJ1259" s="3" t="s">
        <v>106</v>
      </c>
      <c r="AK1259" s="3">
        <v>4</v>
      </c>
      <c r="AL1259" s="3">
        <v>263</v>
      </c>
    </row>
    <row r="1260" spans="31:38" x14ac:dyDescent="0.25">
      <c r="AE1260" s="3" t="str">
        <f t="shared" si="97"/>
        <v>RA_566_39.8_4_202425</v>
      </c>
      <c r="AF1260" s="3">
        <v>202425</v>
      </c>
      <c r="AG1260" s="3" t="s">
        <v>193</v>
      </c>
      <c r="AH1260" s="3">
        <v>566</v>
      </c>
      <c r="AI1260" s="3">
        <v>39.799999999999997</v>
      </c>
      <c r="AJ1260" s="3" t="s">
        <v>106</v>
      </c>
      <c r="AK1260" s="3">
        <v>4</v>
      </c>
      <c r="AL1260" s="3">
        <v>0</v>
      </c>
    </row>
    <row r="1261" spans="31:38" x14ac:dyDescent="0.25">
      <c r="AE1261" s="3" t="str">
        <f t="shared" si="97"/>
        <v>RA_568_39.8_4_202425</v>
      </c>
      <c r="AF1261" s="3">
        <v>202425</v>
      </c>
      <c r="AG1261" s="3" t="s">
        <v>193</v>
      </c>
      <c r="AH1261" s="3">
        <v>568</v>
      </c>
      <c r="AI1261" s="3">
        <v>39.799999999999997</v>
      </c>
      <c r="AJ1261" s="3" t="s">
        <v>106</v>
      </c>
      <c r="AK1261" s="3">
        <v>4</v>
      </c>
      <c r="AL1261" s="3">
        <v>0</v>
      </c>
    </row>
    <row r="1262" spans="31:38" x14ac:dyDescent="0.25">
      <c r="AE1262" s="3" t="str">
        <f t="shared" si="97"/>
        <v>RA_584_39.8_4_202425</v>
      </c>
      <c r="AF1262" s="3">
        <v>202425</v>
      </c>
      <c r="AG1262" s="3" t="s">
        <v>193</v>
      </c>
      <c r="AH1262" s="3">
        <v>584</v>
      </c>
      <c r="AI1262" s="3">
        <v>39.799999999999997</v>
      </c>
      <c r="AJ1262" s="3" t="s">
        <v>106</v>
      </c>
      <c r="AK1262" s="3">
        <v>4</v>
      </c>
      <c r="AL1262" s="3">
        <v>0</v>
      </c>
    </row>
    <row r="1263" spans="31:38" x14ac:dyDescent="0.25">
      <c r="AE1263" s="3" t="str">
        <f t="shared" si="97"/>
        <v>RA_574_39.8_4_202425</v>
      </c>
      <c r="AF1263" s="3">
        <v>202425</v>
      </c>
      <c r="AG1263" s="3" t="s">
        <v>193</v>
      </c>
      <c r="AH1263" s="3">
        <v>574</v>
      </c>
      <c r="AI1263" s="3">
        <v>39.799999999999997</v>
      </c>
      <c r="AJ1263" s="3" t="s">
        <v>106</v>
      </c>
      <c r="AK1263" s="3">
        <v>4</v>
      </c>
      <c r="AL1263" s="3">
        <v>0</v>
      </c>
    </row>
    <row r="1264" spans="31:38" x14ac:dyDescent="0.25">
      <c r="AE1264" s="3" t="str">
        <f t="shared" si="97"/>
        <v>RA_582_39.8_4_202425</v>
      </c>
      <c r="AF1264" s="3">
        <v>202425</v>
      </c>
      <c r="AG1264" s="3" t="s">
        <v>193</v>
      </c>
      <c r="AH1264" s="3">
        <v>582</v>
      </c>
      <c r="AI1264" s="3">
        <v>39.799999999999997</v>
      </c>
      <c r="AJ1264" s="3" t="s">
        <v>106</v>
      </c>
      <c r="AK1264" s="3">
        <v>4</v>
      </c>
      <c r="AL1264" s="3">
        <v>0</v>
      </c>
    </row>
    <row r="1265" spans="31:38" x14ac:dyDescent="0.25">
      <c r="AE1265" s="3" t="str">
        <f t="shared" si="97"/>
        <v>RA_586_39.8_4_202425</v>
      </c>
      <c r="AF1265" s="3">
        <v>202425</v>
      </c>
      <c r="AG1265" s="3" t="s">
        <v>193</v>
      </c>
      <c r="AH1265" s="3">
        <v>586</v>
      </c>
      <c r="AI1265" s="3">
        <v>39.799999999999997</v>
      </c>
      <c r="AJ1265" s="3" t="s">
        <v>106</v>
      </c>
      <c r="AK1265" s="3">
        <v>4</v>
      </c>
      <c r="AL1265" s="3">
        <v>0</v>
      </c>
    </row>
    <row r="1266" spans="31:38" x14ac:dyDescent="0.25">
      <c r="AE1266" s="3" t="str">
        <f t="shared" si="97"/>
        <v>RA_544_39.8_4_202425</v>
      </c>
      <c r="AF1266" s="3">
        <v>202425</v>
      </c>
      <c r="AG1266" s="3" t="s">
        <v>193</v>
      </c>
      <c r="AH1266" s="3">
        <v>544</v>
      </c>
      <c r="AI1266" s="3">
        <v>39.799999999999997</v>
      </c>
      <c r="AJ1266" s="3" t="s">
        <v>106</v>
      </c>
      <c r="AK1266" s="3">
        <v>4</v>
      </c>
      <c r="AL1266" s="3">
        <v>370.99</v>
      </c>
    </row>
    <row r="1267" spans="31:38" x14ac:dyDescent="0.25">
      <c r="AE1267" s="3" t="str">
        <f t="shared" si="97"/>
        <v>RA_572_39.8_4_202425</v>
      </c>
      <c r="AF1267" s="3">
        <v>202425</v>
      </c>
      <c r="AG1267" s="3" t="s">
        <v>193</v>
      </c>
      <c r="AH1267" s="3">
        <v>572</v>
      </c>
      <c r="AI1267" s="3">
        <v>39.799999999999997</v>
      </c>
      <c r="AJ1267" s="3" t="s">
        <v>106</v>
      </c>
      <c r="AK1267" s="3">
        <v>4</v>
      </c>
      <c r="AL1267" s="3">
        <v>0</v>
      </c>
    </row>
    <row r="1268" spans="31:38" x14ac:dyDescent="0.25">
      <c r="AE1268" s="3" t="str">
        <f t="shared" si="97"/>
        <v>RA_520_39.8_4_202425</v>
      </c>
      <c r="AF1268" s="3">
        <v>202425</v>
      </c>
      <c r="AG1268" s="3" t="s">
        <v>193</v>
      </c>
      <c r="AH1268" s="3">
        <v>520</v>
      </c>
      <c r="AI1268" s="3">
        <v>39.799999999999997</v>
      </c>
      <c r="AJ1268" s="3" t="s">
        <v>106</v>
      </c>
      <c r="AK1268" s="3">
        <v>4</v>
      </c>
      <c r="AL1268" s="3">
        <v>210.44200000000001</v>
      </c>
    </row>
    <row r="1269" spans="31:38" x14ac:dyDescent="0.25">
      <c r="AE1269" s="3" t="str">
        <f t="shared" si="97"/>
        <v>RA_514_39.8_4_202425</v>
      </c>
      <c r="AF1269" s="3">
        <v>202425</v>
      </c>
      <c r="AG1269" s="3" t="s">
        <v>193</v>
      </c>
      <c r="AH1269" s="3">
        <v>514</v>
      </c>
      <c r="AI1269" s="3">
        <v>39.799999999999997</v>
      </c>
      <c r="AJ1269" s="3" t="s">
        <v>106</v>
      </c>
      <c r="AK1269" s="3">
        <v>4</v>
      </c>
      <c r="AL1269" s="3">
        <v>200</v>
      </c>
    </row>
    <row r="1270" spans="31:38" x14ac:dyDescent="0.25">
      <c r="AE1270" s="3" t="str">
        <f t="shared" si="97"/>
        <v>RA_542_39.8_4_202425</v>
      </c>
      <c r="AF1270" s="3">
        <v>202425</v>
      </c>
      <c r="AG1270" s="3" t="s">
        <v>193</v>
      </c>
      <c r="AH1270" s="3">
        <v>542</v>
      </c>
      <c r="AI1270" s="3">
        <v>39.799999999999997</v>
      </c>
      <c r="AJ1270" s="3" t="s">
        <v>106</v>
      </c>
      <c r="AK1270" s="3">
        <v>4</v>
      </c>
      <c r="AL1270" s="3">
        <v>131.88200000000001</v>
      </c>
    </row>
    <row r="1271" spans="31:38" x14ac:dyDescent="0.25">
      <c r="AE1271" s="3" t="str">
        <f t="shared" si="97"/>
        <v>RA_512_39.8_4_202425</v>
      </c>
      <c r="AF1271" s="3">
        <v>202425</v>
      </c>
      <c r="AG1271" s="3" t="s">
        <v>193</v>
      </c>
      <c r="AH1271" s="3">
        <v>512</v>
      </c>
      <c r="AI1271" s="3">
        <v>39.799999999999997</v>
      </c>
      <c r="AJ1271" s="3" t="s">
        <v>106</v>
      </c>
      <c r="AK1271" s="3">
        <v>4</v>
      </c>
      <c r="AL1271" s="3">
        <v>0</v>
      </c>
    </row>
    <row r="1272" spans="31:38" x14ac:dyDescent="0.25">
      <c r="AE1272" s="3" t="str">
        <f t="shared" si="97"/>
        <v>RA_518_39.8_4_202425</v>
      </c>
      <c r="AF1272" s="3">
        <v>202425</v>
      </c>
      <c r="AG1272" s="3" t="s">
        <v>193</v>
      </c>
      <c r="AH1272" s="3">
        <v>518</v>
      </c>
      <c r="AI1272" s="3">
        <v>39.799999999999997</v>
      </c>
      <c r="AJ1272" s="3" t="s">
        <v>106</v>
      </c>
      <c r="AK1272" s="3">
        <v>4</v>
      </c>
      <c r="AL1272" s="3">
        <v>189.40299999999999</v>
      </c>
    </row>
    <row r="1273" spans="31:38" x14ac:dyDescent="0.25">
      <c r="AE1273" s="3" t="str">
        <f t="shared" si="97"/>
        <v>RA_522_39.8_4_202425</v>
      </c>
      <c r="AF1273" s="3">
        <v>202425</v>
      </c>
      <c r="AG1273" s="3" t="s">
        <v>193</v>
      </c>
      <c r="AH1273" s="3">
        <v>522</v>
      </c>
      <c r="AI1273" s="3">
        <v>39.799999999999997</v>
      </c>
      <c r="AJ1273" s="3" t="s">
        <v>106</v>
      </c>
      <c r="AK1273" s="3">
        <v>4</v>
      </c>
      <c r="AL1273" s="3">
        <v>2.2639999999999998</v>
      </c>
    </row>
    <row r="1274" spans="31:38" x14ac:dyDescent="0.25">
      <c r="AE1274" s="3" t="str">
        <f t="shared" si="97"/>
        <v>RA_524_39.8_4_202425</v>
      </c>
      <c r="AF1274" s="3">
        <v>202425</v>
      </c>
      <c r="AG1274" s="3" t="s">
        <v>193</v>
      </c>
      <c r="AH1274" s="3">
        <v>524</v>
      </c>
      <c r="AI1274" s="3">
        <v>39.799999999999997</v>
      </c>
      <c r="AJ1274" s="3" t="s">
        <v>106</v>
      </c>
      <c r="AK1274" s="3">
        <v>4</v>
      </c>
      <c r="AL1274" s="3">
        <v>259.72000000000003</v>
      </c>
    </row>
    <row r="1275" spans="31:38" x14ac:dyDescent="0.25">
      <c r="AE1275" s="3" t="str">
        <f t="shared" si="97"/>
        <v>RA_526_39.8_4_202425</v>
      </c>
      <c r="AF1275" s="3">
        <v>202425</v>
      </c>
      <c r="AG1275" s="3" t="s">
        <v>193</v>
      </c>
      <c r="AH1275" s="3">
        <v>526</v>
      </c>
      <c r="AI1275" s="3">
        <v>39.799999999999997</v>
      </c>
      <c r="AJ1275" s="3" t="s">
        <v>106</v>
      </c>
      <c r="AK1275" s="3">
        <v>4</v>
      </c>
      <c r="AL1275" s="3">
        <v>0.58607345587349058</v>
      </c>
    </row>
    <row r="1276" spans="31:38" x14ac:dyDescent="0.25">
      <c r="AE1276" s="3" t="str">
        <f t="shared" si="97"/>
        <v>RA_538_39.8_4_202425</v>
      </c>
      <c r="AF1276" s="3">
        <v>202425</v>
      </c>
      <c r="AG1276" s="3" t="s">
        <v>193</v>
      </c>
      <c r="AH1276" s="3">
        <v>538</v>
      </c>
      <c r="AI1276" s="3">
        <v>39.799999999999997</v>
      </c>
      <c r="AJ1276" s="3" t="s">
        <v>106</v>
      </c>
      <c r="AK1276" s="3">
        <v>4</v>
      </c>
      <c r="AL1276" s="3">
        <v>283</v>
      </c>
    </row>
    <row r="1277" spans="31:38" x14ac:dyDescent="0.25">
      <c r="AE1277" s="3" t="str">
        <f t="shared" si="97"/>
        <v>RA_516_39.8_4_202425</v>
      </c>
      <c r="AF1277" s="3">
        <v>202425</v>
      </c>
      <c r="AG1277" s="3" t="s">
        <v>193</v>
      </c>
      <c r="AH1277" s="3">
        <v>516</v>
      </c>
      <c r="AI1277" s="3">
        <v>39.799999999999997</v>
      </c>
      <c r="AJ1277" s="3" t="s">
        <v>106</v>
      </c>
      <c r="AK1277" s="3">
        <v>4</v>
      </c>
      <c r="AL1277" s="3">
        <v>209</v>
      </c>
    </row>
    <row r="1278" spans="31:38" x14ac:dyDescent="0.25">
      <c r="AE1278" s="3" t="str">
        <f t="shared" si="97"/>
        <v>RA_540_39.8_4_202425</v>
      </c>
      <c r="AF1278" s="3">
        <v>202425</v>
      </c>
      <c r="AG1278" s="3" t="s">
        <v>193</v>
      </c>
      <c r="AH1278" s="3">
        <v>540</v>
      </c>
      <c r="AI1278" s="3">
        <v>39.799999999999997</v>
      </c>
      <c r="AJ1278" s="3" t="s">
        <v>106</v>
      </c>
      <c r="AK1278" s="3">
        <v>4</v>
      </c>
      <c r="AL1278" s="3">
        <v>1125.5309999999999</v>
      </c>
    </row>
    <row r="1279" spans="31:38" x14ac:dyDescent="0.25">
      <c r="AE1279" s="3" t="str">
        <f t="shared" si="97"/>
        <v>RA_528_39.8_4_202425</v>
      </c>
      <c r="AF1279" s="3">
        <v>202425</v>
      </c>
      <c r="AG1279" s="3" t="s">
        <v>193</v>
      </c>
      <c r="AH1279" s="3">
        <v>528</v>
      </c>
      <c r="AI1279" s="3">
        <v>39.799999999999997</v>
      </c>
      <c r="AJ1279" s="3" t="s">
        <v>106</v>
      </c>
      <c r="AK1279" s="3">
        <v>4</v>
      </c>
      <c r="AL1279" s="3">
        <v>136</v>
      </c>
    </row>
    <row r="1280" spans="31:38" x14ac:dyDescent="0.25">
      <c r="AE1280" s="3" t="str">
        <f t="shared" si="97"/>
        <v>RA_536_39.8_4_202425</v>
      </c>
      <c r="AF1280" s="3">
        <v>202425</v>
      </c>
      <c r="AG1280" s="3" t="s">
        <v>193</v>
      </c>
      <c r="AH1280" s="3">
        <v>536</v>
      </c>
      <c r="AI1280" s="3">
        <v>39.799999999999997</v>
      </c>
      <c r="AJ1280" s="3" t="s">
        <v>106</v>
      </c>
      <c r="AK1280" s="3">
        <v>4</v>
      </c>
      <c r="AL1280" s="3">
        <v>182.00399999999999</v>
      </c>
    </row>
    <row r="1281" spans="31:38" x14ac:dyDescent="0.25">
      <c r="AE1281" s="3" t="str">
        <f t="shared" si="97"/>
        <v>RA_534_39.8_4_202425</v>
      </c>
      <c r="AF1281" s="3">
        <v>202425</v>
      </c>
      <c r="AG1281" s="3" t="s">
        <v>193</v>
      </c>
      <c r="AH1281" s="3">
        <v>534</v>
      </c>
      <c r="AI1281" s="3">
        <v>39.799999999999997</v>
      </c>
      <c r="AJ1281" s="3" t="s">
        <v>106</v>
      </c>
      <c r="AK1281" s="3">
        <v>4</v>
      </c>
      <c r="AL1281" s="3">
        <v>112</v>
      </c>
    </row>
    <row r="1282" spans="31:38" x14ac:dyDescent="0.25">
      <c r="AE1282" s="3" t="str">
        <f t="shared" si="97"/>
        <v>RA_532_39.8_4_202425</v>
      </c>
      <c r="AF1282" s="3">
        <v>202425</v>
      </c>
      <c r="AG1282" s="3" t="s">
        <v>193</v>
      </c>
      <c r="AH1282" s="3">
        <v>532</v>
      </c>
      <c r="AI1282" s="3">
        <v>39.799999999999997</v>
      </c>
      <c r="AJ1282" s="3" t="s">
        <v>106</v>
      </c>
      <c r="AK1282" s="3">
        <v>4</v>
      </c>
      <c r="AL1282" s="3">
        <v>0</v>
      </c>
    </row>
    <row r="1283" spans="31:38" x14ac:dyDescent="0.25">
      <c r="AE1283" s="3" t="str">
        <f t="shared" si="97"/>
        <v>RA_530_39.8_4_202425</v>
      </c>
      <c r="AF1283" s="3">
        <v>202425</v>
      </c>
      <c r="AG1283" s="3" t="s">
        <v>193</v>
      </c>
      <c r="AH1283" s="3">
        <v>530</v>
      </c>
      <c r="AI1283" s="3">
        <v>39.799999999999997</v>
      </c>
      <c r="AJ1283" s="3" t="s">
        <v>106</v>
      </c>
      <c r="AK1283" s="3">
        <v>4</v>
      </c>
      <c r="AL1283" s="3">
        <v>891.54100000000005</v>
      </c>
    </row>
    <row r="1284" spans="31:38" x14ac:dyDescent="0.25">
      <c r="AE1284" s="3" t="str">
        <f t="shared" ref="AE1284:AE1347" si="98">AG1284&amp;"_"&amp;AH1284&amp;"_"&amp;AI1284&amp;"_"&amp;AK1284&amp;"_"&amp;AF1284</f>
        <v>RA_544_40_4_202526</v>
      </c>
      <c r="AF1284" s="3">
        <v>202526</v>
      </c>
      <c r="AG1284" s="3" t="s">
        <v>193</v>
      </c>
      <c r="AH1284" s="3">
        <v>544</v>
      </c>
      <c r="AI1284" s="3">
        <v>40</v>
      </c>
      <c r="AJ1284" s="3" t="s">
        <v>107</v>
      </c>
      <c r="AK1284" s="3">
        <v>4</v>
      </c>
      <c r="AL1284" s="3">
        <v>54198.061999999998</v>
      </c>
    </row>
    <row r="1285" spans="31:38" x14ac:dyDescent="0.25">
      <c r="AE1285" s="3" t="str">
        <f t="shared" si="98"/>
        <v>RA_562_40_4_202526</v>
      </c>
      <c r="AF1285" s="3">
        <v>202526</v>
      </c>
      <c r="AG1285" s="3" t="s">
        <v>193</v>
      </c>
      <c r="AH1285" s="3">
        <v>562</v>
      </c>
      <c r="AI1285" s="3">
        <v>40</v>
      </c>
      <c r="AJ1285" s="3" t="s">
        <v>107</v>
      </c>
      <c r="AK1285" s="3">
        <v>4</v>
      </c>
      <c r="AL1285" s="3">
        <v>0</v>
      </c>
    </row>
    <row r="1286" spans="31:38" x14ac:dyDescent="0.25">
      <c r="AE1286" s="3" t="str">
        <f t="shared" si="98"/>
        <v>RA_545_40_4_202526</v>
      </c>
      <c r="AF1286" s="3">
        <v>202526</v>
      </c>
      <c r="AG1286" s="3" t="s">
        <v>193</v>
      </c>
      <c r="AH1286" s="3">
        <v>545</v>
      </c>
      <c r="AI1286" s="3">
        <v>40</v>
      </c>
      <c r="AJ1286" s="3" t="s">
        <v>107</v>
      </c>
      <c r="AK1286" s="3">
        <v>4</v>
      </c>
      <c r="AL1286" s="3">
        <v>22861.990000000005</v>
      </c>
    </row>
    <row r="1287" spans="31:38" x14ac:dyDescent="0.25">
      <c r="AE1287" s="3" t="str">
        <f t="shared" si="98"/>
        <v>RA_546_40_4_202526</v>
      </c>
      <c r="AF1287" s="3">
        <v>202526</v>
      </c>
      <c r="AG1287" s="3" t="s">
        <v>193</v>
      </c>
      <c r="AH1287" s="3">
        <v>546</v>
      </c>
      <c r="AI1287" s="3">
        <v>40</v>
      </c>
      <c r="AJ1287" s="3" t="s">
        <v>107</v>
      </c>
      <c r="AK1287" s="3">
        <v>4</v>
      </c>
      <c r="AL1287" s="3">
        <v>28056</v>
      </c>
    </row>
    <row r="1288" spans="31:38" x14ac:dyDescent="0.25">
      <c r="AE1288" s="3" t="str">
        <f t="shared" si="98"/>
        <v>RA_548_40_4_202526</v>
      </c>
      <c r="AF1288" s="3">
        <v>202526</v>
      </c>
      <c r="AG1288" s="3" t="s">
        <v>193</v>
      </c>
      <c r="AH1288" s="3">
        <v>548</v>
      </c>
      <c r="AI1288" s="3">
        <v>40</v>
      </c>
      <c r="AJ1288" s="3" t="s">
        <v>107</v>
      </c>
      <c r="AK1288" s="3">
        <v>4</v>
      </c>
      <c r="AL1288" s="3">
        <v>35763.614000000001</v>
      </c>
    </row>
    <row r="1289" spans="31:38" x14ac:dyDescent="0.25">
      <c r="AE1289" s="3" t="str">
        <f t="shared" si="98"/>
        <v>RA_550_40_4_202526</v>
      </c>
      <c r="AF1289" s="3">
        <v>202526</v>
      </c>
      <c r="AG1289" s="3" t="s">
        <v>193</v>
      </c>
      <c r="AH1289" s="3">
        <v>550</v>
      </c>
      <c r="AI1289" s="3">
        <v>40</v>
      </c>
      <c r="AJ1289" s="3" t="s">
        <v>107</v>
      </c>
      <c r="AK1289" s="3">
        <v>4</v>
      </c>
      <c r="AL1289" s="3">
        <v>40942.203000000001</v>
      </c>
    </row>
    <row r="1290" spans="31:38" x14ac:dyDescent="0.25">
      <c r="AE1290" s="3" t="str">
        <f t="shared" si="98"/>
        <v>RA_566_40_4_202526</v>
      </c>
      <c r="AF1290" s="3">
        <v>202526</v>
      </c>
      <c r="AG1290" s="3" t="s">
        <v>193</v>
      </c>
      <c r="AH1290" s="3">
        <v>566</v>
      </c>
      <c r="AI1290" s="3">
        <v>40</v>
      </c>
      <c r="AJ1290" s="3" t="s">
        <v>107</v>
      </c>
      <c r="AK1290" s="3">
        <v>4</v>
      </c>
      <c r="AL1290" s="3">
        <v>0</v>
      </c>
    </row>
    <row r="1291" spans="31:38" x14ac:dyDescent="0.25">
      <c r="AE1291" s="3" t="str">
        <f t="shared" si="98"/>
        <v>RA_568_40_4_202526</v>
      </c>
      <c r="AF1291" s="3">
        <v>202526</v>
      </c>
      <c r="AG1291" s="3" t="s">
        <v>193</v>
      </c>
      <c r="AH1291" s="3">
        <v>568</v>
      </c>
      <c r="AI1291" s="3">
        <v>40</v>
      </c>
      <c r="AJ1291" s="3" t="s">
        <v>107</v>
      </c>
      <c r="AK1291" s="3">
        <v>4</v>
      </c>
      <c r="AL1291" s="3">
        <v>0</v>
      </c>
    </row>
    <row r="1292" spans="31:38" x14ac:dyDescent="0.25">
      <c r="AE1292" s="3" t="str">
        <f t="shared" si="98"/>
        <v>RA_572_40_4_202526</v>
      </c>
      <c r="AF1292" s="3">
        <v>202526</v>
      </c>
      <c r="AG1292" s="3" t="s">
        <v>193</v>
      </c>
      <c r="AH1292" s="3">
        <v>572</v>
      </c>
      <c r="AI1292" s="3">
        <v>40</v>
      </c>
      <c r="AJ1292" s="3" t="s">
        <v>107</v>
      </c>
      <c r="AK1292" s="3">
        <v>4</v>
      </c>
      <c r="AL1292" s="3">
        <v>0</v>
      </c>
    </row>
    <row r="1293" spans="31:38" x14ac:dyDescent="0.25">
      <c r="AE1293" s="3" t="str">
        <f t="shared" si="98"/>
        <v>RA_574_40_4_202526</v>
      </c>
      <c r="AF1293" s="3">
        <v>202526</v>
      </c>
      <c r="AG1293" s="3" t="s">
        <v>193</v>
      </c>
      <c r="AH1293" s="3">
        <v>574</v>
      </c>
      <c r="AI1293" s="3">
        <v>40</v>
      </c>
      <c r="AJ1293" s="3" t="s">
        <v>107</v>
      </c>
      <c r="AK1293" s="3">
        <v>4</v>
      </c>
      <c r="AL1293" s="3">
        <v>0</v>
      </c>
    </row>
    <row r="1294" spans="31:38" x14ac:dyDescent="0.25">
      <c r="AE1294" s="3" t="str">
        <f t="shared" si="98"/>
        <v>RA_542_40_4_202526</v>
      </c>
      <c r="AF1294" s="3">
        <v>202526</v>
      </c>
      <c r="AG1294" s="3" t="s">
        <v>193</v>
      </c>
      <c r="AH1294" s="3">
        <v>542</v>
      </c>
      <c r="AI1294" s="3">
        <v>40</v>
      </c>
      <c r="AJ1294" s="3" t="s">
        <v>107</v>
      </c>
      <c r="AK1294" s="3">
        <v>4</v>
      </c>
      <c r="AL1294" s="3">
        <v>21201.547999999999</v>
      </c>
    </row>
    <row r="1295" spans="31:38" x14ac:dyDescent="0.25">
      <c r="AE1295" s="3" t="str">
        <f t="shared" si="98"/>
        <v>RA_582_40_4_202526</v>
      </c>
      <c r="AF1295" s="3">
        <v>202526</v>
      </c>
      <c r="AG1295" s="3" t="s">
        <v>193</v>
      </c>
      <c r="AH1295" s="3">
        <v>582</v>
      </c>
      <c r="AI1295" s="3">
        <v>40</v>
      </c>
      <c r="AJ1295" s="3" t="s">
        <v>107</v>
      </c>
      <c r="AK1295" s="3">
        <v>4</v>
      </c>
      <c r="AL1295" s="3">
        <v>0</v>
      </c>
    </row>
    <row r="1296" spans="31:38" x14ac:dyDescent="0.25">
      <c r="AE1296" s="3" t="str">
        <f t="shared" si="98"/>
        <v>RA_524_40_4_202526</v>
      </c>
      <c r="AF1296" s="3">
        <v>202526</v>
      </c>
      <c r="AG1296" s="3" t="s">
        <v>193</v>
      </c>
      <c r="AH1296" s="3">
        <v>524</v>
      </c>
      <c r="AI1296" s="3">
        <v>40</v>
      </c>
      <c r="AJ1296" s="3" t="s">
        <v>107</v>
      </c>
      <c r="AK1296" s="3">
        <v>4</v>
      </c>
      <c r="AL1296" s="3">
        <v>54807.209935024148</v>
      </c>
    </row>
    <row r="1297" spans="31:38" x14ac:dyDescent="0.25">
      <c r="AE1297" s="3" t="str">
        <f t="shared" si="98"/>
        <v>RA_584_40_4_202526</v>
      </c>
      <c r="AF1297" s="3">
        <v>202526</v>
      </c>
      <c r="AG1297" s="3" t="s">
        <v>193</v>
      </c>
      <c r="AH1297" s="3">
        <v>584</v>
      </c>
      <c r="AI1297" s="3">
        <v>40</v>
      </c>
      <c r="AJ1297" s="3" t="s">
        <v>107</v>
      </c>
      <c r="AK1297" s="3">
        <v>4</v>
      </c>
      <c r="AL1297" s="3">
        <v>0</v>
      </c>
    </row>
    <row r="1298" spans="31:38" x14ac:dyDescent="0.25">
      <c r="AE1298" s="3" t="str">
        <f t="shared" si="98"/>
        <v>RA_576_40_4_202526</v>
      </c>
      <c r="AF1298" s="3">
        <v>202526</v>
      </c>
      <c r="AG1298" s="3" t="s">
        <v>193</v>
      </c>
      <c r="AH1298" s="3">
        <v>576</v>
      </c>
      <c r="AI1298" s="3">
        <v>40</v>
      </c>
      <c r="AJ1298" s="3" t="s">
        <v>107</v>
      </c>
      <c r="AK1298" s="3">
        <v>4</v>
      </c>
      <c r="AL1298" s="3">
        <v>0</v>
      </c>
    </row>
    <row r="1299" spans="31:38" x14ac:dyDescent="0.25">
      <c r="AE1299" s="3" t="str">
        <f t="shared" si="98"/>
        <v>RA_522_40_4_202526</v>
      </c>
      <c r="AF1299" s="3">
        <v>202526</v>
      </c>
      <c r="AG1299" s="3" t="s">
        <v>193</v>
      </c>
      <c r="AH1299" s="3">
        <v>522</v>
      </c>
      <c r="AI1299" s="3">
        <v>40</v>
      </c>
      <c r="AJ1299" s="3" t="s">
        <v>107</v>
      </c>
      <c r="AK1299" s="3">
        <v>4</v>
      </c>
      <c r="AL1299" s="3">
        <v>39502.642700730932</v>
      </c>
    </row>
    <row r="1300" spans="31:38" x14ac:dyDescent="0.25">
      <c r="AE1300" s="3" t="str">
        <f t="shared" si="98"/>
        <v>RA_586_40_4_202526</v>
      </c>
      <c r="AF1300" s="3">
        <v>202526</v>
      </c>
      <c r="AG1300" s="3" t="s">
        <v>193</v>
      </c>
      <c r="AH1300" s="3">
        <v>586</v>
      </c>
      <c r="AI1300" s="3">
        <v>40</v>
      </c>
      <c r="AJ1300" s="3" t="s">
        <v>107</v>
      </c>
      <c r="AK1300" s="3">
        <v>4</v>
      </c>
      <c r="AL1300" s="3">
        <v>0</v>
      </c>
    </row>
    <row r="1301" spans="31:38" x14ac:dyDescent="0.25">
      <c r="AE1301" s="3" t="str">
        <f t="shared" si="98"/>
        <v>RA_564_40_4_202526</v>
      </c>
      <c r="AF1301" s="3">
        <v>202526</v>
      </c>
      <c r="AG1301" s="3" t="s">
        <v>193</v>
      </c>
      <c r="AH1301" s="3">
        <v>564</v>
      </c>
      <c r="AI1301" s="3">
        <v>40</v>
      </c>
      <c r="AJ1301" s="3" t="s">
        <v>107</v>
      </c>
      <c r="AK1301" s="3">
        <v>4</v>
      </c>
      <c r="AL1301" s="3">
        <v>0</v>
      </c>
    </row>
    <row r="1302" spans="31:38" x14ac:dyDescent="0.25">
      <c r="AE1302" s="3" t="str">
        <f t="shared" si="98"/>
        <v>RA_512_40_4_202526</v>
      </c>
      <c r="AF1302" s="3">
        <v>202526</v>
      </c>
      <c r="AG1302" s="3" t="s">
        <v>193</v>
      </c>
      <c r="AH1302" s="3">
        <v>512</v>
      </c>
      <c r="AI1302" s="3">
        <v>40</v>
      </c>
      <c r="AJ1302" s="3" t="s">
        <v>107</v>
      </c>
      <c r="AK1302" s="3">
        <v>4</v>
      </c>
      <c r="AL1302" s="3">
        <v>23943</v>
      </c>
    </row>
    <row r="1303" spans="31:38" x14ac:dyDescent="0.25">
      <c r="AE1303" s="3" t="str">
        <f t="shared" si="98"/>
        <v>RA_514_40_4_202526</v>
      </c>
      <c r="AF1303" s="3">
        <v>202526</v>
      </c>
      <c r="AG1303" s="3" t="s">
        <v>193</v>
      </c>
      <c r="AH1303" s="3">
        <v>514</v>
      </c>
      <c r="AI1303" s="3">
        <v>40</v>
      </c>
      <c r="AJ1303" s="3" t="s">
        <v>107</v>
      </c>
      <c r="AK1303" s="3">
        <v>4</v>
      </c>
      <c r="AL1303" s="3">
        <v>52429.220999999998</v>
      </c>
    </row>
    <row r="1304" spans="31:38" x14ac:dyDescent="0.25">
      <c r="AE1304" s="3" t="str">
        <f t="shared" si="98"/>
        <v>RA_516_40_4_202526</v>
      </c>
      <c r="AF1304" s="3">
        <v>202526</v>
      </c>
      <c r="AG1304" s="3" t="s">
        <v>193</v>
      </c>
      <c r="AH1304" s="3">
        <v>516</v>
      </c>
      <c r="AI1304" s="3">
        <v>40</v>
      </c>
      <c r="AJ1304" s="3" t="s">
        <v>107</v>
      </c>
      <c r="AK1304" s="3">
        <v>4</v>
      </c>
      <c r="AL1304" s="3">
        <v>42484</v>
      </c>
    </row>
    <row r="1305" spans="31:38" x14ac:dyDescent="0.25">
      <c r="AE1305" s="3" t="str">
        <f t="shared" si="98"/>
        <v>RA_528_40_4_202526</v>
      </c>
      <c r="AF1305" s="3">
        <v>202526</v>
      </c>
      <c r="AG1305" s="3" t="s">
        <v>193</v>
      </c>
      <c r="AH1305" s="3">
        <v>528</v>
      </c>
      <c r="AI1305" s="3">
        <v>40</v>
      </c>
      <c r="AJ1305" s="3" t="s">
        <v>107</v>
      </c>
      <c r="AK1305" s="3">
        <v>4</v>
      </c>
      <c r="AL1305" s="3">
        <v>47577</v>
      </c>
    </row>
    <row r="1306" spans="31:38" x14ac:dyDescent="0.25">
      <c r="AE1306" s="3" t="str">
        <f t="shared" si="98"/>
        <v>RA_520_40_4_202526</v>
      </c>
      <c r="AF1306" s="3">
        <v>202526</v>
      </c>
      <c r="AG1306" s="3" t="s">
        <v>193</v>
      </c>
      <c r="AH1306" s="3">
        <v>520</v>
      </c>
      <c r="AI1306" s="3">
        <v>40</v>
      </c>
      <c r="AJ1306" s="3" t="s">
        <v>107</v>
      </c>
      <c r="AK1306" s="3">
        <v>4</v>
      </c>
      <c r="AL1306" s="3">
        <v>42492.970999999998</v>
      </c>
    </row>
    <row r="1307" spans="31:38" x14ac:dyDescent="0.25">
      <c r="AE1307" s="3" t="str">
        <f t="shared" si="98"/>
        <v>RA_540_40_4_202526</v>
      </c>
      <c r="AF1307" s="3">
        <v>202526</v>
      </c>
      <c r="AG1307" s="3" t="s">
        <v>193</v>
      </c>
      <c r="AH1307" s="3">
        <v>540</v>
      </c>
      <c r="AI1307" s="3">
        <v>40</v>
      </c>
      <c r="AJ1307" s="3" t="s">
        <v>107</v>
      </c>
      <c r="AK1307" s="3">
        <v>4</v>
      </c>
      <c r="AL1307" s="3">
        <v>70471.946999999986</v>
      </c>
    </row>
    <row r="1308" spans="31:38" x14ac:dyDescent="0.25">
      <c r="AE1308" s="3" t="str">
        <f t="shared" si="98"/>
        <v>RA_526_40_4_202526</v>
      </c>
      <c r="AF1308" s="3">
        <v>202526</v>
      </c>
      <c r="AG1308" s="3" t="s">
        <v>193</v>
      </c>
      <c r="AH1308" s="3">
        <v>526</v>
      </c>
      <c r="AI1308" s="3">
        <v>40</v>
      </c>
      <c r="AJ1308" s="3" t="s">
        <v>107</v>
      </c>
      <c r="AK1308" s="3">
        <v>4</v>
      </c>
      <c r="AL1308" s="3">
        <v>35221.633999999998</v>
      </c>
    </row>
    <row r="1309" spans="31:38" x14ac:dyDescent="0.25">
      <c r="AE1309" s="3" t="str">
        <f t="shared" si="98"/>
        <v>RA_530_40_4_202526</v>
      </c>
      <c r="AF1309" s="3">
        <v>202526</v>
      </c>
      <c r="AG1309" s="3" t="s">
        <v>193</v>
      </c>
      <c r="AH1309" s="3">
        <v>530</v>
      </c>
      <c r="AI1309" s="3">
        <v>40</v>
      </c>
      <c r="AJ1309" s="3" t="s">
        <v>107</v>
      </c>
      <c r="AK1309" s="3">
        <v>4</v>
      </c>
      <c r="AL1309" s="3">
        <v>66471.712</v>
      </c>
    </row>
    <row r="1310" spans="31:38" x14ac:dyDescent="0.25">
      <c r="AE1310" s="3" t="str">
        <f t="shared" si="98"/>
        <v>RA_532_40_4_202526</v>
      </c>
      <c r="AF1310" s="3">
        <v>202526</v>
      </c>
      <c r="AG1310" s="3" t="s">
        <v>193</v>
      </c>
      <c r="AH1310" s="3">
        <v>532</v>
      </c>
      <c r="AI1310" s="3">
        <v>40</v>
      </c>
      <c r="AJ1310" s="3" t="s">
        <v>107</v>
      </c>
      <c r="AK1310" s="3">
        <v>4</v>
      </c>
      <c r="AL1310" s="3">
        <v>91503.058999999994</v>
      </c>
    </row>
    <row r="1311" spans="31:38" x14ac:dyDescent="0.25">
      <c r="AE1311" s="3" t="str">
        <f t="shared" si="98"/>
        <v>RA_534_40_4_202526</v>
      </c>
      <c r="AF1311" s="3">
        <v>202526</v>
      </c>
      <c r="AG1311" s="3" t="s">
        <v>193</v>
      </c>
      <c r="AH1311" s="3">
        <v>534</v>
      </c>
      <c r="AI1311" s="3">
        <v>40</v>
      </c>
      <c r="AJ1311" s="3" t="s">
        <v>107</v>
      </c>
      <c r="AK1311" s="3">
        <v>4</v>
      </c>
      <c r="AL1311" s="3">
        <v>47658</v>
      </c>
    </row>
    <row r="1312" spans="31:38" x14ac:dyDescent="0.25">
      <c r="AE1312" s="3" t="str">
        <f t="shared" si="98"/>
        <v>RA_536_40_4_202526</v>
      </c>
      <c r="AF1312" s="3">
        <v>202526</v>
      </c>
      <c r="AG1312" s="3" t="s">
        <v>193</v>
      </c>
      <c r="AH1312" s="3">
        <v>536</v>
      </c>
      <c r="AI1312" s="3">
        <v>40</v>
      </c>
      <c r="AJ1312" s="3" t="s">
        <v>107</v>
      </c>
      <c r="AK1312" s="3">
        <v>4</v>
      </c>
      <c r="AL1312" s="3">
        <v>34400.855000000003</v>
      </c>
    </row>
    <row r="1313" spans="31:38" x14ac:dyDescent="0.25">
      <c r="AE1313" s="3" t="str">
        <f t="shared" si="98"/>
        <v>RA_538_40_4_202526</v>
      </c>
      <c r="AF1313" s="3">
        <v>202526</v>
      </c>
      <c r="AG1313" s="3" t="s">
        <v>193</v>
      </c>
      <c r="AH1313" s="3">
        <v>538</v>
      </c>
      <c r="AI1313" s="3">
        <v>40</v>
      </c>
      <c r="AJ1313" s="3" t="s">
        <v>107</v>
      </c>
      <c r="AK1313" s="3">
        <v>4</v>
      </c>
      <c r="AL1313" s="3">
        <v>52474.736925033729</v>
      </c>
    </row>
    <row r="1314" spans="31:38" x14ac:dyDescent="0.25">
      <c r="AE1314" s="3" t="str">
        <f t="shared" si="98"/>
        <v>RA_518_40_4_202526</v>
      </c>
      <c r="AF1314" s="3">
        <v>202526</v>
      </c>
      <c r="AG1314" s="3" t="s">
        <v>193</v>
      </c>
      <c r="AH1314" s="3">
        <v>518</v>
      </c>
      <c r="AI1314" s="3">
        <v>40</v>
      </c>
      <c r="AJ1314" s="3" t="s">
        <v>107</v>
      </c>
      <c r="AK1314" s="3">
        <v>4</v>
      </c>
      <c r="AL1314" s="3">
        <v>26641.37789331418</v>
      </c>
    </row>
    <row r="1315" spans="31:38" x14ac:dyDescent="0.25">
      <c r="AE1315" s="3" t="str">
        <f t="shared" si="98"/>
        <v>RA_552_40_4_202526</v>
      </c>
      <c r="AF1315" s="3">
        <v>202526</v>
      </c>
      <c r="AG1315" s="3" t="s">
        <v>193</v>
      </c>
      <c r="AH1315" s="3">
        <v>552</v>
      </c>
      <c r="AI1315" s="3">
        <v>40</v>
      </c>
      <c r="AJ1315" s="3" t="s">
        <v>107</v>
      </c>
      <c r="AK1315" s="3">
        <v>4</v>
      </c>
      <c r="AL1315" s="3">
        <v>90709.023000000001</v>
      </c>
    </row>
    <row r="1316" spans="31:38" x14ac:dyDescent="0.25">
      <c r="AE1316" s="3" t="str">
        <f t="shared" si="98"/>
        <v>RA_582_40_4_202425</v>
      </c>
      <c r="AF1316" s="3">
        <v>202425</v>
      </c>
      <c r="AG1316" s="3" t="s">
        <v>193</v>
      </c>
      <c r="AH1316" s="3">
        <v>582</v>
      </c>
      <c r="AI1316" s="3">
        <v>40</v>
      </c>
      <c r="AJ1316" s="3" t="s">
        <v>107</v>
      </c>
      <c r="AK1316" s="3">
        <v>4</v>
      </c>
      <c r="AL1316" s="3">
        <v>0</v>
      </c>
    </row>
    <row r="1317" spans="31:38" x14ac:dyDescent="0.25">
      <c r="AE1317" s="3" t="str">
        <f t="shared" si="98"/>
        <v>RA_546_40_4_202425</v>
      </c>
      <c r="AF1317" s="3">
        <v>202425</v>
      </c>
      <c r="AG1317" s="3" t="s">
        <v>193</v>
      </c>
      <c r="AH1317" s="3">
        <v>546</v>
      </c>
      <c r="AI1317" s="3">
        <v>40</v>
      </c>
      <c r="AJ1317" s="3" t="s">
        <v>107</v>
      </c>
      <c r="AK1317" s="3">
        <v>4</v>
      </c>
      <c r="AL1317" s="3">
        <v>25964</v>
      </c>
    </row>
    <row r="1318" spans="31:38" x14ac:dyDescent="0.25">
      <c r="AE1318" s="3" t="str">
        <f t="shared" si="98"/>
        <v>RA_548_40_4_202425</v>
      </c>
      <c r="AF1318" s="3">
        <v>202425</v>
      </c>
      <c r="AG1318" s="3" t="s">
        <v>193</v>
      </c>
      <c r="AH1318" s="3">
        <v>548</v>
      </c>
      <c r="AI1318" s="3">
        <v>40</v>
      </c>
      <c r="AJ1318" s="3" t="s">
        <v>107</v>
      </c>
      <c r="AK1318" s="3">
        <v>4</v>
      </c>
      <c r="AL1318" s="3">
        <v>32683.084999999999</v>
      </c>
    </row>
    <row r="1319" spans="31:38" x14ac:dyDescent="0.25">
      <c r="AE1319" s="3" t="str">
        <f t="shared" si="98"/>
        <v>RA_550_40_4_202425</v>
      </c>
      <c r="AF1319" s="3">
        <v>202425</v>
      </c>
      <c r="AG1319" s="3" t="s">
        <v>193</v>
      </c>
      <c r="AH1319" s="3">
        <v>550</v>
      </c>
      <c r="AI1319" s="3">
        <v>40</v>
      </c>
      <c r="AJ1319" s="3" t="s">
        <v>107</v>
      </c>
      <c r="AK1319" s="3">
        <v>4</v>
      </c>
      <c r="AL1319" s="3">
        <v>40282.637000000002</v>
      </c>
    </row>
    <row r="1320" spans="31:38" x14ac:dyDescent="0.25">
      <c r="AE1320" s="3" t="str">
        <f t="shared" si="98"/>
        <v>RA_552_40_4_202425</v>
      </c>
      <c r="AF1320" s="3">
        <v>202425</v>
      </c>
      <c r="AG1320" s="3" t="s">
        <v>193</v>
      </c>
      <c r="AH1320" s="3">
        <v>552</v>
      </c>
      <c r="AI1320" s="3">
        <v>40</v>
      </c>
      <c r="AJ1320" s="3" t="s">
        <v>107</v>
      </c>
      <c r="AK1320" s="3">
        <v>4</v>
      </c>
      <c r="AL1320" s="3">
        <v>82166.759999999995</v>
      </c>
    </row>
    <row r="1321" spans="31:38" x14ac:dyDescent="0.25">
      <c r="AE1321" s="3" t="str">
        <f t="shared" si="98"/>
        <v>RA_562_40_4_202425</v>
      </c>
      <c r="AF1321" s="3">
        <v>202425</v>
      </c>
      <c r="AG1321" s="3" t="s">
        <v>193</v>
      </c>
      <c r="AH1321" s="3">
        <v>562</v>
      </c>
      <c r="AI1321" s="3">
        <v>40</v>
      </c>
      <c r="AJ1321" s="3" t="s">
        <v>107</v>
      </c>
      <c r="AK1321" s="3">
        <v>4</v>
      </c>
      <c r="AL1321" s="3">
        <v>0</v>
      </c>
    </row>
    <row r="1322" spans="31:38" x14ac:dyDescent="0.25">
      <c r="AE1322" s="3" t="str">
        <f t="shared" si="98"/>
        <v>RA_564_40_4_202425</v>
      </c>
      <c r="AF1322" s="3">
        <v>202425</v>
      </c>
      <c r="AG1322" s="3" t="s">
        <v>193</v>
      </c>
      <c r="AH1322" s="3">
        <v>564</v>
      </c>
      <c r="AI1322" s="3">
        <v>40</v>
      </c>
      <c r="AJ1322" s="3" t="s">
        <v>107</v>
      </c>
      <c r="AK1322" s="3">
        <v>4</v>
      </c>
      <c r="AL1322" s="3">
        <v>0</v>
      </c>
    </row>
    <row r="1323" spans="31:38" x14ac:dyDescent="0.25">
      <c r="AE1323" s="3" t="str">
        <f t="shared" si="98"/>
        <v>RA_566_40_4_202425</v>
      </c>
      <c r="AF1323" s="3">
        <v>202425</v>
      </c>
      <c r="AG1323" s="3" t="s">
        <v>193</v>
      </c>
      <c r="AH1323" s="3">
        <v>566</v>
      </c>
      <c r="AI1323" s="3">
        <v>40</v>
      </c>
      <c r="AJ1323" s="3" t="s">
        <v>107</v>
      </c>
      <c r="AK1323" s="3">
        <v>4</v>
      </c>
      <c r="AL1323" s="3">
        <v>0</v>
      </c>
    </row>
    <row r="1324" spans="31:38" x14ac:dyDescent="0.25">
      <c r="AE1324" s="3" t="str">
        <f t="shared" si="98"/>
        <v>RA_568_40_4_202425</v>
      </c>
      <c r="AF1324" s="3">
        <v>202425</v>
      </c>
      <c r="AG1324" s="3" t="s">
        <v>193</v>
      </c>
      <c r="AH1324" s="3">
        <v>568</v>
      </c>
      <c r="AI1324" s="3">
        <v>40</v>
      </c>
      <c r="AJ1324" s="3" t="s">
        <v>107</v>
      </c>
      <c r="AK1324" s="3">
        <v>4</v>
      </c>
      <c r="AL1324" s="3">
        <v>0</v>
      </c>
    </row>
    <row r="1325" spans="31:38" x14ac:dyDescent="0.25">
      <c r="AE1325" s="3" t="str">
        <f t="shared" si="98"/>
        <v>RA_572_40_4_202425</v>
      </c>
      <c r="AF1325" s="3">
        <v>202425</v>
      </c>
      <c r="AG1325" s="3" t="s">
        <v>193</v>
      </c>
      <c r="AH1325" s="3">
        <v>572</v>
      </c>
      <c r="AI1325" s="3">
        <v>40</v>
      </c>
      <c r="AJ1325" s="3" t="s">
        <v>107</v>
      </c>
      <c r="AK1325" s="3">
        <v>4</v>
      </c>
      <c r="AL1325" s="3">
        <v>0</v>
      </c>
    </row>
    <row r="1326" spans="31:38" x14ac:dyDescent="0.25">
      <c r="AE1326" s="3" t="str">
        <f t="shared" si="98"/>
        <v>RA_576_40_4_202425</v>
      </c>
      <c r="AF1326" s="3">
        <v>202425</v>
      </c>
      <c r="AG1326" s="3" t="s">
        <v>193</v>
      </c>
      <c r="AH1326" s="3">
        <v>576</v>
      </c>
      <c r="AI1326" s="3">
        <v>40</v>
      </c>
      <c r="AJ1326" s="3" t="s">
        <v>107</v>
      </c>
      <c r="AK1326" s="3">
        <v>4</v>
      </c>
      <c r="AL1326" s="3">
        <v>0</v>
      </c>
    </row>
    <row r="1327" spans="31:38" x14ac:dyDescent="0.25">
      <c r="AE1327" s="3" t="str">
        <f t="shared" si="98"/>
        <v>RA_584_40_4_202425</v>
      </c>
      <c r="AF1327" s="3">
        <v>202425</v>
      </c>
      <c r="AG1327" s="3" t="s">
        <v>193</v>
      </c>
      <c r="AH1327" s="3">
        <v>584</v>
      </c>
      <c r="AI1327" s="3">
        <v>40</v>
      </c>
      <c r="AJ1327" s="3" t="s">
        <v>107</v>
      </c>
      <c r="AK1327" s="3">
        <v>4</v>
      </c>
      <c r="AL1327" s="3">
        <v>0</v>
      </c>
    </row>
    <row r="1328" spans="31:38" x14ac:dyDescent="0.25">
      <c r="AE1328" s="3" t="str">
        <f t="shared" si="98"/>
        <v>RA_544_40_4_202425</v>
      </c>
      <c r="AF1328" s="3">
        <v>202425</v>
      </c>
      <c r="AG1328" s="3" t="s">
        <v>193</v>
      </c>
      <c r="AH1328" s="3">
        <v>544</v>
      </c>
      <c r="AI1328" s="3">
        <v>40</v>
      </c>
      <c r="AJ1328" s="3" t="s">
        <v>107</v>
      </c>
      <c r="AK1328" s="3">
        <v>4</v>
      </c>
      <c r="AL1328" s="3">
        <v>50607.154999999999</v>
      </c>
    </row>
    <row r="1329" spans="31:38" x14ac:dyDescent="0.25">
      <c r="AE1329" s="3" t="str">
        <f t="shared" si="98"/>
        <v>RA_542_40_4_202425</v>
      </c>
      <c r="AF1329" s="3">
        <v>202425</v>
      </c>
      <c r="AG1329" s="3" t="s">
        <v>193</v>
      </c>
      <c r="AH1329" s="3">
        <v>542</v>
      </c>
      <c r="AI1329" s="3">
        <v>40</v>
      </c>
      <c r="AJ1329" s="3" t="s">
        <v>107</v>
      </c>
      <c r="AK1329" s="3">
        <v>4</v>
      </c>
      <c r="AL1329" s="3">
        <v>20336.288</v>
      </c>
    </row>
    <row r="1330" spans="31:38" x14ac:dyDescent="0.25">
      <c r="AE1330" s="3" t="str">
        <f t="shared" si="98"/>
        <v>RA_574_40_4_202425</v>
      </c>
      <c r="AF1330" s="3">
        <v>202425</v>
      </c>
      <c r="AG1330" s="3" t="s">
        <v>193</v>
      </c>
      <c r="AH1330" s="3">
        <v>574</v>
      </c>
      <c r="AI1330" s="3">
        <v>40</v>
      </c>
      <c r="AJ1330" s="3" t="s">
        <v>107</v>
      </c>
      <c r="AK1330" s="3">
        <v>4</v>
      </c>
      <c r="AL1330" s="3">
        <v>0</v>
      </c>
    </row>
    <row r="1331" spans="31:38" x14ac:dyDescent="0.25">
      <c r="AE1331" s="3" t="str">
        <f t="shared" si="98"/>
        <v>RA_514_40_4_202425</v>
      </c>
      <c r="AF1331" s="3">
        <v>202425</v>
      </c>
      <c r="AG1331" s="3" t="s">
        <v>193</v>
      </c>
      <c r="AH1331" s="3">
        <v>514</v>
      </c>
      <c r="AI1331" s="3">
        <v>40</v>
      </c>
      <c r="AJ1331" s="3" t="s">
        <v>107</v>
      </c>
      <c r="AK1331" s="3">
        <v>4</v>
      </c>
      <c r="AL1331" s="3">
        <v>48351.661999999997</v>
      </c>
    </row>
    <row r="1332" spans="31:38" x14ac:dyDescent="0.25">
      <c r="AE1332" s="3" t="str">
        <f t="shared" si="98"/>
        <v>RA_545_40_4_202425</v>
      </c>
      <c r="AF1332" s="3">
        <v>202425</v>
      </c>
      <c r="AG1332" s="3" t="s">
        <v>193</v>
      </c>
      <c r="AH1332" s="3">
        <v>545</v>
      </c>
      <c r="AI1332" s="3">
        <v>40</v>
      </c>
      <c r="AJ1332" s="3" t="s">
        <v>107</v>
      </c>
      <c r="AK1332" s="3">
        <v>4</v>
      </c>
      <c r="AL1332" s="3">
        <v>21484.399964362841</v>
      </c>
    </row>
    <row r="1333" spans="31:38" x14ac:dyDescent="0.25">
      <c r="AE1333" s="3" t="str">
        <f t="shared" si="98"/>
        <v>RA_512_40_4_202425</v>
      </c>
      <c r="AF1333" s="3">
        <v>202425</v>
      </c>
      <c r="AG1333" s="3" t="s">
        <v>193</v>
      </c>
      <c r="AH1333" s="3">
        <v>512</v>
      </c>
      <c r="AI1333" s="3">
        <v>40</v>
      </c>
      <c r="AJ1333" s="3" t="s">
        <v>107</v>
      </c>
      <c r="AK1333" s="3">
        <v>4</v>
      </c>
      <c r="AL1333" s="3">
        <v>21421</v>
      </c>
    </row>
    <row r="1334" spans="31:38" x14ac:dyDescent="0.25">
      <c r="AE1334" s="3" t="str">
        <f t="shared" si="98"/>
        <v>RA_586_40_4_202425</v>
      </c>
      <c r="AF1334" s="3">
        <v>202425</v>
      </c>
      <c r="AG1334" s="3" t="s">
        <v>193</v>
      </c>
      <c r="AH1334" s="3">
        <v>586</v>
      </c>
      <c r="AI1334" s="3">
        <v>40</v>
      </c>
      <c r="AJ1334" s="3" t="s">
        <v>107</v>
      </c>
      <c r="AK1334" s="3">
        <v>4</v>
      </c>
      <c r="AL1334" s="3">
        <v>0</v>
      </c>
    </row>
    <row r="1335" spans="31:38" x14ac:dyDescent="0.25">
      <c r="AE1335" s="3" t="str">
        <f t="shared" si="98"/>
        <v>RA_516_40_4_202425</v>
      </c>
      <c r="AF1335" s="3">
        <v>202425</v>
      </c>
      <c r="AG1335" s="3" t="s">
        <v>193</v>
      </c>
      <c r="AH1335" s="3">
        <v>516</v>
      </c>
      <c r="AI1335" s="3">
        <v>40</v>
      </c>
      <c r="AJ1335" s="3" t="s">
        <v>107</v>
      </c>
      <c r="AK1335" s="3">
        <v>4</v>
      </c>
      <c r="AL1335" s="3">
        <v>42365</v>
      </c>
    </row>
    <row r="1336" spans="31:38" x14ac:dyDescent="0.25">
      <c r="AE1336" s="3" t="str">
        <f t="shared" si="98"/>
        <v>RA_518_40_4_202425</v>
      </c>
      <c r="AF1336" s="3">
        <v>202425</v>
      </c>
      <c r="AG1336" s="3" t="s">
        <v>193</v>
      </c>
      <c r="AH1336" s="3">
        <v>518</v>
      </c>
      <c r="AI1336" s="3">
        <v>40</v>
      </c>
      <c r="AJ1336" s="3" t="s">
        <v>107</v>
      </c>
      <c r="AK1336" s="3">
        <v>4</v>
      </c>
      <c r="AL1336" s="3">
        <v>27152.544999999998</v>
      </c>
    </row>
    <row r="1337" spans="31:38" x14ac:dyDescent="0.25">
      <c r="AE1337" s="3" t="str">
        <f t="shared" si="98"/>
        <v>RA_520_40_4_202425</v>
      </c>
      <c r="AF1337" s="3">
        <v>202425</v>
      </c>
      <c r="AG1337" s="3" t="s">
        <v>193</v>
      </c>
      <c r="AH1337" s="3">
        <v>520</v>
      </c>
      <c r="AI1337" s="3">
        <v>40</v>
      </c>
      <c r="AJ1337" s="3" t="s">
        <v>107</v>
      </c>
      <c r="AK1337" s="3">
        <v>4</v>
      </c>
      <c r="AL1337" s="3">
        <v>36510.637999999999</v>
      </c>
    </row>
    <row r="1338" spans="31:38" x14ac:dyDescent="0.25">
      <c r="AE1338" s="3" t="str">
        <f t="shared" si="98"/>
        <v>RA_522_40_4_202425</v>
      </c>
      <c r="AF1338" s="3">
        <v>202425</v>
      </c>
      <c r="AG1338" s="3" t="s">
        <v>193</v>
      </c>
      <c r="AH1338" s="3">
        <v>522</v>
      </c>
      <c r="AI1338" s="3">
        <v>40</v>
      </c>
      <c r="AJ1338" s="3" t="s">
        <v>107</v>
      </c>
      <c r="AK1338" s="3">
        <v>4</v>
      </c>
      <c r="AL1338" s="3">
        <v>36471.303999999996</v>
      </c>
    </row>
    <row r="1339" spans="31:38" x14ac:dyDescent="0.25">
      <c r="AE1339" s="3" t="str">
        <f t="shared" si="98"/>
        <v>RA_524_40_4_202425</v>
      </c>
      <c r="AF1339" s="3">
        <v>202425</v>
      </c>
      <c r="AG1339" s="3" t="s">
        <v>193</v>
      </c>
      <c r="AH1339" s="3">
        <v>524</v>
      </c>
      <c r="AI1339" s="3">
        <v>40</v>
      </c>
      <c r="AJ1339" s="3" t="s">
        <v>107</v>
      </c>
      <c r="AK1339" s="3">
        <v>4</v>
      </c>
      <c r="AL1339" s="3">
        <v>51102.154363235291</v>
      </c>
    </row>
    <row r="1340" spans="31:38" x14ac:dyDescent="0.25">
      <c r="AE1340" s="3" t="str">
        <f t="shared" si="98"/>
        <v>RA_540_40_4_202425</v>
      </c>
      <c r="AF1340" s="3">
        <v>202425</v>
      </c>
      <c r="AG1340" s="3" t="s">
        <v>193</v>
      </c>
      <c r="AH1340" s="3">
        <v>540</v>
      </c>
      <c r="AI1340" s="3">
        <v>40</v>
      </c>
      <c r="AJ1340" s="3" t="s">
        <v>107</v>
      </c>
      <c r="AK1340" s="3">
        <v>4</v>
      </c>
      <c r="AL1340" s="3">
        <v>68984.079000000012</v>
      </c>
    </row>
    <row r="1341" spans="31:38" x14ac:dyDescent="0.25">
      <c r="AE1341" s="3" t="str">
        <f t="shared" si="98"/>
        <v>RA_528_40_4_202425</v>
      </c>
      <c r="AF1341" s="3">
        <v>202425</v>
      </c>
      <c r="AG1341" s="3" t="s">
        <v>193</v>
      </c>
      <c r="AH1341" s="3">
        <v>528</v>
      </c>
      <c r="AI1341" s="3">
        <v>40</v>
      </c>
      <c r="AJ1341" s="3" t="s">
        <v>107</v>
      </c>
      <c r="AK1341" s="3">
        <v>4</v>
      </c>
      <c r="AL1341" s="3">
        <v>39635</v>
      </c>
    </row>
    <row r="1342" spans="31:38" x14ac:dyDescent="0.25">
      <c r="AE1342" s="3" t="str">
        <f t="shared" si="98"/>
        <v>RA_530_40_4_202425</v>
      </c>
      <c r="AF1342" s="3">
        <v>202425</v>
      </c>
      <c r="AG1342" s="3" t="s">
        <v>193</v>
      </c>
      <c r="AH1342" s="3">
        <v>530</v>
      </c>
      <c r="AI1342" s="3">
        <v>40</v>
      </c>
      <c r="AJ1342" s="3" t="s">
        <v>107</v>
      </c>
      <c r="AK1342" s="3">
        <v>4</v>
      </c>
      <c r="AL1342" s="3">
        <v>66470.038</v>
      </c>
    </row>
    <row r="1343" spans="31:38" x14ac:dyDescent="0.25">
      <c r="AE1343" s="3" t="str">
        <f t="shared" si="98"/>
        <v>RA_532_40_4_202425</v>
      </c>
      <c r="AF1343" s="3">
        <v>202425</v>
      </c>
      <c r="AG1343" s="3" t="s">
        <v>193</v>
      </c>
      <c r="AH1343" s="3">
        <v>532</v>
      </c>
      <c r="AI1343" s="3">
        <v>40</v>
      </c>
      <c r="AJ1343" s="3" t="s">
        <v>107</v>
      </c>
      <c r="AK1343" s="3">
        <v>4</v>
      </c>
      <c r="AL1343" s="3">
        <v>78771.823000000004</v>
      </c>
    </row>
    <row r="1344" spans="31:38" x14ac:dyDescent="0.25">
      <c r="AE1344" s="3" t="str">
        <f t="shared" si="98"/>
        <v>RA_534_40_4_202425</v>
      </c>
      <c r="AF1344" s="3">
        <v>202425</v>
      </c>
      <c r="AG1344" s="3" t="s">
        <v>193</v>
      </c>
      <c r="AH1344" s="3">
        <v>534</v>
      </c>
      <c r="AI1344" s="3">
        <v>40</v>
      </c>
      <c r="AJ1344" s="3" t="s">
        <v>107</v>
      </c>
      <c r="AK1344" s="3">
        <v>4</v>
      </c>
      <c r="AL1344" s="3">
        <v>38938</v>
      </c>
    </row>
    <row r="1345" spans="31:38" x14ac:dyDescent="0.25">
      <c r="AE1345" s="3" t="str">
        <f t="shared" si="98"/>
        <v>RA_536_40_4_202425</v>
      </c>
      <c r="AF1345" s="3">
        <v>202425</v>
      </c>
      <c r="AG1345" s="3" t="s">
        <v>193</v>
      </c>
      <c r="AH1345" s="3">
        <v>536</v>
      </c>
      <c r="AI1345" s="3">
        <v>40</v>
      </c>
      <c r="AJ1345" s="3" t="s">
        <v>107</v>
      </c>
      <c r="AK1345" s="3">
        <v>4</v>
      </c>
      <c r="AL1345" s="3">
        <v>35090.682000000001</v>
      </c>
    </row>
    <row r="1346" spans="31:38" x14ac:dyDescent="0.25">
      <c r="AE1346" s="3" t="str">
        <f t="shared" si="98"/>
        <v>RA_538_40_4_202425</v>
      </c>
      <c r="AF1346" s="3">
        <v>202425</v>
      </c>
      <c r="AG1346" s="3" t="s">
        <v>193</v>
      </c>
      <c r="AH1346" s="3">
        <v>538</v>
      </c>
      <c r="AI1346" s="3">
        <v>40</v>
      </c>
      <c r="AJ1346" s="3" t="s">
        <v>107</v>
      </c>
      <c r="AK1346" s="3">
        <v>4</v>
      </c>
      <c r="AL1346" s="3">
        <v>46649</v>
      </c>
    </row>
    <row r="1347" spans="31:38" x14ac:dyDescent="0.25">
      <c r="AE1347" s="3" t="str">
        <f t="shared" si="98"/>
        <v>RA_526_40_4_202425</v>
      </c>
      <c r="AF1347" s="3">
        <v>202425</v>
      </c>
      <c r="AG1347" s="3" t="s">
        <v>193</v>
      </c>
      <c r="AH1347" s="3">
        <v>526</v>
      </c>
      <c r="AI1347" s="3">
        <v>40</v>
      </c>
      <c r="AJ1347" s="3" t="s">
        <v>107</v>
      </c>
      <c r="AK1347" s="3">
        <v>4</v>
      </c>
      <c r="AL1347" s="3">
        <v>33218.546815420385</v>
      </c>
    </row>
    <row r="1348" spans="31:38" x14ac:dyDescent="0.25">
      <c r="AE1348" s="3" t="str">
        <f t="shared" ref="AE1348:AE1411" si="99">AG1348&amp;"_"&amp;AH1348&amp;"_"&amp;AI1348&amp;"_"&amp;AK1348&amp;"_"&amp;AF1348</f>
        <v>RA_545_41_4_202526</v>
      </c>
      <c r="AF1348" s="3">
        <v>202526</v>
      </c>
      <c r="AG1348" s="3" t="s">
        <v>193</v>
      </c>
      <c r="AH1348" s="3">
        <v>545</v>
      </c>
      <c r="AI1348" s="3">
        <v>41</v>
      </c>
      <c r="AJ1348" s="3" t="s">
        <v>400</v>
      </c>
      <c r="AK1348" s="3">
        <v>4</v>
      </c>
      <c r="AL1348" s="3">
        <v>2511.6110000000003</v>
      </c>
    </row>
    <row r="1349" spans="31:38" x14ac:dyDescent="0.25">
      <c r="AE1349" s="3" t="str">
        <f t="shared" si="99"/>
        <v>RA_548_41_4_202526</v>
      </c>
      <c r="AF1349" s="3">
        <v>202526</v>
      </c>
      <c r="AG1349" s="3" t="s">
        <v>193</v>
      </c>
      <c r="AH1349" s="3">
        <v>548</v>
      </c>
      <c r="AI1349" s="3">
        <v>41</v>
      </c>
      <c r="AJ1349" s="3" t="s">
        <v>400</v>
      </c>
      <c r="AK1349" s="3">
        <v>4</v>
      </c>
      <c r="AL1349" s="3">
        <v>4282.2820000000002</v>
      </c>
    </row>
    <row r="1350" spans="31:38" x14ac:dyDescent="0.25">
      <c r="AE1350" s="3" t="str">
        <f t="shared" si="99"/>
        <v>RA_550_41_4_202526</v>
      </c>
      <c r="AF1350" s="3">
        <v>202526</v>
      </c>
      <c r="AG1350" s="3" t="s">
        <v>193</v>
      </c>
      <c r="AH1350" s="3">
        <v>550</v>
      </c>
      <c r="AI1350" s="3">
        <v>41</v>
      </c>
      <c r="AJ1350" s="3" t="s">
        <v>400</v>
      </c>
      <c r="AK1350" s="3">
        <v>4</v>
      </c>
      <c r="AL1350" s="3">
        <v>6881.6490000000003</v>
      </c>
    </row>
    <row r="1351" spans="31:38" x14ac:dyDescent="0.25">
      <c r="AE1351" s="3" t="str">
        <f t="shared" si="99"/>
        <v>RA_552_41_4_202526</v>
      </c>
      <c r="AF1351" s="3">
        <v>202526</v>
      </c>
      <c r="AG1351" s="3" t="s">
        <v>193</v>
      </c>
      <c r="AH1351" s="3">
        <v>552</v>
      </c>
      <c r="AI1351" s="3">
        <v>41</v>
      </c>
      <c r="AJ1351" s="3" t="s">
        <v>400</v>
      </c>
      <c r="AK1351" s="3">
        <v>4</v>
      </c>
      <c r="AL1351" s="3">
        <v>21502.365999999998</v>
      </c>
    </row>
    <row r="1352" spans="31:38" x14ac:dyDescent="0.25">
      <c r="AE1352" s="3" t="str">
        <f t="shared" si="99"/>
        <v>RA_562_41_4_202526</v>
      </c>
      <c r="AF1352" s="3">
        <v>202526</v>
      </c>
      <c r="AG1352" s="3" t="s">
        <v>193</v>
      </c>
      <c r="AH1352" s="3">
        <v>562</v>
      </c>
      <c r="AI1352" s="3">
        <v>41</v>
      </c>
      <c r="AJ1352" s="3" t="s">
        <v>400</v>
      </c>
      <c r="AK1352" s="3">
        <v>4</v>
      </c>
      <c r="AL1352" s="3">
        <v>0</v>
      </c>
    </row>
    <row r="1353" spans="31:38" x14ac:dyDescent="0.25">
      <c r="AE1353" s="3" t="str">
        <f t="shared" si="99"/>
        <v>RA_564_41_4_202526</v>
      </c>
      <c r="AF1353" s="3">
        <v>202526</v>
      </c>
      <c r="AG1353" s="3" t="s">
        <v>193</v>
      </c>
      <c r="AH1353" s="3">
        <v>564</v>
      </c>
      <c r="AI1353" s="3">
        <v>41</v>
      </c>
      <c r="AJ1353" s="3" t="s">
        <v>400</v>
      </c>
      <c r="AK1353" s="3">
        <v>4</v>
      </c>
      <c r="AL1353" s="3">
        <v>0</v>
      </c>
    </row>
    <row r="1354" spans="31:38" x14ac:dyDescent="0.25">
      <c r="AE1354" s="3" t="str">
        <f t="shared" si="99"/>
        <v>RA_546_41_4_202526</v>
      </c>
      <c r="AF1354" s="3">
        <v>202526</v>
      </c>
      <c r="AG1354" s="3" t="s">
        <v>193</v>
      </c>
      <c r="AH1354" s="3">
        <v>546</v>
      </c>
      <c r="AI1354" s="3">
        <v>41</v>
      </c>
      <c r="AJ1354" s="3" t="s">
        <v>400</v>
      </c>
      <c r="AK1354" s="3">
        <v>4</v>
      </c>
      <c r="AL1354" s="3">
        <v>4892</v>
      </c>
    </row>
    <row r="1355" spans="31:38" x14ac:dyDescent="0.25">
      <c r="AE1355" s="3" t="str">
        <f t="shared" si="99"/>
        <v>RA_566_41_4_202526</v>
      </c>
      <c r="AF1355" s="3">
        <v>202526</v>
      </c>
      <c r="AG1355" s="3" t="s">
        <v>193</v>
      </c>
      <c r="AH1355" s="3">
        <v>566</v>
      </c>
      <c r="AI1355" s="3">
        <v>41</v>
      </c>
      <c r="AJ1355" s="3" t="s">
        <v>400</v>
      </c>
      <c r="AK1355" s="3">
        <v>4</v>
      </c>
      <c r="AL1355" s="3">
        <v>0</v>
      </c>
    </row>
    <row r="1356" spans="31:38" x14ac:dyDescent="0.25">
      <c r="AE1356" s="3" t="str">
        <f t="shared" si="99"/>
        <v>RA_568_41_4_202526</v>
      </c>
      <c r="AF1356" s="3">
        <v>202526</v>
      </c>
      <c r="AG1356" s="3" t="s">
        <v>193</v>
      </c>
      <c r="AH1356" s="3">
        <v>568</v>
      </c>
      <c r="AI1356" s="3">
        <v>41</v>
      </c>
      <c r="AJ1356" s="3" t="s">
        <v>400</v>
      </c>
      <c r="AK1356" s="3">
        <v>4</v>
      </c>
      <c r="AL1356" s="3">
        <v>0</v>
      </c>
    </row>
    <row r="1357" spans="31:38" x14ac:dyDescent="0.25">
      <c r="AE1357" s="3" t="str">
        <f t="shared" si="99"/>
        <v>RA_572_41_4_202526</v>
      </c>
      <c r="AF1357" s="3">
        <v>202526</v>
      </c>
      <c r="AG1357" s="3" t="s">
        <v>193</v>
      </c>
      <c r="AH1357" s="3">
        <v>572</v>
      </c>
      <c r="AI1357" s="3">
        <v>41</v>
      </c>
      <c r="AJ1357" s="3" t="s">
        <v>400</v>
      </c>
      <c r="AK1357" s="3">
        <v>4</v>
      </c>
      <c r="AL1357" s="3">
        <v>0</v>
      </c>
    </row>
    <row r="1358" spans="31:38" x14ac:dyDescent="0.25">
      <c r="AE1358" s="3" t="str">
        <f t="shared" si="99"/>
        <v>RA_574_41_4_202526</v>
      </c>
      <c r="AF1358" s="3">
        <v>202526</v>
      </c>
      <c r="AG1358" s="3" t="s">
        <v>193</v>
      </c>
      <c r="AH1358" s="3">
        <v>574</v>
      </c>
      <c r="AI1358" s="3">
        <v>41</v>
      </c>
      <c r="AJ1358" s="3" t="s">
        <v>400</v>
      </c>
      <c r="AK1358" s="3">
        <v>4</v>
      </c>
      <c r="AL1358" s="3">
        <v>0</v>
      </c>
    </row>
    <row r="1359" spans="31:38" x14ac:dyDescent="0.25">
      <c r="AE1359" s="3" t="str">
        <f t="shared" si="99"/>
        <v>RA_576_41_4_202526</v>
      </c>
      <c r="AF1359" s="3">
        <v>202526</v>
      </c>
      <c r="AG1359" s="3" t="s">
        <v>193</v>
      </c>
      <c r="AH1359" s="3">
        <v>576</v>
      </c>
      <c r="AI1359" s="3">
        <v>41</v>
      </c>
      <c r="AJ1359" s="3" t="s">
        <v>400</v>
      </c>
      <c r="AK1359" s="3">
        <v>4</v>
      </c>
      <c r="AL1359" s="3">
        <v>0</v>
      </c>
    </row>
    <row r="1360" spans="31:38" x14ac:dyDescent="0.25">
      <c r="AE1360" s="3" t="str">
        <f t="shared" si="99"/>
        <v>RA_582_41_4_202526</v>
      </c>
      <c r="AF1360" s="3">
        <v>202526</v>
      </c>
      <c r="AG1360" s="3" t="s">
        <v>193</v>
      </c>
      <c r="AH1360" s="3">
        <v>582</v>
      </c>
      <c r="AI1360" s="3">
        <v>41</v>
      </c>
      <c r="AJ1360" s="3" t="s">
        <v>400</v>
      </c>
      <c r="AK1360" s="3">
        <v>4</v>
      </c>
      <c r="AL1360" s="3">
        <v>0</v>
      </c>
    </row>
    <row r="1361" spans="31:38" x14ac:dyDescent="0.25">
      <c r="AE1361" s="3" t="str">
        <f t="shared" si="99"/>
        <v>RA_586_41_4_202526</v>
      </c>
      <c r="AF1361" s="3">
        <v>202526</v>
      </c>
      <c r="AG1361" s="3" t="s">
        <v>193</v>
      </c>
      <c r="AH1361" s="3">
        <v>586</v>
      </c>
      <c r="AI1361" s="3">
        <v>41</v>
      </c>
      <c r="AJ1361" s="3" t="s">
        <v>400</v>
      </c>
      <c r="AK1361" s="3">
        <v>4</v>
      </c>
      <c r="AL1361" s="3">
        <v>0</v>
      </c>
    </row>
    <row r="1362" spans="31:38" x14ac:dyDescent="0.25">
      <c r="AE1362" s="3" t="str">
        <f t="shared" si="99"/>
        <v>RA_544_41_4_202526</v>
      </c>
      <c r="AF1362" s="3">
        <v>202526</v>
      </c>
      <c r="AG1362" s="3" t="s">
        <v>193</v>
      </c>
      <c r="AH1362" s="3">
        <v>544</v>
      </c>
      <c r="AI1362" s="3">
        <v>41</v>
      </c>
      <c r="AJ1362" s="3" t="s">
        <v>400</v>
      </c>
      <c r="AK1362" s="3">
        <v>4</v>
      </c>
      <c r="AL1362" s="3">
        <v>11099.745000000001</v>
      </c>
    </row>
    <row r="1363" spans="31:38" x14ac:dyDescent="0.25">
      <c r="AE1363" s="3" t="str">
        <f t="shared" si="99"/>
        <v>RA_584_41_4_202526</v>
      </c>
      <c r="AF1363" s="3">
        <v>202526</v>
      </c>
      <c r="AG1363" s="3" t="s">
        <v>193</v>
      </c>
      <c r="AH1363" s="3">
        <v>584</v>
      </c>
      <c r="AI1363" s="3">
        <v>41</v>
      </c>
      <c r="AJ1363" s="3" t="s">
        <v>400</v>
      </c>
      <c r="AK1363" s="3">
        <v>4</v>
      </c>
      <c r="AL1363" s="3">
        <v>0</v>
      </c>
    </row>
    <row r="1364" spans="31:38" x14ac:dyDescent="0.25">
      <c r="AE1364" s="3" t="str">
        <f t="shared" si="99"/>
        <v>RA_514_41_4_202526</v>
      </c>
      <c r="AF1364" s="3">
        <v>202526</v>
      </c>
      <c r="AG1364" s="3" t="s">
        <v>193</v>
      </c>
      <c r="AH1364" s="3">
        <v>514</v>
      </c>
      <c r="AI1364" s="3">
        <v>41</v>
      </c>
      <c r="AJ1364" s="3" t="s">
        <v>400</v>
      </c>
      <c r="AK1364" s="3">
        <v>4</v>
      </c>
      <c r="AL1364" s="3">
        <v>5275</v>
      </c>
    </row>
    <row r="1365" spans="31:38" x14ac:dyDescent="0.25">
      <c r="AE1365" s="3" t="str">
        <f t="shared" si="99"/>
        <v>RA_528_41_4_202526</v>
      </c>
      <c r="AF1365" s="3">
        <v>202526</v>
      </c>
      <c r="AG1365" s="3" t="s">
        <v>193</v>
      </c>
      <c r="AH1365" s="3">
        <v>528</v>
      </c>
      <c r="AI1365" s="3">
        <v>41</v>
      </c>
      <c r="AJ1365" s="3" t="s">
        <v>400</v>
      </c>
      <c r="AK1365" s="3">
        <v>4</v>
      </c>
      <c r="AL1365" s="3">
        <v>5718</v>
      </c>
    </row>
    <row r="1366" spans="31:38" x14ac:dyDescent="0.25">
      <c r="AE1366" s="3" t="str">
        <f t="shared" si="99"/>
        <v>RA_512_41_4_202526</v>
      </c>
      <c r="AF1366" s="3">
        <v>202526</v>
      </c>
      <c r="AG1366" s="3" t="s">
        <v>193</v>
      </c>
      <c r="AH1366" s="3">
        <v>512</v>
      </c>
      <c r="AI1366" s="3">
        <v>41</v>
      </c>
      <c r="AJ1366" s="3" t="s">
        <v>400</v>
      </c>
      <c r="AK1366" s="3">
        <v>4</v>
      </c>
      <c r="AL1366" s="3">
        <v>4808</v>
      </c>
    </row>
    <row r="1367" spans="31:38" x14ac:dyDescent="0.25">
      <c r="AE1367" s="3" t="str">
        <f t="shared" si="99"/>
        <v>RA_542_41_4_202526</v>
      </c>
      <c r="AF1367" s="3">
        <v>202526</v>
      </c>
      <c r="AG1367" s="3" t="s">
        <v>193</v>
      </c>
      <c r="AH1367" s="3">
        <v>542</v>
      </c>
      <c r="AI1367" s="3">
        <v>41</v>
      </c>
      <c r="AJ1367" s="3" t="s">
        <v>400</v>
      </c>
      <c r="AK1367" s="3">
        <v>4</v>
      </c>
      <c r="AL1367" s="3">
        <v>4681.47</v>
      </c>
    </row>
    <row r="1368" spans="31:38" x14ac:dyDescent="0.25">
      <c r="AE1368" s="3" t="str">
        <f t="shared" si="99"/>
        <v>RA_516_41_4_202526</v>
      </c>
      <c r="AF1368" s="3">
        <v>202526</v>
      </c>
      <c r="AG1368" s="3" t="s">
        <v>193</v>
      </c>
      <c r="AH1368" s="3">
        <v>516</v>
      </c>
      <c r="AI1368" s="3">
        <v>41</v>
      </c>
      <c r="AJ1368" s="3" t="s">
        <v>400</v>
      </c>
      <c r="AK1368" s="3">
        <v>4</v>
      </c>
      <c r="AL1368" s="3">
        <v>17003</v>
      </c>
    </row>
    <row r="1369" spans="31:38" x14ac:dyDescent="0.25">
      <c r="AE1369" s="3" t="str">
        <f t="shared" si="99"/>
        <v>RA_518_41_4_202526</v>
      </c>
      <c r="AF1369" s="3">
        <v>202526</v>
      </c>
      <c r="AG1369" s="3" t="s">
        <v>193</v>
      </c>
      <c r="AH1369" s="3">
        <v>518</v>
      </c>
      <c r="AI1369" s="3">
        <v>41</v>
      </c>
      <c r="AJ1369" s="3" t="s">
        <v>400</v>
      </c>
      <c r="AK1369" s="3">
        <v>4</v>
      </c>
      <c r="AL1369" s="3">
        <v>2656.2813623422503</v>
      </c>
    </row>
    <row r="1370" spans="31:38" x14ac:dyDescent="0.25">
      <c r="AE1370" s="3" t="str">
        <f t="shared" si="99"/>
        <v>RA_520_41_4_202526</v>
      </c>
      <c r="AF1370" s="3">
        <v>202526</v>
      </c>
      <c r="AG1370" s="3" t="s">
        <v>193</v>
      </c>
      <c r="AH1370" s="3">
        <v>520</v>
      </c>
      <c r="AI1370" s="3">
        <v>41</v>
      </c>
      <c r="AJ1370" s="3" t="s">
        <v>400</v>
      </c>
      <c r="AK1370" s="3">
        <v>4</v>
      </c>
      <c r="AL1370" s="3">
        <v>9325.8799999999992</v>
      </c>
    </row>
    <row r="1371" spans="31:38" x14ac:dyDescent="0.25">
      <c r="AE1371" s="3" t="str">
        <f t="shared" si="99"/>
        <v>RA_522_41_4_202526</v>
      </c>
      <c r="AF1371" s="3">
        <v>202526</v>
      </c>
      <c r="AG1371" s="3" t="s">
        <v>193</v>
      </c>
      <c r="AH1371" s="3">
        <v>522</v>
      </c>
      <c r="AI1371" s="3">
        <v>41</v>
      </c>
      <c r="AJ1371" s="3" t="s">
        <v>400</v>
      </c>
      <c r="AK1371" s="3">
        <v>4</v>
      </c>
      <c r="AL1371" s="3">
        <v>7523.5150740082581</v>
      </c>
    </row>
    <row r="1372" spans="31:38" x14ac:dyDescent="0.25">
      <c r="AE1372" s="3" t="str">
        <f t="shared" si="99"/>
        <v>RA_524_41_4_202526</v>
      </c>
      <c r="AF1372" s="3">
        <v>202526</v>
      </c>
      <c r="AG1372" s="3" t="s">
        <v>193</v>
      </c>
      <c r="AH1372" s="3">
        <v>524</v>
      </c>
      <c r="AI1372" s="3">
        <v>41</v>
      </c>
      <c r="AJ1372" s="3" t="s">
        <v>400</v>
      </c>
      <c r="AK1372" s="3">
        <v>4</v>
      </c>
      <c r="AL1372" s="3">
        <v>9425.75</v>
      </c>
    </row>
    <row r="1373" spans="31:38" x14ac:dyDescent="0.25">
      <c r="AE1373" s="3" t="str">
        <f t="shared" si="99"/>
        <v>RA_526_41_4_202526</v>
      </c>
      <c r="AF1373" s="3">
        <v>202526</v>
      </c>
      <c r="AG1373" s="3" t="s">
        <v>193</v>
      </c>
      <c r="AH1373" s="3">
        <v>526</v>
      </c>
      <c r="AI1373" s="3">
        <v>41</v>
      </c>
      <c r="AJ1373" s="3" t="s">
        <v>400</v>
      </c>
      <c r="AK1373" s="3">
        <v>4</v>
      </c>
      <c r="AL1373" s="3">
        <v>2778</v>
      </c>
    </row>
    <row r="1374" spans="31:38" x14ac:dyDescent="0.25">
      <c r="AE1374" s="3" t="str">
        <f t="shared" si="99"/>
        <v>RA_530_41_4_202526</v>
      </c>
      <c r="AF1374" s="3">
        <v>202526</v>
      </c>
      <c r="AG1374" s="3" t="s">
        <v>193</v>
      </c>
      <c r="AH1374" s="3">
        <v>530</v>
      </c>
      <c r="AI1374" s="3">
        <v>41</v>
      </c>
      <c r="AJ1374" s="3" t="s">
        <v>400</v>
      </c>
      <c r="AK1374" s="3">
        <v>4</v>
      </c>
      <c r="AL1374" s="3">
        <v>9031.3770000000004</v>
      </c>
    </row>
    <row r="1375" spans="31:38" x14ac:dyDescent="0.25">
      <c r="AE1375" s="3" t="str">
        <f t="shared" si="99"/>
        <v>RA_532_41_4_202526</v>
      </c>
      <c r="AF1375" s="3">
        <v>202526</v>
      </c>
      <c r="AG1375" s="3" t="s">
        <v>193</v>
      </c>
      <c r="AH1375" s="3">
        <v>532</v>
      </c>
      <c r="AI1375" s="3">
        <v>41</v>
      </c>
      <c r="AJ1375" s="3" t="s">
        <v>400</v>
      </c>
      <c r="AK1375" s="3">
        <v>4</v>
      </c>
      <c r="AL1375" s="3">
        <v>12980.343999999999</v>
      </c>
    </row>
    <row r="1376" spans="31:38" x14ac:dyDescent="0.25">
      <c r="AE1376" s="3" t="str">
        <f t="shared" si="99"/>
        <v>RA_534_41_4_202526</v>
      </c>
      <c r="AF1376" s="3">
        <v>202526</v>
      </c>
      <c r="AG1376" s="3" t="s">
        <v>193</v>
      </c>
      <c r="AH1376" s="3">
        <v>534</v>
      </c>
      <c r="AI1376" s="3">
        <v>41</v>
      </c>
      <c r="AJ1376" s="3" t="s">
        <v>400</v>
      </c>
      <c r="AK1376" s="3">
        <v>4</v>
      </c>
      <c r="AL1376" s="3">
        <v>8662</v>
      </c>
    </row>
    <row r="1377" spans="31:38" x14ac:dyDescent="0.25">
      <c r="AE1377" s="3" t="str">
        <f t="shared" si="99"/>
        <v>RA_536_41_4_202526</v>
      </c>
      <c r="AF1377" s="3">
        <v>202526</v>
      </c>
      <c r="AG1377" s="3" t="s">
        <v>193</v>
      </c>
      <c r="AH1377" s="3">
        <v>536</v>
      </c>
      <c r="AI1377" s="3">
        <v>41</v>
      </c>
      <c r="AJ1377" s="3" t="s">
        <v>400</v>
      </c>
      <c r="AK1377" s="3">
        <v>4</v>
      </c>
      <c r="AL1377" s="3">
        <v>5450.3159999999998</v>
      </c>
    </row>
    <row r="1378" spans="31:38" x14ac:dyDescent="0.25">
      <c r="AE1378" s="3" t="str">
        <f t="shared" si="99"/>
        <v>RA_538_41_4_202526</v>
      </c>
      <c r="AF1378" s="3">
        <v>202526</v>
      </c>
      <c r="AG1378" s="3" t="s">
        <v>193</v>
      </c>
      <c r="AH1378" s="3">
        <v>538</v>
      </c>
      <c r="AI1378" s="3">
        <v>41</v>
      </c>
      <c r="AJ1378" s="3" t="s">
        <v>400</v>
      </c>
      <c r="AK1378" s="3">
        <v>4</v>
      </c>
      <c r="AL1378" s="3">
        <v>7665.5774121589438</v>
      </c>
    </row>
    <row r="1379" spans="31:38" x14ac:dyDescent="0.25">
      <c r="AE1379" s="3" t="str">
        <f t="shared" si="99"/>
        <v>RA_540_41_4_202526</v>
      </c>
      <c r="AF1379" s="3">
        <v>202526</v>
      </c>
      <c r="AG1379" s="3" t="s">
        <v>193</v>
      </c>
      <c r="AH1379" s="3">
        <v>540</v>
      </c>
      <c r="AI1379" s="3">
        <v>41</v>
      </c>
      <c r="AJ1379" s="3" t="s">
        <v>400</v>
      </c>
      <c r="AK1379" s="3">
        <v>4</v>
      </c>
      <c r="AL1379" s="3">
        <v>7893.1440000000002</v>
      </c>
    </row>
    <row r="1380" spans="31:38" x14ac:dyDescent="0.25">
      <c r="AE1380" s="3" t="str">
        <f t="shared" si="99"/>
        <v>RA_566_41_4_202425</v>
      </c>
      <c r="AF1380" s="3">
        <v>202425</v>
      </c>
      <c r="AG1380" s="3" t="s">
        <v>193</v>
      </c>
      <c r="AH1380" s="3">
        <v>566</v>
      </c>
      <c r="AI1380" s="3">
        <v>41</v>
      </c>
      <c r="AJ1380" s="3" t="s">
        <v>400</v>
      </c>
      <c r="AK1380" s="3">
        <v>4</v>
      </c>
      <c r="AL1380" s="3">
        <v>0</v>
      </c>
    </row>
    <row r="1381" spans="31:38" x14ac:dyDescent="0.25">
      <c r="AE1381" s="3" t="str">
        <f t="shared" si="99"/>
        <v>RA_546_41_4_202425</v>
      </c>
      <c r="AF1381" s="3">
        <v>202425</v>
      </c>
      <c r="AG1381" s="3" t="s">
        <v>193</v>
      </c>
      <c r="AH1381" s="3">
        <v>546</v>
      </c>
      <c r="AI1381" s="3">
        <v>41</v>
      </c>
      <c r="AJ1381" s="3" t="s">
        <v>400</v>
      </c>
      <c r="AK1381" s="3">
        <v>4</v>
      </c>
      <c r="AL1381" s="3">
        <v>3970</v>
      </c>
    </row>
    <row r="1382" spans="31:38" x14ac:dyDescent="0.25">
      <c r="AE1382" s="3" t="str">
        <f t="shared" si="99"/>
        <v>RA_548_41_4_202425</v>
      </c>
      <c r="AF1382" s="3">
        <v>202425</v>
      </c>
      <c r="AG1382" s="3" t="s">
        <v>193</v>
      </c>
      <c r="AH1382" s="3">
        <v>548</v>
      </c>
      <c r="AI1382" s="3">
        <v>41</v>
      </c>
      <c r="AJ1382" s="3" t="s">
        <v>400</v>
      </c>
      <c r="AK1382" s="3">
        <v>4</v>
      </c>
      <c r="AL1382" s="3">
        <v>3237.9490000000001</v>
      </c>
    </row>
    <row r="1383" spans="31:38" x14ac:dyDescent="0.25">
      <c r="AE1383" s="3" t="str">
        <f t="shared" si="99"/>
        <v>RA_550_41_4_202425</v>
      </c>
      <c r="AF1383" s="3">
        <v>202425</v>
      </c>
      <c r="AG1383" s="3" t="s">
        <v>193</v>
      </c>
      <c r="AH1383" s="3">
        <v>550</v>
      </c>
      <c r="AI1383" s="3">
        <v>41</v>
      </c>
      <c r="AJ1383" s="3" t="s">
        <v>400</v>
      </c>
      <c r="AK1383" s="3">
        <v>4</v>
      </c>
      <c r="AL1383" s="3">
        <v>5794.3019999999997</v>
      </c>
    </row>
    <row r="1384" spans="31:38" x14ac:dyDescent="0.25">
      <c r="AE1384" s="3" t="str">
        <f t="shared" si="99"/>
        <v>RA_552_41_4_202425</v>
      </c>
      <c r="AF1384" s="3">
        <v>202425</v>
      </c>
      <c r="AG1384" s="3" t="s">
        <v>193</v>
      </c>
      <c r="AH1384" s="3">
        <v>552</v>
      </c>
      <c r="AI1384" s="3">
        <v>41</v>
      </c>
      <c r="AJ1384" s="3" t="s">
        <v>400</v>
      </c>
      <c r="AK1384" s="3">
        <v>4</v>
      </c>
      <c r="AL1384" s="3">
        <v>20274.080000000002</v>
      </c>
    </row>
    <row r="1385" spans="31:38" x14ac:dyDescent="0.25">
      <c r="AE1385" s="3" t="str">
        <f t="shared" si="99"/>
        <v>RA_562_41_4_202425</v>
      </c>
      <c r="AF1385" s="3">
        <v>202425</v>
      </c>
      <c r="AG1385" s="3" t="s">
        <v>193</v>
      </c>
      <c r="AH1385" s="3">
        <v>562</v>
      </c>
      <c r="AI1385" s="3">
        <v>41</v>
      </c>
      <c r="AJ1385" s="3" t="s">
        <v>400</v>
      </c>
      <c r="AK1385" s="3">
        <v>4</v>
      </c>
      <c r="AL1385" s="3">
        <v>0</v>
      </c>
    </row>
    <row r="1386" spans="31:38" x14ac:dyDescent="0.25">
      <c r="AE1386" s="3" t="str">
        <f t="shared" si="99"/>
        <v>RA_564_41_4_202425</v>
      </c>
      <c r="AF1386" s="3">
        <v>202425</v>
      </c>
      <c r="AG1386" s="3" t="s">
        <v>193</v>
      </c>
      <c r="AH1386" s="3">
        <v>564</v>
      </c>
      <c r="AI1386" s="3">
        <v>41</v>
      </c>
      <c r="AJ1386" s="3" t="s">
        <v>400</v>
      </c>
      <c r="AK1386" s="3">
        <v>4</v>
      </c>
      <c r="AL1386" s="3">
        <v>0</v>
      </c>
    </row>
    <row r="1387" spans="31:38" x14ac:dyDescent="0.25">
      <c r="AE1387" s="3" t="str">
        <f t="shared" si="99"/>
        <v>RA_568_41_4_202425</v>
      </c>
      <c r="AF1387" s="3">
        <v>202425</v>
      </c>
      <c r="AG1387" s="3" t="s">
        <v>193</v>
      </c>
      <c r="AH1387" s="3">
        <v>568</v>
      </c>
      <c r="AI1387" s="3">
        <v>41</v>
      </c>
      <c r="AJ1387" s="3" t="s">
        <v>400</v>
      </c>
      <c r="AK1387" s="3">
        <v>4</v>
      </c>
      <c r="AL1387" s="3">
        <v>0</v>
      </c>
    </row>
    <row r="1388" spans="31:38" x14ac:dyDescent="0.25">
      <c r="AE1388" s="3" t="str">
        <f t="shared" si="99"/>
        <v>RA_572_41_4_202425</v>
      </c>
      <c r="AF1388" s="3">
        <v>202425</v>
      </c>
      <c r="AG1388" s="3" t="s">
        <v>193</v>
      </c>
      <c r="AH1388" s="3">
        <v>572</v>
      </c>
      <c r="AI1388" s="3">
        <v>41</v>
      </c>
      <c r="AJ1388" s="3" t="s">
        <v>400</v>
      </c>
      <c r="AK1388" s="3">
        <v>4</v>
      </c>
      <c r="AL1388" s="3">
        <v>0</v>
      </c>
    </row>
    <row r="1389" spans="31:38" x14ac:dyDescent="0.25">
      <c r="AE1389" s="3" t="str">
        <f t="shared" si="99"/>
        <v>RA_574_41_4_202425</v>
      </c>
      <c r="AF1389" s="3">
        <v>202425</v>
      </c>
      <c r="AG1389" s="3" t="s">
        <v>193</v>
      </c>
      <c r="AH1389" s="3">
        <v>574</v>
      </c>
      <c r="AI1389" s="3">
        <v>41</v>
      </c>
      <c r="AJ1389" s="3" t="s">
        <v>400</v>
      </c>
      <c r="AK1389" s="3">
        <v>4</v>
      </c>
      <c r="AL1389" s="3">
        <v>0</v>
      </c>
    </row>
    <row r="1390" spans="31:38" x14ac:dyDescent="0.25">
      <c r="AE1390" s="3" t="str">
        <f t="shared" si="99"/>
        <v>RA_576_41_4_202425</v>
      </c>
      <c r="AF1390" s="3">
        <v>202425</v>
      </c>
      <c r="AG1390" s="3" t="s">
        <v>193</v>
      </c>
      <c r="AH1390" s="3">
        <v>576</v>
      </c>
      <c r="AI1390" s="3">
        <v>41</v>
      </c>
      <c r="AJ1390" s="3" t="s">
        <v>400</v>
      </c>
      <c r="AK1390" s="3">
        <v>4</v>
      </c>
      <c r="AL1390" s="3">
        <v>0</v>
      </c>
    </row>
    <row r="1391" spans="31:38" x14ac:dyDescent="0.25">
      <c r="AE1391" s="3" t="str">
        <f t="shared" si="99"/>
        <v>RA_582_41_4_202425</v>
      </c>
      <c r="AF1391" s="3">
        <v>202425</v>
      </c>
      <c r="AG1391" s="3" t="s">
        <v>193</v>
      </c>
      <c r="AH1391" s="3">
        <v>582</v>
      </c>
      <c r="AI1391" s="3">
        <v>41</v>
      </c>
      <c r="AJ1391" s="3" t="s">
        <v>400</v>
      </c>
      <c r="AK1391" s="3">
        <v>4</v>
      </c>
      <c r="AL1391" s="3">
        <v>0</v>
      </c>
    </row>
    <row r="1392" spans="31:38" x14ac:dyDescent="0.25">
      <c r="AE1392" s="3" t="str">
        <f t="shared" si="99"/>
        <v>RA_584_41_4_202425</v>
      </c>
      <c r="AF1392" s="3">
        <v>202425</v>
      </c>
      <c r="AG1392" s="3" t="s">
        <v>193</v>
      </c>
      <c r="AH1392" s="3">
        <v>584</v>
      </c>
      <c r="AI1392" s="3">
        <v>41</v>
      </c>
      <c r="AJ1392" s="3" t="s">
        <v>400</v>
      </c>
      <c r="AK1392" s="3">
        <v>4</v>
      </c>
      <c r="AL1392" s="3">
        <v>0</v>
      </c>
    </row>
    <row r="1393" spans="31:38" x14ac:dyDescent="0.25">
      <c r="AE1393" s="3" t="str">
        <f t="shared" si="99"/>
        <v>RA_542_41_4_202425</v>
      </c>
      <c r="AF1393" s="3">
        <v>202425</v>
      </c>
      <c r="AG1393" s="3" t="s">
        <v>193</v>
      </c>
      <c r="AH1393" s="3">
        <v>542</v>
      </c>
      <c r="AI1393" s="3">
        <v>41</v>
      </c>
      <c r="AJ1393" s="3" t="s">
        <v>400</v>
      </c>
      <c r="AK1393" s="3">
        <v>4</v>
      </c>
      <c r="AL1393" s="3">
        <v>4136.1049999999996</v>
      </c>
    </row>
    <row r="1394" spans="31:38" x14ac:dyDescent="0.25">
      <c r="AE1394" s="3" t="str">
        <f t="shared" si="99"/>
        <v>RA_544_41_4_202425</v>
      </c>
      <c r="AF1394" s="3">
        <v>202425</v>
      </c>
      <c r="AG1394" s="3" t="s">
        <v>193</v>
      </c>
      <c r="AH1394" s="3">
        <v>544</v>
      </c>
      <c r="AI1394" s="3">
        <v>41</v>
      </c>
      <c r="AJ1394" s="3" t="s">
        <v>400</v>
      </c>
      <c r="AK1394" s="3">
        <v>4</v>
      </c>
      <c r="AL1394" s="3">
        <v>9395.8430000000008</v>
      </c>
    </row>
    <row r="1395" spans="31:38" x14ac:dyDescent="0.25">
      <c r="AE1395" s="3" t="str">
        <f t="shared" si="99"/>
        <v>RA_586_41_4_202425</v>
      </c>
      <c r="AF1395" s="3">
        <v>202425</v>
      </c>
      <c r="AG1395" s="3" t="s">
        <v>193</v>
      </c>
      <c r="AH1395" s="3">
        <v>586</v>
      </c>
      <c r="AI1395" s="3">
        <v>41</v>
      </c>
      <c r="AJ1395" s="3" t="s">
        <v>400</v>
      </c>
      <c r="AK1395" s="3">
        <v>4</v>
      </c>
      <c r="AL1395" s="3">
        <v>0</v>
      </c>
    </row>
    <row r="1396" spans="31:38" x14ac:dyDescent="0.25">
      <c r="AE1396" s="3" t="str">
        <f t="shared" si="99"/>
        <v>RA_516_41_4_202425</v>
      </c>
      <c r="AF1396" s="3">
        <v>202425</v>
      </c>
      <c r="AG1396" s="3" t="s">
        <v>193</v>
      </c>
      <c r="AH1396" s="3">
        <v>516</v>
      </c>
      <c r="AI1396" s="3">
        <v>41</v>
      </c>
      <c r="AJ1396" s="3" t="s">
        <v>400</v>
      </c>
      <c r="AK1396" s="3">
        <v>4</v>
      </c>
      <c r="AL1396" s="3">
        <v>5696</v>
      </c>
    </row>
    <row r="1397" spans="31:38" x14ac:dyDescent="0.25">
      <c r="AE1397" s="3" t="str">
        <f t="shared" si="99"/>
        <v>RA_514_41_4_202425</v>
      </c>
      <c r="AF1397" s="3">
        <v>202425</v>
      </c>
      <c r="AG1397" s="3" t="s">
        <v>193</v>
      </c>
      <c r="AH1397" s="3">
        <v>514</v>
      </c>
      <c r="AI1397" s="3">
        <v>41</v>
      </c>
      <c r="AJ1397" s="3" t="s">
        <v>400</v>
      </c>
      <c r="AK1397" s="3">
        <v>4</v>
      </c>
      <c r="AL1397" s="3">
        <v>5029</v>
      </c>
    </row>
    <row r="1398" spans="31:38" x14ac:dyDescent="0.25">
      <c r="AE1398" s="3" t="str">
        <f t="shared" si="99"/>
        <v>RA_518_41_4_202425</v>
      </c>
      <c r="AF1398" s="3">
        <v>202425</v>
      </c>
      <c r="AG1398" s="3" t="s">
        <v>193</v>
      </c>
      <c r="AH1398" s="3">
        <v>518</v>
      </c>
      <c r="AI1398" s="3">
        <v>41</v>
      </c>
      <c r="AJ1398" s="3" t="s">
        <v>400</v>
      </c>
      <c r="AK1398" s="3">
        <v>4</v>
      </c>
      <c r="AL1398" s="3">
        <v>2615.3009999999999</v>
      </c>
    </row>
    <row r="1399" spans="31:38" x14ac:dyDescent="0.25">
      <c r="AE1399" s="3" t="str">
        <f t="shared" si="99"/>
        <v>RA_520_41_4_202425</v>
      </c>
      <c r="AF1399" s="3">
        <v>202425</v>
      </c>
      <c r="AG1399" s="3" t="s">
        <v>193</v>
      </c>
      <c r="AH1399" s="3">
        <v>520</v>
      </c>
      <c r="AI1399" s="3">
        <v>41</v>
      </c>
      <c r="AJ1399" s="3" t="s">
        <v>400</v>
      </c>
      <c r="AK1399" s="3">
        <v>4</v>
      </c>
      <c r="AL1399" s="3">
        <v>8209.8450000000012</v>
      </c>
    </row>
    <row r="1400" spans="31:38" x14ac:dyDescent="0.25">
      <c r="AE1400" s="3" t="str">
        <f t="shared" si="99"/>
        <v>RA_522_41_4_202425</v>
      </c>
      <c r="AF1400" s="3">
        <v>202425</v>
      </c>
      <c r="AG1400" s="3" t="s">
        <v>193</v>
      </c>
      <c r="AH1400" s="3">
        <v>522</v>
      </c>
      <c r="AI1400" s="3">
        <v>41</v>
      </c>
      <c r="AJ1400" s="3" t="s">
        <v>400</v>
      </c>
      <c r="AK1400" s="3">
        <v>4</v>
      </c>
      <c r="AL1400" s="3">
        <v>6938.3959999999997</v>
      </c>
    </row>
    <row r="1401" spans="31:38" x14ac:dyDescent="0.25">
      <c r="AE1401" s="3" t="str">
        <f t="shared" si="99"/>
        <v>RA_524_41_4_202425</v>
      </c>
      <c r="AF1401" s="3">
        <v>202425</v>
      </c>
      <c r="AG1401" s="3" t="s">
        <v>193</v>
      </c>
      <c r="AH1401" s="3">
        <v>524</v>
      </c>
      <c r="AI1401" s="3">
        <v>41</v>
      </c>
      <c r="AJ1401" s="3" t="s">
        <v>400</v>
      </c>
      <c r="AK1401" s="3">
        <v>4</v>
      </c>
      <c r="AL1401" s="3">
        <v>8201.43</v>
      </c>
    </row>
    <row r="1402" spans="31:38" x14ac:dyDescent="0.25">
      <c r="AE1402" s="3" t="str">
        <f t="shared" si="99"/>
        <v>RA_526_41_4_202425</v>
      </c>
      <c r="AF1402" s="3">
        <v>202425</v>
      </c>
      <c r="AG1402" s="3" t="s">
        <v>193</v>
      </c>
      <c r="AH1402" s="3">
        <v>526</v>
      </c>
      <c r="AI1402" s="3">
        <v>41</v>
      </c>
      <c r="AJ1402" s="3" t="s">
        <v>400</v>
      </c>
      <c r="AK1402" s="3">
        <v>4</v>
      </c>
      <c r="AL1402" s="3">
        <v>2577.1784642255811</v>
      </c>
    </row>
    <row r="1403" spans="31:38" x14ac:dyDescent="0.25">
      <c r="AE1403" s="3" t="str">
        <f t="shared" si="99"/>
        <v>RA_528_41_4_202425</v>
      </c>
      <c r="AF1403" s="3">
        <v>202425</v>
      </c>
      <c r="AG1403" s="3" t="s">
        <v>193</v>
      </c>
      <c r="AH1403" s="3">
        <v>528</v>
      </c>
      <c r="AI1403" s="3">
        <v>41</v>
      </c>
      <c r="AJ1403" s="3" t="s">
        <v>400</v>
      </c>
      <c r="AK1403" s="3">
        <v>4</v>
      </c>
      <c r="AL1403" s="3">
        <v>4439</v>
      </c>
    </row>
    <row r="1404" spans="31:38" x14ac:dyDescent="0.25">
      <c r="AE1404" s="3" t="str">
        <f t="shared" si="99"/>
        <v>RA_532_41_4_202425</v>
      </c>
      <c r="AF1404" s="3">
        <v>202425</v>
      </c>
      <c r="AG1404" s="3" t="s">
        <v>193</v>
      </c>
      <c r="AH1404" s="3">
        <v>532</v>
      </c>
      <c r="AI1404" s="3">
        <v>41</v>
      </c>
      <c r="AJ1404" s="3" t="s">
        <v>400</v>
      </c>
      <c r="AK1404" s="3">
        <v>4</v>
      </c>
      <c r="AL1404" s="3">
        <v>10451.117</v>
      </c>
    </row>
    <row r="1405" spans="31:38" x14ac:dyDescent="0.25">
      <c r="AE1405" s="3" t="str">
        <f t="shared" si="99"/>
        <v>RA_534_41_4_202425</v>
      </c>
      <c r="AF1405" s="3">
        <v>202425</v>
      </c>
      <c r="AG1405" s="3" t="s">
        <v>193</v>
      </c>
      <c r="AH1405" s="3">
        <v>534</v>
      </c>
      <c r="AI1405" s="3">
        <v>41</v>
      </c>
      <c r="AJ1405" s="3" t="s">
        <v>400</v>
      </c>
      <c r="AK1405" s="3">
        <v>4</v>
      </c>
      <c r="AL1405" s="3">
        <v>7855</v>
      </c>
    </row>
    <row r="1406" spans="31:38" x14ac:dyDescent="0.25">
      <c r="AE1406" s="3" t="str">
        <f t="shared" si="99"/>
        <v>RA_536_41_4_202425</v>
      </c>
      <c r="AF1406" s="3">
        <v>202425</v>
      </c>
      <c r="AG1406" s="3" t="s">
        <v>193</v>
      </c>
      <c r="AH1406" s="3">
        <v>536</v>
      </c>
      <c r="AI1406" s="3">
        <v>41</v>
      </c>
      <c r="AJ1406" s="3" t="s">
        <v>400</v>
      </c>
      <c r="AK1406" s="3">
        <v>4</v>
      </c>
      <c r="AL1406" s="3">
        <v>5647.1850000000004</v>
      </c>
    </row>
    <row r="1407" spans="31:38" x14ac:dyDescent="0.25">
      <c r="AE1407" s="3" t="str">
        <f t="shared" si="99"/>
        <v>RA_538_41_4_202425</v>
      </c>
      <c r="AF1407" s="3">
        <v>202425</v>
      </c>
      <c r="AG1407" s="3" t="s">
        <v>193</v>
      </c>
      <c r="AH1407" s="3">
        <v>538</v>
      </c>
      <c r="AI1407" s="3">
        <v>41</v>
      </c>
      <c r="AJ1407" s="3" t="s">
        <v>400</v>
      </c>
      <c r="AK1407" s="3">
        <v>4</v>
      </c>
      <c r="AL1407" s="3">
        <v>7246</v>
      </c>
    </row>
    <row r="1408" spans="31:38" x14ac:dyDescent="0.25">
      <c r="AE1408" s="3" t="str">
        <f t="shared" si="99"/>
        <v>RA_540_41_4_202425</v>
      </c>
      <c r="AF1408" s="3">
        <v>202425</v>
      </c>
      <c r="AG1408" s="3" t="s">
        <v>193</v>
      </c>
      <c r="AH1408" s="3">
        <v>540</v>
      </c>
      <c r="AI1408" s="3">
        <v>41</v>
      </c>
      <c r="AJ1408" s="3" t="s">
        <v>400</v>
      </c>
      <c r="AK1408" s="3">
        <v>4</v>
      </c>
      <c r="AL1408" s="3">
        <v>7653.402</v>
      </c>
    </row>
    <row r="1409" spans="31:38" x14ac:dyDescent="0.25">
      <c r="AE1409" s="3" t="str">
        <f t="shared" si="99"/>
        <v>RA_512_41_4_202425</v>
      </c>
      <c r="AF1409" s="3">
        <v>202425</v>
      </c>
      <c r="AG1409" s="3" t="s">
        <v>193</v>
      </c>
      <c r="AH1409" s="3">
        <v>512</v>
      </c>
      <c r="AI1409" s="3">
        <v>41</v>
      </c>
      <c r="AJ1409" s="3" t="s">
        <v>400</v>
      </c>
      <c r="AK1409" s="3">
        <v>4</v>
      </c>
      <c r="AL1409" s="3">
        <v>4033</v>
      </c>
    </row>
    <row r="1410" spans="31:38" x14ac:dyDescent="0.25">
      <c r="AE1410" s="3" t="str">
        <f t="shared" si="99"/>
        <v>RA_530_41_4_202425</v>
      </c>
      <c r="AF1410" s="3">
        <v>202425</v>
      </c>
      <c r="AG1410" s="3" t="s">
        <v>193</v>
      </c>
      <c r="AH1410" s="3">
        <v>530</v>
      </c>
      <c r="AI1410" s="3">
        <v>41</v>
      </c>
      <c r="AJ1410" s="3" t="s">
        <v>400</v>
      </c>
      <c r="AK1410" s="3">
        <v>4</v>
      </c>
      <c r="AL1410" s="3">
        <v>7480.4380000000001</v>
      </c>
    </row>
    <row r="1411" spans="31:38" x14ac:dyDescent="0.25">
      <c r="AE1411" s="3" t="str">
        <f t="shared" si="99"/>
        <v>RA_545_41_4_202425</v>
      </c>
      <c r="AF1411" s="3">
        <v>202425</v>
      </c>
      <c r="AG1411" s="3" t="s">
        <v>193</v>
      </c>
      <c r="AH1411" s="3">
        <v>545</v>
      </c>
      <c r="AI1411" s="3">
        <v>41</v>
      </c>
      <c r="AJ1411" s="3" t="s">
        <v>400</v>
      </c>
      <c r="AK1411" s="3">
        <v>4</v>
      </c>
      <c r="AL1411" s="3">
        <v>2460.0633223143927</v>
      </c>
    </row>
    <row r="1412" spans="31:38" x14ac:dyDescent="0.25">
      <c r="AE1412" s="3" t="str">
        <f t="shared" ref="AE1412:AE1475" si="100">AG1412&amp;"_"&amp;AH1412&amp;"_"&amp;AI1412&amp;"_"&amp;AK1412&amp;"_"&amp;AF1412</f>
        <v>RA_574_42_4_202526</v>
      </c>
      <c r="AF1412" s="3">
        <v>202526</v>
      </c>
      <c r="AG1412" s="3" t="s">
        <v>193</v>
      </c>
      <c r="AH1412" s="3">
        <v>574</v>
      </c>
      <c r="AI1412" s="3">
        <v>42</v>
      </c>
      <c r="AJ1412" s="3" t="s">
        <v>401</v>
      </c>
      <c r="AK1412" s="3">
        <v>4</v>
      </c>
      <c r="AL1412" s="3">
        <v>0</v>
      </c>
    </row>
    <row r="1413" spans="31:38" x14ac:dyDescent="0.25">
      <c r="AE1413" s="3" t="str">
        <f t="shared" si="100"/>
        <v>RA_545_42_4_202526</v>
      </c>
      <c r="AF1413" s="3">
        <v>202526</v>
      </c>
      <c r="AG1413" s="3" t="s">
        <v>193</v>
      </c>
      <c r="AH1413" s="3">
        <v>545</v>
      </c>
      <c r="AI1413" s="3">
        <v>42</v>
      </c>
      <c r="AJ1413" s="3" t="s">
        <v>401</v>
      </c>
      <c r="AK1413" s="3">
        <v>4</v>
      </c>
      <c r="AL1413" s="3">
        <v>14327.580999999998</v>
      </c>
    </row>
    <row r="1414" spans="31:38" x14ac:dyDescent="0.25">
      <c r="AE1414" s="3" t="str">
        <f t="shared" si="100"/>
        <v>RA_546_42_4_202526</v>
      </c>
      <c r="AF1414" s="3">
        <v>202526</v>
      </c>
      <c r="AG1414" s="3" t="s">
        <v>193</v>
      </c>
      <c r="AH1414" s="3">
        <v>546</v>
      </c>
      <c r="AI1414" s="3">
        <v>42</v>
      </c>
      <c r="AJ1414" s="3" t="s">
        <v>401</v>
      </c>
      <c r="AK1414" s="3">
        <v>4</v>
      </c>
      <c r="AL1414" s="3">
        <v>11358</v>
      </c>
    </row>
    <row r="1415" spans="31:38" x14ac:dyDescent="0.25">
      <c r="AE1415" s="3" t="str">
        <f t="shared" si="100"/>
        <v>RA_548_42_4_202526</v>
      </c>
      <c r="AF1415" s="3">
        <v>202526</v>
      </c>
      <c r="AG1415" s="3" t="s">
        <v>193</v>
      </c>
      <c r="AH1415" s="3">
        <v>548</v>
      </c>
      <c r="AI1415" s="3">
        <v>42</v>
      </c>
      <c r="AJ1415" s="3" t="s">
        <v>401</v>
      </c>
      <c r="AK1415" s="3">
        <v>4</v>
      </c>
      <c r="AL1415" s="3">
        <v>8926.2099999999991</v>
      </c>
    </row>
    <row r="1416" spans="31:38" x14ac:dyDescent="0.25">
      <c r="AE1416" s="3" t="str">
        <f t="shared" si="100"/>
        <v>RA_550_42_4_202526</v>
      </c>
      <c r="AF1416" s="3">
        <v>202526</v>
      </c>
      <c r="AG1416" s="3" t="s">
        <v>193</v>
      </c>
      <c r="AH1416" s="3">
        <v>550</v>
      </c>
      <c r="AI1416" s="3">
        <v>42</v>
      </c>
      <c r="AJ1416" s="3" t="s">
        <v>401</v>
      </c>
      <c r="AK1416" s="3">
        <v>4</v>
      </c>
      <c r="AL1416" s="3">
        <v>28081.298999999999</v>
      </c>
    </row>
    <row r="1417" spans="31:38" x14ac:dyDescent="0.25">
      <c r="AE1417" s="3" t="str">
        <f t="shared" si="100"/>
        <v>RA_552_42_4_202526</v>
      </c>
      <c r="AF1417" s="3">
        <v>202526</v>
      </c>
      <c r="AG1417" s="3" t="s">
        <v>193</v>
      </c>
      <c r="AH1417" s="3">
        <v>552</v>
      </c>
      <c r="AI1417" s="3">
        <v>42</v>
      </c>
      <c r="AJ1417" s="3" t="s">
        <v>401</v>
      </c>
      <c r="AK1417" s="3">
        <v>4</v>
      </c>
      <c r="AL1417" s="3">
        <v>61368.030000000006</v>
      </c>
    </row>
    <row r="1418" spans="31:38" x14ac:dyDescent="0.25">
      <c r="AE1418" s="3" t="str">
        <f t="shared" si="100"/>
        <v>RA_562_42_4_202526</v>
      </c>
      <c r="AF1418" s="3">
        <v>202526</v>
      </c>
      <c r="AG1418" s="3" t="s">
        <v>193</v>
      </c>
      <c r="AH1418" s="3">
        <v>562</v>
      </c>
      <c r="AI1418" s="3">
        <v>42</v>
      </c>
      <c r="AJ1418" s="3" t="s">
        <v>401</v>
      </c>
      <c r="AK1418" s="3">
        <v>4</v>
      </c>
      <c r="AL1418" s="3">
        <v>0</v>
      </c>
    </row>
    <row r="1419" spans="31:38" x14ac:dyDescent="0.25">
      <c r="AE1419" s="3" t="str">
        <f t="shared" si="100"/>
        <v>RA_564_42_4_202526</v>
      </c>
      <c r="AF1419" s="3">
        <v>202526</v>
      </c>
      <c r="AG1419" s="3" t="s">
        <v>193</v>
      </c>
      <c r="AH1419" s="3">
        <v>564</v>
      </c>
      <c r="AI1419" s="3">
        <v>42</v>
      </c>
      <c r="AJ1419" s="3" t="s">
        <v>401</v>
      </c>
      <c r="AK1419" s="3">
        <v>4</v>
      </c>
      <c r="AL1419" s="3">
        <v>0</v>
      </c>
    </row>
    <row r="1420" spans="31:38" x14ac:dyDescent="0.25">
      <c r="AE1420" s="3" t="str">
        <f t="shared" si="100"/>
        <v>RA_566_42_4_202526</v>
      </c>
      <c r="AF1420" s="3">
        <v>202526</v>
      </c>
      <c r="AG1420" s="3" t="s">
        <v>193</v>
      </c>
      <c r="AH1420" s="3">
        <v>566</v>
      </c>
      <c r="AI1420" s="3">
        <v>42</v>
      </c>
      <c r="AJ1420" s="3" t="s">
        <v>401</v>
      </c>
      <c r="AK1420" s="3">
        <v>4</v>
      </c>
      <c r="AL1420" s="3">
        <v>0</v>
      </c>
    </row>
    <row r="1421" spans="31:38" x14ac:dyDescent="0.25">
      <c r="AE1421" s="3" t="str">
        <f t="shared" si="100"/>
        <v>RA_582_42_4_202526</v>
      </c>
      <c r="AF1421" s="3">
        <v>202526</v>
      </c>
      <c r="AG1421" s="3" t="s">
        <v>193</v>
      </c>
      <c r="AH1421" s="3">
        <v>582</v>
      </c>
      <c r="AI1421" s="3">
        <v>42</v>
      </c>
      <c r="AJ1421" s="3" t="s">
        <v>401</v>
      </c>
      <c r="AK1421" s="3">
        <v>4</v>
      </c>
      <c r="AL1421" s="3">
        <v>0</v>
      </c>
    </row>
    <row r="1422" spans="31:38" x14ac:dyDescent="0.25">
      <c r="AE1422" s="3" t="str">
        <f t="shared" si="100"/>
        <v>RA_572_42_4_202526</v>
      </c>
      <c r="AF1422" s="3">
        <v>202526</v>
      </c>
      <c r="AG1422" s="3" t="s">
        <v>193</v>
      </c>
      <c r="AH1422" s="3">
        <v>572</v>
      </c>
      <c r="AI1422" s="3">
        <v>42</v>
      </c>
      <c r="AJ1422" s="3" t="s">
        <v>401</v>
      </c>
      <c r="AK1422" s="3">
        <v>4</v>
      </c>
      <c r="AL1422" s="3">
        <v>0</v>
      </c>
    </row>
    <row r="1423" spans="31:38" x14ac:dyDescent="0.25">
      <c r="AE1423" s="3" t="str">
        <f t="shared" si="100"/>
        <v>RA_586_42_4_202526</v>
      </c>
      <c r="AF1423" s="3">
        <v>202526</v>
      </c>
      <c r="AG1423" s="3" t="s">
        <v>193</v>
      </c>
      <c r="AH1423" s="3">
        <v>586</v>
      </c>
      <c r="AI1423" s="3">
        <v>42</v>
      </c>
      <c r="AJ1423" s="3" t="s">
        <v>401</v>
      </c>
      <c r="AK1423" s="3">
        <v>4</v>
      </c>
      <c r="AL1423" s="3">
        <v>0</v>
      </c>
    </row>
    <row r="1424" spans="31:38" x14ac:dyDescent="0.25">
      <c r="AE1424" s="3" t="str">
        <f t="shared" si="100"/>
        <v>RA_576_42_4_202526</v>
      </c>
      <c r="AF1424" s="3">
        <v>202526</v>
      </c>
      <c r="AG1424" s="3" t="s">
        <v>193</v>
      </c>
      <c r="AH1424" s="3">
        <v>576</v>
      </c>
      <c r="AI1424" s="3">
        <v>42</v>
      </c>
      <c r="AJ1424" s="3" t="s">
        <v>401</v>
      </c>
      <c r="AK1424" s="3">
        <v>4</v>
      </c>
      <c r="AL1424" s="3">
        <v>0</v>
      </c>
    </row>
    <row r="1425" spans="31:38" x14ac:dyDescent="0.25">
      <c r="AE1425" s="3" t="str">
        <f t="shared" si="100"/>
        <v>RA_540_42_4_202526</v>
      </c>
      <c r="AF1425" s="3">
        <v>202526</v>
      </c>
      <c r="AG1425" s="3" t="s">
        <v>193</v>
      </c>
      <c r="AH1425" s="3">
        <v>540</v>
      </c>
      <c r="AI1425" s="3">
        <v>42</v>
      </c>
      <c r="AJ1425" s="3" t="s">
        <v>401</v>
      </c>
      <c r="AK1425" s="3">
        <v>4</v>
      </c>
      <c r="AL1425" s="3">
        <v>49065.896000000001</v>
      </c>
    </row>
    <row r="1426" spans="31:38" x14ac:dyDescent="0.25">
      <c r="AE1426" s="3" t="str">
        <f t="shared" si="100"/>
        <v>RA_584_42_4_202526</v>
      </c>
      <c r="AF1426" s="3">
        <v>202526</v>
      </c>
      <c r="AG1426" s="3" t="s">
        <v>193</v>
      </c>
      <c r="AH1426" s="3">
        <v>584</v>
      </c>
      <c r="AI1426" s="3">
        <v>42</v>
      </c>
      <c r="AJ1426" s="3" t="s">
        <v>401</v>
      </c>
      <c r="AK1426" s="3">
        <v>4</v>
      </c>
      <c r="AL1426" s="3">
        <v>0</v>
      </c>
    </row>
    <row r="1427" spans="31:38" x14ac:dyDescent="0.25">
      <c r="AE1427" s="3" t="str">
        <f t="shared" si="100"/>
        <v>RA_568_42_4_202526</v>
      </c>
      <c r="AF1427" s="3">
        <v>202526</v>
      </c>
      <c r="AG1427" s="3" t="s">
        <v>193</v>
      </c>
      <c r="AH1427" s="3">
        <v>568</v>
      </c>
      <c r="AI1427" s="3">
        <v>42</v>
      </c>
      <c r="AJ1427" s="3" t="s">
        <v>401</v>
      </c>
      <c r="AK1427" s="3">
        <v>4</v>
      </c>
      <c r="AL1427" s="3">
        <v>0</v>
      </c>
    </row>
    <row r="1428" spans="31:38" x14ac:dyDescent="0.25">
      <c r="AE1428" s="3" t="str">
        <f t="shared" si="100"/>
        <v>RA_518_42_4_202526</v>
      </c>
      <c r="AF1428" s="3">
        <v>202526</v>
      </c>
      <c r="AG1428" s="3" t="s">
        <v>193</v>
      </c>
      <c r="AH1428" s="3">
        <v>518</v>
      </c>
      <c r="AI1428" s="3">
        <v>42</v>
      </c>
      <c r="AJ1428" s="3" t="s">
        <v>401</v>
      </c>
      <c r="AK1428" s="3">
        <v>4</v>
      </c>
      <c r="AL1428" s="3">
        <v>25652.512327125973</v>
      </c>
    </row>
    <row r="1429" spans="31:38" x14ac:dyDescent="0.25">
      <c r="AE1429" s="3" t="str">
        <f t="shared" si="100"/>
        <v>RA_544_42_4_202526</v>
      </c>
      <c r="AF1429" s="3">
        <v>202526</v>
      </c>
      <c r="AG1429" s="3" t="s">
        <v>193</v>
      </c>
      <c r="AH1429" s="3">
        <v>544</v>
      </c>
      <c r="AI1429" s="3">
        <v>42</v>
      </c>
      <c r="AJ1429" s="3" t="s">
        <v>401</v>
      </c>
      <c r="AK1429" s="3">
        <v>4</v>
      </c>
      <c r="AL1429" s="3">
        <v>37617.642999999996</v>
      </c>
    </row>
    <row r="1430" spans="31:38" x14ac:dyDescent="0.25">
      <c r="AE1430" s="3" t="str">
        <f t="shared" si="100"/>
        <v>RA_542_42_4_202526</v>
      </c>
      <c r="AF1430" s="3">
        <v>202526</v>
      </c>
      <c r="AG1430" s="3" t="s">
        <v>193</v>
      </c>
      <c r="AH1430" s="3">
        <v>542</v>
      </c>
      <c r="AI1430" s="3">
        <v>42</v>
      </c>
      <c r="AJ1430" s="3" t="s">
        <v>401</v>
      </c>
      <c r="AK1430" s="3">
        <v>4</v>
      </c>
      <c r="AL1430" s="3">
        <v>4092.0949999999998</v>
      </c>
    </row>
    <row r="1431" spans="31:38" x14ac:dyDescent="0.25">
      <c r="AE1431" s="3" t="str">
        <f t="shared" si="100"/>
        <v>RA_512_42_4_202526</v>
      </c>
      <c r="AF1431" s="3">
        <v>202526</v>
      </c>
      <c r="AG1431" s="3" t="s">
        <v>193</v>
      </c>
      <c r="AH1431" s="3">
        <v>512</v>
      </c>
      <c r="AI1431" s="3">
        <v>42</v>
      </c>
      <c r="AJ1431" s="3" t="s">
        <v>401</v>
      </c>
      <c r="AK1431" s="3">
        <v>4</v>
      </c>
      <c r="AL1431" s="3">
        <v>13064</v>
      </c>
    </row>
    <row r="1432" spans="31:38" x14ac:dyDescent="0.25">
      <c r="AE1432" s="3" t="str">
        <f t="shared" si="100"/>
        <v>RA_516_42_4_202526</v>
      </c>
      <c r="AF1432" s="3">
        <v>202526</v>
      </c>
      <c r="AG1432" s="3" t="s">
        <v>193</v>
      </c>
      <c r="AH1432" s="3">
        <v>516</v>
      </c>
      <c r="AI1432" s="3">
        <v>42</v>
      </c>
      <c r="AJ1432" s="3" t="s">
        <v>401</v>
      </c>
      <c r="AK1432" s="3">
        <v>4</v>
      </c>
      <c r="AL1432" s="3">
        <v>20425.548999999999</v>
      </c>
    </row>
    <row r="1433" spans="31:38" x14ac:dyDescent="0.25">
      <c r="AE1433" s="3" t="str">
        <f t="shared" si="100"/>
        <v>RA_520_42_4_202526</v>
      </c>
      <c r="AF1433" s="3">
        <v>202526</v>
      </c>
      <c r="AG1433" s="3" t="s">
        <v>193</v>
      </c>
      <c r="AH1433" s="3">
        <v>520</v>
      </c>
      <c r="AI1433" s="3">
        <v>42</v>
      </c>
      <c r="AJ1433" s="3" t="s">
        <v>401</v>
      </c>
      <c r="AK1433" s="3">
        <v>4</v>
      </c>
      <c r="AL1433" s="3">
        <v>36258.654999999999</v>
      </c>
    </row>
    <row r="1434" spans="31:38" x14ac:dyDescent="0.25">
      <c r="AE1434" s="3" t="str">
        <f t="shared" si="100"/>
        <v>RA_522_42_4_202526</v>
      </c>
      <c r="AF1434" s="3">
        <v>202526</v>
      </c>
      <c r="AG1434" s="3" t="s">
        <v>193</v>
      </c>
      <c r="AH1434" s="3">
        <v>522</v>
      </c>
      <c r="AI1434" s="3">
        <v>42</v>
      </c>
      <c r="AJ1434" s="3" t="s">
        <v>401</v>
      </c>
      <c r="AK1434" s="3">
        <v>4</v>
      </c>
      <c r="AL1434" s="3">
        <v>24039.063677643873</v>
      </c>
    </row>
    <row r="1435" spans="31:38" x14ac:dyDescent="0.25">
      <c r="AE1435" s="3" t="str">
        <f t="shared" si="100"/>
        <v>RA_524_42_4_202526</v>
      </c>
      <c r="AF1435" s="3">
        <v>202526</v>
      </c>
      <c r="AG1435" s="3" t="s">
        <v>193</v>
      </c>
      <c r="AH1435" s="3">
        <v>524</v>
      </c>
      <c r="AI1435" s="3">
        <v>42</v>
      </c>
      <c r="AJ1435" s="3" t="s">
        <v>401</v>
      </c>
      <c r="AK1435" s="3">
        <v>4</v>
      </c>
      <c r="AL1435" s="3">
        <v>36622.994864975844</v>
      </c>
    </row>
    <row r="1436" spans="31:38" x14ac:dyDescent="0.25">
      <c r="AE1436" s="3" t="str">
        <f t="shared" si="100"/>
        <v>RA_536_42_4_202526</v>
      </c>
      <c r="AF1436" s="3">
        <v>202526</v>
      </c>
      <c r="AG1436" s="3" t="s">
        <v>193</v>
      </c>
      <c r="AH1436" s="3">
        <v>536</v>
      </c>
      <c r="AI1436" s="3">
        <v>42</v>
      </c>
      <c r="AJ1436" s="3" t="s">
        <v>401</v>
      </c>
      <c r="AK1436" s="3">
        <v>4</v>
      </c>
      <c r="AL1436" s="3">
        <v>32487.246999999999</v>
      </c>
    </row>
    <row r="1437" spans="31:38" x14ac:dyDescent="0.25">
      <c r="AE1437" s="3" t="str">
        <f t="shared" si="100"/>
        <v>RA_514_42_4_202526</v>
      </c>
      <c r="AF1437" s="3">
        <v>202526</v>
      </c>
      <c r="AG1437" s="3" t="s">
        <v>193</v>
      </c>
      <c r="AH1437" s="3">
        <v>514</v>
      </c>
      <c r="AI1437" s="3">
        <v>42</v>
      </c>
      <c r="AJ1437" s="3" t="s">
        <v>401</v>
      </c>
      <c r="AK1437" s="3">
        <v>4</v>
      </c>
      <c r="AL1437" s="3">
        <v>28747.040000000001</v>
      </c>
    </row>
    <row r="1438" spans="31:38" x14ac:dyDescent="0.25">
      <c r="AE1438" s="3" t="str">
        <f t="shared" si="100"/>
        <v>RA_538_42_4_202526</v>
      </c>
      <c r="AF1438" s="3">
        <v>202526</v>
      </c>
      <c r="AG1438" s="3" t="s">
        <v>193</v>
      </c>
      <c r="AH1438" s="3">
        <v>538</v>
      </c>
      <c r="AI1438" s="3">
        <v>42</v>
      </c>
      <c r="AJ1438" s="3" t="s">
        <v>401</v>
      </c>
      <c r="AK1438" s="3">
        <v>4</v>
      </c>
      <c r="AL1438" s="3">
        <v>21133.545845569417</v>
      </c>
    </row>
    <row r="1439" spans="31:38" x14ac:dyDescent="0.25">
      <c r="AE1439" s="3" t="str">
        <f t="shared" si="100"/>
        <v>RA_526_42_4_202526</v>
      </c>
      <c r="AF1439" s="3">
        <v>202526</v>
      </c>
      <c r="AG1439" s="3" t="s">
        <v>193</v>
      </c>
      <c r="AH1439" s="3">
        <v>526</v>
      </c>
      <c r="AI1439" s="3">
        <v>42</v>
      </c>
      <c r="AJ1439" s="3" t="s">
        <v>401</v>
      </c>
      <c r="AK1439" s="3">
        <v>4</v>
      </c>
      <c r="AL1439" s="3">
        <v>17210</v>
      </c>
    </row>
    <row r="1440" spans="31:38" x14ac:dyDescent="0.25">
      <c r="AE1440" s="3" t="str">
        <f t="shared" si="100"/>
        <v>RA_534_42_4_202526</v>
      </c>
      <c r="AF1440" s="3">
        <v>202526</v>
      </c>
      <c r="AG1440" s="3" t="s">
        <v>193</v>
      </c>
      <c r="AH1440" s="3">
        <v>534</v>
      </c>
      <c r="AI1440" s="3">
        <v>42</v>
      </c>
      <c r="AJ1440" s="3" t="s">
        <v>401</v>
      </c>
      <c r="AK1440" s="3">
        <v>4</v>
      </c>
      <c r="AL1440" s="3">
        <v>32336</v>
      </c>
    </row>
    <row r="1441" spans="31:38" x14ac:dyDescent="0.25">
      <c r="AE1441" s="3" t="str">
        <f t="shared" si="100"/>
        <v>RA_532_42_4_202526</v>
      </c>
      <c r="AF1441" s="3">
        <v>202526</v>
      </c>
      <c r="AG1441" s="3" t="s">
        <v>193</v>
      </c>
      <c r="AH1441" s="3">
        <v>532</v>
      </c>
      <c r="AI1441" s="3">
        <v>42</v>
      </c>
      <c r="AJ1441" s="3" t="s">
        <v>401</v>
      </c>
      <c r="AK1441" s="3">
        <v>4</v>
      </c>
      <c r="AL1441" s="3">
        <v>33333.934999999998</v>
      </c>
    </row>
    <row r="1442" spans="31:38" x14ac:dyDescent="0.25">
      <c r="AE1442" s="3" t="str">
        <f t="shared" si="100"/>
        <v>RA_530_42_4_202526</v>
      </c>
      <c r="AF1442" s="3">
        <v>202526</v>
      </c>
      <c r="AG1442" s="3" t="s">
        <v>193</v>
      </c>
      <c r="AH1442" s="3">
        <v>530</v>
      </c>
      <c r="AI1442" s="3">
        <v>42</v>
      </c>
      <c r="AJ1442" s="3" t="s">
        <v>401</v>
      </c>
      <c r="AK1442" s="3">
        <v>4</v>
      </c>
      <c r="AL1442" s="3">
        <v>50404.700000000004</v>
      </c>
    </row>
    <row r="1443" spans="31:38" x14ac:dyDescent="0.25">
      <c r="AE1443" s="3" t="str">
        <f t="shared" si="100"/>
        <v>RA_528_42_4_202526</v>
      </c>
      <c r="AF1443" s="3">
        <v>202526</v>
      </c>
      <c r="AG1443" s="3" t="s">
        <v>193</v>
      </c>
      <c r="AH1443" s="3">
        <v>528</v>
      </c>
      <c r="AI1443" s="3">
        <v>42</v>
      </c>
      <c r="AJ1443" s="3" t="s">
        <v>401</v>
      </c>
      <c r="AK1443" s="3">
        <v>4</v>
      </c>
      <c r="AL1443" s="3">
        <v>30668</v>
      </c>
    </row>
    <row r="1444" spans="31:38" x14ac:dyDescent="0.25">
      <c r="AE1444" s="3" t="str">
        <f t="shared" si="100"/>
        <v>RA_564_42_4_202425</v>
      </c>
      <c r="AF1444" s="3">
        <v>202425</v>
      </c>
      <c r="AG1444" s="3" t="s">
        <v>193</v>
      </c>
      <c r="AH1444" s="3">
        <v>564</v>
      </c>
      <c r="AI1444" s="3">
        <v>42</v>
      </c>
      <c r="AJ1444" s="3" t="s">
        <v>401</v>
      </c>
      <c r="AK1444" s="3">
        <v>4</v>
      </c>
      <c r="AL1444" s="3">
        <v>0</v>
      </c>
    </row>
    <row r="1445" spans="31:38" x14ac:dyDescent="0.25">
      <c r="AE1445" s="3" t="str">
        <f t="shared" si="100"/>
        <v>RA_546_42_4_202425</v>
      </c>
      <c r="AF1445" s="3">
        <v>202425</v>
      </c>
      <c r="AG1445" s="3" t="s">
        <v>193</v>
      </c>
      <c r="AH1445" s="3">
        <v>546</v>
      </c>
      <c r="AI1445" s="3">
        <v>42</v>
      </c>
      <c r="AJ1445" s="3" t="s">
        <v>401</v>
      </c>
      <c r="AK1445" s="3">
        <v>4</v>
      </c>
      <c r="AL1445" s="3">
        <v>10745</v>
      </c>
    </row>
    <row r="1446" spans="31:38" x14ac:dyDescent="0.25">
      <c r="AE1446" s="3" t="str">
        <f t="shared" si="100"/>
        <v>RA_545_42_4_202425</v>
      </c>
      <c r="AF1446" s="3">
        <v>202425</v>
      </c>
      <c r="AG1446" s="3" t="s">
        <v>193</v>
      </c>
      <c r="AH1446" s="3">
        <v>545</v>
      </c>
      <c r="AI1446" s="3">
        <v>42</v>
      </c>
      <c r="AJ1446" s="3" t="s">
        <v>401</v>
      </c>
      <c r="AK1446" s="3">
        <v>4</v>
      </c>
      <c r="AL1446" s="3">
        <v>14243.531117826409</v>
      </c>
    </row>
    <row r="1447" spans="31:38" x14ac:dyDescent="0.25">
      <c r="AE1447" s="3" t="str">
        <f t="shared" si="100"/>
        <v>RA_548_42_4_202425</v>
      </c>
      <c r="AF1447" s="3">
        <v>202425</v>
      </c>
      <c r="AG1447" s="3" t="s">
        <v>193</v>
      </c>
      <c r="AH1447" s="3">
        <v>548</v>
      </c>
      <c r="AI1447" s="3">
        <v>42</v>
      </c>
      <c r="AJ1447" s="3" t="s">
        <v>401</v>
      </c>
      <c r="AK1447" s="3">
        <v>4</v>
      </c>
      <c r="AL1447" s="3">
        <v>8019.2250000000004</v>
      </c>
    </row>
    <row r="1448" spans="31:38" x14ac:dyDescent="0.25">
      <c r="AE1448" s="3" t="str">
        <f t="shared" si="100"/>
        <v>RA_550_42_4_202425</v>
      </c>
      <c r="AF1448" s="3">
        <v>202425</v>
      </c>
      <c r="AG1448" s="3" t="s">
        <v>193</v>
      </c>
      <c r="AH1448" s="3">
        <v>550</v>
      </c>
      <c r="AI1448" s="3">
        <v>42</v>
      </c>
      <c r="AJ1448" s="3" t="s">
        <v>401</v>
      </c>
      <c r="AK1448" s="3">
        <v>4</v>
      </c>
      <c r="AL1448" s="3">
        <v>26119.875</v>
      </c>
    </row>
    <row r="1449" spans="31:38" x14ac:dyDescent="0.25">
      <c r="AE1449" s="3" t="str">
        <f t="shared" si="100"/>
        <v>RA_552_42_4_202425</v>
      </c>
      <c r="AF1449" s="3">
        <v>202425</v>
      </c>
      <c r="AG1449" s="3" t="s">
        <v>193</v>
      </c>
      <c r="AH1449" s="3">
        <v>552</v>
      </c>
      <c r="AI1449" s="3">
        <v>42</v>
      </c>
      <c r="AJ1449" s="3" t="s">
        <v>401</v>
      </c>
      <c r="AK1449" s="3">
        <v>4</v>
      </c>
      <c r="AL1449" s="3">
        <v>58493.464999999997</v>
      </c>
    </row>
    <row r="1450" spans="31:38" x14ac:dyDescent="0.25">
      <c r="AE1450" s="3" t="str">
        <f t="shared" si="100"/>
        <v>RA_562_42_4_202425</v>
      </c>
      <c r="AF1450" s="3">
        <v>202425</v>
      </c>
      <c r="AG1450" s="3" t="s">
        <v>193</v>
      </c>
      <c r="AH1450" s="3">
        <v>562</v>
      </c>
      <c r="AI1450" s="3">
        <v>42</v>
      </c>
      <c r="AJ1450" s="3" t="s">
        <v>401</v>
      </c>
      <c r="AK1450" s="3">
        <v>4</v>
      </c>
      <c r="AL1450" s="3">
        <v>0</v>
      </c>
    </row>
    <row r="1451" spans="31:38" x14ac:dyDescent="0.25">
      <c r="AE1451" s="3" t="str">
        <f t="shared" si="100"/>
        <v>RA_566_42_4_202425</v>
      </c>
      <c r="AF1451" s="3">
        <v>202425</v>
      </c>
      <c r="AG1451" s="3" t="s">
        <v>193</v>
      </c>
      <c r="AH1451" s="3">
        <v>566</v>
      </c>
      <c r="AI1451" s="3">
        <v>42</v>
      </c>
      <c r="AJ1451" s="3" t="s">
        <v>401</v>
      </c>
      <c r="AK1451" s="3">
        <v>4</v>
      </c>
      <c r="AL1451" s="3">
        <v>0</v>
      </c>
    </row>
    <row r="1452" spans="31:38" x14ac:dyDescent="0.25">
      <c r="AE1452" s="3" t="str">
        <f t="shared" si="100"/>
        <v>RA_568_42_4_202425</v>
      </c>
      <c r="AF1452" s="3">
        <v>202425</v>
      </c>
      <c r="AG1452" s="3" t="s">
        <v>193</v>
      </c>
      <c r="AH1452" s="3">
        <v>568</v>
      </c>
      <c r="AI1452" s="3">
        <v>42</v>
      </c>
      <c r="AJ1452" s="3" t="s">
        <v>401</v>
      </c>
      <c r="AK1452" s="3">
        <v>4</v>
      </c>
      <c r="AL1452" s="3">
        <v>0</v>
      </c>
    </row>
    <row r="1453" spans="31:38" x14ac:dyDescent="0.25">
      <c r="AE1453" s="3" t="str">
        <f t="shared" si="100"/>
        <v>RA_572_42_4_202425</v>
      </c>
      <c r="AF1453" s="3">
        <v>202425</v>
      </c>
      <c r="AG1453" s="3" t="s">
        <v>193</v>
      </c>
      <c r="AH1453" s="3">
        <v>572</v>
      </c>
      <c r="AI1453" s="3">
        <v>42</v>
      </c>
      <c r="AJ1453" s="3" t="s">
        <v>401</v>
      </c>
      <c r="AK1453" s="3">
        <v>4</v>
      </c>
      <c r="AL1453" s="3">
        <v>0</v>
      </c>
    </row>
    <row r="1454" spans="31:38" x14ac:dyDescent="0.25">
      <c r="AE1454" s="3" t="str">
        <f t="shared" si="100"/>
        <v>RA_574_42_4_202425</v>
      </c>
      <c r="AF1454" s="3">
        <v>202425</v>
      </c>
      <c r="AG1454" s="3" t="s">
        <v>193</v>
      </c>
      <c r="AH1454" s="3">
        <v>574</v>
      </c>
      <c r="AI1454" s="3">
        <v>42</v>
      </c>
      <c r="AJ1454" s="3" t="s">
        <v>401</v>
      </c>
      <c r="AK1454" s="3">
        <v>4</v>
      </c>
      <c r="AL1454" s="3">
        <v>0</v>
      </c>
    </row>
    <row r="1455" spans="31:38" x14ac:dyDescent="0.25">
      <c r="AE1455" s="3" t="str">
        <f t="shared" si="100"/>
        <v>RA_576_42_4_202425</v>
      </c>
      <c r="AF1455" s="3">
        <v>202425</v>
      </c>
      <c r="AG1455" s="3" t="s">
        <v>193</v>
      </c>
      <c r="AH1455" s="3">
        <v>576</v>
      </c>
      <c r="AI1455" s="3">
        <v>42</v>
      </c>
      <c r="AJ1455" s="3" t="s">
        <v>401</v>
      </c>
      <c r="AK1455" s="3">
        <v>4</v>
      </c>
      <c r="AL1455" s="3">
        <v>0</v>
      </c>
    </row>
    <row r="1456" spans="31:38" x14ac:dyDescent="0.25">
      <c r="AE1456" s="3" t="str">
        <f t="shared" si="100"/>
        <v>RA_582_42_4_202425</v>
      </c>
      <c r="AF1456" s="3">
        <v>202425</v>
      </c>
      <c r="AG1456" s="3" t="s">
        <v>193</v>
      </c>
      <c r="AH1456" s="3">
        <v>582</v>
      </c>
      <c r="AI1456" s="3">
        <v>42</v>
      </c>
      <c r="AJ1456" s="3" t="s">
        <v>401</v>
      </c>
      <c r="AK1456" s="3">
        <v>4</v>
      </c>
      <c r="AL1456" s="3">
        <v>0</v>
      </c>
    </row>
    <row r="1457" spans="31:38" x14ac:dyDescent="0.25">
      <c r="AE1457" s="3" t="str">
        <f t="shared" si="100"/>
        <v>RA_586_42_4_202425</v>
      </c>
      <c r="AF1457" s="3">
        <v>202425</v>
      </c>
      <c r="AG1457" s="3" t="s">
        <v>193</v>
      </c>
      <c r="AH1457" s="3">
        <v>586</v>
      </c>
      <c r="AI1457" s="3">
        <v>42</v>
      </c>
      <c r="AJ1457" s="3" t="s">
        <v>401</v>
      </c>
      <c r="AK1457" s="3">
        <v>4</v>
      </c>
      <c r="AL1457" s="3">
        <v>0</v>
      </c>
    </row>
    <row r="1458" spans="31:38" x14ac:dyDescent="0.25">
      <c r="AE1458" s="3" t="str">
        <f t="shared" si="100"/>
        <v>RA_544_42_4_202425</v>
      </c>
      <c r="AF1458" s="3">
        <v>202425</v>
      </c>
      <c r="AG1458" s="3" t="s">
        <v>193</v>
      </c>
      <c r="AH1458" s="3">
        <v>544</v>
      </c>
      <c r="AI1458" s="3">
        <v>42</v>
      </c>
      <c r="AJ1458" s="3" t="s">
        <v>401</v>
      </c>
      <c r="AK1458" s="3">
        <v>4</v>
      </c>
      <c r="AL1458" s="3">
        <v>35171.779000000002</v>
      </c>
    </row>
    <row r="1459" spans="31:38" x14ac:dyDescent="0.25">
      <c r="AE1459" s="3" t="str">
        <f t="shared" si="100"/>
        <v>RA_584_42_4_202425</v>
      </c>
      <c r="AF1459" s="3">
        <v>202425</v>
      </c>
      <c r="AG1459" s="3" t="s">
        <v>193</v>
      </c>
      <c r="AH1459" s="3">
        <v>584</v>
      </c>
      <c r="AI1459" s="3">
        <v>42</v>
      </c>
      <c r="AJ1459" s="3" t="s">
        <v>401</v>
      </c>
      <c r="AK1459" s="3">
        <v>4</v>
      </c>
      <c r="AL1459" s="3">
        <v>0</v>
      </c>
    </row>
    <row r="1460" spans="31:38" x14ac:dyDescent="0.25">
      <c r="AE1460" s="3" t="str">
        <f t="shared" si="100"/>
        <v>RA_520_42_4_202425</v>
      </c>
      <c r="AF1460" s="3">
        <v>202425</v>
      </c>
      <c r="AG1460" s="3" t="s">
        <v>193</v>
      </c>
      <c r="AH1460" s="3">
        <v>520</v>
      </c>
      <c r="AI1460" s="3">
        <v>42</v>
      </c>
      <c r="AJ1460" s="3" t="s">
        <v>401</v>
      </c>
      <c r="AK1460" s="3">
        <v>4</v>
      </c>
      <c r="AL1460" s="3">
        <v>34151.286999999997</v>
      </c>
    </row>
    <row r="1461" spans="31:38" x14ac:dyDescent="0.25">
      <c r="AE1461" s="3" t="str">
        <f t="shared" si="100"/>
        <v>RA_514_42_4_202425</v>
      </c>
      <c r="AF1461" s="3">
        <v>202425</v>
      </c>
      <c r="AG1461" s="3" t="s">
        <v>193</v>
      </c>
      <c r="AH1461" s="3">
        <v>514</v>
      </c>
      <c r="AI1461" s="3">
        <v>42</v>
      </c>
      <c r="AJ1461" s="3" t="s">
        <v>401</v>
      </c>
      <c r="AK1461" s="3">
        <v>4</v>
      </c>
      <c r="AL1461" s="3">
        <v>27594</v>
      </c>
    </row>
    <row r="1462" spans="31:38" x14ac:dyDescent="0.25">
      <c r="AE1462" s="3" t="str">
        <f t="shared" si="100"/>
        <v>RA_542_42_4_202425</v>
      </c>
      <c r="AF1462" s="3">
        <v>202425</v>
      </c>
      <c r="AG1462" s="3" t="s">
        <v>193</v>
      </c>
      <c r="AH1462" s="3">
        <v>542</v>
      </c>
      <c r="AI1462" s="3">
        <v>42</v>
      </c>
      <c r="AJ1462" s="3" t="s">
        <v>401</v>
      </c>
      <c r="AK1462" s="3">
        <v>4</v>
      </c>
      <c r="AL1462" s="3">
        <v>3755.7910000000002</v>
      </c>
    </row>
    <row r="1463" spans="31:38" x14ac:dyDescent="0.25">
      <c r="AE1463" s="3" t="str">
        <f t="shared" si="100"/>
        <v>RA_512_42_4_202425</v>
      </c>
      <c r="AF1463" s="3">
        <v>202425</v>
      </c>
      <c r="AG1463" s="3" t="s">
        <v>193</v>
      </c>
      <c r="AH1463" s="3">
        <v>512</v>
      </c>
      <c r="AI1463" s="3">
        <v>42</v>
      </c>
      <c r="AJ1463" s="3" t="s">
        <v>401</v>
      </c>
      <c r="AK1463" s="3">
        <v>4</v>
      </c>
      <c r="AL1463" s="3">
        <v>11745</v>
      </c>
    </row>
    <row r="1464" spans="31:38" x14ac:dyDescent="0.25">
      <c r="AE1464" s="3" t="str">
        <f t="shared" si="100"/>
        <v>RA_518_42_4_202425</v>
      </c>
      <c r="AF1464" s="3">
        <v>202425</v>
      </c>
      <c r="AG1464" s="3" t="s">
        <v>193</v>
      </c>
      <c r="AH1464" s="3">
        <v>518</v>
      </c>
      <c r="AI1464" s="3">
        <v>42</v>
      </c>
      <c r="AJ1464" s="3" t="s">
        <v>401</v>
      </c>
      <c r="AK1464" s="3">
        <v>4</v>
      </c>
      <c r="AL1464" s="3">
        <v>25662.863000000001</v>
      </c>
    </row>
    <row r="1465" spans="31:38" x14ac:dyDescent="0.25">
      <c r="AE1465" s="3" t="str">
        <f t="shared" si="100"/>
        <v>RA_522_42_4_202425</v>
      </c>
      <c r="AF1465" s="3">
        <v>202425</v>
      </c>
      <c r="AG1465" s="3" t="s">
        <v>193</v>
      </c>
      <c r="AH1465" s="3">
        <v>522</v>
      </c>
      <c r="AI1465" s="3">
        <v>42</v>
      </c>
      <c r="AJ1465" s="3" t="s">
        <v>401</v>
      </c>
      <c r="AK1465" s="3">
        <v>4</v>
      </c>
      <c r="AL1465" s="3">
        <v>23570.101999999999</v>
      </c>
    </row>
    <row r="1466" spans="31:38" x14ac:dyDescent="0.25">
      <c r="AE1466" s="3" t="str">
        <f t="shared" si="100"/>
        <v>RA_524_42_4_202425</v>
      </c>
      <c r="AF1466" s="3">
        <v>202425</v>
      </c>
      <c r="AG1466" s="3" t="s">
        <v>193</v>
      </c>
      <c r="AH1466" s="3">
        <v>524</v>
      </c>
      <c r="AI1466" s="3">
        <v>42</v>
      </c>
      <c r="AJ1466" s="3" t="s">
        <v>401</v>
      </c>
      <c r="AK1466" s="3">
        <v>4</v>
      </c>
      <c r="AL1466" s="3">
        <v>31396.209536764705</v>
      </c>
    </row>
    <row r="1467" spans="31:38" x14ac:dyDescent="0.25">
      <c r="AE1467" s="3" t="str">
        <f t="shared" si="100"/>
        <v>RA_526_42_4_202425</v>
      </c>
      <c r="AF1467" s="3">
        <v>202425</v>
      </c>
      <c r="AG1467" s="3" t="s">
        <v>193</v>
      </c>
      <c r="AH1467" s="3">
        <v>526</v>
      </c>
      <c r="AI1467" s="3">
        <v>42</v>
      </c>
      <c r="AJ1467" s="3" t="s">
        <v>401</v>
      </c>
      <c r="AK1467" s="3">
        <v>4</v>
      </c>
      <c r="AL1467" s="3">
        <v>16265.033190994403</v>
      </c>
    </row>
    <row r="1468" spans="31:38" x14ac:dyDescent="0.25">
      <c r="AE1468" s="3" t="str">
        <f t="shared" si="100"/>
        <v>RA_538_42_4_202425</v>
      </c>
      <c r="AF1468" s="3">
        <v>202425</v>
      </c>
      <c r="AG1468" s="3" t="s">
        <v>193</v>
      </c>
      <c r="AH1468" s="3">
        <v>538</v>
      </c>
      <c r="AI1468" s="3">
        <v>42</v>
      </c>
      <c r="AJ1468" s="3" t="s">
        <v>401</v>
      </c>
      <c r="AK1468" s="3">
        <v>4</v>
      </c>
      <c r="AL1468" s="3">
        <v>20573</v>
      </c>
    </row>
    <row r="1469" spans="31:38" x14ac:dyDescent="0.25">
      <c r="AE1469" s="3" t="str">
        <f t="shared" si="100"/>
        <v>RA_516_42_4_202425</v>
      </c>
      <c r="AF1469" s="3">
        <v>202425</v>
      </c>
      <c r="AG1469" s="3" t="s">
        <v>193</v>
      </c>
      <c r="AH1469" s="3">
        <v>516</v>
      </c>
      <c r="AI1469" s="3">
        <v>42</v>
      </c>
      <c r="AJ1469" s="3" t="s">
        <v>401</v>
      </c>
      <c r="AK1469" s="3">
        <v>4</v>
      </c>
      <c r="AL1469" s="3">
        <v>24840.148000000001</v>
      </c>
    </row>
    <row r="1470" spans="31:38" x14ac:dyDescent="0.25">
      <c r="AE1470" s="3" t="str">
        <f t="shared" si="100"/>
        <v>RA_540_42_4_202425</v>
      </c>
      <c r="AF1470" s="3">
        <v>202425</v>
      </c>
      <c r="AG1470" s="3" t="s">
        <v>193</v>
      </c>
      <c r="AH1470" s="3">
        <v>540</v>
      </c>
      <c r="AI1470" s="3">
        <v>42</v>
      </c>
      <c r="AJ1470" s="3" t="s">
        <v>401</v>
      </c>
      <c r="AK1470" s="3">
        <v>4</v>
      </c>
      <c r="AL1470" s="3">
        <v>45486.652999999998</v>
      </c>
    </row>
    <row r="1471" spans="31:38" x14ac:dyDescent="0.25">
      <c r="AE1471" s="3" t="str">
        <f t="shared" si="100"/>
        <v>RA_528_42_4_202425</v>
      </c>
      <c r="AF1471" s="3">
        <v>202425</v>
      </c>
      <c r="AG1471" s="3" t="s">
        <v>193</v>
      </c>
      <c r="AH1471" s="3">
        <v>528</v>
      </c>
      <c r="AI1471" s="3">
        <v>42</v>
      </c>
      <c r="AJ1471" s="3" t="s">
        <v>401</v>
      </c>
      <c r="AK1471" s="3">
        <v>4</v>
      </c>
      <c r="AL1471" s="3">
        <v>30973</v>
      </c>
    </row>
    <row r="1472" spans="31:38" x14ac:dyDescent="0.25">
      <c r="AE1472" s="3" t="str">
        <f t="shared" si="100"/>
        <v>RA_536_42_4_202425</v>
      </c>
      <c r="AF1472" s="3">
        <v>202425</v>
      </c>
      <c r="AG1472" s="3" t="s">
        <v>193</v>
      </c>
      <c r="AH1472" s="3">
        <v>536</v>
      </c>
      <c r="AI1472" s="3">
        <v>42</v>
      </c>
      <c r="AJ1472" s="3" t="s">
        <v>401</v>
      </c>
      <c r="AK1472" s="3">
        <v>4</v>
      </c>
      <c r="AL1472" s="3">
        <v>29857.686000000002</v>
      </c>
    </row>
    <row r="1473" spans="31:38" x14ac:dyDescent="0.25">
      <c r="AE1473" s="3" t="str">
        <f t="shared" si="100"/>
        <v>RA_534_42_4_202425</v>
      </c>
      <c r="AF1473" s="3">
        <v>202425</v>
      </c>
      <c r="AG1473" s="3" t="s">
        <v>193</v>
      </c>
      <c r="AH1473" s="3">
        <v>534</v>
      </c>
      <c r="AI1473" s="3">
        <v>42</v>
      </c>
      <c r="AJ1473" s="3" t="s">
        <v>401</v>
      </c>
      <c r="AK1473" s="3">
        <v>4</v>
      </c>
      <c r="AL1473" s="3">
        <v>26508</v>
      </c>
    </row>
    <row r="1474" spans="31:38" x14ac:dyDescent="0.25">
      <c r="AE1474" s="3" t="str">
        <f t="shared" si="100"/>
        <v>RA_532_42_4_202425</v>
      </c>
      <c r="AF1474" s="3">
        <v>202425</v>
      </c>
      <c r="AG1474" s="3" t="s">
        <v>193</v>
      </c>
      <c r="AH1474" s="3">
        <v>532</v>
      </c>
      <c r="AI1474" s="3">
        <v>42</v>
      </c>
      <c r="AJ1474" s="3" t="s">
        <v>401</v>
      </c>
      <c r="AK1474" s="3">
        <v>4</v>
      </c>
      <c r="AL1474" s="3">
        <v>30467.235000000001</v>
      </c>
    </row>
    <row r="1475" spans="31:38" x14ac:dyDescent="0.25">
      <c r="AE1475" s="3" t="str">
        <f t="shared" si="100"/>
        <v>RA_530_42_4_202425</v>
      </c>
      <c r="AF1475" s="3">
        <v>202425</v>
      </c>
      <c r="AG1475" s="3" t="s">
        <v>193</v>
      </c>
      <c r="AH1475" s="3">
        <v>530</v>
      </c>
      <c r="AI1475" s="3">
        <v>42</v>
      </c>
      <c r="AJ1475" s="3" t="s">
        <v>401</v>
      </c>
      <c r="AK1475" s="3">
        <v>4</v>
      </c>
      <c r="AL1475" s="3">
        <v>45443.277999999998</v>
      </c>
    </row>
    <row r="1476" spans="31:38" x14ac:dyDescent="0.25">
      <c r="AE1476" s="3" t="str">
        <f t="shared" ref="AE1476:AE1539" si="101">AG1476&amp;"_"&amp;AH1476&amp;"_"&amp;AI1476&amp;"_"&amp;AK1476&amp;"_"&amp;AF1476</f>
        <v>RA_564_43_4_202526</v>
      </c>
      <c r="AF1476" s="3">
        <v>202526</v>
      </c>
      <c r="AG1476" s="3" t="s">
        <v>193</v>
      </c>
      <c r="AH1476" s="3">
        <v>564</v>
      </c>
      <c r="AI1476" s="3">
        <v>43</v>
      </c>
      <c r="AJ1476" s="3" t="s">
        <v>2063</v>
      </c>
      <c r="AK1476" s="3">
        <v>4</v>
      </c>
      <c r="AL1476" s="3">
        <v>0</v>
      </c>
    </row>
    <row r="1477" spans="31:38" x14ac:dyDescent="0.25">
      <c r="AE1477" s="3" t="str">
        <f t="shared" si="101"/>
        <v>RA_562_43_4_202526</v>
      </c>
      <c r="AF1477" s="3">
        <v>202526</v>
      </c>
      <c r="AG1477" s="3" t="s">
        <v>193</v>
      </c>
      <c r="AH1477" s="3">
        <v>562</v>
      </c>
      <c r="AI1477" s="3">
        <v>43</v>
      </c>
      <c r="AJ1477" s="3" t="s">
        <v>2063</v>
      </c>
      <c r="AK1477" s="3">
        <v>4</v>
      </c>
      <c r="AL1477" s="3">
        <v>0</v>
      </c>
    </row>
    <row r="1478" spans="31:38" x14ac:dyDescent="0.25">
      <c r="AE1478" s="3" t="str">
        <f t="shared" si="101"/>
        <v>RA_552_43_4_202526</v>
      </c>
      <c r="AF1478" s="3">
        <v>202526</v>
      </c>
      <c r="AG1478" s="3" t="s">
        <v>193</v>
      </c>
      <c r="AH1478" s="3">
        <v>552</v>
      </c>
      <c r="AI1478" s="3">
        <v>43</v>
      </c>
      <c r="AJ1478" s="3" t="s">
        <v>2063</v>
      </c>
      <c r="AK1478" s="3">
        <v>4</v>
      </c>
      <c r="AL1478" s="3">
        <v>9241.7479999999996</v>
      </c>
    </row>
    <row r="1479" spans="31:38" x14ac:dyDescent="0.25">
      <c r="AE1479" s="3" t="str">
        <f t="shared" si="101"/>
        <v>RA_550_43_4_202526</v>
      </c>
      <c r="AF1479" s="3">
        <v>202526</v>
      </c>
      <c r="AG1479" s="3" t="s">
        <v>193</v>
      </c>
      <c r="AH1479" s="3">
        <v>550</v>
      </c>
      <c r="AI1479" s="3">
        <v>43</v>
      </c>
      <c r="AJ1479" s="3" t="s">
        <v>2063</v>
      </c>
      <c r="AK1479" s="3">
        <v>4</v>
      </c>
      <c r="AL1479" s="3">
        <v>2881.9270000000001</v>
      </c>
    </row>
    <row r="1480" spans="31:38" x14ac:dyDescent="0.25">
      <c r="AE1480" s="3" t="str">
        <f t="shared" si="101"/>
        <v>RA_566_43_4_202526</v>
      </c>
      <c r="AF1480" s="3">
        <v>202526</v>
      </c>
      <c r="AG1480" s="3" t="s">
        <v>193</v>
      </c>
      <c r="AH1480" s="3">
        <v>566</v>
      </c>
      <c r="AI1480" s="3">
        <v>43</v>
      </c>
      <c r="AJ1480" s="3" t="s">
        <v>2063</v>
      </c>
      <c r="AK1480" s="3">
        <v>4</v>
      </c>
      <c r="AL1480" s="3">
        <v>0</v>
      </c>
    </row>
    <row r="1481" spans="31:38" x14ac:dyDescent="0.25">
      <c r="AE1481" s="3" t="str">
        <f t="shared" si="101"/>
        <v>RA_546_43_4_202526</v>
      </c>
      <c r="AF1481" s="3">
        <v>202526</v>
      </c>
      <c r="AG1481" s="3" t="s">
        <v>193</v>
      </c>
      <c r="AH1481" s="3">
        <v>546</v>
      </c>
      <c r="AI1481" s="3">
        <v>43</v>
      </c>
      <c r="AJ1481" s="3" t="s">
        <v>2063</v>
      </c>
      <c r="AK1481" s="3">
        <v>4</v>
      </c>
      <c r="AL1481" s="3">
        <v>1695</v>
      </c>
    </row>
    <row r="1482" spans="31:38" x14ac:dyDescent="0.25">
      <c r="AE1482" s="3" t="str">
        <f t="shared" si="101"/>
        <v>RA_582_43_4_202526</v>
      </c>
      <c r="AF1482" s="3">
        <v>202526</v>
      </c>
      <c r="AG1482" s="3" t="s">
        <v>193</v>
      </c>
      <c r="AH1482" s="3">
        <v>582</v>
      </c>
      <c r="AI1482" s="3">
        <v>43</v>
      </c>
      <c r="AJ1482" s="3" t="s">
        <v>2063</v>
      </c>
      <c r="AK1482" s="3">
        <v>4</v>
      </c>
      <c r="AL1482" s="3">
        <v>0</v>
      </c>
    </row>
    <row r="1483" spans="31:38" x14ac:dyDescent="0.25">
      <c r="AE1483" s="3" t="str">
        <f t="shared" si="101"/>
        <v>RA_548_43_4_202526</v>
      </c>
      <c r="AF1483" s="3">
        <v>202526</v>
      </c>
      <c r="AG1483" s="3" t="s">
        <v>193</v>
      </c>
      <c r="AH1483" s="3">
        <v>548</v>
      </c>
      <c r="AI1483" s="3">
        <v>43</v>
      </c>
      <c r="AJ1483" s="3" t="s">
        <v>2063</v>
      </c>
      <c r="AK1483" s="3">
        <v>4</v>
      </c>
      <c r="AL1483" s="3">
        <v>2320.1029999999996</v>
      </c>
    </row>
    <row r="1484" spans="31:38" x14ac:dyDescent="0.25">
      <c r="AE1484" s="3" t="str">
        <f t="shared" si="101"/>
        <v>RA_568_43_4_202526</v>
      </c>
      <c r="AF1484" s="3">
        <v>202526</v>
      </c>
      <c r="AG1484" s="3" t="s">
        <v>193</v>
      </c>
      <c r="AH1484" s="3">
        <v>568</v>
      </c>
      <c r="AI1484" s="3">
        <v>43</v>
      </c>
      <c r="AJ1484" s="3" t="s">
        <v>2063</v>
      </c>
      <c r="AK1484" s="3">
        <v>4</v>
      </c>
      <c r="AL1484" s="3">
        <v>0</v>
      </c>
    </row>
    <row r="1485" spans="31:38" x14ac:dyDescent="0.25">
      <c r="AE1485" s="3" t="str">
        <f t="shared" si="101"/>
        <v>RA_572_43_4_202526</v>
      </c>
      <c r="AF1485" s="3">
        <v>202526</v>
      </c>
      <c r="AG1485" s="3" t="s">
        <v>193</v>
      </c>
      <c r="AH1485" s="3">
        <v>572</v>
      </c>
      <c r="AI1485" s="3">
        <v>43</v>
      </c>
      <c r="AJ1485" s="3" t="s">
        <v>2063</v>
      </c>
      <c r="AK1485" s="3">
        <v>4</v>
      </c>
      <c r="AL1485" s="3">
        <v>0</v>
      </c>
    </row>
    <row r="1486" spans="31:38" x14ac:dyDescent="0.25">
      <c r="AE1486" s="3" t="str">
        <f t="shared" si="101"/>
        <v>RA_586_43_4_202526</v>
      </c>
      <c r="AF1486" s="3">
        <v>202526</v>
      </c>
      <c r="AG1486" s="3" t="s">
        <v>193</v>
      </c>
      <c r="AH1486" s="3">
        <v>586</v>
      </c>
      <c r="AI1486" s="3">
        <v>43</v>
      </c>
      <c r="AJ1486" s="3" t="s">
        <v>2063</v>
      </c>
      <c r="AK1486" s="3">
        <v>4</v>
      </c>
      <c r="AL1486" s="3">
        <v>0</v>
      </c>
    </row>
    <row r="1487" spans="31:38" x14ac:dyDescent="0.25">
      <c r="AE1487" s="3" t="str">
        <f t="shared" si="101"/>
        <v>RA_576_43_4_202526</v>
      </c>
      <c r="AF1487" s="3">
        <v>202526</v>
      </c>
      <c r="AG1487" s="3" t="s">
        <v>193</v>
      </c>
      <c r="AH1487" s="3">
        <v>576</v>
      </c>
      <c r="AI1487" s="3">
        <v>43</v>
      </c>
      <c r="AJ1487" s="3" t="s">
        <v>2063</v>
      </c>
      <c r="AK1487" s="3">
        <v>4</v>
      </c>
      <c r="AL1487" s="3">
        <v>0</v>
      </c>
    </row>
    <row r="1488" spans="31:38" x14ac:dyDescent="0.25">
      <c r="AE1488" s="3" t="str">
        <f t="shared" si="101"/>
        <v>RA_584_43_4_202526</v>
      </c>
      <c r="AF1488" s="3">
        <v>202526</v>
      </c>
      <c r="AG1488" s="3" t="s">
        <v>193</v>
      </c>
      <c r="AH1488" s="3">
        <v>584</v>
      </c>
      <c r="AI1488" s="3">
        <v>43</v>
      </c>
      <c r="AJ1488" s="3" t="s">
        <v>2063</v>
      </c>
      <c r="AK1488" s="3">
        <v>4</v>
      </c>
      <c r="AL1488" s="3">
        <v>0</v>
      </c>
    </row>
    <row r="1489" spans="31:38" x14ac:dyDescent="0.25">
      <c r="AE1489" s="3" t="str">
        <f t="shared" si="101"/>
        <v>RA_545_43_4_202526</v>
      </c>
      <c r="AF1489" s="3">
        <v>202526</v>
      </c>
      <c r="AG1489" s="3" t="s">
        <v>193</v>
      </c>
      <c r="AH1489" s="3">
        <v>545</v>
      </c>
      <c r="AI1489" s="3">
        <v>43</v>
      </c>
      <c r="AJ1489" s="3" t="s">
        <v>2063</v>
      </c>
      <c r="AK1489" s="3">
        <v>4</v>
      </c>
      <c r="AL1489" s="3">
        <v>2855.9230000000007</v>
      </c>
    </row>
    <row r="1490" spans="31:38" x14ac:dyDescent="0.25">
      <c r="AE1490" s="3" t="str">
        <f t="shared" si="101"/>
        <v>RA_540_43_4_202526</v>
      </c>
      <c r="AF1490" s="3">
        <v>202526</v>
      </c>
      <c r="AG1490" s="3" t="s">
        <v>193</v>
      </c>
      <c r="AH1490" s="3">
        <v>540</v>
      </c>
      <c r="AI1490" s="3">
        <v>43</v>
      </c>
      <c r="AJ1490" s="3" t="s">
        <v>2063</v>
      </c>
      <c r="AK1490" s="3">
        <v>4</v>
      </c>
      <c r="AL1490" s="3">
        <v>22127.366000000002</v>
      </c>
    </row>
    <row r="1491" spans="31:38" x14ac:dyDescent="0.25">
      <c r="AE1491" s="3" t="str">
        <f t="shared" si="101"/>
        <v>RA_574_43_4_202526</v>
      </c>
      <c r="AF1491" s="3">
        <v>202526</v>
      </c>
      <c r="AG1491" s="3" t="s">
        <v>193</v>
      </c>
      <c r="AH1491" s="3">
        <v>574</v>
      </c>
      <c r="AI1491" s="3">
        <v>43</v>
      </c>
      <c r="AJ1491" s="3" t="s">
        <v>2063</v>
      </c>
      <c r="AK1491" s="3">
        <v>4</v>
      </c>
      <c r="AL1491" s="3">
        <v>0</v>
      </c>
    </row>
    <row r="1492" spans="31:38" x14ac:dyDescent="0.25">
      <c r="AE1492" s="3" t="str">
        <f t="shared" si="101"/>
        <v>RA_514_43_4_202526</v>
      </c>
      <c r="AF1492" s="3">
        <v>202526</v>
      </c>
      <c r="AG1492" s="3" t="s">
        <v>193</v>
      </c>
      <c r="AH1492" s="3">
        <v>514</v>
      </c>
      <c r="AI1492" s="3">
        <v>43</v>
      </c>
      <c r="AJ1492" s="3" t="s">
        <v>2063</v>
      </c>
      <c r="AK1492" s="3">
        <v>4</v>
      </c>
      <c r="AL1492" s="3">
        <v>5199.43</v>
      </c>
    </row>
    <row r="1493" spans="31:38" x14ac:dyDescent="0.25">
      <c r="AE1493" s="3" t="str">
        <f t="shared" si="101"/>
        <v>RA_544_43_4_202526</v>
      </c>
      <c r="AF1493" s="3">
        <v>202526</v>
      </c>
      <c r="AG1493" s="3" t="s">
        <v>193</v>
      </c>
      <c r="AH1493" s="3">
        <v>544</v>
      </c>
      <c r="AI1493" s="3">
        <v>43</v>
      </c>
      <c r="AJ1493" s="3" t="s">
        <v>2063</v>
      </c>
      <c r="AK1493" s="3">
        <v>4</v>
      </c>
      <c r="AL1493" s="3">
        <v>8192.5169999999998</v>
      </c>
    </row>
    <row r="1494" spans="31:38" x14ac:dyDescent="0.25">
      <c r="AE1494" s="3" t="str">
        <f t="shared" si="101"/>
        <v>RA_512_43_4_202526</v>
      </c>
      <c r="AF1494" s="3">
        <v>202526</v>
      </c>
      <c r="AG1494" s="3" t="s">
        <v>193</v>
      </c>
      <c r="AH1494" s="3">
        <v>512</v>
      </c>
      <c r="AI1494" s="3">
        <v>43</v>
      </c>
      <c r="AJ1494" s="3" t="s">
        <v>2063</v>
      </c>
      <c r="AK1494" s="3">
        <v>4</v>
      </c>
      <c r="AL1494" s="3">
        <v>4118</v>
      </c>
    </row>
    <row r="1495" spans="31:38" x14ac:dyDescent="0.25">
      <c r="AE1495" s="3" t="str">
        <f t="shared" si="101"/>
        <v>RA_542_43_4_202526</v>
      </c>
      <c r="AF1495" s="3">
        <v>202526</v>
      </c>
      <c r="AG1495" s="3" t="s">
        <v>193</v>
      </c>
      <c r="AH1495" s="3">
        <v>542</v>
      </c>
      <c r="AI1495" s="3">
        <v>43</v>
      </c>
      <c r="AJ1495" s="3" t="s">
        <v>2063</v>
      </c>
      <c r="AK1495" s="3">
        <v>4</v>
      </c>
      <c r="AL1495" s="3">
        <v>2358.6640000000002</v>
      </c>
    </row>
    <row r="1496" spans="31:38" x14ac:dyDescent="0.25">
      <c r="AE1496" s="3" t="str">
        <f t="shared" si="101"/>
        <v>RA_516_43_4_202526</v>
      </c>
      <c r="AF1496" s="3">
        <v>202526</v>
      </c>
      <c r="AG1496" s="3" t="s">
        <v>193</v>
      </c>
      <c r="AH1496" s="3">
        <v>516</v>
      </c>
      <c r="AI1496" s="3">
        <v>43</v>
      </c>
      <c r="AJ1496" s="3" t="s">
        <v>2063</v>
      </c>
      <c r="AK1496" s="3">
        <v>4</v>
      </c>
      <c r="AL1496" s="3">
        <v>11211</v>
      </c>
    </row>
    <row r="1497" spans="31:38" x14ac:dyDescent="0.25">
      <c r="AE1497" s="3" t="str">
        <f t="shared" si="101"/>
        <v>RA_518_43_4_202526</v>
      </c>
      <c r="AF1497" s="3">
        <v>202526</v>
      </c>
      <c r="AG1497" s="3" t="s">
        <v>193</v>
      </c>
      <c r="AH1497" s="3">
        <v>518</v>
      </c>
      <c r="AI1497" s="3">
        <v>43</v>
      </c>
      <c r="AJ1497" s="3" t="s">
        <v>2063</v>
      </c>
      <c r="AK1497" s="3">
        <v>4</v>
      </c>
      <c r="AL1497" s="3">
        <v>4847.3607914678087</v>
      </c>
    </row>
    <row r="1498" spans="31:38" x14ac:dyDescent="0.25">
      <c r="AE1498" s="3" t="str">
        <f t="shared" si="101"/>
        <v>RA_520_43_4_202526</v>
      </c>
      <c r="AF1498" s="3">
        <v>202526</v>
      </c>
      <c r="AG1498" s="3" t="s">
        <v>193</v>
      </c>
      <c r="AH1498" s="3">
        <v>520</v>
      </c>
      <c r="AI1498" s="3">
        <v>43</v>
      </c>
      <c r="AJ1498" s="3" t="s">
        <v>2063</v>
      </c>
      <c r="AK1498" s="3">
        <v>4</v>
      </c>
      <c r="AL1498" s="3">
        <v>6352.1120000000001</v>
      </c>
    </row>
    <row r="1499" spans="31:38" x14ac:dyDescent="0.25">
      <c r="AE1499" s="3" t="str">
        <f t="shared" si="101"/>
        <v>RA_522_43_4_202526</v>
      </c>
      <c r="AF1499" s="3">
        <v>202526</v>
      </c>
      <c r="AG1499" s="3" t="s">
        <v>193</v>
      </c>
      <c r="AH1499" s="3">
        <v>522</v>
      </c>
      <c r="AI1499" s="3">
        <v>43</v>
      </c>
      <c r="AJ1499" s="3" t="s">
        <v>2063</v>
      </c>
      <c r="AK1499" s="3">
        <v>4</v>
      </c>
      <c r="AL1499" s="3">
        <v>5228.2360176169386</v>
      </c>
    </row>
    <row r="1500" spans="31:38" x14ac:dyDescent="0.25">
      <c r="AE1500" s="3" t="str">
        <f t="shared" si="101"/>
        <v>RA_524_43_4_202526</v>
      </c>
      <c r="AF1500" s="3">
        <v>202526</v>
      </c>
      <c r="AG1500" s="3" t="s">
        <v>193</v>
      </c>
      <c r="AH1500" s="3">
        <v>524</v>
      </c>
      <c r="AI1500" s="3">
        <v>43</v>
      </c>
      <c r="AJ1500" s="3" t="s">
        <v>2063</v>
      </c>
      <c r="AK1500" s="3">
        <v>4</v>
      </c>
      <c r="AL1500" s="3">
        <v>6701.7452000000003</v>
      </c>
    </row>
    <row r="1501" spans="31:38" x14ac:dyDescent="0.25">
      <c r="AE1501" s="3" t="str">
        <f t="shared" si="101"/>
        <v>RA_528_43_4_202526</v>
      </c>
      <c r="AF1501" s="3">
        <v>202526</v>
      </c>
      <c r="AG1501" s="3" t="s">
        <v>193</v>
      </c>
      <c r="AH1501" s="3">
        <v>528</v>
      </c>
      <c r="AI1501" s="3">
        <v>43</v>
      </c>
      <c r="AJ1501" s="3" t="s">
        <v>2063</v>
      </c>
      <c r="AK1501" s="3">
        <v>4</v>
      </c>
      <c r="AL1501" s="3">
        <v>7400</v>
      </c>
    </row>
    <row r="1502" spans="31:38" x14ac:dyDescent="0.25">
      <c r="AE1502" s="3" t="str">
        <f t="shared" si="101"/>
        <v>RA_530_43_4_202526</v>
      </c>
      <c r="AF1502" s="3">
        <v>202526</v>
      </c>
      <c r="AG1502" s="3" t="s">
        <v>193</v>
      </c>
      <c r="AH1502" s="3">
        <v>530</v>
      </c>
      <c r="AI1502" s="3">
        <v>43</v>
      </c>
      <c r="AJ1502" s="3" t="s">
        <v>2063</v>
      </c>
      <c r="AK1502" s="3">
        <v>4</v>
      </c>
      <c r="AL1502" s="3">
        <v>10397.120999999999</v>
      </c>
    </row>
    <row r="1503" spans="31:38" x14ac:dyDescent="0.25">
      <c r="AE1503" s="3" t="str">
        <f t="shared" si="101"/>
        <v>RA_532_43_4_202526</v>
      </c>
      <c r="AF1503" s="3">
        <v>202526</v>
      </c>
      <c r="AG1503" s="3" t="s">
        <v>193</v>
      </c>
      <c r="AH1503" s="3">
        <v>532</v>
      </c>
      <c r="AI1503" s="3">
        <v>43</v>
      </c>
      <c r="AJ1503" s="3" t="s">
        <v>2063</v>
      </c>
      <c r="AK1503" s="3">
        <v>4</v>
      </c>
      <c r="AL1503" s="3">
        <v>11771.28</v>
      </c>
    </row>
    <row r="1504" spans="31:38" x14ac:dyDescent="0.25">
      <c r="AE1504" s="3" t="str">
        <f t="shared" si="101"/>
        <v>RA_534_43_4_202526</v>
      </c>
      <c r="AF1504" s="3">
        <v>202526</v>
      </c>
      <c r="AG1504" s="3" t="s">
        <v>193</v>
      </c>
      <c r="AH1504" s="3">
        <v>534</v>
      </c>
      <c r="AI1504" s="3">
        <v>43</v>
      </c>
      <c r="AJ1504" s="3" t="s">
        <v>2063</v>
      </c>
      <c r="AK1504" s="3">
        <v>4</v>
      </c>
      <c r="AL1504" s="3">
        <v>8116</v>
      </c>
    </row>
    <row r="1505" spans="31:38" x14ac:dyDescent="0.25">
      <c r="AE1505" s="3" t="str">
        <f t="shared" si="101"/>
        <v>RA_536_43_4_202526</v>
      </c>
      <c r="AF1505" s="3">
        <v>202526</v>
      </c>
      <c r="AG1505" s="3" t="s">
        <v>193</v>
      </c>
      <c r="AH1505" s="3">
        <v>536</v>
      </c>
      <c r="AI1505" s="3">
        <v>43</v>
      </c>
      <c r="AJ1505" s="3" t="s">
        <v>2063</v>
      </c>
      <c r="AK1505" s="3">
        <v>4</v>
      </c>
      <c r="AL1505" s="3">
        <v>6900.6260000000002</v>
      </c>
    </row>
    <row r="1506" spans="31:38" x14ac:dyDescent="0.25">
      <c r="AE1506" s="3" t="str">
        <f t="shared" si="101"/>
        <v>RA_538_43_4_202526</v>
      </c>
      <c r="AF1506" s="3">
        <v>202526</v>
      </c>
      <c r="AG1506" s="3" t="s">
        <v>193</v>
      </c>
      <c r="AH1506" s="3">
        <v>538</v>
      </c>
      <c r="AI1506" s="3">
        <v>43</v>
      </c>
      <c r="AJ1506" s="3" t="s">
        <v>2063</v>
      </c>
      <c r="AK1506" s="3">
        <v>4</v>
      </c>
      <c r="AL1506" s="3">
        <v>2907.5995766539545</v>
      </c>
    </row>
    <row r="1507" spans="31:38" x14ac:dyDescent="0.25">
      <c r="AE1507" s="3" t="str">
        <f t="shared" si="101"/>
        <v>RA_526_43_4_202526</v>
      </c>
      <c r="AF1507" s="3">
        <v>202526</v>
      </c>
      <c r="AG1507" s="3" t="s">
        <v>193</v>
      </c>
      <c r="AH1507" s="3">
        <v>526</v>
      </c>
      <c r="AI1507" s="3">
        <v>43</v>
      </c>
      <c r="AJ1507" s="3" t="s">
        <v>2063</v>
      </c>
      <c r="AK1507" s="3">
        <v>4</v>
      </c>
      <c r="AL1507" s="3">
        <v>6048</v>
      </c>
    </row>
    <row r="1508" spans="31:38" x14ac:dyDescent="0.25">
      <c r="AE1508" s="3" t="str">
        <f t="shared" si="101"/>
        <v>RA_582_43_4_202425</v>
      </c>
      <c r="AF1508" s="3">
        <v>202425</v>
      </c>
      <c r="AG1508" s="3" t="s">
        <v>193</v>
      </c>
      <c r="AH1508" s="3">
        <v>582</v>
      </c>
      <c r="AI1508" s="3">
        <v>43</v>
      </c>
      <c r="AJ1508" s="3" t="s">
        <v>2063</v>
      </c>
      <c r="AK1508" s="3">
        <v>4</v>
      </c>
      <c r="AL1508" s="3">
        <v>0</v>
      </c>
    </row>
    <row r="1509" spans="31:38" x14ac:dyDescent="0.25">
      <c r="AE1509" s="3" t="str">
        <f t="shared" si="101"/>
        <v>RA_546_43_4_202425</v>
      </c>
      <c r="AF1509" s="3">
        <v>202425</v>
      </c>
      <c r="AG1509" s="3" t="s">
        <v>193</v>
      </c>
      <c r="AH1509" s="3">
        <v>546</v>
      </c>
      <c r="AI1509" s="3">
        <v>43</v>
      </c>
      <c r="AJ1509" s="3" t="s">
        <v>2063</v>
      </c>
      <c r="AK1509" s="3">
        <v>4</v>
      </c>
      <c r="AL1509" s="3">
        <v>1546</v>
      </c>
    </row>
    <row r="1510" spans="31:38" x14ac:dyDescent="0.25">
      <c r="AE1510" s="3" t="str">
        <f t="shared" si="101"/>
        <v>RA_548_43_4_202425</v>
      </c>
      <c r="AF1510" s="3">
        <v>202425</v>
      </c>
      <c r="AG1510" s="3" t="s">
        <v>193</v>
      </c>
      <c r="AH1510" s="3">
        <v>548</v>
      </c>
      <c r="AI1510" s="3">
        <v>43</v>
      </c>
      <c r="AJ1510" s="3" t="s">
        <v>2063</v>
      </c>
      <c r="AK1510" s="3">
        <v>4</v>
      </c>
      <c r="AL1510" s="3">
        <v>1684.8869999999999</v>
      </c>
    </row>
    <row r="1511" spans="31:38" x14ac:dyDescent="0.25">
      <c r="AE1511" s="3" t="str">
        <f t="shared" si="101"/>
        <v>RA_550_43_4_202425</v>
      </c>
      <c r="AF1511" s="3">
        <v>202425</v>
      </c>
      <c r="AG1511" s="3" t="s">
        <v>193</v>
      </c>
      <c r="AH1511" s="3">
        <v>550</v>
      </c>
      <c r="AI1511" s="3">
        <v>43</v>
      </c>
      <c r="AJ1511" s="3" t="s">
        <v>2063</v>
      </c>
      <c r="AK1511" s="3">
        <v>4</v>
      </c>
      <c r="AL1511" s="3">
        <v>2464.8240000000001</v>
      </c>
    </row>
    <row r="1512" spans="31:38" x14ac:dyDescent="0.25">
      <c r="AE1512" s="3" t="str">
        <f t="shared" si="101"/>
        <v>RA_552_43_4_202425</v>
      </c>
      <c r="AF1512" s="3">
        <v>202425</v>
      </c>
      <c r="AG1512" s="3" t="s">
        <v>193</v>
      </c>
      <c r="AH1512" s="3">
        <v>552</v>
      </c>
      <c r="AI1512" s="3">
        <v>43</v>
      </c>
      <c r="AJ1512" s="3" t="s">
        <v>2063</v>
      </c>
      <c r="AK1512" s="3">
        <v>4</v>
      </c>
      <c r="AL1512" s="3">
        <v>8778.59</v>
      </c>
    </row>
    <row r="1513" spans="31:38" x14ac:dyDescent="0.25">
      <c r="AE1513" s="3" t="str">
        <f t="shared" si="101"/>
        <v>RA_562_43_4_202425</v>
      </c>
      <c r="AF1513" s="3">
        <v>202425</v>
      </c>
      <c r="AG1513" s="3" t="s">
        <v>193</v>
      </c>
      <c r="AH1513" s="3">
        <v>562</v>
      </c>
      <c r="AI1513" s="3">
        <v>43</v>
      </c>
      <c r="AJ1513" s="3" t="s">
        <v>2063</v>
      </c>
      <c r="AK1513" s="3">
        <v>4</v>
      </c>
      <c r="AL1513" s="3">
        <v>0</v>
      </c>
    </row>
    <row r="1514" spans="31:38" x14ac:dyDescent="0.25">
      <c r="AE1514" s="3" t="str">
        <f t="shared" si="101"/>
        <v>RA_564_43_4_202425</v>
      </c>
      <c r="AF1514" s="3">
        <v>202425</v>
      </c>
      <c r="AG1514" s="3" t="s">
        <v>193</v>
      </c>
      <c r="AH1514" s="3">
        <v>564</v>
      </c>
      <c r="AI1514" s="3">
        <v>43</v>
      </c>
      <c r="AJ1514" s="3" t="s">
        <v>2063</v>
      </c>
      <c r="AK1514" s="3">
        <v>4</v>
      </c>
      <c r="AL1514" s="3">
        <v>0</v>
      </c>
    </row>
    <row r="1515" spans="31:38" x14ac:dyDescent="0.25">
      <c r="AE1515" s="3" t="str">
        <f t="shared" si="101"/>
        <v>RA_566_43_4_202425</v>
      </c>
      <c r="AF1515" s="3">
        <v>202425</v>
      </c>
      <c r="AG1515" s="3" t="s">
        <v>193</v>
      </c>
      <c r="AH1515" s="3">
        <v>566</v>
      </c>
      <c r="AI1515" s="3">
        <v>43</v>
      </c>
      <c r="AJ1515" s="3" t="s">
        <v>2063</v>
      </c>
      <c r="AK1515" s="3">
        <v>4</v>
      </c>
      <c r="AL1515" s="3">
        <v>0</v>
      </c>
    </row>
    <row r="1516" spans="31:38" x14ac:dyDescent="0.25">
      <c r="AE1516" s="3" t="str">
        <f t="shared" si="101"/>
        <v>RA_568_43_4_202425</v>
      </c>
      <c r="AF1516" s="3">
        <v>202425</v>
      </c>
      <c r="AG1516" s="3" t="s">
        <v>193</v>
      </c>
      <c r="AH1516" s="3">
        <v>568</v>
      </c>
      <c r="AI1516" s="3">
        <v>43</v>
      </c>
      <c r="AJ1516" s="3" t="s">
        <v>2063</v>
      </c>
      <c r="AK1516" s="3">
        <v>4</v>
      </c>
      <c r="AL1516" s="3">
        <v>0</v>
      </c>
    </row>
    <row r="1517" spans="31:38" x14ac:dyDescent="0.25">
      <c r="AE1517" s="3" t="str">
        <f t="shared" si="101"/>
        <v>RA_572_43_4_202425</v>
      </c>
      <c r="AF1517" s="3">
        <v>202425</v>
      </c>
      <c r="AG1517" s="3" t="s">
        <v>193</v>
      </c>
      <c r="AH1517" s="3">
        <v>572</v>
      </c>
      <c r="AI1517" s="3">
        <v>43</v>
      </c>
      <c r="AJ1517" s="3" t="s">
        <v>2063</v>
      </c>
      <c r="AK1517" s="3">
        <v>4</v>
      </c>
      <c r="AL1517" s="3">
        <v>0</v>
      </c>
    </row>
    <row r="1518" spans="31:38" x14ac:dyDescent="0.25">
      <c r="AE1518" s="3" t="str">
        <f t="shared" si="101"/>
        <v>RA_576_43_4_202425</v>
      </c>
      <c r="AF1518" s="3">
        <v>202425</v>
      </c>
      <c r="AG1518" s="3" t="s">
        <v>193</v>
      </c>
      <c r="AH1518" s="3">
        <v>576</v>
      </c>
      <c r="AI1518" s="3">
        <v>43</v>
      </c>
      <c r="AJ1518" s="3" t="s">
        <v>2063</v>
      </c>
      <c r="AK1518" s="3">
        <v>4</v>
      </c>
      <c r="AL1518" s="3">
        <v>0</v>
      </c>
    </row>
    <row r="1519" spans="31:38" x14ac:dyDescent="0.25">
      <c r="AE1519" s="3" t="str">
        <f t="shared" si="101"/>
        <v>RA_584_43_4_202425</v>
      </c>
      <c r="AF1519" s="3">
        <v>202425</v>
      </c>
      <c r="AG1519" s="3" t="s">
        <v>193</v>
      </c>
      <c r="AH1519" s="3">
        <v>584</v>
      </c>
      <c r="AI1519" s="3">
        <v>43</v>
      </c>
      <c r="AJ1519" s="3" t="s">
        <v>2063</v>
      </c>
      <c r="AK1519" s="3">
        <v>4</v>
      </c>
      <c r="AL1519" s="3">
        <v>0</v>
      </c>
    </row>
    <row r="1520" spans="31:38" x14ac:dyDescent="0.25">
      <c r="AE1520" s="3" t="str">
        <f t="shared" si="101"/>
        <v>RA_544_43_4_202425</v>
      </c>
      <c r="AF1520" s="3">
        <v>202425</v>
      </c>
      <c r="AG1520" s="3" t="s">
        <v>193</v>
      </c>
      <c r="AH1520" s="3">
        <v>544</v>
      </c>
      <c r="AI1520" s="3">
        <v>43</v>
      </c>
      <c r="AJ1520" s="3" t="s">
        <v>2063</v>
      </c>
      <c r="AK1520" s="3">
        <v>4</v>
      </c>
      <c r="AL1520" s="3">
        <v>7735.0820000000003</v>
      </c>
    </row>
    <row r="1521" spans="31:38" x14ac:dyDescent="0.25">
      <c r="AE1521" s="3" t="str">
        <f t="shared" si="101"/>
        <v>RA_542_43_4_202425</v>
      </c>
      <c r="AF1521" s="3">
        <v>202425</v>
      </c>
      <c r="AG1521" s="3" t="s">
        <v>193</v>
      </c>
      <c r="AH1521" s="3">
        <v>542</v>
      </c>
      <c r="AI1521" s="3">
        <v>43</v>
      </c>
      <c r="AJ1521" s="3" t="s">
        <v>2063</v>
      </c>
      <c r="AK1521" s="3">
        <v>4</v>
      </c>
      <c r="AL1521" s="3">
        <v>2559.2919999999999</v>
      </c>
    </row>
    <row r="1522" spans="31:38" x14ac:dyDescent="0.25">
      <c r="AE1522" s="3" t="str">
        <f t="shared" si="101"/>
        <v>RA_574_43_4_202425</v>
      </c>
      <c r="AF1522" s="3">
        <v>202425</v>
      </c>
      <c r="AG1522" s="3" t="s">
        <v>193</v>
      </c>
      <c r="AH1522" s="3">
        <v>574</v>
      </c>
      <c r="AI1522" s="3">
        <v>43</v>
      </c>
      <c r="AJ1522" s="3" t="s">
        <v>2063</v>
      </c>
      <c r="AK1522" s="3">
        <v>4</v>
      </c>
      <c r="AL1522" s="3">
        <v>0</v>
      </c>
    </row>
    <row r="1523" spans="31:38" x14ac:dyDescent="0.25">
      <c r="AE1523" s="3" t="str">
        <f t="shared" si="101"/>
        <v>RA_514_43_4_202425</v>
      </c>
      <c r="AF1523" s="3">
        <v>202425</v>
      </c>
      <c r="AG1523" s="3" t="s">
        <v>193</v>
      </c>
      <c r="AH1523" s="3">
        <v>514</v>
      </c>
      <c r="AI1523" s="3">
        <v>43</v>
      </c>
      <c r="AJ1523" s="3" t="s">
        <v>2063</v>
      </c>
      <c r="AK1523" s="3">
        <v>4</v>
      </c>
      <c r="AL1523" s="3">
        <v>4509.43</v>
      </c>
    </row>
    <row r="1524" spans="31:38" x14ac:dyDescent="0.25">
      <c r="AE1524" s="3" t="str">
        <f t="shared" si="101"/>
        <v>RA_545_43_4_202425</v>
      </c>
      <c r="AF1524" s="3">
        <v>202425</v>
      </c>
      <c r="AG1524" s="3" t="s">
        <v>193</v>
      </c>
      <c r="AH1524" s="3">
        <v>545</v>
      </c>
      <c r="AI1524" s="3">
        <v>43</v>
      </c>
      <c r="AJ1524" s="3" t="s">
        <v>2063</v>
      </c>
      <c r="AK1524" s="3">
        <v>4</v>
      </c>
      <c r="AL1524" s="3">
        <v>1814.2748741253083</v>
      </c>
    </row>
    <row r="1525" spans="31:38" x14ac:dyDescent="0.25">
      <c r="AE1525" s="3" t="str">
        <f t="shared" si="101"/>
        <v>RA_512_43_4_202425</v>
      </c>
      <c r="AF1525" s="3">
        <v>202425</v>
      </c>
      <c r="AG1525" s="3" t="s">
        <v>193</v>
      </c>
      <c r="AH1525" s="3">
        <v>512</v>
      </c>
      <c r="AI1525" s="3">
        <v>43</v>
      </c>
      <c r="AJ1525" s="3" t="s">
        <v>2063</v>
      </c>
      <c r="AK1525" s="3">
        <v>4</v>
      </c>
      <c r="AL1525" s="3">
        <v>3745</v>
      </c>
    </row>
    <row r="1526" spans="31:38" x14ac:dyDescent="0.25">
      <c r="AE1526" s="3" t="str">
        <f t="shared" si="101"/>
        <v>RA_586_43_4_202425</v>
      </c>
      <c r="AF1526" s="3">
        <v>202425</v>
      </c>
      <c r="AG1526" s="3" t="s">
        <v>193</v>
      </c>
      <c r="AH1526" s="3">
        <v>586</v>
      </c>
      <c r="AI1526" s="3">
        <v>43</v>
      </c>
      <c r="AJ1526" s="3" t="s">
        <v>2063</v>
      </c>
      <c r="AK1526" s="3">
        <v>4</v>
      </c>
      <c r="AL1526" s="3">
        <v>0</v>
      </c>
    </row>
    <row r="1527" spans="31:38" x14ac:dyDescent="0.25">
      <c r="AE1527" s="3" t="str">
        <f t="shared" si="101"/>
        <v>RA_516_43_4_202425</v>
      </c>
      <c r="AF1527" s="3">
        <v>202425</v>
      </c>
      <c r="AG1527" s="3" t="s">
        <v>193</v>
      </c>
      <c r="AH1527" s="3">
        <v>516</v>
      </c>
      <c r="AI1527" s="3">
        <v>43</v>
      </c>
      <c r="AJ1527" s="3" t="s">
        <v>2063</v>
      </c>
      <c r="AK1527" s="3">
        <v>4</v>
      </c>
      <c r="AL1527" s="3">
        <v>5882</v>
      </c>
    </row>
    <row r="1528" spans="31:38" x14ac:dyDescent="0.25">
      <c r="AE1528" s="3" t="str">
        <f t="shared" si="101"/>
        <v>RA_518_43_4_202425</v>
      </c>
      <c r="AF1528" s="3">
        <v>202425</v>
      </c>
      <c r="AG1528" s="3" t="s">
        <v>193</v>
      </c>
      <c r="AH1528" s="3">
        <v>518</v>
      </c>
      <c r="AI1528" s="3">
        <v>43</v>
      </c>
      <c r="AJ1528" s="3" t="s">
        <v>2063</v>
      </c>
      <c r="AK1528" s="3">
        <v>4</v>
      </c>
      <c r="AL1528" s="3">
        <v>4720.3999999999996</v>
      </c>
    </row>
    <row r="1529" spans="31:38" x14ac:dyDescent="0.25">
      <c r="AE1529" s="3" t="str">
        <f t="shared" si="101"/>
        <v>RA_520_43_4_202425</v>
      </c>
      <c r="AF1529" s="3">
        <v>202425</v>
      </c>
      <c r="AG1529" s="3" t="s">
        <v>193</v>
      </c>
      <c r="AH1529" s="3">
        <v>520</v>
      </c>
      <c r="AI1529" s="3">
        <v>43</v>
      </c>
      <c r="AJ1529" s="3" t="s">
        <v>2063</v>
      </c>
      <c r="AK1529" s="3">
        <v>4</v>
      </c>
      <c r="AL1529" s="3">
        <v>6144.0909999999994</v>
      </c>
    </row>
    <row r="1530" spans="31:38" x14ac:dyDescent="0.25">
      <c r="AE1530" s="3" t="str">
        <f t="shared" si="101"/>
        <v>RA_522_43_4_202425</v>
      </c>
      <c r="AF1530" s="3">
        <v>202425</v>
      </c>
      <c r="AG1530" s="3" t="s">
        <v>193</v>
      </c>
      <c r="AH1530" s="3">
        <v>522</v>
      </c>
      <c r="AI1530" s="3">
        <v>43</v>
      </c>
      <c r="AJ1530" s="3" t="s">
        <v>2063</v>
      </c>
      <c r="AK1530" s="3">
        <v>4</v>
      </c>
      <c r="AL1530" s="3">
        <v>4935.4610000000002</v>
      </c>
    </row>
    <row r="1531" spans="31:38" x14ac:dyDescent="0.25">
      <c r="AE1531" s="3" t="str">
        <f t="shared" si="101"/>
        <v>RA_524_43_4_202425</v>
      </c>
      <c r="AF1531" s="3">
        <v>202425</v>
      </c>
      <c r="AG1531" s="3" t="s">
        <v>193</v>
      </c>
      <c r="AH1531" s="3">
        <v>524</v>
      </c>
      <c r="AI1531" s="3">
        <v>43</v>
      </c>
      <c r="AJ1531" s="3" t="s">
        <v>2063</v>
      </c>
      <c r="AK1531" s="3">
        <v>4</v>
      </c>
      <c r="AL1531" s="3">
        <v>5033.0250999999998</v>
      </c>
    </row>
    <row r="1532" spans="31:38" x14ac:dyDescent="0.25">
      <c r="AE1532" s="3" t="str">
        <f t="shared" si="101"/>
        <v>RA_540_43_4_202425</v>
      </c>
      <c r="AF1532" s="3">
        <v>202425</v>
      </c>
      <c r="AG1532" s="3" t="s">
        <v>193</v>
      </c>
      <c r="AH1532" s="3">
        <v>540</v>
      </c>
      <c r="AI1532" s="3">
        <v>43</v>
      </c>
      <c r="AJ1532" s="3" t="s">
        <v>2063</v>
      </c>
      <c r="AK1532" s="3">
        <v>4</v>
      </c>
      <c r="AL1532" s="3">
        <v>17365.757000000001</v>
      </c>
    </row>
    <row r="1533" spans="31:38" x14ac:dyDescent="0.25">
      <c r="AE1533" s="3" t="str">
        <f t="shared" si="101"/>
        <v>RA_528_43_4_202425</v>
      </c>
      <c r="AF1533" s="3">
        <v>202425</v>
      </c>
      <c r="AG1533" s="3" t="s">
        <v>193</v>
      </c>
      <c r="AH1533" s="3">
        <v>528</v>
      </c>
      <c r="AI1533" s="3">
        <v>43</v>
      </c>
      <c r="AJ1533" s="3" t="s">
        <v>2063</v>
      </c>
      <c r="AK1533" s="3">
        <v>4</v>
      </c>
      <c r="AL1533" s="3">
        <v>7001</v>
      </c>
    </row>
    <row r="1534" spans="31:38" x14ac:dyDescent="0.25">
      <c r="AE1534" s="3" t="str">
        <f t="shared" si="101"/>
        <v>RA_530_43_4_202425</v>
      </c>
      <c r="AF1534" s="3">
        <v>202425</v>
      </c>
      <c r="AG1534" s="3" t="s">
        <v>193</v>
      </c>
      <c r="AH1534" s="3">
        <v>530</v>
      </c>
      <c r="AI1534" s="3">
        <v>43</v>
      </c>
      <c r="AJ1534" s="3" t="s">
        <v>2063</v>
      </c>
      <c r="AK1534" s="3">
        <v>4</v>
      </c>
      <c r="AL1534" s="3">
        <v>8854.7979999999989</v>
      </c>
    </row>
    <row r="1535" spans="31:38" x14ac:dyDescent="0.25">
      <c r="AE1535" s="3" t="str">
        <f t="shared" si="101"/>
        <v>RA_532_43_4_202425</v>
      </c>
      <c r="AF1535" s="3">
        <v>202425</v>
      </c>
      <c r="AG1535" s="3" t="s">
        <v>193</v>
      </c>
      <c r="AH1535" s="3">
        <v>532</v>
      </c>
      <c r="AI1535" s="3">
        <v>43</v>
      </c>
      <c r="AJ1535" s="3" t="s">
        <v>2063</v>
      </c>
      <c r="AK1535" s="3">
        <v>4</v>
      </c>
      <c r="AL1535" s="3">
        <v>9716.9470000000001</v>
      </c>
    </row>
    <row r="1536" spans="31:38" x14ac:dyDescent="0.25">
      <c r="AE1536" s="3" t="str">
        <f t="shared" si="101"/>
        <v>RA_534_43_4_202425</v>
      </c>
      <c r="AF1536" s="3">
        <v>202425</v>
      </c>
      <c r="AG1536" s="3" t="s">
        <v>193</v>
      </c>
      <c r="AH1536" s="3">
        <v>534</v>
      </c>
      <c r="AI1536" s="3">
        <v>43</v>
      </c>
      <c r="AJ1536" s="3" t="s">
        <v>2063</v>
      </c>
      <c r="AK1536" s="3">
        <v>4</v>
      </c>
      <c r="AL1536" s="3">
        <v>8034</v>
      </c>
    </row>
    <row r="1537" spans="31:38" x14ac:dyDescent="0.25">
      <c r="AE1537" s="3" t="str">
        <f t="shared" si="101"/>
        <v>RA_536_43_4_202425</v>
      </c>
      <c r="AF1537" s="3">
        <v>202425</v>
      </c>
      <c r="AG1537" s="3" t="s">
        <v>193</v>
      </c>
      <c r="AH1537" s="3">
        <v>536</v>
      </c>
      <c r="AI1537" s="3">
        <v>43</v>
      </c>
      <c r="AJ1537" s="3" t="s">
        <v>2063</v>
      </c>
      <c r="AK1537" s="3">
        <v>4</v>
      </c>
      <c r="AL1537" s="3">
        <v>6769.2240000000002</v>
      </c>
    </row>
    <row r="1538" spans="31:38" x14ac:dyDescent="0.25">
      <c r="AE1538" s="3" t="str">
        <f t="shared" si="101"/>
        <v>RA_538_43_4_202425</v>
      </c>
      <c r="AF1538" s="3">
        <v>202425</v>
      </c>
      <c r="AG1538" s="3" t="s">
        <v>193</v>
      </c>
      <c r="AH1538" s="3">
        <v>538</v>
      </c>
      <c r="AI1538" s="3">
        <v>43</v>
      </c>
      <c r="AJ1538" s="3" t="s">
        <v>2063</v>
      </c>
      <c r="AK1538" s="3">
        <v>4</v>
      </c>
      <c r="AL1538" s="3">
        <v>2999</v>
      </c>
    </row>
    <row r="1539" spans="31:38" x14ac:dyDescent="0.25">
      <c r="AE1539" s="3" t="str">
        <f t="shared" si="101"/>
        <v>RA_526_43_4_202425</v>
      </c>
      <c r="AF1539" s="3">
        <v>202425</v>
      </c>
      <c r="AG1539" s="3" t="s">
        <v>193</v>
      </c>
      <c r="AH1539" s="3">
        <v>526</v>
      </c>
      <c r="AI1539" s="3">
        <v>43</v>
      </c>
      <c r="AJ1539" s="3" t="s">
        <v>2063</v>
      </c>
      <c r="AK1539" s="3">
        <v>4</v>
      </c>
      <c r="AL1539" s="3">
        <v>5738.4872398555954</v>
      </c>
    </row>
    <row r="1540" spans="31:38" x14ac:dyDescent="0.25">
      <c r="AE1540" s="3" t="str">
        <f t="shared" ref="AE1540:AE1603" si="102">AG1540&amp;"_"&amp;AH1540&amp;"_"&amp;AI1540&amp;"_"&amp;AK1540&amp;"_"&amp;AF1540</f>
        <v>RA_562_46_4_202526</v>
      </c>
      <c r="AF1540" s="3">
        <v>202526</v>
      </c>
      <c r="AG1540" s="3" t="s">
        <v>193</v>
      </c>
      <c r="AH1540" s="3">
        <v>562</v>
      </c>
      <c r="AI1540" s="3">
        <v>46</v>
      </c>
      <c r="AJ1540" s="3" t="s">
        <v>89</v>
      </c>
      <c r="AK1540" s="3">
        <v>4</v>
      </c>
      <c r="AL1540" s="3">
        <v>0</v>
      </c>
    </row>
    <row r="1541" spans="31:38" x14ac:dyDescent="0.25">
      <c r="AE1541" s="3" t="str">
        <f t="shared" si="102"/>
        <v>RA_552_46_4_202526</v>
      </c>
      <c r="AF1541" s="3">
        <v>202526</v>
      </c>
      <c r="AG1541" s="3" t="s">
        <v>193</v>
      </c>
      <c r="AH1541" s="3">
        <v>552</v>
      </c>
      <c r="AI1541" s="3">
        <v>46</v>
      </c>
      <c r="AJ1541" s="3" t="s">
        <v>89</v>
      </c>
      <c r="AK1541" s="3">
        <v>4</v>
      </c>
      <c r="AL1541" s="3">
        <v>10540.838</v>
      </c>
    </row>
    <row r="1542" spans="31:38" x14ac:dyDescent="0.25">
      <c r="AE1542" s="3" t="str">
        <f t="shared" si="102"/>
        <v>RA_550_46_4_202526</v>
      </c>
      <c r="AF1542" s="3">
        <v>202526</v>
      </c>
      <c r="AG1542" s="3" t="s">
        <v>193</v>
      </c>
      <c r="AH1542" s="3">
        <v>550</v>
      </c>
      <c r="AI1542" s="3">
        <v>46</v>
      </c>
      <c r="AJ1542" s="3" t="s">
        <v>89</v>
      </c>
      <c r="AK1542" s="3">
        <v>4</v>
      </c>
      <c r="AL1542" s="3">
        <v>19972.116000000002</v>
      </c>
    </row>
    <row r="1543" spans="31:38" x14ac:dyDescent="0.25">
      <c r="AE1543" s="3" t="str">
        <f t="shared" si="102"/>
        <v>RA_548_46_4_202526</v>
      </c>
      <c r="AF1543" s="3">
        <v>202526</v>
      </c>
      <c r="AG1543" s="3" t="s">
        <v>193</v>
      </c>
      <c r="AH1543" s="3">
        <v>548</v>
      </c>
      <c r="AI1543" s="3">
        <v>46</v>
      </c>
      <c r="AJ1543" s="3" t="s">
        <v>89</v>
      </c>
      <c r="AK1543" s="3">
        <v>4</v>
      </c>
      <c r="AL1543" s="3">
        <v>1461.7959999999998</v>
      </c>
    </row>
    <row r="1544" spans="31:38" x14ac:dyDescent="0.25">
      <c r="AE1544" s="3" t="str">
        <f t="shared" si="102"/>
        <v>RA_564_46_4_202526</v>
      </c>
      <c r="AF1544" s="3">
        <v>202526</v>
      </c>
      <c r="AG1544" s="3" t="s">
        <v>193</v>
      </c>
      <c r="AH1544" s="3">
        <v>564</v>
      </c>
      <c r="AI1544" s="3">
        <v>46</v>
      </c>
      <c r="AJ1544" s="3" t="s">
        <v>89</v>
      </c>
      <c r="AK1544" s="3">
        <v>4</v>
      </c>
      <c r="AL1544" s="3">
        <v>0</v>
      </c>
    </row>
    <row r="1545" spans="31:38" x14ac:dyDescent="0.25">
      <c r="AE1545" s="3" t="str">
        <f t="shared" si="102"/>
        <v>RA_545_46_4_202526</v>
      </c>
      <c r="AF1545" s="3">
        <v>202526</v>
      </c>
      <c r="AG1545" s="3" t="s">
        <v>193</v>
      </c>
      <c r="AH1545" s="3">
        <v>545</v>
      </c>
      <c r="AI1545" s="3">
        <v>46</v>
      </c>
      <c r="AJ1545" s="3" t="s">
        <v>89</v>
      </c>
      <c r="AK1545" s="3">
        <v>4</v>
      </c>
      <c r="AL1545" s="3">
        <v>4336.5309999999999</v>
      </c>
    </row>
    <row r="1546" spans="31:38" x14ac:dyDescent="0.25">
      <c r="AE1546" s="3" t="str">
        <f t="shared" si="102"/>
        <v>RA_576_46_4_202526</v>
      </c>
      <c r="AF1546" s="3">
        <v>202526</v>
      </c>
      <c r="AG1546" s="3" t="s">
        <v>193</v>
      </c>
      <c r="AH1546" s="3">
        <v>576</v>
      </c>
      <c r="AI1546" s="3">
        <v>46</v>
      </c>
      <c r="AJ1546" s="3" t="s">
        <v>89</v>
      </c>
      <c r="AK1546" s="3">
        <v>4</v>
      </c>
      <c r="AL1546" s="3">
        <v>0</v>
      </c>
    </row>
    <row r="1547" spans="31:38" x14ac:dyDescent="0.25">
      <c r="AE1547" s="3" t="str">
        <f t="shared" si="102"/>
        <v>RA_546_46_4_202526</v>
      </c>
      <c r="AF1547" s="3">
        <v>202526</v>
      </c>
      <c r="AG1547" s="3" t="s">
        <v>193</v>
      </c>
      <c r="AH1547" s="3">
        <v>546</v>
      </c>
      <c r="AI1547" s="3">
        <v>46</v>
      </c>
      <c r="AJ1547" s="3" t="s">
        <v>89</v>
      </c>
      <c r="AK1547" s="3">
        <v>4</v>
      </c>
      <c r="AL1547" s="3">
        <v>298</v>
      </c>
    </row>
    <row r="1548" spans="31:38" x14ac:dyDescent="0.25">
      <c r="AE1548" s="3" t="str">
        <f t="shared" si="102"/>
        <v>RA_566_46_4_202526</v>
      </c>
      <c r="AF1548" s="3">
        <v>202526</v>
      </c>
      <c r="AG1548" s="3" t="s">
        <v>193</v>
      </c>
      <c r="AH1548" s="3">
        <v>566</v>
      </c>
      <c r="AI1548" s="3">
        <v>46</v>
      </c>
      <c r="AJ1548" s="3" t="s">
        <v>89</v>
      </c>
      <c r="AK1548" s="3">
        <v>4</v>
      </c>
      <c r="AL1548" s="3">
        <v>0</v>
      </c>
    </row>
    <row r="1549" spans="31:38" x14ac:dyDescent="0.25">
      <c r="AE1549" s="3" t="str">
        <f t="shared" si="102"/>
        <v>RA_568_46_4_202526</v>
      </c>
      <c r="AF1549" s="3">
        <v>202526</v>
      </c>
      <c r="AG1549" s="3" t="s">
        <v>193</v>
      </c>
      <c r="AH1549" s="3">
        <v>568</v>
      </c>
      <c r="AI1549" s="3">
        <v>46</v>
      </c>
      <c r="AJ1549" s="3" t="s">
        <v>89</v>
      </c>
      <c r="AK1549" s="3">
        <v>4</v>
      </c>
      <c r="AL1549" s="3">
        <v>0</v>
      </c>
    </row>
    <row r="1550" spans="31:38" x14ac:dyDescent="0.25">
      <c r="AE1550" s="3" t="str">
        <f t="shared" si="102"/>
        <v>RA_512_46_4_202526</v>
      </c>
      <c r="AF1550" s="3">
        <v>202526</v>
      </c>
      <c r="AG1550" s="3" t="s">
        <v>193</v>
      </c>
      <c r="AH1550" s="3">
        <v>512</v>
      </c>
      <c r="AI1550" s="3">
        <v>46</v>
      </c>
      <c r="AJ1550" s="3" t="s">
        <v>89</v>
      </c>
      <c r="AK1550" s="3">
        <v>4</v>
      </c>
      <c r="AL1550" s="3">
        <v>611.86500000000001</v>
      </c>
    </row>
    <row r="1551" spans="31:38" x14ac:dyDescent="0.25">
      <c r="AE1551" s="3" t="str">
        <f t="shared" si="102"/>
        <v>RA_574_46_4_202526</v>
      </c>
      <c r="AF1551" s="3">
        <v>202526</v>
      </c>
      <c r="AG1551" s="3" t="s">
        <v>193</v>
      </c>
      <c r="AH1551" s="3">
        <v>574</v>
      </c>
      <c r="AI1551" s="3">
        <v>46</v>
      </c>
      <c r="AJ1551" s="3" t="s">
        <v>89</v>
      </c>
      <c r="AK1551" s="3">
        <v>4</v>
      </c>
      <c r="AL1551" s="3">
        <v>0</v>
      </c>
    </row>
    <row r="1552" spans="31:38" x14ac:dyDescent="0.25">
      <c r="AE1552" s="3" t="str">
        <f t="shared" si="102"/>
        <v>RA_586_46_4_202526</v>
      </c>
      <c r="AF1552" s="3">
        <v>202526</v>
      </c>
      <c r="AG1552" s="3" t="s">
        <v>193</v>
      </c>
      <c r="AH1552" s="3">
        <v>586</v>
      </c>
      <c r="AI1552" s="3">
        <v>46</v>
      </c>
      <c r="AJ1552" s="3" t="s">
        <v>89</v>
      </c>
      <c r="AK1552" s="3">
        <v>4</v>
      </c>
      <c r="AL1552" s="3">
        <v>0</v>
      </c>
    </row>
    <row r="1553" spans="31:38" x14ac:dyDescent="0.25">
      <c r="AE1553" s="3" t="str">
        <f t="shared" si="102"/>
        <v>RA_542_46_4_202526</v>
      </c>
      <c r="AF1553" s="3">
        <v>202526</v>
      </c>
      <c r="AG1553" s="3" t="s">
        <v>193</v>
      </c>
      <c r="AH1553" s="3">
        <v>542</v>
      </c>
      <c r="AI1553" s="3">
        <v>46</v>
      </c>
      <c r="AJ1553" s="3" t="s">
        <v>89</v>
      </c>
      <c r="AK1553" s="3">
        <v>4</v>
      </c>
      <c r="AL1553" s="3">
        <v>1160.2839999999999</v>
      </c>
    </row>
    <row r="1554" spans="31:38" x14ac:dyDescent="0.25">
      <c r="AE1554" s="3" t="str">
        <f t="shared" si="102"/>
        <v>RA_540_46_4_202526</v>
      </c>
      <c r="AF1554" s="3">
        <v>202526</v>
      </c>
      <c r="AG1554" s="3" t="s">
        <v>193</v>
      </c>
      <c r="AH1554" s="3">
        <v>540</v>
      </c>
      <c r="AI1554" s="3">
        <v>46</v>
      </c>
      <c r="AJ1554" s="3" t="s">
        <v>89</v>
      </c>
      <c r="AK1554" s="3">
        <v>4</v>
      </c>
      <c r="AL1554" s="3">
        <v>8832.0029999999988</v>
      </c>
    </row>
    <row r="1555" spans="31:38" x14ac:dyDescent="0.25">
      <c r="AE1555" s="3" t="str">
        <f t="shared" si="102"/>
        <v>RA_572_46_4_202526</v>
      </c>
      <c r="AF1555" s="3">
        <v>202526</v>
      </c>
      <c r="AG1555" s="3" t="s">
        <v>193</v>
      </c>
      <c r="AH1555" s="3">
        <v>572</v>
      </c>
      <c r="AI1555" s="3">
        <v>46</v>
      </c>
      <c r="AJ1555" s="3" t="s">
        <v>89</v>
      </c>
      <c r="AK1555" s="3">
        <v>4</v>
      </c>
      <c r="AL1555" s="3">
        <v>0</v>
      </c>
    </row>
    <row r="1556" spans="31:38" x14ac:dyDescent="0.25">
      <c r="AE1556" s="3" t="str">
        <f t="shared" si="102"/>
        <v>RA_582_46_4_202526</v>
      </c>
      <c r="AF1556" s="3">
        <v>202526</v>
      </c>
      <c r="AG1556" s="3" t="s">
        <v>193</v>
      </c>
      <c r="AH1556" s="3">
        <v>582</v>
      </c>
      <c r="AI1556" s="3">
        <v>46</v>
      </c>
      <c r="AJ1556" s="3" t="s">
        <v>89</v>
      </c>
      <c r="AK1556" s="3">
        <v>4</v>
      </c>
      <c r="AL1556" s="3">
        <v>0</v>
      </c>
    </row>
    <row r="1557" spans="31:38" x14ac:dyDescent="0.25">
      <c r="AE1557" s="3" t="str">
        <f t="shared" si="102"/>
        <v>RA_544_46_4_202526</v>
      </c>
      <c r="AF1557" s="3">
        <v>202526</v>
      </c>
      <c r="AG1557" s="3" t="s">
        <v>193</v>
      </c>
      <c r="AH1557" s="3">
        <v>544</v>
      </c>
      <c r="AI1557" s="3">
        <v>46</v>
      </c>
      <c r="AJ1557" s="3" t="s">
        <v>89</v>
      </c>
      <c r="AK1557" s="3">
        <v>4</v>
      </c>
      <c r="AL1557" s="3">
        <v>500.15899999999999</v>
      </c>
    </row>
    <row r="1558" spans="31:38" x14ac:dyDescent="0.25">
      <c r="AE1558" s="3" t="str">
        <f t="shared" si="102"/>
        <v>RA_584_46_4_202526</v>
      </c>
      <c r="AF1558" s="3">
        <v>202526</v>
      </c>
      <c r="AG1558" s="3" t="s">
        <v>193</v>
      </c>
      <c r="AH1558" s="3">
        <v>584</v>
      </c>
      <c r="AI1558" s="3">
        <v>46</v>
      </c>
      <c r="AJ1558" s="3" t="s">
        <v>89</v>
      </c>
      <c r="AK1558" s="3">
        <v>4</v>
      </c>
      <c r="AL1558" s="3">
        <v>0</v>
      </c>
    </row>
    <row r="1559" spans="31:38" x14ac:dyDescent="0.25">
      <c r="AE1559" s="3" t="str">
        <f t="shared" si="102"/>
        <v>RA_514_46_4_202526</v>
      </c>
      <c r="AF1559" s="3">
        <v>202526</v>
      </c>
      <c r="AG1559" s="3" t="s">
        <v>193</v>
      </c>
      <c r="AH1559" s="3">
        <v>514</v>
      </c>
      <c r="AI1559" s="3">
        <v>46</v>
      </c>
      <c r="AJ1559" s="3" t="s">
        <v>89</v>
      </c>
      <c r="AK1559" s="3">
        <v>4</v>
      </c>
      <c r="AL1559" s="3">
        <v>314</v>
      </c>
    </row>
    <row r="1560" spans="31:38" x14ac:dyDescent="0.25">
      <c r="AE1560" s="3" t="str">
        <f t="shared" si="102"/>
        <v>RA_516_46_4_202526</v>
      </c>
      <c r="AF1560" s="3">
        <v>202526</v>
      </c>
      <c r="AG1560" s="3" t="s">
        <v>193</v>
      </c>
      <c r="AH1560" s="3">
        <v>516</v>
      </c>
      <c r="AI1560" s="3">
        <v>46</v>
      </c>
      <c r="AJ1560" s="3" t="s">
        <v>89</v>
      </c>
      <c r="AK1560" s="3">
        <v>4</v>
      </c>
      <c r="AL1560" s="3">
        <v>0</v>
      </c>
    </row>
    <row r="1561" spans="31:38" x14ac:dyDescent="0.25">
      <c r="AE1561" s="3" t="str">
        <f t="shared" si="102"/>
        <v>RA_518_46_4_202526</v>
      </c>
      <c r="AF1561" s="3">
        <v>202526</v>
      </c>
      <c r="AG1561" s="3" t="s">
        <v>193</v>
      </c>
      <c r="AH1561" s="3">
        <v>518</v>
      </c>
      <c r="AI1561" s="3">
        <v>46</v>
      </c>
      <c r="AJ1561" s="3" t="s">
        <v>89</v>
      </c>
      <c r="AK1561" s="3">
        <v>4</v>
      </c>
      <c r="AL1561" s="3">
        <v>1951.7171330294393</v>
      </c>
    </row>
    <row r="1562" spans="31:38" x14ac:dyDescent="0.25">
      <c r="AE1562" s="3" t="str">
        <f t="shared" si="102"/>
        <v>RA_520_46_4_202526</v>
      </c>
      <c r="AF1562" s="3">
        <v>202526</v>
      </c>
      <c r="AG1562" s="3" t="s">
        <v>193</v>
      </c>
      <c r="AH1562" s="3">
        <v>520</v>
      </c>
      <c r="AI1562" s="3">
        <v>46</v>
      </c>
      <c r="AJ1562" s="3" t="s">
        <v>89</v>
      </c>
      <c r="AK1562" s="3">
        <v>4</v>
      </c>
      <c r="AL1562" s="3">
        <v>1104.769</v>
      </c>
    </row>
    <row r="1563" spans="31:38" x14ac:dyDescent="0.25">
      <c r="AE1563" s="3" t="str">
        <f t="shared" si="102"/>
        <v>RA_522_46_4_202526</v>
      </c>
      <c r="AF1563" s="3">
        <v>202526</v>
      </c>
      <c r="AG1563" s="3" t="s">
        <v>193</v>
      </c>
      <c r="AH1563" s="3">
        <v>522</v>
      </c>
      <c r="AI1563" s="3">
        <v>46</v>
      </c>
      <c r="AJ1563" s="3" t="s">
        <v>89</v>
      </c>
      <c r="AK1563" s="3">
        <v>4</v>
      </c>
      <c r="AL1563" s="3">
        <v>8465.828379999999</v>
      </c>
    </row>
    <row r="1564" spans="31:38" x14ac:dyDescent="0.25">
      <c r="AE1564" s="3" t="str">
        <f t="shared" si="102"/>
        <v>RA_524_46_4_202526</v>
      </c>
      <c r="AF1564" s="3">
        <v>202526</v>
      </c>
      <c r="AG1564" s="3" t="s">
        <v>193</v>
      </c>
      <c r="AH1564" s="3">
        <v>524</v>
      </c>
      <c r="AI1564" s="3">
        <v>46</v>
      </c>
      <c r="AJ1564" s="3" t="s">
        <v>89</v>
      </c>
      <c r="AK1564" s="3">
        <v>4</v>
      </c>
      <c r="AL1564" s="3">
        <v>1329.01</v>
      </c>
    </row>
    <row r="1565" spans="31:38" x14ac:dyDescent="0.25">
      <c r="AE1565" s="3" t="str">
        <f t="shared" si="102"/>
        <v>RA_528_46_4_202526</v>
      </c>
      <c r="AF1565" s="3">
        <v>202526</v>
      </c>
      <c r="AG1565" s="3" t="s">
        <v>193</v>
      </c>
      <c r="AH1565" s="3">
        <v>528</v>
      </c>
      <c r="AI1565" s="3">
        <v>46</v>
      </c>
      <c r="AJ1565" s="3" t="s">
        <v>89</v>
      </c>
      <c r="AK1565" s="3">
        <v>4</v>
      </c>
      <c r="AL1565" s="3">
        <v>2292</v>
      </c>
    </row>
    <row r="1566" spans="31:38" x14ac:dyDescent="0.25">
      <c r="AE1566" s="3" t="str">
        <f t="shared" si="102"/>
        <v>RA_530_46_4_202526</v>
      </c>
      <c r="AF1566" s="3">
        <v>202526</v>
      </c>
      <c r="AG1566" s="3" t="s">
        <v>193</v>
      </c>
      <c r="AH1566" s="3">
        <v>530</v>
      </c>
      <c r="AI1566" s="3">
        <v>46</v>
      </c>
      <c r="AJ1566" s="3" t="s">
        <v>89</v>
      </c>
      <c r="AK1566" s="3">
        <v>4</v>
      </c>
      <c r="AL1566" s="3">
        <v>1420.877</v>
      </c>
    </row>
    <row r="1567" spans="31:38" x14ac:dyDescent="0.25">
      <c r="AE1567" s="3" t="str">
        <f t="shared" si="102"/>
        <v>RA_532_46_4_202526</v>
      </c>
      <c r="AF1567" s="3">
        <v>202526</v>
      </c>
      <c r="AG1567" s="3" t="s">
        <v>193</v>
      </c>
      <c r="AH1567" s="3">
        <v>532</v>
      </c>
      <c r="AI1567" s="3">
        <v>46</v>
      </c>
      <c r="AJ1567" s="3" t="s">
        <v>89</v>
      </c>
      <c r="AK1567" s="3">
        <v>4</v>
      </c>
      <c r="AL1567" s="3">
        <v>2356.1350000000002</v>
      </c>
    </row>
    <row r="1568" spans="31:38" x14ac:dyDescent="0.25">
      <c r="AE1568" s="3" t="str">
        <f t="shared" si="102"/>
        <v>RA_534_46_4_202526</v>
      </c>
      <c r="AF1568" s="3">
        <v>202526</v>
      </c>
      <c r="AG1568" s="3" t="s">
        <v>193</v>
      </c>
      <c r="AH1568" s="3">
        <v>534</v>
      </c>
      <c r="AI1568" s="3">
        <v>46</v>
      </c>
      <c r="AJ1568" s="3" t="s">
        <v>89</v>
      </c>
      <c r="AK1568" s="3">
        <v>4</v>
      </c>
      <c r="AL1568" s="3">
        <v>5611</v>
      </c>
    </row>
    <row r="1569" spans="31:38" x14ac:dyDescent="0.25">
      <c r="AE1569" s="3" t="str">
        <f t="shared" si="102"/>
        <v>RA_536_46_4_202526</v>
      </c>
      <c r="AF1569" s="3">
        <v>202526</v>
      </c>
      <c r="AG1569" s="3" t="s">
        <v>193</v>
      </c>
      <c r="AH1569" s="3">
        <v>536</v>
      </c>
      <c r="AI1569" s="3">
        <v>46</v>
      </c>
      <c r="AJ1569" s="3" t="s">
        <v>89</v>
      </c>
      <c r="AK1569" s="3">
        <v>4</v>
      </c>
      <c r="AL1569" s="3">
        <v>5705.8819999999996</v>
      </c>
    </row>
    <row r="1570" spans="31:38" x14ac:dyDescent="0.25">
      <c r="AE1570" s="3" t="str">
        <f t="shared" si="102"/>
        <v>RA_538_46_4_202526</v>
      </c>
      <c r="AF1570" s="3">
        <v>202526</v>
      </c>
      <c r="AG1570" s="3" t="s">
        <v>193</v>
      </c>
      <c r="AH1570" s="3">
        <v>538</v>
      </c>
      <c r="AI1570" s="3">
        <v>46</v>
      </c>
      <c r="AJ1570" s="3" t="s">
        <v>89</v>
      </c>
      <c r="AK1570" s="3">
        <v>4</v>
      </c>
      <c r="AL1570" s="3">
        <v>4298.3617304875279</v>
      </c>
    </row>
    <row r="1571" spans="31:38" x14ac:dyDescent="0.25">
      <c r="AE1571" s="3" t="str">
        <f t="shared" si="102"/>
        <v>RA_526_46_4_202526</v>
      </c>
      <c r="AF1571" s="3">
        <v>202526</v>
      </c>
      <c r="AG1571" s="3" t="s">
        <v>193</v>
      </c>
      <c r="AH1571" s="3">
        <v>526</v>
      </c>
      <c r="AI1571" s="3">
        <v>46</v>
      </c>
      <c r="AJ1571" s="3" t="s">
        <v>89</v>
      </c>
      <c r="AK1571" s="3">
        <v>4</v>
      </c>
      <c r="AL1571" s="3">
        <v>1999</v>
      </c>
    </row>
    <row r="1572" spans="31:38" x14ac:dyDescent="0.25">
      <c r="AE1572" s="3" t="str">
        <f t="shared" si="102"/>
        <v>RA_564_46_4_202425</v>
      </c>
      <c r="AF1572" s="3">
        <v>202425</v>
      </c>
      <c r="AG1572" s="3" t="s">
        <v>193</v>
      </c>
      <c r="AH1572" s="3">
        <v>564</v>
      </c>
      <c r="AI1572" s="3">
        <v>46</v>
      </c>
      <c r="AJ1572" s="3" t="s">
        <v>89</v>
      </c>
      <c r="AK1572" s="3">
        <v>4</v>
      </c>
      <c r="AL1572" s="3">
        <v>0</v>
      </c>
    </row>
    <row r="1573" spans="31:38" x14ac:dyDescent="0.25">
      <c r="AE1573" s="3" t="str">
        <f t="shared" si="102"/>
        <v>RA_545_46_4_202425</v>
      </c>
      <c r="AF1573" s="3">
        <v>202425</v>
      </c>
      <c r="AG1573" s="3" t="s">
        <v>193</v>
      </c>
      <c r="AH1573" s="3">
        <v>545</v>
      </c>
      <c r="AI1573" s="3">
        <v>46</v>
      </c>
      <c r="AJ1573" s="3" t="s">
        <v>89</v>
      </c>
      <c r="AK1573" s="3">
        <v>4</v>
      </c>
      <c r="AL1573" s="3">
        <v>4149.7984913195078</v>
      </c>
    </row>
    <row r="1574" spans="31:38" x14ac:dyDescent="0.25">
      <c r="AE1574" s="3" t="str">
        <f t="shared" si="102"/>
        <v>RA_546_46_4_202425</v>
      </c>
      <c r="AF1574" s="3">
        <v>202425</v>
      </c>
      <c r="AG1574" s="3" t="s">
        <v>193</v>
      </c>
      <c r="AH1574" s="3">
        <v>546</v>
      </c>
      <c r="AI1574" s="3">
        <v>46</v>
      </c>
      <c r="AJ1574" s="3" t="s">
        <v>89</v>
      </c>
      <c r="AK1574" s="3">
        <v>4</v>
      </c>
      <c r="AL1574" s="3">
        <v>253</v>
      </c>
    </row>
    <row r="1575" spans="31:38" x14ac:dyDescent="0.25">
      <c r="AE1575" s="3" t="str">
        <f t="shared" si="102"/>
        <v>RA_548_46_4_202425</v>
      </c>
      <c r="AF1575" s="3">
        <v>202425</v>
      </c>
      <c r="AG1575" s="3" t="s">
        <v>193</v>
      </c>
      <c r="AH1575" s="3">
        <v>548</v>
      </c>
      <c r="AI1575" s="3">
        <v>46</v>
      </c>
      <c r="AJ1575" s="3" t="s">
        <v>89</v>
      </c>
      <c r="AK1575" s="3">
        <v>4</v>
      </c>
      <c r="AL1575" s="3">
        <v>1907.856</v>
      </c>
    </row>
    <row r="1576" spans="31:38" x14ac:dyDescent="0.25">
      <c r="AE1576" s="3" t="str">
        <f t="shared" si="102"/>
        <v>RA_550_46_4_202425</v>
      </c>
      <c r="AF1576" s="3">
        <v>202425</v>
      </c>
      <c r="AG1576" s="3" t="s">
        <v>193</v>
      </c>
      <c r="AH1576" s="3">
        <v>550</v>
      </c>
      <c r="AI1576" s="3">
        <v>46</v>
      </c>
      <c r="AJ1576" s="3" t="s">
        <v>89</v>
      </c>
      <c r="AK1576" s="3">
        <v>4</v>
      </c>
      <c r="AL1576" s="3">
        <v>17691.766</v>
      </c>
    </row>
    <row r="1577" spans="31:38" x14ac:dyDescent="0.25">
      <c r="AE1577" s="3" t="str">
        <f t="shared" si="102"/>
        <v>RA_552_46_4_202425</v>
      </c>
      <c r="AF1577" s="3">
        <v>202425</v>
      </c>
      <c r="AG1577" s="3" t="s">
        <v>193</v>
      </c>
      <c r="AH1577" s="3">
        <v>552</v>
      </c>
      <c r="AI1577" s="3">
        <v>46</v>
      </c>
      <c r="AJ1577" s="3" t="s">
        <v>89</v>
      </c>
      <c r="AK1577" s="3">
        <v>4</v>
      </c>
      <c r="AL1577" s="3">
        <v>7848.96</v>
      </c>
    </row>
    <row r="1578" spans="31:38" x14ac:dyDescent="0.25">
      <c r="AE1578" s="3" t="str">
        <f t="shared" si="102"/>
        <v>RA_562_46_4_202425</v>
      </c>
      <c r="AF1578" s="3">
        <v>202425</v>
      </c>
      <c r="AG1578" s="3" t="s">
        <v>193</v>
      </c>
      <c r="AH1578" s="3">
        <v>562</v>
      </c>
      <c r="AI1578" s="3">
        <v>46</v>
      </c>
      <c r="AJ1578" s="3" t="s">
        <v>89</v>
      </c>
      <c r="AK1578" s="3">
        <v>4</v>
      </c>
      <c r="AL1578" s="3">
        <v>0</v>
      </c>
    </row>
    <row r="1579" spans="31:38" x14ac:dyDescent="0.25">
      <c r="AE1579" s="3" t="str">
        <f t="shared" si="102"/>
        <v>RA_566_46_4_202425</v>
      </c>
      <c r="AF1579" s="3">
        <v>202425</v>
      </c>
      <c r="AG1579" s="3" t="s">
        <v>193</v>
      </c>
      <c r="AH1579" s="3">
        <v>566</v>
      </c>
      <c r="AI1579" s="3">
        <v>46</v>
      </c>
      <c r="AJ1579" s="3" t="s">
        <v>89</v>
      </c>
      <c r="AK1579" s="3">
        <v>4</v>
      </c>
      <c r="AL1579" s="3">
        <v>0</v>
      </c>
    </row>
    <row r="1580" spans="31:38" x14ac:dyDescent="0.25">
      <c r="AE1580" s="3" t="str">
        <f t="shared" si="102"/>
        <v>RA_568_46_4_202425</v>
      </c>
      <c r="AF1580" s="3">
        <v>202425</v>
      </c>
      <c r="AG1580" s="3" t="s">
        <v>193</v>
      </c>
      <c r="AH1580" s="3">
        <v>568</v>
      </c>
      <c r="AI1580" s="3">
        <v>46</v>
      </c>
      <c r="AJ1580" s="3" t="s">
        <v>89</v>
      </c>
      <c r="AK1580" s="3">
        <v>4</v>
      </c>
      <c r="AL1580" s="3">
        <v>0</v>
      </c>
    </row>
    <row r="1581" spans="31:38" x14ac:dyDescent="0.25">
      <c r="AE1581" s="3" t="str">
        <f t="shared" si="102"/>
        <v>RA_572_46_4_202425</v>
      </c>
      <c r="AF1581" s="3">
        <v>202425</v>
      </c>
      <c r="AG1581" s="3" t="s">
        <v>193</v>
      </c>
      <c r="AH1581" s="3">
        <v>572</v>
      </c>
      <c r="AI1581" s="3">
        <v>46</v>
      </c>
      <c r="AJ1581" s="3" t="s">
        <v>89</v>
      </c>
      <c r="AK1581" s="3">
        <v>4</v>
      </c>
      <c r="AL1581" s="3">
        <v>0</v>
      </c>
    </row>
    <row r="1582" spans="31:38" x14ac:dyDescent="0.25">
      <c r="AE1582" s="3" t="str">
        <f t="shared" si="102"/>
        <v>RA_574_46_4_202425</v>
      </c>
      <c r="AF1582" s="3">
        <v>202425</v>
      </c>
      <c r="AG1582" s="3" t="s">
        <v>193</v>
      </c>
      <c r="AH1582" s="3">
        <v>574</v>
      </c>
      <c r="AI1582" s="3">
        <v>46</v>
      </c>
      <c r="AJ1582" s="3" t="s">
        <v>89</v>
      </c>
      <c r="AK1582" s="3">
        <v>4</v>
      </c>
      <c r="AL1582" s="3">
        <v>0</v>
      </c>
    </row>
    <row r="1583" spans="31:38" x14ac:dyDescent="0.25">
      <c r="AE1583" s="3" t="str">
        <f t="shared" si="102"/>
        <v>RA_576_46_4_202425</v>
      </c>
      <c r="AF1583" s="3">
        <v>202425</v>
      </c>
      <c r="AG1583" s="3" t="s">
        <v>193</v>
      </c>
      <c r="AH1583" s="3">
        <v>576</v>
      </c>
      <c r="AI1583" s="3">
        <v>46</v>
      </c>
      <c r="AJ1583" s="3" t="s">
        <v>89</v>
      </c>
      <c r="AK1583" s="3">
        <v>4</v>
      </c>
      <c r="AL1583" s="3">
        <v>0</v>
      </c>
    </row>
    <row r="1584" spans="31:38" x14ac:dyDescent="0.25">
      <c r="AE1584" s="3" t="str">
        <f t="shared" si="102"/>
        <v>RA_582_46_4_202425</v>
      </c>
      <c r="AF1584" s="3">
        <v>202425</v>
      </c>
      <c r="AG1584" s="3" t="s">
        <v>193</v>
      </c>
      <c r="AH1584" s="3">
        <v>582</v>
      </c>
      <c r="AI1584" s="3">
        <v>46</v>
      </c>
      <c r="AJ1584" s="3" t="s">
        <v>89</v>
      </c>
      <c r="AK1584" s="3">
        <v>4</v>
      </c>
      <c r="AL1584" s="3">
        <v>0</v>
      </c>
    </row>
    <row r="1585" spans="31:38" x14ac:dyDescent="0.25">
      <c r="AE1585" s="3" t="str">
        <f t="shared" si="102"/>
        <v>RA_586_46_4_202425</v>
      </c>
      <c r="AF1585" s="3">
        <v>202425</v>
      </c>
      <c r="AG1585" s="3" t="s">
        <v>193</v>
      </c>
      <c r="AH1585" s="3">
        <v>586</v>
      </c>
      <c r="AI1585" s="3">
        <v>46</v>
      </c>
      <c r="AJ1585" s="3" t="s">
        <v>89</v>
      </c>
      <c r="AK1585" s="3">
        <v>4</v>
      </c>
      <c r="AL1585" s="3">
        <v>0</v>
      </c>
    </row>
    <row r="1586" spans="31:38" x14ac:dyDescent="0.25">
      <c r="AE1586" s="3" t="str">
        <f t="shared" si="102"/>
        <v>RA_544_46_4_202425</v>
      </c>
      <c r="AF1586" s="3">
        <v>202425</v>
      </c>
      <c r="AG1586" s="3" t="s">
        <v>193</v>
      </c>
      <c r="AH1586" s="3">
        <v>544</v>
      </c>
      <c r="AI1586" s="3">
        <v>46</v>
      </c>
      <c r="AJ1586" s="3" t="s">
        <v>89</v>
      </c>
      <c r="AK1586" s="3">
        <v>4</v>
      </c>
      <c r="AL1586" s="3">
        <v>476.608</v>
      </c>
    </row>
    <row r="1587" spans="31:38" x14ac:dyDescent="0.25">
      <c r="AE1587" s="3" t="str">
        <f t="shared" si="102"/>
        <v>RA_584_46_4_202425</v>
      </c>
      <c r="AF1587" s="3">
        <v>202425</v>
      </c>
      <c r="AG1587" s="3" t="s">
        <v>193</v>
      </c>
      <c r="AH1587" s="3">
        <v>584</v>
      </c>
      <c r="AI1587" s="3">
        <v>46</v>
      </c>
      <c r="AJ1587" s="3" t="s">
        <v>89</v>
      </c>
      <c r="AK1587" s="3">
        <v>4</v>
      </c>
      <c r="AL1587" s="3">
        <v>0</v>
      </c>
    </row>
    <row r="1588" spans="31:38" x14ac:dyDescent="0.25">
      <c r="AE1588" s="3" t="str">
        <f t="shared" si="102"/>
        <v>RA_512_46_4_202425</v>
      </c>
      <c r="AF1588" s="3">
        <v>202425</v>
      </c>
      <c r="AG1588" s="3" t="s">
        <v>193</v>
      </c>
      <c r="AH1588" s="3">
        <v>512</v>
      </c>
      <c r="AI1588" s="3">
        <v>46</v>
      </c>
      <c r="AJ1588" s="3" t="s">
        <v>89</v>
      </c>
      <c r="AK1588" s="3">
        <v>4</v>
      </c>
      <c r="AL1588" s="3">
        <v>565.85500000000002</v>
      </c>
    </row>
    <row r="1589" spans="31:38" x14ac:dyDescent="0.25">
      <c r="AE1589" s="3" t="str">
        <f t="shared" si="102"/>
        <v>RA_542_46_4_202425</v>
      </c>
      <c r="AF1589" s="3">
        <v>202425</v>
      </c>
      <c r="AG1589" s="3" t="s">
        <v>193</v>
      </c>
      <c r="AH1589" s="3">
        <v>542</v>
      </c>
      <c r="AI1589" s="3">
        <v>46</v>
      </c>
      <c r="AJ1589" s="3" t="s">
        <v>89</v>
      </c>
      <c r="AK1589" s="3">
        <v>4</v>
      </c>
      <c r="AL1589" s="3">
        <v>1231.6390000000001</v>
      </c>
    </row>
    <row r="1590" spans="31:38" x14ac:dyDescent="0.25">
      <c r="AE1590" s="3" t="str">
        <f t="shared" si="102"/>
        <v>RA_514_46_4_202425</v>
      </c>
      <c r="AF1590" s="3">
        <v>202425</v>
      </c>
      <c r="AG1590" s="3" t="s">
        <v>193</v>
      </c>
      <c r="AH1590" s="3">
        <v>514</v>
      </c>
      <c r="AI1590" s="3">
        <v>46</v>
      </c>
      <c r="AJ1590" s="3" t="s">
        <v>89</v>
      </c>
      <c r="AK1590" s="3">
        <v>4</v>
      </c>
      <c r="AL1590" s="3">
        <v>319</v>
      </c>
    </row>
    <row r="1591" spans="31:38" x14ac:dyDescent="0.25">
      <c r="AE1591" s="3" t="str">
        <f t="shared" si="102"/>
        <v>RA_516_46_4_202425</v>
      </c>
      <c r="AF1591" s="3">
        <v>202425</v>
      </c>
      <c r="AG1591" s="3" t="s">
        <v>193</v>
      </c>
      <c r="AH1591" s="3">
        <v>516</v>
      </c>
      <c r="AI1591" s="3">
        <v>46</v>
      </c>
      <c r="AJ1591" s="3" t="s">
        <v>89</v>
      </c>
      <c r="AK1591" s="3">
        <v>4</v>
      </c>
      <c r="AL1591" s="3">
        <v>145</v>
      </c>
    </row>
    <row r="1592" spans="31:38" x14ac:dyDescent="0.25">
      <c r="AE1592" s="3" t="str">
        <f t="shared" si="102"/>
        <v>RA_518_46_4_202425</v>
      </c>
      <c r="AF1592" s="3">
        <v>202425</v>
      </c>
      <c r="AG1592" s="3" t="s">
        <v>193</v>
      </c>
      <c r="AH1592" s="3">
        <v>518</v>
      </c>
      <c r="AI1592" s="3">
        <v>46</v>
      </c>
      <c r="AJ1592" s="3" t="s">
        <v>89</v>
      </c>
      <c r="AK1592" s="3">
        <v>4</v>
      </c>
      <c r="AL1592" s="3">
        <v>1978.32</v>
      </c>
    </row>
    <row r="1593" spans="31:38" x14ac:dyDescent="0.25">
      <c r="AE1593" s="3" t="str">
        <f t="shared" si="102"/>
        <v>RA_520_46_4_202425</v>
      </c>
      <c r="AF1593" s="3">
        <v>202425</v>
      </c>
      <c r="AG1593" s="3" t="s">
        <v>193</v>
      </c>
      <c r="AH1593" s="3">
        <v>520</v>
      </c>
      <c r="AI1593" s="3">
        <v>46</v>
      </c>
      <c r="AJ1593" s="3" t="s">
        <v>89</v>
      </c>
      <c r="AK1593" s="3">
        <v>4</v>
      </c>
      <c r="AL1593" s="3">
        <v>1104.9859999999999</v>
      </c>
    </row>
    <row r="1594" spans="31:38" x14ac:dyDescent="0.25">
      <c r="AE1594" s="3" t="str">
        <f t="shared" si="102"/>
        <v>RA_522_46_4_202425</v>
      </c>
      <c r="AF1594" s="3">
        <v>202425</v>
      </c>
      <c r="AG1594" s="3" t="s">
        <v>193</v>
      </c>
      <c r="AH1594" s="3">
        <v>522</v>
      </c>
      <c r="AI1594" s="3">
        <v>46</v>
      </c>
      <c r="AJ1594" s="3" t="s">
        <v>89</v>
      </c>
      <c r="AK1594" s="3">
        <v>4</v>
      </c>
      <c r="AL1594" s="3">
        <v>7451.3119999999999</v>
      </c>
    </row>
    <row r="1595" spans="31:38" x14ac:dyDescent="0.25">
      <c r="AE1595" s="3" t="str">
        <f t="shared" si="102"/>
        <v>RA_524_46_4_202425</v>
      </c>
      <c r="AF1595" s="3">
        <v>202425</v>
      </c>
      <c r="AG1595" s="3" t="s">
        <v>193</v>
      </c>
      <c r="AH1595" s="3">
        <v>524</v>
      </c>
      <c r="AI1595" s="3">
        <v>46</v>
      </c>
      <c r="AJ1595" s="3" t="s">
        <v>89</v>
      </c>
      <c r="AK1595" s="3">
        <v>4</v>
      </c>
      <c r="AL1595" s="3">
        <v>1332.91</v>
      </c>
    </row>
    <row r="1596" spans="31:38" x14ac:dyDescent="0.25">
      <c r="AE1596" s="3" t="str">
        <f t="shared" si="102"/>
        <v>RA_540_46_4_202425</v>
      </c>
      <c r="AF1596" s="3">
        <v>202425</v>
      </c>
      <c r="AG1596" s="3" t="s">
        <v>193</v>
      </c>
      <c r="AH1596" s="3">
        <v>540</v>
      </c>
      <c r="AI1596" s="3">
        <v>46</v>
      </c>
      <c r="AJ1596" s="3" t="s">
        <v>89</v>
      </c>
      <c r="AK1596" s="3">
        <v>4</v>
      </c>
      <c r="AL1596" s="3">
        <v>9022.0139999999992</v>
      </c>
    </row>
    <row r="1597" spans="31:38" x14ac:dyDescent="0.25">
      <c r="AE1597" s="3" t="str">
        <f t="shared" si="102"/>
        <v>RA_528_46_4_202425</v>
      </c>
      <c r="AF1597" s="3">
        <v>202425</v>
      </c>
      <c r="AG1597" s="3" t="s">
        <v>193</v>
      </c>
      <c r="AH1597" s="3">
        <v>528</v>
      </c>
      <c r="AI1597" s="3">
        <v>46</v>
      </c>
      <c r="AJ1597" s="3" t="s">
        <v>89</v>
      </c>
      <c r="AK1597" s="3">
        <v>4</v>
      </c>
      <c r="AL1597" s="3">
        <v>3155</v>
      </c>
    </row>
    <row r="1598" spans="31:38" x14ac:dyDescent="0.25">
      <c r="AE1598" s="3" t="str">
        <f t="shared" si="102"/>
        <v>RA_530_46_4_202425</v>
      </c>
      <c r="AF1598" s="3">
        <v>202425</v>
      </c>
      <c r="AG1598" s="3" t="s">
        <v>193</v>
      </c>
      <c r="AH1598" s="3">
        <v>530</v>
      </c>
      <c r="AI1598" s="3">
        <v>46</v>
      </c>
      <c r="AJ1598" s="3" t="s">
        <v>89</v>
      </c>
      <c r="AK1598" s="3">
        <v>4</v>
      </c>
      <c r="AL1598" s="3">
        <v>1376.1849999999999</v>
      </c>
    </row>
    <row r="1599" spans="31:38" x14ac:dyDescent="0.25">
      <c r="AE1599" s="3" t="str">
        <f t="shared" si="102"/>
        <v>RA_532_46_4_202425</v>
      </c>
      <c r="AF1599" s="3">
        <v>202425</v>
      </c>
      <c r="AG1599" s="3" t="s">
        <v>193</v>
      </c>
      <c r="AH1599" s="3">
        <v>532</v>
      </c>
      <c r="AI1599" s="3">
        <v>46</v>
      </c>
      <c r="AJ1599" s="3" t="s">
        <v>89</v>
      </c>
      <c r="AK1599" s="3">
        <v>4</v>
      </c>
      <c r="AL1599" s="3">
        <v>1708.0409999999999</v>
      </c>
    </row>
    <row r="1600" spans="31:38" x14ac:dyDescent="0.25">
      <c r="AE1600" s="3" t="str">
        <f t="shared" si="102"/>
        <v>RA_534_46_4_202425</v>
      </c>
      <c r="AF1600" s="3">
        <v>202425</v>
      </c>
      <c r="AG1600" s="3" t="s">
        <v>193</v>
      </c>
      <c r="AH1600" s="3">
        <v>534</v>
      </c>
      <c r="AI1600" s="3">
        <v>46</v>
      </c>
      <c r="AJ1600" s="3" t="s">
        <v>89</v>
      </c>
      <c r="AK1600" s="3">
        <v>4</v>
      </c>
      <c r="AL1600" s="3">
        <v>4525</v>
      </c>
    </row>
    <row r="1601" spans="31:38" x14ac:dyDescent="0.25">
      <c r="AE1601" s="3" t="str">
        <f t="shared" si="102"/>
        <v>RA_536_46_4_202425</v>
      </c>
      <c r="AF1601" s="3">
        <v>202425</v>
      </c>
      <c r="AG1601" s="3" t="s">
        <v>193</v>
      </c>
      <c r="AH1601" s="3">
        <v>536</v>
      </c>
      <c r="AI1601" s="3">
        <v>46</v>
      </c>
      <c r="AJ1601" s="3" t="s">
        <v>89</v>
      </c>
      <c r="AK1601" s="3">
        <v>4</v>
      </c>
      <c r="AL1601" s="3">
        <v>441.78600000000006</v>
      </c>
    </row>
    <row r="1602" spans="31:38" x14ac:dyDescent="0.25">
      <c r="AE1602" s="3" t="str">
        <f t="shared" si="102"/>
        <v>RA_538_46_4_202425</v>
      </c>
      <c r="AF1602" s="3">
        <v>202425</v>
      </c>
      <c r="AG1602" s="3" t="s">
        <v>193</v>
      </c>
      <c r="AH1602" s="3">
        <v>538</v>
      </c>
      <c r="AI1602" s="3">
        <v>46</v>
      </c>
      <c r="AJ1602" s="3" t="s">
        <v>89</v>
      </c>
      <c r="AK1602" s="3">
        <v>4</v>
      </c>
      <c r="AL1602" s="3">
        <v>232</v>
      </c>
    </row>
    <row r="1603" spans="31:38" x14ac:dyDescent="0.25">
      <c r="AE1603" s="3" t="str">
        <f t="shared" si="102"/>
        <v>RA_526_46_4_202425</v>
      </c>
      <c r="AF1603" s="3">
        <v>202425</v>
      </c>
      <c r="AG1603" s="3" t="s">
        <v>193</v>
      </c>
      <c r="AH1603" s="3">
        <v>526</v>
      </c>
      <c r="AI1603" s="3">
        <v>46</v>
      </c>
      <c r="AJ1603" s="3" t="s">
        <v>89</v>
      </c>
      <c r="AK1603" s="3">
        <v>4</v>
      </c>
      <c r="AL1603" s="3">
        <v>1679.6129450854348</v>
      </c>
    </row>
    <row r="1604" spans="31:38" x14ac:dyDescent="0.25">
      <c r="AE1604" s="3" t="str">
        <f t="shared" ref="AE1604:AE1667" si="103">AG1604&amp;"_"&amp;AH1604&amp;"_"&amp;AI1604&amp;"_"&amp;AK1604&amp;"_"&amp;AF1604</f>
        <v>RA_574_47_4_202526</v>
      </c>
      <c r="AF1604" s="3">
        <v>202526</v>
      </c>
      <c r="AG1604" s="3" t="s">
        <v>193</v>
      </c>
      <c r="AH1604" s="3">
        <v>574</v>
      </c>
      <c r="AI1604" s="3">
        <v>47</v>
      </c>
      <c r="AJ1604" s="3" t="s">
        <v>174</v>
      </c>
      <c r="AK1604" s="3">
        <v>4</v>
      </c>
      <c r="AL1604" s="3">
        <v>0</v>
      </c>
    </row>
    <row r="1605" spans="31:38" x14ac:dyDescent="0.25">
      <c r="AE1605" s="3" t="str">
        <f t="shared" si="103"/>
        <v>RA_544_47_4_202526</v>
      </c>
      <c r="AF1605" s="3">
        <v>202526</v>
      </c>
      <c r="AG1605" s="3" t="s">
        <v>193</v>
      </c>
      <c r="AH1605" s="3">
        <v>544</v>
      </c>
      <c r="AI1605" s="3">
        <v>47</v>
      </c>
      <c r="AJ1605" s="3" t="s">
        <v>174</v>
      </c>
      <c r="AK1605" s="3">
        <v>4</v>
      </c>
      <c r="AL1605" s="3">
        <v>1235.3150000000001</v>
      </c>
    </row>
    <row r="1606" spans="31:38" x14ac:dyDescent="0.25">
      <c r="AE1606" s="3" t="str">
        <f t="shared" si="103"/>
        <v>RA_545_47_4_202526</v>
      </c>
      <c r="AF1606" s="3">
        <v>202526</v>
      </c>
      <c r="AG1606" s="3" t="s">
        <v>193</v>
      </c>
      <c r="AH1606" s="3">
        <v>545</v>
      </c>
      <c r="AI1606" s="3">
        <v>47</v>
      </c>
      <c r="AJ1606" s="3" t="s">
        <v>174</v>
      </c>
      <c r="AK1606" s="3">
        <v>4</v>
      </c>
      <c r="AL1606" s="3">
        <v>1048.0250000000001</v>
      </c>
    </row>
    <row r="1607" spans="31:38" x14ac:dyDescent="0.25">
      <c r="AE1607" s="3" t="str">
        <f t="shared" si="103"/>
        <v>RA_546_47_4_202526</v>
      </c>
      <c r="AF1607" s="3">
        <v>202526</v>
      </c>
      <c r="AG1607" s="3" t="s">
        <v>193</v>
      </c>
      <c r="AH1607" s="3">
        <v>546</v>
      </c>
      <c r="AI1607" s="3">
        <v>47</v>
      </c>
      <c r="AJ1607" s="3" t="s">
        <v>174</v>
      </c>
      <c r="AK1607" s="3">
        <v>4</v>
      </c>
      <c r="AL1607" s="3">
        <v>1104</v>
      </c>
    </row>
    <row r="1608" spans="31:38" x14ac:dyDescent="0.25">
      <c r="AE1608" s="3" t="str">
        <f t="shared" si="103"/>
        <v>RA_548_47_4_202526</v>
      </c>
      <c r="AF1608" s="3">
        <v>202526</v>
      </c>
      <c r="AG1608" s="3" t="s">
        <v>193</v>
      </c>
      <c r="AH1608" s="3">
        <v>548</v>
      </c>
      <c r="AI1608" s="3">
        <v>47</v>
      </c>
      <c r="AJ1608" s="3" t="s">
        <v>174</v>
      </c>
      <c r="AK1608" s="3">
        <v>4</v>
      </c>
      <c r="AL1608" s="3">
        <v>870.78399999999999</v>
      </c>
    </row>
    <row r="1609" spans="31:38" x14ac:dyDescent="0.25">
      <c r="AE1609" s="3" t="str">
        <f t="shared" si="103"/>
        <v>RA_550_47_4_202526</v>
      </c>
      <c r="AF1609" s="3">
        <v>202526</v>
      </c>
      <c r="AG1609" s="3" t="s">
        <v>193</v>
      </c>
      <c r="AH1609" s="3">
        <v>550</v>
      </c>
      <c r="AI1609" s="3">
        <v>47</v>
      </c>
      <c r="AJ1609" s="3" t="s">
        <v>174</v>
      </c>
      <c r="AK1609" s="3">
        <v>4</v>
      </c>
      <c r="AL1609" s="3">
        <v>1900.345</v>
      </c>
    </row>
    <row r="1610" spans="31:38" x14ac:dyDescent="0.25">
      <c r="AE1610" s="3" t="str">
        <f t="shared" si="103"/>
        <v>RA_552_47_4_202526</v>
      </c>
      <c r="AF1610" s="3">
        <v>202526</v>
      </c>
      <c r="AG1610" s="3" t="s">
        <v>193</v>
      </c>
      <c r="AH1610" s="3">
        <v>552</v>
      </c>
      <c r="AI1610" s="3">
        <v>47</v>
      </c>
      <c r="AJ1610" s="3" t="s">
        <v>174</v>
      </c>
      <c r="AK1610" s="3">
        <v>4</v>
      </c>
      <c r="AL1610" s="3">
        <v>2587.0679999999998</v>
      </c>
    </row>
    <row r="1611" spans="31:38" x14ac:dyDescent="0.25">
      <c r="AE1611" s="3" t="str">
        <f t="shared" si="103"/>
        <v>RA_562_47_4_202526</v>
      </c>
      <c r="AF1611" s="3">
        <v>202526</v>
      </c>
      <c r="AG1611" s="3" t="s">
        <v>193</v>
      </c>
      <c r="AH1611" s="3">
        <v>562</v>
      </c>
      <c r="AI1611" s="3">
        <v>47</v>
      </c>
      <c r="AJ1611" s="3" t="s">
        <v>174</v>
      </c>
      <c r="AK1611" s="3">
        <v>4</v>
      </c>
      <c r="AL1611" s="3">
        <v>0</v>
      </c>
    </row>
    <row r="1612" spans="31:38" x14ac:dyDescent="0.25">
      <c r="AE1612" s="3" t="str">
        <f t="shared" si="103"/>
        <v>RA_564_47_4_202526</v>
      </c>
      <c r="AF1612" s="3">
        <v>202526</v>
      </c>
      <c r="AG1612" s="3" t="s">
        <v>193</v>
      </c>
      <c r="AH1612" s="3">
        <v>564</v>
      </c>
      <c r="AI1612" s="3">
        <v>47</v>
      </c>
      <c r="AJ1612" s="3" t="s">
        <v>174</v>
      </c>
      <c r="AK1612" s="3">
        <v>4</v>
      </c>
      <c r="AL1612" s="3">
        <v>0</v>
      </c>
    </row>
    <row r="1613" spans="31:38" x14ac:dyDescent="0.25">
      <c r="AE1613" s="3" t="str">
        <f t="shared" si="103"/>
        <v>RA_542_47_4_202526</v>
      </c>
      <c r="AF1613" s="3">
        <v>202526</v>
      </c>
      <c r="AG1613" s="3" t="s">
        <v>193</v>
      </c>
      <c r="AH1613" s="3">
        <v>542</v>
      </c>
      <c r="AI1613" s="3">
        <v>47</v>
      </c>
      <c r="AJ1613" s="3" t="s">
        <v>174</v>
      </c>
      <c r="AK1613" s="3">
        <v>4</v>
      </c>
      <c r="AL1613" s="3">
        <v>524.25400000000002</v>
      </c>
    </row>
    <row r="1614" spans="31:38" x14ac:dyDescent="0.25">
      <c r="AE1614" s="3" t="str">
        <f t="shared" si="103"/>
        <v>RA_586_47_4_202526</v>
      </c>
      <c r="AF1614" s="3">
        <v>202526</v>
      </c>
      <c r="AG1614" s="3" t="s">
        <v>193</v>
      </c>
      <c r="AH1614" s="3">
        <v>586</v>
      </c>
      <c r="AI1614" s="3">
        <v>47</v>
      </c>
      <c r="AJ1614" s="3" t="s">
        <v>174</v>
      </c>
      <c r="AK1614" s="3">
        <v>4</v>
      </c>
      <c r="AL1614" s="3">
        <v>0</v>
      </c>
    </row>
    <row r="1615" spans="31:38" x14ac:dyDescent="0.25">
      <c r="AE1615" s="3" t="str">
        <f t="shared" si="103"/>
        <v>RA_572_47_4_202526</v>
      </c>
      <c r="AF1615" s="3">
        <v>202526</v>
      </c>
      <c r="AG1615" s="3" t="s">
        <v>193</v>
      </c>
      <c r="AH1615" s="3">
        <v>572</v>
      </c>
      <c r="AI1615" s="3">
        <v>47</v>
      </c>
      <c r="AJ1615" s="3" t="s">
        <v>174</v>
      </c>
      <c r="AK1615" s="3">
        <v>4</v>
      </c>
      <c r="AL1615" s="3">
        <v>0</v>
      </c>
    </row>
    <row r="1616" spans="31:38" x14ac:dyDescent="0.25">
      <c r="AE1616" s="3" t="str">
        <f t="shared" si="103"/>
        <v>RA_584_47_4_202526</v>
      </c>
      <c r="AF1616" s="3">
        <v>202526</v>
      </c>
      <c r="AG1616" s="3" t="s">
        <v>193</v>
      </c>
      <c r="AH1616" s="3">
        <v>584</v>
      </c>
      <c r="AI1616" s="3">
        <v>47</v>
      </c>
      <c r="AJ1616" s="3" t="s">
        <v>174</v>
      </c>
      <c r="AK1616" s="3">
        <v>4</v>
      </c>
      <c r="AL1616" s="3">
        <v>0</v>
      </c>
    </row>
    <row r="1617" spans="31:38" x14ac:dyDescent="0.25">
      <c r="AE1617" s="3" t="str">
        <f t="shared" si="103"/>
        <v>RA_576_47_4_202526</v>
      </c>
      <c r="AF1617" s="3">
        <v>202526</v>
      </c>
      <c r="AG1617" s="3" t="s">
        <v>193</v>
      </c>
      <c r="AH1617" s="3">
        <v>576</v>
      </c>
      <c r="AI1617" s="3">
        <v>47</v>
      </c>
      <c r="AJ1617" s="3" t="s">
        <v>174</v>
      </c>
      <c r="AK1617" s="3">
        <v>4</v>
      </c>
      <c r="AL1617" s="3">
        <v>0</v>
      </c>
    </row>
    <row r="1618" spans="31:38" x14ac:dyDescent="0.25">
      <c r="AE1618" s="3" t="str">
        <f t="shared" si="103"/>
        <v>RA_582_47_4_202526</v>
      </c>
      <c r="AF1618" s="3">
        <v>202526</v>
      </c>
      <c r="AG1618" s="3" t="s">
        <v>193</v>
      </c>
      <c r="AH1618" s="3">
        <v>582</v>
      </c>
      <c r="AI1618" s="3">
        <v>47</v>
      </c>
      <c r="AJ1618" s="3" t="s">
        <v>174</v>
      </c>
      <c r="AK1618" s="3">
        <v>4</v>
      </c>
      <c r="AL1618" s="3">
        <v>0</v>
      </c>
    </row>
    <row r="1619" spans="31:38" x14ac:dyDescent="0.25">
      <c r="AE1619" s="3" t="str">
        <f t="shared" si="103"/>
        <v>RA_568_47_4_202526</v>
      </c>
      <c r="AF1619" s="3">
        <v>202526</v>
      </c>
      <c r="AG1619" s="3" t="s">
        <v>193</v>
      </c>
      <c r="AH1619" s="3">
        <v>568</v>
      </c>
      <c r="AI1619" s="3">
        <v>47</v>
      </c>
      <c r="AJ1619" s="3" t="s">
        <v>174</v>
      </c>
      <c r="AK1619" s="3">
        <v>4</v>
      </c>
      <c r="AL1619" s="3">
        <v>0</v>
      </c>
    </row>
    <row r="1620" spans="31:38" x14ac:dyDescent="0.25">
      <c r="AE1620" s="3" t="str">
        <f t="shared" si="103"/>
        <v>RA_518_47_4_202526</v>
      </c>
      <c r="AF1620" s="3">
        <v>202526</v>
      </c>
      <c r="AG1620" s="3" t="s">
        <v>193</v>
      </c>
      <c r="AH1620" s="3">
        <v>518</v>
      </c>
      <c r="AI1620" s="3">
        <v>47</v>
      </c>
      <c r="AJ1620" s="3" t="s">
        <v>174</v>
      </c>
      <c r="AK1620" s="3">
        <v>4</v>
      </c>
      <c r="AL1620" s="3">
        <v>2241.9569633346791</v>
      </c>
    </row>
    <row r="1621" spans="31:38" x14ac:dyDescent="0.25">
      <c r="AE1621" s="3" t="str">
        <f t="shared" si="103"/>
        <v>RA_540_47_4_202526</v>
      </c>
      <c r="AF1621" s="3">
        <v>202526</v>
      </c>
      <c r="AG1621" s="3" t="s">
        <v>193</v>
      </c>
      <c r="AH1621" s="3">
        <v>540</v>
      </c>
      <c r="AI1621" s="3">
        <v>47</v>
      </c>
      <c r="AJ1621" s="3" t="s">
        <v>174</v>
      </c>
      <c r="AK1621" s="3">
        <v>4</v>
      </c>
      <c r="AL1621" s="3">
        <v>2046.865</v>
      </c>
    </row>
    <row r="1622" spans="31:38" x14ac:dyDescent="0.25">
      <c r="AE1622" s="3" t="str">
        <f t="shared" si="103"/>
        <v>RA_566_47_4_202526</v>
      </c>
      <c r="AF1622" s="3">
        <v>202526</v>
      </c>
      <c r="AG1622" s="3" t="s">
        <v>193</v>
      </c>
      <c r="AH1622" s="3">
        <v>566</v>
      </c>
      <c r="AI1622" s="3">
        <v>47</v>
      </c>
      <c r="AJ1622" s="3" t="s">
        <v>174</v>
      </c>
      <c r="AK1622" s="3">
        <v>4</v>
      </c>
      <c r="AL1622" s="3">
        <v>0</v>
      </c>
    </row>
    <row r="1623" spans="31:38" x14ac:dyDescent="0.25">
      <c r="AE1623" s="3" t="str">
        <f t="shared" si="103"/>
        <v>RA_512_47_4_202526</v>
      </c>
      <c r="AF1623" s="3">
        <v>202526</v>
      </c>
      <c r="AG1623" s="3" t="s">
        <v>193</v>
      </c>
      <c r="AH1623" s="3">
        <v>512</v>
      </c>
      <c r="AI1623" s="3">
        <v>47</v>
      </c>
      <c r="AJ1623" s="3" t="s">
        <v>174</v>
      </c>
      <c r="AK1623" s="3">
        <v>4</v>
      </c>
      <c r="AL1623" s="3">
        <v>754.45600000000002</v>
      </c>
    </row>
    <row r="1624" spans="31:38" x14ac:dyDescent="0.25">
      <c r="AE1624" s="3" t="str">
        <f t="shared" si="103"/>
        <v>RA_516_47_4_202526</v>
      </c>
      <c r="AF1624" s="3">
        <v>202526</v>
      </c>
      <c r="AG1624" s="3" t="s">
        <v>193</v>
      </c>
      <c r="AH1624" s="3">
        <v>516</v>
      </c>
      <c r="AI1624" s="3">
        <v>47</v>
      </c>
      <c r="AJ1624" s="3" t="s">
        <v>174</v>
      </c>
      <c r="AK1624" s="3">
        <v>4</v>
      </c>
      <c r="AL1624" s="3">
        <v>2582.8500000000004</v>
      </c>
    </row>
    <row r="1625" spans="31:38" x14ac:dyDescent="0.25">
      <c r="AE1625" s="3" t="str">
        <f t="shared" si="103"/>
        <v>RA_520_47_4_202526</v>
      </c>
      <c r="AF1625" s="3">
        <v>202526</v>
      </c>
      <c r="AG1625" s="3" t="s">
        <v>193</v>
      </c>
      <c r="AH1625" s="3">
        <v>520</v>
      </c>
      <c r="AI1625" s="3">
        <v>47</v>
      </c>
      <c r="AJ1625" s="3" t="s">
        <v>174</v>
      </c>
      <c r="AK1625" s="3">
        <v>4</v>
      </c>
      <c r="AL1625" s="3">
        <v>1887.376</v>
      </c>
    </row>
    <row r="1626" spans="31:38" x14ac:dyDescent="0.25">
      <c r="AE1626" s="3" t="str">
        <f t="shared" si="103"/>
        <v>RA_522_47_4_202526</v>
      </c>
      <c r="AF1626" s="3">
        <v>202526</v>
      </c>
      <c r="AG1626" s="3" t="s">
        <v>193</v>
      </c>
      <c r="AH1626" s="3">
        <v>522</v>
      </c>
      <c r="AI1626" s="3">
        <v>47</v>
      </c>
      <c r="AJ1626" s="3" t="s">
        <v>174</v>
      </c>
      <c r="AK1626" s="3">
        <v>4</v>
      </c>
      <c r="AL1626" s="3">
        <v>1486.9410000000003</v>
      </c>
    </row>
    <row r="1627" spans="31:38" x14ac:dyDescent="0.25">
      <c r="AE1627" s="3" t="str">
        <f t="shared" si="103"/>
        <v>RA_524_47_4_202526</v>
      </c>
      <c r="AF1627" s="3">
        <v>202526</v>
      </c>
      <c r="AG1627" s="3" t="s">
        <v>193</v>
      </c>
      <c r="AH1627" s="3">
        <v>524</v>
      </c>
      <c r="AI1627" s="3">
        <v>47</v>
      </c>
      <c r="AJ1627" s="3" t="s">
        <v>174</v>
      </c>
      <c r="AK1627" s="3">
        <v>4</v>
      </c>
      <c r="AL1627" s="3">
        <v>695.41750000000002</v>
      </c>
    </row>
    <row r="1628" spans="31:38" x14ac:dyDescent="0.25">
      <c r="AE1628" s="3" t="str">
        <f t="shared" si="103"/>
        <v>RA_528_47_4_202526</v>
      </c>
      <c r="AF1628" s="3">
        <v>202526</v>
      </c>
      <c r="AG1628" s="3" t="s">
        <v>193</v>
      </c>
      <c r="AH1628" s="3">
        <v>528</v>
      </c>
      <c r="AI1628" s="3">
        <v>47</v>
      </c>
      <c r="AJ1628" s="3" t="s">
        <v>174</v>
      </c>
      <c r="AK1628" s="3">
        <v>4</v>
      </c>
      <c r="AL1628" s="3">
        <v>805</v>
      </c>
    </row>
    <row r="1629" spans="31:38" x14ac:dyDescent="0.25">
      <c r="AE1629" s="3" t="str">
        <f t="shared" si="103"/>
        <v>RA_530_47_4_202526</v>
      </c>
      <c r="AF1629" s="3">
        <v>202526</v>
      </c>
      <c r="AG1629" s="3" t="s">
        <v>193</v>
      </c>
      <c r="AH1629" s="3">
        <v>530</v>
      </c>
      <c r="AI1629" s="3">
        <v>47</v>
      </c>
      <c r="AJ1629" s="3" t="s">
        <v>174</v>
      </c>
      <c r="AK1629" s="3">
        <v>4</v>
      </c>
      <c r="AL1629" s="3">
        <v>3324.51</v>
      </c>
    </row>
    <row r="1630" spans="31:38" x14ac:dyDescent="0.25">
      <c r="AE1630" s="3" t="str">
        <f t="shared" si="103"/>
        <v>RA_532_47_4_202526</v>
      </c>
      <c r="AF1630" s="3">
        <v>202526</v>
      </c>
      <c r="AG1630" s="3" t="s">
        <v>193</v>
      </c>
      <c r="AH1630" s="3">
        <v>532</v>
      </c>
      <c r="AI1630" s="3">
        <v>47</v>
      </c>
      <c r="AJ1630" s="3" t="s">
        <v>174</v>
      </c>
      <c r="AK1630" s="3">
        <v>4</v>
      </c>
      <c r="AL1630" s="3">
        <v>4312.8999999999996</v>
      </c>
    </row>
    <row r="1631" spans="31:38" x14ac:dyDescent="0.25">
      <c r="AE1631" s="3" t="str">
        <f t="shared" si="103"/>
        <v>RA_534_47_4_202526</v>
      </c>
      <c r="AF1631" s="3">
        <v>202526</v>
      </c>
      <c r="AG1631" s="3" t="s">
        <v>193</v>
      </c>
      <c r="AH1631" s="3">
        <v>534</v>
      </c>
      <c r="AI1631" s="3">
        <v>47</v>
      </c>
      <c r="AJ1631" s="3" t="s">
        <v>174</v>
      </c>
      <c r="AK1631" s="3">
        <v>4</v>
      </c>
      <c r="AL1631" s="3">
        <v>998.24599999999998</v>
      </c>
    </row>
    <row r="1632" spans="31:38" x14ac:dyDescent="0.25">
      <c r="AE1632" s="3" t="str">
        <f t="shared" si="103"/>
        <v>RA_526_47_4_202526</v>
      </c>
      <c r="AF1632" s="3">
        <v>202526</v>
      </c>
      <c r="AG1632" s="3" t="s">
        <v>193</v>
      </c>
      <c r="AH1632" s="3">
        <v>526</v>
      </c>
      <c r="AI1632" s="3">
        <v>47</v>
      </c>
      <c r="AJ1632" s="3" t="s">
        <v>174</v>
      </c>
      <c r="AK1632" s="3">
        <v>4</v>
      </c>
      <c r="AL1632" s="3">
        <v>968</v>
      </c>
    </row>
    <row r="1633" spans="31:38" x14ac:dyDescent="0.25">
      <c r="AE1633" s="3" t="str">
        <f t="shared" si="103"/>
        <v>RA_538_47_4_202526</v>
      </c>
      <c r="AF1633" s="3">
        <v>202526</v>
      </c>
      <c r="AG1633" s="3" t="s">
        <v>193</v>
      </c>
      <c r="AH1633" s="3">
        <v>538</v>
      </c>
      <c r="AI1633" s="3">
        <v>47</v>
      </c>
      <c r="AJ1633" s="3" t="s">
        <v>174</v>
      </c>
      <c r="AK1633" s="3">
        <v>4</v>
      </c>
      <c r="AL1633" s="3">
        <v>24.530203182301033</v>
      </c>
    </row>
    <row r="1634" spans="31:38" x14ac:dyDescent="0.25">
      <c r="AE1634" s="3" t="str">
        <f t="shared" si="103"/>
        <v>RA_514_47_4_202526</v>
      </c>
      <c r="AF1634" s="3">
        <v>202526</v>
      </c>
      <c r="AG1634" s="3" t="s">
        <v>193</v>
      </c>
      <c r="AH1634" s="3">
        <v>514</v>
      </c>
      <c r="AI1634" s="3">
        <v>47</v>
      </c>
      <c r="AJ1634" s="3" t="s">
        <v>174</v>
      </c>
      <c r="AK1634" s="3">
        <v>4</v>
      </c>
      <c r="AL1634" s="3">
        <v>1410.855</v>
      </c>
    </row>
    <row r="1635" spans="31:38" x14ac:dyDescent="0.25">
      <c r="AE1635" s="3" t="str">
        <f t="shared" si="103"/>
        <v>RA_536_47_4_202526</v>
      </c>
      <c r="AF1635" s="3">
        <v>202526</v>
      </c>
      <c r="AG1635" s="3" t="s">
        <v>193</v>
      </c>
      <c r="AH1635" s="3">
        <v>536</v>
      </c>
      <c r="AI1635" s="3">
        <v>47</v>
      </c>
      <c r="AJ1635" s="3" t="s">
        <v>174</v>
      </c>
      <c r="AK1635" s="3">
        <v>4</v>
      </c>
      <c r="AL1635" s="3">
        <v>798.40300000000002</v>
      </c>
    </row>
    <row r="1636" spans="31:38" x14ac:dyDescent="0.25">
      <c r="AE1636" s="3" t="str">
        <f t="shared" si="103"/>
        <v>RA_562_47_4_202425</v>
      </c>
      <c r="AF1636" s="3">
        <v>202425</v>
      </c>
      <c r="AG1636" s="3" t="s">
        <v>193</v>
      </c>
      <c r="AH1636" s="3">
        <v>562</v>
      </c>
      <c r="AI1636" s="3">
        <v>47</v>
      </c>
      <c r="AJ1636" s="3" t="s">
        <v>174</v>
      </c>
      <c r="AK1636" s="3">
        <v>4</v>
      </c>
      <c r="AL1636" s="3">
        <v>0</v>
      </c>
    </row>
    <row r="1637" spans="31:38" x14ac:dyDescent="0.25">
      <c r="AE1637" s="3" t="str">
        <f t="shared" si="103"/>
        <v>RA_545_47_4_202425</v>
      </c>
      <c r="AF1637" s="3">
        <v>202425</v>
      </c>
      <c r="AG1637" s="3" t="s">
        <v>193</v>
      </c>
      <c r="AH1637" s="3">
        <v>545</v>
      </c>
      <c r="AI1637" s="3">
        <v>47</v>
      </c>
      <c r="AJ1637" s="3" t="s">
        <v>174</v>
      </c>
      <c r="AK1637" s="3">
        <v>4</v>
      </c>
      <c r="AL1637" s="3">
        <v>1099.1966583254414</v>
      </c>
    </row>
    <row r="1638" spans="31:38" x14ac:dyDescent="0.25">
      <c r="AE1638" s="3" t="str">
        <f t="shared" si="103"/>
        <v>RA_586_47_4_202425</v>
      </c>
      <c r="AF1638" s="3">
        <v>202425</v>
      </c>
      <c r="AG1638" s="3" t="s">
        <v>193</v>
      </c>
      <c r="AH1638" s="3">
        <v>586</v>
      </c>
      <c r="AI1638" s="3">
        <v>47</v>
      </c>
      <c r="AJ1638" s="3" t="s">
        <v>174</v>
      </c>
      <c r="AK1638" s="3">
        <v>4</v>
      </c>
      <c r="AL1638" s="3">
        <v>0</v>
      </c>
    </row>
    <row r="1639" spans="31:38" x14ac:dyDescent="0.25">
      <c r="AE1639" s="3" t="str">
        <f t="shared" si="103"/>
        <v>RA_546_47_4_202425</v>
      </c>
      <c r="AF1639" s="3">
        <v>202425</v>
      </c>
      <c r="AG1639" s="3" t="s">
        <v>193</v>
      </c>
      <c r="AH1639" s="3">
        <v>546</v>
      </c>
      <c r="AI1639" s="3">
        <v>47</v>
      </c>
      <c r="AJ1639" s="3" t="s">
        <v>174</v>
      </c>
      <c r="AK1639" s="3">
        <v>4</v>
      </c>
      <c r="AL1639" s="3">
        <v>1215</v>
      </c>
    </row>
    <row r="1640" spans="31:38" x14ac:dyDescent="0.25">
      <c r="AE1640" s="3" t="str">
        <f t="shared" si="103"/>
        <v>RA_548_47_4_202425</v>
      </c>
      <c r="AF1640" s="3">
        <v>202425</v>
      </c>
      <c r="AG1640" s="3" t="s">
        <v>193</v>
      </c>
      <c r="AH1640" s="3">
        <v>548</v>
      </c>
      <c r="AI1640" s="3">
        <v>47</v>
      </c>
      <c r="AJ1640" s="3" t="s">
        <v>174</v>
      </c>
      <c r="AK1640" s="3">
        <v>4</v>
      </c>
      <c r="AL1640" s="3">
        <v>1028.085</v>
      </c>
    </row>
    <row r="1641" spans="31:38" x14ac:dyDescent="0.25">
      <c r="AE1641" s="3" t="str">
        <f t="shared" si="103"/>
        <v>RA_550_47_4_202425</v>
      </c>
      <c r="AF1641" s="3">
        <v>202425</v>
      </c>
      <c r="AG1641" s="3" t="s">
        <v>193</v>
      </c>
      <c r="AH1641" s="3">
        <v>550</v>
      </c>
      <c r="AI1641" s="3">
        <v>47</v>
      </c>
      <c r="AJ1641" s="3" t="s">
        <v>174</v>
      </c>
      <c r="AK1641" s="3">
        <v>4</v>
      </c>
      <c r="AL1641" s="3">
        <v>2236.4250000000002</v>
      </c>
    </row>
    <row r="1642" spans="31:38" x14ac:dyDescent="0.25">
      <c r="AE1642" s="3" t="str">
        <f t="shared" si="103"/>
        <v>RA_552_47_4_202425</v>
      </c>
      <c r="AF1642" s="3">
        <v>202425</v>
      </c>
      <c r="AG1642" s="3" t="s">
        <v>193</v>
      </c>
      <c r="AH1642" s="3">
        <v>552</v>
      </c>
      <c r="AI1642" s="3">
        <v>47</v>
      </c>
      <c r="AJ1642" s="3" t="s">
        <v>174</v>
      </c>
      <c r="AK1642" s="3">
        <v>4</v>
      </c>
      <c r="AL1642" s="3">
        <v>1582.55</v>
      </c>
    </row>
    <row r="1643" spans="31:38" x14ac:dyDescent="0.25">
      <c r="AE1643" s="3" t="str">
        <f t="shared" si="103"/>
        <v>RA_564_47_4_202425</v>
      </c>
      <c r="AF1643" s="3">
        <v>202425</v>
      </c>
      <c r="AG1643" s="3" t="s">
        <v>193</v>
      </c>
      <c r="AH1643" s="3">
        <v>564</v>
      </c>
      <c r="AI1643" s="3">
        <v>47</v>
      </c>
      <c r="AJ1643" s="3" t="s">
        <v>174</v>
      </c>
      <c r="AK1643" s="3">
        <v>4</v>
      </c>
      <c r="AL1643" s="3">
        <v>0</v>
      </c>
    </row>
    <row r="1644" spans="31:38" x14ac:dyDescent="0.25">
      <c r="AE1644" s="3" t="str">
        <f t="shared" si="103"/>
        <v>RA_566_47_4_202425</v>
      </c>
      <c r="AF1644" s="3">
        <v>202425</v>
      </c>
      <c r="AG1644" s="3" t="s">
        <v>193</v>
      </c>
      <c r="AH1644" s="3">
        <v>566</v>
      </c>
      <c r="AI1644" s="3">
        <v>47</v>
      </c>
      <c r="AJ1644" s="3" t="s">
        <v>174</v>
      </c>
      <c r="AK1644" s="3">
        <v>4</v>
      </c>
      <c r="AL1644" s="3">
        <v>0</v>
      </c>
    </row>
    <row r="1645" spans="31:38" x14ac:dyDescent="0.25">
      <c r="AE1645" s="3" t="str">
        <f t="shared" si="103"/>
        <v>RA_568_47_4_202425</v>
      </c>
      <c r="AF1645" s="3">
        <v>202425</v>
      </c>
      <c r="AG1645" s="3" t="s">
        <v>193</v>
      </c>
      <c r="AH1645" s="3">
        <v>568</v>
      </c>
      <c r="AI1645" s="3">
        <v>47</v>
      </c>
      <c r="AJ1645" s="3" t="s">
        <v>174</v>
      </c>
      <c r="AK1645" s="3">
        <v>4</v>
      </c>
      <c r="AL1645" s="3">
        <v>0</v>
      </c>
    </row>
    <row r="1646" spans="31:38" x14ac:dyDescent="0.25">
      <c r="AE1646" s="3" t="str">
        <f t="shared" si="103"/>
        <v>RA_572_47_4_202425</v>
      </c>
      <c r="AF1646" s="3">
        <v>202425</v>
      </c>
      <c r="AG1646" s="3" t="s">
        <v>193</v>
      </c>
      <c r="AH1646" s="3">
        <v>572</v>
      </c>
      <c r="AI1646" s="3">
        <v>47</v>
      </c>
      <c r="AJ1646" s="3" t="s">
        <v>174</v>
      </c>
      <c r="AK1646" s="3">
        <v>4</v>
      </c>
      <c r="AL1646" s="3">
        <v>0</v>
      </c>
    </row>
    <row r="1647" spans="31:38" x14ac:dyDescent="0.25">
      <c r="AE1647" s="3" t="str">
        <f t="shared" si="103"/>
        <v>RA_574_47_4_202425</v>
      </c>
      <c r="AF1647" s="3">
        <v>202425</v>
      </c>
      <c r="AG1647" s="3" t="s">
        <v>193</v>
      </c>
      <c r="AH1647" s="3">
        <v>574</v>
      </c>
      <c r="AI1647" s="3">
        <v>47</v>
      </c>
      <c r="AJ1647" s="3" t="s">
        <v>174</v>
      </c>
      <c r="AK1647" s="3">
        <v>4</v>
      </c>
      <c r="AL1647" s="3">
        <v>0</v>
      </c>
    </row>
    <row r="1648" spans="31:38" x14ac:dyDescent="0.25">
      <c r="AE1648" s="3" t="str">
        <f t="shared" si="103"/>
        <v>RA_576_47_4_202425</v>
      </c>
      <c r="AF1648" s="3">
        <v>202425</v>
      </c>
      <c r="AG1648" s="3" t="s">
        <v>193</v>
      </c>
      <c r="AH1648" s="3">
        <v>576</v>
      </c>
      <c r="AI1648" s="3">
        <v>47</v>
      </c>
      <c r="AJ1648" s="3" t="s">
        <v>174</v>
      </c>
      <c r="AK1648" s="3">
        <v>4</v>
      </c>
      <c r="AL1648" s="3">
        <v>0</v>
      </c>
    </row>
    <row r="1649" spans="31:38" x14ac:dyDescent="0.25">
      <c r="AE1649" s="3" t="str">
        <f t="shared" si="103"/>
        <v>RA_584_47_4_202425</v>
      </c>
      <c r="AF1649" s="3">
        <v>202425</v>
      </c>
      <c r="AG1649" s="3" t="s">
        <v>193</v>
      </c>
      <c r="AH1649" s="3">
        <v>584</v>
      </c>
      <c r="AI1649" s="3">
        <v>47</v>
      </c>
      <c r="AJ1649" s="3" t="s">
        <v>174</v>
      </c>
      <c r="AK1649" s="3">
        <v>4</v>
      </c>
      <c r="AL1649" s="3">
        <v>0</v>
      </c>
    </row>
    <row r="1650" spans="31:38" x14ac:dyDescent="0.25">
      <c r="AE1650" s="3" t="str">
        <f t="shared" si="103"/>
        <v>RA_540_47_4_202425</v>
      </c>
      <c r="AF1650" s="3">
        <v>202425</v>
      </c>
      <c r="AG1650" s="3" t="s">
        <v>193</v>
      </c>
      <c r="AH1650" s="3">
        <v>540</v>
      </c>
      <c r="AI1650" s="3">
        <v>47</v>
      </c>
      <c r="AJ1650" s="3" t="s">
        <v>174</v>
      </c>
      <c r="AK1650" s="3">
        <v>4</v>
      </c>
      <c r="AL1650" s="3">
        <v>1864.424</v>
      </c>
    </row>
    <row r="1651" spans="31:38" x14ac:dyDescent="0.25">
      <c r="AE1651" s="3" t="str">
        <f t="shared" si="103"/>
        <v>RA_582_47_4_202425</v>
      </c>
      <c r="AF1651" s="3">
        <v>202425</v>
      </c>
      <c r="AG1651" s="3" t="s">
        <v>193</v>
      </c>
      <c r="AH1651" s="3">
        <v>582</v>
      </c>
      <c r="AI1651" s="3">
        <v>47</v>
      </c>
      <c r="AJ1651" s="3" t="s">
        <v>174</v>
      </c>
      <c r="AK1651" s="3">
        <v>4</v>
      </c>
      <c r="AL1651" s="3">
        <v>0</v>
      </c>
    </row>
    <row r="1652" spans="31:38" x14ac:dyDescent="0.25">
      <c r="AE1652" s="3" t="str">
        <f t="shared" si="103"/>
        <v>RA_520_47_4_202425</v>
      </c>
      <c r="AF1652" s="3">
        <v>202425</v>
      </c>
      <c r="AG1652" s="3" t="s">
        <v>193</v>
      </c>
      <c r="AH1652" s="3">
        <v>520</v>
      </c>
      <c r="AI1652" s="3">
        <v>47</v>
      </c>
      <c r="AJ1652" s="3" t="s">
        <v>174</v>
      </c>
      <c r="AK1652" s="3">
        <v>4</v>
      </c>
      <c r="AL1652" s="3">
        <v>1684.7739999999999</v>
      </c>
    </row>
    <row r="1653" spans="31:38" x14ac:dyDescent="0.25">
      <c r="AE1653" s="3" t="str">
        <f t="shared" si="103"/>
        <v>RA_544_47_4_202425</v>
      </c>
      <c r="AF1653" s="3">
        <v>202425</v>
      </c>
      <c r="AG1653" s="3" t="s">
        <v>193</v>
      </c>
      <c r="AH1653" s="3">
        <v>544</v>
      </c>
      <c r="AI1653" s="3">
        <v>47</v>
      </c>
      <c r="AJ1653" s="3" t="s">
        <v>174</v>
      </c>
      <c r="AK1653" s="3">
        <v>4</v>
      </c>
      <c r="AL1653" s="3">
        <v>1949.2530000000002</v>
      </c>
    </row>
    <row r="1654" spans="31:38" x14ac:dyDescent="0.25">
      <c r="AE1654" s="3" t="str">
        <f t="shared" si="103"/>
        <v>RA_542_47_4_202425</v>
      </c>
      <c r="AF1654" s="3">
        <v>202425</v>
      </c>
      <c r="AG1654" s="3" t="s">
        <v>193</v>
      </c>
      <c r="AH1654" s="3">
        <v>542</v>
      </c>
      <c r="AI1654" s="3">
        <v>47</v>
      </c>
      <c r="AJ1654" s="3" t="s">
        <v>174</v>
      </c>
      <c r="AK1654" s="3">
        <v>4</v>
      </c>
      <c r="AL1654" s="3">
        <v>216.63900000000001</v>
      </c>
    </row>
    <row r="1655" spans="31:38" x14ac:dyDescent="0.25">
      <c r="AE1655" s="3" t="str">
        <f t="shared" si="103"/>
        <v>RA_512_47_4_202425</v>
      </c>
      <c r="AF1655" s="3">
        <v>202425</v>
      </c>
      <c r="AG1655" s="3" t="s">
        <v>193</v>
      </c>
      <c r="AH1655" s="3">
        <v>512</v>
      </c>
      <c r="AI1655" s="3">
        <v>47</v>
      </c>
      <c r="AJ1655" s="3" t="s">
        <v>174</v>
      </c>
      <c r="AK1655" s="3">
        <v>4</v>
      </c>
      <c r="AL1655" s="3">
        <v>699.32299999999998</v>
      </c>
    </row>
    <row r="1656" spans="31:38" x14ac:dyDescent="0.25">
      <c r="AE1656" s="3" t="str">
        <f t="shared" si="103"/>
        <v>RA_514_47_4_202425</v>
      </c>
      <c r="AF1656" s="3">
        <v>202425</v>
      </c>
      <c r="AG1656" s="3" t="s">
        <v>193</v>
      </c>
      <c r="AH1656" s="3">
        <v>514</v>
      </c>
      <c r="AI1656" s="3">
        <v>47</v>
      </c>
      <c r="AJ1656" s="3" t="s">
        <v>174</v>
      </c>
      <c r="AK1656" s="3">
        <v>4</v>
      </c>
      <c r="AL1656" s="3">
        <v>1363.413</v>
      </c>
    </row>
    <row r="1657" spans="31:38" x14ac:dyDescent="0.25">
      <c r="AE1657" s="3" t="str">
        <f t="shared" si="103"/>
        <v>RA_518_47_4_202425</v>
      </c>
      <c r="AF1657" s="3">
        <v>202425</v>
      </c>
      <c r="AG1657" s="3" t="s">
        <v>193</v>
      </c>
      <c r="AH1657" s="3">
        <v>518</v>
      </c>
      <c r="AI1657" s="3">
        <v>47</v>
      </c>
      <c r="AJ1657" s="3" t="s">
        <v>174</v>
      </c>
      <c r="AK1657" s="3">
        <v>4</v>
      </c>
      <c r="AL1657" s="3">
        <v>2188.5419999999999</v>
      </c>
    </row>
    <row r="1658" spans="31:38" x14ac:dyDescent="0.25">
      <c r="AE1658" s="3" t="str">
        <f t="shared" si="103"/>
        <v>RA_522_47_4_202425</v>
      </c>
      <c r="AF1658" s="3">
        <v>202425</v>
      </c>
      <c r="AG1658" s="3" t="s">
        <v>193</v>
      </c>
      <c r="AH1658" s="3">
        <v>522</v>
      </c>
      <c r="AI1658" s="3">
        <v>47</v>
      </c>
      <c r="AJ1658" s="3" t="s">
        <v>174</v>
      </c>
      <c r="AK1658" s="3">
        <v>4</v>
      </c>
      <c r="AL1658" s="3">
        <v>2377.1960800000002</v>
      </c>
    </row>
    <row r="1659" spans="31:38" x14ac:dyDescent="0.25">
      <c r="AE1659" s="3" t="str">
        <f t="shared" si="103"/>
        <v>RA_524_47_4_202425</v>
      </c>
      <c r="AF1659" s="3">
        <v>202425</v>
      </c>
      <c r="AG1659" s="3" t="s">
        <v>193</v>
      </c>
      <c r="AH1659" s="3">
        <v>524</v>
      </c>
      <c r="AI1659" s="3">
        <v>47</v>
      </c>
      <c r="AJ1659" s="3" t="s">
        <v>174</v>
      </c>
      <c r="AK1659" s="3">
        <v>4</v>
      </c>
      <c r="AL1659" s="3">
        <v>846.6</v>
      </c>
    </row>
    <row r="1660" spans="31:38" x14ac:dyDescent="0.25">
      <c r="AE1660" s="3" t="str">
        <f t="shared" si="103"/>
        <v>RA_526_47_4_202425</v>
      </c>
      <c r="AF1660" s="3">
        <v>202425</v>
      </c>
      <c r="AG1660" s="3" t="s">
        <v>193</v>
      </c>
      <c r="AH1660" s="3">
        <v>526</v>
      </c>
      <c r="AI1660" s="3">
        <v>47</v>
      </c>
      <c r="AJ1660" s="3" t="s">
        <v>174</v>
      </c>
      <c r="AK1660" s="3">
        <v>4</v>
      </c>
      <c r="AL1660" s="3">
        <v>928.18658522027738</v>
      </c>
    </row>
    <row r="1661" spans="31:38" x14ac:dyDescent="0.25">
      <c r="AE1661" s="3" t="str">
        <f t="shared" si="103"/>
        <v>RA_528_47_4_202425</v>
      </c>
      <c r="AF1661" s="3">
        <v>202425</v>
      </c>
      <c r="AG1661" s="3" t="s">
        <v>193</v>
      </c>
      <c r="AH1661" s="3">
        <v>528</v>
      </c>
      <c r="AI1661" s="3">
        <v>47</v>
      </c>
      <c r="AJ1661" s="3" t="s">
        <v>174</v>
      </c>
      <c r="AK1661" s="3">
        <v>4</v>
      </c>
      <c r="AL1661" s="3">
        <v>826</v>
      </c>
    </row>
    <row r="1662" spans="31:38" x14ac:dyDescent="0.25">
      <c r="AE1662" s="3" t="str">
        <f t="shared" si="103"/>
        <v>RA_530_47_4_202425</v>
      </c>
      <c r="AF1662" s="3">
        <v>202425</v>
      </c>
      <c r="AG1662" s="3" t="s">
        <v>193</v>
      </c>
      <c r="AH1662" s="3">
        <v>530</v>
      </c>
      <c r="AI1662" s="3">
        <v>47</v>
      </c>
      <c r="AJ1662" s="3" t="s">
        <v>174</v>
      </c>
      <c r="AK1662" s="3">
        <v>4</v>
      </c>
      <c r="AL1662" s="3">
        <v>3217.752</v>
      </c>
    </row>
    <row r="1663" spans="31:38" x14ac:dyDescent="0.25">
      <c r="AE1663" s="3" t="str">
        <f t="shared" si="103"/>
        <v>RA_532_47_4_202425</v>
      </c>
      <c r="AF1663" s="3">
        <v>202425</v>
      </c>
      <c r="AG1663" s="3" t="s">
        <v>193</v>
      </c>
      <c r="AH1663" s="3">
        <v>532</v>
      </c>
      <c r="AI1663" s="3">
        <v>47</v>
      </c>
      <c r="AJ1663" s="3" t="s">
        <v>174</v>
      </c>
      <c r="AK1663" s="3">
        <v>4</v>
      </c>
      <c r="AL1663" s="3">
        <v>4745</v>
      </c>
    </row>
    <row r="1664" spans="31:38" x14ac:dyDescent="0.25">
      <c r="AE1664" s="3" t="str">
        <f t="shared" si="103"/>
        <v>RA_534_47_4_202425</v>
      </c>
      <c r="AF1664" s="3">
        <v>202425</v>
      </c>
      <c r="AG1664" s="3" t="s">
        <v>193</v>
      </c>
      <c r="AH1664" s="3">
        <v>534</v>
      </c>
      <c r="AI1664" s="3">
        <v>47</v>
      </c>
      <c r="AJ1664" s="3" t="s">
        <v>174</v>
      </c>
      <c r="AK1664" s="3">
        <v>4</v>
      </c>
      <c r="AL1664" s="3">
        <v>1029.4079999999999</v>
      </c>
    </row>
    <row r="1665" spans="31:38" x14ac:dyDescent="0.25">
      <c r="AE1665" s="3" t="str">
        <f t="shared" si="103"/>
        <v>RA_536_47_4_202425</v>
      </c>
      <c r="AF1665" s="3">
        <v>202425</v>
      </c>
      <c r="AG1665" s="3" t="s">
        <v>193</v>
      </c>
      <c r="AH1665" s="3">
        <v>536</v>
      </c>
      <c r="AI1665" s="3">
        <v>47</v>
      </c>
      <c r="AJ1665" s="3" t="s">
        <v>174</v>
      </c>
      <c r="AK1665" s="3">
        <v>4</v>
      </c>
      <c r="AL1665" s="3">
        <v>761.13900000000001</v>
      </c>
    </row>
    <row r="1666" spans="31:38" x14ac:dyDescent="0.25">
      <c r="AE1666" s="3" t="str">
        <f t="shared" si="103"/>
        <v>RA_538_47_4_202425</v>
      </c>
      <c r="AF1666" s="3">
        <v>202425</v>
      </c>
      <c r="AG1666" s="3" t="s">
        <v>193</v>
      </c>
      <c r="AH1666" s="3">
        <v>538</v>
      </c>
      <c r="AI1666" s="3">
        <v>47</v>
      </c>
      <c r="AJ1666" s="3" t="s">
        <v>174</v>
      </c>
      <c r="AK1666" s="3">
        <v>4</v>
      </c>
      <c r="AL1666" s="3">
        <v>76.05</v>
      </c>
    </row>
    <row r="1667" spans="31:38" x14ac:dyDescent="0.25">
      <c r="AE1667" s="3" t="str">
        <f t="shared" si="103"/>
        <v>RA_516_47_4_202425</v>
      </c>
      <c r="AF1667" s="3">
        <v>202425</v>
      </c>
      <c r="AG1667" s="3" t="s">
        <v>193</v>
      </c>
      <c r="AH1667" s="3">
        <v>516</v>
      </c>
      <c r="AI1667" s="3">
        <v>47</v>
      </c>
      <c r="AJ1667" s="3" t="s">
        <v>174</v>
      </c>
      <c r="AK1667" s="3">
        <v>4</v>
      </c>
      <c r="AL1667" s="3">
        <v>2309.4449999999997</v>
      </c>
    </row>
    <row r="1668" spans="31:38" x14ac:dyDescent="0.25">
      <c r="AE1668" s="3" t="str">
        <f t="shared" ref="AE1668:AE1731" si="104">AG1668&amp;"_"&amp;AH1668&amp;"_"&amp;AI1668&amp;"_"&amp;AK1668&amp;"_"&amp;AF1668</f>
        <v>RA_582_48_4_202526</v>
      </c>
      <c r="AF1668" s="3">
        <v>202526</v>
      </c>
      <c r="AG1668" s="3" t="s">
        <v>193</v>
      </c>
      <c r="AH1668" s="3">
        <v>582</v>
      </c>
      <c r="AI1668" s="3">
        <v>48</v>
      </c>
      <c r="AJ1668" s="3" t="s">
        <v>395</v>
      </c>
      <c r="AK1668" s="3">
        <v>4</v>
      </c>
      <c r="AL1668" s="3">
        <v>0</v>
      </c>
    </row>
    <row r="1669" spans="31:38" x14ac:dyDescent="0.25">
      <c r="AE1669" s="3" t="str">
        <f t="shared" si="104"/>
        <v>RA_546_48_4_202526</v>
      </c>
      <c r="AF1669" s="3">
        <v>202526</v>
      </c>
      <c r="AG1669" s="3" t="s">
        <v>193</v>
      </c>
      <c r="AH1669" s="3">
        <v>546</v>
      </c>
      <c r="AI1669" s="3">
        <v>48</v>
      </c>
      <c r="AJ1669" s="3" t="s">
        <v>395</v>
      </c>
      <c r="AK1669" s="3">
        <v>4</v>
      </c>
      <c r="AL1669" s="3">
        <v>1159</v>
      </c>
    </row>
    <row r="1670" spans="31:38" x14ac:dyDescent="0.25">
      <c r="AE1670" s="3" t="str">
        <f t="shared" si="104"/>
        <v>RA_548_48_4_202526</v>
      </c>
      <c r="AF1670" s="3">
        <v>202526</v>
      </c>
      <c r="AG1670" s="3" t="s">
        <v>193</v>
      </c>
      <c r="AH1670" s="3">
        <v>548</v>
      </c>
      <c r="AI1670" s="3">
        <v>48</v>
      </c>
      <c r="AJ1670" s="3" t="s">
        <v>395</v>
      </c>
      <c r="AK1670" s="3">
        <v>4</v>
      </c>
      <c r="AL1670" s="3">
        <v>505.892</v>
      </c>
    </row>
    <row r="1671" spans="31:38" x14ac:dyDescent="0.25">
      <c r="AE1671" s="3" t="str">
        <f t="shared" si="104"/>
        <v>RA_550_48_4_202526</v>
      </c>
      <c r="AF1671" s="3">
        <v>202526</v>
      </c>
      <c r="AG1671" s="3" t="s">
        <v>193</v>
      </c>
      <c r="AH1671" s="3">
        <v>550</v>
      </c>
      <c r="AI1671" s="3">
        <v>48</v>
      </c>
      <c r="AJ1671" s="3" t="s">
        <v>395</v>
      </c>
      <c r="AK1671" s="3">
        <v>4</v>
      </c>
      <c r="AL1671" s="3">
        <v>1285.962</v>
      </c>
    </row>
    <row r="1672" spans="31:38" x14ac:dyDescent="0.25">
      <c r="AE1672" s="3" t="str">
        <f t="shared" si="104"/>
        <v>RA_552_48_4_202526</v>
      </c>
      <c r="AF1672" s="3">
        <v>202526</v>
      </c>
      <c r="AG1672" s="3" t="s">
        <v>193</v>
      </c>
      <c r="AH1672" s="3">
        <v>552</v>
      </c>
      <c r="AI1672" s="3">
        <v>48</v>
      </c>
      <c r="AJ1672" s="3" t="s">
        <v>395</v>
      </c>
      <c r="AK1672" s="3">
        <v>4</v>
      </c>
      <c r="AL1672" s="3">
        <v>6151.3099999999995</v>
      </c>
    </row>
    <row r="1673" spans="31:38" x14ac:dyDescent="0.25">
      <c r="AE1673" s="3" t="str">
        <f t="shared" si="104"/>
        <v>RA_562_48_4_202526</v>
      </c>
      <c r="AF1673" s="3">
        <v>202526</v>
      </c>
      <c r="AG1673" s="3" t="s">
        <v>193</v>
      </c>
      <c r="AH1673" s="3">
        <v>562</v>
      </c>
      <c r="AI1673" s="3">
        <v>48</v>
      </c>
      <c r="AJ1673" s="3" t="s">
        <v>395</v>
      </c>
      <c r="AK1673" s="3">
        <v>4</v>
      </c>
      <c r="AL1673" s="3">
        <v>0</v>
      </c>
    </row>
    <row r="1674" spans="31:38" x14ac:dyDescent="0.25">
      <c r="AE1674" s="3" t="str">
        <f t="shared" si="104"/>
        <v>RA_564_48_4_202526</v>
      </c>
      <c r="AF1674" s="3">
        <v>202526</v>
      </c>
      <c r="AG1674" s="3" t="s">
        <v>193</v>
      </c>
      <c r="AH1674" s="3">
        <v>564</v>
      </c>
      <c r="AI1674" s="3">
        <v>48</v>
      </c>
      <c r="AJ1674" s="3" t="s">
        <v>395</v>
      </c>
      <c r="AK1674" s="3">
        <v>4</v>
      </c>
      <c r="AL1674" s="3">
        <v>0</v>
      </c>
    </row>
    <row r="1675" spans="31:38" x14ac:dyDescent="0.25">
      <c r="AE1675" s="3" t="str">
        <f t="shared" si="104"/>
        <v>RA_566_48_4_202526</v>
      </c>
      <c r="AF1675" s="3">
        <v>202526</v>
      </c>
      <c r="AG1675" s="3" t="s">
        <v>193</v>
      </c>
      <c r="AH1675" s="3">
        <v>566</v>
      </c>
      <c r="AI1675" s="3">
        <v>48</v>
      </c>
      <c r="AJ1675" s="3" t="s">
        <v>395</v>
      </c>
      <c r="AK1675" s="3">
        <v>4</v>
      </c>
      <c r="AL1675" s="3">
        <v>0</v>
      </c>
    </row>
    <row r="1676" spans="31:38" x14ac:dyDescent="0.25">
      <c r="AE1676" s="3" t="str">
        <f t="shared" si="104"/>
        <v>RA_568_48_4_202526</v>
      </c>
      <c r="AF1676" s="3">
        <v>202526</v>
      </c>
      <c r="AG1676" s="3" t="s">
        <v>193</v>
      </c>
      <c r="AH1676" s="3">
        <v>568</v>
      </c>
      <c r="AI1676" s="3">
        <v>48</v>
      </c>
      <c r="AJ1676" s="3" t="s">
        <v>395</v>
      </c>
      <c r="AK1676" s="3">
        <v>4</v>
      </c>
      <c r="AL1676" s="3">
        <v>0</v>
      </c>
    </row>
    <row r="1677" spans="31:38" x14ac:dyDescent="0.25">
      <c r="AE1677" s="3" t="str">
        <f t="shared" si="104"/>
        <v>RA_572_48_4_202526</v>
      </c>
      <c r="AF1677" s="3">
        <v>202526</v>
      </c>
      <c r="AG1677" s="3" t="s">
        <v>193</v>
      </c>
      <c r="AH1677" s="3">
        <v>572</v>
      </c>
      <c r="AI1677" s="3">
        <v>48</v>
      </c>
      <c r="AJ1677" s="3" t="s">
        <v>395</v>
      </c>
      <c r="AK1677" s="3">
        <v>4</v>
      </c>
      <c r="AL1677" s="3">
        <v>0</v>
      </c>
    </row>
    <row r="1678" spans="31:38" x14ac:dyDescent="0.25">
      <c r="AE1678" s="3" t="str">
        <f t="shared" si="104"/>
        <v>RA_586_48_4_202526</v>
      </c>
      <c r="AF1678" s="3">
        <v>202526</v>
      </c>
      <c r="AG1678" s="3" t="s">
        <v>193</v>
      </c>
      <c r="AH1678" s="3">
        <v>586</v>
      </c>
      <c r="AI1678" s="3">
        <v>48</v>
      </c>
      <c r="AJ1678" s="3" t="s">
        <v>395</v>
      </c>
      <c r="AK1678" s="3">
        <v>4</v>
      </c>
      <c r="AL1678" s="3">
        <v>0</v>
      </c>
    </row>
    <row r="1679" spans="31:38" x14ac:dyDescent="0.25">
      <c r="AE1679" s="3" t="str">
        <f t="shared" si="104"/>
        <v>RA_576_48_4_202526</v>
      </c>
      <c r="AF1679" s="3">
        <v>202526</v>
      </c>
      <c r="AG1679" s="3" t="s">
        <v>193</v>
      </c>
      <c r="AH1679" s="3">
        <v>576</v>
      </c>
      <c r="AI1679" s="3">
        <v>48</v>
      </c>
      <c r="AJ1679" s="3" t="s">
        <v>395</v>
      </c>
      <c r="AK1679" s="3">
        <v>4</v>
      </c>
      <c r="AL1679" s="3">
        <v>0</v>
      </c>
    </row>
    <row r="1680" spans="31:38" x14ac:dyDescent="0.25">
      <c r="AE1680" s="3" t="str">
        <f t="shared" si="104"/>
        <v>RA_584_48_4_202526</v>
      </c>
      <c r="AF1680" s="3">
        <v>202526</v>
      </c>
      <c r="AG1680" s="3" t="s">
        <v>193</v>
      </c>
      <c r="AH1680" s="3">
        <v>584</v>
      </c>
      <c r="AI1680" s="3">
        <v>48</v>
      </c>
      <c r="AJ1680" s="3" t="s">
        <v>395</v>
      </c>
      <c r="AK1680" s="3">
        <v>4</v>
      </c>
      <c r="AL1680" s="3">
        <v>0</v>
      </c>
    </row>
    <row r="1681" spans="31:38" x14ac:dyDescent="0.25">
      <c r="AE1681" s="3" t="str">
        <f t="shared" si="104"/>
        <v>RA_545_48_4_202526</v>
      </c>
      <c r="AF1681" s="3">
        <v>202526</v>
      </c>
      <c r="AG1681" s="3" t="s">
        <v>193</v>
      </c>
      <c r="AH1681" s="3">
        <v>545</v>
      </c>
      <c r="AI1681" s="3">
        <v>48</v>
      </c>
      <c r="AJ1681" s="3" t="s">
        <v>395</v>
      </c>
      <c r="AK1681" s="3">
        <v>4</v>
      </c>
      <c r="AL1681" s="3">
        <v>663.33600000000001</v>
      </c>
    </row>
    <row r="1682" spans="31:38" x14ac:dyDescent="0.25">
      <c r="AE1682" s="3" t="str">
        <f t="shared" si="104"/>
        <v>RA_540_48_4_202526</v>
      </c>
      <c r="AF1682" s="3">
        <v>202526</v>
      </c>
      <c r="AG1682" s="3" t="s">
        <v>193</v>
      </c>
      <c r="AH1682" s="3">
        <v>540</v>
      </c>
      <c r="AI1682" s="3">
        <v>48</v>
      </c>
      <c r="AJ1682" s="3" t="s">
        <v>395</v>
      </c>
      <c r="AK1682" s="3">
        <v>4</v>
      </c>
      <c r="AL1682" s="3">
        <v>2708.404</v>
      </c>
    </row>
    <row r="1683" spans="31:38" x14ac:dyDescent="0.25">
      <c r="AE1683" s="3" t="str">
        <f t="shared" si="104"/>
        <v>RA_574_48_4_202526</v>
      </c>
      <c r="AF1683" s="3">
        <v>202526</v>
      </c>
      <c r="AG1683" s="3" t="s">
        <v>193</v>
      </c>
      <c r="AH1683" s="3">
        <v>574</v>
      </c>
      <c r="AI1683" s="3">
        <v>48</v>
      </c>
      <c r="AJ1683" s="3" t="s">
        <v>395</v>
      </c>
      <c r="AK1683" s="3">
        <v>4</v>
      </c>
      <c r="AL1683" s="3">
        <v>0</v>
      </c>
    </row>
    <row r="1684" spans="31:38" x14ac:dyDescent="0.25">
      <c r="AE1684" s="3" t="str">
        <f t="shared" si="104"/>
        <v>RA_514_48_4_202526</v>
      </c>
      <c r="AF1684" s="3">
        <v>202526</v>
      </c>
      <c r="AG1684" s="3" t="s">
        <v>193</v>
      </c>
      <c r="AH1684" s="3">
        <v>514</v>
      </c>
      <c r="AI1684" s="3">
        <v>48</v>
      </c>
      <c r="AJ1684" s="3" t="s">
        <v>395</v>
      </c>
      <c r="AK1684" s="3">
        <v>4</v>
      </c>
      <c r="AL1684" s="3">
        <v>2176.9749999999999</v>
      </c>
    </row>
    <row r="1685" spans="31:38" x14ac:dyDescent="0.25">
      <c r="AE1685" s="3" t="str">
        <f t="shared" si="104"/>
        <v>RA_544_48_4_202526</v>
      </c>
      <c r="AF1685" s="3">
        <v>202526</v>
      </c>
      <c r="AG1685" s="3" t="s">
        <v>193</v>
      </c>
      <c r="AH1685" s="3">
        <v>544</v>
      </c>
      <c r="AI1685" s="3">
        <v>48</v>
      </c>
      <c r="AJ1685" s="3" t="s">
        <v>395</v>
      </c>
      <c r="AK1685" s="3">
        <v>4</v>
      </c>
      <c r="AL1685" s="3">
        <v>4240.1779999999999</v>
      </c>
    </row>
    <row r="1686" spans="31:38" x14ac:dyDescent="0.25">
      <c r="AE1686" s="3" t="str">
        <f t="shared" si="104"/>
        <v>RA_542_48_4_202526</v>
      </c>
      <c r="AF1686" s="3">
        <v>202526</v>
      </c>
      <c r="AG1686" s="3" t="s">
        <v>193</v>
      </c>
      <c r="AH1686" s="3">
        <v>542</v>
      </c>
      <c r="AI1686" s="3">
        <v>48</v>
      </c>
      <c r="AJ1686" s="3" t="s">
        <v>395</v>
      </c>
      <c r="AK1686" s="3">
        <v>4</v>
      </c>
      <c r="AL1686" s="3">
        <v>797.13800000000003</v>
      </c>
    </row>
    <row r="1687" spans="31:38" x14ac:dyDescent="0.25">
      <c r="AE1687" s="3" t="str">
        <f t="shared" si="104"/>
        <v>RA_512_48_4_202526</v>
      </c>
      <c r="AF1687" s="3">
        <v>202526</v>
      </c>
      <c r="AG1687" s="3" t="s">
        <v>193</v>
      </c>
      <c r="AH1687" s="3">
        <v>512</v>
      </c>
      <c r="AI1687" s="3">
        <v>48</v>
      </c>
      <c r="AJ1687" s="3" t="s">
        <v>395</v>
      </c>
      <c r="AK1687" s="3">
        <v>4</v>
      </c>
      <c r="AL1687" s="3">
        <v>1196.2249999999999</v>
      </c>
    </row>
    <row r="1688" spans="31:38" x14ac:dyDescent="0.25">
      <c r="AE1688" s="3" t="str">
        <f t="shared" si="104"/>
        <v>RA_516_48_4_202526</v>
      </c>
      <c r="AF1688" s="3">
        <v>202526</v>
      </c>
      <c r="AG1688" s="3" t="s">
        <v>193</v>
      </c>
      <c r="AH1688" s="3">
        <v>516</v>
      </c>
      <c r="AI1688" s="3">
        <v>48</v>
      </c>
      <c r="AJ1688" s="3" t="s">
        <v>395</v>
      </c>
      <c r="AK1688" s="3">
        <v>4</v>
      </c>
      <c r="AL1688" s="3">
        <v>2299.6990000000001</v>
      </c>
    </row>
    <row r="1689" spans="31:38" x14ac:dyDescent="0.25">
      <c r="AE1689" s="3" t="str">
        <f t="shared" si="104"/>
        <v>RA_518_48_4_202526</v>
      </c>
      <c r="AF1689" s="3">
        <v>202526</v>
      </c>
      <c r="AG1689" s="3" t="s">
        <v>193</v>
      </c>
      <c r="AH1689" s="3">
        <v>518</v>
      </c>
      <c r="AI1689" s="3">
        <v>48</v>
      </c>
      <c r="AJ1689" s="3" t="s">
        <v>395</v>
      </c>
      <c r="AK1689" s="3">
        <v>4</v>
      </c>
      <c r="AL1689" s="3">
        <v>1098.0417721164881</v>
      </c>
    </row>
    <row r="1690" spans="31:38" x14ac:dyDescent="0.25">
      <c r="AE1690" s="3" t="str">
        <f t="shared" si="104"/>
        <v>RA_520_48_4_202526</v>
      </c>
      <c r="AF1690" s="3">
        <v>202526</v>
      </c>
      <c r="AG1690" s="3" t="s">
        <v>193</v>
      </c>
      <c r="AH1690" s="3">
        <v>520</v>
      </c>
      <c r="AI1690" s="3">
        <v>48</v>
      </c>
      <c r="AJ1690" s="3" t="s">
        <v>395</v>
      </c>
      <c r="AK1690" s="3">
        <v>4</v>
      </c>
      <c r="AL1690" s="3">
        <v>1228.559</v>
      </c>
    </row>
    <row r="1691" spans="31:38" x14ac:dyDescent="0.25">
      <c r="AE1691" s="3" t="str">
        <f t="shared" si="104"/>
        <v>RA_522_48_4_202526</v>
      </c>
      <c r="AF1691" s="3">
        <v>202526</v>
      </c>
      <c r="AG1691" s="3" t="s">
        <v>193</v>
      </c>
      <c r="AH1691" s="3">
        <v>522</v>
      </c>
      <c r="AI1691" s="3">
        <v>48</v>
      </c>
      <c r="AJ1691" s="3" t="s">
        <v>395</v>
      </c>
      <c r="AK1691" s="3">
        <v>4</v>
      </c>
      <c r="AL1691" s="3">
        <v>2130.933</v>
      </c>
    </row>
    <row r="1692" spans="31:38" x14ac:dyDescent="0.25">
      <c r="AE1692" s="3" t="str">
        <f t="shared" si="104"/>
        <v>RA_524_48_4_202526</v>
      </c>
      <c r="AF1692" s="3">
        <v>202526</v>
      </c>
      <c r="AG1692" s="3" t="s">
        <v>193</v>
      </c>
      <c r="AH1692" s="3">
        <v>524</v>
      </c>
      <c r="AI1692" s="3">
        <v>48</v>
      </c>
      <c r="AJ1692" s="3" t="s">
        <v>395</v>
      </c>
      <c r="AK1692" s="3">
        <v>4</v>
      </c>
      <c r="AL1692" s="3">
        <v>1794.1575</v>
      </c>
    </row>
    <row r="1693" spans="31:38" x14ac:dyDescent="0.25">
      <c r="AE1693" s="3" t="str">
        <f t="shared" si="104"/>
        <v>RA_528_48_4_202526</v>
      </c>
      <c r="AF1693" s="3">
        <v>202526</v>
      </c>
      <c r="AG1693" s="3" t="s">
        <v>193</v>
      </c>
      <c r="AH1693" s="3">
        <v>528</v>
      </c>
      <c r="AI1693" s="3">
        <v>48</v>
      </c>
      <c r="AJ1693" s="3" t="s">
        <v>395</v>
      </c>
      <c r="AK1693" s="3">
        <v>4</v>
      </c>
      <c r="AL1693" s="3">
        <v>1231</v>
      </c>
    </row>
    <row r="1694" spans="31:38" x14ac:dyDescent="0.25">
      <c r="AE1694" s="3" t="str">
        <f t="shared" si="104"/>
        <v>RA_530_48_4_202526</v>
      </c>
      <c r="AF1694" s="3">
        <v>202526</v>
      </c>
      <c r="AG1694" s="3" t="s">
        <v>193</v>
      </c>
      <c r="AH1694" s="3">
        <v>530</v>
      </c>
      <c r="AI1694" s="3">
        <v>48</v>
      </c>
      <c r="AJ1694" s="3" t="s">
        <v>395</v>
      </c>
      <c r="AK1694" s="3">
        <v>4</v>
      </c>
      <c r="AL1694" s="3">
        <v>3567.1809999999996</v>
      </c>
    </row>
    <row r="1695" spans="31:38" x14ac:dyDescent="0.25">
      <c r="AE1695" s="3" t="str">
        <f t="shared" si="104"/>
        <v>RA_532_48_4_202526</v>
      </c>
      <c r="AF1695" s="3">
        <v>202526</v>
      </c>
      <c r="AG1695" s="3" t="s">
        <v>193</v>
      </c>
      <c r="AH1695" s="3">
        <v>532</v>
      </c>
      <c r="AI1695" s="3">
        <v>48</v>
      </c>
      <c r="AJ1695" s="3" t="s">
        <v>395</v>
      </c>
      <c r="AK1695" s="3">
        <v>4</v>
      </c>
      <c r="AL1695" s="3">
        <v>4093</v>
      </c>
    </row>
    <row r="1696" spans="31:38" x14ac:dyDescent="0.25">
      <c r="AE1696" s="3" t="str">
        <f t="shared" si="104"/>
        <v>RA_534_48_4_202526</v>
      </c>
      <c r="AF1696" s="3">
        <v>202526</v>
      </c>
      <c r="AG1696" s="3" t="s">
        <v>193</v>
      </c>
      <c r="AH1696" s="3">
        <v>534</v>
      </c>
      <c r="AI1696" s="3">
        <v>48</v>
      </c>
      <c r="AJ1696" s="3" t="s">
        <v>395</v>
      </c>
      <c r="AK1696" s="3">
        <v>4</v>
      </c>
      <c r="AL1696" s="3">
        <v>2373.8119999999999</v>
      </c>
    </row>
    <row r="1697" spans="31:38" x14ac:dyDescent="0.25">
      <c r="AE1697" s="3" t="str">
        <f t="shared" si="104"/>
        <v>RA_536_48_4_202526</v>
      </c>
      <c r="AF1697" s="3">
        <v>202526</v>
      </c>
      <c r="AG1697" s="3" t="s">
        <v>193</v>
      </c>
      <c r="AH1697" s="3">
        <v>536</v>
      </c>
      <c r="AI1697" s="3">
        <v>48</v>
      </c>
      <c r="AJ1697" s="3" t="s">
        <v>395</v>
      </c>
      <c r="AK1697" s="3">
        <v>4</v>
      </c>
      <c r="AL1697" s="3">
        <v>2062.4760000000001</v>
      </c>
    </row>
    <row r="1698" spans="31:38" x14ac:dyDescent="0.25">
      <c r="AE1698" s="3" t="str">
        <f t="shared" si="104"/>
        <v>RA_538_48_4_202526</v>
      </c>
      <c r="AF1698" s="3">
        <v>202526</v>
      </c>
      <c r="AG1698" s="3" t="s">
        <v>193</v>
      </c>
      <c r="AH1698" s="3">
        <v>538</v>
      </c>
      <c r="AI1698" s="3">
        <v>48</v>
      </c>
      <c r="AJ1698" s="3" t="s">
        <v>395</v>
      </c>
      <c r="AK1698" s="3">
        <v>4</v>
      </c>
      <c r="AL1698" s="3">
        <v>2016.1482619922156</v>
      </c>
    </row>
    <row r="1699" spans="31:38" x14ac:dyDescent="0.25">
      <c r="AE1699" s="3" t="str">
        <f t="shared" si="104"/>
        <v>RA_526_48_4_202526</v>
      </c>
      <c r="AF1699" s="3">
        <v>202526</v>
      </c>
      <c r="AG1699" s="3" t="s">
        <v>193</v>
      </c>
      <c r="AH1699" s="3">
        <v>526</v>
      </c>
      <c r="AI1699" s="3">
        <v>48</v>
      </c>
      <c r="AJ1699" s="3" t="s">
        <v>395</v>
      </c>
      <c r="AK1699" s="3">
        <v>4</v>
      </c>
      <c r="AL1699" s="3">
        <v>752</v>
      </c>
    </row>
    <row r="1700" spans="31:38" x14ac:dyDescent="0.25">
      <c r="AE1700" s="3" t="str">
        <f t="shared" si="104"/>
        <v>RA_526_48_4_202425</v>
      </c>
      <c r="AF1700" s="3">
        <v>202425</v>
      </c>
      <c r="AG1700" s="3" t="s">
        <v>193</v>
      </c>
      <c r="AH1700" s="3">
        <v>526</v>
      </c>
      <c r="AI1700" s="3">
        <v>48</v>
      </c>
      <c r="AJ1700" s="3" t="s">
        <v>395</v>
      </c>
      <c r="AK1700" s="3">
        <v>4</v>
      </c>
      <c r="AL1700" s="3">
        <v>752.13502687660139</v>
      </c>
    </row>
    <row r="1701" spans="31:38" x14ac:dyDescent="0.25">
      <c r="AE1701" s="3" t="str">
        <f t="shared" si="104"/>
        <v>RA_538_48_4_202425</v>
      </c>
      <c r="AF1701" s="3">
        <v>202425</v>
      </c>
      <c r="AG1701" s="3" t="s">
        <v>193</v>
      </c>
      <c r="AH1701" s="3">
        <v>538</v>
      </c>
      <c r="AI1701" s="3">
        <v>48</v>
      </c>
      <c r="AJ1701" s="3" t="s">
        <v>395</v>
      </c>
      <c r="AK1701" s="3">
        <v>4</v>
      </c>
      <c r="AL1701" s="3">
        <v>2042.61</v>
      </c>
    </row>
    <row r="1702" spans="31:38" x14ac:dyDescent="0.25">
      <c r="AE1702" s="3" t="str">
        <f t="shared" si="104"/>
        <v>RA_534_48_4_202425</v>
      </c>
      <c r="AF1702" s="3">
        <v>202425</v>
      </c>
      <c r="AG1702" s="3" t="s">
        <v>193</v>
      </c>
      <c r="AH1702" s="3">
        <v>534</v>
      </c>
      <c r="AI1702" s="3">
        <v>48</v>
      </c>
      <c r="AJ1702" s="3" t="s">
        <v>395</v>
      </c>
      <c r="AK1702" s="3">
        <v>4</v>
      </c>
      <c r="AL1702" s="3">
        <v>2380.1570000000002</v>
      </c>
    </row>
    <row r="1703" spans="31:38" x14ac:dyDescent="0.25">
      <c r="AE1703" s="3" t="str">
        <f t="shared" si="104"/>
        <v>RA_532_48_4_202425</v>
      </c>
      <c r="AF1703" s="3">
        <v>202425</v>
      </c>
      <c r="AG1703" s="3" t="s">
        <v>193</v>
      </c>
      <c r="AH1703" s="3">
        <v>532</v>
      </c>
      <c r="AI1703" s="3">
        <v>48</v>
      </c>
      <c r="AJ1703" s="3" t="s">
        <v>395</v>
      </c>
      <c r="AK1703" s="3">
        <v>4</v>
      </c>
      <c r="AL1703" s="3">
        <v>3691</v>
      </c>
    </row>
    <row r="1704" spans="31:38" x14ac:dyDescent="0.25">
      <c r="AE1704" s="3" t="str">
        <f t="shared" si="104"/>
        <v>RA_530_48_4_202425</v>
      </c>
      <c r="AF1704" s="3">
        <v>202425</v>
      </c>
      <c r="AG1704" s="3" t="s">
        <v>193</v>
      </c>
      <c r="AH1704" s="3">
        <v>530</v>
      </c>
      <c r="AI1704" s="3">
        <v>48</v>
      </c>
      <c r="AJ1704" s="3" t="s">
        <v>395</v>
      </c>
      <c r="AK1704" s="3">
        <v>4</v>
      </c>
      <c r="AL1704" s="3">
        <v>3515.4320000000002</v>
      </c>
    </row>
    <row r="1705" spans="31:38" x14ac:dyDescent="0.25">
      <c r="AE1705" s="3" t="str">
        <f t="shared" si="104"/>
        <v>RA_528_48_4_202425</v>
      </c>
      <c r="AF1705" s="3">
        <v>202425</v>
      </c>
      <c r="AG1705" s="3" t="s">
        <v>193</v>
      </c>
      <c r="AH1705" s="3">
        <v>528</v>
      </c>
      <c r="AI1705" s="3">
        <v>48</v>
      </c>
      <c r="AJ1705" s="3" t="s">
        <v>395</v>
      </c>
      <c r="AK1705" s="3">
        <v>4</v>
      </c>
      <c r="AL1705" s="3">
        <v>1475</v>
      </c>
    </row>
    <row r="1706" spans="31:38" x14ac:dyDescent="0.25">
      <c r="AE1706" s="3" t="str">
        <f t="shared" si="104"/>
        <v>RA_524_48_4_202425</v>
      </c>
      <c r="AF1706" s="3">
        <v>202425</v>
      </c>
      <c r="AG1706" s="3" t="s">
        <v>193</v>
      </c>
      <c r="AH1706" s="3">
        <v>524</v>
      </c>
      <c r="AI1706" s="3">
        <v>48</v>
      </c>
      <c r="AJ1706" s="3" t="s">
        <v>395</v>
      </c>
      <c r="AK1706" s="3">
        <v>4</v>
      </c>
      <c r="AL1706" s="3">
        <v>2045.26</v>
      </c>
    </row>
    <row r="1707" spans="31:38" x14ac:dyDescent="0.25">
      <c r="AE1707" s="3" t="str">
        <f t="shared" si="104"/>
        <v>RA_522_48_4_202425</v>
      </c>
      <c r="AF1707" s="3">
        <v>202425</v>
      </c>
      <c r="AG1707" s="3" t="s">
        <v>193</v>
      </c>
      <c r="AH1707" s="3">
        <v>522</v>
      </c>
      <c r="AI1707" s="3">
        <v>48</v>
      </c>
      <c r="AJ1707" s="3" t="s">
        <v>395</v>
      </c>
      <c r="AK1707" s="3">
        <v>4</v>
      </c>
      <c r="AL1707" s="3">
        <v>2080.6559999999999</v>
      </c>
    </row>
    <row r="1708" spans="31:38" x14ac:dyDescent="0.25">
      <c r="AE1708" s="3" t="str">
        <f t="shared" si="104"/>
        <v>RA_520_48_4_202425</v>
      </c>
      <c r="AF1708" s="3">
        <v>202425</v>
      </c>
      <c r="AG1708" s="3" t="s">
        <v>193</v>
      </c>
      <c r="AH1708" s="3">
        <v>520</v>
      </c>
      <c r="AI1708" s="3">
        <v>48</v>
      </c>
      <c r="AJ1708" s="3" t="s">
        <v>395</v>
      </c>
      <c r="AK1708" s="3">
        <v>4</v>
      </c>
      <c r="AL1708" s="3">
        <v>1247.462</v>
      </c>
    </row>
    <row r="1709" spans="31:38" x14ac:dyDescent="0.25">
      <c r="AE1709" s="3" t="str">
        <f t="shared" si="104"/>
        <v>RA_518_48_4_202425</v>
      </c>
      <c r="AF1709" s="3">
        <v>202425</v>
      </c>
      <c r="AG1709" s="3" t="s">
        <v>193</v>
      </c>
      <c r="AH1709" s="3">
        <v>518</v>
      </c>
      <c r="AI1709" s="3">
        <v>48</v>
      </c>
      <c r="AJ1709" s="3" t="s">
        <v>395</v>
      </c>
      <c r="AK1709" s="3">
        <v>4</v>
      </c>
      <c r="AL1709" s="3">
        <v>1525.8230000000001</v>
      </c>
    </row>
    <row r="1710" spans="31:38" x14ac:dyDescent="0.25">
      <c r="AE1710" s="3" t="str">
        <f t="shared" si="104"/>
        <v>RA_516_48_4_202425</v>
      </c>
      <c r="AF1710" s="3">
        <v>202425</v>
      </c>
      <c r="AG1710" s="3" t="s">
        <v>193</v>
      </c>
      <c r="AH1710" s="3">
        <v>516</v>
      </c>
      <c r="AI1710" s="3">
        <v>48</v>
      </c>
      <c r="AJ1710" s="3" t="s">
        <v>395</v>
      </c>
      <c r="AK1710" s="3">
        <v>4</v>
      </c>
      <c r="AL1710" s="3">
        <v>2336.4920000000002</v>
      </c>
    </row>
    <row r="1711" spans="31:38" x14ac:dyDescent="0.25">
      <c r="AE1711" s="3" t="str">
        <f t="shared" si="104"/>
        <v>RA_514_48_4_202425</v>
      </c>
      <c r="AF1711" s="3">
        <v>202425</v>
      </c>
      <c r="AG1711" s="3" t="s">
        <v>193</v>
      </c>
      <c r="AH1711" s="3">
        <v>514</v>
      </c>
      <c r="AI1711" s="3">
        <v>48</v>
      </c>
      <c r="AJ1711" s="3" t="s">
        <v>395</v>
      </c>
      <c r="AK1711" s="3">
        <v>4</v>
      </c>
      <c r="AL1711" s="3">
        <v>2216.84</v>
      </c>
    </row>
    <row r="1712" spans="31:38" x14ac:dyDescent="0.25">
      <c r="AE1712" s="3" t="str">
        <f t="shared" si="104"/>
        <v>RA_540_48_4_202425</v>
      </c>
      <c r="AF1712" s="3">
        <v>202425</v>
      </c>
      <c r="AG1712" s="3" t="s">
        <v>193</v>
      </c>
      <c r="AH1712" s="3">
        <v>540</v>
      </c>
      <c r="AI1712" s="3">
        <v>48</v>
      </c>
      <c r="AJ1712" s="3" t="s">
        <v>395</v>
      </c>
      <c r="AK1712" s="3">
        <v>4</v>
      </c>
      <c r="AL1712" s="3">
        <v>2675.288</v>
      </c>
    </row>
    <row r="1713" spans="31:38" x14ac:dyDescent="0.25">
      <c r="AE1713" s="3" t="str">
        <f t="shared" si="104"/>
        <v>RA_512_48_4_202425</v>
      </c>
      <c r="AF1713" s="3">
        <v>202425</v>
      </c>
      <c r="AG1713" s="3" t="s">
        <v>193</v>
      </c>
      <c r="AH1713" s="3">
        <v>512</v>
      </c>
      <c r="AI1713" s="3">
        <v>48</v>
      </c>
      <c r="AJ1713" s="3" t="s">
        <v>395</v>
      </c>
      <c r="AK1713" s="3">
        <v>4</v>
      </c>
      <c r="AL1713" s="3">
        <v>1148.931</v>
      </c>
    </row>
    <row r="1714" spans="31:38" x14ac:dyDescent="0.25">
      <c r="AE1714" s="3" t="str">
        <f t="shared" si="104"/>
        <v>RA_584_48_4_202425</v>
      </c>
      <c r="AF1714" s="3">
        <v>202425</v>
      </c>
      <c r="AG1714" s="3" t="s">
        <v>193</v>
      </c>
      <c r="AH1714" s="3">
        <v>584</v>
      </c>
      <c r="AI1714" s="3">
        <v>48</v>
      </c>
      <c r="AJ1714" s="3" t="s">
        <v>395</v>
      </c>
      <c r="AK1714" s="3">
        <v>4</v>
      </c>
      <c r="AL1714" s="3">
        <v>0</v>
      </c>
    </row>
    <row r="1715" spans="31:38" x14ac:dyDescent="0.25">
      <c r="AE1715" s="3" t="str">
        <f t="shared" si="104"/>
        <v>RA_586_48_4_202425</v>
      </c>
      <c r="AF1715" s="3">
        <v>202425</v>
      </c>
      <c r="AG1715" s="3" t="s">
        <v>193</v>
      </c>
      <c r="AH1715" s="3">
        <v>586</v>
      </c>
      <c r="AI1715" s="3">
        <v>48</v>
      </c>
      <c r="AJ1715" s="3" t="s">
        <v>395</v>
      </c>
      <c r="AK1715" s="3">
        <v>4</v>
      </c>
      <c r="AL1715" s="3">
        <v>0</v>
      </c>
    </row>
    <row r="1716" spans="31:38" x14ac:dyDescent="0.25">
      <c r="AE1716" s="3" t="str">
        <f t="shared" si="104"/>
        <v>RA_582_48_4_202425</v>
      </c>
      <c r="AF1716" s="3">
        <v>202425</v>
      </c>
      <c r="AG1716" s="3" t="s">
        <v>193</v>
      </c>
      <c r="AH1716" s="3">
        <v>582</v>
      </c>
      <c r="AI1716" s="3">
        <v>48</v>
      </c>
      <c r="AJ1716" s="3" t="s">
        <v>395</v>
      </c>
      <c r="AK1716" s="3">
        <v>4</v>
      </c>
      <c r="AL1716" s="3">
        <v>0</v>
      </c>
    </row>
    <row r="1717" spans="31:38" x14ac:dyDescent="0.25">
      <c r="AE1717" s="3" t="str">
        <f t="shared" si="104"/>
        <v>RA_576_48_4_202425</v>
      </c>
      <c r="AF1717" s="3">
        <v>202425</v>
      </c>
      <c r="AG1717" s="3" t="s">
        <v>193</v>
      </c>
      <c r="AH1717" s="3">
        <v>576</v>
      </c>
      <c r="AI1717" s="3">
        <v>48</v>
      </c>
      <c r="AJ1717" s="3" t="s">
        <v>395</v>
      </c>
      <c r="AK1717" s="3">
        <v>4</v>
      </c>
      <c r="AL1717" s="3">
        <v>0</v>
      </c>
    </row>
    <row r="1718" spans="31:38" x14ac:dyDescent="0.25">
      <c r="AE1718" s="3" t="str">
        <f t="shared" si="104"/>
        <v>RA_574_48_4_202425</v>
      </c>
      <c r="AF1718" s="3">
        <v>202425</v>
      </c>
      <c r="AG1718" s="3" t="s">
        <v>193</v>
      </c>
      <c r="AH1718" s="3">
        <v>574</v>
      </c>
      <c r="AI1718" s="3">
        <v>48</v>
      </c>
      <c r="AJ1718" s="3" t="s">
        <v>395</v>
      </c>
      <c r="AK1718" s="3">
        <v>4</v>
      </c>
      <c r="AL1718" s="3">
        <v>0</v>
      </c>
    </row>
    <row r="1719" spans="31:38" x14ac:dyDescent="0.25">
      <c r="AE1719" s="3" t="str">
        <f t="shared" si="104"/>
        <v>RA_572_48_4_202425</v>
      </c>
      <c r="AF1719" s="3">
        <v>202425</v>
      </c>
      <c r="AG1719" s="3" t="s">
        <v>193</v>
      </c>
      <c r="AH1719" s="3">
        <v>572</v>
      </c>
      <c r="AI1719" s="3">
        <v>48</v>
      </c>
      <c r="AJ1719" s="3" t="s">
        <v>395</v>
      </c>
      <c r="AK1719" s="3">
        <v>4</v>
      </c>
      <c r="AL1719" s="3">
        <v>0</v>
      </c>
    </row>
    <row r="1720" spans="31:38" x14ac:dyDescent="0.25">
      <c r="AE1720" s="3" t="str">
        <f t="shared" si="104"/>
        <v>RA_568_48_4_202425</v>
      </c>
      <c r="AF1720" s="3">
        <v>202425</v>
      </c>
      <c r="AG1720" s="3" t="s">
        <v>193</v>
      </c>
      <c r="AH1720" s="3">
        <v>568</v>
      </c>
      <c r="AI1720" s="3">
        <v>48</v>
      </c>
      <c r="AJ1720" s="3" t="s">
        <v>395</v>
      </c>
      <c r="AK1720" s="3">
        <v>4</v>
      </c>
      <c r="AL1720" s="3">
        <v>0</v>
      </c>
    </row>
    <row r="1721" spans="31:38" x14ac:dyDescent="0.25">
      <c r="AE1721" s="3" t="str">
        <f t="shared" si="104"/>
        <v>RA_566_48_4_202425</v>
      </c>
      <c r="AF1721" s="3">
        <v>202425</v>
      </c>
      <c r="AG1721" s="3" t="s">
        <v>193</v>
      </c>
      <c r="AH1721" s="3">
        <v>566</v>
      </c>
      <c r="AI1721" s="3">
        <v>48</v>
      </c>
      <c r="AJ1721" s="3" t="s">
        <v>395</v>
      </c>
      <c r="AK1721" s="3">
        <v>4</v>
      </c>
      <c r="AL1721" s="3">
        <v>0</v>
      </c>
    </row>
    <row r="1722" spans="31:38" x14ac:dyDescent="0.25">
      <c r="AE1722" s="3" t="str">
        <f t="shared" si="104"/>
        <v>RA_564_48_4_202425</v>
      </c>
      <c r="AF1722" s="3">
        <v>202425</v>
      </c>
      <c r="AG1722" s="3" t="s">
        <v>193</v>
      </c>
      <c r="AH1722" s="3">
        <v>564</v>
      </c>
      <c r="AI1722" s="3">
        <v>48</v>
      </c>
      <c r="AJ1722" s="3" t="s">
        <v>395</v>
      </c>
      <c r="AK1722" s="3">
        <v>4</v>
      </c>
      <c r="AL1722" s="3">
        <v>0</v>
      </c>
    </row>
    <row r="1723" spans="31:38" x14ac:dyDescent="0.25">
      <c r="AE1723" s="3" t="str">
        <f t="shared" si="104"/>
        <v>RA_542_48_4_202425</v>
      </c>
      <c r="AF1723" s="3">
        <v>202425</v>
      </c>
      <c r="AG1723" s="3" t="s">
        <v>193</v>
      </c>
      <c r="AH1723" s="3">
        <v>542</v>
      </c>
      <c r="AI1723" s="3">
        <v>48</v>
      </c>
      <c r="AJ1723" s="3" t="s">
        <v>395</v>
      </c>
      <c r="AK1723" s="3">
        <v>4</v>
      </c>
      <c r="AL1723" s="3">
        <v>474.87299999999999</v>
      </c>
    </row>
    <row r="1724" spans="31:38" x14ac:dyDescent="0.25">
      <c r="AE1724" s="3" t="str">
        <f t="shared" si="104"/>
        <v>RA_552_48_4_202425</v>
      </c>
      <c r="AF1724" s="3">
        <v>202425</v>
      </c>
      <c r="AG1724" s="3" t="s">
        <v>193</v>
      </c>
      <c r="AH1724" s="3">
        <v>552</v>
      </c>
      <c r="AI1724" s="3">
        <v>48</v>
      </c>
      <c r="AJ1724" s="3" t="s">
        <v>395</v>
      </c>
      <c r="AK1724" s="3">
        <v>4</v>
      </c>
      <c r="AL1724" s="3">
        <v>6150.11</v>
      </c>
    </row>
    <row r="1725" spans="31:38" x14ac:dyDescent="0.25">
      <c r="AE1725" s="3" t="str">
        <f t="shared" si="104"/>
        <v>RA_550_48_4_202425</v>
      </c>
      <c r="AF1725" s="3">
        <v>202425</v>
      </c>
      <c r="AG1725" s="3" t="s">
        <v>193</v>
      </c>
      <c r="AH1725" s="3">
        <v>550</v>
      </c>
      <c r="AI1725" s="3">
        <v>48</v>
      </c>
      <c r="AJ1725" s="3" t="s">
        <v>395</v>
      </c>
      <c r="AK1725" s="3">
        <v>4</v>
      </c>
      <c r="AL1725" s="3">
        <v>1254.4839999999999</v>
      </c>
    </row>
    <row r="1726" spans="31:38" x14ac:dyDescent="0.25">
      <c r="AE1726" s="3" t="str">
        <f t="shared" si="104"/>
        <v>RA_548_48_4_202425</v>
      </c>
      <c r="AF1726" s="3">
        <v>202425</v>
      </c>
      <c r="AG1726" s="3" t="s">
        <v>193</v>
      </c>
      <c r="AH1726" s="3">
        <v>548</v>
      </c>
      <c r="AI1726" s="3">
        <v>48</v>
      </c>
      <c r="AJ1726" s="3" t="s">
        <v>395</v>
      </c>
      <c r="AK1726" s="3">
        <v>4</v>
      </c>
      <c r="AL1726" s="3">
        <v>558.88</v>
      </c>
    </row>
    <row r="1727" spans="31:38" x14ac:dyDescent="0.25">
      <c r="AE1727" s="3" t="str">
        <f t="shared" si="104"/>
        <v>RA_546_48_4_202425</v>
      </c>
      <c r="AF1727" s="3">
        <v>202425</v>
      </c>
      <c r="AG1727" s="3" t="s">
        <v>193</v>
      </c>
      <c r="AH1727" s="3">
        <v>546</v>
      </c>
      <c r="AI1727" s="3">
        <v>48</v>
      </c>
      <c r="AJ1727" s="3" t="s">
        <v>395</v>
      </c>
      <c r="AK1727" s="3">
        <v>4</v>
      </c>
      <c r="AL1727" s="3">
        <v>997</v>
      </c>
    </row>
    <row r="1728" spans="31:38" x14ac:dyDescent="0.25">
      <c r="AE1728" s="3" t="str">
        <f t="shared" si="104"/>
        <v>RA_545_48_4_202425</v>
      </c>
      <c r="AF1728" s="3">
        <v>202425</v>
      </c>
      <c r="AG1728" s="3" t="s">
        <v>193</v>
      </c>
      <c r="AH1728" s="3">
        <v>545</v>
      </c>
      <c r="AI1728" s="3">
        <v>48</v>
      </c>
      <c r="AJ1728" s="3" t="s">
        <v>395</v>
      </c>
      <c r="AK1728" s="3">
        <v>4</v>
      </c>
      <c r="AL1728" s="3">
        <v>491.26025656208952</v>
      </c>
    </row>
    <row r="1729" spans="31:38" x14ac:dyDescent="0.25">
      <c r="AE1729" s="3" t="str">
        <f t="shared" si="104"/>
        <v>RA_544_48_4_202425</v>
      </c>
      <c r="AF1729" s="3">
        <v>202425</v>
      </c>
      <c r="AG1729" s="3" t="s">
        <v>193</v>
      </c>
      <c r="AH1729" s="3">
        <v>544</v>
      </c>
      <c r="AI1729" s="3">
        <v>48</v>
      </c>
      <c r="AJ1729" s="3" t="s">
        <v>395</v>
      </c>
      <c r="AK1729" s="3">
        <v>4</v>
      </c>
      <c r="AL1729" s="3">
        <v>4083.76</v>
      </c>
    </row>
    <row r="1730" spans="31:38" x14ac:dyDescent="0.25">
      <c r="AE1730" s="3" t="str">
        <f t="shared" si="104"/>
        <v>RA_536_48_4_202425</v>
      </c>
      <c r="AF1730" s="3">
        <v>202425</v>
      </c>
      <c r="AG1730" s="3" t="s">
        <v>193</v>
      </c>
      <c r="AH1730" s="3">
        <v>536</v>
      </c>
      <c r="AI1730" s="3">
        <v>48</v>
      </c>
      <c r="AJ1730" s="3" t="s">
        <v>395</v>
      </c>
      <c r="AK1730" s="3">
        <v>4</v>
      </c>
      <c r="AL1730" s="3">
        <v>1967.9849999999999</v>
      </c>
    </row>
    <row r="1731" spans="31:38" x14ac:dyDescent="0.25">
      <c r="AE1731" s="3" t="str">
        <f t="shared" si="104"/>
        <v>RA_562_48_4_202425</v>
      </c>
      <c r="AF1731" s="3">
        <v>202425</v>
      </c>
      <c r="AG1731" s="3" t="s">
        <v>193</v>
      </c>
      <c r="AH1731" s="3">
        <v>562</v>
      </c>
      <c r="AI1731" s="3">
        <v>48</v>
      </c>
      <c r="AJ1731" s="3" t="s">
        <v>395</v>
      </c>
      <c r="AK1731" s="3">
        <v>4</v>
      </c>
      <c r="AL1731" s="3">
        <v>0</v>
      </c>
    </row>
    <row r="1732" spans="31:38" x14ac:dyDescent="0.25">
      <c r="AE1732" s="3" t="str">
        <f t="shared" ref="AE1732:AE1795" si="105">AG1732&amp;"_"&amp;AH1732&amp;"_"&amp;AI1732&amp;"_"&amp;AK1732&amp;"_"&amp;AF1732</f>
        <v>RA_566_49_4_202526</v>
      </c>
      <c r="AF1732" s="3">
        <v>202526</v>
      </c>
      <c r="AG1732" s="3" t="s">
        <v>193</v>
      </c>
      <c r="AH1732" s="3">
        <v>566</v>
      </c>
      <c r="AI1732" s="3">
        <v>49</v>
      </c>
      <c r="AJ1732" s="3" t="s">
        <v>194</v>
      </c>
      <c r="AK1732" s="3">
        <v>4</v>
      </c>
      <c r="AL1732" s="3">
        <v>0</v>
      </c>
    </row>
    <row r="1733" spans="31:38" x14ac:dyDescent="0.25">
      <c r="AE1733" s="3" t="str">
        <f t="shared" si="105"/>
        <v>RA_540_49_4_202526</v>
      </c>
      <c r="AF1733" s="3">
        <v>202526</v>
      </c>
      <c r="AG1733" s="3" t="s">
        <v>193</v>
      </c>
      <c r="AH1733" s="3">
        <v>540</v>
      </c>
      <c r="AI1733" s="3">
        <v>49</v>
      </c>
      <c r="AJ1733" s="3" t="s">
        <v>194</v>
      </c>
      <c r="AK1733" s="3">
        <v>4</v>
      </c>
      <c r="AL1733" s="3">
        <v>7090.1970000000001</v>
      </c>
    </row>
    <row r="1734" spans="31:38" x14ac:dyDescent="0.25">
      <c r="AE1734" s="3" t="str">
        <f t="shared" si="105"/>
        <v>RA_548_49_4_202526</v>
      </c>
      <c r="AF1734" s="3">
        <v>202526</v>
      </c>
      <c r="AG1734" s="3" t="s">
        <v>193</v>
      </c>
      <c r="AH1734" s="3">
        <v>548</v>
      </c>
      <c r="AI1734" s="3">
        <v>49</v>
      </c>
      <c r="AJ1734" s="3" t="s">
        <v>194</v>
      </c>
      <c r="AK1734" s="3">
        <v>4</v>
      </c>
      <c r="AL1734" s="3">
        <v>4705.2489999999998</v>
      </c>
    </row>
    <row r="1735" spans="31:38" x14ac:dyDescent="0.25">
      <c r="AE1735" s="3" t="str">
        <f t="shared" si="105"/>
        <v>RA_550_49_4_202526</v>
      </c>
      <c r="AF1735" s="3">
        <v>202526</v>
      </c>
      <c r="AG1735" s="3" t="s">
        <v>193</v>
      </c>
      <c r="AH1735" s="3">
        <v>550</v>
      </c>
      <c r="AI1735" s="3">
        <v>49</v>
      </c>
      <c r="AJ1735" s="3" t="s">
        <v>194</v>
      </c>
      <c r="AK1735" s="3">
        <v>4</v>
      </c>
      <c r="AL1735" s="3">
        <v>3432.2809999999999</v>
      </c>
    </row>
    <row r="1736" spans="31:38" x14ac:dyDescent="0.25">
      <c r="AE1736" s="3" t="str">
        <f t="shared" si="105"/>
        <v>RA_552_49_4_202526</v>
      </c>
      <c r="AF1736" s="3">
        <v>202526</v>
      </c>
      <c r="AG1736" s="3" t="s">
        <v>193</v>
      </c>
      <c r="AH1736" s="3">
        <v>552</v>
      </c>
      <c r="AI1736" s="3">
        <v>49</v>
      </c>
      <c r="AJ1736" s="3" t="s">
        <v>194</v>
      </c>
      <c r="AK1736" s="3">
        <v>4</v>
      </c>
      <c r="AL1736" s="3">
        <v>3651.5380000000005</v>
      </c>
    </row>
    <row r="1737" spans="31:38" x14ac:dyDescent="0.25">
      <c r="AE1737" s="3" t="str">
        <f t="shared" si="105"/>
        <v>RA_562_49_4_202526</v>
      </c>
      <c r="AF1737" s="3">
        <v>202526</v>
      </c>
      <c r="AG1737" s="3" t="s">
        <v>193</v>
      </c>
      <c r="AH1737" s="3">
        <v>562</v>
      </c>
      <c r="AI1737" s="3">
        <v>49</v>
      </c>
      <c r="AJ1737" s="3" t="s">
        <v>194</v>
      </c>
      <c r="AK1737" s="3">
        <v>4</v>
      </c>
      <c r="AL1737" s="3">
        <v>0</v>
      </c>
    </row>
    <row r="1738" spans="31:38" x14ac:dyDescent="0.25">
      <c r="AE1738" s="3" t="str">
        <f t="shared" si="105"/>
        <v>RA_564_49_4_202526</v>
      </c>
      <c r="AF1738" s="3">
        <v>202526</v>
      </c>
      <c r="AG1738" s="3" t="s">
        <v>193</v>
      </c>
      <c r="AH1738" s="3">
        <v>564</v>
      </c>
      <c r="AI1738" s="3">
        <v>49</v>
      </c>
      <c r="AJ1738" s="3" t="s">
        <v>194</v>
      </c>
      <c r="AK1738" s="3">
        <v>4</v>
      </c>
      <c r="AL1738" s="3">
        <v>0</v>
      </c>
    </row>
    <row r="1739" spans="31:38" x14ac:dyDescent="0.25">
      <c r="AE1739" s="3" t="str">
        <f t="shared" si="105"/>
        <v>RA_546_49_4_202526</v>
      </c>
      <c r="AF1739" s="3">
        <v>202526</v>
      </c>
      <c r="AG1739" s="3" t="s">
        <v>193</v>
      </c>
      <c r="AH1739" s="3">
        <v>546</v>
      </c>
      <c r="AI1739" s="3">
        <v>49</v>
      </c>
      <c r="AJ1739" s="3" t="s">
        <v>194</v>
      </c>
      <c r="AK1739" s="3">
        <v>4</v>
      </c>
      <c r="AL1739" s="3">
        <v>3565</v>
      </c>
    </row>
    <row r="1740" spans="31:38" x14ac:dyDescent="0.25">
      <c r="AE1740" s="3" t="str">
        <f t="shared" si="105"/>
        <v>RA_568_49_4_202526</v>
      </c>
      <c r="AF1740" s="3">
        <v>202526</v>
      </c>
      <c r="AG1740" s="3" t="s">
        <v>193</v>
      </c>
      <c r="AH1740" s="3">
        <v>568</v>
      </c>
      <c r="AI1740" s="3">
        <v>49</v>
      </c>
      <c r="AJ1740" s="3" t="s">
        <v>194</v>
      </c>
      <c r="AK1740" s="3">
        <v>4</v>
      </c>
      <c r="AL1740" s="3">
        <v>0</v>
      </c>
    </row>
    <row r="1741" spans="31:38" x14ac:dyDescent="0.25">
      <c r="AE1741" s="3" t="str">
        <f t="shared" si="105"/>
        <v>RA_572_49_4_202526</v>
      </c>
      <c r="AF1741" s="3">
        <v>202526</v>
      </c>
      <c r="AG1741" s="3" t="s">
        <v>193</v>
      </c>
      <c r="AH1741" s="3">
        <v>572</v>
      </c>
      <c r="AI1741" s="3">
        <v>49</v>
      </c>
      <c r="AJ1741" s="3" t="s">
        <v>194</v>
      </c>
      <c r="AK1741" s="3">
        <v>4</v>
      </c>
      <c r="AL1741" s="3">
        <v>0</v>
      </c>
    </row>
    <row r="1742" spans="31:38" x14ac:dyDescent="0.25">
      <c r="AE1742" s="3" t="str">
        <f t="shared" si="105"/>
        <v>RA_574_49_4_202526</v>
      </c>
      <c r="AF1742" s="3">
        <v>202526</v>
      </c>
      <c r="AG1742" s="3" t="s">
        <v>193</v>
      </c>
      <c r="AH1742" s="3">
        <v>574</v>
      </c>
      <c r="AI1742" s="3">
        <v>49</v>
      </c>
      <c r="AJ1742" s="3" t="s">
        <v>194</v>
      </c>
      <c r="AK1742" s="3">
        <v>4</v>
      </c>
      <c r="AL1742" s="3">
        <v>0</v>
      </c>
    </row>
    <row r="1743" spans="31:38" x14ac:dyDescent="0.25">
      <c r="AE1743" s="3" t="str">
        <f t="shared" si="105"/>
        <v>RA_576_49_4_202526</v>
      </c>
      <c r="AF1743" s="3">
        <v>202526</v>
      </c>
      <c r="AG1743" s="3" t="s">
        <v>193</v>
      </c>
      <c r="AH1743" s="3">
        <v>576</v>
      </c>
      <c r="AI1743" s="3">
        <v>49</v>
      </c>
      <c r="AJ1743" s="3" t="s">
        <v>194</v>
      </c>
      <c r="AK1743" s="3">
        <v>4</v>
      </c>
      <c r="AL1743" s="3">
        <v>0</v>
      </c>
    </row>
    <row r="1744" spans="31:38" x14ac:dyDescent="0.25">
      <c r="AE1744" s="3" t="str">
        <f t="shared" si="105"/>
        <v>RA_582_49_4_202526</v>
      </c>
      <c r="AF1744" s="3">
        <v>202526</v>
      </c>
      <c r="AG1744" s="3" t="s">
        <v>193</v>
      </c>
      <c r="AH1744" s="3">
        <v>582</v>
      </c>
      <c r="AI1744" s="3">
        <v>49</v>
      </c>
      <c r="AJ1744" s="3" t="s">
        <v>194</v>
      </c>
      <c r="AK1744" s="3">
        <v>4</v>
      </c>
      <c r="AL1744" s="3">
        <v>0</v>
      </c>
    </row>
    <row r="1745" spans="31:38" x14ac:dyDescent="0.25">
      <c r="AE1745" s="3" t="str">
        <f t="shared" si="105"/>
        <v>RA_584_49_4_202526</v>
      </c>
      <c r="AF1745" s="3">
        <v>202526</v>
      </c>
      <c r="AG1745" s="3" t="s">
        <v>193</v>
      </c>
      <c r="AH1745" s="3">
        <v>584</v>
      </c>
      <c r="AI1745" s="3">
        <v>49</v>
      </c>
      <c r="AJ1745" s="3" t="s">
        <v>194</v>
      </c>
      <c r="AK1745" s="3">
        <v>4</v>
      </c>
      <c r="AL1745" s="3">
        <v>0</v>
      </c>
    </row>
    <row r="1746" spans="31:38" x14ac:dyDescent="0.25">
      <c r="AE1746" s="3" t="str">
        <f t="shared" si="105"/>
        <v>RA_545_49_4_202526</v>
      </c>
      <c r="AF1746" s="3">
        <v>202526</v>
      </c>
      <c r="AG1746" s="3" t="s">
        <v>193</v>
      </c>
      <c r="AH1746" s="3">
        <v>545</v>
      </c>
      <c r="AI1746" s="3">
        <v>49</v>
      </c>
      <c r="AJ1746" s="3" t="s">
        <v>194</v>
      </c>
      <c r="AK1746" s="3">
        <v>4</v>
      </c>
      <c r="AL1746" s="3">
        <v>3750.2020000000002</v>
      </c>
    </row>
    <row r="1747" spans="31:38" x14ac:dyDescent="0.25">
      <c r="AE1747" s="3" t="str">
        <f t="shared" si="105"/>
        <v>RA_586_49_4_202526</v>
      </c>
      <c r="AF1747" s="3">
        <v>202526</v>
      </c>
      <c r="AG1747" s="3" t="s">
        <v>193</v>
      </c>
      <c r="AH1747" s="3">
        <v>586</v>
      </c>
      <c r="AI1747" s="3">
        <v>49</v>
      </c>
      <c r="AJ1747" s="3" t="s">
        <v>194</v>
      </c>
      <c r="AK1747" s="3">
        <v>4</v>
      </c>
      <c r="AL1747" s="3">
        <v>0</v>
      </c>
    </row>
    <row r="1748" spans="31:38" x14ac:dyDescent="0.25">
      <c r="AE1748" s="3" t="str">
        <f t="shared" si="105"/>
        <v>RA_514_49_4_202526</v>
      </c>
      <c r="AF1748" s="3">
        <v>202526</v>
      </c>
      <c r="AG1748" s="3" t="s">
        <v>193</v>
      </c>
      <c r="AH1748" s="3">
        <v>514</v>
      </c>
      <c r="AI1748" s="3">
        <v>49</v>
      </c>
      <c r="AJ1748" s="3" t="s">
        <v>194</v>
      </c>
      <c r="AK1748" s="3">
        <v>4</v>
      </c>
      <c r="AL1748" s="3">
        <v>3807.114</v>
      </c>
    </row>
    <row r="1749" spans="31:38" x14ac:dyDescent="0.25">
      <c r="AE1749" s="3" t="str">
        <f t="shared" si="105"/>
        <v>RA_542_49_4_202526</v>
      </c>
      <c r="AF1749" s="3">
        <v>202526</v>
      </c>
      <c r="AG1749" s="3" t="s">
        <v>193</v>
      </c>
      <c r="AH1749" s="3">
        <v>542</v>
      </c>
      <c r="AI1749" s="3">
        <v>49</v>
      </c>
      <c r="AJ1749" s="3" t="s">
        <v>194</v>
      </c>
      <c r="AK1749" s="3">
        <v>4</v>
      </c>
      <c r="AL1749" s="3">
        <v>2170.723</v>
      </c>
    </row>
    <row r="1750" spans="31:38" x14ac:dyDescent="0.25">
      <c r="AE1750" s="3" t="str">
        <f t="shared" si="105"/>
        <v>RA_512_49_4_202526</v>
      </c>
      <c r="AF1750" s="3">
        <v>202526</v>
      </c>
      <c r="AG1750" s="3" t="s">
        <v>193</v>
      </c>
      <c r="AH1750" s="3">
        <v>512</v>
      </c>
      <c r="AI1750" s="3">
        <v>49</v>
      </c>
      <c r="AJ1750" s="3" t="s">
        <v>194</v>
      </c>
      <c r="AK1750" s="3">
        <v>4</v>
      </c>
      <c r="AL1750" s="3">
        <v>2448.558</v>
      </c>
    </row>
    <row r="1751" spans="31:38" x14ac:dyDescent="0.25">
      <c r="AE1751" s="3" t="str">
        <f t="shared" si="105"/>
        <v>RA_516_49_4_202526</v>
      </c>
      <c r="AF1751" s="3">
        <v>202526</v>
      </c>
      <c r="AG1751" s="3" t="s">
        <v>193</v>
      </c>
      <c r="AH1751" s="3">
        <v>516</v>
      </c>
      <c r="AI1751" s="3">
        <v>49</v>
      </c>
      <c r="AJ1751" s="3" t="s">
        <v>194</v>
      </c>
      <c r="AK1751" s="3">
        <v>4</v>
      </c>
      <c r="AL1751" s="3">
        <v>3942.2740000000003</v>
      </c>
    </row>
    <row r="1752" spans="31:38" x14ac:dyDescent="0.25">
      <c r="AE1752" s="3" t="str">
        <f t="shared" si="105"/>
        <v>RA_518_49_4_202526</v>
      </c>
      <c r="AF1752" s="3">
        <v>202526</v>
      </c>
      <c r="AG1752" s="3" t="s">
        <v>193</v>
      </c>
      <c r="AH1752" s="3">
        <v>518</v>
      </c>
      <c r="AI1752" s="3">
        <v>49</v>
      </c>
      <c r="AJ1752" s="3" t="s">
        <v>194</v>
      </c>
      <c r="AK1752" s="3">
        <v>4</v>
      </c>
      <c r="AL1752" s="3">
        <v>2569.708716147416</v>
      </c>
    </row>
    <row r="1753" spans="31:38" x14ac:dyDescent="0.25">
      <c r="AE1753" s="3" t="str">
        <f t="shared" si="105"/>
        <v>RA_520_49_4_202526</v>
      </c>
      <c r="AF1753" s="3">
        <v>202526</v>
      </c>
      <c r="AG1753" s="3" t="s">
        <v>193</v>
      </c>
      <c r="AH1753" s="3">
        <v>520</v>
      </c>
      <c r="AI1753" s="3">
        <v>49</v>
      </c>
      <c r="AJ1753" s="3" t="s">
        <v>194</v>
      </c>
      <c r="AK1753" s="3">
        <v>4</v>
      </c>
      <c r="AL1753" s="3">
        <v>5808.2269999999999</v>
      </c>
    </row>
    <row r="1754" spans="31:38" x14ac:dyDescent="0.25">
      <c r="AE1754" s="3" t="str">
        <f t="shared" si="105"/>
        <v>RA_522_49_4_202526</v>
      </c>
      <c r="AF1754" s="3">
        <v>202526</v>
      </c>
      <c r="AG1754" s="3" t="s">
        <v>193</v>
      </c>
      <c r="AH1754" s="3">
        <v>522</v>
      </c>
      <c r="AI1754" s="3">
        <v>49</v>
      </c>
      <c r="AJ1754" s="3" t="s">
        <v>194</v>
      </c>
      <c r="AK1754" s="3">
        <v>4</v>
      </c>
      <c r="AL1754" s="3">
        <v>2036.0429999999999</v>
      </c>
    </row>
    <row r="1755" spans="31:38" x14ac:dyDescent="0.25">
      <c r="AE1755" s="3" t="str">
        <f t="shared" si="105"/>
        <v>RA_524_49_4_202526</v>
      </c>
      <c r="AF1755" s="3">
        <v>202526</v>
      </c>
      <c r="AG1755" s="3" t="s">
        <v>193</v>
      </c>
      <c r="AH1755" s="3">
        <v>524</v>
      </c>
      <c r="AI1755" s="3">
        <v>49</v>
      </c>
      <c r="AJ1755" s="3" t="s">
        <v>194</v>
      </c>
      <c r="AK1755" s="3">
        <v>4</v>
      </c>
      <c r="AL1755" s="3">
        <v>1324.5674999999999</v>
      </c>
    </row>
    <row r="1756" spans="31:38" x14ac:dyDescent="0.25">
      <c r="AE1756" s="3" t="str">
        <f t="shared" si="105"/>
        <v>RA_526_49_4_202526</v>
      </c>
      <c r="AF1756" s="3">
        <v>202526</v>
      </c>
      <c r="AG1756" s="3" t="s">
        <v>193</v>
      </c>
      <c r="AH1756" s="3">
        <v>526</v>
      </c>
      <c r="AI1756" s="3">
        <v>49</v>
      </c>
      <c r="AJ1756" s="3" t="s">
        <v>194</v>
      </c>
      <c r="AK1756" s="3">
        <v>4</v>
      </c>
      <c r="AL1756" s="3">
        <v>2167</v>
      </c>
    </row>
    <row r="1757" spans="31:38" x14ac:dyDescent="0.25">
      <c r="AE1757" s="3" t="str">
        <f t="shared" si="105"/>
        <v>RA_530_49_4_202526</v>
      </c>
      <c r="AF1757" s="3">
        <v>202526</v>
      </c>
      <c r="AG1757" s="3" t="s">
        <v>193</v>
      </c>
      <c r="AH1757" s="3">
        <v>530</v>
      </c>
      <c r="AI1757" s="3">
        <v>49</v>
      </c>
      <c r="AJ1757" s="3" t="s">
        <v>194</v>
      </c>
      <c r="AK1757" s="3">
        <v>4</v>
      </c>
      <c r="AL1757" s="3">
        <v>6231.3849999999993</v>
      </c>
    </row>
    <row r="1758" spans="31:38" x14ac:dyDescent="0.25">
      <c r="AE1758" s="3" t="str">
        <f t="shared" si="105"/>
        <v>RA_532_49_4_202526</v>
      </c>
      <c r="AF1758" s="3">
        <v>202526</v>
      </c>
      <c r="AG1758" s="3" t="s">
        <v>193</v>
      </c>
      <c r="AH1758" s="3">
        <v>532</v>
      </c>
      <c r="AI1758" s="3">
        <v>49</v>
      </c>
      <c r="AJ1758" s="3" t="s">
        <v>194</v>
      </c>
      <c r="AK1758" s="3">
        <v>4</v>
      </c>
      <c r="AL1758" s="3">
        <v>4318.34</v>
      </c>
    </row>
    <row r="1759" spans="31:38" x14ac:dyDescent="0.25">
      <c r="AE1759" s="3" t="str">
        <f t="shared" si="105"/>
        <v>RA_534_49_4_202526</v>
      </c>
      <c r="AF1759" s="3">
        <v>202526</v>
      </c>
      <c r="AG1759" s="3" t="s">
        <v>193</v>
      </c>
      <c r="AH1759" s="3">
        <v>534</v>
      </c>
      <c r="AI1759" s="3">
        <v>49</v>
      </c>
      <c r="AJ1759" s="3" t="s">
        <v>194</v>
      </c>
      <c r="AK1759" s="3">
        <v>4</v>
      </c>
      <c r="AL1759" s="3">
        <v>4754.3869999999997</v>
      </c>
    </row>
    <row r="1760" spans="31:38" x14ac:dyDescent="0.25">
      <c r="AE1760" s="3" t="str">
        <f t="shared" si="105"/>
        <v>RA_536_49_4_202526</v>
      </c>
      <c r="AF1760" s="3">
        <v>202526</v>
      </c>
      <c r="AG1760" s="3" t="s">
        <v>193</v>
      </c>
      <c r="AH1760" s="3">
        <v>536</v>
      </c>
      <c r="AI1760" s="3">
        <v>49</v>
      </c>
      <c r="AJ1760" s="3" t="s">
        <v>194</v>
      </c>
      <c r="AK1760" s="3">
        <v>4</v>
      </c>
      <c r="AL1760" s="3">
        <v>4348.7950000000001</v>
      </c>
    </row>
    <row r="1761" spans="31:38" x14ac:dyDescent="0.25">
      <c r="AE1761" s="3" t="str">
        <f t="shared" si="105"/>
        <v>RA_538_49_4_202526</v>
      </c>
      <c r="AF1761" s="3">
        <v>202526</v>
      </c>
      <c r="AG1761" s="3" t="s">
        <v>193</v>
      </c>
      <c r="AH1761" s="3">
        <v>538</v>
      </c>
      <c r="AI1761" s="3">
        <v>49</v>
      </c>
      <c r="AJ1761" s="3" t="s">
        <v>194</v>
      </c>
      <c r="AK1761" s="3">
        <v>4</v>
      </c>
      <c r="AL1761" s="3">
        <v>731.80214965210632</v>
      </c>
    </row>
    <row r="1762" spans="31:38" x14ac:dyDescent="0.25">
      <c r="AE1762" s="3" t="str">
        <f t="shared" si="105"/>
        <v>RA_544_49_4_202526</v>
      </c>
      <c r="AF1762" s="3">
        <v>202526</v>
      </c>
      <c r="AG1762" s="3" t="s">
        <v>193</v>
      </c>
      <c r="AH1762" s="3">
        <v>544</v>
      </c>
      <c r="AI1762" s="3">
        <v>49</v>
      </c>
      <c r="AJ1762" s="3" t="s">
        <v>194</v>
      </c>
      <c r="AK1762" s="3">
        <v>4</v>
      </c>
      <c r="AL1762" s="3">
        <v>6385.3852144772118</v>
      </c>
    </row>
    <row r="1763" spans="31:38" x14ac:dyDescent="0.25">
      <c r="AE1763" s="3" t="str">
        <f t="shared" si="105"/>
        <v>RA_528_49_4_202526</v>
      </c>
      <c r="AF1763" s="3">
        <v>202526</v>
      </c>
      <c r="AG1763" s="3" t="s">
        <v>193</v>
      </c>
      <c r="AH1763" s="3">
        <v>528</v>
      </c>
      <c r="AI1763" s="3">
        <v>49</v>
      </c>
      <c r="AJ1763" s="3" t="s">
        <v>194</v>
      </c>
      <c r="AK1763" s="3">
        <v>4</v>
      </c>
      <c r="AL1763" s="3">
        <v>2220</v>
      </c>
    </row>
    <row r="1764" spans="31:38" x14ac:dyDescent="0.25">
      <c r="AE1764" s="3" t="str">
        <f t="shared" si="105"/>
        <v>RA_564_49_4_202425</v>
      </c>
      <c r="AF1764" s="3">
        <v>202425</v>
      </c>
      <c r="AG1764" s="3" t="s">
        <v>193</v>
      </c>
      <c r="AH1764" s="3">
        <v>564</v>
      </c>
      <c r="AI1764" s="3">
        <v>49</v>
      </c>
      <c r="AJ1764" s="3" t="s">
        <v>194</v>
      </c>
      <c r="AK1764" s="3">
        <v>4</v>
      </c>
      <c r="AL1764" s="3">
        <v>0</v>
      </c>
    </row>
    <row r="1765" spans="31:38" x14ac:dyDescent="0.25">
      <c r="AE1765" s="3" t="str">
        <f t="shared" si="105"/>
        <v>RA_512_49_4_202425</v>
      </c>
      <c r="AF1765" s="3">
        <v>202425</v>
      </c>
      <c r="AG1765" s="3" t="s">
        <v>193</v>
      </c>
      <c r="AH1765" s="3">
        <v>512</v>
      </c>
      <c r="AI1765" s="3">
        <v>49</v>
      </c>
      <c r="AJ1765" s="3" t="s">
        <v>194</v>
      </c>
      <c r="AK1765" s="3">
        <v>4</v>
      </c>
      <c r="AL1765" s="3">
        <v>2496.5129999999999</v>
      </c>
    </row>
    <row r="1766" spans="31:38" x14ac:dyDescent="0.25">
      <c r="AE1766" s="3" t="str">
        <f t="shared" si="105"/>
        <v>RA_546_49_4_202425</v>
      </c>
      <c r="AF1766" s="3">
        <v>202425</v>
      </c>
      <c r="AG1766" s="3" t="s">
        <v>193</v>
      </c>
      <c r="AH1766" s="3">
        <v>546</v>
      </c>
      <c r="AI1766" s="3">
        <v>49</v>
      </c>
      <c r="AJ1766" s="3" t="s">
        <v>194</v>
      </c>
      <c r="AK1766" s="3">
        <v>4</v>
      </c>
      <c r="AL1766" s="3">
        <v>3837.0889999999999</v>
      </c>
    </row>
    <row r="1767" spans="31:38" x14ac:dyDescent="0.25">
      <c r="AE1767" s="3" t="str">
        <f t="shared" si="105"/>
        <v>RA_548_49_4_202425</v>
      </c>
      <c r="AF1767" s="3">
        <v>202425</v>
      </c>
      <c r="AG1767" s="3" t="s">
        <v>193</v>
      </c>
      <c r="AH1767" s="3">
        <v>548</v>
      </c>
      <c r="AI1767" s="3">
        <v>49</v>
      </c>
      <c r="AJ1767" s="3" t="s">
        <v>194</v>
      </c>
      <c r="AK1767" s="3">
        <v>4</v>
      </c>
      <c r="AL1767" s="3">
        <v>4269.4749999999995</v>
      </c>
    </row>
    <row r="1768" spans="31:38" x14ac:dyDescent="0.25">
      <c r="AE1768" s="3" t="str">
        <f t="shared" si="105"/>
        <v>RA_550_49_4_202425</v>
      </c>
      <c r="AF1768" s="3">
        <v>202425</v>
      </c>
      <c r="AG1768" s="3" t="s">
        <v>193</v>
      </c>
      <c r="AH1768" s="3">
        <v>550</v>
      </c>
      <c r="AI1768" s="3">
        <v>49</v>
      </c>
      <c r="AJ1768" s="3" t="s">
        <v>194</v>
      </c>
      <c r="AK1768" s="3">
        <v>4</v>
      </c>
      <c r="AL1768" s="3">
        <v>3732.442</v>
      </c>
    </row>
    <row r="1769" spans="31:38" x14ac:dyDescent="0.25">
      <c r="AE1769" s="3" t="str">
        <f t="shared" si="105"/>
        <v>RA_552_49_4_202425</v>
      </c>
      <c r="AF1769" s="3">
        <v>202425</v>
      </c>
      <c r="AG1769" s="3" t="s">
        <v>193</v>
      </c>
      <c r="AH1769" s="3">
        <v>552</v>
      </c>
      <c r="AI1769" s="3">
        <v>49</v>
      </c>
      <c r="AJ1769" s="3" t="s">
        <v>194</v>
      </c>
      <c r="AK1769" s="3">
        <v>4</v>
      </c>
      <c r="AL1769" s="3">
        <v>3651.44</v>
      </c>
    </row>
    <row r="1770" spans="31:38" x14ac:dyDescent="0.25">
      <c r="AE1770" s="3" t="str">
        <f t="shared" si="105"/>
        <v>RA_562_49_4_202425</v>
      </c>
      <c r="AF1770" s="3">
        <v>202425</v>
      </c>
      <c r="AG1770" s="3" t="s">
        <v>193</v>
      </c>
      <c r="AH1770" s="3">
        <v>562</v>
      </c>
      <c r="AI1770" s="3">
        <v>49</v>
      </c>
      <c r="AJ1770" s="3" t="s">
        <v>194</v>
      </c>
      <c r="AK1770" s="3">
        <v>4</v>
      </c>
      <c r="AL1770" s="3">
        <v>0</v>
      </c>
    </row>
    <row r="1771" spans="31:38" x14ac:dyDescent="0.25">
      <c r="AE1771" s="3" t="str">
        <f t="shared" si="105"/>
        <v>RA_566_49_4_202425</v>
      </c>
      <c r="AF1771" s="3">
        <v>202425</v>
      </c>
      <c r="AG1771" s="3" t="s">
        <v>193</v>
      </c>
      <c r="AH1771" s="3">
        <v>566</v>
      </c>
      <c r="AI1771" s="3">
        <v>49</v>
      </c>
      <c r="AJ1771" s="3" t="s">
        <v>194</v>
      </c>
      <c r="AK1771" s="3">
        <v>4</v>
      </c>
      <c r="AL1771" s="3">
        <v>0</v>
      </c>
    </row>
    <row r="1772" spans="31:38" x14ac:dyDescent="0.25">
      <c r="AE1772" s="3" t="str">
        <f t="shared" si="105"/>
        <v>RA_568_49_4_202425</v>
      </c>
      <c r="AF1772" s="3">
        <v>202425</v>
      </c>
      <c r="AG1772" s="3" t="s">
        <v>193</v>
      </c>
      <c r="AH1772" s="3">
        <v>568</v>
      </c>
      <c r="AI1772" s="3">
        <v>49</v>
      </c>
      <c r="AJ1772" s="3" t="s">
        <v>194</v>
      </c>
      <c r="AK1772" s="3">
        <v>4</v>
      </c>
      <c r="AL1772" s="3">
        <v>0</v>
      </c>
    </row>
    <row r="1773" spans="31:38" x14ac:dyDescent="0.25">
      <c r="AE1773" s="3" t="str">
        <f t="shared" si="105"/>
        <v>RA_572_49_4_202425</v>
      </c>
      <c r="AF1773" s="3">
        <v>202425</v>
      </c>
      <c r="AG1773" s="3" t="s">
        <v>193</v>
      </c>
      <c r="AH1773" s="3">
        <v>572</v>
      </c>
      <c r="AI1773" s="3">
        <v>49</v>
      </c>
      <c r="AJ1773" s="3" t="s">
        <v>194</v>
      </c>
      <c r="AK1773" s="3">
        <v>4</v>
      </c>
      <c r="AL1773" s="3">
        <v>0</v>
      </c>
    </row>
    <row r="1774" spans="31:38" x14ac:dyDescent="0.25">
      <c r="AE1774" s="3" t="str">
        <f t="shared" si="105"/>
        <v>RA_574_49_4_202425</v>
      </c>
      <c r="AF1774" s="3">
        <v>202425</v>
      </c>
      <c r="AG1774" s="3" t="s">
        <v>193</v>
      </c>
      <c r="AH1774" s="3">
        <v>574</v>
      </c>
      <c r="AI1774" s="3">
        <v>49</v>
      </c>
      <c r="AJ1774" s="3" t="s">
        <v>194</v>
      </c>
      <c r="AK1774" s="3">
        <v>4</v>
      </c>
      <c r="AL1774" s="3">
        <v>0</v>
      </c>
    </row>
    <row r="1775" spans="31:38" x14ac:dyDescent="0.25">
      <c r="AE1775" s="3" t="str">
        <f t="shared" si="105"/>
        <v>RA_576_49_4_202425</v>
      </c>
      <c r="AF1775" s="3">
        <v>202425</v>
      </c>
      <c r="AG1775" s="3" t="s">
        <v>193</v>
      </c>
      <c r="AH1775" s="3">
        <v>576</v>
      </c>
      <c r="AI1775" s="3">
        <v>49</v>
      </c>
      <c r="AJ1775" s="3" t="s">
        <v>194</v>
      </c>
      <c r="AK1775" s="3">
        <v>4</v>
      </c>
      <c r="AL1775" s="3">
        <v>0</v>
      </c>
    </row>
    <row r="1776" spans="31:38" x14ac:dyDescent="0.25">
      <c r="AE1776" s="3" t="str">
        <f t="shared" si="105"/>
        <v>RA_582_49_4_202425</v>
      </c>
      <c r="AF1776" s="3">
        <v>202425</v>
      </c>
      <c r="AG1776" s="3" t="s">
        <v>193</v>
      </c>
      <c r="AH1776" s="3">
        <v>582</v>
      </c>
      <c r="AI1776" s="3">
        <v>49</v>
      </c>
      <c r="AJ1776" s="3" t="s">
        <v>194</v>
      </c>
      <c r="AK1776" s="3">
        <v>4</v>
      </c>
      <c r="AL1776" s="3">
        <v>0</v>
      </c>
    </row>
    <row r="1777" spans="31:38" x14ac:dyDescent="0.25">
      <c r="AE1777" s="3" t="str">
        <f t="shared" si="105"/>
        <v>RA_586_49_4_202425</v>
      </c>
      <c r="AF1777" s="3">
        <v>202425</v>
      </c>
      <c r="AG1777" s="3" t="s">
        <v>193</v>
      </c>
      <c r="AH1777" s="3">
        <v>586</v>
      </c>
      <c r="AI1777" s="3">
        <v>49</v>
      </c>
      <c r="AJ1777" s="3" t="s">
        <v>194</v>
      </c>
      <c r="AK1777" s="3">
        <v>4</v>
      </c>
      <c r="AL1777" s="3">
        <v>0</v>
      </c>
    </row>
    <row r="1778" spans="31:38" x14ac:dyDescent="0.25">
      <c r="AE1778" s="3" t="str">
        <f t="shared" si="105"/>
        <v>RA_542_49_4_202425</v>
      </c>
      <c r="AF1778" s="3">
        <v>202425</v>
      </c>
      <c r="AG1778" s="3" t="s">
        <v>193</v>
      </c>
      <c r="AH1778" s="3">
        <v>542</v>
      </c>
      <c r="AI1778" s="3">
        <v>49</v>
      </c>
      <c r="AJ1778" s="3" t="s">
        <v>194</v>
      </c>
      <c r="AK1778" s="3">
        <v>4</v>
      </c>
      <c r="AL1778" s="3">
        <v>1942.9270000000001</v>
      </c>
    </row>
    <row r="1779" spans="31:38" x14ac:dyDescent="0.25">
      <c r="AE1779" s="3" t="str">
        <f t="shared" si="105"/>
        <v>RA_584_49_4_202425</v>
      </c>
      <c r="AF1779" s="3">
        <v>202425</v>
      </c>
      <c r="AG1779" s="3" t="s">
        <v>193</v>
      </c>
      <c r="AH1779" s="3">
        <v>584</v>
      </c>
      <c r="AI1779" s="3">
        <v>49</v>
      </c>
      <c r="AJ1779" s="3" t="s">
        <v>194</v>
      </c>
      <c r="AK1779" s="3">
        <v>4</v>
      </c>
      <c r="AL1779" s="3">
        <v>0</v>
      </c>
    </row>
    <row r="1780" spans="31:38" x14ac:dyDescent="0.25">
      <c r="AE1780" s="3" t="str">
        <f t="shared" si="105"/>
        <v>RA_520_49_4_202425</v>
      </c>
      <c r="AF1780" s="3">
        <v>202425</v>
      </c>
      <c r="AG1780" s="3" t="s">
        <v>193</v>
      </c>
      <c r="AH1780" s="3">
        <v>520</v>
      </c>
      <c r="AI1780" s="3">
        <v>49</v>
      </c>
      <c r="AJ1780" s="3" t="s">
        <v>194</v>
      </c>
      <c r="AK1780" s="3">
        <v>4</v>
      </c>
      <c r="AL1780" s="3">
        <v>5825.5129999999999</v>
      </c>
    </row>
    <row r="1781" spans="31:38" x14ac:dyDescent="0.25">
      <c r="AE1781" s="3" t="str">
        <f t="shared" si="105"/>
        <v>RA_545_49_4_202425</v>
      </c>
      <c r="AF1781" s="3">
        <v>202425</v>
      </c>
      <c r="AG1781" s="3" t="s">
        <v>193</v>
      </c>
      <c r="AH1781" s="3">
        <v>545</v>
      </c>
      <c r="AI1781" s="3">
        <v>49</v>
      </c>
      <c r="AJ1781" s="3" t="s">
        <v>194</v>
      </c>
      <c r="AK1781" s="3">
        <v>4</v>
      </c>
      <c r="AL1781" s="3">
        <v>3301.9844617080216</v>
      </c>
    </row>
    <row r="1782" spans="31:38" x14ac:dyDescent="0.25">
      <c r="AE1782" s="3" t="str">
        <f t="shared" si="105"/>
        <v>RA_544_49_4_202425</v>
      </c>
      <c r="AF1782" s="3">
        <v>202425</v>
      </c>
      <c r="AG1782" s="3" t="s">
        <v>193</v>
      </c>
      <c r="AH1782" s="3">
        <v>544</v>
      </c>
      <c r="AI1782" s="3">
        <v>49</v>
      </c>
      <c r="AJ1782" s="3" t="s">
        <v>194</v>
      </c>
      <c r="AK1782" s="3">
        <v>4</v>
      </c>
      <c r="AL1782" s="3">
        <v>6996.3810643431634</v>
      </c>
    </row>
    <row r="1783" spans="31:38" x14ac:dyDescent="0.25">
      <c r="AE1783" s="3" t="str">
        <f t="shared" si="105"/>
        <v>RA_514_49_4_202425</v>
      </c>
      <c r="AF1783" s="3">
        <v>202425</v>
      </c>
      <c r="AG1783" s="3" t="s">
        <v>193</v>
      </c>
      <c r="AH1783" s="3">
        <v>514</v>
      </c>
      <c r="AI1783" s="3">
        <v>49</v>
      </c>
      <c r="AJ1783" s="3" t="s">
        <v>194</v>
      </c>
      <c r="AK1783" s="3">
        <v>4</v>
      </c>
      <c r="AL1783" s="3">
        <v>3442.78</v>
      </c>
    </row>
    <row r="1784" spans="31:38" x14ac:dyDescent="0.25">
      <c r="AE1784" s="3" t="str">
        <f t="shared" si="105"/>
        <v>RA_518_49_4_202425</v>
      </c>
      <c r="AF1784" s="3">
        <v>202425</v>
      </c>
      <c r="AG1784" s="3" t="s">
        <v>193</v>
      </c>
      <c r="AH1784" s="3">
        <v>518</v>
      </c>
      <c r="AI1784" s="3">
        <v>49</v>
      </c>
      <c r="AJ1784" s="3" t="s">
        <v>194</v>
      </c>
      <c r="AK1784" s="3">
        <v>4</v>
      </c>
      <c r="AL1784" s="3">
        <v>2541.5360000000001</v>
      </c>
    </row>
    <row r="1785" spans="31:38" x14ac:dyDescent="0.25">
      <c r="AE1785" s="3" t="str">
        <f t="shared" si="105"/>
        <v>RA_522_49_4_202425</v>
      </c>
      <c r="AF1785" s="3">
        <v>202425</v>
      </c>
      <c r="AG1785" s="3" t="s">
        <v>193</v>
      </c>
      <c r="AH1785" s="3">
        <v>522</v>
      </c>
      <c r="AI1785" s="3">
        <v>49</v>
      </c>
      <c r="AJ1785" s="3" t="s">
        <v>194</v>
      </c>
      <c r="AK1785" s="3">
        <v>4</v>
      </c>
      <c r="AL1785" s="3">
        <v>2191.4159999999997</v>
      </c>
    </row>
    <row r="1786" spans="31:38" x14ac:dyDescent="0.25">
      <c r="AE1786" s="3" t="str">
        <f t="shared" si="105"/>
        <v>RA_524_49_4_202425</v>
      </c>
      <c r="AF1786" s="3">
        <v>202425</v>
      </c>
      <c r="AG1786" s="3" t="s">
        <v>193</v>
      </c>
      <c r="AH1786" s="3">
        <v>524</v>
      </c>
      <c r="AI1786" s="3">
        <v>49</v>
      </c>
      <c r="AJ1786" s="3" t="s">
        <v>194</v>
      </c>
      <c r="AK1786" s="3">
        <v>4</v>
      </c>
      <c r="AL1786" s="3">
        <v>1453.0550000000001</v>
      </c>
    </row>
    <row r="1787" spans="31:38" x14ac:dyDescent="0.25">
      <c r="AE1787" s="3" t="str">
        <f t="shared" si="105"/>
        <v>RA_526_49_4_202425</v>
      </c>
      <c r="AF1787" s="3">
        <v>202425</v>
      </c>
      <c r="AG1787" s="3" t="s">
        <v>193</v>
      </c>
      <c r="AH1787" s="3">
        <v>526</v>
      </c>
      <c r="AI1787" s="3">
        <v>49</v>
      </c>
      <c r="AJ1787" s="3" t="s">
        <v>194</v>
      </c>
      <c r="AK1787" s="3">
        <v>4</v>
      </c>
      <c r="AL1787" s="3">
        <v>2087.1765702645966</v>
      </c>
    </row>
    <row r="1788" spans="31:38" x14ac:dyDescent="0.25">
      <c r="AE1788" s="3" t="str">
        <f t="shared" si="105"/>
        <v>RA_538_49_4_202425</v>
      </c>
      <c r="AF1788" s="3">
        <v>202425</v>
      </c>
      <c r="AG1788" s="3" t="s">
        <v>193</v>
      </c>
      <c r="AH1788" s="3">
        <v>538</v>
      </c>
      <c r="AI1788" s="3">
        <v>49</v>
      </c>
      <c r="AJ1788" s="3" t="s">
        <v>194</v>
      </c>
      <c r="AK1788" s="3">
        <v>4</v>
      </c>
      <c r="AL1788" s="3">
        <v>1384.6702918266753</v>
      </c>
    </row>
    <row r="1789" spans="31:38" x14ac:dyDescent="0.25">
      <c r="AE1789" s="3" t="str">
        <f t="shared" si="105"/>
        <v>RA_516_49_4_202425</v>
      </c>
      <c r="AF1789" s="3">
        <v>202425</v>
      </c>
      <c r="AG1789" s="3" t="s">
        <v>193</v>
      </c>
      <c r="AH1789" s="3">
        <v>516</v>
      </c>
      <c r="AI1789" s="3">
        <v>49</v>
      </c>
      <c r="AJ1789" s="3" t="s">
        <v>194</v>
      </c>
      <c r="AK1789" s="3">
        <v>4</v>
      </c>
      <c r="AL1789" s="3">
        <v>4011.5069999999996</v>
      </c>
    </row>
    <row r="1790" spans="31:38" x14ac:dyDescent="0.25">
      <c r="AE1790" s="3" t="str">
        <f t="shared" si="105"/>
        <v>RA_540_49_4_202425</v>
      </c>
      <c r="AF1790" s="3">
        <v>202425</v>
      </c>
      <c r="AG1790" s="3" t="s">
        <v>193</v>
      </c>
      <c r="AH1790" s="3">
        <v>540</v>
      </c>
      <c r="AI1790" s="3">
        <v>49</v>
      </c>
      <c r="AJ1790" s="3" t="s">
        <v>194</v>
      </c>
      <c r="AK1790" s="3">
        <v>4</v>
      </c>
      <c r="AL1790" s="3">
        <v>7371.2579999999998</v>
      </c>
    </row>
    <row r="1791" spans="31:38" x14ac:dyDescent="0.25">
      <c r="AE1791" s="3" t="str">
        <f t="shared" si="105"/>
        <v>RA_528_49_4_202425</v>
      </c>
      <c r="AF1791" s="3">
        <v>202425</v>
      </c>
      <c r="AG1791" s="3" t="s">
        <v>193</v>
      </c>
      <c r="AH1791" s="3">
        <v>528</v>
      </c>
      <c r="AI1791" s="3">
        <v>49</v>
      </c>
      <c r="AJ1791" s="3" t="s">
        <v>194</v>
      </c>
      <c r="AK1791" s="3">
        <v>4</v>
      </c>
      <c r="AL1791" s="3">
        <v>2356</v>
      </c>
    </row>
    <row r="1792" spans="31:38" x14ac:dyDescent="0.25">
      <c r="AE1792" s="3" t="str">
        <f t="shared" si="105"/>
        <v>RA_536_49_4_202425</v>
      </c>
      <c r="AF1792" s="3">
        <v>202425</v>
      </c>
      <c r="AG1792" s="3" t="s">
        <v>193</v>
      </c>
      <c r="AH1792" s="3">
        <v>536</v>
      </c>
      <c r="AI1792" s="3">
        <v>49</v>
      </c>
      <c r="AJ1792" s="3" t="s">
        <v>194</v>
      </c>
      <c r="AK1792" s="3">
        <v>4</v>
      </c>
      <c r="AL1792" s="3">
        <v>4304.8789999999999</v>
      </c>
    </row>
    <row r="1793" spans="31:38" x14ac:dyDescent="0.25">
      <c r="AE1793" s="3" t="str">
        <f t="shared" si="105"/>
        <v>RA_534_49_4_202425</v>
      </c>
      <c r="AF1793" s="3">
        <v>202425</v>
      </c>
      <c r="AG1793" s="3" t="s">
        <v>193</v>
      </c>
      <c r="AH1793" s="3">
        <v>534</v>
      </c>
      <c r="AI1793" s="3">
        <v>49</v>
      </c>
      <c r="AJ1793" s="3" t="s">
        <v>194</v>
      </c>
      <c r="AK1793" s="3">
        <v>4</v>
      </c>
      <c r="AL1793" s="3">
        <v>5080.1670000000004</v>
      </c>
    </row>
    <row r="1794" spans="31:38" x14ac:dyDescent="0.25">
      <c r="AE1794" s="3" t="str">
        <f t="shared" si="105"/>
        <v>RA_532_49_4_202425</v>
      </c>
      <c r="AF1794" s="3">
        <v>202425</v>
      </c>
      <c r="AG1794" s="3" t="s">
        <v>193</v>
      </c>
      <c r="AH1794" s="3">
        <v>532</v>
      </c>
      <c r="AI1794" s="3">
        <v>49</v>
      </c>
      <c r="AJ1794" s="3" t="s">
        <v>194</v>
      </c>
      <c r="AK1794" s="3">
        <v>4</v>
      </c>
      <c r="AL1794" s="3">
        <v>4073.3999999999996</v>
      </c>
    </row>
    <row r="1795" spans="31:38" x14ac:dyDescent="0.25">
      <c r="AE1795" s="3" t="str">
        <f t="shared" si="105"/>
        <v>RA_530_49_4_202425</v>
      </c>
      <c r="AF1795" s="3">
        <v>202425</v>
      </c>
      <c r="AG1795" s="3" t="s">
        <v>193</v>
      </c>
      <c r="AH1795" s="3">
        <v>530</v>
      </c>
      <c r="AI1795" s="3">
        <v>49</v>
      </c>
      <c r="AJ1795" s="3" t="s">
        <v>194</v>
      </c>
      <c r="AK1795" s="3">
        <v>4</v>
      </c>
      <c r="AL1795" s="3">
        <v>6278.9229999999998</v>
      </c>
    </row>
    <row r="1796" spans="31:38" x14ac:dyDescent="0.25">
      <c r="AE1796" s="3" t="str">
        <f t="shared" ref="AE1796:AE1859" si="106">AG1796&amp;"_"&amp;AH1796&amp;"_"&amp;AI1796&amp;"_"&amp;AK1796&amp;"_"&amp;AF1796</f>
        <v>RA_562_50_4_202526</v>
      </c>
      <c r="AF1796" s="3">
        <v>202526</v>
      </c>
      <c r="AG1796" s="3" t="s">
        <v>193</v>
      </c>
      <c r="AH1796" s="3">
        <v>562</v>
      </c>
      <c r="AI1796" s="3">
        <v>50</v>
      </c>
      <c r="AJ1796" s="3" t="s">
        <v>368</v>
      </c>
      <c r="AK1796" s="3">
        <v>4</v>
      </c>
      <c r="AL1796" s="3">
        <v>0</v>
      </c>
    </row>
    <row r="1797" spans="31:38" x14ac:dyDescent="0.25">
      <c r="AE1797" s="3" t="str">
        <f t="shared" si="106"/>
        <v>RA_545_50_4_202526</v>
      </c>
      <c r="AF1797" s="3">
        <v>202526</v>
      </c>
      <c r="AG1797" s="3" t="s">
        <v>193</v>
      </c>
      <c r="AH1797" s="3">
        <v>545</v>
      </c>
      <c r="AI1797" s="3">
        <v>50</v>
      </c>
      <c r="AJ1797" s="3" t="s">
        <v>368</v>
      </c>
      <c r="AK1797" s="3">
        <v>4</v>
      </c>
      <c r="AL1797" s="3">
        <v>634.34899999999993</v>
      </c>
    </row>
    <row r="1798" spans="31:38" x14ac:dyDescent="0.25">
      <c r="AE1798" s="3" t="str">
        <f t="shared" si="106"/>
        <v>RA_586_50_4_202526</v>
      </c>
      <c r="AF1798" s="3">
        <v>202526</v>
      </c>
      <c r="AG1798" s="3" t="s">
        <v>193</v>
      </c>
      <c r="AH1798" s="3">
        <v>586</v>
      </c>
      <c r="AI1798" s="3">
        <v>50</v>
      </c>
      <c r="AJ1798" s="3" t="s">
        <v>368</v>
      </c>
      <c r="AK1798" s="3">
        <v>4</v>
      </c>
      <c r="AL1798" s="3">
        <v>0</v>
      </c>
    </row>
    <row r="1799" spans="31:38" x14ac:dyDescent="0.25">
      <c r="AE1799" s="3" t="str">
        <f t="shared" si="106"/>
        <v>RA_546_50_4_202526</v>
      </c>
      <c r="AF1799" s="3">
        <v>202526</v>
      </c>
      <c r="AG1799" s="3" t="s">
        <v>193</v>
      </c>
      <c r="AH1799" s="3">
        <v>546</v>
      </c>
      <c r="AI1799" s="3">
        <v>50</v>
      </c>
      <c r="AJ1799" s="3" t="s">
        <v>368</v>
      </c>
      <c r="AK1799" s="3">
        <v>4</v>
      </c>
      <c r="AL1799" s="3">
        <v>1328</v>
      </c>
    </row>
    <row r="1800" spans="31:38" x14ac:dyDescent="0.25">
      <c r="AE1800" s="3" t="str">
        <f t="shared" si="106"/>
        <v>RA_548_50_4_202526</v>
      </c>
      <c r="AF1800" s="3">
        <v>202526</v>
      </c>
      <c r="AG1800" s="3" t="s">
        <v>193</v>
      </c>
      <c r="AH1800" s="3">
        <v>548</v>
      </c>
      <c r="AI1800" s="3">
        <v>50</v>
      </c>
      <c r="AJ1800" s="3" t="s">
        <v>368</v>
      </c>
      <c r="AK1800" s="3">
        <v>4</v>
      </c>
      <c r="AL1800" s="3">
        <v>2494.8959999999997</v>
      </c>
    </row>
    <row r="1801" spans="31:38" x14ac:dyDescent="0.25">
      <c r="AE1801" s="3" t="str">
        <f t="shared" si="106"/>
        <v>RA_550_50_4_202526</v>
      </c>
      <c r="AF1801" s="3">
        <v>202526</v>
      </c>
      <c r="AG1801" s="3" t="s">
        <v>193</v>
      </c>
      <c r="AH1801" s="3">
        <v>550</v>
      </c>
      <c r="AI1801" s="3">
        <v>50</v>
      </c>
      <c r="AJ1801" s="3" t="s">
        <v>368</v>
      </c>
      <c r="AK1801" s="3">
        <v>4</v>
      </c>
      <c r="AL1801" s="3">
        <v>4780.2839999999997</v>
      </c>
    </row>
    <row r="1802" spans="31:38" x14ac:dyDescent="0.25">
      <c r="AE1802" s="3" t="str">
        <f t="shared" si="106"/>
        <v>RA_552_50_4_202526</v>
      </c>
      <c r="AF1802" s="3">
        <v>202526</v>
      </c>
      <c r="AG1802" s="3" t="s">
        <v>193</v>
      </c>
      <c r="AH1802" s="3">
        <v>552</v>
      </c>
      <c r="AI1802" s="3">
        <v>50</v>
      </c>
      <c r="AJ1802" s="3" t="s">
        <v>368</v>
      </c>
      <c r="AK1802" s="3">
        <v>4</v>
      </c>
      <c r="AL1802" s="3">
        <v>9105.5720000000001</v>
      </c>
    </row>
    <row r="1803" spans="31:38" x14ac:dyDescent="0.25">
      <c r="AE1803" s="3" t="str">
        <f t="shared" si="106"/>
        <v>RA_564_50_4_202526</v>
      </c>
      <c r="AF1803" s="3">
        <v>202526</v>
      </c>
      <c r="AG1803" s="3" t="s">
        <v>193</v>
      </c>
      <c r="AH1803" s="3">
        <v>564</v>
      </c>
      <c r="AI1803" s="3">
        <v>50</v>
      </c>
      <c r="AJ1803" s="3" t="s">
        <v>368</v>
      </c>
      <c r="AK1803" s="3">
        <v>4</v>
      </c>
      <c r="AL1803" s="3">
        <v>0</v>
      </c>
    </row>
    <row r="1804" spans="31:38" x14ac:dyDescent="0.25">
      <c r="AE1804" s="3" t="str">
        <f t="shared" si="106"/>
        <v>RA_566_50_4_202526</v>
      </c>
      <c r="AF1804" s="3">
        <v>202526</v>
      </c>
      <c r="AG1804" s="3" t="s">
        <v>193</v>
      </c>
      <c r="AH1804" s="3">
        <v>566</v>
      </c>
      <c r="AI1804" s="3">
        <v>50</v>
      </c>
      <c r="AJ1804" s="3" t="s">
        <v>368</v>
      </c>
      <c r="AK1804" s="3">
        <v>4</v>
      </c>
      <c r="AL1804" s="3">
        <v>0</v>
      </c>
    </row>
    <row r="1805" spans="31:38" x14ac:dyDescent="0.25">
      <c r="AE1805" s="3" t="str">
        <f t="shared" si="106"/>
        <v>RA_568_50_4_202526</v>
      </c>
      <c r="AF1805" s="3">
        <v>202526</v>
      </c>
      <c r="AG1805" s="3" t="s">
        <v>193</v>
      </c>
      <c r="AH1805" s="3">
        <v>568</v>
      </c>
      <c r="AI1805" s="3">
        <v>50</v>
      </c>
      <c r="AJ1805" s="3" t="s">
        <v>368</v>
      </c>
      <c r="AK1805" s="3">
        <v>4</v>
      </c>
      <c r="AL1805" s="3">
        <v>0</v>
      </c>
    </row>
    <row r="1806" spans="31:38" x14ac:dyDescent="0.25">
      <c r="AE1806" s="3" t="str">
        <f t="shared" si="106"/>
        <v>RA_572_50_4_202526</v>
      </c>
      <c r="AF1806" s="3">
        <v>202526</v>
      </c>
      <c r="AG1806" s="3" t="s">
        <v>193</v>
      </c>
      <c r="AH1806" s="3">
        <v>572</v>
      </c>
      <c r="AI1806" s="3">
        <v>50</v>
      </c>
      <c r="AJ1806" s="3" t="s">
        <v>368</v>
      </c>
      <c r="AK1806" s="3">
        <v>4</v>
      </c>
      <c r="AL1806" s="3">
        <v>0</v>
      </c>
    </row>
    <row r="1807" spans="31:38" x14ac:dyDescent="0.25">
      <c r="AE1807" s="3" t="str">
        <f t="shared" si="106"/>
        <v>RA_574_50_4_202526</v>
      </c>
      <c r="AF1807" s="3">
        <v>202526</v>
      </c>
      <c r="AG1807" s="3" t="s">
        <v>193</v>
      </c>
      <c r="AH1807" s="3">
        <v>574</v>
      </c>
      <c r="AI1807" s="3">
        <v>50</v>
      </c>
      <c r="AJ1807" s="3" t="s">
        <v>368</v>
      </c>
      <c r="AK1807" s="3">
        <v>4</v>
      </c>
      <c r="AL1807" s="3">
        <v>0</v>
      </c>
    </row>
    <row r="1808" spans="31:38" x14ac:dyDescent="0.25">
      <c r="AE1808" s="3" t="str">
        <f t="shared" si="106"/>
        <v>RA_576_50_4_202526</v>
      </c>
      <c r="AF1808" s="3">
        <v>202526</v>
      </c>
      <c r="AG1808" s="3" t="s">
        <v>193</v>
      </c>
      <c r="AH1808" s="3">
        <v>576</v>
      </c>
      <c r="AI1808" s="3">
        <v>50</v>
      </c>
      <c r="AJ1808" s="3" t="s">
        <v>368</v>
      </c>
      <c r="AK1808" s="3">
        <v>4</v>
      </c>
      <c r="AL1808" s="3">
        <v>0</v>
      </c>
    </row>
    <row r="1809" spans="31:38" x14ac:dyDescent="0.25">
      <c r="AE1809" s="3" t="str">
        <f t="shared" si="106"/>
        <v>RA_584_50_4_202526</v>
      </c>
      <c r="AF1809" s="3">
        <v>202526</v>
      </c>
      <c r="AG1809" s="3" t="s">
        <v>193</v>
      </c>
      <c r="AH1809" s="3">
        <v>584</v>
      </c>
      <c r="AI1809" s="3">
        <v>50</v>
      </c>
      <c r="AJ1809" s="3" t="s">
        <v>368</v>
      </c>
      <c r="AK1809" s="3">
        <v>4</v>
      </c>
      <c r="AL1809" s="3">
        <v>0</v>
      </c>
    </row>
    <row r="1810" spans="31:38" x14ac:dyDescent="0.25">
      <c r="AE1810" s="3" t="str">
        <f t="shared" si="106"/>
        <v>RA_540_50_4_202526</v>
      </c>
      <c r="AF1810" s="3">
        <v>202526</v>
      </c>
      <c r="AG1810" s="3" t="s">
        <v>193</v>
      </c>
      <c r="AH1810" s="3">
        <v>540</v>
      </c>
      <c r="AI1810" s="3">
        <v>50</v>
      </c>
      <c r="AJ1810" s="3" t="s">
        <v>368</v>
      </c>
      <c r="AK1810" s="3">
        <v>4</v>
      </c>
      <c r="AL1810" s="3">
        <v>6794.6890000000003</v>
      </c>
    </row>
    <row r="1811" spans="31:38" x14ac:dyDescent="0.25">
      <c r="AE1811" s="3" t="str">
        <f t="shared" si="106"/>
        <v>RA_582_50_4_202526</v>
      </c>
      <c r="AF1811" s="3">
        <v>202526</v>
      </c>
      <c r="AG1811" s="3" t="s">
        <v>193</v>
      </c>
      <c r="AH1811" s="3">
        <v>582</v>
      </c>
      <c r="AI1811" s="3">
        <v>50</v>
      </c>
      <c r="AJ1811" s="3" t="s">
        <v>368</v>
      </c>
      <c r="AK1811" s="3">
        <v>4</v>
      </c>
      <c r="AL1811" s="3">
        <v>0</v>
      </c>
    </row>
    <row r="1812" spans="31:38" x14ac:dyDescent="0.25">
      <c r="AE1812" s="3" t="str">
        <f t="shared" si="106"/>
        <v>RA_520_50_4_202526</v>
      </c>
      <c r="AF1812" s="3">
        <v>202526</v>
      </c>
      <c r="AG1812" s="3" t="s">
        <v>193</v>
      </c>
      <c r="AH1812" s="3">
        <v>520</v>
      </c>
      <c r="AI1812" s="3">
        <v>50</v>
      </c>
      <c r="AJ1812" s="3" t="s">
        <v>368</v>
      </c>
      <c r="AK1812" s="3">
        <v>4</v>
      </c>
      <c r="AL1812" s="3">
        <v>1655.7370000000001</v>
      </c>
    </row>
    <row r="1813" spans="31:38" x14ac:dyDescent="0.25">
      <c r="AE1813" s="3" t="str">
        <f t="shared" si="106"/>
        <v>RA_542_50_4_202526</v>
      </c>
      <c r="AF1813" s="3">
        <v>202526</v>
      </c>
      <c r="AG1813" s="3" t="s">
        <v>193</v>
      </c>
      <c r="AH1813" s="3">
        <v>542</v>
      </c>
      <c r="AI1813" s="3">
        <v>50</v>
      </c>
      <c r="AJ1813" s="3" t="s">
        <v>368</v>
      </c>
      <c r="AK1813" s="3">
        <v>4</v>
      </c>
      <c r="AL1813" s="3">
        <v>2431.2919999999999</v>
      </c>
    </row>
    <row r="1814" spans="31:38" x14ac:dyDescent="0.25">
      <c r="AE1814" s="3" t="str">
        <f t="shared" si="106"/>
        <v>RA_544_50_4_202526</v>
      </c>
      <c r="AF1814" s="3">
        <v>202526</v>
      </c>
      <c r="AG1814" s="3" t="s">
        <v>193</v>
      </c>
      <c r="AH1814" s="3">
        <v>544</v>
      </c>
      <c r="AI1814" s="3">
        <v>50</v>
      </c>
      <c r="AJ1814" s="3" t="s">
        <v>368</v>
      </c>
      <c r="AK1814" s="3">
        <v>4</v>
      </c>
      <c r="AL1814" s="3">
        <v>4639.9772574597464</v>
      </c>
    </row>
    <row r="1815" spans="31:38" x14ac:dyDescent="0.25">
      <c r="AE1815" s="3" t="str">
        <f t="shared" si="106"/>
        <v>RA_512_50_4_202526</v>
      </c>
      <c r="AF1815" s="3">
        <v>202526</v>
      </c>
      <c r="AG1815" s="3" t="s">
        <v>193</v>
      </c>
      <c r="AH1815" s="3">
        <v>512</v>
      </c>
      <c r="AI1815" s="3">
        <v>50</v>
      </c>
      <c r="AJ1815" s="3" t="s">
        <v>368</v>
      </c>
      <c r="AK1815" s="3">
        <v>4</v>
      </c>
      <c r="AL1815" s="3">
        <v>618.63695999999993</v>
      </c>
    </row>
    <row r="1816" spans="31:38" x14ac:dyDescent="0.25">
      <c r="AE1816" s="3" t="str">
        <f t="shared" si="106"/>
        <v>RA_514_50_4_202526</v>
      </c>
      <c r="AF1816" s="3">
        <v>202526</v>
      </c>
      <c r="AG1816" s="3" t="s">
        <v>193</v>
      </c>
      <c r="AH1816" s="3">
        <v>514</v>
      </c>
      <c r="AI1816" s="3">
        <v>50</v>
      </c>
      <c r="AJ1816" s="3" t="s">
        <v>368</v>
      </c>
      <c r="AK1816" s="3">
        <v>4</v>
      </c>
      <c r="AL1816" s="3">
        <v>735.23399999999992</v>
      </c>
    </row>
    <row r="1817" spans="31:38" x14ac:dyDescent="0.25">
      <c r="AE1817" s="3" t="str">
        <f t="shared" si="106"/>
        <v>RA_518_50_4_202526</v>
      </c>
      <c r="AF1817" s="3">
        <v>202526</v>
      </c>
      <c r="AG1817" s="3" t="s">
        <v>193</v>
      </c>
      <c r="AH1817" s="3">
        <v>518</v>
      </c>
      <c r="AI1817" s="3">
        <v>50</v>
      </c>
      <c r="AJ1817" s="3" t="s">
        <v>368</v>
      </c>
      <c r="AK1817" s="3">
        <v>4</v>
      </c>
      <c r="AL1817" s="3">
        <v>4061.0422974399085</v>
      </c>
    </row>
    <row r="1818" spans="31:38" x14ac:dyDescent="0.25">
      <c r="AE1818" s="3" t="str">
        <f t="shared" si="106"/>
        <v>RA_522_50_4_202526</v>
      </c>
      <c r="AF1818" s="3">
        <v>202526</v>
      </c>
      <c r="AG1818" s="3" t="s">
        <v>193</v>
      </c>
      <c r="AH1818" s="3">
        <v>522</v>
      </c>
      <c r="AI1818" s="3">
        <v>50</v>
      </c>
      <c r="AJ1818" s="3" t="s">
        <v>368</v>
      </c>
      <c r="AK1818" s="3">
        <v>4</v>
      </c>
      <c r="AL1818" s="3">
        <v>2298.9380000000001</v>
      </c>
    </row>
    <row r="1819" spans="31:38" x14ac:dyDescent="0.25">
      <c r="AE1819" s="3" t="str">
        <f t="shared" si="106"/>
        <v>RA_524_50_4_202526</v>
      </c>
      <c r="AF1819" s="3">
        <v>202526</v>
      </c>
      <c r="AG1819" s="3" t="s">
        <v>193</v>
      </c>
      <c r="AH1819" s="3">
        <v>524</v>
      </c>
      <c r="AI1819" s="3">
        <v>50</v>
      </c>
      <c r="AJ1819" s="3" t="s">
        <v>368</v>
      </c>
      <c r="AK1819" s="3">
        <v>4</v>
      </c>
      <c r="AL1819" s="3">
        <v>709.58749999999998</v>
      </c>
    </row>
    <row r="1820" spans="31:38" x14ac:dyDescent="0.25">
      <c r="AE1820" s="3" t="str">
        <f t="shared" si="106"/>
        <v>RA_526_50_4_202526</v>
      </c>
      <c r="AF1820" s="3">
        <v>202526</v>
      </c>
      <c r="AG1820" s="3" t="s">
        <v>193</v>
      </c>
      <c r="AH1820" s="3">
        <v>526</v>
      </c>
      <c r="AI1820" s="3">
        <v>50</v>
      </c>
      <c r="AJ1820" s="3" t="s">
        <v>368</v>
      </c>
      <c r="AK1820" s="3">
        <v>4</v>
      </c>
      <c r="AL1820" s="3">
        <v>1240</v>
      </c>
    </row>
    <row r="1821" spans="31:38" x14ac:dyDescent="0.25">
      <c r="AE1821" s="3" t="str">
        <f t="shared" si="106"/>
        <v>RA_528_50_4_202526</v>
      </c>
      <c r="AF1821" s="3">
        <v>202526</v>
      </c>
      <c r="AG1821" s="3" t="s">
        <v>193</v>
      </c>
      <c r="AH1821" s="3">
        <v>528</v>
      </c>
      <c r="AI1821" s="3">
        <v>50</v>
      </c>
      <c r="AJ1821" s="3" t="s">
        <v>368</v>
      </c>
      <c r="AK1821" s="3">
        <v>4</v>
      </c>
      <c r="AL1821" s="3">
        <v>1115</v>
      </c>
    </row>
    <row r="1822" spans="31:38" x14ac:dyDescent="0.25">
      <c r="AE1822" s="3" t="str">
        <f t="shared" si="106"/>
        <v>RA_530_50_4_202526</v>
      </c>
      <c r="AF1822" s="3">
        <v>202526</v>
      </c>
      <c r="AG1822" s="3" t="s">
        <v>193</v>
      </c>
      <c r="AH1822" s="3">
        <v>530</v>
      </c>
      <c r="AI1822" s="3">
        <v>50</v>
      </c>
      <c r="AJ1822" s="3" t="s">
        <v>368</v>
      </c>
      <c r="AK1822" s="3">
        <v>4</v>
      </c>
      <c r="AL1822" s="3">
        <v>1714.125</v>
      </c>
    </row>
    <row r="1823" spans="31:38" x14ac:dyDescent="0.25">
      <c r="AE1823" s="3" t="str">
        <f t="shared" si="106"/>
        <v>RA_532_50_4_202526</v>
      </c>
      <c r="AF1823" s="3">
        <v>202526</v>
      </c>
      <c r="AG1823" s="3" t="s">
        <v>193</v>
      </c>
      <c r="AH1823" s="3">
        <v>532</v>
      </c>
      <c r="AI1823" s="3">
        <v>50</v>
      </c>
      <c r="AJ1823" s="3" t="s">
        <v>368</v>
      </c>
      <c r="AK1823" s="3">
        <v>4</v>
      </c>
      <c r="AL1823" s="3">
        <v>6073.4535999999998</v>
      </c>
    </row>
    <row r="1824" spans="31:38" x14ac:dyDescent="0.25">
      <c r="AE1824" s="3" t="str">
        <f t="shared" si="106"/>
        <v>RA_534_50_4_202526</v>
      </c>
      <c r="AF1824" s="3">
        <v>202526</v>
      </c>
      <c r="AG1824" s="3" t="s">
        <v>193</v>
      </c>
      <c r="AH1824" s="3">
        <v>534</v>
      </c>
      <c r="AI1824" s="3">
        <v>50</v>
      </c>
      <c r="AJ1824" s="3" t="s">
        <v>368</v>
      </c>
      <c r="AK1824" s="3">
        <v>4</v>
      </c>
      <c r="AL1824" s="3">
        <v>4670.6940000000004</v>
      </c>
    </row>
    <row r="1825" spans="31:38" x14ac:dyDescent="0.25">
      <c r="AE1825" s="3" t="str">
        <f t="shared" si="106"/>
        <v>RA_536_50_4_202526</v>
      </c>
      <c r="AF1825" s="3">
        <v>202526</v>
      </c>
      <c r="AG1825" s="3" t="s">
        <v>193</v>
      </c>
      <c r="AH1825" s="3">
        <v>536</v>
      </c>
      <c r="AI1825" s="3">
        <v>50</v>
      </c>
      <c r="AJ1825" s="3" t="s">
        <v>368</v>
      </c>
      <c r="AK1825" s="3">
        <v>4</v>
      </c>
      <c r="AL1825" s="3">
        <v>3244.4740000000002</v>
      </c>
    </row>
    <row r="1826" spans="31:38" x14ac:dyDescent="0.25">
      <c r="AE1826" s="3" t="str">
        <f t="shared" si="106"/>
        <v>RA_538_50_4_202526</v>
      </c>
      <c r="AF1826" s="3">
        <v>202526</v>
      </c>
      <c r="AG1826" s="3" t="s">
        <v>193</v>
      </c>
      <c r="AH1826" s="3">
        <v>538</v>
      </c>
      <c r="AI1826" s="3">
        <v>50</v>
      </c>
      <c r="AJ1826" s="3" t="s">
        <v>368</v>
      </c>
      <c r="AK1826" s="3">
        <v>4</v>
      </c>
      <c r="AL1826" s="3">
        <v>2951.5085608801551</v>
      </c>
    </row>
    <row r="1827" spans="31:38" x14ac:dyDescent="0.25">
      <c r="AE1827" s="3" t="str">
        <f t="shared" si="106"/>
        <v>RA_516_50_4_202526</v>
      </c>
      <c r="AF1827" s="3">
        <v>202526</v>
      </c>
      <c r="AG1827" s="3" t="s">
        <v>193</v>
      </c>
      <c r="AH1827" s="3">
        <v>516</v>
      </c>
      <c r="AI1827" s="3">
        <v>50</v>
      </c>
      <c r="AJ1827" s="3" t="s">
        <v>368</v>
      </c>
      <c r="AK1827" s="3">
        <v>4</v>
      </c>
      <c r="AL1827" s="3">
        <v>3271.9110000000001</v>
      </c>
    </row>
    <row r="1828" spans="31:38" x14ac:dyDescent="0.25">
      <c r="AE1828" s="3" t="str">
        <f t="shared" si="106"/>
        <v>RA_582_50_4_202425</v>
      </c>
      <c r="AF1828" s="3">
        <v>202425</v>
      </c>
      <c r="AG1828" s="3" t="s">
        <v>193</v>
      </c>
      <c r="AH1828" s="3">
        <v>582</v>
      </c>
      <c r="AI1828" s="3">
        <v>50</v>
      </c>
      <c r="AJ1828" s="3" t="s">
        <v>368</v>
      </c>
      <c r="AK1828" s="3">
        <v>4</v>
      </c>
      <c r="AL1828" s="3">
        <v>0</v>
      </c>
    </row>
    <row r="1829" spans="31:38" x14ac:dyDescent="0.25">
      <c r="AE1829" s="3" t="str">
        <f t="shared" si="106"/>
        <v>RA_546_50_4_202425</v>
      </c>
      <c r="AF1829" s="3">
        <v>202425</v>
      </c>
      <c r="AG1829" s="3" t="s">
        <v>193</v>
      </c>
      <c r="AH1829" s="3">
        <v>546</v>
      </c>
      <c r="AI1829" s="3">
        <v>50</v>
      </c>
      <c r="AJ1829" s="3" t="s">
        <v>368</v>
      </c>
      <c r="AK1829" s="3">
        <v>4</v>
      </c>
      <c r="AL1829" s="3">
        <v>1221</v>
      </c>
    </row>
    <row r="1830" spans="31:38" x14ac:dyDescent="0.25">
      <c r="AE1830" s="3" t="str">
        <f t="shared" si="106"/>
        <v>RA_548_50_4_202425</v>
      </c>
      <c r="AF1830" s="3">
        <v>202425</v>
      </c>
      <c r="AG1830" s="3" t="s">
        <v>193</v>
      </c>
      <c r="AH1830" s="3">
        <v>548</v>
      </c>
      <c r="AI1830" s="3">
        <v>50</v>
      </c>
      <c r="AJ1830" s="3" t="s">
        <v>368</v>
      </c>
      <c r="AK1830" s="3">
        <v>4</v>
      </c>
      <c r="AL1830" s="3">
        <v>2811.143</v>
      </c>
    </row>
    <row r="1831" spans="31:38" x14ac:dyDescent="0.25">
      <c r="AE1831" s="3" t="str">
        <f t="shared" si="106"/>
        <v>RA_550_50_4_202425</v>
      </c>
      <c r="AF1831" s="3">
        <v>202425</v>
      </c>
      <c r="AG1831" s="3" t="s">
        <v>193</v>
      </c>
      <c r="AH1831" s="3">
        <v>550</v>
      </c>
      <c r="AI1831" s="3">
        <v>50</v>
      </c>
      <c r="AJ1831" s="3" t="s">
        <v>368</v>
      </c>
      <c r="AK1831" s="3">
        <v>4</v>
      </c>
      <c r="AL1831" s="3">
        <v>4301.2340000000004</v>
      </c>
    </row>
    <row r="1832" spans="31:38" x14ac:dyDescent="0.25">
      <c r="AE1832" s="3" t="str">
        <f t="shared" si="106"/>
        <v>RA_552_50_4_202425</v>
      </c>
      <c r="AF1832" s="3">
        <v>202425</v>
      </c>
      <c r="AG1832" s="3" t="s">
        <v>193</v>
      </c>
      <c r="AH1832" s="3">
        <v>552</v>
      </c>
      <c r="AI1832" s="3">
        <v>50</v>
      </c>
      <c r="AJ1832" s="3" t="s">
        <v>368</v>
      </c>
      <c r="AK1832" s="3">
        <v>4</v>
      </c>
      <c r="AL1832" s="3">
        <v>7425.54</v>
      </c>
    </row>
    <row r="1833" spans="31:38" x14ac:dyDescent="0.25">
      <c r="AE1833" s="3" t="str">
        <f t="shared" si="106"/>
        <v>RA_562_50_4_202425</v>
      </c>
      <c r="AF1833" s="3">
        <v>202425</v>
      </c>
      <c r="AG1833" s="3" t="s">
        <v>193</v>
      </c>
      <c r="AH1833" s="3">
        <v>562</v>
      </c>
      <c r="AI1833" s="3">
        <v>50</v>
      </c>
      <c r="AJ1833" s="3" t="s">
        <v>368</v>
      </c>
      <c r="AK1833" s="3">
        <v>4</v>
      </c>
      <c r="AL1833" s="3">
        <v>0</v>
      </c>
    </row>
    <row r="1834" spans="31:38" x14ac:dyDescent="0.25">
      <c r="AE1834" s="3" t="str">
        <f t="shared" si="106"/>
        <v>RA_564_50_4_202425</v>
      </c>
      <c r="AF1834" s="3">
        <v>202425</v>
      </c>
      <c r="AG1834" s="3" t="s">
        <v>193</v>
      </c>
      <c r="AH1834" s="3">
        <v>564</v>
      </c>
      <c r="AI1834" s="3">
        <v>50</v>
      </c>
      <c r="AJ1834" s="3" t="s">
        <v>368</v>
      </c>
      <c r="AK1834" s="3">
        <v>4</v>
      </c>
      <c r="AL1834" s="3">
        <v>0</v>
      </c>
    </row>
    <row r="1835" spans="31:38" x14ac:dyDescent="0.25">
      <c r="AE1835" s="3" t="str">
        <f t="shared" si="106"/>
        <v>RA_566_50_4_202425</v>
      </c>
      <c r="AF1835" s="3">
        <v>202425</v>
      </c>
      <c r="AG1835" s="3" t="s">
        <v>193</v>
      </c>
      <c r="AH1835" s="3">
        <v>566</v>
      </c>
      <c r="AI1835" s="3">
        <v>50</v>
      </c>
      <c r="AJ1835" s="3" t="s">
        <v>368</v>
      </c>
      <c r="AK1835" s="3">
        <v>4</v>
      </c>
      <c r="AL1835" s="3">
        <v>0</v>
      </c>
    </row>
    <row r="1836" spans="31:38" x14ac:dyDescent="0.25">
      <c r="AE1836" s="3" t="str">
        <f t="shared" si="106"/>
        <v>RA_568_50_4_202425</v>
      </c>
      <c r="AF1836" s="3">
        <v>202425</v>
      </c>
      <c r="AG1836" s="3" t="s">
        <v>193</v>
      </c>
      <c r="AH1836" s="3">
        <v>568</v>
      </c>
      <c r="AI1836" s="3">
        <v>50</v>
      </c>
      <c r="AJ1836" s="3" t="s">
        <v>368</v>
      </c>
      <c r="AK1836" s="3">
        <v>4</v>
      </c>
      <c r="AL1836" s="3">
        <v>0</v>
      </c>
    </row>
    <row r="1837" spans="31:38" x14ac:dyDescent="0.25">
      <c r="AE1837" s="3" t="str">
        <f t="shared" si="106"/>
        <v>RA_572_50_4_202425</v>
      </c>
      <c r="AF1837" s="3">
        <v>202425</v>
      </c>
      <c r="AG1837" s="3" t="s">
        <v>193</v>
      </c>
      <c r="AH1837" s="3">
        <v>572</v>
      </c>
      <c r="AI1837" s="3">
        <v>50</v>
      </c>
      <c r="AJ1837" s="3" t="s">
        <v>368</v>
      </c>
      <c r="AK1837" s="3">
        <v>4</v>
      </c>
      <c r="AL1837" s="3">
        <v>0</v>
      </c>
    </row>
    <row r="1838" spans="31:38" x14ac:dyDescent="0.25">
      <c r="AE1838" s="3" t="str">
        <f t="shared" si="106"/>
        <v>RA_576_50_4_202425</v>
      </c>
      <c r="AF1838" s="3">
        <v>202425</v>
      </c>
      <c r="AG1838" s="3" t="s">
        <v>193</v>
      </c>
      <c r="AH1838" s="3">
        <v>576</v>
      </c>
      <c r="AI1838" s="3">
        <v>50</v>
      </c>
      <c r="AJ1838" s="3" t="s">
        <v>368</v>
      </c>
      <c r="AK1838" s="3">
        <v>4</v>
      </c>
      <c r="AL1838" s="3">
        <v>0</v>
      </c>
    </row>
    <row r="1839" spans="31:38" x14ac:dyDescent="0.25">
      <c r="AE1839" s="3" t="str">
        <f t="shared" si="106"/>
        <v>RA_584_50_4_202425</v>
      </c>
      <c r="AF1839" s="3">
        <v>202425</v>
      </c>
      <c r="AG1839" s="3" t="s">
        <v>193</v>
      </c>
      <c r="AH1839" s="3">
        <v>584</v>
      </c>
      <c r="AI1839" s="3">
        <v>50</v>
      </c>
      <c r="AJ1839" s="3" t="s">
        <v>368</v>
      </c>
      <c r="AK1839" s="3">
        <v>4</v>
      </c>
      <c r="AL1839" s="3">
        <v>0</v>
      </c>
    </row>
    <row r="1840" spans="31:38" x14ac:dyDescent="0.25">
      <c r="AE1840" s="3" t="str">
        <f t="shared" si="106"/>
        <v>RA_544_50_4_202425</v>
      </c>
      <c r="AF1840" s="3">
        <v>202425</v>
      </c>
      <c r="AG1840" s="3" t="s">
        <v>193</v>
      </c>
      <c r="AH1840" s="3">
        <v>544</v>
      </c>
      <c r="AI1840" s="3">
        <v>50</v>
      </c>
      <c r="AJ1840" s="3" t="s">
        <v>368</v>
      </c>
      <c r="AK1840" s="3">
        <v>4</v>
      </c>
      <c r="AL1840" s="3">
        <v>4696.0545884154026</v>
      </c>
    </row>
    <row r="1841" spans="31:38" x14ac:dyDescent="0.25">
      <c r="AE1841" s="3" t="str">
        <f t="shared" si="106"/>
        <v>RA_542_50_4_202425</v>
      </c>
      <c r="AF1841" s="3">
        <v>202425</v>
      </c>
      <c r="AG1841" s="3" t="s">
        <v>193</v>
      </c>
      <c r="AH1841" s="3">
        <v>542</v>
      </c>
      <c r="AI1841" s="3">
        <v>50</v>
      </c>
      <c r="AJ1841" s="3" t="s">
        <v>368</v>
      </c>
      <c r="AK1841" s="3">
        <v>4</v>
      </c>
      <c r="AL1841" s="3">
        <v>2107.6010000000001</v>
      </c>
    </row>
    <row r="1842" spans="31:38" x14ac:dyDescent="0.25">
      <c r="AE1842" s="3" t="str">
        <f t="shared" si="106"/>
        <v>RA_574_50_4_202425</v>
      </c>
      <c r="AF1842" s="3">
        <v>202425</v>
      </c>
      <c r="AG1842" s="3" t="s">
        <v>193</v>
      </c>
      <c r="AH1842" s="3">
        <v>574</v>
      </c>
      <c r="AI1842" s="3">
        <v>50</v>
      </c>
      <c r="AJ1842" s="3" t="s">
        <v>368</v>
      </c>
      <c r="AK1842" s="3">
        <v>4</v>
      </c>
      <c r="AL1842" s="3">
        <v>0</v>
      </c>
    </row>
    <row r="1843" spans="31:38" x14ac:dyDescent="0.25">
      <c r="AE1843" s="3" t="str">
        <f t="shared" si="106"/>
        <v>RA_522_50_4_202425</v>
      </c>
      <c r="AF1843" s="3">
        <v>202425</v>
      </c>
      <c r="AG1843" s="3" t="s">
        <v>193</v>
      </c>
      <c r="AH1843" s="3">
        <v>522</v>
      </c>
      <c r="AI1843" s="3">
        <v>50</v>
      </c>
      <c r="AJ1843" s="3" t="s">
        <v>368</v>
      </c>
      <c r="AK1843" s="3">
        <v>4</v>
      </c>
      <c r="AL1843" s="3">
        <v>2514.6799999999998</v>
      </c>
    </row>
    <row r="1844" spans="31:38" x14ac:dyDescent="0.25">
      <c r="AE1844" s="3" t="str">
        <f t="shared" si="106"/>
        <v>RA_512_50_4_202425</v>
      </c>
      <c r="AF1844" s="3">
        <v>202425</v>
      </c>
      <c r="AG1844" s="3" t="s">
        <v>193</v>
      </c>
      <c r="AH1844" s="3">
        <v>512</v>
      </c>
      <c r="AI1844" s="3">
        <v>50</v>
      </c>
      <c r="AJ1844" s="3" t="s">
        <v>368</v>
      </c>
      <c r="AK1844" s="3">
        <v>4</v>
      </c>
      <c r="AL1844" s="3">
        <v>430.91424999999998</v>
      </c>
    </row>
    <row r="1845" spans="31:38" x14ac:dyDescent="0.25">
      <c r="AE1845" s="3" t="str">
        <f t="shared" si="106"/>
        <v>RA_545_50_4_202425</v>
      </c>
      <c r="AF1845" s="3">
        <v>202425</v>
      </c>
      <c r="AG1845" s="3" t="s">
        <v>193</v>
      </c>
      <c r="AH1845" s="3">
        <v>545</v>
      </c>
      <c r="AI1845" s="3">
        <v>50</v>
      </c>
      <c r="AJ1845" s="3" t="s">
        <v>368</v>
      </c>
      <c r="AK1845" s="3">
        <v>4</v>
      </c>
      <c r="AL1845" s="3">
        <v>679.4733503065911</v>
      </c>
    </row>
    <row r="1846" spans="31:38" x14ac:dyDescent="0.25">
      <c r="AE1846" s="3" t="str">
        <f t="shared" si="106"/>
        <v>RA_586_50_4_202425</v>
      </c>
      <c r="AF1846" s="3">
        <v>202425</v>
      </c>
      <c r="AG1846" s="3" t="s">
        <v>193</v>
      </c>
      <c r="AH1846" s="3">
        <v>586</v>
      </c>
      <c r="AI1846" s="3">
        <v>50</v>
      </c>
      <c r="AJ1846" s="3" t="s">
        <v>368</v>
      </c>
      <c r="AK1846" s="3">
        <v>4</v>
      </c>
      <c r="AL1846" s="3">
        <v>0</v>
      </c>
    </row>
    <row r="1847" spans="31:38" x14ac:dyDescent="0.25">
      <c r="AE1847" s="3" t="str">
        <f t="shared" si="106"/>
        <v>RA_516_50_4_202425</v>
      </c>
      <c r="AF1847" s="3">
        <v>202425</v>
      </c>
      <c r="AG1847" s="3" t="s">
        <v>193</v>
      </c>
      <c r="AH1847" s="3">
        <v>516</v>
      </c>
      <c r="AI1847" s="3">
        <v>50</v>
      </c>
      <c r="AJ1847" s="3" t="s">
        <v>368</v>
      </c>
      <c r="AK1847" s="3">
        <v>4</v>
      </c>
      <c r="AL1847" s="3">
        <v>3004.4139999999998</v>
      </c>
    </row>
    <row r="1848" spans="31:38" x14ac:dyDescent="0.25">
      <c r="AE1848" s="3" t="str">
        <f t="shared" si="106"/>
        <v>RA_520_50_4_202425</v>
      </c>
      <c r="AF1848" s="3">
        <v>202425</v>
      </c>
      <c r="AG1848" s="3" t="s">
        <v>193</v>
      </c>
      <c r="AH1848" s="3">
        <v>520</v>
      </c>
      <c r="AI1848" s="3">
        <v>50</v>
      </c>
      <c r="AJ1848" s="3" t="s">
        <v>368</v>
      </c>
      <c r="AK1848" s="3">
        <v>4</v>
      </c>
      <c r="AL1848" s="3">
        <v>1656.4960000000001</v>
      </c>
    </row>
    <row r="1849" spans="31:38" x14ac:dyDescent="0.25">
      <c r="AE1849" s="3" t="str">
        <f t="shared" si="106"/>
        <v>RA_514_50_4_202425</v>
      </c>
      <c r="AF1849" s="3">
        <v>202425</v>
      </c>
      <c r="AG1849" s="3" t="s">
        <v>193</v>
      </c>
      <c r="AH1849" s="3">
        <v>514</v>
      </c>
      <c r="AI1849" s="3">
        <v>50</v>
      </c>
      <c r="AJ1849" s="3" t="s">
        <v>368</v>
      </c>
      <c r="AK1849" s="3">
        <v>4</v>
      </c>
      <c r="AL1849" s="3">
        <v>779.71800000000007</v>
      </c>
    </row>
    <row r="1850" spans="31:38" x14ac:dyDescent="0.25">
      <c r="AE1850" s="3" t="str">
        <f t="shared" si="106"/>
        <v>RA_524_50_4_202425</v>
      </c>
      <c r="AF1850" s="3">
        <v>202425</v>
      </c>
      <c r="AG1850" s="3" t="s">
        <v>193</v>
      </c>
      <c r="AH1850" s="3">
        <v>524</v>
      </c>
      <c r="AI1850" s="3">
        <v>50</v>
      </c>
      <c r="AJ1850" s="3" t="s">
        <v>368</v>
      </c>
      <c r="AK1850" s="3">
        <v>4</v>
      </c>
      <c r="AL1850" s="3">
        <v>752.94500000000005</v>
      </c>
    </row>
    <row r="1851" spans="31:38" x14ac:dyDescent="0.25">
      <c r="AE1851" s="3" t="str">
        <f t="shared" si="106"/>
        <v>RA_526_50_4_202425</v>
      </c>
      <c r="AF1851" s="3">
        <v>202425</v>
      </c>
      <c r="AG1851" s="3" t="s">
        <v>193</v>
      </c>
      <c r="AH1851" s="3">
        <v>526</v>
      </c>
      <c r="AI1851" s="3">
        <v>50</v>
      </c>
      <c r="AJ1851" s="3" t="s">
        <v>368</v>
      </c>
      <c r="AK1851" s="3">
        <v>4</v>
      </c>
      <c r="AL1851" s="3">
        <v>1197.0981289824601</v>
      </c>
    </row>
    <row r="1852" spans="31:38" x14ac:dyDescent="0.25">
      <c r="AE1852" s="3" t="str">
        <f t="shared" si="106"/>
        <v>RA_528_50_4_202425</v>
      </c>
      <c r="AF1852" s="3">
        <v>202425</v>
      </c>
      <c r="AG1852" s="3" t="s">
        <v>193</v>
      </c>
      <c r="AH1852" s="3">
        <v>528</v>
      </c>
      <c r="AI1852" s="3">
        <v>50</v>
      </c>
      <c r="AJ1852" s="3" t="s">
        <v>368</v>
      </c>
      <c r="AK1852" s="3">
        <v>4</v>
      </c>
      <c r="AL1852" s="3">
        <v>1166</v>
      </c>
    </row>
    <row r="1853" spans="31:38" x14ac:dyDescent="0.25">
      <c r="AE1853" s="3" t="str">
        <f t="shared" si="106"/>
        <v>RA_530_50_4_202425</v>
      </c>
      <c r="AF1853" s="3">
        <v>202425</v>
      </c>
      <c r="AG1853" s="3" t="s">
        <v>193</v>
      </c>
      <c r="AH1853" s="3">
        <v>530</v>
      </c>
      <c r="AI1853" s="3">
        <v>50</v>
      </c>
      <c r="AJ1853" s="3" t="s">
        <v>368</v>
      </c>
      <c r="AK1853" s="3">
        <v>4</v>
      </c>
      <c r="AL1853" s="3">
        <v>1578.0419999999999</v>
      </c>
    </row>
    <row r="1854" spans="31:38" x14ac:dyDescent="0.25">
      <c r="AE1854" s="3" t="str">
        <f t="shared" si="106"/>
        <v>RA_532_50_4_202425</v>
      </c>
      <c r="AF1854" s="3">
        <v>202425</v>
      </c>
      <c r="AG1854" s="3" t="s">
        <v>193</v>
      </c>
      <c r="AH1854" s="3">
        <v>532</v>
      </c>
      <c r="AI1854" s="3">
        <v>50</v>
      </c>
      <c r="AJ1854" s="3" t="s">
        <v>368</v>
      </c>
      <c r="AK1854" s="3">
        <v>4</v>
      </c>
      <c r="AL1854" s="3">
        <v>5419.8329999999996</v>
      </c>
    </row>
    <row r="1855" spans="31:38" x14ac:dyDescent="0.25">
      <c r="AE1855" s="3" t="str">
        <f t="shared" si="106"/>
        <v>RA_534_50_4_202425</v>
      </c>
      <c r="AF1855" s="3">
        <v>202425</v>
      </c>
      <c r="AG1855" s="3" t="s">
        <v>193</v>
      </c>
      <c r="AH1855" s="3">
        <v>534</v>
      </c>
      <c r="AI1855" s="3">
        <v>50</v>
      </c>
      <c r="AJ1855" s="3" t="s">
        <v>368</v>
      </c>
      <c r="AK1855" s="3">
        <v>4</v>
      </c>
      <c r="AL1855" s="3">
        <v>3434.6329999999998</v>
      </c>
    </row>
    <row r="1856" spans="31:38" x14ac:dyDescent="0.25">
      <c r="AE1856" s="3" t="str">
        <f t="shared" si="106"/>
        <v>RA_536_50_4_202425</v>
      </c>
      <c r="AF1856" s="3">
        <v>202425</v>
      </c>
      <c r="AG1856" s="3" t="s">
        <v>193</v>
      </c>
      <c r="AH1856" s="3">
        <v>536</v>
      </c>
      <c r="AI1856" s="3">
        <v>50</v>
      </c>
      <c r="AJ1856" s="3" t="s">
        <v>368</v>
      </c>
      <c r="AK1856" s="3">
        <v>4</v>
      </c>
      <c r="AL1856" s="3">
        <v>2839.643</v>
      </c>
    </row>
    <row r="1857" spans="31:38" x14ac:dyDescent="0.25">
      <c r="AE1857" s="3" t="str">
        <f t="shared" si="106"/>
        <v>RA_538_50_4_202425</v>
      </c>
      <c r="AF1857" s="3">
        <v>202425</v>
      </c>
      <c r="AG1857" s="3" t="s">
        <v>193</v>
      </c>
      <c r="AH1857" s="3">
        <v>538</v>
      </c>
      <c r="AI1857" s="3">
        <v>50</v>
      </c>
      <c r="AJ1857" s="3" t="s">
        <v>368</v>
      </c>
      <c r="AK1857" s="3">
        <v>4</v>
      </c>
      <c r="AL1857" s="3">
        <v>2534.2379477345112</v>
      </c>
    </row>
    <row r="1858" spans="31:38" x14ac:dyDescent="0.25">
      <c r="AE1858" s="3" t="str">
        <f t="shared" si="106"/>
        <v>RA_540_50_4_202425</v>
      </c>
      <c r="AF1858" s="3">
        <v>202425</v>
      </c>
      <c r="AG1858" s="3" t="s">
        <v>193</v>
      </c>
      <c r="AH1858" s="3">
        <v>540</v>
      </c>
      <c r="AI1858" s="3">
        <v>50</v>
      </c>
      <c r="AJ1858" s="3" t="s">
        <v>368</v>
      </c>
      <c r="AK1858" s="3">
        <v>4</v>
      </c>
      <c r="AL1858" s="3">
        <v>6718.4430000000002</v>
      </c>
    </row>
    <row r="1859" spans="31:38" x14ac:dyDescent="0.25">
      <c r="AE1859" s="3" t="str">
        <f t="shared" si="106"/>
        <v>RA_518_50_4_202425</v>
      </c>
      <c r="AF1859" s="3">
        <v>202425</v>
      </c>
      <c r="AG1859" s="3" t="s">
        <v>193</v>
      </c>
      <c r="AH1859" s="3">
        <v>518</v>
      </c>
      <c r="AI1859" s="3">
        <v>50</v>
      </c>
      <c r="AJ1859" s="3" t="s">
        <v>368</v>
      </c>
      <c r="AK1859" s="3">
        <v>4</v>
      </c>
      <c r="AL1859" s="3">
        <v>4057.5439999999999</v>
      </c>
    </row>
    <row r="1860" spans="31:38" x14ac:dyDescent="0.25">
      <c r="AE1860" s="3" t="str">
        <f t="shared" ref="AE1860:AE1923" si="107">AG1860&amp;"_"&amp;AH1860&amp;"_"&amp;AI1860&amp;"_"&amp;AK1860&amp;"_"&amp;AF1860</f>
        <v>RA_564_51_4_202526</v>
      </c>
      <c r="AF1860" s="3">
        <v>202526</v>
      </c>
      <c r="AG1860" s="3" t="s">
        <v>193</v>
      </c>
      <c r="AH1860" s="3">
        <v>564</v>
      </c>
      <c r="AI1860" s="3">
        <v>51</v>
      </c>
      <c r="AJ1860" s="3" t="s">
        <v>175</v>
      </c>
      <c r="AK1860" s="3">
        <v>4</v>
      </c>
      <c r="AL1860" s="3">
        <v>0</v>
      </c>
    </row>
    <row r="1861" spans="31:38" x14ac:dyDescent="0.25">
      <c r="AE1861" s="3" t="str">
        <f t="shared" si="107"/>
        <v>RA_544_51_4_202526</v>
      </c>
      <c r="AF1861" s="3">
        <v>202526</v>
      </c>
      <c r="AG1861" s="3" t="s">
        <v>193</v>
      </c>
      <c r="AH1861" s="3">
        <v>544</v>
      </c>
      <c r="AI1861" s="3">
        <v>51</v>
      </c>
      <c r="AJ1861" s="3" t="s">
        <v>175</v>
      </c>
      <c r="AK1861" s="3">
        <v>4</v>
      </c>
      <c r="AL1861" s="3">
        <v>407.09800000000001</v>
      </c>
    </row>
    <row r="1862" spans="31:38" x14ac:dyDescent="0.25">
      <c r="AE1862" s="3" t="str">
        <f t="shared" si="107"/>
        <v>RA_546_51_4_202526</v>
      </c>
      <c r="AF1862" s="3">
        <v>202526</v>
      </c>
      <c r="AG1862" s="3" t="s">
        <v>193</v>
      </c>
      <c r="AH1862" s="3">
        <v>546</v>
      </c>
      <c r="AI1862" s="3">
        <v>51</v>
      </c>
      <c r="AJ1862" s="3" t="s">
        <v>175</v>
      </c>
      <c r="AK1862" s="3">
        <v>4</v>
      </c>
      <c r="AL1862" s="3">
        <v>6</v>
      </c>
    </row>
    <row r="1863" spans="31:38" x14ac:dyDescent="0.25">
      <c r="AE1863" s="3" t="str">
        <f t="shared" si="107"/>
        <v>RA_548_51_4_202526</v>
      </c>
      <c r="AF1863" s="3">
        <v>202526</v>
      </c>
      <c r="AG1863" s="3" t="s">
        <v>193</v>
      </c>
      <c r="AH1863" s="3">
        <v>548</v>
      </c>
      <c r="AI1863" s="3">
        <v>51</v>
      </c>
      <c r="AJ1863" s="3" t="s">
        <v>175</v>
      </c>
      <c r="AK1863" s="3">
        <v>4</v>
      </c>
      <c r="AL1863" s="3">
        <v>393.47899999999998</v>
      </c>
    </row>
    <row r="1864" spans="31:38" x14ac:dyDescent="0.25">
      <c r="AE1864" s="3" t="str">
        <f t="shared" si="107"/>
        <v>RA_550_51_4_202526</v>
      </c>
      <c r="AF1864" s="3">
        <v>202526</v>
      </c>
      <c r="AG1864" s="3" t="s">
        <v>193</v>
      </c>
      <c r="AH1864" s="3">
        <v>550</v>
      </c>
      <c r="AI1864" s="3">
        <v>51</v>
      </c>
      <c r="AJ1864" s="3" t="s">
        <v>175</v>
      </c>
      <c r="AK1864" s="3">
        <v>4</v>
      </c>
      <c r="AL1864" s="3">
        <v>187.71899999999999</v>
      </c>
    </row>
    <row r="1865" spans="31:38" x14ac:dyDescent="0.25">
      <c r="AE1865" s="3" t="str">
        <f t="shared" si="107"/>
        <v>RA_552_51_4_202526</v>
      </c>
      <c r="AF1865" s="3">
        <v>202526</v>
      </c>
      <c r="AG1865" s="3" t="s">
        <v>193</v>
      </c>
      <c r="AH1865" s="3">
        <v>552</v>
      </c>
      <c r="AI1865" s="3">
        <v>51</v>
      </c>
      <c r="AJ1865" s="3" t="s">
        <v>175</v>
      </c>
      <c r="AK1865" s="3">
        <v>4</v>
      </c>
      <c r="AL1865" s="3">
        <v>1430.9629999999997</v>
      </c>
    </row>
    <row r="1866" spans="31:38" x14ac:dyDescent="0.25">
      <c r="AE1866" s="3" t="str">
        <f t="shared" si="107"/>
        <v>RA_562_51_4_202526</v>
      </c>
      <c r="AF1866" s="3">
        <v>202526</v>
      </c>
      <c r="AG1866" s="3" t="s">
        <v>193</v>
      </c>
      <c r="AH1866" s="3">
        <v>562</v>
      </c>
      <c r="AI1866" s="3">
        <v>51</v>
      </c>
      <c r="AJ1866" s="3" t="s">
        <v>175</v>
      </c>
      <c r="AK1866" s="3">
        <v>4</v>
      </c>
      <c r="AL1866" s="3">
        <v>0</v>
      </c>
    </row>
    <row r="1867" spans="31:38" x14ac:dyDescent="0.25">
      <c r="AE1867" s="3" t="str">
        <f t="shared" si="107"/>
        <v>RA_545_51_4_202526</v>
      </c>
      <c r="AF1867" s="3">
        <v>202526</v>
      </c>
      <c r="AG1867" s="3" t="s">
        <v>193</v>
      </c>
      <c r="AH1867" s="3">
        <v>545</v>
      </c>
      <c r="AI1867" s="3">
        <v>51</v>
      </c>
      <c r="AJ1867" s="3" t="s">
        <v>175</v>
      </c>
      <c r="AK1867" s="3">
        <v>4</v>
      </c>
      <c r="AL1867" s="3">
        <v>149.99800000000002</v>
      </c>
    </row>
    <row r="1868" spans="31:38" x14ac:dyDescent="0.25">
      <c r="AE1868" s="3" t="str">
        <f t="shared" si="107"/>
        <v>RA_566_51_4_202526</v>
      </c>
      <c r="AF1868" s="3">
        <v>202526</v>
      </c>
      <c r="AG1868" s="3" t="s">
        <v>193</v>
      </c>
      <c r="AH1868" s="3">
        <v>566</v>
      </c>
      <c r="AI1868" s="3">
        <v>51</v>
      </c>
      <c r="AJ1868" s="3" t="s">
        <v>175</v>
      </c>
      <c r="AK1868" s="3">
        <v>4</v>
      </c>
      <c r="AL1868" s="3">
        <v>0</v>
      </c>
    </row>
    <row r="1869" spans="31:38" x14ac:dyDescent="0.25">
      <c r="AE1869" s="3" t="str">
        <f t="shared" si="107"/>
        <v>RA_568_51_4_202526</v>
      </c>
      <c r="AF1869" s="3">
        <v>202526</v>
      </c>
      <c r="AG1869" s="3" t="s">
        <v>193</v>
      </c>
      <c r="AH1869" s="3">
        <v>568</v>
      </c>
      <c r="AI1869" s="3">
        <v>51</v>
      </c>
      <c r="AJ1869" s="3" t="s">
        <v>175</v>
      </c>
      <c r="AK1869" s="3">
        <v>4</v>
      </c>
      <c r="AL1869" s="3">
        <v>0</v>
      </c>
    </row>
    <row r="1870" spans="31:38" x14ac:dyDescent="0.25">
      <c r="AE1870" s="3" t="str">
        <f t="shared" si="107"/>
        <v>RA_572_51_4_202526</v>
      </c>
      <c r="AF1870" s="3">
        <v>202526</v>
      </c>
      <c r="AG1870" s="3" t="s">
        <v>193</v>
      </c>
      <c r="AH1870" s="3">
        <v>572</v>
      </c>
      <c r="AI1870" s="3">
        <v>51</v>
      </c>
      <c r="AJ1870" s="3" t="s">
        <v>175</v>
      </c>
      <c r="AK1870" s="3">
        <v>4</v>
      </c>
      <c r="AL1870" s="3">
        <v>0</v>
      </c>
    </row>
    <row r="1871" spans="31:38" x14ac:dyDescent="0.25">
      <c r="AE1871" s="3" t="str">
        <f t="shared" si="107"/>
        <v>RA_574_51_4_202526</v>
      </c>
      <c r="AF1871" s="3">
        <v>202526</v>
      </c>
      <c r="AG1871" s="3" t="s">
        <v>193</v>
      </c>
      <c r="AH1871" s="3">
        <v>574</v>
      </c>
      <c r="AI1871" s="3">
        <v>51</v>
      </c>
      <c r="AJ1871" s="3" t="s">
        <v>175</v>
      </c>
      <c r="AK1871" s="3">
        <v>4</v>
      </c>
      <c r="AL1871" s="3">
        <v>0</v>
      </c>
    </row>
    <row r="1872" spans="31:38" x14ac:dyDescent="0.25">
      <c r="AE1872" s="3" t="str">
        <f t="shared" si="107"/>
        <v>RA_576_51_4_202526</v>
      </c>
      <c r="AF1872" s="3">
        <v>202526</v>
      </c>
      <c r="AG1872" s="3" t="s">
        <v>193</v>
      </c>
      <c r="AH1872" s="3">
        <v>576</v>
      </c>
      <c r="AI1872" s="3">
        <v>51</v>
      </c>
      <c r="AJ1872" s="3" t="s">
        <v>175</v>
      </c>
      <c r="AK1872" s="3">
        <v>4</v>
      </c>
      <c r="AL1872" s="3">
        <v>0</v>
      </c>
    </row>
    <row r="1873" spans="31:38" x14ac:dyDescent="0.25">
      <c r="AE1873" s="3" t="str">
        <f t="shared" si="107"/>
        <v>RA_582_51_4_202526</v>
      </c>
      <c r="AF1873" s="3">
        <v>202526</v>
      </c>
      <c r="AG1873" s="3" t="s">
        <v>193</v>
      </c>
      <c r="AH1873" s="3">
        <v>582</v>
      </c>
      <c r="AI1873" s="3">
        <v>51</v>
      </c>
      <c r="AJ1873" s="3" t="s">
        <v>175</v>
      </c>
      <c r="AK1873" s="3">
        <v>4</v>
      </c>
      <c r="AL1873" s="3">
        <v>0</v>
      </c>
    </row>
    <row r="1874" spans="31:38" x14ac:dyDescent="0.25">
      <c r="AE1874" s="3" t="str">
        <f t="shared" si="107"/>
        <v>RA_584_51_4_202526</v>
      </c>
      <c r="AF1874" s="3">
        <v>202526</v>
      </c>
      <c r="AG1874" s="3" t="s">
        <v>193</v>
      </c>
      <c r="AH1874" s="3">
        <v>584</v>
      </c>
      <c r="AI1874" s="3">
        <v>51</v>
      </c>
      <c r="AJ1874" s="3" t="s">
        <v>175</v>
      </c>
      <c r="AK1874" s="3">
        <v>4</v>
      </c>
      <c r="AL1874" s="3">
        <v>0</v>
      </c>
    </row>
    <row r="1875" spans="31:38" x14ac:dyDescent="0.25">
      <c r="AE1875" s="3" t="str">
        <f t="shared" si="107"/>
        <v>RA_586_51_4_202526</v>
      </c>
      <c r="AF1875" s="3">
        <v>202526</v>
      </c>
      <c r="AG1875" s="3" t="s">
        <v>193</v>
      </c>
      <c r="AH1875" s="3">
        <v>586</v>
      </c>
      <c r="AI1875" s="3">
        <v>51</v>
      </c>
      <c r="AJ1875" s="3" t="s">
        <v>175</v>
      </c>
      <c r="AK1875" s="3">
        <v>4</v>
      </c>
      <c r="AL1875" s="3">
        <v>0</v>
      </c>
    </row>
    <row r="1876" spans="31:38" x14ac:dyDescent="0.25">
      <c r="AE1876" s="3" t="str">
        <f t="shared" si="107"/>
        <v>RA_512_51_4_202526</v>
      </c>
      <c r="AF1876" s="3">
        <v>202526</v>
      </c>
      <c r="AG1876" s="3" t="s">
        <v>193</v>
      </c>
      <c r="AH1876" s="3">
        <v>512</v>
      </c>
      <c r="AI1876" s="3">
        <v>51</v>
      </c>
      <c r="AJ1876" s="3" t="s">
        <v>175</v>
      </c>
      <c r="AK1876" s="3">
        <v>4</v>
      </c>
      <c r="AL1876" s="3">
        <v>362.17399999999998</v>
      </c>
    </row>
    <row r="1877" spans="31:38" x14ac:dyDescent="0.25">
      <c r="AE1877" s="3" t="str">
        <f t="shared" si="107"/>
        <v>RA_542_51_4_202526</v>
      </c>
      <c r="AF1877" s="3">
        <v>202526</v>
      </c>
      <c r="AG1877" s="3" t="s">
        <v>193</v>
      </c>
      <c r="AH1877" s="3">
        <v>542</v>
      </c>
      <c r="AI1877" s="3">
        <v>51</v>
      </c>
      <c r="AJ1877" s="3" t="s">
        <v>175</v>
      </c>
      <c r="AK1877" s="3">
        <v>4</v>
      </c>
      <c r="AL1877" s="3">
        <v>0</v>
      </c>
    </row>
    <row r="1878" spans="31:38" x14ac:dyDescent="0.25">
      <c r="AE1878" s="3" t="str">
        <f t="shared" si="107"/>
        <v>RA_514_51_4_202526</v>
      </c>
      <c r="AF1878" s="3">
        <v>202526</v>
      </c>
      <c r="AG1878" s="3" t="s">
        <v>193</v>
      </c>
      <c r="AH1878" s="3">
        <v>514</v>
      </c>
      <c r="AI1878" s="3">
        <v>51</v>
      </c>
      <c r="AJ1878" s="3" t="s">
        <v>175</v>
      </c>
      <c r="AK1878" s="3">
        <v>4</v>
      </c>
      <c r="AL1878" s="3">
        <v>371.06400000000002</v>
      </c>
    </row>
    <row r="1879" spans="31:38" x14ac:dyDescent="0.25">
      <c r="AE1879" s="3" t="str">
        <f t="shared" si="107"/>
        <v>RA_516_51_4_202526</v>
      </c>
      <c r="AF1879" s="3">
        <v>202526</v>
      </c>
      <c r="AG1879" s="3" t="s">
        <v>193</v>
      </c>
      <c r="AH1879" s="3">
        <v>516</v>
      </c>
      <c r="AI1879" s="3">
        <v>51</v>
      </c>
      <c r="AJ1879" s="3" t="s">
        <v>175</v>
      </c>
      <c r="AK1879" s="3">
        <v>4</v>
      </c>
      <c r="AL1879" s="3">
        <v>867.85500000000002</v>
      </c>
    </row>
    <row r="1880" spans="31:38" x14ac:dyDescent="0.25">
      <c r="AE1880" s="3" t="str">
        <f t="shared" si="107"/>
        <v>RA_518_51_4_202526</v>
      </c>
      <c r="AF1880" s="3">
        <v>202526</v>
      </c>
      <c r="AG1880" s="3" t="s">
        <v>193</v>
      </c>
      <c r="AH1880" s="3">
        <v>518</v>
      </c>
      <c r="AI1880" s="3">
        <v>51</v>
      </c>
      <c r="AJ1880" s="3" t="s">
        <v>175</v>
      </c>
      <c r="AK1880" s="3">
        <v>4</v>
      </c>
      <c r="AL1880" s="3">
        <v>155.41265808982973</v>
      </c>
    </row>
    <row r="1881" spans="31:38" x14ac:dyDescent="0.25">
      <c r="AE1881" s="3" t="str">
        <f t="shared" si="107"/>
        <v>RA_520_51_4_202526</v>
      </c>
      <c r="AF1881" s="3">
        <v>202526</v>
      </c>
      <c r="AG1881" s="3" t="s">
        <v>193</v>
      </c>
      <c r="AH1881" s="3">
        <v>520</v>
      </c>
      <c r="AI1881" s="3">
        <v>51</v>
      </c>
      <c r="AJ1881" s="3" t="s">
        <v>175</v>
      </c>
      <c r="AK1881" s="3">
        <v>4</v>
      </c>
      <c r="AL1881" s="3">
        <v>79.176000000000002</v>
      </c>
    </row>
    <row r="1882" spans="31:38" x14ac:dyDescent="0.25">
      <c r="AE1882" s="3" t="str">
        <f t="shared" si="107"/>
        <v>RA_522_51_4_202526</v>
      </c>
      <c r="AF1882" s="3">
        <v>202526</v>
      </c>
      <c r="AG1882" s="3" t="s">
        <v>193</v>
      </c>
      <c r="AH1882" s="3">
        <v>522</v>
      </c>
      <c r="AI1882" s="3">
        <v>51</v>
      </c>
      <c r="AJ1882" s="3" t="s">
        <v>175</v>
      </c>
      <c r="AK1882" s="3">
        <v>4</v>
      </c>
      <c r="AL1882" s="3">
        <v>516.33100000000002</v>
      </c>
    </row>
    <row r="1883" spans="31:38" x14ac:dyDescent="0.25">
      <c r="AE1883" s="3" t="str">
        <f t="shared" si="107"/>
        <v>RA_524_51_4_202526</v>
      </c>
      <c r="AF1883" s="3">
        <v>202526</v>
      </c>
      <c r="AG1883" s="3" t="s">
        <v>193</v>
      </c>
      <c r="AH1883" s="3">
        <v>524</v>
      </c>
      <c r="AI1883" s="3">
        <v>51</v>
      </c>
      <c r="AJ1883" s="3" t="s">
        <v>175</v>
      </c>
      <c r="AK1883" s="3">
        <v>4</v>
      </c>
      <c r="AL1883" s="3">
        <v>133.57000000000002</v>
      </c>
    </row>
    <row r="1884" spans="31:38" x14ac:dyDescent="0.25">
      <c r="AE1884" s="3" t="str">
        <f t="shared" si="107"/>
        <v>RA_540_51_4_202526</v>
      </c>
      <c r="AF1884" s="3">
        <v>202526</v>
      </c>
      <c r="AG1884" s="3" t="s">
        <v>193</v>
      </c>
      <c r="AH1884" s="3">
        <v>540</v>
      </c>
      <c r="AI1884" s="3">
        <v>51</v>
      </c>
      <c r="AJ1884" s="3" t="s">
        <v>175</v>
      </c>
      <c r="AK1884" s="3">
        <v>4</v>
      </c>
      <c r="AL1884" s="3">
        <v>390.99</v>
      </c>
    </row>
    <row r="1885" spans="31:38" x14ac:dyDescent="0.25">
      <c r="AE1885" s="3" t="str">
        <f t="shared" si="107"/>
        <v>RA_528_51_4_202526</v>
      </c>
      <c r="AF1885" s="3">
        <v>202526</v>
      </c>
      <c r="AG1885" s="3" t="s">
        <v>193</v>
      </c>
      <c r="AH1885" s="3">
        <v>528</v>
      </c>
      <c r="AI1885" s="3">
        <v>51</v>
      </c>
      <c r="AJ1885" s="3" t="s">
        <v>175</v>
      </c>
      <c r="AK1885" s="3">
        <v>4</v>
      </c>
      <c r="AL1885" s="3">
        <v>465</v>
      </c>
    </row>
    <row r="1886" spans="31:38" x14ac:dyDescent="0.25">
      <c r="AE1886" s="3" t="str">
        <f t="shared" si="107"/>
        <v>RA_530_51_4_202526</v>
      </c>
      <c r="AF1886" s="3">
        <v>202526</v>
      </c>
      <c r="AG1886" s="3" t="s">
        <v>193</v>
      </c>
      <c r="AH1886" s="3">
        <v>530</v>
      </c>
      <c r="AI1886" s="3">
        <v>51</v>
      </c>
      <c r="AJ1886" s="3" t="s">
        <v>175</v>
      </c>
      <c r="AK1886" s="3">
        <v>4</v>
      </c>
      <c r="AL1886" s="3">
        <v>257.94600000000003</v>
      </c>
    </row>
    <row r="1887" spans="31:38" x14ac:dyDescent="0.25">
      <c r="AE1887" s="3" t="str">
        <f t="shared" si="107"/>
        <v>RA_532_51_4_202526</v>
      </c>
      <c r="AF1887" s="3">
        <v>202526</v>
      </c>
      <c r="AG1887" s="3" t="s">
        <v>193</v>
      </c>
      <c r="AH1887" s="3">
        <v>532</v>
      </c>
      <c r="AI1887" s="3">
        <v>51</v>
      </c>
      <c r="AJ1887" s="3" t="s">
        <v>175</v>
      </c>
      <c r="AK1887" s="3">
        <v>4</v>
      </c>
      <c r="AL1887" s="3">
        <v>541</v>
      </c>
    </row>
    <row r="1888" spans="31:38" x14ac:dyDescent="0.25">
      <c r="AE1888" s="3" t="str">
        <f t="shared" si="107"/>
        <v>RA_534_51_4_202526</v>
      </c>
      <c r="AF1888" s="3">
        <v>202526</v>
      </c>
      <c r="AG1888" s="3" t="s">
        <v>193</v>
      </c>
      <c r="AH1888" s="3">
        <v>534</v>
      </c>
      <c r="AI1888" s="3">
        <v>51</v>
      </c>
      <c r="AJ1888" s="3" t="s">
        <v>175</v>
      </c>
      <c r="AK1888" s="3">
        <v>4</v>
      </c>
      <c r="AL1888" s="3">
        <v>345.12400000000002</v>
      </c>
    </row>
    <row r="1889" spans="31:38" x14ac:dyDescent="0.25">
      <c r="AE1889" s="3" t="str">
        <f t="shared" si="107"/>
        <v>RA_536_51_4_202526</v>
      </c>
      <c r="AF1889" s="3">
        <v>202526</v>
      </c>
      <c r="AG1889" s="3" t="s">
        <v>193</v>
      </c>
      <c r="AH1889" s="3">
        <v>536</v>
      </c>
      <c r="AI1889" s="3">
        <v>51</v>
      </c>
      <c r="AJ1889" s="3" t="s">
        <v>175</v>
      </c>
      <c r="AK1889" s="3">
        <v>4</v>
      </c>
      <c r="AL1889" s="3">
        <v>536.101</v>
      </c>
    </row>
    <row r="1890" spans="31:38" x14ac:dyDescent="0.25">
      <c r="AE1890" s="3" t="str">
        <f t="shared" si="107"/>
        <v>RA_538_51_4_202526</v>
      </c>
      <c r="AF1890" s="3">
        <v>202526</v>
      </c>
      <c r="AG1890" s="3" t="s">
        <v>193</v>
      </c>
      <c r="AH1890" s="3">
        <v>538</v>
      </c>
      <c r="AI1890" s="3">
        <v>51</v>
      </c>
      <c r="AJ1890" s="3" t="s">
        <v>175</v>
      </c>
      <c r="AK1890" s="3">
        <v>4</v>
      </c>
      <c r="AL1890" s="3">
        <v>342.09807124935418</v>
      </c>
    </row>
    <row r="1891" spans="31:38" x14ac:dyDescent="0.25">
      <c r="AE1891" s="3" t="str">
        <f t="shared" si="107"/>
        <v>RA_526_51_4_202526</v>
      </c>
      <c r="AF1891" s="3">
        <v>202526</v>
      </c>
      <c r="AG1891" s="3" t="s">
        <v>193</v>
      </c>
      <c r="AH1891" s="3">
        <v>526</v>
      </c>
      <c r="AI1891" s="3">
        <v>51</v>
      </c>
      <c r="AJ1891" s="3" t="s">
        <v>175</v>
      </c>
      <c r="AK1891" s="3">
        <v>4</v>
      </c>
      <c r="AL1891" s="3">
        <v>458</v>
      </c>
    </row>
    <row r="1892" spans="31:38" x14ac:dyDescent="0.25">
      <c r="AE1892" s="3" t="str">
        <f t="shared" si="107"/>
        <v>RA_564_51_4_202425</v>
      </c>
      <c r="AF1892" s="3">
        <v>202425</v>
      </c>
      <c r="AG1892" s="3" t="s">
        <v>193</v>
      </c>
      <c r="AH1892" s="3">
        <v>564</v>
      </c>
      <c r="AI1892" s="3">
        <v>51</v>
      </c>
      <c r="AJ1892" s="3" t="s">
        <v>175</v>
      </c>
      <c r="AK1892" s="3">
        <v>4</v>
      </c>
      <c r="AL1892" s="3">
        <v>0</v>
      </c>
    </row>
    <row r="1893" spans="31:38" x14ac:dyDescent="0.25">
      <c r="AE1893" s="3" t="str">
        <f t="shared" si="107"/>
        <v>RA_544_51_4_202425</v>
      </c>
      <c r="AF1893" s="3">
        <v>202425</v>
      </c>
      <c r="AG1893" s="3" t="s">
        <v>193</v>
      </c>
      <c r="AH1893" s="3">
        <v>544</v>
      </c>
      <c r="AI1893" s="3">
        <v>51</v>
      </c>
      <c r="AJ1893" s="3" t="s">
        <v>175</v>
      </c>
      <c r="AK1893" s="3">
        <v>4</v>
      </c>
      <c r="AL1893" s="3">
        <v>409.154</v>
      </c>
    </row>
    <row r="1894" spans="31:38" x14ac:dyDescent="0.25">
      <c r="AE1894" s="3" t="str">
        <f t="shared" si="107"/>
        <v>RA_546_51_4_202425</v>
      </c>
      <c r="AF1894" s="3">
        <v>202425</v>
      </c>
      <c r="AG1894" s="3" t="s">
        <v>193</v>
      </c>
      <c r="AH1894" s="3">
        <v>546</v>
      </c>
      <c r="AI1894" s="3">
        <v>51</v>
      </c>
      <c r="AJ1894" s="3" t="s">
        <v>175</v>
      </c>
      <c r="AK1894" s="3">
        <v>4</v>
      </c>
      <c r="AL1894" s="3">
        <v>6</v>
      </c>
    </row>
    <row r="1895" spans="31:38" x14ac:dyDescent="0.25">
      <c r="AE1895" s="3" t="str">
        <f t="shared" si="107"/>
        <v>RA_548_51_4_202425</v>
      </c>
      <c r="AF1895" s="3">
        <v>202425</v>
      </c>
      <c r="AG1895" s="3" t="s">
        <v>193</v>
      </c>
      <c r="AH1895" s="3">
        <v>548</v>
      </c>
      <c r="AI1895" s="3">
        <v>51</v>
      </c>
      <c r="AJ1895" s="3" t="s">
        <v>175</v>
      </c>
      <c r="AK1895" s="3">
        <v>4</v>
      </c>
      <c r="AL1895" s="3">
        <v>347.85599999999999</v>
      </c>
    </row>
    <row r="1896" spans="31:38" x14ac:dyDescent="0.25">
      <c r="AE1896" s="3" t="str">
        <f t="shared" si="107"/>
        <v>RA_550_51_4_202425</v>
      </c>
      <c r="AF1896" s="3">
        <v>202425</v>
      </c>
      <c r="AG1896" s="3" t="s">
        <v>193</v>
      </c>
      <c r="AH1896" s="3">
        <v>550</v>
      </c>
      <c r="AI1896" s="3">
        <v>51</v>
      </c>
      <c r="AJ1896" s="3" t="s">
        <v>175</v>
      </c>
      <c r="AK1896" s="3">
        <v>4</v>
      </c>
      <c r="AL1896" s="3">
        <v>301.959</v>
      </c>
    </row>
    <row r="1897" spans="31:38" x14ac:dyDescent="0.25">
      <c r="AE1897" s="3" t="str">
        <f t="shared" si="107"/>
        <v>RA_552_51_4_202425</v>
      </c>
      <c r="AF1897" s="3">
        <v>202425</v>
      </c>
      <c r="AG1897" s="3" t="s">
        <v>193</v>
      </c>
      <c r="AH1897" s="3">
        <v>552</v>
      </c>
      <c r="AI1897" s="3">
        <v>51</v>
      </c>
      <c r="AJ1897" s="3" t="s">
        <v>175</v>
      </c>
      <c r="AK1897" s="3">
        <v>4</v>
      </c>
      <c r="AL1897" s="3">
        <v>239.6</v>
      </c>
    </row>
    <row r="1898" spans="31:38" x14ac:dyDescent="0.25">
      <c r="AE1898" s="3" t="str">
        <f t="shared" si="107"/>
        <v>RA_562_51_4_202425</v>
      </c>
      <c r="AF1898" s="3">
        <v>202425</v>
      </c>
      <c r="AG1898" s="3" t="s">
        <v>193</v>
      </c>
      <c r="AH1898" s="3">
        <v>562</v>
      </c>
      <c r="AI1898" s="3">
        <v>51</v>
      </c>
      <c r="AJ1898" s="3" t="s">
        <v>175</v>
      </c>
      <c r="AK1898" s="3">
        <v>4</v>
      </c>
      <c r="AL1898" s="3">
        <v>0</v>
      </c>
    </row>
    <row r="1899" spans="31:38" x14ac:dyDescent="0.25">
      <c r="AE1899" s="3" t="str">
        <f t="shared" si="107"/>
        <v>RA_545_51_4_202425</v>
      </c>
      <c r="AF1899" s="3">
        <v>202425</v>
      </c>
      <c r="AG1899" s="3" t="s">
        <v>193</v>
      </c>
      <c r="AH1899" s="3">
        <v>545</v>
      </c>
      <c r="AI1899" s="3">
        <v>51</v>
      </c>
      <c r="AJ1899" s="3" t="s">
        <v>175</v>
      </c>
      <c r="AK1899" s="3">
        <v>4</v>
      </c>
      <c r="AL1899" s="3">
        <v>161.43426793977989</v>
      </c>
    </row>
    <row r="1900" spans="31:38" x14ac:dyDescent="0.25">
      <c r="AE1900" s="3" t="str">
        <f t="shared" si="107"/>
        <v>RA_566_51_4_202425</v>
      </c>
      <c r="AF1900" s="3">
        <v>202425</v>
      </c>
      <c r="AG1900" s="3" t="s">
        <v>193</v>
      </c>
      <c r="AH1900" s="3">
        <v>566</v>
      </c>
      <c r="AI1900" s="3">
        <v>51</v>
      </c>
      <c r="AJ1900" s="3" t="s">
        <v>175</v>
      </c>
      <c r="AK1900" s="3">
        <v>4</v>
      </c>
      <c r="AL1900" s="3">
        <v>0</v>
      </c>
    </row>
    <row r="1901" spans="31:38" x14ac:dyDescent="0.25">
      <c r="AE1901" s="3" t="str">
        <f t="shared" si="107"/>
        <v>RA_568_51_4_202425</v>
      </c>
      <c r="AF1901" s="3">
        <v>202425</v>
      </c>
      <c r="AG1901" s="3" t="s">
        <v>193</v>
      </c>
      <c r="AH1901" s="3">
        <v>568</v>
      </c>
      <c r="AI1901" s="3">
        <v>51</v>
      </c>
      <c r="AJ1901" s="3" t="s">
        <v>175</v>
      </c>
      <c r="AK1901" s="3">
        <v>4</v>
      </c>
      <c r="AL1901" s="3">
        <v>0</v>
      </c>
    </row>
    <row r="1902" spans="31:38" x14ac:dyDescent="0.25">
      <c r="AE1902" s="3" t="str">
        <f t="shared" si="107"/>
        <v>RA_572_51_4_202425</v>
      </c>
      <c r="AF1902" s="3">
        <v>202425</v>
      </c>
      <c r="AG1902" s="3" t="s">
        <v>193</v>
      </c>
      <c r="AH1902" s="3">
        <v>572</v>
      </c>
      <c r="AI1902" s="3">
        <v>51</v>
      </c>
      <c r="AJ1902" s="3" t="s">
        <v>175</v>
      </c>
      <c r="AK1902" s="3">
        <v>4</v>
      </c>
      <c r="AL1902" s="3">
        <v>0</v>
      </c>
    </row>
    <row r="1903" spans="31:38" x14ac:dyDescent="0.25">
      <c r="AE1903" s="3" t="str">
        <f t="shared" si="107"/>
        <v>RA_574_51_4_202425</v>
      </c>
      <c r="AF1903" s="3">
        <v>202425</v>
      </c>
      <c r="AG1903" s="3" t="s">
        <v>193</v>
      </c>
      <c r="AH1903" s="3">
        <v>574</v>
      </c>
      <c r="AI1903" s="3">
        <v>51</v>
      </c>
      <c r="AJ1903" s="3" t="s">
        <v>175</v>
      </c>
      <c r="AK1903" s="3">
        <v>4</v>
      </c>
      <c r="AL1903" s="3">
        <v>0</v>
      </c>
    </row>
    <row r="1904" spans="31:38" x14ac:dyDescent="0.25">
      <c r="AE1904" s="3" t="str">
        <f t="shared" si="107"/>
        <v>RA_576_51_4_202425</v>
      </c>
      <c r="AF1904" s="3">
        <v>202425</v>
      </c>
      <c r="AG1904" s="3" t="s">
        <v>193</v>
      </c>
      <c r="AH1904" s="3">
        <v>576</v>
      </c>
      <c r="AI1904" s="3">
        <v>51</v>
      </c>
      <c r="AJ1904" s="3" t="s">
        <v>175</v>
      </c>
      <c r="AK1904" s="3">
        <v>4</v>
      </c>
      <c r="AL1904" s="3">
        <v>0</v>
      </c>
    </row>
    <row r="1905" spans="31:38" x14ac:dyDescent="0.25">
      <c r="AE1905" s="3" t="str">
        <f t="shared" si="107"/>
        <v>RA_582_51_4_202425</v>
      </c>
      <c r="AF1905" s="3">
        <v>202425</v>
      </c>
      <c r="AG1905" s="3" t="s">
        <v>193</v>
      </c>
      <c r="AH1905" s="3">
        <v>582</v>
      </c>
      <c r="AI1905" s="3">
        <v>51</v>
      </c>
      <c r="AJ1905" s="3" t="s">
        <v>175</v>
      </c>
      <c r="AK1905" s="3">
        <v>4</v>
      </c>
      <c r="AL1905" s="3">
        <v>0</v>
      </c>
    </row>
    <row r="1906" spans="31:38" x14ac:dyDescent="0.25">
      <c r="AE1906" s="3" t="str">
        <f t="shared" si="107"/>
        <v>RA_584_51_4_202425</v>
      </c>
      <c r="AF1906" s="3">
        <v>202425</v>
      </c>
      <c r="AG1906" s="3" t="s">
        <v>193</v>
      </c>
      <c r="AH1906" s="3">
        <v>584</v>
      </c>
      <c r="AI1906" s="3">
        <v>51</v>
      </c>
      <c r="AJ1906" s="3" t="s">
        <v>175</v>
      </c>
      <c r="AK1906" s="3">
        <v>4</v>
      </c>
      <c r="AL1906" s="3">
        <v>0</v>
      </c>
    </row>
    <row r="1907" spans="31:38" x14ac:dyDescent="0.25">
      <c r="AE1907" s="3" t="str">
        <f t="shared" si="107"/>
        <v>RA_586_51_4_202425</v>
      </c>
      <c r="AF1907" s="3">
        <v>202425</v>
      </c>
      <c r="AG1907" s="3" t="s">
        <v>193</v>
      </c>
      <c r="AH1907" s="3">
        <v>586</v>
      </c>
      <c r="AI1907" s="3">
        <v>51</v>
      </c>
      <c r="AJ1907" s="3" t="s">
        <v>175</v>
      </c>
      <c r="AK1907" s="3">
        <v>4</v>
      </c>
      <c r="AL1907" s="3">
        <v>0</v>
      </c>
    </row>
    <row r="1908" spans="31:38" x14ac:dyDescent="0.25">
      <c r="AE1908" s="3" t="str">
        <f t="shared" si="107"/>
        <v>RA_514_51_4_202425</v>
      </c>
      <c r="AF1908" s="3">
        <v>202425</v>
      </c>
      <c r="AG1908" s="3" t="s">
        <v>193</v>
      </c>
      <c r="AH1908" s="3">
        <v>514</v>
      </c>
      <c r="AI1908" s="3">
        <v>51</v>
      </c>
      <c r="AJ1908" s="3" t="s">
        <v>175</v>
      </c>
      <c r="AK1908" s="3">
        <v>4</v>
      </c>
      <c r="AL1908" s="3">
        <v>397.41</v>
      </c>
    </row>
    <row r="1909" spans="31:38" x14ac:dyDescent="0.25">
      <c r="AE1909" s="3" t="str">
        <f t="shared" si="107"/>
        <v>RA_542_51_4_202425</v>
      </c>
      <c r="AF1909" s="3">
        <v>202425</v>
      </c>
      <c r="AG1909" s="3" t="s">
        <v>193</v>
      </c>
      <c r="AH1909" s="3">
        <v>542</v>
      </c>
      <c r="AI1909" s="3">
        <v>51</v>
      </c>
      <c r="AJ1909" s="3" t="s">
        <v>175</v>
      </c>
      <c r="AK1909" s="3">
        <v>4</v>
      </c>
      <c r="AL1909" s="3">
        <v>0</v>
      </c>
    </row>
    <row r="1910" spans="31:38" x14ac:dyDescent="0.25">
      <c r="AE1910" s="3" t="str">
        <f t="shared" si="107"/>
        <v>RA_512_51_4_202425</v>
      </c>
      <c r="AF1910" s="3">
        <v>202425</v>
      </c>
      <c r="AG1910" s="3" t="s">
        <v>193</v>
      </c>
      <c r="AH1910" s="3">
        <v>512</v>
      </c>
      <c r="AI1910" s="3">
        <v>51</v>
      </c>
      <c r="AJ1910" s="3" t="s">
        <v>175</v>
      </c>
      <c r="AK1910" s="3">
        <v>4</v>
      </c>
      <c r="AL1910" s="3">
        <v>360.95800000000003</v>
      </c>
    </row>
    <row r="1911" spans="31:38" x14ac:dyDescent="0.25">
      <c r="AE1911" s="3" t="str">
        <f t="shared" si="107"/>
        <v>RA_516_51_4_202425</v>
      </c>
      <c r="AF1911" s="3">
        <v>202425</v>
      </c>
      <c r="AG1911" s="3" t="s">
        <v>193</v>
      </c>
      <c r="AH1911" s="3">
        <v>516</v>
      </c>
      <c r="AI1911" s="3">
        <v>51</v>
      </c>
      <c r="AJ1911" s="3" t="s">
        <v>175</v>
      </c>
      <c r="AK1911" s="3">
        <v>4</v>
      </c>
      <c r="AL1911" s="3">
        <v>722.29899999999998</v>
      </c>
    </row>
    <row r="1912" spans="31:38" x14ac:dyDescent="0.25">
      <c r="AE1912" s="3" t="str">
        <f t="shared" si="107"/>
        <v>RA_518_51_4_202425</v>
      </c>
      <c r="AF1912" s="3">
        <v>202425</v>
      </c>
      <c r="AG1912" s="3" t="s">
        <v>193</v>
      </c>
      <c r="AH1912" s="3">
        <v>518</v>
      </c>
      <c r="AI1912" s="3">
        <v>51</v>
      </c>
      <c r="AJ1912" s="3" t="s">
        <v>175</v>
      </c>
      <c r="AK1912" s="3">
        <v>4</v>
      </c>
      <c r="AL1912" s="3">
        <v>408.70299999999997</v>
      </c>
    </row>
    <row r="1913" spans="31:38" x14ac:dyDescent="0.25">
      <c r="AE1913" s="3" t="str">
        <f t="shared" si="107"/>
        <v>RA_520_51_4_202425</v>
      </c>
      <c r="AF1913" s="3">
        <v>202425</v>
      </c>
      <c r="AG1913" s="3" t="s">
        <v>193</v>
      </c>
      <c r="AH1913" s="3">
        <v>520</v>
      </c>
      <c r="AI1913" s="3">
        <v>51</v>
      </c>
      <c r="AJ1913" s="3" t="s">
        <v>175</v>
      </c>
      <c r="AK1913" s="3">
        <v>4</v>
      </c>
      <c r="AL1913" s="3">
        <v>75.781999999999996</v>
      </c>
    </row>
    <row r="1914" spans="31:38" x14ac:dyDescent="0.25">
      <c r="AE1914" s="3" t="str">
        <f t="shared" si="107"/>
        <v>RA_522_51_4_202425</v>
      </c>
      <c r="AF1914" s="3">
        <v>202425</v>
      </c>
      <c r="AG1914" s="3" t="s">
        <v>193</v>
      </c>
      <c r="AH1914" s="3">
        <v>522</v>
      </c>
      <c r="AI1914" s="3">
        <v>51</v>
      </c>
      <c r="AJ1914" s="3" t="s">
        <v>175</v>
      </c>
      <c r="AK1914" s="3">
        <v>4</v>
      </c>
      <c r="AL1914" s="3">
        <v>434.58499999999998</v>
      </c>
    </row>
    <row r="1915" spans="31:38" x14ac:dyDescent="0.25">
      <c r="AE1915" s="3" t="str">
        <f t="shared" si="107"/>
        <v>RA_524_51_4_202425</v>
      </c>
      <c r="AF1915" s="3">
        <v>202425</v>
      </c>
      <c r="AG1915" s="3" t="s">
        <v>193</v>
      </c>
      <c r="AH1915" s="3">
        <v>524</v>
      </c>
      <c r="AI1915" s="3">
        <v>51</v>
      </c>
      <c r="AJ1915" s="3" t="s">
        <v>175</v>
      </c>
      <c r="AK1915" s="3">
        <v>4</v>
      </c>
      <c r="AL1915" s="3">
        <v>146.01999999999998</v>
      </c>
    </row>
    <row r="1916" spans="31:38" x14ac:dyDescent="0.25">
      <c r="AE1916" s="3" t="str">
        <f t="shared" si="107"/>
        <v>RA_540_51_4_202425</v>
      </c>
      <c r="AF1916" s="3">
        <v>202425</v>
      </c>
      <c r="AG1916" s="3" t="s">
        <v>193</v>
      </c>
      <c r="AH1916" s="3">
        <v>540</v>
      </c>
      <c r="AI1916" s="3">
        <v>51</v>
      </c>
      <c r="AJ1916" s="3" t="s">
        <v>175</v>
      </c>
      <c r="AK1916" s="3">
        <v>4</v>
      </c>
      <c r="AL1916" s="3">
        <v>331.178</v>
      </c>
    </row>
    <row r="1917" spans="31:38" x14ac:dyDescent="0.25">
      <c r="AE1917" s="3" t="str">
        <f t="shared" si="107"/>
        <v>RA_528_51_4_202425</v>
      </c>
      <c r="AF1917" s="3">
        <v>202425</v>
      </c>
      <c r="AG1917" s="3" t="s">
        <v>193</v>
      </c>
      <c r="AH1917" s="3">
        <v>528</v>
      </c>
      <c r="AI1917" s="3">
        <v>51</v>
      </c>
      <c r="AJ1917" s="3" t="s">
        <v>175</v>
      </c>
      <c r="AK1917" s="3">
        <v>4</v>
      </c>
      <c r="AL1917" s="3">
        <v>536</v>
      </c>
    </row>
    <row r="1918" spans="31:38" x14ac:dyDescent="0.25">
      <c r="AE1918" s="3" t="str">
        <f t="shared" si="107"/>
        <v>RA_530_51_4_202425</v>
      </c>
      <c r="AF1918" s="3">
        <v>202425</v>
      </c>
      <c r="AG1918" s="3" t="s">
        <v>193</v>
      </c>
      <c r="AH1918" s="3">
        <v>530</v>
      </c>
      <c r="AI1918" s="3">
        <v>51</v>
      </c>
      <c r="AJ1918" s="3" t="s">
        <v>175</v>
      </c>
      <c r="AK1918" s="3">
        <v>4</v>
      </c>
      <c r="AL1918" s="3">
        <v>249.71</v>
      </c>
    </row>
    <row r="1919" spans="31:38" x14ac:dyDescent="0.25">
      <c r="AE1919" s="3" t="str">
        <f t="shared" si="107"/>
        <v>RA_532_51_4_202425</v>
      </c>
      <c r="AF1919" s="3">
        <v>202425</v>
      </c>
      <c r="AG1919" s="3" t="s">
        <v>193</v>
      </c>
      <c r="AH1919" s="3">
        <v>532</v>
      </c>
      <c r="AI1919" s="3">
        <v>51</v>
      </c>
      <c r="AJ1919" s="3" t="s">
        <v>175</v>
      </c>
      <c r="AK1919" s="3">
        <v>4</v>
      </c>
      <c r="AL1919" s="3">
        <v>510.5</v>
      </c>
    </row>
    <row r="1920" spans="31:38" x14ac:dyDescent="0.25">
      <c r="AE1920" s="3" t="str">
        <f t="shared" si="107"/>
        <v>RA_534_51_4_202425</v>
      </c>
      <c r="AF1920" s="3">
        <v>202425</v>
      </c>
      <c r="AG1920" s="3" t="s">
        <v>193</v>
      </c>
      <c r="AH1920" s="3">
        <v>534</v>
      </c>
      <c r="AI1920" s="3">
        <v>51</v>
      </c>
      <c r="AJ1920" s="3" t="s">
        <v>175</v>
      </c>
      <c r="AK1920" s="3">
        <v>4</v>
      </c>
      <c r="AL1920" s="3">
        <v>262.16500000000002</v>
      </c>
    </row>
    <row r="1921" spans="31:38" x14ac:dyDescent="0.25">
      <c r="AE1921" s="3" t="str">
        <f t="shared" si="107"/>
        <v>RA_536_51_4_202425</v>
      </c>
      <c r="AF1921" s="3">
        <v>202425</v>
      </c>
      <c r="AG1921" s="3" t="s">
        <v>193</v>
      </c>
      <c r="AH1921" s="3">
        <v>536</v>
      </c>
      <c r="AI1921" s="3">
        <v>51</v>
      </c>
      <c r="AJ1921" s="3" t="s">
        <v>175</v>
      </c>
      <c r="AK1921" s="3">
        <v>4</v>
      </c>
      <c r="AL1921" s="3">
        <v>627.85699999999997</v>
      </c>
    </row>
    <row r="1922" spans="31:38" x14ac:dyDescent="0.25">
      <c r="AE1922" s="3" t="str">
        <f t="shared" si="107"/>
        <v>RA_538_51_4_202425</v>
      </c>
      <c r="AF1922" s="3">
        <v>202425</v>
      </c>
      <c r="AG1922" s="3" t="s">
        <v>193</v>
      </c>
      <c r="AH1922" s="3">
        <v>538</v>
      </c>
      <c r="AI1922" s="3">
        <v>51</v>
      </c>
      <c r="AJ1922" s="3" t="s">
        <v>175</v>
      </c>
      <c r="AK1922" s="3">
        <v>4</v>
      </c>
      <c r="AL1922" s="3">
        <v>297.80700000000002</v>
      </c>
    </row>
    <row r="1923" spans="31:38" x14ac:dyDescent="0.25">
      <c r="AE1923" s="3" t="str">
        <f t="shared" si="107"/>
        <v>RA_526_51_4_202425</v>
      </c>
      <c r="AF1923" s="3">
        <v>202425</v>
      </c>
      <c r="AG1923" s="3" t="s">
        <v>193</v>
      </c>
      <c r="AH1923" s="3">
        <v>526</v>
      </c>
      <c r="AI1923" s="3">
        <v>51</v>
      </c>
      <c r="AJ1923" s="3" t="s">
        <v>175</v>
      </c>
      <c r="AK1923" s="3">
        <v>4</v>
      </c>
      <c r="AL1923" s="3">
        <v>427.82646452018082</v>
      </c>
    </row>
    <row r="1924" spans="31:38" x14ac:dyDescent="0.25">
      <c r="AE1924" s="3" t="str">
        <f t="shared" ref="AE1924:AE1987" si="108">AG1924&amp;"_"&amp;AH1924&amp;"_"&amp;AI1924&amp;"_"&amp;AK1924&amp;"_"&amp;AF1924</f>
        <v>RA_582_52_4_202526</v>
      </c>
      <c r="AF1924" s="3">
        <v>202526</v>
      </c>
      <c r="AG1924" s="3" t="s">
        <v>193</v>
      </c>
      <c r="AH1924" s="3">
        <v>582</v>
      </c>
      <c r="AI1924" s="3">
        <v>52</v>
      </c>
      <c r="AJ1924" s="3" t="s">
        <v>196</v>
      </c>
      <c r="AK1924" s="3">
        <v>4</v>
      </c>
      <c r="AL1924" s="3">
        <v>0</v>
      </c>
    </row>
    <row r="1925" spans="31:38" x14ac:dyDescent="0.25">
      <c r="AE1925" s="3" t="str">
        <f t="shared" si="108"/>
        <v>RA_546_52_4_202526</v>
      </c>
      <c r="AF1925" s="3">
        <v>202526</v>
      </c>
      <c r="AG1925" s="3" t="s">
        <v>193</v>
      </c>
      <c r="AH1925" s="3">
        <v>546</v>
      </c>
      <c r="AI1925" s="3">
        <v>52</v>
      </c>
      <c r="AJ1925" s="3" t="s">
        <v>196</v>
      </c>
      <c r="AK1925" s="3">
        <v>4</v>
      </c>
      <c r="AL1925" s="3">
        <v>1585</v>
      </c>
    </row>
    <row r="1926" spans="31:38" x14ac:dyDescent="0.25">
      <c r="AE1926" s="3" t="str">
        <f t="shared" si="108"/>
        <v>RA_548_52_4_202526</v>
      </c>
      <c r="AF1926" s="3">
        <v>202526</v>
      </c>
      <c r="AG1926" s="3" t="s">
        <v>193</v>
      </c>
      <c r="AH1926" s="3">
        <v>548</v>
      </c>
      <c r="AI1926" s="3">
        <v>52</v>
      </c>
      <c r="AJ1926" s="3" t="s">
        <v>196</v>
      </c>
      <c r="AK1926" s="3">
        <v>4</v>
      </c>
      <c r="AL1926" s="3">
        <v>323.67099999999999</v>
      </c>
    </row>
    <row r="1927" spans="31:38" x14ac:dyDescent="0.25">
      <c r="AE1927" s="3" t="str">
        <f t="shared" si="108"/>
        <v>RA_550_52_4_202526</v>
      </c>
      <c r="AF1927" s="3">
        <v>202526</v>
      </c>
      <c r="AG1927" s="3" t="s">
        <v>193</v>
      </c>
      <c r="AH1927" s="3">
        <v>550</v>
      </c>
      <c r="AI1927" s="3">
        <v>52</v>
      </c>
      <c r="AJ1927" s="3" t="s">
        <v>196</v>
      </c>
      <c r="AK1927" s="3">
        <v>4</v>
      </c>
      <c r="AL1927" s="3">
        <v>88.953000000000003</v>
      </c>
    </row>
    <row r="1928" spans="31:38" x14ac:dyDescent="0.25">
      <c r="AE1928" s="3" t="str">
        <f t="shared" si="108"/>
        <v>RA_552_52_4_202526</v>
      </c>
      <c r="AF1928" s="3">
        <v>202526</v>
      </c>
      <c r="AG1928" s="3" t="s">
        <v>193</v>
      </c>
      <c r="AH1928" s="3">
        <v>552</v>
      </c>
      <c r="AI1928" s="3">
        <v>52</v>
      </c>
      <c r="AJ1928" s="3" t="s">
        <v>196</v>
      </c>
      <c r="AK1928" s="3">
        <v>4</v>
      </c>
      <c r="AL1928" s="3">
        <v>-365.77199999999999</v>
      </c>
    </row>
    <row r="1929" spans="31:38" x14ac:dyDescent="0.25">
      <c r="AE1929" s="3" t="str">
        <f t="shared" si="108"/>
        <v>RA_562_52_4_202526</v>
      </c>
      <c r="AF1929" s="3">
        <v>202526</v>
      </c>
      <c r="AG1929" s="3" t="s">
        <v>193</v>
      </c>
      <c r="AH1929" s="3">
        <v>562</v>
      </c>
      <c r="AI1929" s="3">
        <v>52</v>
      </c>
      <c r="AJ1929" s="3" t="s">
        <v>196</v>
      </c>
      <c r="AK1929" s="3">
        <v>4</v>
      </c>
      <c r="AL1929" s="3">
        <v>0</v>
      </c>
    </row>
    <row r="1930" spans="31:38" x14ac:dyDescent="0.25">
      <c r="AE1930" s="3" t="str">
        <f t="shared" si="108"/>
        <v>RA_564_52_4_202526</v>
      </c>
      <c r="AF1930" s="3">
        <v>202526</v>
      </c>
      <c r="AG1930" s="3" t="s">
        <v>193</v>
      </c>
      <c r="AH1930" s="3">
        <v>564</v>
      </c>
      <c r="AI1930" s="3">
        <v>52</v>
      </c>
      <c r="AJ1930" s="3" t="s">
        <v>196</v>
      </c>
      <c r="AK1930" s="3">
        <v>4</v>
      </c>
      <c r="AL1930" s="3">
        <v>0</v>
      </c>
    </row>
    <row r="1931" spans="31:38" x14ac:dyDescent="0.25">
      <c r="AE1931" s="3" t="str">
        <f t="shared" si="108"/>
        <v>RA_566_52_4_202526</v>
      </c>
      <c r="AF1931" s="3">
        <v>202526</v>
      </c>
      <c r="AG1931" s="3" t="s">
        <v>193</v>
      </c>
      <c r="AH1931" s="3">
        <v>566</v>
      </c>
      <c r="AI1931" s="3">
        <v>52</v>
      </c>
      <c r="AJ1931" s="3" t="s">
        <v>196</v>
      </c>
      <c r="AK1931" s="3">
        <v>4</v>
      </c>
      <c r="AL1931" s="3">
        <v>0</v>
      </c>
    </row>
    <row r="1932" spans="31:38" x14ac:dyDescent="0.25">
      <c r="AE1932" s="3" t="str">
        <f t="shared" si="108"/>
        <v>RA_568_52_4_202526</v>
      </c>
      <c r="AF1932" s="3">
        <v>202526</v>
      </c>
      <c r="AG1932" s="3" t="s">
        <v>193</v>
      </c>
      <c r="AH1932" s="3">
        <v>568</v>
      </c>
      <c r="AI1932" s="3">
        <v>52</v>
      </c>
      <c r="AJ1932" s="3" t="s">
        <v>196</v>
      </c>
      <c r="AK1932" s="3">
        <v>4</v>
      </c>
      <c r="AL1932" s="3">
        <v>0</v>
      </c>
    </row>
    <row r="1933" spans="31:38" x14ac:dyDescent="0.25">
      <c r="AE1933" s="3" t="str">
        <f t="shared" si="108"/>
        <v>RA_572_52_4_202526</v>
      </c>
      <c r="AF1933" s="3">
        <v>202526</v>
      </c>
      <c r="AG1933" s="3" t="s">
        <v>193</v>
      </c>
      <c r="AH1933" s="3">
        <v>572</v>
      </c>
      <c r="AI1933" s="3">
        <v>52</v>
      </c>
      <c r="AJ1933" s="3" t="s">
        <v>196</v>
      </c>
      <c r="AK1933" s="3">
        <v>4</v>
      </c>
      <c r="AL1933" s="3">
        <v>0</v>
      </c>
    </row>
    <row r="1934" spans="31:38" x14ac:dyDescent="0.25">
      <c r="AE1934" s="3" t="str">
        <f t="shared" si="108"/>
        <v>RA_586_52_4_202526</v>
      </c>
      <c r="AF1934" s="3">
        <v>202526</v>
      </c>
      <c r="AG1934" s="3" t="s">
        <v>193</v>
      </c>
      <c r="AH1934" s="3">
        <v>586</v>
      </c>
      <c r="AI1934" s="3">
        <v>52</v>
      </c>
      <c r="AJ1934" s="3" t="s">
        <v>196</v>
      </c>
      <c r="AK1934" s="3">
        <v>4</v>
      </c>
      <c r="AL1934" s="3">
        <v>0</v>
      </c>
    </row>
    <row r="1935" spans="31:38" x14ac:dyDescent="0.25">
      <c r="AE1935" s="3" t="str">
        <f t="shared" si="108"/>
        <v>RA_576_52_4_202526</v>
      </c>
      <c r="AF1935" s="3">
        <v>202526</v>
      </c>
      <c r="AG1935" s="3" t="s">
        <v>193</v>
      </c>
      <c r="AH1935" s="3">
        <v>576</v>
      </c>
      <c r="AI1935" s="3">
        <v>52</v>
      </c>
      <c r="AJ1935" s="3" t="s">
        <v>196</v>
      </c>
      <c r="AK1935" s="3">
        <v>4</v>
      </c>
      <c r="AL1935" s="3">
        <v>0</v>
      </c>
    </row>
    <row r="1936" spans="31:38" x14ac:dyDescent="0.25">
      <c r="AE1936" s="3" t="str">
        <f t="shared" si="108"/>
        <v>RA_584_52_4_202526</v>
      </c>
      <c r="AF1936" s="3">
        <v>202526</v>
      </c>
      <c r="AG1936" s="3" t="s">
        <v>193</v>
      </c>
      <c r="AH1936" s="3">
        <v>584</v>
      </c>
      <c r="AI1936" s="3">
        <v>52</v>
      </c>
      <c r="AJ1936" s="3" t="s">
        <v>196</v>
      </c>
      <c r="AK1936" s="3">
        <v>4</v>
      </c>
      <c r="AL1936" s="3">
        <v>0</v>
      </c>
    </row>
    <row r="1937" spans="31:38" x14ac:dyDescent="0.25">
      <c r="AE1937" s="3" t="str">
        <f t="shared" si="108"/>
        <v>RA_545_52_4_202526</v>
      </c>
      <c r="AF1937" s="3">
        <v>202526</v>
      </c>
      <c r="AG1937" s="3" t="s">
        <v>193</v>
      </c>
      <c r="AH1937" s="3">
        <v>545</v>
      </c>
      <c r="AI1937" s="3">
        <v>52</v>
      </c>
      <c r="AJ1937" s="3" t="s">
        <v>196</v>
      </c>
      <c r="AK1937" s="3">
        <v>4</v>
      </c>
      <c r="AL1937" s="3">
        <v>-5.5710000000000015</v>
      </c>
    </row>
    <row r="1938" spans="31:38" x14ac:dyDescent="0.25">
      <c r="AE1938" s="3" t="str">
        <f t="shared" si="108"/>
        <v>RA_540_52_4_202526</v>
      </c>
      <c r="AF1938" s="3">
        <v>202526</v>
      </c>
      <c r="AG1938" s="3" t="s">
        <v>193</v>
      </c>
      <c r="AH1938" s="3">
        <v>540</v>
      </c>
      <c r="AI1938" s="3">
        <v>52</v>
      </c>
      <c r="AJ1938" s="3" t="s">
        <v>196</v>
      </c>
      <c r="AK1938" s="3">
        <v>4</v>
      </c>
      <c r="AL1938" s="3">
        <v>-542.51099999999997</v>
      </c>
    </row>
    <row r="1939" spans="31:38" x14ac:dyDescent="0.25">
      <c r="AE1939" s="3" t="str">
        <f t="shared" si="108"/>
        <v>RA_574_52_4_202526</v>
      </c>
      <c r="AF1939" s="3">
        <v>202526</v>
      </c>
      <c r="AG1939" s="3" t="s">
        <v>193</v>
      </c>
      <c r="AH1939" s="3">
        <v>574</v>
      </c>
      <c r="AI1939" s="3">
        <v>52</v>
      </c>
      <c r="AJ1939" s="3" t="s">
        <v>196</v>
      </c>
      <c r="AK1939" s="3">
        <v>4</v>
      </c>
      <c r="AL1939" s="3">
        <v>0</v>
      </c>
    </row>
    <row r="1940" spans="31:38" x14ac:dyDescent="0.25">
      <c r="AE1940" s="3" t="str">
        <f t="shared" si="108"/>
        <v>RA_514_52_4_202526</v>
      </c>
      <c r="AF1940" s="3">
        <v>202526</v>
      </c>
      <c r="AG1940" s="3" t="s">
        <v>193</v>
      </c>
      <c r="AH1940" s="3">
        <v>514</v>
      </c>
      <c r="AI1940" s="3">
        <v>52</v>
      </c>
      <c r="AJ1940" s="3" t="s">
        <v>196</v>
      </c>
      <c r="AK1940" s="3">
        <v>4</v>
      </c>
      <c r="AL1940" s="3">
        <v>-45.22</v>
      </c>
    </row>
    <row r="1941" spans="31:38" x14ac:dyDescent="0.25">
      <c r="AE1941" s="3" t="str">
        <f t="shared" si="108"/>
        <v>RA_544_52_4_202526</v>
      </c>
      <c r="AF1941" s="3">
        <v>202526</v>
      </c>
      <c r="AG1941" s="3" t="s">
        <v>193</v>
      </c>
      <c r="AH1941" s="3">
        <v>544</v>
      </c>
      <c r="AI1941" s="3">
        <v>52</v>
      </c>
      <c r="AJ1941" s="3" t="s">
        <v>196</v>
      </c>
      <c r="AK1941" s="3">
        <v>4</v>
      </c>
      <c r="AL1941" s="3">
        <v>198.285</v>
      </c>
    </row>
    <row r="1942" spans="31:38" x14ac:dyDescent="0.25">
      <c r="AE1942" s="3" t="str">
        <f t="shared" si="108"/>
        <v>RA_542_52_4_202526</v>
      </c>
      <c r="AF1942" s="3">
        <v>202526</v>
      </c>
      <c r="AG1942" s="3" t="s">
        <v>193</v>
      </c>
      <c r="AH1942" s="3">
        <v>542</v>
      </c>
      <c r="AI1942" s="3">
        <v>52</v>
      </c>
      <c r="AJ1942" s="3" t="s">
        <v>196</v>
      </c>
      <c r="AK1942" s="3">
        <v>4</v>
      </c>
      <c r="AL1942" s="3">
        <v>143.44999999999999</v>
      </c>
    </row>
    <row r="1943" spans="31:38" x14ac:dyDescent="0.25">
      <c r="AE1943" s="3" t="str">
        <f t="shared" si="108"/>
        <v>RA_512_52_4_202526</v>
      </c>
      <c r="AF1943" s="3">
        <v>202526</v>
      </c>
      <c r="AG1943" s="3" t="s">
        <v>193</v>
      </c>
      <c r="AH1943" s="3">
        <v>512</v>
      </c>
      <c r="AI1943" s="3">
        <v>52</v>
      </c>
      <c r="AJ1943" s="3" t="s">
        <v>196</v>
      </c>
      <c r="AK1943" s="3">
        <v>4</v>
      </c>
      <c r="AL1943" s="3">
        <v>0</v>
      </c>
    </row>
    <row r="1944" spans="31:38" x14ac:dyDescent="0.25">
      <c r="AE1944" s="3" t="str">
        <f t="shared" si="108"/>
        <v>RA_516_52_4_202526</v>
      </c>
      <c r="AF1944" s="3">
        <v>202526</v>
      </c>
      <c r="AG1944" s="3" t="s">
        <v>193</v>
      </c>
      <c r="AH1944" s="3">
        <v>516</v>
      </c>
      <c r="AI1944" s="3">
        <v>52</v>
      </c>
      <c r="AJ1944" s="3" t="s">
        <v>196</v>
      </c>
      <c r="AK1944" s="3">
        <v>4</v>
      </c>
      <c r="AL1944" s="3">
        <v>-379</v>
      </c>
    </row>
    <row r="1945" spans="31:38" x14ac:dyDescent="0.25">
      <c r="AE1945" s="3" t="str">
        <f t="shared" si="108"/>
        <v>RA_518_52_4_202526</v>
      </c>
      <c r="AF1945" s="3">
        <v>202526</v>
      </c>
      <c r="AG1945" s="3" t="s">
        <v>193</v>
      </c>
      <c r="AH1945" s="3">
        <v>518</v>
      </c>
      <c r="AI1945" s="3">
        <v>52</v>
      </c>
      <c r="AJ1945" s="3" t="s">
        <v>196</v>
      </c>
      <c r="AK1945" s="3">
        <v>4</v>
      </c>
      <c r="AL1945" s="3">
        <v>134.56100808473894</v>
      </c>
    </row>
    <row r="1946" spans="31:38" x14ac:dyDescent="0.25">
      <c r="AE1946" s="3" t="str">
        <f t="shared" si="108"/>
        <v>RA_520_52_4_202526</v>
      </c>
      <c r="AF1946" s="3">
        <v>202526</v>
      </c>
      <c r="AG1946" s="3" t="s">
        <v>193</v>
      </c>
      <c r="AH1946" s="3">
        <v>520</v>
      </c>
      <c r="AI1946" s="3">
        <v>52</v>
      </c>
      <c r="AJ1946" s="3" t="s">
        <v>196</v>
      </c>
      <c r="AK1946" s="3">
        <v>4</v>
      </c>
      <c r="AL1946" s="3">
        <v>493.46100000000001</v>
      </c>
    </row>
    <row r="1947" spans="31:38" x14ac:dyDescent="0.25">
      <c r="AE1947" s="3" t="str">
        <f t="shared" si="108"/>
        <v>RA_522_52_4_202526</v>
      </c>
      <c r="AF1947" s="3">
        <v>202526</v>
      </c>
      <c r="AG1947" s="3" t="s">
        <v>193</v>
      </c>
      <c r="AH1947" s="3">
        <v>522</v>
      </c>
      <c r="AI1947" s="3">
        <v>52</v>
      </c>
      <c r="AJ1947" s="3" t="s">
        <v>196</v>
      </c>
      <c r="AK1947" s="3">
        <v>4</v>
      </c>
      <c r="AL1947" s="3">
        <v>-448.45100000000002</v>
      </c>
    </row>
    <row r="1948" spans="31:38" x14ac:dyDescent="0.25">
      <c r="AE1948" s="3" t="str">
        <f t="shared" si="108"/>
        <v>RA_524_52_4_202526</v>
      </c>
      <c r="AF1948" s="3">
        <v>202526</v>
      </c>
      <c r="AG1948" s="3" t="s">
        <v>193</v>
      </c>
      <c r="AH1948" s="3">
        <v>524</v>
      </c>
      <c r="AI1948" s="3">
        <v>52</v>
      </c>
      <c r="AJ1948" s="3" t="s">
        <v>196</v>
      </c>
      <c r="AK1948" s="3">
        <v>4</v>
      </c>
      <c r="AL1948" s="3">
        <v>110.92000000000007</v>
      </c>
    </row>
    <row r="1949" spans="31:38" x14ac:dyDescent="0.25">
      <c r="AE1949" s="3" t="str">
        <f t="shared" si="108"/>
        <v>RA_528_52_4_202526</v>
      </c>
      <c r="AF1949" s="3">
        <v>202526</v>
      </c>
      <c r="AG1949" s="3" t="s">
        <v>193</v>
      </c>
      <c r="AH1949" s="3">
        <v>528</v>
      </c>
      <c r="AI1949" s="3">
        <v>52</v>
      </c>
      <c r="AJ1949" s="3" t="s">
        <v>196</v>
      </c>
      <c r="AK1949" s="3">
        <v>4</v>
      </c>
      <c r="AL1949" s="3">
        <v>-885</v>
      </c>
    </row>
    <row r="1950" spans="31:38" x14ac:dyDescent="0.25">
      <c r="AE1950" s="3" t="str">
        <f t="shared" si="108"/>
        <v>RA_530_52_4_202526</v>
      </c>
      <c r="AF1950" s="3">
        <v>202526</v>
      </c>
      <c r="AG1950" s="3" t="s">
        <v>193</v>
      </c>
      <c r="AH1950" s="3">
        <v>530</v>
      </c>
      <c r="AI1950" s="3">
        <v>52</v>
      </c>
      <c r="AJ1950" s="3" t="s">
        <v>196</v>
      </c>
      <c r="AK1950" s="3">
        <v>4</v>
      </c>
      <c r="AL1950" s="3">
        <v>62.372</v>
      </c>
    </row>
    <row r="1951" spans="31:38" x14ac:dyDescent="0.25">
      <c r="AE1951" s="3" t="str">
        <f t="shared" si="108"/>
        <v>RA_532_52_4_202526</v>
      </c>
      <c r="AF1951" s="3">
        <v>202526</v>
      </c>
      <c r="AG1951" s="3" t="s">
        <v>193</v>
      </c>
      <c r="AH1951" s="3">
        <v>532</v>
      </c>
      <c r="AI1951" s="3">
        <v>52</v>
      </c>
      <c r="AJ1951" s="3" t="s">
        <v>196</v>
      </c>
      <c r="AK1951" s="3">
        <v>4</v>
      </c>
      <c r="AL1951" s="3">
        <v>-1562</v>
      </c>
    </row>
    <row r="1952" spans="31:38" x14ac:dyDescent="0.25">
      <c r="AE1952" s="3" t="str">
        <f t="shared" si="108"/>
        <v>RA_534_52_4_202526</v>
      </c>
      <c r="AF1952" s="3">
        <v>202526</v>
      </c>
      <c r="AG1952" s="3" t="s">
        <v>193</v>
      </c>
      <c r="AH1952" s="3">
        <v>534</v>
      </c>
      <c r="AI1952" s="3">
        <v>52</v>
      </c>
      <c r="AJ1952" s="3" t="s">
        <v>196</v>
      </c>
      <c r="AK1952" s="3">
        <v>4</v>
      </c>
      <c r="AL1952" s="3">
        <v>174.37200000000001</v>
      </c>
    </row>
    <row r="1953" spans="31:38" x14ac:dyDescent="0.25">
      <c r="AE1953" s="3" t="str">
        <f t="shared" si="108"/>
        <v>RA_536_52_4_202526</v>
      </c>
      <c r="AF1953" s="3">
        <v>202526</v>
      </c>
      <c r="AG1953" s="3" t="s">
        <v>193</v>
      </c>
      <c r="AH1953" s="3">
        <v>536</v>
      </c>
      <c r="AI1953" s="3">
        <v>52</v>
      </c>
      <c r="AJ1953" s="3" t="s">
        <v>196</v>
      </c>
      <c r="AK1953" s="3">
        <v>4</v>
      </c>
      <c r="AL1953" s="3">
        <v>134.65</v>
      </c>
    </row>
    <row r="1954" spans="31:38" x14ac:dyDescent="0.25">
      <c r="AE1954" s="3" t="str">
        <f t="shared" si="108"/>
        <v>RA_538_52_4_202526</v>
      </c>
      <c r="AF1954" s="3">
        <v>202526</v>
      </c>
      <c r="AG1954" s="3" t="s">
        <v>193</v>
      </c>
      <c r="AH1954" s="3">
        <v>538</v>
      </c>
      <c r="AI1954" s="3">
        <v>52</v>
      </c>
      <c r="AJ1954" s="3" t="s">
        <v>196</v>
      </c>
      <c r="AK1954" s="3">
        <v>4</v>
      </c>
      <c r="AL1954" s="3">
        <v>41.683946185235442</v>
      </c>
    </row>
    <row r="1955" spans="31:38" x14ac:dyDescent="0.25">
      <c r="AE1955" s="3" t="str">
        <f t="shared" si="108"/>
        <v>RA_526_52_4_202526</v>
      </c>
      <c r="AF1955" s="3">
        <v>202526</v>
      </c>
      <c r="AG1955" s="3" t="s">
        <v>193</v>
      </c>
      <c r="AH1955" s="3">
        <v>526</v>
      </c>
      <c r="AI1955" s="3">
        <v>52</v>
      </c>
      <c r="AJ1955" s="3" t="s">
        <v>196</v>
      </c>
      <c r="AK1955" s="3">
        <v>4</v>
      </c>
      <c r="AL1955" s="3">
        <v>-84</v>
      </c>
    </row>
    <row r="1956" spans="31:38" x14ac:dyDescent="0.25">
      <c r="AE1956" s="3" t="str">
        <f t="shared" si="108"/>
        <v>RA_582_52_4_202425</v>
      </c>
      <c r="AF1956" s="3">
        <v>202425</v>
      </c>
      <c r="AG1956" s="3" t="s">
        <v>193</v>
      </c>
      <c r="AH1956" s="3">
        <v>582</v>
      </c>
      <c r="AI1956" s="3">
        <v>52</v>
      </c>
      <c r="AJ1956" s="3" t="s">
        <v>196</v>
      </c>
      <c r="AK1956" s="3">
        <v>4</v>
      </c>
      <c r="AL1956" s="3">
        <v>0</v>
      </c>
    </row>
    <row r="1957" spans="31:38" x14ac:dyDescent="0.25">
      <c r="AE1957" s="3" t="str">
        <f t="shared" si="108"/>
        <v>RA_546_52_4_202425</v>
      </c>
      <c r="AF1957" s="3">
        <v>202425</v>
      </c>
      <c r="AG1957" s="3" t="s">
        <v>193</v>
      </c>
      <c r="AH1957" s="3">
        <v>546</v>
      </c>
      <c r="AI1957" s="3">
        <v>52</v>
      </c>
      <c r="AJ1957" s="3" t="s">
        <v>196</v>
      </c>
      <c r="AK1957" s="3">
        <v>4</v>
      </c>
      <c r="AL1957" s="3">
        <v>1364.191</v>
      </c>
    </row>
    <row r="1958" spans="31:38" x14ac:dyDescent="0.25">
      <c r="AE1958" s="3" t="str">
        <f t="shared" si="108"/>
        <v>RA_548_52_4_202425</v>
      </c>
      <c r="AF1958" s="3">
        <v>202425</v>
      </c>
      <c r="AG1958" s="3" t="s">
        <v>193</v>
      </c>
      <c r="AH1958" s="3">
        <v>548</v>
      </c>
      <c r="AI1958" s="3">
        <v>52</v>
      </c>
      <c r="AJ1958" s="3" t="s">
        <v>196</v>
      </c>
      <c r="AK1958" s="3">
        <v>4</v>
      </c>
      <c r="AL1958" s="3">
        <v>296.78899999999999</v>
      </c>
    </row>
    <row r="1959" spans="31:38" x14ac:dyDescent="0.25">
      <c r="AE1959" s="3" t="str">
        <f t="shared" si="108"/>
        <v>RA_550_52_4_202425</v>
      </c>
      <c r="AF1959" s="3">
        <v>202425</v>
      </c>
      <c r="AG1959" s="3" t="s">
        <v>193</v>
      </c>
      <c r="AH1959" s="3">
        <v>550</v>
      </c>
      <c r="AI1959" s="3">
        <v>52</v>
      </c>
      <c r="AJ1959" s="3" t="s">
        <v>196</v>
      </c>
      <c r="AK1959" s="3">
        <v>4</v>
      </c>
      <c r="AL1959" s="3">
        <v>8.9930000000000003</v>
      </c>
    </row>
    <row r="1960" spans="31:38" x14ac:dyDescent="0.25">
      <c r="AE1960" s="3" t="str">
        <f t="shared" si="108"/>
        <v>RA_552_52_4_202425</v>
      </c>
      <c r="AF1960" s="3">
        <v>202425</v>
      </c>
      <c r="AG1960" s="3" t="s">
        <v>193</v>
      </c>
      <c r="AH1960" s="3">
        <v>552</v>
      </c>
      <c r="AI1960" s="3">
        <v>52</v>
      </c>
      <c r="AJ1960" s="3" t="s">
        <v>196</v>
      </c>
      <c r="AK1960" s="3">
        <v>4</v>
      </c>
      <c r="AL1960" s="3">
        <v>-353.25</v>
      </c>
    </row>
    <row r="1961" spans="31:38" x14ac:dyDescent="0.25">
      <c r="AE1961" s="3" t="str">
        <f t="shared" si="108"/>
        <v>RA_562_52_4_202425</v>
      </c>
      <c r="AF1961" s="3">
        <v>202425</v>
      </c>
      <c r="AG1961" s="3" t="s">
        <v>193</v>
      </c>
      <c r="AH1961" s="3">
        <v>562</v>
      </c>
      <c r="AI1961" s="3">
        <v>52</v>
      </c>
      <c r="AJ1961" s="3" t="s">
        <v>196</v>
      </c>
      <c r="AK1961" s="3">
        <v>4</v>
      </c>
      <c r="AL1961" s="3">
        <v>0</v>
      </c>
    </row>
    <row r="1962" spans="31:38" x14ac:dyDescent="0.25">
      <c r="AE1962" s="3" t="str">
        <f t="shared" si="108"/>
        <v>RA_564_52_4_202425</v>
      </c>
      <c r="AF1962" s="3">
        <v>202425</v>
      </c>
      <c r="AG1962" s="3" t="s">
        <v>193</v>
      </c>
      <c r="AH1962" s="3">
        <v>564</v>
      </c>
      <c r="AI1962" s="3">
        <v>52</v>
      </c>
      <c r="AJ1962" s="3" t="s">
        <v>196</v>
      </c>
      <c r="AK1962" s="3">
        <v>4</v>
      </c>
      <c r="AL1962" s="3">
        <v>0</v>
      </c>
    </row>
    <row r="1963" spans="31:38" x14ac:dyDescent="0.25">
      <c r="AE1963" s="3" t="str">
        <f t="shared" si="108"/>
        <v>RA_566_52_4_202425</v>
      </c>
      <c r="AF1963" s="3">
        <v>202425</v>
      </c>
      <c r="AG1963" s="3" t="s">
        <v>193</v>
      </c>
      <c r="AH1963" s="3">
        <v>566</v>
      </c>
      <c r="AI1963" s="3">
        <v>52</v>
      </c>
      <c r="AJ1963" s="3" t="s">
        <v>196</v>
      </c>
      <c r="AK1963" s="3">
        <v>4</v>
      </c>
      <c r="AL1963" s="3">
        <v>0</v>
      </c>
    </row>
    <row r="1964" spans="31:38" x14ac:dyDescent="0.25">
      <c r="AE1964" s="3" t="str">
        <f t="shared" si="108"/>
        <v>RA_568_52_4_202425</v>
      </c>
      <c r="AF1964" s="3">
        <v>202425</v>
      </c>
      <c r="AG1964" s="3" t="s">
        <v>193</v>
      </c>
      <c r="AH1964" s="3">
        <v>568</v>
      </c>
      <c r="AI1964" s="3">
        <v>52</v>
      </c>
      <c r="AJ1964" s="3" t="s">
        <v>196</v>
      </c>
      <c r="AK1964" s="3">
        <v>4</v>
      </c>
      <c r="AL1964" s="3">
        <v>0</v>
      </c>
    </row>
    <row r="1965" spans="31:38" x14ac:dyDescent="0.25">
      <c r="AE1965" s="3" t="str">
        <f t="shared" si="108"/>
        <v>RA_572_52_4_202425</v>
      </c>
      <c r="AF1965" s="3">
        <v>202425</v>
      </c>
      <c r="AG1965" s="3" t="s">
        <v>193</v>
      </c>
      <c r="AH1965" s="3">
        <v>572</v>
      </c>
      <c r="AI1965" s="3">
        <v>52</v>
      </c>
      <c r="AJ1965" s="3" t="s">
        <v>196</v>
      </c>
      <c r="AK1965" s="3">
        <v>4</v>
      </c>
      <c r="AL1965" s="3">
        <v>0</v>
      </c>
    </row>
    <row r="1966" spans="31:38" x14ac:dyDescent="0.25">
      <c r="AE1966" s="3" t="str">
        <f t="shared" si="108"/>
        <v>RA_586_52_4_202425</v>
      </c>
      <c r="AF1966" s="3">
        <v>202425</v>
      </c>
      <c r="AG1966" s="3" t="s">
        <v>193</v>
      </c>
      <c r="AH1966" s="3">
        <v>586</v>
      </c>
      <c r="AI1966" s="3">
        <v>52</v>
      </c>
      <c r="AJ1966" s="3" t="s">
        <v>196</v>
      </c>
      <c r="AK1966" s="3">
        <v>4</v>
      </c>
      <c r="AL1966" s="3">
        <v>0</v>
      </c>
    </row>
    <row r="1967" spans="31:38" x14ac:dyDescent="0.25">
      <c r="AE1967" s="3" t="str">
        <f t="shared" si="108"/>
        <v>RA_576_52_4_202425</v>
      </c>
      <c r="AF1967" s="3">
        <v>202425</v>
      </c>
      <c r="AG1967" s="3" t="s">
        <v>193</v>
      </c>
      <c r="AH1967" s="3">
        <v>576</v>
      </c>
      <c r="AI1967" s="3">
        <v>52</v>
      </c>
      <c r="AJ1967" s="3" t="s">
        <v>196</v>
      </c>
      <c r="AK1967" s="3">
        <v>4</v>
      </c>
      <c r="AL1967" s="3">
        <v>0</v>
      </c>
    </row>
    <row r="1968" spans="31:38" x14ac:dyDescent="0.25">
      <c r="AE1968" s="3" t="str">
        <f t="shared" si="108"/>
        <v>RA_584_52_4_202425</v>
      </c>
      <c r="AF1968" s="3">
        <v>202425</v>
      </c>
      <c r="AG1968" s="3" t="s">
        <v>193</v>
      </c>
      <c r="AH1968" s="3">
        <v>584</v>
      </c>
      <c r="AI1968" s="3">
        <v>52</v>
      </c>
      <c r="AJ1968" s="3" t="s">
        <v>196</v>
      </c>
      <c r="AK1968" s="3">
        <v>4</v>
      </c>
      <c r="AL1968" s="3">
        <v>0</v>
      </c>
    </row>
    <row r="1969" spans="31:38" x14ac:dyDescent="0.25">
      <c r="AE1969" s="3" t="str">
        <f t="shared" si="108"/>
        <v>RA_544_52_4_202425</v>
      </c>
      <c r="AF1969" s="3">
        <v>202425</v>
      </c>
      <c r="AG1969" s="3" t="s">
        <v>193</v>
      </c>
      <c r="AH1969" s="3">
        <v>544</v>
      </c>
      <c r="AI1969" s="3">
        <v>52</v>
      </c>
      <c r="AJ1969" s="3" t="s">
        <v>196</v>
      </c>
      <c r="AK1969" s="3">
        <v>4</v>
      </c>
      <c r="AL1969" s="3">
        <v>102.36799999999999</v>
      </c>
    </row>
    <row r="1970" spans="31:38" x14ac:dyDescent="0.25">
      <c r="AE1970" s="3" t="str">
        <f t="shared" si="108"/>
        <v>RA_542_52_4_202425</v>
      </c>
      <c r="AF1970" s="3">
        <v>202425</v>
      </c>
      <c r="AG1970" s="3" t="s">
        <v>193</v>
      </c>
      <c r="AH1970" s="3">
        <v>542</v>
      </c>
      <c r="AI1970" s="3">
        <v>52</v>
      </c>
      <c r="AJ1970" s="3" t="s">
        <v>196</v>
      </c>
      <c r="AK1970" s="3">
        <v>4</v>
      </c>
      <c r="AL1970" s="3">
        <v>103.78300000000002</v>
      </c>
    </row>
    <row r="1971" spans="31:38" x14ac:dyDescent="0.25">
      <c r="AE1971" s="3" t="str">
        <f t="shared" si="108"/>
        <v>RA_574_52_4_202425</v>
      </c>
      <c r="AF1971" s="3">
        <v>202425</v>
      </c>
      <c r="AG1971" s="3" t="s">
        <v>193</v>
      </c>
      <c r="AH1971" s="3">
        <v>574</v>
      </c>
      <c r="AI1971" s="3">
        <v>52</v>
      </c>
      <c r="AJ1971" s="3" t="s">
        <v>196</v>
      </c>
      <c r="AK1971" s="3">
        <v>4</v>
      </c>
      <c r="AL1971" s="3">
        <v>0</v>
      </c>
    </row>
    <row r="1972" spans="31:38" x14ac:dyDescent="0.25">
      <c r="AE1972" s="3" t="str">
        <f t="shared" si="108"/>
        <v>RA_516_52_4_202425</v>
      </c>
      <c r="AF1972" s="3">
        <v>202425</v>
      </c>
      <c r="AG1972" s="3" t="s">
        <v>193</v>
      </c>
      <c r="AH1972" s="3">
        <v>516</v>
      </c>
      <c r="AI1972" s="3">
        <v>52</v>
      </c>
      <c r="AJ1972" s="3" t="s">
        <v>196</v>
      </c>
      <c r="AK1972" s="3">
        <v>4</v>
      </c>
      <c r="AL1972" s="3">
        <v>-439.31799999999998</v>
      </c>
    </row>
    <row r="1973" spans="31:38" x14ac:dyDescent="0.25">
      <c r="AE1973" s="3" t="str">
        <f t="shared" si="108"/>
        <v>RA_545_52_4_202425</v>
      </c>
      <c r="AF1973" s="3">
        <v>202425</v>
      </c>
      <c r="AG1973" s="3" t="s">
        <v>193</v>
      </c>
      <c r="AH1973" s="3">
        <v>545</v>
      </c>
      <c r="AI1973" s="3">
        <v>52</v>
      </c>
      <c r="AJ1973" s="3" t="s">
        <v>196</v>
      </c>
      <c r="AK1973" s="3">
        <v>4</v>
      </c>
      <c r="AL1973" s="3">
        <v>-3.3279877685438901</v>
      </c>
    </row>
    <row r="1974" spans="31:38" x14ac:dyDescent="0.25">
      <c r="AE1974" s="3" t="str">
        <f t="shared" si="108"/>
        <v>RA_514_52_4_202425</v>
      </c>
      <c r="AF1974" s="3">
        <v>202425</v>
      </c>
      <c r="AG1974" s="3" t="s">
        <v>193</v>
      </c>
      <c r="AH1974" s="3">
        <v>514</v>
      </c>
      <c r="AI1974" s="3">
        <v>52</v>
      </c>
      <c r="AJ1974" s="3" t="s">
        <v>196</v>
      </c>
      <c r="AK1974" s="3">
        <v>4</v>
      </c>
      <c r="AL1974" s="3">
        <v>-94.37</v>
      </c>
    </row>
    <row r="1975" spans="31:38" x14ac:dyDescent="0.25">
      <c r="AE1975" s="3" t="str">
        <f t="shared" si="108"/>
        <v>RA_518_52_4_202425</v>
      </c>
      <c r="AF1975" s="3">
        <v>202425</v>
      </c>
      <c r="AG1975" s="3" t="s">
        <v>193</v>
      </c>
      <c r="AH1975" s="3">
        <v>518</v>
      </c>
      <c r="AI1975" s="3">
        <v>52</v>
      </c>
      <c r="AJ1975" s="3" t="s">
        <v>196</v>
      </c>
      <c r="AK1975" s="3">
        <v>4</v>
      </c>
      <c r="AL1975" s="3">
        <v>210.05799999999999</v>
      </c>
    </row>
    <row r="1976" spans="31:38" x14ac:dyDescent="0.25">
      <c r="AE1976" s="3" t="str">
        <f t="shared" si="108"/>
        <v>RA_520_52_4_202425</v>
      </c>
      <c r="AF1976" s="3">
        <v>202425</v>
      </c>
      <c r="AG1976" s="3" t="s">
        <v>193</v>
      </c>
      <c r="AH1976" s="3">
        <v>520</v>
      </c>
      <c r="AI1976" s="3">
        <v>52</v>
      </c>
      <c r="AJ1976" s="3" t="s">
        <v>196</v>
      </c>
      <c r="AK1976" s="3">
        <v>4</v>
      </c>
      <c r="AL1976" s="3">
        <v>493.875</v>
      </c>
    </row>
    <row r="1977" spans="31:38" x14ac:dyDescent="0.25">
      <c r="AE1977" s="3" t="str">
        <f t="shared" si="108"/>
        <v>RA_522_52_4_202425</v>
      </c>
      <c r="AF1977" s="3">
        <v>202425</v>
      </c>
      <c r="AG1977" s="3" t="s">
        <v>193</v>
      </c>
      <c r="AH1977" s="3">
        <v>522</v>
      </c>
      <c r="AI1977" s="3">
        <v>52</v>
      </c>
      <c r="AJ1977" s="3" t="s">
        <v>196</v>
      </c>
      <c r="AK1977" s="3">
        <v>4</v>
      </c>
      <c r="AL1977" s="3">
        <v>-539.298</v>
      </c>
    </row>
    <row r="1978" spans="31:38" x14ac:dyDescent="0.25">
      <c r="AE1978" s="3" t="str">
        <f t="shared" si="108"/>
        <v>RA_524_52_4_202425</v>
      </c>
      <c r="AF1978" s="3">
        <v>202425</v>
      </c>
      <c r="AG1978" s="3" t="s">
        <v>193</v>
      </c>
      <c r="AH1978" s="3">
        <v>524</v>
      </c>
      <c r="AI1978" s="3">
        <v>52</v>
      </c>
      <c r="AJ1978" s="3" t="s">
        <v>196</v>
      </c>
      <c r="AK1978" s="3">
        <v>4</v>
      </c>
      <c r="AL1978" s="3">
        <v>130.04000000000008</v>
      </c>
    </row>
    <row r="1979" spans="31:38" x14ac:dyDescent="0.25">
      <c r="AE1979" s="3" t="str">
        <f t="shared" si="108"/>
        <v>RA_526_52_4_202425</v>
      </c>
      <c r="AF1979" s="3">
        <v>202425</v>
      </c>
      <c r="AG1979" s="3" t="s">
        <v>193</v>
      </c>
      <c r="AH1979" s="3">
        <v>526</v>
      </c>
      <c r="AI1979" s="3">
        <v>52</v>
      </c>
      <c r="AJ1979" s="3" t="s">
        <v>196</v>
      </c>
      <c r="AK1979" s="3">
        <v>4</v>
      </c>
      <c r="AL1979" s="3">
        <v>-83.451236962633317</v>
      </c>
    </row>
    <row r="1980" spans="31:38" x14ac:dyDescent="0.25">
      <c r="AE1980" s="3" t="str">
        <f t="shared" si="108"/>
        <v>RA_530_52_4_202425</v>
      </c>
      <c r="AF1980" s="3">
        <v>202425</v>
      </c>
      <c r="AG1980" s="3" t="s">
        <v>193</v>
      </c>
      <c r="AH1980" s="3">
        <v>530</v>
      </c>
      <c r="AI1980" s="3">
        <v>52</v>
      </c>
      <c r="AJ1980" s="3" t="s">
        <v>196</v>
      </c>
      <c r="AK1980" s="3">
        <v>4</v>
      </c>
      <c r="AL1980" s="3">
        <v>58.070999999999998</v>
      </c>
    </row>
    <row r="1981" spans="31:38" x14ac:dyDescent="0.25">
      <c r="AE1981" s="3" t="str">
        <f t="shared" si="108"/>
        <v>RA_532_52_4_202425</v>
      </c>
      <c r="AF1981" s="3">
        <v>202425</v>
      </c>
      <c r="AG1981" s="3" t="s">
        <v>193</v>
      </c>
      <c r="AH1981" s="3">
        <v>532</v>
      </c>
      <c r="AI1981" s="3">
        <v>52</v>
      </c>
      <c r="AJ1981" s="3" t="s">
        <v>196</v>
      </c>
      <c r="AK1981" s="3">
        <v>4</v>
      </c>
      <c r="AL1981" s="3">
        <v>-1076</v>
      </c>
    </row>
    <row r="1982" spans="31:38" x14ac:dyDescent="0.25">
      <c r="AE1982" s="3" t="str">
        <f t="shared" si="108"/>
        <v>RA_534_52_4_202425</v>
      </c>
      <c r="AF1982" s="3">
        <v>202425</v>
      </c>
      <c r="AG1982" s="3" t="s">
        <v>193</v>
      </c>
      <c r="AH1982" s="3">
        <v>534</v>
      </c>
      <c r="AI1982" s="3">
        <v>52</v>
      </c>
      <c r="AJ1982" s="3" t="s">
        <v>196</v>
      </c>
      <c r="AK1982" s="3">
        <v>4</v>
      </c>
      <c r="AL1982" s="3">
        <v>283.18599999999998</v>
      </c>
    </row>
    <row r="1983" spans="31:38" x14ac:dyDescent="0.25">
      <c r="AE1983" s="3" t="str">
        <f t="shared" si="108"/>
        <v>RA_536_52_4_202425</v>
      </c>
      <c r="AF1983" s="3">
        <v>202425</v>
      </c>
      <c r="AG1983" s="3" t="s">
        <v>193</v>
      </c>
      <c r="AH1983" s="3">
        <v>536</v>
      </c>
      <c r="AI1983" s="3">
        <v>52</v>
      </c>
      <c r="AJ1983" s="3" t="s">
        <v>196</v>
      </c>
      <c r="AK1983" s="3">
        <v>4</v>
      </c>
      <c r="AL1983" s="3">
        <v>191.048</v>
      </c>
    </row>
    <row r="1984" spans="31:38" x14ac:dyDescent="0.25">
      <c r="AE1984" s="3" t="str">
        <f t="shared" si="108"/>
        <v>RA_538_52_4_202425</v>
      </c>
      <c r="AF1984" s="3">
        <v>202425</v>
      </c>
      <c r="AG1984" s="3" t="s">
        <v>193</v>
      </c>
      <c r="AH1984" s="3">
        <v>538</v>
      </c>
      <c r="AI1984" s="3">
        <v>52</v>
      </c>
      <c r="AJ1984" s="3" t="s">
        <v>196</v>
      </c>
      <c r="AK1984" s="3">
        <v>4</v>
      </c>
      <c r="AL1984" s="3">
        <v>40.381141275252823</v>
      </c>
    </row>
    <row r="1985" spans="31:38" x14ac:dyDescent="0.25">
      <c r="AE1985" s="3" t="str">
        <f t="shared" si="108"/>
        <v>RA_512_52_4_202425</v>
      </c>
      <c r="AF1985" s="3">
        <v>202425</v>
      </c>
      <c r="AG1985" s="3" t="s">
        <v>193</v>
      </c>
      <c r="AH1985" s="3">
        <v>512</v>
      </c>
      <c r="AI1985" s="3">
        <v>52</v>
      </c>
      <c r="AJ1985" s="3" t="s">
        <v>196</v>
      </c>
      <c r="AK1985" s="3">
        <v>4</v>
      </c>
      <c r="AL1985" s="3">
        <v>0</v>
      </c>
    </row>
    <row r="1986" spans="31:38" x14ac:dyDescent="0.25">
      <c r="AE1986" s="3" t="str">
        <f t="shared" si="108"/>
        <v>RA_540_52_4_202425</v>
      </c>
      <c r="AF1986" s="3">
        <v>202425</v>
      </c>
      <c r="AG1986" s="3" t="s">
        <v>193</v>
      </c>
      <c r="AH1986" s="3">
        <v>540</v>
      </c>
      <c r="AI1986" s="3">
        <v>52</v>
      </c>
      <c r="AJ1986" s="3" t="s">
        <v>196</v>
      </c>
      <c r="AK1986" s="3">
        <v>4</v>
      </c>
      <c r="AL1986" s="3">
        <v>-364.30699999999996</v>
      </c>
    </row>
    <row r="1987" spans="31:38" x14ac:dyDescent="0.25">
      <c r="AE1987" s="3" t="str">
        <f t="shared" si="108"/>
        <v>RA_528_52_4_202425</v>
      </c>
      <c r="AF1987" s="3">
        <v>202425</v>
      </c>
      <c r="AG1987" s="3" t="s">
        <v>193</v>
      </c>
      <c r="AH1987" s="3">
        <v>528</v>
      </c>
      <c r="AI1987" s="3">
        <v>52</v>
      </c>
      <c r="AJ1987" s="3" t="s">
        <v>196</v>
      </c>
      <c r="AK1987" s="3">
        <v>4</v>
      </c>
      <c r="AL1987" s="3">
        <v>-788</v>
      </c>
    </row>
    <row r="1988" spans="31:38" x14ac:dyDescent="0.25">
      <c r="AE1988" s="3" t="str">
        <f t="shared" ref="AE1988:AE2051" si="109">AG1988&amp;"_"&amp;AH1988&amp;"_"&amp;AI1988&amp;"_"&amp;AK1988&amp;"_"&amp;AF1988</f>
        <v>RA_564_53_4_202526</v>
      </c>
      <c r="AF1988" s="3">
        <v>202526</v>
      </c>
      <c r="AG1988" s="3" t="s">
        <v>193</v>
      </c>
      <c r="AH1988" s="3">
        <v>564</v>
      </c>
      <c r="AI1988" s="3">
        <v>53</v>
      </c>
      <c r="AJ1988" s="3" t="s">
        <v>179</v>
      </c>
      <c r="AK1988" s="3">
        <v>4</v>
      </c>
      <c r="AL1988" s="3">
        <v>0</v>
      </c>
    </row>
    <row r="1989" spans="31:38" x14ac:dyDescent="0.25">
      <c r="AE1989" s="3" t="str">
        <f t="shared" si="109"/>
        <v>RA_584_53_4_202526</v>
      </c>
      <c r="AF1989" s="3">
        <v>202526</v>
      </c>
      <c r="AG1989" s="3" t="s">
        <v>193</v>
      </c>
      <c r="AH1989" s="3">
        <v>584</v>
      </c>
      <c r="AI1989" s="3">
        <v>53</v>
      </c>
      <c r="AJ1989" s="3" t="s">
        <v>179</v>
      </c>
      <c r="AK1989" s="3">
        <v>4</v>
      </c>
      <c r="AL1989" s="3">
        <v>0</v>
      </c>
    </row>
    <row r="1990" spans="31:38" x14ac:dyDescent="0.25">
      <c r="AE1990" s="3" t="str">
        <f t="shared" si="109"/>
        <v>RA_546_53_4_202526</v>
      </c>
      <c r="AF1990" s="3">
        <v>202526</v>
      </c>
      <c r="AG1990" s="3" t="s">
        <v>193</v>
      </c>
      <c r="AH1990" s="3">
        <v>546</v>
      </c>
      <c r="AI1990" s="3">
        <v>53</v>
      </c>
      <c r="AJ1990" s="3" t="s">
        <v>179</v>
      </c>
      <c r="AK1990" s="3">
        <v>4</v>
      </c>
      <c r="AL1990" s="3">
        <v>0</v>
      </c>
    </row>
    <row r="1991" spans="31:38" x14ac:dyDescent="0.25">
      <c r="AE1991" s="3" t="str">
        <f t="shared" si="109"/>
        <v>RA_548_53_4_202526</v>
      </c>
      <c r="AF1991" s="3">
        <v>202526</v>
      </c>
      <c r="AG1991" s="3" t="s">
        <v>193</v>
      </c>
      <c r="AH1991" s="3">
        <v>548</v>
      </c>
      <c r="AI1991" s="3">
        <v>53</v>
      </c>
      <c r="AJ1991" s="3" t="s">
        <v>179</v>
      </c>
      <c r="AK1991" s="3">
        <v>4</v>
      </c>
      <c r="AL1991" s="3">
        <v>0</v>
      </c>
    </row>
    <row r="1992" spans="31:38" x14ac:dyDescent="0.25">
      <c r="AE1992" s="3" t="str">
        <f t="shared" si="109"/>
        <v>RA_550_53_4_202526</v>
      </c>
      <c r="AF1992" s="3">
        <v>202526</v>
      </c>
      <c r="AG1992" s="3" t="s">
        <v>193</v>
      </c>
      <c r="AH1992" s="3">
        <v>550</v>
      </c>
      <c r="AI1992" s="3">
        <v>53</v>
      </c>
      <c r="AJ1992" s="3" t="s">
        <v>179</v>
      </c>
      <c r="AK1992" s="3">
        <v>4</v>
      </c>
      <c r="AL1992" s="3">
        <v>0</v>
      </c>
    </row>
    <row r="1993" spans="31:38" x14ac:dyDescent="0.25">
      <c r="AE1993" s="3" t="str">
        <f t="shared" si="109"/>
        <v>RA_552_53_4_202526</v>
      </c>
      <c r="AF1993" s="3">
        <v>202526</v>
      </c>
      <c r="AG1993" s="3" t="s">
        <v>193</v>
      </c>
      <c r="AH1993" s="3">
        <v>552</v>
      </c>
      <c r="AI1993" s="3">
        <v>53</v>
      </c>
      <c r="AJ1993" s="3" t="s">
        <v>179</v>
      </c>
      <c r="AK1993" s="3">
        <v>4</v>
      </c>
      <c r="AL1993" s="3">
        <v>0</v>
      </c>
    </row>
    <row r="1994" spans="31:38" x14ac:dyDescent="0.25">
      <c r="AE1994" s="3" t="str">
        <f t="shared" si="109"/>
        <v>RA_562_53_4_202526</v>
      </c>
      <c r="AF1994" s="3">
        <v>202526</v>
      </c>
      <c r="AG1994" s="3" t="s">
        <v>193</v>
      </c>
      <c r="AH1994" s="3">
        <v>562</v>
      </c>
      <c r="AI1994" s="3">
        <v>53</v>
      </c>
      <c r="AJ1994" s="3" t="s">
        <v>179</v>
      </c>
      <c r="AK1994" s="3">
        <v>4</v>
      </c>
      <c r="AL1994" s="3">
        <v>0</v>
      </c>
    </row>
    <row r="1995" spans="31:38" x14ac:dyDescent="0.25">
      <c r="AE1995" s="3" t="str">
        <f t="shared" si="109"/>
        <v>RA_545_53_4_202526</v>
      </c>
      <c r="AF1995" s="3">
        <v>202526</v>
      </c>
      <c r="AG1995" s="3" t="s">
        <v>193</v>
      </c>
      <c r="AH1995" s="3">
        <v>545</v>
      </c>
      <c r="AI1995" s="3">
        <v>53</v>
      </c>
      <c r="AJ1995" s="3" t="s">
        <v>179</v>
      </c>
      <c r="AK1995" s="3">
        <v>4</v>
      </c>
      <c r="AL1995" s="3">
        <v>0</v>
      </c>
    </row>
    <row r="1996" spans="31:38" x14ac:dyDescent="0.25">
      <c r="AE1996" s="3" t="str">
        <f t="shared" si="109"/>
        <v>RA_566_53_4_202526</v>
      </c>
      <c r="AF1996" s="3">
        <v>202526</v>
      </c>
      <c r="AG1996" s="3" t="s">
        <v>193</v>
      </c>
      <c r="AH1996" s="3">
        <v>566</v>
      </c>
      <c r="AI1996" s="3">
        <v>53</v>
      </c>
      <c r="AJ1996" s="3" t="s">
        <v>179</v>
      </c>
      <c r="AK1996" s="3">
        <v>4</v>
      </c>
      <c r="AL1996" s="3">
        <v>0</v>
      </c>
    </row>
    <row r="1997" spans="31:38" x14ac:dyDescent="0.25">
      <c r="AE1997" s="3" t="str">
        <f t="shared" si="109"/>
        <v>RA_568_53_4_202526</v>
      </c>
      <c r="AF1997" s="3">
        <v>202526</v>
      </c>
      <c r="AG1997" s="3" t="s">
        <v>193</v>
      </c>
      <c r="AH1997" s="3">
        <v>568</v>
      </c>
      <c r="AI1997" s="3">
        <v>53</v>
      </c>
      <c r="AJ1997" s="3" t="s">
        <v>179</v>
      </c>
      <c r="AK1997" s="3">
        <v>4</v>
      </c>
      <c r="AL1997" s="3">
        <v>0</v>
      </c>
    </row>
    <row r="1998" spans="31:38" x14ac:dyDescent="0.25">
      <c r="AE1998" s="3" t="str">
        <f t="shared" si="109"/>
        <v>RA_572_53_4_202526</v>
      </c>
      <c r="AF1998" s="3">
        <v>202526</v>
      </c>
      <c r="AG1998" s="3" t="s">
        <v>193</v>
      </c>
      <c r="AH1998" s="3">
        <v>572</v>
      </c>
      <c r="AI1998" s="3">
        <v>53</v>
      </c>
      <c r="AJ1998" s="3" t="s">
        <v>179</v>
      </c>
      <c r="AK1998" s="3">
        <v>4</v>
      </c>
      <c r="AL1998" s="3">
        <v>0</v>
      </c>
    </row>
    <row r="1999" spans="31:38" x14ac:dyDescent="0.25">
      <c r="AE1999" s="3" t="str">
        <f t="shared" si="109"/>
        <v>RA_574_53_4_202526</v>
      </c>
      <c r="AF1999" s="3">
        <v>202526</v>
      </c>
      <c r="AG1999" s="3" t="s">
        <v>193</v>
      </c>
      <c r="AH1999" s="3">
        <v>574</v>
      </c>
      <c r="AI1999" s="3">
        <v>53</v>
      </c>
      <c r="AJ1999" s="3" t="s">
        <v>179</v>
      </c>
      <c r="AK1999" s="3">
        <v>4</v>
      </c>
      <c r="AL1999" s="3">
        <v>0</v>
      </c>
    </row>
    <row r="2000" spans="31:38" x14ac:dyDescent="0.25">
      <c r="AE2000" s="3" t="str">
        <f t="shared" si="109"/>
        <v>RA_576_53_4_202526</v>
      </c>
      <c r="AF2000" s="3">
        <v>202526</v>
      </c>
      <c r="AG2000" s="3" t="s">
        <v>193</v>
      </c>
      <c r="AH2000" s="3">
        <v>576</v>
      </c>
      <c r="AI2000" s="3">
        <v>53</v>
      </c>
      <c r="AJ2000" s="3" t="s">
        <v>179</v>
      </c>
      <c r="AK2000" s="3">
        <v>4</v>
      </c>
      <c r="AL2000" s="3">
        <v>0</v>
      </c>
    </row>
    <row r="2001" spans="31:38" x14ac:dyDescent="0.25">
      <c r="AE2001" s="3" t="str">
        <f t="shared" si="109"/>
        <v>RA_582_53_4_202526</v>
      </c>
      <c r="AF2001" s="3">
        <v>202526</v>
      </c>
      <c r="AG2001" s="3" t="s">
        <v>193</v>
      </c>
      <c r="AH2001" s="3">
        <v>582</v>
      </c>
      <c r="AI2001" s="3">
        <v>53</v>
      </c>
      <c r="AJ2001" s="3" t="s">
        <v>179</v>
      </c>
      <c r="AK2001" s="3">
        <v>4</v>
      </c>
      <c r="AL2001" s="3">
        <v>0</v>
      </c>
    </row>
    <row r="2002" spans="31:38" x14ac:dyDescent="0.25">
      <c r="AE2002" s="3" t="str">
        <f t="shared" si="109"/>
        <v>RA_544_53_4_202526</v>
      </c>
      <c r="AF2002" s="3">
        <v>202526</v>
      </c>
      <c r="AG2002" s="3" t="s">
        <v>193</v>
      </c>
      <c r="AH2002" s="3">
        <v>544</v>
      </c>
      <c r="AI2002" s="3">
        <v>53</v>
      </c>
      <c r="AJ2002" s="3" t="s">
        <v>179</v>
      </c>
      <c r="AK2002" s="3">
        <v>4</v>
      </c>
      <c r="AL2002" s="3">
        <v>0</v>
      </c>
    </row>
    <row r="2003" spans="31:38" x14ac:dyDescent="0.25">
      <c r="AE2003" s="3" t="str">
        <f t="shared" si="109"/>
        <v>RA_586_53_4_202526</v>
      </c>
      <c r="AF2003" s="3">
        <v>202526</v>
      </c>
      <c r="AG2003" s="3" t="s">
        <v>193</v>
      </c>
      <c r="AH2003" s="3">
        <v>586</v>
      </c>
      <c r="AI2003" s="3">
        <v>53</v>
      </c>
      <c r="AJ2003" s="3" t="s">
        <v>179</v>
      </c>
      <c r="AK2003" s="3">
        <v>4</v>
      </c>
      <c r="AL2003" s="3">
        <v>0</v>
      </c>
    </row>
    <row r="2004" spans="31:38" x14ac:dyDescent="0.25">
      <c r="AE2004" s="3" t="str">
        <f t="shared" si="109"/>
        <v>RA_512_53_4_202526</v>
      </c>
      <c r="AF2004" s="3">
        <v>202526</v>
      </c>
      <c r="AG2004" s="3" t="s">
        <v>193</v>
      </c>
      <c r="AH2004" s="3">
        <v>512</v>
      </c>
      <c r="AI2004" s="3">
        <v>53</v>
      </c>
      <c r="AJ2004" s="3" t="s">
        <v>179</v>
      </c>
      <c r="AK2004" s="3">
        <v>4</v>
      </c>
      <c r="AL2004" s="3">
        <v>37.671700000000001</v>
      </c>
    </row>
    <row r="2005" spans="31:38" x14ac:dyDescent="0.25">
      <c r="AE2005" s="3" t="str">
        <f t="shared" si="109"/>
        <v>RA_542_53_4_202526</v>
      </c>
      <c r="AF2005" s="3">
        <v>202526</v>
      </c>
      <c r="AG2005" s="3" t="s">
        <v>193</v>
      </c>
      <c r="AH2005" s="3">
        <v>542</v>
      </c>
      <c r="AI2005" s="3">
        <v>53</v>
      </c>
      <c r="AJ2005" s="3" t="s">
        <v>179</v>
      </c>
      <c r="AK2005" s="3">
        <v>4</v>
      </c>
      <c r="AL2005" s="3">
        <v>0</v>
      </c>
    </row>
    <row r="2006" spans="31:38" x14ac:dyDescent="0.25">
      <c r="AE2006" s="3" t="str">
        <f t="shared" si="109"/>
        <v>RA_514_53_4_202526</v>
      </c>
      <c r="AF2006" s="3">
        <v>202526</v>
      </c>
      <c r="AG2006" s="3" t="s">
        <v>193</v>
      </c>
      <c r="AH2006" s="3">
        <v>514</v>
      </c>
      <c r="AI2006" s="3">
        <v>53</v>
      </c>
      <c r="AJ2006" s="3" t="s">
        <v>179</v>
      </c>
      <c r="AK2006" s="3">
        <v>4</v>
      </c>
      <c r="AL2006" s="3">
        <v>747.86</v>
      </c>
    </row>
    <row r="2007" spans="31:38" x14ac:dyDescent="0.25">
      <c r="AE2007" s="3" t="str">
        <f t="shared" si="109"/>
        <v>RA_516_53_4_202526</v>
      </c>
      <c r="AF2007" s="3">
        <v>202526</v>
      </c>
      <c r="AG2007" s="3" t="s">
        <v>193</v>
      </c>
      <c r="AH2007" s="3">
        <v>516</v>
      </c>
      <c r="AI2007" s="3">
        <v>53</v>
      </c>
      <c r="AJ2007" s="3" t="s">
        <v>179</v>
      </c>
      <c r="AK2007" s="3">
        <v>4</v>
      </c>
      <c r="AL2007" s="3">
        <v>173</v>
      </c>
    </row>
    <row r="2008" spans="31:38" x14ac:dyDescent="0.25">
      <c r="AE2008" s="3" t="str">
        <f t="shared" si="109"/>
        <v>RA_518_53_4_202526</v>
      </c>
      <c r="AF2008" s="3">
        <v>202526</v>
      </c>
      <c r="AG2008" s="3" t="s">
        <v>193</v>
      </c>
      <c r="AH2008" s="3">
        <v>518</v>
      </c>
      <c r="AI2008" s="3">
        <v>53</v>
      </c>
      <c r="AJ2008" s="3" t="s">
        <v>179</v>
      </c>
      <c r="AK2008" s="3">
        <v>4</v>
      </c>
      <c r="AL2008" s="3">
        <v>27.47602448601064</v>
      </c>
    </row>
    <row r="2009" spans="31:38" x14ac:dyDescent="0.25">
      <c r="AE2009" s="3" t="str">
        <f t="shared" si="109"/>
        <v>RA_520_53_4_202526</v>
      </c>
      <c r="AF2009" s="3">
        <v>202526</v>
      </c>
      <c r="AG2009" s="3" t="s">
        <v>193</v>
      </c>
      <c r="AH2009" s="3">
        <v>520</v>
      </c>
      <c r="AI2009" s="3">
        <v>53</v>
      </c>
      <c r="AJ2009" s="3" t="s">
        <v>179</v>
      </c>
      <c r="AK2009" s="3">
        <v>4</v>
      </c>
      <c r="AL2009" s="3">
        <v>162.03299999999999</v>
      </c>
    </row>
    <row r="2010" spans="31:38" x14ac:dyDescent="0.25">
      <c r="AE2010" s="3" t="str">
        <f t="shared" si="109"/>
        <v>RA_522_53_4_202526</v>
      </c>
      <c r="AF2010" s="3">
        <v>202526</v>
      </c>
      <c r="AG2010" s="3" t="s">
        <v>193</v>
      </c>
      <c r="AH2010" s="3">
        <v>522</v>
      </c>
      <c r="AI2010" s="3">
        <v>53</v>
      </c>
      <c r="AJ2010" s="3" t="s">
        <v>179</v>
      </c>
      <c r="AK2010" s="3">
        <v>4</v>
      </c>
      <c r="AL2010" s="3">
        <v>0</v>
      </c>
    </row>
    <row r="2011" spans="31:38" x14ac:dyDescent="0.25">
      <c r="AE2011" s="3" t="str">
        <f t="shared" si="109"/>
        <v>RA_524_53_4_202526</v>
      </c>
      <c r="AF2011" s="3">
        <v>202526</v>
      </c>
      <c r="AG2011" s="3" t="s">
        <v>193</v>
      </c>
      <c r="AH2011" s="3">
        <v>524</v>
      </c>
      <c r="AI2011" s="3">
        <v>53</v>
      </c>
      <c r="AJ2011" s="3" t="s">
        <v>179</v>
      </c>
      <c r="AK2011" s="3">
        <v>4</v>
      </c>
      <c r="AL2011" s="3">
        <v>0</v>
      </c>
    </row>
    <row r="2012" spans="31:38" x14ac:dyDescent="0.25">
      <c r="AE2012" s="3" t="str">
        <f t="shared" si="109"/>
        <v>RA_540_53_4_202526</v>
      </c>
      <c r="AF2012" s="3">
        <v>202526</v>
      </c>
      <c r="AG2012" s="3" t="s">
        <v>193</v>
      </c>
      <c r="AH2012" s="3">
        <v>540</v>
      </c>
      <c r="AI2012" s="3">
        <v>53</v>
      </c>
      <c r="AJ2012" s="3" t="s">
        <v>179</v>
      </c>
      <c r="AK2012" s="3">
        <v>4</v>
      </c>
      <c r="AL2012" s="3">
        <v>0</v>
      </c>
    </row>
    <row r="2013" spans="31:38" x14ac:dyDescent="0.25">
      <c r="AE2013" s="3" t="str">
        <f t="shared" si="109"/>
        <v>RA_528_53_4_202526</v>
      </c>
      <c r="AF2013" s="3">
        <v>202526</v>
      </c>
      <c r="AG2013" s="3" t="s">
        <v>193</v>
      </c>
      <c r="AH2013" s="3">
        <v>528</v>
      </c>
      <c r="AI2013" s="3">
        <v>53</v>
      </c>
      <c r="AJ2013" s="3" t="s">
        <v>179</v>
      </c>
      <c r="AK2013" s="3">
        <v>4</v>
      </c>
      <c r="AL2013" s="3">
        <v>470</v>
      </c>
    </row>
    <row r="2014" spans="31:38" x14ac:dyDescent="0.25">
      <c r="AE2014" s="3" t="str">
        <f t="shared" si="109"/>
        <v>RA_530_53_4_202526</v>
      </c>
      <c r="AF2014" s="3">
        <v>202526</v>
      </c>
      <c r="AG2014" s="3" t="s">
        <v>193</v>
      </c>
      <c r="AH2014" s="3">
        <v>530</v>
      </c>
      <c r="AI2014" s="3">
        <v>53</v>
      </c>
      <c r="AJ2014" s="3" t="s">
        <v>179</v>
      </c>
      <c r="AK2014" s="3">
        <v>4</v>
      </c>
      <c r="AL2014" s="3">
        <v>155.50800000000001</v>
      </c>
    </row>
    <row r="2015" spans="31:38" x14ac:dyDescent="0.25">
      <c r="AE2015" s="3" t="str">
        <f t="shared" si="109"/>
        <v>RA_532_53_4_202526</v>
      </c>
      <c r="AF2015" s="3">
        <v>202526</v>
      </c>
      <c r="AG2015" s="3" t="s">
        <v>193</v>
      </c>
      <c r="AH2015" s="3">
        <v>532</v>
      </c>
      <c r="AI2015" s="3">
        <v>53</v>
      </c>
      <c r="AJ2015" s="3" t="s">
        <v>179</v>
      </c>
      <c r="AK2015" s="3">
        <v>4</v>
      </c>
      <c r="AL2015" s="3">
        <v>35.9</v>
      </c>
    </row>
    <row r="2016" spans="31:38" x14ac:dyDescent="0.25">
      <c r="AE2016" s="3" t="str">
        <f t="shared" si="109"/>
        <v>RA_534_53_4_202526</v>
      </c>
      <c r="AF2016" s="3">
        <v>202526</v>
      </c>
      <c r="AG2016" s="3" t="s">
        <v>193</v>
      </c>
      <c r="AH2016" s="3">
        <v>534</v>
      </c>
      <c r="AI2016" s="3">
        <v>53</v>
      </c>
      <c r="AJ2016" s="3" t="s">
        <v>179</v>
      </c>
      <c r="AK2016" s="3">
        <v>4</v>
      </c>
      <c r="AL2016" s="3">
        <v>13.968999999999999</v>
      </c>
    </row>
    <row r="2017" spans="31:38" x14ac:dyDescent="0.25">
      <c r="AE2017" s="3" t="str">
        <f t="shared" si="109"/>
        <v>RA_536_53_4_202526</v>
      </c>
      <c r="AF2017" s="3">
        <v>202526</v>
      </c>
      <c r="AG2017" s="3" t="s">
        <v>193</v>
      </c>
      <c r="AH2017" s="3">
        <v>536</v>
      </c>
      <c r="AI2017" s="3">
        <v>53</v>
      </c>
      <c r="AJ2017" s="3" t="s">
        <v>179</v>
      </c>
      <c r="AK2017" s="3">
        <v>4</v>
      </c>
      <c r="AL2017" s="3">
        <v>285.37099999999998</v>
      </c>
    </row>
    <row r="2018" spans="31:38" x14ac:dyDescent="0.25">
      <c r="AE2018" s="3" t="str">
        <f t="shared" si="109"/>
        <v>RA_538_53_4_202526</v>
      </c>
      <c r="AF2018" s="3">
        <v>202526</v>
      </c>
      <c r="AG2018" s="3" t="s">
        <v>193</v>
      </c>
      <c r="AH2018" s="3">
        <v>538</v>
      </c>
      <c r="AI2018" s="3">
        <v>53</v>
      </c>
      <c r="AJ2018" s="3" t="s">
        <v>179</v>
      </c>
      <c r="AK2018" s="3">
        <v>4</v>
      </c>
      <c r="AL2018" s="3">
        <v>387.50794765139608</v>
      </c>
    </row>
    <row r="2019" spans="31:38" x14ac:dyDescent="0.25">
      <c r="AE2019" s="3" t="str">
        <f t="shared" si="109"/>
        <v>RA_526_53_4_202526</v>
      </c>
      <c r="AF2019" s="3">
        <v>202526</v>
      </c>
      <c r="AG2019" s="3" t="s">
        <v>193</v>
      </c>
      <c r="AH2019" s="3">
        <v>526</v>
      </c>
      <c r="AI2019" s="3">
        <v>53</v>
      </c>
      <c r="AJ2019" s="3" t="s">
        <v>179</v>
      </c>
      <c r="AK2019" s="3">
        <v>4</v>
      </c>
      <c r="AL2019" s="3">
        <v>56</v>
      </c>
    </row>
    <row r="2020" spans="31:38" x14ac:dyDescent="0.25">
      <c r="AE2020" s="3" t="str">
        <f t="shared" si="109"/>
        <v>RA_564_53_4_202425</v>
      </c>
      <c r="AF2020" s="3">
        <v>202425</v>
      </c>
      <c r="AG2020" s="3" t="s">
        <v>193</v>
      </c>
      <c r="AH2020" s="3">
        <v>564</v>
      </c>
      <c r="AI2020" s="3">
        <v>53</v>
      </c>
      <c r="AJ2020" s="3" t="s">
        <v>179</v>
      </c>
      <c r="AK2020" s="3">
        <v>4</v>
      </c>
      <c r="AL2020" s="3">
        <v>0</v>
      </c>
    </row>
    <row r="2021" spans="31:38" x14ac:dyDescent="0.25">
      <c r="AE2021" s="3" t="str">
        <f t="shared" si="109"/>
        <v>RA_546_53_4_202425</v>
      </c>
      <c r="AF2021" s="3">
        <v>202425</v>
      </c>
      <c r="AG2021" s="3" t="s">
        <v>193</v>
      </c>
      <c r="AH2021" s="3">
        <v>546</v>
      </c>
      <c r="AI2021" s="3">
        <v>53</v>
      </c>
      <c r="AJ2021" s="3" t="s">
        <v>179</v>
      </c>
      <c r="AK2021" s="3">
        <v>4</v>
      </c>
      <c r="AL2021" s="3">
        <v>0</v>
      </c>
    </row>
    <row r="2022" spans="31:38" x14ac:dyDescent="0.25">
      <c r="AE2022" s="3" t="str">
        <f t="shared" si="109"/>
        <v>RA_548_53_4_202425</v>
      </c>
      <c r="AF2022" s="3">
        <v>202425</v>
      </c>
      <c r="AG2022" s="3" t="s">
        <v>193</v>
      </c>
      <c r="AH2022" s="3">
        <v>548</v>
      </c>
      <c r="AI2022" s="3">
        <v>53</v>
      </c>
      <c r="AJ2022" s="3" t="s">
        <v>179</v>
      </c>
      <c r="AK2022" s="3">
        <v>4</v>
      </c>
      <c r="AL2022" s="3">
        <v>0</v>
      </c>
    </row>
    <row r="2023" spans="31:38" x14ac:dyDescent="0.25">
      <c r="AE2023" s="3" t="str">
        <f t="shared" si="109"/>
        <v>RA_550_53_4_202425</v>
      </c>
      <c r="AF2023" s="3">
        <v>202425</v>
      </c>
      <c r="AG2023" s="3" t="s">
        <v>193</v>
      </c>
      <c r="AH2023" s="3">
        <v>550</v>
      </c>
      <c r="AI2023" s="3">
        <v>53</v>
      </c>
      <c r="AJ2023" s="3" t="s">
        <v>179</v>
      </c>
      <c r="AK2023" s="3">
        <v>4</v>
      </c>
      <c r="AL2023" s="3">
        <v>0</v>
      </c>
    </row>
    <row r="2024" spans="31:38" x14ac:dyDescent="0.25">
      <c r="AE2024" s="3" t="str">
        <f t="shared" si="109"/>
        <v>RA_552_53_4_202425</v>
      </c>
      <c r="AF2024" s="3">
        <v>202425</v>
      </c>
      <c r="AG2024" s="3" t="s">
        <v>193</v>
      </c>
      <c r="AH2024" s="3">
        <v>552</v>
      </c>
      <c r="AI2024" s="3">
        <v>53</v>
      </c>
      <c r="AJ2024" s="3" t="s">
        <v>179</v>
      </c>
      <c r="AK2024" s="3">
        <v>4</v>
      </c>
      <c r="AL2024" s="3">
        <v>0</v>
      </c>
    </row>
    <row r="2025" spans="31:38" x14ac:dyDescent="0.25">
      <c r="AE2025" s="3" t="str">
        <f t="shared" si="109"/>
        <v>RA_562_53_4_202425</v>
      </c>
      <c r="AF2025" s="3">
        <v>202425</v>
      </c>
      <c r="AG2025" s="3" t="s">
        <v>193</v>
      </c>
      <c r="AH2025" s="3">
        <v>562</v>
      </c>
      <c r="AI2025" s="3">
        <v>53</v>
      </c>
      <c r="AJ2025" s="3" t="s">
        <v>179</v>
      </c>
      <c r="AK2025" s="3">
        <v>4</v>
      </c>
      <c r="AL2025" s="3">
        <v>0</v>
      </c>
    </row>
    <row r="2026" spans="31:38" x14ac:dyDescent="0.25">
      <c r="AE2026" s="3" t="str">
        <f t="shared" si="109"/>
        <v>RA_545_53_4_202425</v>
      </c>
      <c r="AF2026" s="3">
        <v>202425</v>
      </c>
      <c r="AG2026" s="3" t="s">
        <v>193</v>
      </c>
      <c r="AH2026" s="3">
        <v>545</v>
      </c>
      <c r="AI2026" s="3">
        <v>53</v>
      </c>
      <c r="AJ2026" s="3" t="s">
        <v>179</v>
      </c>
      <c r="AK2026" s="3">
        <v>4</v>
      </c>
      <c r="AL2026" s="3">
        <v>0</v>
      </c>
    </row>
    <row r="2027" spans="31:38" x14ac:dyDescent="0.25">
      <c r="AE2027" s="3" t="str">
        <f t="shared" si="109"/>
        <v>RA_566_53_4_202425</v>
      </c>
      <c r="AF2027" s="3">
        <v>202425</v>
      </c>
      <c r="AG2027" s="3" t="s">
        <v>193</v>
      </c>
      <c r="AH2027" s="3">
        <v>566</v>
      </c>
      <c r="AI2027" s="3">
        <v>53</v>
      </c>
      <c r="AJ2027" s="3" t="s">
        <v>179</v>
      </c>
      <c r="AK2027" s="3">
        <v>4</v>
      </c>
      <c r="AL2027" s="3">
        <v>0</v>
      </c>
    </row>
    <row r="2028" spans="31:38" x14ac:dyDescent="0.25">
      <c r="AE2028" s="3" t="str">
        <f t="shared" si="109"/>
        <v>RA_568_53_4_202425</v>
      </c>
      <c r="AF2028" s="3">
        <v>202425</v>
      </c>
      <c r="AG2028" s="3" t="s">
        <v>193</v>
      </c>
      <c r="AH2028" s="3">
        <v>568</v>
      </c>
      <c r="AI2028" s="3">
        <v>53</v>
      </c>
      <c r="AJ2028" s="3" t="s">
        <v>179</v>
      </c>
      <c r="AK2028" s="3">
        <v>4</v>
      </c>
      <c r="AL2028" s="3">
        <v>0</v>
      </c>
    </row>
    <row r="2029" spans="31:38" x14ac:dyDescent="0.25">
      <c r="AE2029" s="3" t="str">
        <f t="shared" si="109"/>
        <v>RA_572_53_4_202425</v>
      </c>
      <c r="AF2029" s="3">
        <v>202425</v>
      </c>
      <c r="AG2029" s="3" t="s">
        <v>193</v>
      </c>
      <c r="AH2029" s="3">
        <v>572</v>
      </c>
      <c r="AI2029" s="3">
        <v>53</v>
      </c>
      <c r="AJ2029" s="3" t="s">
        <v>179</v>
      </c>
      <c r="AK2029" s="3">
        <v>4</v>
      </c>
      <c r="AL2029" s="3">
        <v>0</v>
      </c>
    </row>
    <row r="2030" spans="31:38" x14ac:dyDescent="0.25">
      <c r="AE2030" s="3" t="str">
        <f t="shared" si="109"/>
        <v>RA_574_53_4_202425</v>
      </c>
      <c r="AF2030" s="3">
        <v>202425</v>
      </c>
      <c r="AG2030" s="3" t="s">
        <v>193</v>
      </c>
      <c r="AH2030" s="3">
        <v>574</v>
      </c>
      <c r="AI2030" s="3">
        <v>53</v>
      </c>
      <c r="AJ2030" s="3" t="s">
        <v>179</v>
      </c>
      <c r="AK2030" s="3">
        <v>4</v>
      </c>
      <c r="AL2030" s="3">
        <v>0</v>
      </c>
    </row>
    <row r="2031" spans="31:38" x14ac:dyDescent="0.25">
      <c r="AE2031" s="3" t="str">
        <f t="shared" si="109"/>
        <v>RA_576_53_4_202425</v>
      </c>
      <c r="AF2031" s="3">
        <v>202425</v>
      </c>
      <c r="AG2031" s="3" t="s">
        <v>193</v>
      </c>
      <c r="AH2031" s="3">
        <v>576</v>
      </c>
      <c r="AI2031" s="3">
        <v>53</v>
      </c>
      <c r="AJ2031" s="3" t="s">
        <v>179</v>
      </c>
      <c r="AK2031" s="3">
        <v>4</v>
      </c>
      <c r="AL2031" s="3">
        <v>0</v>
      </c>
    </row>
    <row r="2032" spans="31:38" x14ac:dyDescent="0.25">
      <c r="AE2032" s="3" t="str">
        <f t="shared" si="109"/>
        <v>RA_582_53_4_202425</v>
      </c>
      <c r="AF2032" s="3">
        <v>202425</v>
      </c>
      <c r="AG2032" s="3" t="s">
        <v>193</v>
      </c>
      <c r="AH2032" s="3">
        <v>582</v>
      </c>
      <c r="AI2032" s="3">
        <v>53</v>
      </c>
      <c r="AJ2032" s="3" t="s">
        <v>179</v>
      </c>
      <c r="AK2032" s="3">
        <v>4</v>
      </c>
      <c r="AL2032" s="3">
        <v>0</v>
      </c>
    </row>
    <row r="2033" spans="31:38" x14ac:dyDescent="0.25">
      <c r="AE2033" s="3" t="str">
        <f t="shared" si="109"/>
        <v>RA_586_53_4_202425</v>
      </c>
      <c r="AF2033" s="3">
        <v>202425</v>
      </c>
      <c r="AG2033" s="3" t="s">
        <v>193</v>
      </c>
      <c r="AH2033" s="3">
        <v>586</v>
      </c>
      <c r="AI2033" s="3">
        <v>53</v>
      </c>
      <c r="AJ2033" s="3" t="s">
        <v>179</v>
      </c>
      <c r="AK2033" s="3">
        <v>4</v>
      </c>
      <c r="AL2033" s="3">
        <v>0</v>
      </c>
    </row>
    <row r="2034" spans="31:38" x14ac:dyDescent="0.25">
      <c r="AE2034" s="3" t="str">
        <f t="shared" si="109"/>
        <v>RA_544_53_4_202425</v>
      </c>
      <c r="AF2034" s="3">
        <v>202425</v>
      </c>
      <c r="AG2034" s="3" t="s">
        <v>193</v>
      </c>
      <c r="AH2034" s="3">
        <v>544</v>
      </c>
      <c r="AI2034" s="3">
        <v>53</v>
      </c>
      <c r="AJ2034" s="3" t="s">
        <v>179</v>
      </c>
      <c r="AK2034" s="3">
        <v>4</v>
      </c>
      <c r="AL2034" s="3">
        <v>0</v>
      </c>
    </row>
    <row r="2035" spans="31:38" x14ac:dyDescent="0.25">
      <c r="AE2035" s="3" t="str">
        <f t="shared" si="109"/>
        <v>RA_584_53_4_202425</v>
      </c>
      <c r="AF2035" s="3">
        <v>202425</v>
      </c>
      <c r="AG2035" s="3" t="s">
        <v>193</v>
      </c>
      <c r="AH2035" s="3">
        <v>584</v>
      </c>
      <c r="AI2035" s="3">
        <v>53</v>
      </c>
      <c r="AJ2035" s="3" t="s">
        <v>179</v>
      </c>
      <c r="AK2035" s="3">
        <v>4</v>
      </c>
      <c r="AL2035" s="3">
        <v>0</v>
      </c>
    </row>
    <row r="2036" spans="31:38" x14ac:dyDescent="0.25">
      <c r="AE2036" s="3" t="str">
        <f t="shared" si="109"/>
        <v>RA_512_53_4_202425</v>
      </c>
      <c r="AF2036" s="3">
        <v>202425</v>
      </c>
      <c r="AG2036" s="3" t="s">
        <v>193</v>
      </c>
      <c r="AH2036" s="3">
        <v>512</v>
      </c>
      <c r="AI2036" s="3">
        <v>53</v>
      </c>
      <c r="AJ2036" s="3" t="s">
        <v>179</v>
      </c>
      <c r="AK2036" s="3">
        <v>4</v>
      </c>
      <c r="AL2036" s="3">
        <v>36.715900000000005</v>
      </c>
    </row>
    <row r="2037" spans="31:38" x14ac:dyDescent="0.25">
      <c r="AE2037" s="3" t="str">
        <f t="shared" si="109"/>
        <v>RA_514_53_4_202425</v>
      </c>
      <c r="AF2037" s="3">
        <v>202425</v>
      </c>
      <c r="AG2037" s="3" t="s">
        <v>193</v>
      </c>
      <c r="AH2037" s="3">
        <v>514</v>
      </c>
      <c r="AI2037" s="3">
        <v>53</v>
      </c>
      <c r="AJ2037" s="3" t="s">
        <v>179</v>
      </c>
      <c r="AK2037" s="3">
        <v>4</v>
      </c>
      <c r="AL2037" s="3">
        <v>819.2</v>
      </c>
    </row>
    <row r="2038" spans="31:38" x14ac:dyDescent="0.25">
      <c r="AE2038" s="3" t="str">
        <f t="shared" si="109"/>
        <v>RA_516_53_4_202425</v>
      </c>
      <c r="AF2038" s="3">
        <v>202425</v>
      </c>
      <c r="AG2038" s="3" t="s">
        <v>193</v>
      </c>
      <c r="AH2038" s="3">
        <v>516</v>
      </c>
      <c r="AI2038" s="3">
        <v>53</v>
      </c>
      <c r="AJ2038" s="3" t="s">
        <v>179</v>
      </c>
      <c r="AK2038" s="3">
        <v>4</v>
      </c>
      <c r="AL2038" s="3">
        <v>173</v>
      </c>
    </row>
    <row r="2039" spans="31:38" x14ac:dyDescent="0.25">
      <c r="AE2039" s="3" t="str">
        <f t="shared" si="109"/>
        <v>RA_518_53_4_202425</v>
      </c>
      <c r="AF2039" s="3">
        <v>202425</v>
      </c>
      <c r="AG2039" s="3" t="s">
        <v>193</v>
      </c>
      <c r="AH2039" s="3">
        <v>518</v>
      </c>
      <c r="AI2039" s="3">
        <v>53</v>
      </c>
      <c r="AJ2039" s="3" t="s">
        <v>179</v>
      </c>
      <c r="AK2039" s="3">
        <v>4</v>
      </c>
      <c r="AL2039" s="3">
        <v>37.848999999999997</v>
      </c>
    </row>
    <row r="2040" spans="31:38" x14ac:dyDescent="0.25">
      <c r="AE2040" s="3" t="str">
        <f t="shared" si="109"/>
        <v>RA_520_53_4_202425</v>
      </c>
      <c r="AF2040" s="3">
        <v>202425</v>
      </c>
      <c r="AG2040" s="3" t="s">
        <v>193</v>
      </c>
      <c r="AH2040" s="3">
        <v>520</v>
      </c>
      <c r="AI2040" s="3">
        <v>53</v>
      </c>
      <c r="AJ2040" s="3" t="s">
        <v>179</v>
      </c>
      <c r="AK2040" s="3">
        <v>4</v>
      </c>
      <c r="AL2040" s="3">
        <v>127.643</v>
      </c>
    </row>
    <row r="2041" spans="31:38" x14ac:dyDescent="0.25">
      <c r="AE2041" s="3" t="str">
        <f t="shared" si="109"/>
        <v>RA_522_53_4_202425</v>
      </c>
      <c r="AF2041" s="3">
        <v>202425</v>
      </c>
      <c r="AG2041" s="3" t="s">
        <v>193</v>
      </c>
      <c r="AH2041" s="3">
        <v>522</v>
      </c>
      <c r="AI2041" s="3">
        <v>53</v>
      </c>
      <c r="AJ2041" s="3" t="s">
        <v>179</v>
      </c>
      <c r="AK2041" s="3">
        <v>4</v>
      </c>
      <c r="AL2041" s="3">
        <v>0</v>
      </c>
    </row>
    <row r="2042" spans="31:38" x14ac:dyDescent="0.25">
      <c r="AE2042" s="3" t="str">
        <f t="shared" si="109"/>
        <v>RA_524_53_4_202425</v>
      </c>
      <c r="AF2042" s="3">
        <v>202425</v>
      </c>
      <c r="AG2042" s="3" t="s">
        <v>193</v>
      </c>
      <c r="AH2042" s="3">
        <v>524</v>
      </c>
      <c r="AI2042" s="3">
        <v>53</v>
      </c>
      <c r="AJ2042" s="3" t="s">
        <v>179</v>
      </c>
      <c r="AK2042" s="3">
        <v>4</v>
      </c>
      <c r="AL2042" s="3">
        <v>0</v>
      </c>
    </row>
    <row r="2043" spans="31:38" x14ac:dyDescent="0.25">
      <c r="AE2043" s="3" t="str">
        <f t="shared" si="109"/>
        <v>RA_526_53_4_202425</v>
      </c>
      <c r="AF2043" s="3">
        <v>202425</v>
      </c>
      <c r="AG2043" s="3" t="s">
        <v>193</v>
      </c>
      <c r="AH2043" s="3">
        <v>526</v>
      </c>
      <c r="AI2043" s="3">
        <v>53</v>
      </c>
      <c r="AJ2043" s="3" t="s">
        <v>179</v>
      </c>
      <c r="AK2043" s="3">
        <v>4</v>
      </c>
      <c r="AL2043" s="3">
        <v>55.452043866508241</v>
      </c>
    </row>
    <row r="2044" spans="31:38" x14ac:dyDescent="0.25">
      <c r="AE2044" s="3" t="str">
        <f t="shared" si="109"/>
        <v>RA_530_53_4_202425</v>
      </c>
      <c r="AF2044" s="3">
        <v>202425</v>
      </c>
      <c r="AG2044" s="3" t="s">
        <v>193</v>
      </c>
      <c r="AH2044" s="3">
        <v>530</v>
      </c>
      <c r="AI2044" s="3">
        <v>53</v>
      </c>
      <c r="AJ2044" s="3" t="s">
        <v>179</v>
      </c>
      <c r="AK2044" s="3">
        <v>4</v>
      </c>
      <c r="AL2044" s="3">
        <v>63.216000000000001</v>
      </c>
    </row>
    <row r="2045" spans="31:38" x14ac:dyDescent="0.25">
      <c r="AE2045" s="3" t="str">
        <f t="shared" si="109"/>
        <v>RA_532_53_4_202425</v>
      </c>
      <c r="AF2045" s="3">
        <v>202425</v>
      </c>
      <c r="AG2045" s="3" t="s">
        <v>193</v>
      </c>
      <c r="AH2045" s="3">
        <v>532</v>
      </c>
      <c r="AI2045" s="3">
        <v>53</v>
      </c>
      <c r="AJ2045" s="3" t="s">
        <v>179</v>
      </c>
      <c r="AK2045" s="3">
        <v>4</v>
      </c>
      <c r="AL2045" s="3">
        <v>36</v>
      </c>
    </row>
    <row r="2046" spans="31:38" x14ac:dyDescent="0.25">
      <c r="AE2046" s="3" t="str">
        <f t="shared" si="109"/>
        <v>RA_534_53_4_202425</v>
      </c>
      <c r="AF2046" s="3">
        <v>202425</v>
      </c>
      <c r="AG2046" s="3" t="s">
        <v>193</v>
      </c>
      <c r="AH2046" s="3">
        <v>534</v>
      </c>
      <c r="AI2046" s="3">
        <v>53</v>
      </c>
      <c r="AJ2046" s="3" t="s">
        <v>179</v>
      </c>
      <c r="AK2046" s="3">
        <v>4</v>
      </c>
      <c r="AL2046" s="3">
        <v>13.987</v>
      </c>
    </row>
    <row r="2047" spans="31:38" x14ac:dyDescent="0.25">
      <c r="AE2047" s="3" t="str">
        <f t="shared" si="109"/>
        <v>RA_536_53_4_202425</v>
      </c>
      <c r="AF2047" s="3">
        <v>202425</v>
      </c>
      <c r="AG2047" s="3" t="s">
        <v>193</v>
      </c>
      <c r="AH2047" s="3">
        <v>536</v>
      </c>
      <c r="AI2047" s="3">
        <v>53</v>
      </c>
      <c r="AJ2047" s="3" t="s">
        <v>179</v>
      </c>
      <c r="AK2047" s="3">
        <v>4</v>
      </c>
      <c r="AL2047" s="3">
        <v>285.69299999999998</v>
      </c>
    </row>
    <row r="2048" spans="31:38" x14ac:dyDescent="0.25">
      <c r="AE2048" s="3" t="str">
        <f t="shared" si="109"/>
        <v>RA_538_53_4_202425</v>
      </c>
      <c r="AF2048" s="3">
        <v>202425</v>
      </c>
      <c r="AG2048" s="3" t="s">
        <v>193</v>
      </c>
      <c r="AH2048" s="3">
        <v>538</v>
      </c>
      <c r="AI2048" s="3">
        <v>53</v>
      </c>
      <c r="AJ2048" s="3" t="s">
        <v>179</v>
      </c>
      <c r="AK2048" s="3">
        <v>4</v>
      </c>
      <c r="AL2048" s="3">
        <v>398.94195691348813</v>
      </c>
    </row>
    <row r="2049" spans="31:38" x14ac:dyDescent="0.25">
      <c r="AE2049" s="3" t="str">
        <f t="shared" si="109"/>
        <v>RA_540_53_4_202425</v>
      </c>
      <c r="AF2049" s="3">
        <v>202425</v>
      </c>
      <c r="AG2049" s="3" t="s">
        <v>193</v>
      </c>
      <c r="AH2049" s="3">
        <v>540</v>
      </c>
      <c r="AI2049" s="3">
        <v>53</v>
      </c>
      <c r="AJ2049" s="3" t="s">
        <v>179</v>
      </c>
      <c r="AK2049" s="3">
        <v>4</v>
      </c>
      <c r="AL2049" s="3">
        <v>0</v>
      </c>
    </row>
    <row r="2050" spans="31:38" x14ac:dyDescent="0.25">
      <c r="AE2050" s="3" t="str">
        <f t="shared" si="109"/>
        <v>RA_528_53_4_202425</v>
      </c>
      <c r="AF2050" s="3">
        <v>202425</v>
      </c>
      <c r="AG2050" s="3" t="s">
        <v>193</v>
      </c>
      <c r="AH2050" s="3">
        <v>528</v>
      </c>
      <c r="AI2050" s="3">
        <v>53</v>
      </c>
      <c r="AJ2050" s="3" t="s">
        <v>179</v>
      </c>
      <c r="AK2050" s="3">
        <v>4</v>
      </c>
      <c r="AL2050" s="3">
        <v>464</v>
      </c>
    </row>
    <row r="2051" spans="31:38" x14ac:dyDescent="0.25">
      <c r="AE2051" s="3" t="str">
        <f t="shared" si="109"/>
        <v>RA_542_53_4_202425</v>
      </c>
      <c r="AF2051" s="3">
        <v>202425</v>
      </c>
      <c r="AG2051" s="3" t="s">
        <v>193</v>
      </c>
      <c r="AH2051" s="3">
        <v>542</v>
      </c>
      <c r="AI2051" s="3">
        <v>53</v>
      </c>
      <c r="AJ2051" s="3" t="s">
        <v>179</v>
      </c>
      <c r="AK2051" s="3">
        <v>4</v>
      </c>
      <c r="AL2051" s="3">
        <v>0</v>
      </c>
    </row>
    <row r="2052" spans="31:38" x14ac:dyDescent="0.25">
      <c r="AE2052" s="3" t="str">
        <f t="shared" ref="AE2052:AE2115" si="110">AG2052&amp;"_"&amp;AH2052&amp;"_"&amp;AI2052&amp;"_"&amp;AK2052&amp;"_"&amp;AF2052</f>
        <v>RA_576_54_4_202526</v>
      </c>
      <c r="AF2052" s="3">
        <v>202526</v>
      </c>
      <c r="AG2052" s="3" t="s">
        <v>193</v>
      </c>
      <c r="AH2052" s="3">
        <v>576</v>
      </c>
      <c r="AI2052" s="3">
        <v>54</v>
      </c>
      <c r="AJ2052" s="3" t="s">
        <v>3837</v>
      </c>
      <c r="AK2052" s="3">
        <v>4</v>
      </c>
      <c r="AL2052" s="3">
        <v>0</v>
      </c>
    </row>
    <row r="2053" spans="31:38" x14ac:dyDescent="0.25">
      <c r="AE2053" s="3" t="str">
        <f t="shared" si="110"/>
        <v>RA_545_54_4_202526</v>
      </c>
      <c r="AF2053" s="3">
        <v>202526</v>
      </c>
      <c r="AG2053" s="3" t="s">
        <v>193</v>
      </c>
      <c r="AH2053" s="3">
        <v>545</v>
      </c>
      <c r="AI2053" s="3">
        <v>54</v>
      </c>
      <c r="AJ2053" s="3" t="s">
        <v>3837</v>
      </c>
      <c r="AK2053" s="3">
        <v>4</v>
      </c>
      <c r="AL2053" s="3">
        <v>1565.8799999999997</v>
      </c>
    </row>
    <row r="2054" spans="31:38" x14ac:dyDescent="0.25">
      <c r="AE2054" s="3" t="str">
        <f t="shared" si="110"/>
        <v>RA_546_54_4_202526</v>
      </c>
      <c r="AF2054" s="3">
        <v>202526</v>
      </c>
      <c r="AG2054" s="3" t="s">
        <v>193</v>
      </c>
      <c r="AH2054" s="3">
        <v>546</v>
      </c>
      <c r="AI2054" s="3">
        <v>54</v>
      </c>
      <c r="AJ2054" s="3" t="s">
        <v>3837</v>
      </c>
      <c r="AK2054" s="3">
        <v>4</v>
      </c>
      <c r="AL2054" s="3">
        <v>1370</v>
      </c>
    </row>
    <row r="2055" spans="31:38" x14ac:dyDescent="0.25">
      <c r="AE2055" s="3" t="str">
        <f t="shared" si="110"/>
        <v>RA_548_54_4_202526</v>
      </c>
      <c r="AF2055" s="3">
        <v>202526</v>
      </c>
      <c r="AG2055" s="3" t="s">
        <v>193</v>
      </c>
      <c r="AH2055" s="3">
        <v>548</v>
      </c>
      <c r="AI2055" s="3">
        <v>54</v>
      </c>
      <c r="AJ2055" s="3" t="s">
        <v>3837</v>
      </c>
      <c r="AK2055" s="3">
        <v>4</v>
      </c>
      <c r="AL2055" s="3">
        <v>1913.934</v>
      </c>
    </row>
    <row r="2056" spans="31:38" x14ac:dyDescent="0.25">
      <c r="AE2056" s="3" t="str">
        <f t="shared" si="110"/>
        <v>RA_550_54_4_202526</v>
      </c>
      <c r="AF2056" s="3">
        <v>202526</v>
      </c>
      <c r="AG2056" s="3" t="s">
        <v>193</v>
      </c>
      <c r="AH2056" s="3">
        <v>550</v>
      </c>
      <c r="AI2056" s="3">
        <v>54</v>
      </c>
      <c r="AJ2056" s="3" t="s">
        <v>3837</v>
      </c>
      <c r="AK2056" s="3">
        <v>4</v>
      </c>
      <c r="AL2056" s="3">
        <v>2909.4769999999999</v>
      </c>
    </row>
    <row r="2057" spans="31:38" x14ac:dyDescent="0.25">
      <c r="AE2057" s="3" t="str">
        <f t="shared" si="110"/>
        <v>RA_552_54_4_202526</v>
      </c>
      <c r="AF2057" s="3">
        <v>202526</v>
      </c>
      <c r="AG2057" s="3" t="s">
        <v>193</v>
      </c>
      <c r="AH2057" s="3">
        <v>552</v>
      </c>
      <c r="AI2057" s="3">
        <v>54</v>
      </c>
      <c r="AJ2057" s="3" t="s">
        <v>3837</v>
      </c>
      <c r="AK2057" s="3">
        <v>4</v>
      </c>
      <c r="AL2057" s="3">
        <v>2623.2</v>
      </c>
    </row>
    <row r="2058" spans="31:38" x14ac:dyDescent="0.25">
      <c r="AE2058" s="3" t="str">
        <f t="shared" si="110"/>
        <v>RA_562_54_4_202526</v>
      </c>
      <c r="AF2058" s="3">
        <v>202526</v>
      </c>
      <c r="AG2058" s="3" t="s">
        <v>193</v>
      </c>
      <c r="AH2058" s="3">
        <v>562</v>
      </c>
      <c r="AI2058" s="3">
        <v>54</v>
      </c>
      <c r="AJ2058" s="3" t="s">
        <v>3837</v>
      </c>
      <c r="AK2058" s="3">
        <v>4</v>
      </c>
      <c r="AL2058" s="3">
        <v>0</v>
      </c>
    </row>
    <row r="2059" spans="31:38" x14ac:dyDescent="0.25">
      <c r="AE2059" s="3" t="str">
        <f t="shared" si="110"/>
        <v>RA_564_54_4_202526</v>
      </c>
      <c r="AF2059" s="3">
        <v>202526</v>
      </c>
      <c r="AG2059" s="3" t="s">
        <v>193</v>
      </c>
      <c r="AH2059" s="3">
        <v>564</v>
      </c>
      <c r="AI2059" s="3">
        <v>54</v>
      </c>
      <c r="AJ2059" s="3" t="s">
        <v>3837</v>
      </c>
      <c r="AK2059" s="3">
        <v>4</v>
      </c>
      <c r="AL2059" s="3">
        <v>0</v>
      </c>
    </row>
    <row r="2060" spans="31:38" x14ac:dyDescent="0.25">
      <c r="AE2060" s="3" t="str">
        <f t="shared" si="110"/>
        <v>RA_566_54_4_202526</v>
      </c>
      <c r="AF2060" s="3">
        <v>202526</v>
      </c>
      <c r="AG2060" s="3" t="s">
        <v>193</v>
      </c>
      <c r="AH2060" s="3">
        <v>566</v>
      </c>
      <c r="AI2060" s="3">
        <v>54</v>
      </c>
      <c r="AJ2060" s="3" t="s">
        <v>3837</v>
      </c>
      <c r="AK2060" s="3">
        <v>4</v>
      </c>
      <c r="AL2060" s="3">
        <v>0</v>
      </c>
    </row>
    <row r="2061" spans="31:38" x14ac:dyDescent="0.25">
      <c r="AE2061" s="3" t="str">
        <f t="shared" si="110"/>
        <v>RA_568_54_4_202526</v>
      </c>
      <c r="AF2061" s="3">
        <v>202526</v>
      </c>
      <c r="AG2061" s="3" t="s">
        <v>193</v>
      </c>
      <c r="AH2061" s="3">
        <v>568</v>
      </c>
      <c r="AI2061" s="3">
        <v>54</v>
      </c>
      <c r="AJ2061" s="3" t="s">
        <v>3837</v>
      </c>
      <c r="AK2061" s="3">
        <v>4</v>
      </c>
      <c r="AL2061" s="3">
        <v>0</v>
      </c>
    </row>
    <row r="2062" spans="31:38" x14ac:dyDescent="0.25">
      <c r="AE2062" s="3" t="str">
        <f t="shared" si="110"/>
        <v>RA_586_54_4_202526</v>
      </c>
      <c r="AF2062" s="3">
        <v>202526</v>
      </c>
      <c r="AG2062" s="3" t="s">
        <v>193</v>
      </c>
      <c r="AH2062" s="3">
        <v>586</v>
      </c>
      <c r="AI2062" s="3">
        <v>54</v>
      </c>
      <c r="AJ2062" s="3" t="s">
        <v>3837</v>
      </c>
      <c r="AK2062" s="3">
        <v>4</v>
      </c>
      <c r="AL2062" s="3">
        <v>0</v>
      </c>
    </row>
    <row r="2063" spans="31:38" x14ac:dyDescent="0.25">
      <c r="AE2063" s="3" t="str">
        <f t="shared" si="110"/>
        <v>RA_574_54_4_202526</v>
      </c>
      <c r="AF2063" s="3">
        <v>202526</v>
      </c>
      <c r="AG2063" s="3" t="s">
        <v>193</v>
      </c>
      <c r="AH2063" s="3">
        <v>574</v>
      </c>
      <c r="AI2063" s="3">
        <v>54</v>
      </c>
      <c r="AJ2063" s="3" t="s">
        <v>3837</v>
      </c>
      <c r="AK2063" s="3">
        <v>4</v>
      </c>
      <c r="AL2063" s="3">
        <v>0</v>
      </c>
    </row>
    <row r="2064" spans="31:38" x14ac:dyDescent="0.25">
      <c r="AE2064" s="3" t="str">
        <f t="shared" si="110"/>
        <v>RA_582_54_4_202526</v>
      </c>
      <c r="AF2064" s="3">
        <v>202526</v>
      </c>
      <c r="AG2064" s="3" t="s">
        <v>193</v>
      </c>
      <c r="AH2064" s="3">
        <v>582</v>
      </c>
      <c r="AI2064" s="3">
        <v>54</v>
      </c>
      <c r="AJ2064" s="3" t="s">
        <v>3837</v>
      </c>
      <c r="AK2064" s="3">
        <v>4</v>
      </c>
      <c r="AL2064" s="3">
        <v>0</v>
      </c>
    </row>
    <row r="2065" spans="31:38" x14ac:dyDescent="0.25">
      <c r="AE2065" s="3" t="str">
        <f t="shared" si="110"/>
        <v>RA_544_54_4_202526</v>
      </c>
      <c r="AF2065" s="3">
        <v>202526</v>
      </c>
      <c r="AG2065" s="3" t="s">
        <v>193</v>
      </c>
      <c r="AH2065" s="3">
        <v>544</v>
      </c>
      <c r="AI2065" s="3">
        <v>54</v>
      </c>
      <c r="AJ2065" s="3" t="s">
        <v>3837</v>
      </c>
      <c r="AK2065" s="3">
        <v>4</v>
      </c>
      <c r="AL2065" s="3">
        <v>3914.1753212960366</v>
      </c>
    </row>
    <row r="2066" spans="31:38" x14ac:dyDescent="0.25">
      <c r="AE2066" s="3" t="str">
        <f t="shared" si="110"/>
        <v>RA_584_54_4_202526</v>
      </c>
      <c r="AF2066" s="3">
        <v>202526</v>
      </c>
      <c r="AG2066" s="3" t="s">
        <v>193</v>
      </c>
      <c r="AH2066" s="3">
        <v>584</v>
      </c>
      <c r="AI2066" s="3">
        <v>54</v>
      </c>
      <c r="AJ2066" s="3" t="s">
        <v>3837</v>
      </c>
      <c r="AK2066" s="3">
        <v>4</v>
      </c>
      <c r="AL2066" s="3">
        <v>0</v>
      </c>
    </row>
    <row r="2067" spans="31:38" x14ac:dyDescent="0.25">
      <c r="AE2067" s="3" t="str">
        <f t="shared" si="110"/>
        <v>RA_572_54_4_202526</v>
      </c>
      <c r="AF2067" s="3">
        <v>202526</v>
      </c>
      <c r="AG2067" s="3" t="s">
        <v>193</v>
      </c>
      <c r="AH2067" s="3">
        <v>572</v>
      </c>
      <c r="AI2067" s="3">
        <v>54</v>
      </c>
      <c r="AJ2067" s="3" t="s">
        <v>3837</v>
      </c>
      <c r="AK2067" s="3">
        <v>4</v>
      </c>
      <c r="AL2067" s="3">
        <v>0</v>
      </c>
    </row>
    <row r="2068" spans="31:38" x14ac:dyDescent="0.25">
      <c r="AE2068" s="3" t="str">
        <f t="shared" si="110"/>
        <v>RA_520_54_4_202526</v>
      </c>
      <c r="AF2068" s="3">
        <v>202526</v>
      </c>
      <c r="AG2068" s="3" t="s">
        <v>193</v>
      </c>
      <c r="AH2068" s="3">
        <v>520</v>
      </c>
      <c r="AI2068" s="3">
        <v>54</v>
      </c>
      <c r="AJ2068" s="3" t="s">
        <v>3837</v>
      </c>
      <c r="AK2068" s="3">
        <v>4</v>
      </c>
      <c r="AL2068" s="3">
        <v>4848.4629999999997</v>
      </c>
    </row>
    <row r="2069" spans="31:38" x14ac:dyDescent="0.25">
      <c r="AE2069" s="3" t="str">
        <f t="shared" si="110"/>
        <v>RA_542_54_4_202526</v>
      </c>
      <c r="AF2069" s="3">
        <v>202526</v>
      </c>
      <c r="AG2069" s="3" t="s">
        <v>193</v>
      </c>
      <c r="AH2069" s="3">
        <v>542</v>
      </c>
      <c r="AI2069" s="3">
        <v>54</v>
      </c>
      <c r="AJ2069" s="3" t="s">
        <v>3837</v>
      </c>
      <c r="AK2069" s="3">
        <v>4</v>
      </c>
      <c r="AL2069" s="3">
        <v>1278.0930000000001</v>
      </c>
    </row>
    <row r="2070" spans="31:38" x14ac:dyDescent="0.25">
      <c r="AE2070" s="3" t="str">
        <f t="shared" si="110"/>
        <v>RA_514_54_4_202526</v>
      </c>
      <c r="AF2070" s="3">
        <v>202526</v>
      </c>
      <c r="AG2070" s="3" t="s">
        <v>193</v>
      </c>
      <c r="AH2070" s="3">
        <v>514</v>
      </c>
      <c r="AI2070" s="3">
        <v>54</v>
      </c>
      <c r="AJ2070" s="3" t="s">
        <v>3837</v>
      </c>
      <c r="AK2070" s="3">
        <v>4</v>
      </c>
      <c r="AL2070" s="3">
        <v>2886.12</v>
      </c>
    </row>
    <row r="2071" spans="31:38" x14ac:dyDescent="0.25">
      <c r="AE2071" s="3" t="str">
        <f t="shared" si="110"/>
        <v>RA_518_54_4_202526</v>
      </c>
      <c r="AF2071" s="3">
        <v>202526</v>
      </c>
      <c r="AG2071" s="3" t="s">
        <v>193</v>
      </c>
      <c r="AH2071" s="3">
        <v>518</v>
      </c>
      <c r="AI2071" s="3">
        <v>54</v>
      </c>
      <c r="AJ2071" s="3" t="s">
        <v>3837</v>
      </c>
      <c r="AK2071" s="3">
        <v>4</v>
      </c>
      <c r="AL2071" s="3">
        <v>1148.1349305721067</v>
      </c>
    </row>
    <row r="2072" spans="31:38" x14ac:dyDescent="0.25">
      <c r="AE2072" s="3" t="str">
        <f t="shared" si="110"/>
        <v>RA_512_54_4_202526</v>
      </c>
      <c r="AF2072" s="3">
        <v>202526</v>
      </c>
      <c r="AG2072" s="3" t="s">
        <v>193</v>
      </c>
      <c r="AH2072" s="3">
        <v>512</v>
      </c>
      <c r="AI2072" s="3">
        <v>54</v>
      </c>
      <c r="AJ2072" s="3" t="s">
        <v>3837</v>
      </c>
      <c r="AK2072" s="3">
        <v>4</v>
      </c>
      <c r="AL2072" s="3">
        <v>2142.2997</v>
      </c>
    </row>
    <row r="2073" spans="31:38" x14ac:dyDescent="0.25">
      <c r="AE2073" s="3" t="str">
        <f t="shared" si="110"/>
        <v>RA_522_54_4_202526</v>
      </c>
      <c r="AF2073" s="3">
        <v>202526</v>
      </c>
      <c r="AG2073" s="3" t="s">
        <v>193</v>
      </c>
      <c r="AH2073" s="3">
        <v>522</v>
      </c>
      <c r="AI2073" s="3">
        <v>54</v>
      </c>
      <c r="AJ2073" s="3" t="s">
        <v>3837</v>
      </c>
      <c r="AK2073" s="3">
        <v>4</v>
      </c>
      <c r="AL2073" s="3">
        <v>1988.36742</v>
      </c>
    </row>
    <row r="2074" spans="31:38" x14ac:dyDescent="0.25">
      <c r="AE2074" s="3" t="str">
        <f t="shared" si="110"/>
        <v>RA_524_54_4_202526</v>
      </c>
      <c r="AF2074" s="3">
        <v>202526</v>
      </c>
      <c r="AG2074" s="3" t="s">
        <v>193</v>
      </c>
      <c r="AH2074" s="3">
        <v>524</v>
      </c>
      <c r="AI2074" s="3">
        <v>54</v>
      </c>
      <c r="AJ2074" s="3" t="s">
        <v>3837</v>
      </c>
      <c r="AK2074" s="3">
        <v>4</v>
      </c>
      <c r="AL2074" s="3">
        <v>2640.68</v>
      </c>
    </row>
    <row r="2075" spans="31:38" x14ac:dyDescent="0.25">
      <c r="AE2075" s="3" t="str">
        <f t="shared" si="110"/>
        <v>RA_526_54_4_202526</v>
      </c>
      <c r="AF2075" s="3">
        <v>202526</v>
      </c>
      <c r="AG2075" s="3" t="s">
        <v>193</v>
      </c>
      <c r="AH2075" s="3">
        <v>526</v>
      </c>
      <c r="AI2075" s="3">
        <v>54</v>
      </c>
      <c r="AJ2075" s="3" t="s">
        <v>3837</v>
      </c>
      <c r="AK2075" s="3">
        <v>4</v>
      </c>
      <c r="AL2075" s="3">
        <v>2178</v>
      </c>
    </row>
    <row r="2076" spans="31:38" x14ac:dyDescent="0.25">
      <c r="AE2076" s="3" t="str">
        <f t="shared" si="110"/>
        <v>RA_530_54_4_202526</v>
      </c>
      <c r="AF2076" s="3">
        <v>202526</v>
      </c>
      <c r="AG2076" s="3" t="s">
        <v>193</v>
      </c>
      <c r="AH2076" s="3">
        <v>530</v>
      </c>
      <c r="AI2076" s="3">
        <v>54</v>
      </c>
      <c r="AJ2076" s="3" t="s">
        <v>3837</v>
      </c>
      <c r="AK2076" s="3">
        <v>4</v>
      </c>
      <c r="AL2076" s="3">
        <v>2685.2240000000002</v>
      </c>
    </row>
    <row r="2077" spans="31:38" x14ac:dyDescent="0.25">
      <c r="AE2077" s="3" t="str">
        <f t="shared" si="110"/>
        <v>RA_532_54_4_202526</v>
      </c>
      <c r="AF2077" s="3">
        <v>202526</v>
      </c>
      <c r="AG2077" s="3" t="s">
        <v>193</v>
      </c>
      <c r="AH2077" s="3">
        <v>532</v>
      </c>
      <c r="AI2077" s="3">
        <v>54</v>
      </c>
      <c r="AJ2077" s="3" t="s">
        <v>3837</v>
      </c>
      <c r="AK2077" s="3">
        <v>4</v>
      </c>
      <c r="AL2077" s="3">
        <v>3319.97</v>
      </c>
    </row>
    <row r="2078" spans="31:38" x14ac:dyDescent="0.25">
      <c r="AE2078" s="3" t="str">
        <f t="shared" si="110"/>
        <v>RA_534_54_4_202526</v>
      </c>
      <c r="AF2078" s="3">
        <v>202526</v>
      </c>
      <c r="AG2078" s="3" t="s">
        <v>193</v>
      </c>
      <c r="AH2078" s="3">
        <v>534</v>
      </c>
      <c r="AI2078" s="3">
        <v>54</v>
      </c>
      <c r="AJ2078" s="3" t="s">
        <v>3837</v>
      </c>
      <c r="AK2078" s="3">
        <v>4</v>
      </c>
      <c r="AL2078" s="3">
        <v>3031.105</v>
      </c>
    </row>
    <row r="2079" spans="31:38" x14ac:dyDescent="0.25">
      <c r="AE2079" s="3" t="str">
        <f t="shared" si="110"/>
        <v>RA_536_54_4_202526</v>
      </c>
      <c r="AF2079" s="3">
        <v>202526</v>
      </c>
      <c r="AG2079" s="3" t="s">
        <v>193</v>
      </c>
      <c r="AH2079" s="3">
        <v>536</v>
      </c>
      <c r="AI2079" s="3">
        <v>54</v>
      </c>
      <c r="AJ2079" s="3" t="s">
        <v>3837</v>
      </c>
      <c r="AK2079" s="3">
        <v>4</v>
      </c>
      <c r="AL2079" s="3">
        <v>1019.044</v>
      </c>
    </row>
    <row r="2080" spans="31:38" x14ac:dyDescent="0.25">
      <c r="AE2080" s="3" t="str">
        <f t="shared" si="110"/>
        <v>RA_538_54_4_202526</v>
      </c>
      <c r="AF2080" s="3">
        <v>202526</v>
      </c>
      <c r="AG2080" s="3" t="s">
        <v>193</v>
      </c>
      <c r="AH2080" s="3">
        <v>538</v>
      </c>
      <c r="AI2080" s="3">
        <v>54</v>
      </c>
      <c r="AJ2080" s="3" t="s">
        <v>3837</v>
      </c>
      <c r="AK2080" s="3">
        <v>4</v>
      </c>
      <c r="AL2080" s="3">
        <v>1852.0017231065626</v>
      </c>
    </row>
    <row r="2081" spans="31:38" x14ac:dyDescent="0.25">
      <c r="AE2081" s="3" t="str">
        <f t="shared" si="110"/>
        <v>RA_528_54_4_202526</v>
      </c>
      <c r="AF2081" s="3">
        <v>202526</v>
      </c>
      <c r="AG2081" s="3" t="s">
        <v>193</v>
      </c>
      <c r="AH2081" s="3">
        <v>528</v>
      </c>
      <c r="AI2081" s="3">
        <v>54</v>
      </c>
      <c r="AJ2081" s="3" t="s">
        <v>3837</v>
      </c>
      <c r="AK2081" s="3">
        <v>4</v>
      </c>
      <c r="AL2081" s="3">
        <v>3017</v>
      </c>
    </row>
    <row r="2082" spans="31:38" x14ac:dyDescent="0.25">
      <c r="AE2082" s="3" t="str">
        <f t="shared" si="110"/>
        <v>RA_516_54_4_202526</v>
      </c>
      <c r="AF2082" s="3">
        <v>202526</v>
      </c>
      <c r="AG2082" s="3" t="s">
        <v>193</v>
      </c>
      <c r="AH2082" s="3">
        <v>516</v>
      </c>
      <c r="AI2082" s="3">
        <v>54</v>
      </c>
      <c r="AJ2082" s="3" t="s">
        <v>3837</v>
      </c>
      <c r="AK2082" s="3">
        <v>4</v>
      </c>
      <c r="AL2082" s="3">
        <v>2965.6219999999994</v>
      </c>
    </row>
    <row r="2083" spans="31:38" x14ac:dyDescent="0.25">
      <c r="AE2083" s="3" t="str">
        <f t="shared" si="110"/>
        <v>RA_540_54_4_202526</v>
      </c>
      <c r="AF2083" s="3">
        <v>202526</v>
      </c>
      <c r="AG2083" s="3" t="s">
        <v>193</v>
      </c>
      <c r="AH2083" s="3">
        <v>540</v>
      </c>
      <c r="AI2083" s="3">
        <v>54</v>
      </c>
      <c r="AJ2083" s="3" t="s">
        <v>3837</v>
      </c>
      <c r="AK2083" s="3">
        <v>4</v>
      </c>
      <c r="AL2083" s="3">
        <v>4367.8599999999997</v>
      </c>
    </row>
    <row r="2084" spans="31:38" x14ac:dyDescent="0.25">
      <c r="AE2084" s="3" t="str">
        <f t="shared" si="110"/>
        <v>RA_562_54_4_202425</v>
      </c>
      <c r="AF2084" s="3">
        <v>202425</v>
      </c>
      <c r="AG2084" s="3" t="s">
        <v>193</v>
      </c>
      <c r="AH2084" s="3">
        <v>562</v>
      </c>
      <c r="AI2084" s="3">
        <v>54</v>
      </c>
      <c r="AJ2084" s="3" t="s">
        <v>3837</v>
      </c>
      <c r="AK2084" s="3">
        <v>4</v>
      </c>
      <c r="AL2084" s="3">
        <v>0</v>
      </c>
    </row>
    <row r="2085" spans="31:38" x14ac:dyDescent="0.25">
      <c r="AE2085" s="3" t="str">
        <f t="shared" si="110"/>
        <v>RA_552_54_4_202425</v>
      </c>
      <c r="AF2085" s="3">
        <v>202425</v>
      </c>
      <c r="AG2085" s="3" t="s">
        <v>193</v>
      </c>
      <c r="AH2085" s="3">
        <v>552</v>
      </c>
      <c r="AI2085" s="3">
        <v>54</v>
      </c>
      <c r="AJ2085" s="3" t="s">
        <v>3837</v>
      </c>
      <c r="AK2085" s="3">
        <v>4</v>
      </c>
      <c r="AL2085" s="3">
        <v>2626.288</v>
      </c>
    </row>
    <row r="2086" spans="31:38" x14ac:dyDescent="0.25">
      <c r="AE2086" s="3" t="str">
        <f t="shared" si="110"/>
        <v>RA_550_54_4_202425</v>
      </c>
      <c r="AF2086" s="3">
        <v>202425</v>
      </c>
      <c r="AG2086" s="3" t="s">
        <v>193</v>
      </c>
      <c r="AH2086" s="3">
        <v>550</v>
      </c>
      <c r="AI2086" s="3">
        <v>54</v>
      </c>
      <c r="AJ2086" s="3" t="s">
        <v>3837</v>
      </c>
      <c r="AK2086" s="3">
        <v>4</v>
      </c>
      <c r="AL2086" s="3">
        <v>2708.134</v>
      </c>
    </row>
    <row r="2087" spans="31:38" x14ac:dyDescent="0.25">
      <c r="AE2087" s="3" t="str">
        <f t="shared" si="110"/>
        <v>RA_548_54_4_202425</v>
      </c>
      <c r="AF2087" s="3">
        <v>202425</v>
      </c>
      <c r="AG2087" s="3" t="s">
        <v>193</v>
      </c>
      <c r="AH2087" s="3">
        <v>548</v>
      </c>
      <c r="AI2087" s="3">
        <v>54</v>
      </c>
      <c r="AJ2087" s="3" t="s">
        <v>3837</v>
      </c>
      <c r="AK2087" s="3">
        <v>4</v>
      </c>
      <c r="AL2087" s="3">
        <v>1930.5740000000001</v>
      </c>
    </row>
    <row r="2088" spans="31:38" x14ac:dyDescent="0.25">
      <c r="AE2088" s="3" t="str">
        <f t="shared" si="110"/>
        <v>RA_564_54_4_202425</v>
      </c>
      <c r="AF2088" s="3">
        <v>202425</v>
      </c>
      <c r="AG2088" s="3" t="s">
        <v>193</v>
      </c>
      <c r="AH2088" s="3">
        <v>564</v>
      </c>
      <c r="AI2088" s="3">
        <v>54</v>
      </c>
      <c r="AJ2088" s="3" t="s">
        <v>3837</v>
      </c>
      <c r="AK2088" s="3">
        <v>4</v>
      </c>
      <c r="AL2088" s="3">
        <v>0</v>
      </c>
    </row>
    <row r="2089" spans="31:38" x14ac:dyDescent="0.25">
      <c r="AE2089" s="3" t="str">
        <f t="shared" si="110"/>
        <v>RA_545_54_4_202425</v>
      </c>
      <c r="AF2089" s="3">
        <v>202425</v>
      </c>
      <c r="AG2089" s="3" t="s">
        <v>193</v>
      </c>
      <c r="AH2089" s="3">
        <v>545</v>
      </c>
      <c r="AI2089" s="3">
        <v>54</v>
      </c>
      <c r="AJ2089" s="3" t="s">
        <v>3837</v>
      </c>
      <c r="AK2089" s="3">
        <v>4</v>
      </c>
      <c r="AL2089" s="3">
        <v>1732.6096192804739</v>
      </c>
    </row>
    <row r="2090" spans="31:38" x14ac:dyDescent="0.25">
      <c r="AE2090" s="3" t="str">
        <f t="shared" si="110"/>
        <v>RA_576_54_4_202425</v>
      </c>
      <c r="AF2090" s="3">
        <v>202425</v>
      </c>
      <c r="AG2090" s="3" t="s">
        <v>193</v>
      </c>
      <c r="AH2090" s="3">
        <v>576</v>
      </c>
      <c r="AI2090" s="3">
        <v>54</v>
      </c>
      <c r="AJ2090" s="3" t="s">
        <v>3837</v>
      </c>
      <c r="AK2090" s="3">
        <v>4</v>
      </c>
      <c r="AL2090" s="3">
        <v>0</v>
      </c>
    </row>
    <row r="2091" spans="31:38" x14ac:dyDescent="0.25">
      <c r="AE2091" s="3" t="str">
        <f t="shared" si="110"/>
        <v>RA_546_54_4_202425</v>
      </c>
      <c r="AF2091" s="3">
        <v>202425</v>
      </c>
      <c r="AG2091" s="3" t="s">
        <v>193</v>
      </c>
      <c r="AH2091" s="3">
        <v>546</v>
      </c>
      <c r="AI2091" s="3">
        <v>54</v>
      </c>
      <c r="AJ2091" s="3" t="s">
        <v>3837</v>
      </c>
      <c r="AK2091" s="3">
        <v>4</v>
      </c>
      <c r="AL2091" s="3">
        <v>1417</v>
      </c>
    </row>
    <row r="2092" spans="31:38" x14ac:dyDescent="0.25">
      <c r="AE2092" s="3" t="str">
        <f t="shared" si="110"/>
        <v>RA_566_54_4_202425</v>
      </c>
      <c r="AF2092" s="3">
        <v>202425</v>
      </c>
      <c r="AG2092" s="3" t="s">
        <v>193</v>
      </c>
      <c r="AH2092" s="3">
        <v>566</v>
      </c>
      <c r="AI2092" s="3">
        <v>54</v>
      </c>
      <c r="AJ2092" s="3" t="s">
        <v>3837</v>
      </c>
      <c r="AK2092" s="3">
        <v>4</v>
      </c>
      <c r="AL2092" s="3">
        <v>0</v>
      </c>
    </row>
    <row r="2093" spans="31:38" x14ac:dyDescent="0.25">
      <c r="AE2093" s="3" t="str">
        <f t="shared" si="110"/>
        <v>RA_568_54_4_202425</v>
      </c>
      <c r="AF2093" s="3">
        <v>202425</v>
      </c>
      <c r="AG2093" s="3" t="s">
        <v>193</v>
      </c>
      <c r="AH2093" s="3">
        <v>568</v>
      </c>
      <c r="AI2093" s="3">
        <v>54</v>
      </c>
      <c r="AJ2093" s="3" t="s">
        <v>3837</v>
      </c>
      <c r="AK2093" s="3">
        <v>4</v>
      </c>
      <c r="AL2093" s="3">
        <v>0</v>
      </c>
    </row>
    <row r="2094" spans="31:38" x14ac:dyDescent="0.25">
      <c r="AE2094" s="3" t="str">
        <f t="shared" si="110"/>
        <v>RA_584_54_4_202425</v>
      </c>
      <c r="AF2094" s="3">
        <v>202425</v>
      </c>
      <c r="AG2094" s="3" t="s">
        <v>193</v>
      </c>
      <c r="AH2094" s="3">
        <v>584</v>
      </c>
      <c r="AI2094" s="3">
        <v>54</v>
      </c>
      <c r="AJ2094" s="3" t="s">
        <v>3837</v>
      </c>
      <c r="AK2094" s="3">
        <v>4</v>
      </c>
      <c r="AL2094" s="3">
        <v>0</v>
      </c>
    </row>
    <row r="2095" spans="31:38" x14ac:dyDescent="0.25">
      <c r="AE2095" s="3" t="str">
        <f t="shared" si="110"/>
        <v>RA_574_54_4_202425</v>
      </c>
      <c r="AF2095" s="3">
        <v>202425</v>
      </c>
      <c r="AG2095" s="3" t="s">
        <v>193</v>
      </c>
      <c r="AH2095" s="3">
        <v>574</v>
      </c>
      <c r="AI2095" s="3">
        <v>54</v>
      </c>
      <c r="AJ2095" s="3" t="s">
        <v>3837</v>
      </c>
      <c r="AK2095" s="3">
        <v>4</v>
      </c>
      <c r="AL2095" s="3">
        <v>0</v>
      </c>
    </row>
    <row r="2096" spans="31:38" x14ac:dyDescent="0.25">
      <c r="AE2096" s="3" t="str">
        <f t="shared" si="110"/>
        <v>RA_582_54_4_202425</v>
      </c>
      <c r="AF2096" s="3">
        <v>202425</v>
      </c>
      <c r="AG2096" s="3" t="s">
        <v>193</v>
      </c>
      <c r="AH2096" s="3">
        <v>582</v>
      </c>
      <c r="AI2096" s="3">
        <v>54</v>
      </c>
      <c r="AJ2096" s="3" t="s">
        <v>3837</v>
      </c>
      <c r="AK2096" s="3">
        <v>4</v>
      </c>
      <c r="AL2096" s="3">
        <v>0</v>
      </c>
    </row>
    <row r="2097" spans="31:38" x14ac:dyDescent="0.25">
      <c r="AE2097" s="3" t="str">
        <f t="shared" si="110"/>
        <v>RA_586_54_4_202425</v>
      </c>
      <c r="AF2097" s="3">
        <v>202425</v>
      </c>
      <c r="AG2097" s="3" t="s">
        <v>193</v>
      </c>
      <c r="AH2097" s="3">
        <v>586</v>
      </c>
      <c r="AI2097" s="3">
        <v>54</v>
      </c>
      <c r="AJ2097" s="3" t="s">
        <v>3837</v>
      </c>
      <c r="AK2097" s="3">
        <v>4</v>
      </c>
      <c r="AL2097" s="3">
        <v>0</v>
      </c>
    </row>
    <row r="2098" spans="31:38" x14ac:dyDescent="0.25">
      <c r="AE2098" s="3" t="str">
        <f t="shared" si="110"/>
        <v>RA_544_54_4_202425</v>
      </c>
      <c r="AF2098" s="3">
        <v>202425</v>
      </c>
      <c r="AG2098" s="3" t="s">
        <v>193</v>
      </c>
      <c r="AH2098" s="3">
        <v>544</v>
      </c>
      <c r="AI2098" s="3">
        <v>54</v>
      </c>
      <c r="AJ2098" s="3" t="s">
        <v>3837</v>
      </c>
      <c r="AK2098" s="3">
        <v>4</v>
      </c>
      <c r="AL2098" s="3">
        <v>3814.0160612960367</v>
      </c>
    </row>
    <row r="2099" spans="31:38" x14ac:dyDescent="0.25">
      <c r="AE2099" s="3" t="str">
        <f t="shared" si="110"/>
        <v>RA_572_54_4_202425</v>
      </c>
      <c r="AF2099" s="3">
        <v>202425</v>
      </c>
      <c r="AG2099" s="3" t="s">
        <v>193</v>
      </c>
      <c r="AH2099" s="3">
        <v>572</v>
      </c>
      <c r="AI2099" s="3">
        <v>54</v>
      </c>
      <c r="AJ2099" s="3" t="s">
        <v>3837</v>
      </c>
      <c r="AK2099" s="3">
        <v>4</v>
      </c>
      <c r="AL2099" s="3">
        <v>0</v>
      </c>
    </row>
    <row r="2100" spans="31:38" x14ac:dyDescent="0.25">
      <c r="AE2100" s="3" t="str">
        <f t="shared" si="110"/>
        <v>RA_520_54_4_202425</v>
      </c>
      <c r="AF2100" s="3">
        <v>202425</v>
      </c>
      <c r="AG2100" s="3" t="s">
        <v>193</v>
      </c>
      <c r="AH2100" s="3">
        <v>520</v>
      </c>
      <c r="AI2100" s="3">
        <v>54</v>
      </c>
      <c r="AJ2100" s="3" t="s">
        <v>3837</v>
      </c>
      <c r="AK2100" s="3">
        <v>4</v>
      </c>
      <c r="AL2100" s="3">
        <v>4704.2489999999998</v>
      </c>
    </row>
    <row r="2101" spans="31:38" x14ac:dyDescent="0.25">
      <c r="AE2101" s="3" t="str">
        <f t="shared" si="110"/>
        <v>RA_514_54_4_202425</v>
      </c>
      <c r="AF2101" s="3">
        <v>202425</v>
      </c>
      <c r="AG2101" s="3" t="s">
        <v>193</v>
      </c>
      <c r="AH2101" s="3">
        <v>514</v>
      </c>
      <c r="AI2101" s="3">
        <v>54</v>
      </c>
      <c r="AJ2101" s="3" t="s">
        <v>3837</v>
      </c>
      <c r="AK2101" s="3">
        <v>4</v>
      </c>
      <c r="AL2101" s="3">
        <v>2900.11</v>
      </c>
    </row>
    <row r="2102" spans="31:38" x14ac:dyDescent="0.25">
      <c r="AE2102" s="3" t="str">
        <f t="shared" si="110"/>
        <v>RA_542_54_4_202425</v>
      </c>
      <c r="AF2102" s="3">
        <v>202425</v>
      </c>
      <c r="AG2102" s="3" t="s">
        <v>193</v>
      </c>
      <c r="AH2102" s="3">
        <v>542</v>
      </c>
      <c r="AI2102" s="3">
        <v>54</v>
      </c>
      <c r="AJ2102" s="3" t="s">
        <v>3837</v>
      </c>
      <c r="AK2102" s="3">
        <v>4</v>
      </c>
      <c r="AL2102" s="3">
        <v>1192.8</v>
      </c>
    </row>
    <row r="2103" spans="31:38" x14ac:dyDescent="0.25">
      <c r="AE2103" s="3" t="str">
        <f t="shared" si="110"/>
        <v>RA_512_54_4_202425</v>
      </c>
      <c r="AF2103" s="3">
        <v>202425</v>
      </c>
      <c r="AG2103" s="3" t="s">
        <v>193</v>
      </c>
      <c r="AH2103" s="3">
        <v>512</v>
      </c>
      <c r="AI2103" s="3">
        <v>54</v>
      </c>
      <c r="AJ2103" s="3" t="s">
        <v>3837</v>
      </c>
      <c r="AK2103" s="3">
        <v>4</v>
      </c>
      <c r="AL2103" s="3">
        <v>2135.25038</v>
      </c>
    </row>
    <row r="2104" spans="31:38" x14ac:dyDescent="0.25">
      <c r="AE2104" s="3" t="str">
        <f t="shared" si="110"/>
        <v>RA_518_54_4_202425</v>
      </c>
      <c r="AF2104" s="3">
        <v>202425</v>
      </c>
      <c r="AG2104" s="3" t="s">
        <v>193</v>
      </c>
      <c r="AH2104" s="3">
        <v>518</v>
      </c>
      <c r="AI2104" s="3">
        <v>54</v>
      </c>
      <c r="AJ2104" s="3" t="s">
        <v>3837</v>
      </c>
      <c r="AK2104" s="3">
        <v>4</v>
      </c>
      <c r="AL2104" s="3">
        <v>1639.2090000000001</v>
      </c>
    </row>
    <row r="2105" spans="31:38" x14ac:dyDescent="0.25">
      <c r="AE2105" s="3" t="str">
        <f t="shared" si="110"/>
        <v>RA_522_54_4_202425</v>
      </c>
      <c r="AF2105" s="3">
        <v>202425</v>
      </c>
      <c r="AG2105" s="3" t="s">
        <v>193</v>
      </c>
      <c r="AH2105" s="3">
        <v>522</v>
      </c>
      <c r="AI2105" s="3">
        <v>54</v>
      </c>
      <c r="AJ2105" s="3" t="s">
        <v>3837</v>
      </c>
      <c r="AK2105" s="3">
        <v>4</v>
      </c>
      <c r="AL2105" s="3">
        <v>1998.932</v>
      </c>
    </row>
    <row r="2106" spans="31:38" x14ac:dyDescent="0.25">
      <c r="AE2106" s="3" t="str">
        <f t="shared" si="110"/>
        <v>RA_524_54_4_202425</v>
      </c>
      <c r="AF2106" s="3">
        <v>202425</v>
      </c>
      <c r="AG2106" s="3" t="s">
        <v>193</v>
      </c>
      <c r="AH2106" s="3">
        <v>524</v>
      </c>
      <c r="AI2106" s="3">
        <v>54</v>
      </c>
      <c r="AJ2106" s="3" t="s">
        <v>3837</v>
      </c>
      <c r="AK2106" s="3">
        <v>4</v>
      </c>
      <c r="AL2106" s="3">
        <v>2378.7899999999977</v>
      </c>
    </row>
    <row r="2107" spans="31:38" x14ac:dyDescent="0.25">
      <c r="AE2107" s="3" t="str">
        <f t="shared" si="110"/>
        <v>RA_526_54_4_202425</v>
      </c>
      <c r="AF2107" s="3">
        <v>202425</v>
      </c>
      <c r="AG2107" s="3" t="s">
        <v>193</v>
      </c>
      <c r="AH2107" s="3">
        <v>526</v>
      </c>
      <c r="AI2107" s="3">
        <v>54</v>
      </c>
      <c r="AJ2107" s="3" t="s">
        <v>3837</v>
      </c>
      <c r="AK2107" s="3">
        <v>4</v>
      </c>
      <c r="AL2107" s="3">
        <v>1911.078597535876</v>
      </c>
    </row>
    <row r="2108" spans="31:38" x14ac:dyDescent="0.25">
      <c r="AE2108" s="3" t="str">
        <f t="shared" si="110"/>
        <v>RA_538_54_4_202425</v>
      </c>
      <c r="AF2108" s="3">
        <v>202425</v>
      </c>
      <c r="AG2108" s="3" t="s">
        <v>193</v>
      </c>
      <c r="AH2108" s="3">
        <v>538</v>
      </c>
      <c r="AI2108" s="3">
        <v>54</v>
      </c>
      <c r="AJ2108" s="3" t="s">
        <v>3837</v>
      </c>
      <c r="AK2108" s="3">
        <v>4</v>
      </c>
      <c r="AL2108" s="3">
        <v>2117.0027543882934</v>
      </c>
    </row>
    <row r="2109" spans="31:38" x14ac:dyDescent="0.25">
      <c r="AE2109" s="3" t="str">
        <f t="shared" si="110"/>
        <v>RA_516_54_4_202425</v>
      </c>
      <c r="AF2109" s="3">
        <v>202425</v>
      </c>
      <c r="AG2109" s="3" t="s">
        <v>193</v>
      </c>
      <c r="AH2109" s="3">
        <v>516</v>
      </c>
      <c r="AI2109" s="3">
        <v>54</v>
      </c>
      <c r="AJ2109" s="3" t="s">
        <v>3837</v>
      </c>
      <c r="AK2109" s="3">
        <v>4</v>
      </c>
      <c r="AL2109" s="3">
        <v>2882.7989999999995</v>
      </c>
    </row>
    <row r="2110" spans="31:38" x14ac:dyDescent="0.25">
      <c r="AE2110" s="3" t="str">
        <f t="shared" si="110"/>
        <v>RA_540_54_4_202425</v>
      </c>
      <c r="AF2110" s="3">
        <v>202425</v>
      </c>
      <c r="AG2110" s="3" t="s">
        <v>193</v>
      </c>
      <c r="AH2110" s="3">
        <v>540</v>
      </c>
      <c r="AI2110" s="3">
        <v>54</v>
      </c>
      <c r="AJ2110" s="3" t="s">
        <v>3837</v>
      </c>
      <c r="AK2110" s="3">
        <v>4</v>
      </c>
      <c r="AL2110" s="3">
        <v>4302.2560000000003</v>
      </c>
    </row>
    <row r="2111" spans="31:38" x14ac:dyDescent="0.25">
      <c r="AE2111" s="3" t="str">
        <f t="shared" si="110"/>
        <v>RA_528_54_4_202425</v>
      </c>
      <c r="AF2111" s="3">
        <v>202425</v>
      </c>
      <c r="AG2111" s="3" t="s">
        <v>193</v>
      </c>
      <c r="AH2111" s="3">
        <v>528</v>
      </c>
      <c r="AI2111" s="3">
        <v>54</v>
      </c>
      <c r="AJ2111" s="3" t="s">
        <v>3837</v>
      </c>
      <c r="AK2111" s="3">
        <v>4</v>
      </c>
      <c r="AL2111" s="3">
        <v>3329</v>
      </c>
    </row>
    <row r="2112" spans="31:38" x14ac:dyDescent="0.25">
      <c r="AE2112" s="3" t="str">
        <f t="shared" si="110"/>
        <v>RA_536_54_4_202425</v>
      </c>
      <c r="AF2112" s="3">
        <v>202425</v>
      </c>
      <c r="AG2112" s="3" t="s">
        <v>193</v>
      </c>
      <c r="AH2112" s="3">
        <v>536</v>
      </c>
      <c r="AI2112" s="3">
        <v>54</v>
      </c>
      <c r="AJ2112" s="3" t="s">
        <v>3837</v>
      </c>
      <c r="AK2112" s="3">
        <v>4</v>
      </c>
      <c r="AL2112" s="3">
        <v>1185.412</v>
      </c>
    </row>
    <row r="2113" spans="31:38" x14ac:dyDescent="0.25">
      <c r="AE2113" s="3" t="str">
        <f t="shared" si="110"/>
        <v>RA_534_54_4_202425</v>
      </c>
      <c r="AF2113" s="3">
        <v>202425</v>
      </c>
      <c r="AG2113" s="3" t="s">
        <v>193</v>
      </c>
      <c r="AH2113" s="3">
        <v>534</v>
      </c>
      <c r="AI2113" s="3">
        <v>54</v>
      </c>
      <c r="AJ2113" s="3" t="s">
        <v>3837</v>
      </c>
      <c r="AK2113" s="3">
        <v>4</v>
      </c>
      <c r="AL2113" s="3">
        <v>2763.2530000000002</v>
      </c>
    </row>
    <row r="2114" spans="31:38" x14ac:dyDescent="0.25">
      <c r="AE2114" s="3" t="str">
        <f t="shared" si="110"/>
        <v>RA_532_54_4_202425</v>
      </c>
      <c r="AF2114" s="3">
        <v>202425</v>
      </c>
      <c r="AG2114" s="3" t="s">
        <v>193</v>
      </c>
      <c r="AH2114" s="3">
        <v>532</v>
      </c>
      <c r="AI2114" s="3">
        <v>54</v>
      </c>
      <c r="AJ2114" s="3" t="s">
        <v>3837</v>
      </c>
      <c r="AK2114" s="3">
        <v>4</v>
      </c>
      <c r="AL2114" s="3">
        <v>2653</v>
      </c>
    </row>
    <row r="2115" spans="31:38" x14ac:dyDescent="0.25">
      <c r="AE2115" s="3" t="str">
        <f t="shared" si="110"/>
        <v>RA_530_54_4_202425</v>
      </c>
      <c r="AF2115" s="3">
        <v>202425</v>
      </c>
      <c r="AG2115" s="3" t="s">
        <v>193</v>
      </c>
      <c r="AH2115" s="3">
        <v>530</v>
      </c>
      <c r="AI2115" s="3">
        <v>54</v>
      </c>
      <c r="AJ2115" s="3" t="s">
        <v>3837</v>
      </c>
      <c r="AK2115" s="3">
        <v>4</v>
      </c>
      <c r="AL2115" s="3">
        <v>2857.6869999999999</v>
      </c>
    </row>
    <row r="2116" spans="31:38" x14ac:dyDescent="0.25">
      <c r="AE2116" s="3" t="str">
        <f t="shared" ref="AE2116:AE2179" si="111">AG2116&amp;"_"&amp;AH2116&amp;"_"&amp;AI2116&amp;"_"&amp;AK2116&amp;"_"&amp;AF2116</f>
        <v>RA_552_58_4_202526</v>
      </c>
      <c r="AF2116" s="3">
        <v>202526</v>
      </c>
      <c r="AG2116" s="3" t="s">
        <v>193</v>
      </c>
      <c r="AH2116" s="3">
        <v>552</v>
      </c>
      <c r="AI2116" s="3">
        <v>58</v>
      </c>
      <c r="AJ2116" s="3" t="s">
        <v>71</v>
      </c>
      <c r="AK2116" s="3">
        <v>4</v>
      </c>
      <c r="AL2116" s="3">
        <v>10139.688</v>
      </c>
    </row>
    <row r="2117" spans="31:38" x14ac:dyDescent="0.25">
      <c r="AE2117" s="3" t="str">
        <f t="shared" si="111"/>
        <v>RA_550_58_4_202526</v>
      </c>
      <c r="AF2117" s="3">
        <v>202526</v>
      </c>
      <c r="AG2117" s="3" t="s">
        <v>193</v>
      </c>
      <c r="AH2117" s="3">
        <v>550</v>
      </c>
      <c r="AI2117" s="3">
        <v>58</v>
      </c>
      <c r="AJ2117" s="3" t="s">
        <v>71</v>
      </c>
      <c r="AK2117" s="3">
        <v>4</v>
      </c>
      <c r="AL2117" s="3">
        <v>3973.4050000000002</v>
      </c>
    </row>
    <row r="2118" spans="31:38" x14ac:dyDescent="0.25">
      <c r="AE2118" s="3" t="str">
        <f t="shared" si="111"/>
        <v>RA_548_58_4_202526</v>
      </c>
      <c r="AF2118" s="3">
        <v>202526</v>
      </c>
      <c r="AG2118" s="3" t="s">
        <v>193</v>
      </c>
      <c r="AH2118" s="3">
        <v>548</v>
      </c>
      <c r="AI2118" s="3">
        <v>58</v>
      </c>
      <c r="AJ2118" s="3" t="s">
        <v>71</v>
      </c>
      <c r="AK2118" s="3">
        <v>4</v>
      </c>
      <c r="AL2118" s="3">
        <v>1015.4690000000001</v>
      </c>
    </row>
    <row r="2119" spans="31:38" x14ac:dyDescent="0.25">
      <c r="AE2119" s="3" t="str">
        <f t="shared" si="111"/>
        <v>RA_546_58_4_202526</v>
      </c>
      <c r="AF2119" s="3">
        <v>202526</v>
      </c>
      <c r="AG2119" s="3" t="s">
        <v>193</v>
      </c>
      <c r="AH2119" s="3">
        <v>546</v>
      </c>
      <c r="AI2119" s="3">
        <v>58</v>
      </c>
      <c r="AJ2119" s="3" t="s">
        <v>71</v>
      </c>
      <c r="AK2119" s="3">
        <v>4</v>
      </c>
      <c r="AL2119" s="3">
        <v>1359</v>
      </c>
    </row>
    <row r="2120" spans="31:38" x14ac:dyDescent="0.25">
      <c r="AE2120" s="3" t="str">
        <f t="shared" si="111"/>
        <v>RA_544_58_4_202526</v>
      </c>
      <c r="AF2120" s="3">
        <v>202526</v>
      </c>
      <c r="AG2120" s="3" t="s">
        <v>193</v>
      </c>
      <c r="AH2120" s="3">
        <v>544</v>
      </c>
      <c r="AI2120" s="3">
        <v>58</v>
      </c>
      <c r="AJ2120" s="3" t="s">
        <v>71</v>
      </c>
      <c r="AK2120" s="3">
        <v>4</v>
      </c>
      <c r="AL2120" s="3">
        <v>5136.4439184590383</v>
      </c>
    </row>
    <row r="2121" spans="31:38" x14ac:dyDescent="0.25">
      <c r="AE2121" s="3" t="str">
        <f t="shared" si="111"/>
        <v>RA_562_58_4_202526</v>
      </c>
      <c r="AF2121" s="3">
        <v>202526</v>
      </c>
      <c r="AG2121" s="3" t="s">
        <v>193</v>
      </c>
      <c r="AH2121" s="3">
        <v>562</v>
      </c>
      <c r="AI2121" s="3">
        <v>58</v>
      </c>
      <c r="AJ2121" s="3" t="s">
        <v>71</v>
      </c>
      <c r="AK2121" s="3">
        <v>4</v>
      </c>
      <c r="AL2121" s="3">
        <v>0</v>
      </c>
    </row>
    <row r="2122" spans="31:38" x14ac:dyDescent="0.25">
      <c r="AE2122" s="3" t="str">
        <f t="shared" si="111"/>
        <v>RA_586_58_4_202526</v>
      </c>
      <c r="AF2122" s="3">
        <v>202526</v>
      </c>
      <c r="AG2122" s="3" t="s">
        <v>193</v>
      </c>
      <c r="AH2122" s="3">
        <v>586</v>
      </c>
      <c r="AI2122" s="3">
        <v>58</v>
      </c>
      <c r="AJ2122" s="3" t="s">
        <v>71</v>
      </c>
      <c r="AK2122" s="3">
        <v>4</v>
      </c>
      <c r="AL2122" s="3">
        <v>0</v>
      </c>
    </row>
    <row r="2123" spans="31:38" x14ac:dyDescent="0.25">
      <c r="AE2123" s="3" t="str">
        <f t="shared" si="111"/>
        <v>RA_512_58_4_202526</v>
      </c>
      <c r="AF2123" s="3">
        <v>202526</v>
      </c>
      <c r="AG2123" s="3" t="s">
        <v>193</v>
      </c>
      <c r="AH2123" s="3">
        <v>512</v>
      </c>
      <c r="AI2123" s="3">
        <v>58</v>
      </c>
      <c r="AJ2123" s="3" t="s">
        <v>71</v>
      </c>
      <c r="AK2123" s="3">
        <v>4</v>
      </c>
      <c r="AL2123" s="3">
        <v>2253.20622</v>
      </c>
    </row>
    <row r="2124" spans="31:38" x14ac:dyDescent="0.25">
      <c r="AE2124" s="3" t="str">
        <f t="shared" si="111"/>
        <v>RA_564_58_4_202526</v>
      </c>
      <c r="AF2124" s="3">
        <v>202526</v>
      </c>
      <c r="AG2124" s="3" t="s">
        <v>193</v>
      </c>
      <c r="AH2124" s="3">
        <v>564</v>
      </c>
      <c r="AI2124" s="3">
        <v>58</v>
      </c>
      <c r="AJ2124" s="3" t="s">
        <v>71</v>
      </c>
      <c r="AK2124" s="3">
        <v>4</v>
      </c>
      <c r="AL2124" s="3">
        <v>0</v>
      </c>
    </row>
    <row r="2125" spans="31:38" x14ac:dyDescent="0.25">
      <c r="AE2125" s="3" t="str">
        <f t="shared" si="111"/>
        <v>RA_566_58_4_202526</v>
      </c>
      <c r="AF2125" s="3">
        <v>202526</v>
      </c>
      <c r="AG2125" s="3" t="s">
        <v>193</v>
      </c>
      <c r="AH2125" s="3">
        <v>566</v>
      </c>
      <c r="AI2125" s="3">
        <v>58</v>
      </c>
      <c r="AJ2125" s="3" t="s">
        <v>71</v>
      </c>
      <c r="AK2125" s="3">
        <v>4</v>
      </c>
      <c r="AL2125" s="3">
        <v>0</v>
      </c>
    </row>
    <row r="2126" spans="31:38" x14ac:dyDescent="0.25">
      <c r="AE2126" s="3" t="str">
        <f t="shared" si="111"/>
        <v>RA_568_58_4_202526</v>
      </c>
      <c r="AF2126" s="3">
        <v>202526</v>
      </c>
      <c r="AG2126" s="3" t="s">
        <v>193</v>
      </c>
      <c r="AH2126" s="3">
        <v>568</v>
      </c>
      <c r="AI2126" s="3">
        <v>58</v>
      </c>
      <c r="AJ2126" s="3" t="s">
        <v>71</v>
      </c>
      <c r="AK2126" s="3">
        <v>4</v>
      </c>
      <c r="AL2126" s="3">
        <v>0</v>
      </c>
    </row>
    <row r="2127" spans="31:38" x14ac:dyDescent="0.25">
      <c r="AE2127" s="3" t="str">
        <f t="shared" si="111"/>
        <v>RA_572_58_4_202526</v>
      </c>
      <c r="AF2127" s="3">
        <v>202526</v>
      </c>
      <c r="AG2127" s="3" t="s">
        <v>193</v>
      </c>
      <c r="AH2127" s="3">
        <v>572</v>
      </c>
      <c r="AI2127" s="3">
        <v>58</v>
      </c>
      <c r="AJ2127" s="3" t="s">
        <v>71</v>
      </c>
      <c r="AK2127" s="3">
        <v>4</v>
      </c>
      <c r="AL2127" s="3">
        <v>0</v>
      </c>
    </row>
    <row r="2128" spans="31:38" x14ac:dyDescent="0.25">
      <c r="AE2128" s="3" t="str">
        <f t="shared" si="111"/>
        <v>RA_574_58_4_202526</v>
      </c>
      <c r="AF2128" s="3">
        <v>202526</v>
      </c>
      <c r="AG2128" s="3" t="s">
        <v>193</v>
      </c>
      <c r="AH2128" s="3">
        <v>574</v>
      </c>
      <c r="AI2128" s="3">
        <v>58</v>
      </c>
      <c r="AJ2128" s="3" t="s">
        <v>71</v>
      </c>
      <c r="AK2128" s="3">
        <v>4</v>
      </c>
      <c r="AL2128" s="3">
        <v>0</v>
      </c>
    </row>
    <row r="2129" spans="31:38" x14ac:dyDescent="0.25">
      <c r="AE2129" s="3" t="str">
        <f t="shared" si="111"/>
        <v>RA_576_58_4_202526</v>
      </c>
      <c r="AF2129" s="3">
        <v>202526</v>
      </c>
      <c r="AG2129" s="3" t="s">
        <v>193</v>
      </c>
      <c r="AH2129" s="3">
        <v>576</v>
      </c>
      <c r="AI2129" s="3">
        <v>58</v>
      </c>
      <c r="AJ2129" s="3" t="s">
        <v>71</v>
      </c>
      <c r="AK2129" s="3">
        <v>4</v>
      </c>
      <c r="AL2129" s="3">
        <v>0</v>
      </c>
    </row>
    <row r="2130" spans="31:38" x14ac:dyDescent="0.25">
      <c r="AE2130" s="3" t="str">
        <f t="shared" si="111"/>
        <v>RA_584_58_4_202526</v>
      </c>
      <c r="AF2130" s="3">
        <v>202526</v>
      </c>
      <c r="AG2130" s="3" t="s">
        <v>193</v>
      </c>
      <c r="AH2130" s="3">
        <v>584</v>
      </c>
      <c r="AI2130" s="3">
        <v>58</v>
      </c>
      <c r="AJ2130" s="3" t="s">
        <v>71</v>
      </c>
      <c r="AK2130" s="3">
        <v>4</v>
      </c>
      <c r="AL2130" s="3">
        <v>0</v>
      </c>
    </row>
    <row r="2131" spans="31:38" x14ac:dyDescent="0.25">
      <c r="AE2131" s="3" t="str">
        <f t="shared" si="111"/>
        <v>RA_542_58_4_202526</v>
      </c>
      <c r="AF2131" s="3">
        <v>202526</v>
      </c>
      <c r="AG2131" s="3" t="s">
        <v>193</v>
      </c>
      <c r="AH2131" s="3">
        <v>542</v>
      </c>
      <c r="AI2131" s="3">
        <v>58</v>
      </c>
      <c r="AJ2131" s="3" t="s">
        <v>71</v>
      </c>
      <c r="AK2131" s="3">
        <v>4</v>
      </c>
      <c r="AL2131" s="3">
        <v>1584.579</v>
      </c>
    </row>
    <row r="2132" spans="31:38" x14ac:dyDescent="0.25">
      <c r="AE2132" s="3" t="str">
        <f t="shared" si="111"/>
        <v>RA_582_58_4_202526</v>
      </c>
      <c r="AF2132" s="3">
        <v>202526</v>
      </c>
      <c r="AG2132" s="3" t="s">
        <v>193</v>
      </c>
      <c r="AH2132" s="3">
        <v>582</v>
      </c>
      <c r="AI2132" s="3">
        <v>58</v>
      </c>
      <c r="AJ2132" s="3" t="s">
        <v>71</v>
      </c>
      <c r="AK2132" s="3">
        <v>4</v>
      </c>
      <c r="AL2132" s="3">
        <v>0</v>
      </c>
    </row>
    <row r="2133" spans="31:38" x14ac:dyDescent="0.25">
      <c r="AE2133" s="3" t="str">
        <f t="shared" si="111"/>
        <v>RA_520_58_4_202526</v>
      </c>
      <c r="AF2133" s="3">
        <v>202526</v>
      </c>
      <c r="AG2133" s="3" t="s">
        <v>193</v>
      </c>
      <c r="AH2133" s="3">
        <v>520</v>
      </c>
      <c r="AI2133" s="3">
        <v>58</v>
      </c>
      <c r="AJ2133" s="3" t="s">
        <v>71</v>
      </c>
      <c r="AK2133" s="3">
        <v>4</v>
      </c>
      <c r="AL2133" s="3">
        <v>178.53800000000001</v>
      </c>
    </row>
    <row r="2134" spans="31:38" x14ac:dyDescent="0.25">
      <c r="AE2134" s="3" t="str">
        <f t="shared" si="111"/>
        <v>RA_545_58_4_202526</v>
      </c>
      <c r="AF2134" s="3">
        <v>202526</v>
      </c>
      <c r="AG2134" s="3" t="s">
        <v>193</v>
      </c>
      <c r="AH2134" s="3">
        <v>545</v>
      </c>
      <c r="AI2134" s="3">
        <v>58</v>
      </c>
      <c r="AJ2134" s="3" t="s">
        <v>71</v>
      </c>
      <c r="AK2134" s="3">
        <v>4</v>
      </c>
      <c r="AL2134" s="3">
        <v>1498.6580000000001</v>
      </c>
    </row>
    <row r="2135" spans="31:38" x14ac:dyDescent="0.25">
      <c r="AE2135" s="3" t="str">
        <f t="shared" si="111"/>
        <v>RA_540_58_4_202526</v>
      </c>
      <c r="AF2135" s="3">
        <v>202526</v>
      </c>
      <c r="AG2135" s="3" t="s">
        <v>193</v>
      </c>
      <c r="AH2135" s="3">
        <v>540</v>
      </c>
      <c r="AI2135" s="3">
        <v>58</v>
      </c>
      <c r="AJ2135" s="3" t="s">
        <v>71</v>
      </c>
      <c r="AK2135" s="3">
        <v>4</v>
      </c>
      <c r="AL2135" s="3">
        <v>6362.0169999999998</v>
      </c>
    </row>
    <row r="2136" spans="31:38" x14ac:dyDescent="0.25">
      <c r="AE2136" s="3" t="str">
        <f t="shared" si="111"/>
        <v>RA_514_58_4_202526</v>
      </c>
      <c r="AF2136" s="3">
        <v>202526</v>
      </c>
      <c r="AG2136" s="3" t="s">
        <v>193</v>
      </c>
      <c r="AH2136" s="3">
        <v>514</v>
      </c>
      <c r="AI2136" s="3">
        <v>58</v>
      </c>
      <c r="AJ2136" s="3" t="s">
        <v>71</v>
      </c>
      <c r="AK2136" s="3">
        <v>4</v>
      </c>
      <c r="AL2136" s="3">
        <v>3745.75</v>
      </c>
    </row>
    <row r="2137" spans="31:38" x14ac:dyDescent="0.25">
      <c r="AE2137" s="3" t="str">
        <f t="shared" si="111"/>
        <v>RA_518_58_4_202526</v>
      </c>
      <c r="AF2137" s="3">
        <v>202526</v>
      </c>
      <c r="AG2137" s="3" t="s">
        <v>193</v>
      </c>
      <c r="AH2137" s="3">
        <v>518</v>
      </c>
      <c r="AI2137" s="3">
        <v>58</v>
      </c>
      <c r="AJ2137" s="3" t="s">
        <v>71</v>
      </c>
      <c r="AK2137" s="3">
        <v>4</v>
      </c>
      <c r="AL2137" s="3">
        <v>1689.5169444900398</v>
      </c>
    </row>
    <row r="2138" spans="31:38" x14ac:dyDescent="0.25">
      <c r="AE2138" s="3" t="str">
        <f t="shared" si="111"/>
        <v>RA_522_58_4_202526</v>
      </c>
      <c r="AF2138" s="3">
        <v>202526</v>
      </c>
      <c r="AG2138" s="3" t="s">
        <v>193</v>
      </c>
      <c r="AH2138" s="3">
        <v>522</v>
      </c>
      <c r="AI2138" s="3">
        <v>58</v>
      </c>
      <c r="AJ2138" s="3" t="s">
        <v>71</v>
      </c>
      <c r="AK2138" s="3">
        <v>4</v>
      </c>
      <c r="AL2138" s="3">
        <v>1996.6369999999999</v>
      </c>
    </row>
    <row r="2139" spans="31:38" x14ac:dyDescent="0.25">
      <c r="AE2139" s="3" t="str">
        <f t="shared" si="111"/>
        <v>RA_524_58_4_202526</v>
      </c>
      <c r="AF2139" s="3">
        <v>202526</v>
      </c>
      <c r="AG2139" s="3" t="s">
        <v>193</v>
      </c>
      <c r="AH2139" s="3">
        <v>524</v>
      </c>
      <c r="AI2139" s="3">
        <v>58</v>
      </c>
      <c r="AJ2139" s="3" t="s">
        <v>71</v>
      </c>
      <c r="AK2139" s="3">
        <v>4</v>
      </c>
      <c r="AL2139" s="3">
        <v>1064.94</v>
      </c>
    </row>
    <row r="2140" spans="31:38" x14ac:dyDescent="0.25">
      <c r="AE2140" s="3" t="str">
        <f t="shared" si="111"/>
        <v>RA_536_58_4_202526</v>
      </c>
      <c r="AF2140" s="3">
        <v>202526</v>
      </c>
      <c r="AG2140" s="3" t="s">
        <v>193</v>
      </c>
      <c r="AH2140" s="3">
        <v>536</v>
      </c>
      <c r="AI2140" s="3">
        <v>58</v>
      </c>
      <c r="AJ2140" s="3" t="s">
        <v>71</v>
      </c>
      <c r="AK2140" s="3">
        <v>4</v>
      </c>
      <c r="AL2140" s="3">
        <v>2287.1280000000002</v>
      </c>
    </row>
    <row r="2141" spans="31:38" x14ac:dyDescent="0.25">
      <c r="AE2141" s="3" t="str">
        <f t="shared" si="111"/>
        <v>RA_528_58_4_202526</v>
      </c>
      <c r="AF2141" s="3">
        <v>202526</v>
      </c>
      <c r="AG2141" s="3" t="s">
        <v>193</v>
      </c>
      <c r="AH2141" s="3">
        <v>528</v>
      </c>
      <c r="AI2141" s="3">
        <v>58</v>
      </c>
      <c r="AJ2141" s="3" t="s">
        <v>71</v>
      </c>
      <c r="AK2141" s="3">
        <v>4</v>
      </c>
      <c r="AL2141" s="3">
        <v>2028</v>
      </c>
    </row>
    <row r="2142" spans="31:38" x14ac:dyDescent="0.25">
      <c r="AE2142" s="3" t="str">
        <f t="shared" si="111"/>
        <v>RA_530_58_4_202526</v>
      </c>
      <c r="AF2142" s="3">
        <v>202526</v>
      </c>
      <c r="AG2142" s="3" t="s">
        <v>193</v>
      </c>
      <c r="AH2142" s="3">
        <v>530</v>
      </c>
      <c r="AI2142" s="3">
        <v>58</v>
      </c>
      <c r="AJ2142" s="3" t="s">
        <v>71</v>
      </c>
      <c r="AK2142" s="3">
        <v>4</v>
      </c>
      <c r="AL2142" s="3">
        <v>3531.8180000000002</v>
      </c>
    </row>
    <row r="2143" spans="31:38" x14ac:dyDescent="0.25">
      <c r="AE2143" s="3" t="str">
        <f t="shared" si="111"/>
        <v>RA_532_58_4_202526</v>
      </c>
      <c r="AF2143" s="3">
        <v>202526</v>
      </c>
      <c r="AG2143" s="3" t="s">
        <v>193</v>
      </c>
      <c r="AH2143" s="3">
        <v>532</v>
      </c>
      <c r="AI2143" s="3">
        <v>58</v>
      </c>
      <c r="AJ2143" s="3" t="s">
        <v>71</v>
      </c>
      <c r="AK2143" s="3">
        <v>4</v>
      </c>
      <c r="AL2143" s="3">
        <v>8003</v>
      </c>
    </row>
    <row r="2144" spans="31:38" x14ac:dyDescent="0.25">
      <c r="AE2144" s="3" t="str">
        <f t="shared" si="111"/>
        <v>RA_534_58_4_202526</v>
      </c>
      <c r="AF2144" s="3">
        <v>202526</v>
      </c>
      <c r="AG2144" s="3" t="s">
        <v>193</v>
      </c>
      <c r="AH2144" s="3">
        <v>534</v>
      </c>
      <c r="AI2144" s="3">
        <v>58</v>
      </c>
      <c r="AJ2144" s="3" t="s">
        <v>71</v>
      </c>
      <c r="AK2144" s="3">
        <v>4</v>
      </c>
      <c r="AL2144" s="3">
        <v>2710.009</v>
      </c>
    </row>
    <row r="2145" spans="31:38" x14ac:dyDescent="0.25">
      <c r="AE2145" s="3" t="str">
        <f t="shared" si="111"/>
        <v>RA_526_58_4_202526</v>
      </c>
      <c r="AF2145" s="3">
        <v>202526</v>
      </c>
      <c r="AG2145" s="3" t="s">
        <v>193</v>
      </c>
      <c r="AH2145" s="3">
        <v>526</v>
      </c>
      <c r="AI2145" s="3">
        <v>58</v>
      </c>
      <c r="AJ2145" s="3" t="s">
        <v>71</v>
      </c>
      <c r="AK2145" s="3">
        <v>4</v>
      </c>
      <c r="AL2145" s="3">
        <v>733</v>
      </c>
    </row>
    <row r="2146" spans="31:38" x14ac:dyDescent="0.25">
      <c r="AE2146" s="3" t="str">
        <f t="shared" si="111"/>
        <v>RA_516_58_4_202526</v>
      </c>
      <c r="AF2146" s="3">
        <v>202526</v>
      </c>
      <c r="AG2146" s="3" t="s">
        <v>193</v>
      </c>
      <c r="AH2146" s="3">
        <v>516</v>
      </c>
      <c r="AI2146" s="3">
        <v>58</v>
      </c>
      <c r="AJ2146" s="3" t="s">
        <v>71</v>
      </c>
      <c r="AK2146" s="3">
        <v>4</v>
      </c>
      <c r="AL2146" s="3">
        <v>2782.2510000000002</v>
      </c>
    </row>
    <row r="2147" spans="31:38" x14ac:dyDescent="0.25">
      <c r="AE2147" s="3" t="str">
        <f t="shared" si="111"/>
        <v>RA_538_58_4_202526</v>
      </c>
      <c r="AF2147" s="3">
        <v>202526</v>
      </c>
      <c r="AG2147" s="3" t="s">
        <v>193</v>
      </c>
      <c r="AH2147" s="3">
        <v>538</v>
      </c>
      <c r="AI2147" s="3">
        <v>58</v>
      </c>
      <c r="AJ2147" s="3" t="s">
        <v>71</v>
      </c>
      <c r="AK2147" s="3">
        <v>4</v>
      </c>
      <c r="AL2147" s="3">
        <v>2204.6893106789412</v>
      </c>
    </row>
    <row r="2148" spans="31:38" x14ac:dyDescent="0.25">
      <c r="AE2148" s="3" t="str">
        <f t="shared" si="111"/>
        <v>RA_582_58_4_202425</v>
      </c>
      <c r="AF2148" s="3">
        <v>202425</v>
      </c>
      <c r="AG2148" s="3" t="s">
        <v>193</v>
      </c>
      <c r="AH2148" s="3">
        <v>582</v>
      </c>
      <c r="AI2148" s="3">
        <v>58</v>
      </c>
      <c r="AJ2148" s="3" t="s">
        <v>71</v>
      </c>
      <c r="AK2148" s="3">
        <v>4</v>
      </c>
      <c r="AL2148" s="3">
        <v>0</v>
      </c>
    </row>
    <row r="2149" spans="31:38" x14ac:dyDescent="0.25">
      <c r="AE2149" s="3" t="str">
        <f t="shared" si="111"/>
        <v>RA_546_58_4_202425</v>
      </c>
      <c r="AF2149" s="3">
        <v>202425</v>
      </c>
      <c r="AG2149" s="3" t="s">
        <v>193</v>
      </c>
      <c r="AH2149" s="3">
        <v>546</v>
      </c>
      <c r="AI2149" s="3">
        <v>58</v>
      </c>
      <c r="AJ2149" s="3" t="s">
        <v>71</v>
      </c>
      <c r="AK2149" s="3">
        <v>4</v>
      </c>
      <c r="AL2149" s="3">
        <v>1217</v>
      </c>
    </row>
    <row r="2150" spans="31:38" x14ac:dyDescent="0.25">
      <c r="AE2150" s="3" t="str">
        <f t="shared" si="111"/>
        <v>RA_548_58_4_202425</v>
      </c>
      <c r="AF2150" s="3">
        <v>202425</v>
      </c>
      <c r="AG2150" s="3" t="s">
        <v>193</v>
      </c>
      <c r="AH2150" s="3">
        <v>548</v>
      </c>
      <c r="AI2150" s="3">
        <v>58</v>
      </c>
      <c r="AJ2150" s="3" t="s">
        <v>71</v>
      </c>
      <c r="AK2150" s="3">
        <v>4</v>
      </c>
      <c r="AL2150" s="3">
        <v>867.29499999999996</v>
      </c>
    </row>
    <row r="2151" spans="31:38" x14ac:dyDescent="0.25">
      <c r="AE2151" s="3" t="str">
        <f t="shared" si="111"/>
        <v>RA_550_58_4_202425</v>
      </c>
      <c r="AF2151" s="3">
        <v>202425</v>
      </c>
      <c r="AG2151" s="3" t="s">
        <v>193</v>
      </c>
      <c r="AH2151" s="3">
        <v>550</v>
      </c>
      <c r="AI2151" s="3">
        <v>58</v>
      </c>
      <c r="AJ2151" s="3" t="s">
        <v>71</v>
      </c>
      <c r="AK2151" s="3">
        <v>4</v>
      </c>
      <c r="AL2151" s="3">
        <v>3679.163</v>
      </c>
    </row>
    <row r="2152" spans="31:38" x14ac:dyDescent="0.25">
      <c r="AE2152" s="3" t="str">
        <f t="shared" si="111"/>
        <v>RA_552_58_4_202425</v>
      </c>
      <c r="AF2152" s="3">
        <v>202425</v>
      </c>
      <c r="AG2152" s="3" t="s">
        <v>193</v>
      </c>
      <c r="AH2152" s="3">
        <v>552</v>
      </c>
      <c r="AI2152" s="3">
        <v>58</v>
      </c>
      <c r="AJ2152" s="3" t="s">
        <v>71</v>
      </c>
      <c r="AK2152" s="3">
        <v>4</v>
      </c>
      <c r="AL2152" s="3">
        <v>9850.2000000000007</v>
      </c>
    </row>
    <row r="2153" spans="31:38" x14ac:dyDescent="0.25">
      <c r="AE2153" s="3" t="str">
        <f t="shared" si="111"/>
        <v>RA_562_58_4_202425</v>
      </c>
      <c r="AF2153" s="3">
        <v>202425</v>
      </c>
      <c r="AG2153" s="3" t="s">
        <v>193</v>
      </c>
      <c r="AH2153" s="3">
        <v>562</v>
      </c>
      <c r="AI2153" s="3">
        <v>58</v>
      </c>
      <c r="AJ2153" s="3" t="s">
        <v>71</v>
      </c>
      <c r="AK2153" s="3">
        <v>4</v>
      </c>
      <c r="AL2153" s="3">
        <v>0</v>
      </c>
    </row>
    <row r="2154" spans="31:38" x14ac:dyDescent="0.25">
      <c r="AE2154" s="3" t="str">
        <f t="shared" si="111"/>
        <v>RA_564_58_4_202425</v>
      </c>
      <c r="AF2154" s="3">
        <v>202425</v>
      </c>
      <c r="AG2154" s="3" t="s">
        <v>193</v>
      </c>
      <c r="AH2154" s="3">
        <v>564</v>
      </c>
      <c r="AI2154" s="3">
        <v>58</v>
      </c>
      <c r="AJ2154" s="3" t="s">
        <v>71</v>
      </c>
      <c r="AK2154" s="3">
        <v>4</v>
      </c>
      <c r="AL2154" s="3">
        <v>0</v>
      </c>
    </row>
    <row r="2155" spans="31:38" x14ac:dyDescent="0.25">
      <c r="AE2155" s="3" t="str">
        <f t="shared" si="111"/>
        <v>RA_566_58_4_202425</v>
      </c>
      <c r="AF2155" s="3">
        <v>202425</v>
      </c>
      <c r="AG2155" s="3" t="s">
        <v>193</v>
      </c>
      <c r="AH2155" s="3">
        <v>566</v>
      </c>
      <c r="AI2155" s="3">
        <v>58</v>
      </c>
      <c r="AJ2155" s="3" t="s">
        <v>71</v>
      </c>
      <c r="AK2155" s="3">
        <v>4</v>
      </c>
      <c r="AL2155" s="3">
        <v>0</v>
      </c>
    </row>
    <row r="2156" spans="31:38" x14ac:dyDescent="0.25">
      <c r="AE2156" s="3" t="str">
        <f t="shared" si="111"/>
        <v>RA_568_58_4_202425</v>
      </c>
      <c r="AF2156" s="3">
        <v>202425</v>
      </c>
      <c r="AG2156" s="3" t="s">
        <v>193</v>
      </c>
      <c r="AH2156" s="3">
        <v>568</v>
      </c>
      <c r="AI2156" s="3">
        <v>58</v>
      </c>
      <c r="AJ2156" s="3" t="s">
        <v>71</v>
      </c>
      <c r="AK2156" s="3">
        <v>4</v>
      </c>
      <c r="AL2156" s="3">
        <v>0</v>
      </c>
    </row>
    <row r="2157" spans="31:38" x14ac:dyDescent="0.25">
      <c r="AE2157" s="3" t="str">
        <f t="shared" si="111"/>
        <v>RA_572_58_4_202425</v>
      </c>
      <c r="AF2157" s="3">
        <v>202425</v>
      </c>
      <c r="AG2157" s="3" t="s">
        <v>193</v>
      </c>
      <c r="AH2157" s="3">
        <v>572</v>
      </c>
      <c r="AI2157" s="3">
        <v>58</v>
      </c>
      <c r="AJ2157" s="3" t="s">
        <v>71</v>
      </c>
      <c r="AK2157" s="3">
        <v>4</v>
      </c>
      <c r="AL2157" s="3">
        <v>0</v>
      </c>
    </row>
    <row r="2158" spans="31:38" x14ac:dyDescent="0.25">
      <c r="AE2158" s="3" t="str">
        <f t="shared" si="111"/>
        <v>RA_576_58_4_202425</v>
      </c>
      <c r="AF2158" s="3">
        <v>202425</v>
      </c>
      <c r="AG2158" s="3" t="s">
        <v>193</v>
      </c>
      <c r="AH2158" s="3">
        <v>576</v>
      </c>
      <c r="AI2158" s="3">
        <v>58</v>
      </c>
      <c r="AJ2158" s="3" t="s">
        <v>71</v>
      </c>
      <c r="AK2158" s="3">
        <v>4</v>
      </c>
      <c r="AL2158" s="3">
        <v>0</v>
      </c>
    </row>
    <row r="2159" spans="31:38" x14ac:dyDescent="0.25">
      <c r="AE2159" s="3" t="str">
        <f t="shared" si="111"/>
        <v>RA_584_58_4_202425</v>
      </c>
      <c r="AF2159" s="3">
        <v>202425</v>
      </c>
      <c r="AG2159" s="3" t="s">
        <v>193</v>
      </c>
      <c r="AH2159" s="3">
        <v>584</v>
      </c>
      <c r="AI2159" s="3">
        <v>58</v>
      </c>
      <c r="AJ2159" s="3" t="s">
        <v>71</v>
      </c>
      <c r="AK2159" s="3">
        <v>4</v>
      </c>
      <c r="AL2159" s="3">
        <v>0</v>
      </c>
    </row>
    <row r="2160" spans="31:38" x14ac:dyDescent="0.25">
      <c r="AE2160" s="3" t="str">
        <f t="shared" si="111"/>
        <v>RA_544_58_4_202425</v>
      </c>
      <c r="AF2160" s="3">
        <v>202425</v>
      </c>
      <c r="AG2160" s="3" t="s">
        <v>193</v>
      </c>
      <c r="AH2160" s="3">
        <v>544</v>
      </c>
      <c r="AI2160" s="3">
        <v>58</v>
      </c>
      <c r="AJ2160" s="3" t="s">
        <v>71</v>
      </c>
      <c r="AK2160" s="3">
        <v>4</v>
      </c>
      <c r="AL2160" s="3">
        <v>4845.8069184590386</v>
      </c>
    </row>
    <row r="2161" spans="31:38" x14ac:dyDescent="0.25">
      <c r="AE2161" s="3" t="str">
        <f t="shared" si="111"/>
        <v>RA_542_58_4_202425</v>
      </c>
      <c r="AF2161" s="3">
        <v>202425</v>
      </c>
      <c r="AG2161" s="3" t="s">
        <v>193</v>
      </c>
      <c r="AH2161" s="3">
        <v>542</v>
      </c>
      <c r="AI2161" s="3">
        <v>58</v>
      </c>
      <c r="AJ2161" s="3" t="s">
        <v>71</v>
      </c>
      <c r="AK2161" s="3">
        <v>4</v>
      </c>
      <c r="AL2161" s="3">
        <v>1415.499</v>
      </c>
    </row>
    <row r="2162" spans="31:38" x14ac:dyDescent="0.25">
      <c r="AE2162" s="3" t="str">
        <f t="shared" si="111"/>
        <v>RA_574_58_4_202425</v>
      </c>
      <c r="AF2162" s="3">
        <v>202425</v>
      </c>
      <c r="AG2162" s="3" t="s">
        <v>193</v>
      </c>
      <c r="AH2162" s="3">
        <v>574</v>
      </c>
      <c r="AI2162" s="3">
        <v>58</v>
      </c>
      <c r="AJ2162" s="3" t="s">
        <v>71</v>
      </c>
      <c r="AK2162" s="3">
        <v>4</v>
      </c>
      <c r="AL2162" s="3">
        <v>0</v>
      </c>
    </row>
    <row r="2163" spans="31:38" x14ac:dyDescent="0.25">
      <c r="AE2163" s="3" t="str">
        <f t="shared" si="111"/>
        <v>RA_514_58_4_202425</v>
      </c>
      <c r="AF2163" s="3">
        <v>202425</v>
      </c>
      <c r="AG2163" s="3" t="s">
        <v>193</v>
      </c>
      <c r="AH2163" s="3">
        <v>514</v>
      </c>
      <c r="AI2163" s="3">
        <v>58</v>
      </c>
      <c r="AJ2163" s="3" t="s">
        <v>71</v>
      </c>
      <c r="AK2163" s="3">
        <v>4</v>
      </c>
      <c r="AL2163" s="3">
        <v>3700.11</v>
      </c>
    </row>
    <row r="2164" spans="31:38" x14ac:dyDescent="0.25">
      <c r="AE2164" s="3" t="str">
        <f t="shared" si="111"/>
        <v>RA_545_58_4_202425</v>
      </c>
      <c r="AF2164" s="3">
        <v>202425</v>
      </c>
      <c r="AG2164" s="3" t="s">
        <v>193</v>
      </c>
      <c r="AH2164" s="3">
        <v>545</v>
      </c>
      <c r="AI2164" s="3">
        <v>58</v>
      </c>
      <c r="AJ2164" s="3" t="s">
        <v>71</v>
      </c>
      <c r="AK2164" s="3">
        <v>4</v>
      </c>
      <c r="AL2164" s="3">
        <v>1465.046642374215</v>
      </c>
    </row>
    <row r="2165" spans="31:38" x14ac:dyDescent="0.25">
      <c r="AE2165" s="3" t="str">
        <f t="shared" si="111"/>
        <v>RA_512_58_4_202425</v>
      </c>
      <c r="AF2165" s="3">
        <v>202425</v>
      </c>
      <c r="AG2165" s="3" t="s">
        <v>193</v>
      </c>
      <c r="AH2165" s="3">
        <v>512</v>
      </c>
      <c r="AI2165" s="3">
        <v>58</v>
      </c>
      <c r="AJ2165" s="3" t="s">
        <v>71</v>
      </c>
      <c r="AK2165" s="3">
        <v>4</v>
      </c>
      <c r="AL2165" s="3">
        <v>2190.7257300000001</v>
      </c>
    </row>
    <row r="2166" spans="31:38" x14ac:dyDescent="0.25">
      <c r="AE2166" s="3" t="str">
        <f t="shared" si="111"/>
        <v>RA_586_58_4_202425</v>
      </c>
      <c r="AF2166" s="3">
        <v>202425</v>
      </c>
      <c r="AG2166" s="3" t="s">
        <v>193</v>
      </c>
      <c r="AH2166" s="3">
        <v>586</v>
      </c>
      <c r="AI2166" s="3">
        <v>58</v>
      </c>
      <c r="AJ2166" s="3" t="s">
        <v>71</v>
      </c>
      <c r="AK2166" s="3">
        <v>4</v>
      </c>
      <c r="AL2166" s="3">
        <v>0</v>
      </c>
    </row>
    <row r="2167" spans="31:38" x14ac:dyDescent="0.25">
      <c r="AE2167" s="3" t="str">
        <f t="shared" si="111"/>
        <v>RA_516_58_4_202425</v>
      </c>
      <c r="AF2167" s="3">
        <v>202425</v>
      </c>
      <c r="AG2167" s="3" t="s">
        <v>193</v>
      </c>
      <c r="AH2167" s="3">
        <v>516</v>
      </c>
      <c r="AI2167" s="3">
        <v>58</v>
      </c>
      <c r="AJ2167" s="3" t="s">
        <v>71</v>
      </c>
      <c r="AK2167" s="3">
        <v>4</v>
      </c>
      <c r="AL2167" s="3">
        <v>2507.616</v>
      </c>
    </row>
    <row r="2168" spans="31:38" x14ac:dyDescent="0.25">
      <c r="AE2168" s="3" t="str">
        <f t="shared" si="111"/>
        <v>RA_518_58_4_202425</v>
      </c>
      <c r="AF2168" s="3">
        <v>202425</v>
      </c>
      <c r="AG2168" s="3" t="s">
        <v>193</v>
      </c>
      <c r="AH2168" s="3">
        <v>518</v>
      </c>
      <c r="AI2168" s="3">
        <v>58</v>
      </c>
      <c r="AJ2168" s="3" t="s">
        <v>71</v>
      </c>
      <c r="AK2168" s="3">
        <v>4</v>
      </c>
      <c r="AL2168" s="3">
        <v>1748.5329999999999</v>
      </c>
    </row>
    <row r="2169" spans="31:38" x14ac:dyDescent="0.25">
      <c r="AE2169" s="3" t="str">
        <f t="shared" si="111"/>
        <v>RA_520_58_4_202425</v>
      </c>
      <c r="AF2169" s="3">
        <v>202425</v>
      </c>
      <c r="AG2169" s="3" t="s">
        <v>193</v>
      </c>
      <c r="AH2169" s="3">
        <v>520</v>
      </c>
      <c r="AI2169" s="3">
        <v>58</v>
      </c>
      <c r="AJ2169" s="3" t="s">
        <v>71</v>
      </c>
      <c r="AK2169" s="3">
        <v>4</v>
      </c>
      <c r="AL2169" s="3">
        <v>148.017</v>
      </c>
    </row>
    <row r="2170" spans="31:38" x14ac:dyDescent="0.25">
      <c r="AE2170" s="3" t="str">
        <f t="shared" si="111"/>
        <v>RA_522_58_4_202425</v>
      </c>
      <c r="AF2170" s="3">
        <v>202425</v>
      </c>
      <c r="AG2170" s="3" t="s">
        <v>193</v>
      </c>
      <c r="AH2170" s="3">
        <v>522</v>
      </c>
      <c r="AI2170" s="3">
        <v>58</v>
      </c>
      <c r="AJ2170" s="3" t="s">
        <v>71</v>
      </c>
      <c r="AK2170" s="3">
        <v>4</v>
      </c>
      <c r="AL2170" s="3">
        <v>1971.7919999999999</v>
      </c>
    </row>
    <row r="2171" spans="31:38" x14ac:dyDescent="0.25">
      <c r="AE2171" s="3" t="str">
        <f t="shared" si="111"/>
        <v>RA_524_58_4_202425</v>
      </c>
      <c r="AF2171" s="3">
        <v>202425</v>
      </c>
      <c r="AG2171" s="3" t="s">
        <v>193</v>
      </c>
      <c r="AH2171" s="3">
        <v>524</v>
      </c>
      <c r="AI2171" s="3">
        <v>58</v>
      </c>
      <c r="AJ2171" s="3" t="s">
        <v>71</v>
      </c>
      <c r="AK2171" s="3">
        <v>4</v>
      </c>
      <c r="AL2171" s="3">
        <v>785.18</v>
      </c>
    </row>
    <row r="2172" spans="31:38" x14ac:dyDescent="0.25">
      <c r="AE2172" s="3" t="str">
        <f t="shared" si="111"/>
        <v>RA_540_58_4_202425</v>
      </c>
      <c r="AF2172" s="3">
        <v>202425</v>
      </c>
      <c r="AG2172" s="3" t="s">
        <v>193</v>
      </c>
      <c r="AH2172" s="3">
        <v>540</v>
      </c>
      <c r="AI2172" s="3">
        <v>58</v>
      </c>
      <c r="AJ2172" s="3" t="s">
        <v>71</v>
      </c>
      <c r="AK2172" s="3">
        <v>4</v>
      </c>
      <c r="AL2172" s="3">
        <v>5957.5770000000002</v>
      </c>
    </row>
    <row r="2173" spans="31:38" x14ac:dyDescent="0.25">
      <c r="AE2173" s="3" t="str">
        <f t="shared" si="111"/>
        <v>RA_528_58_4_202425</v>
      </c>
      <c r="AF2173" s="3">
        <v>202425</v>
      </c>
      <c r="AG2173" s="3" t="s">
        <v>193</v>
      </c>
      <c r="AH2173" s="3">
        <v>528</v>
      </c>
      <c r="AI2173" s="3">
        <v>58</v>
      </c>
      <c r="AJ2173" s="3" t="s">
        <v>71</v>
      </c>
      <c r="AK2173" s="3">
        <v>4</v>
      </c>
      <c r="AL2173" s="3">
        <v>2058</v>
      </c>
    </row>
    <row r="2174" spans="31:38" x14ac:dyDescent="0.25">
      <c r="AE2174" s="3" t="str">
        <f t="shared" si="111"/>
        <v>RA_530_58_4_202425</v>
      </c>
      <c r="AF2174" s="3">
        <v>202425</v>
      </c>
      <c r="AG2174" s="3" t="s">
        <v>193</v>
      </c>
      <c r="AH2174" s="3">
        <v>530</v>
      </c>
      <c r="AI2174" s="3">
        <v>58</v>
      </c>
      <c r="AJ2174" s="3" t="s">
        <v>71</v>
      </c>
      <c r="AK2174" s="3">
        <v>4</v>
      </c>
      <c r="AL2174" s="3">
        <v>3094.5610000000001</v>
      </c>
    </row>
    <row r="2175" spans="31:38" x14ac:dyDescent="0.25">
      <c r="AE2175" s="3" t="str">
        <f t="shared" si="111"/>
        <v>RA_532_58_4_202425</v>
      </c>
      <c r="AF2175" s="3">
        <v>202425</v>
      </c>
      <c r="AG2175" s="3" t="s">
        <v>193</v>
      </c>
      <c r="AH2175" s="3">
        <v>532</v>
      </c>
      <c r="AI2175" s="3">
        <v>58</v>
      </c>
      <c r="AJ2175" s="3" t="s">
        <v>71</v>
      </c>
      <c r="AK2175" s="3">
        <v>4</v>
      </c>
      <c r="AL2175" s="3">
        <v>7165</v>
      </c>
    </row>
    <row r="2176" spans="31:38" x14ac:dyDescent="0.25">
      <c r="AE2176" s="3" t="str">
        <f t="shared" si="111"/>
        <v>RA_534_58_4_202425</v>
      </c>
      <c r="AF2176" s="3">
        <v>202425</v>
      </c>
      <c r="AG2176" s="3" t="s">
        <v>193</v>
      </c>
      <c r="AH2176" s="3">
        <v>534</v>
      </c>
      <c r="AI2176" s="3">
        <v>58</v>
      </c>
      <c r="AJ2176" s="3" t="s">
        <v>71</v>
      </c>
      <c r="AK2176" s="3">
        <v>4</v>
      </c>
      <c r="AL2176" s="3">
        <v>2969.511</v>
      </c>
    </row>
    <row r="2177" spans="31:38" x14ac:dyDescent="0.25">
      <c r="AE2177" s="3" t="str">
        <f t="shared" si="111"/>
        <v>RA_536_58_4_202425</v>
      </c>
      <c r="AF2177" s="3">
        <v>202425</v>
      </c>
      <c r="AG2177" s="3" t="s">
        <v>193</v>
      </c>
      <c r="AH2177" s="3">
        <v>536</v>
      </c>
      <c r="AI2177" s="3">
        <v>58</v>
      </c>
      <c r="AJ2177" s="3" t="s">
        <v>71</v>
      </c>
      <c r="AK2177" s="3">
        <v>4</v>
      </c>
      <c r="AL2177" s="3">
        <v>2325.3679999999999</v>
      </c>
    </row>
    <row r="2178" spans="31:38" x14ac:dyDescent="0.25">
      <c r="AE2178" s="3" t="str">
        <f t="shared" si="111"/>
        <v>RA_538_58_4_202425</v>
      </c>
      <c r="AF2178" s="3">
        <v>202425</v>
      </c>
      <c r="AG2178" s="3" t="s">
        <v>193</v>
      </c>
      <c r="AH2178" s="3">
        <v>538</v>
      </c>
      <c r="AI2178" s="3">
        <v>58</v>
      </c>
      <c r="AJ2178" s="3" t="s">
        <v>71</v>
      </c>
      <c r="AK2178" s="3">
        <v>4</v>
      </c>
      <c r="AL2178" s="3">
        <v>2820.3907882619883</v>
      </c>
    </row>
    <row r="2179" spans="31:38" x14ac:dyDescent="0.25">
      <c r="AE2179" s="3" t="str">
        <f t="shared" si="111"/>
        <v>RA_526_58_4_202425</v>
      </c>
      <c r="AF2179" s="3">
        <v>202425</v>
      </c>
      <c r="AG2179" s="3" t="s">
        <v>193</v>
      </c>
      <c r="AH2179" s="3">
        <v>526</v>
      </c>
      <c r="AI2179" s="3">
        <v>58</v>
      </c>
      <c r="AJ2179" s="3" t="s">
        <v>71</v>
      </c>
      <c r="AK2179" s="3">
        <v>4</v>
      </c>
      <c r="AL2179" s="3">
        <v>697.31953071611736</v>
      </c>
    </row>
    <row r="2180" spans="31:38" x14ac:dyDescent="0.25">
      <c r="AE2180" s="3" t="str">
        <f t="shared" ref="AE2180:AE2243" si="112">AG2180&amp;"_"&amp;AH2180&amp;"_"&amp;AI2180&amp;"_"&amp;AK2180&amp;"_"&amp;AF2180</f>
        <v>RA_582_59.2_4_202526</v>
      </c>
      <c r="AF2180" s="3">
        <v>202526</v>
      </c>
      <c r="AG2180" s="3" t="s">
        <v>193</v>
      </c>
      <c r="AH2180" s="3">
        <v>582</v>
      </c>
      <c r="AI2180" s="3">
        <v>59.2</v>
      </c>
      <c r="AJ2180" s="3" t="s">
        <v>437</v>
      </c>
      <c r="AK2180" s="3">
        <v>4</v>
      </c>
      <c r="AL2180" s="3">
        <v>0</v>
      </c>
    </row>
    <row r="2181" spans="31:38" x14ac:dyDescent="0.25">
      <c r="AE2181" s="3" t="str">
        <f t="shared" si="112"/>
        <v>RA_546_59.2_4_202526</v>
      </c>
      <c r="AF2181" s="3">
        <v>202526</v>
      </c>
      <c r="AG2181" s="3" t="s">
        <v>193</v>
      </c>
      <c r="AH2181" s="3">
        <v>546</v>
      </c>
      <c r="AI2181" s="3">
        <v>59.2</v>
      </c>
      <c r="AJ2181" s="3" t="s">
        <v>437</v>
      </c>
      <c r="AK2181" s="3">
        <v>4</v>
      </c>
      <c r="AL2181" s="3">
        <v>0</v>
      </c>
    </row>
    <row r="2182" spans="31:38" x14ac:dyDescent="0.25">
      <c r="AE2182" s="3" t="str">
        <f t="shared" si="112"/>
        <v>RA_548_59.2_4_202526</v>
      </c>
      <c r="AF2182" s="3">
        <v>202526</v>
      </c>
      <c r="AG2182" s="3" t="s">
        <v>193</v>
      </c>
      <c r="AH2182" s="3">
        <v>548</v>
      </c>
      <c r="AI2182" s="3">
        <v>59.2</v>
      </c>
      <c r="AJ2182" s="3" t="s">
        <v>437</v>
      </c>
      <c r="AK2182" s="3">
        <v>4</v>
      </c>
      <c r="AL2182" s="3">
        <v>0</v>
      </c>
    </row>
    <row r="2183" spans="31:38" x14ac:dyDescent="0.25">
      <c r="AE2183" s="3" t="str">
        <f t="shared" si="112"/>
        <v>RA_550_59.2_4_202526</v>
      </c>
      <c r="AF2183" s="3">
        <v>202526</v>
      </c>
      <c r="AG2183" s="3" t="s">
        <v>193</v>
      </c>
      <c r="AH2183" s="3">
        <v>550</v>
      </c>
      <c r="AI2183" s="3">
        <v>59.2</v>
      </c>
      <c r="AJ2183" s="3" t="s">
        <v>437</v>
      </c>
      <c r="AK2183" s="3">
        <v>4</v>
      </c>
      <c r="AL2183" s="3">
        <v>0</v>
      </c>
    </row>
    <row r="2184" spans="31:38" x14ac:dyDescent="0.25">
      <c r="AE2184" s="3" t="str">
        <f t="shared" si="112"/>
        <v>RA_552_59.2_4_202526</v>
      </c>
      <c r="AF2184" s="3">
        <v>202526</v>
      </c>
      <c r="AG2184" s="3" t="s">
        <v>193</v>
      </c>
      <c r="AH2184" s="3">
        <v>552</v>
      </c>
      <c r="AI2184" s="3">
        <v>59.2</v>
      </c>
      <c r="AJ2184" s="3" t="s">
        <v>437</v>
      </c>
      <c r="AK2184" s="3">
        <v>4</v>
      </c>
      <c r="AL2184" s="3">
        <v>99.91</v>
      </c>
    </row>
    <row r="2185" spans="31:38" x14ac:dyDescent="0.25">
      <c r="AE2185" s="3" t="str">
        <f t="shared" si="112"/>
        <v>RA_562_59.2_4_202526</v>
      </c>
      <c r="AF2185" s="3">
        <v>202526</v>
      </c>
      <c r="AG2185" s="3" t="s">
        <v>193</v>
      </c>
      <c r="AH2185" s="3">
        <v>562</v>
      </c>
      <c r="AI2185" s="3">
        <v>59.2</v>
      </c>
      <c r="AJ2185" s="3" t="s">
        <v>437</v>
      </c>
      <c r="AK2185" s="3">
        <v>4</v>
      </c>
      <c r="AL2185" s="3">
        <v>0</v>
      </c>
    </row>
    <row r="2186" spans="31:38" x14ac:dyDescent="0.25">
      <c r="AE2186" s="3" t="str">
        <f t="shared" si="112"/>
        <v>RA_564_59.2_4_202526</v>
      </c>
      <c r="AF2186" s="3">
        <v>202526</v>
      </c>
      <c r="AG2186" s="3" t="s">
        <v>193</v>
      </c>
      <c r="AH2186" s="3">
        <v>564</v>
      </c>
      <c r="AI2186" s="3">
        <v>59.2</v>
      </c>
      <c r="AJ2186" s="3" t="s">
        <v>437</v>
      </c>
      <c r="AK2186" s="3">
        <v>4</v>
      </c>
      <c r="AL2186" s="3">
        <v>0</v>
      </c>
    </row>
    <row r="2187" spans="31:38" x14ac:dyDescent="0.25">
      <c r="AE2187" s="3" t="str">
        <f t="shared" si="112"/>
        <v>RA_566_59.2_4_202526</v>
      </c>
      <c r="AF2187" s="3">
        <v>202526</v>
      </c>
      <c r="AG2187" s="3" t="s">
        <v>193</v>
      </c>
      <c r="AH2187" s="3">
        <v>566</v>
      </c>
      <c r="AI2187" s="3">
        <v>59.2</v>
      </c>
      <c r="AJ2187" s="3" t="s">
        <v>437</v>
      </c>
      <c r="AK2187" s="3">
        <v>4</v>
      </c>
      <c r="AL2187" s="3">
        <v>0</v>
      </c>
    </row>
    <row r="2188" spans="31:38" x14ac:dyDescent="0.25">
      <c r="AE2188" s="3" t="str">
        <f t="shared" si="112"/>
        <v>RA_568_59.2_4_202526</v>
      </c>
      <c r="AF2188" s="3">
        <v>202526</v>
      </c>
      <c r="AG2188" s="3" t="s">
        <v>193</v>
      </c>
      <c r="AH2188" s="3">
        <v>568</v>
      </c>
      <c r="AI2188" s="3">
        <v>59.2</v>
      </c>
      <c r="AJ2188" s="3" t="s">
        <v>437</v>
      </c>
      <c r="AK2188" s="3">
        <v>4</v>
      </c>
      <c r="AL2188" s="3">
        <v>0</v>
      </c>
    </row>
    <row r="2189" spans="31:38" x14ac:dyDescent="0.25">
      <c r="AE2189" s="3" t="str">
        <f t="shared" si="112"/>
        <v>RA_572_59.2_4_202526</v>
      </c>
      <c r="AF2189" s="3">
        <v>202526</v>
      </c>
      <c r="AG2189" s="3" t="s">
        <v>193</v>
      </c>
      <c r="AH2189" s="3">
        <v>572</v>
      </c>
      <c r="AI2189" s="3">
        <v>59.2</v>
      </c>
      <c r="AJ2189" s="3" t="s">
        <v>437</v>
      </c>
      <c r="AK2189" s="3">
        <v>4</v>
      </c>
      <c r="AL2189" s="3">
        <v>0</v>
      </c>
    </row>
    <row r="2190" spans="31:38" x14ac:dyDescent="0.25">
      <c r="AE2190" s="3" t="str">
        <f t="shared" si="112"/>
        <v>RA_586_59.2_4_202526</v>
      </c>
      <c r="AF2190" s="3">
        <v>202526</v>
      </c>
      <c r="AG2190" s="3" t="s">
        <v>193</v>
      </c>
      <c r="AH2190" s="3">
        <v>586</v>
      </c>
      <c r="AI2190" s="3">
        <v>59.2</v>
      </c>
      <c r="AJ2190" s="3" t="s">
        <v>437</v>
      </c>
      <c r="AK2190" s="3">
        <v>4</v>
      </c>
      <c r="AL2190" s="3">
        <v>0</v>
      </c>
    </row>
    <row r="2191" spans="31:38" x14ac:dyDescent="0.25">
      <c r="AE2191" s="3" t="str">
        <f t="shared" si="112"/>
        <v>RA_576_59.2_4_202526</v>
      </c>
      <c r="AF2191" s="3">
        <v>202526</v>
      </c>
      <c r="AG2191" s="3" t="s">
        <v>193</v>
      </c>
      <c r="AH2191" s="3">
        <v>576</v>
      </c>
      <c r="AI2191" s="3">
        <v>59.2</v>
      </c>
      <c r="AJ2191" s="3" t="s">
        <v>437</v>
      </c>
      <c r="AK2191" s="3">
        <v>4</v>
      </c>
      <c r="AL2191" s="3">
        <v>0</v>
      </c>
    </row>
    <row r="2192" spans="31:38" x14ac:dyDescent="0.25">
      <c r="AE2192" s="3" t="str">
        <f t="shared" si="112"/>
        <v>RA_584_59.2_4_202526</v>
      </c>
      <c r="AF2192" s="3">
        <v>202526</v>
      </c>
      <c r="AG2192" s="3" t="s">
        <v>193</v>
      </c>
      <c r="AH2192" s="3">
        <v>584</v>
      </c>
      <c r="AI2192" s="3">
        <v>59.2</v>
      </c>
      <c r="AJ2192" s="3" t="s">
        <v>437</v>
      </c>
      <c r="AK2192" s="3">
        <v>4</v>
      </c>
      <c r="AL2192" s="3">
        <v>0</v>
      </c>
    </row>
    <row r="2193" spans="31:38" x14ac:dyDescent="0.25">
      <c r="AE2193" s="3" t="str">
        <f t="shared" si="112"/>
        <v>RA_545_59.2_4_202526</v>
      </c>
      <c r="AF2193" s="3">
        <v>202526</v>
      </c>
      <c r="AG2193" s="3" t="s">
        <v>193</v>
      </c>
      <c r="AH2193" s="3">
        <v>545</v>
      </c>
      <c r="AI2193" s="3">
        <v>59.2</v>
      </c>
      <c r="AJ2193" s="3" t="s">
        <v>437</v>
      </c>
      <c r="AK2193" s="3">
        <v>4</v>
      </c>
      <c r="AL2193" s="3">
        <v>0</v>
      </c>
    </row>
    <row r="2194" spans="31:38" x14ac:dyDescent="0.25">
      <c r="AE2194" s="3" t="str">
        <f t="shared" si="112"/>
        <v>RA_540_59.2_4_202526</v>
      </c>
      <c r="AF2194" s="3">
        <v>202526</v>
      </c>
      <c r="AG2194" s="3" t="s">
        <v>193</v>
      </c>
      <c r="AH2194" s="3">
        <v>540</v>
      </c>
      <c r="AI2194" s="3">
        <v>59.2</v>
      </c>
      <c r="AJ2194" s="3" t="s">
        <v>437</v>
      </c>
      <c r="AK2194" s="3">
        <v>4</v>
      </c>
      <c r="AL2194" s="3">
        <v>0</v>
      </c>
    </row>
    <row r="2195" spans="31:38" x14ac:dyDescent="0.25">
      <c r="AE2195" s="3" t="str">
        <f t="shared" si="112"/>
        <v>RA_574_59.2_4_202526</v>
      </c>
      <c r="AF2195" s="3">
        <v>202526</v>
      </c>
      <c r="AG2195" s="3" t="s">
        <v>193</v>
      </c>
      <c r="AH2195" s="3">
        <v>574</v>
      </c>
      <c r="AI2195" s="3">
        <v>59.2</v>
      </c>
      <c r="AJ2195" s="3" t="s">
        <v>437</v>
      </c>
      <c r="AK2195" s="3">
        <v>4</v>
      </c>
      <c r="AL2195" s="3">
        <v>0</v>
      </c>
    </row>
    <row r="2196" spans="31:38" x14ac:dyDescent="0.25">
      <c r="AE2196" s="3" t="str">
        <f t="shared" si="112"/>
        <v>RA_514_59.2_4_202526</v>
      </c>
      <c r="AF2196" s="3">
        <v>202526</v>
      </c>
      <c r="AG2196" s="3" t="s">
        <v>193</v>
      </c>
      <c r="AH2196" s="3">
        <v>514</v>
      </c>
      <c r="AI2196" s="3">
        <v>59.2</v>
      </c>
      <c r="AJ2196" s="3" t="s">
        <v>437</v>
      </c>
      <c r="AK2196" s="3">
        <v>4</v>
      </c>
      <c r="AL2196" s="3">
        <v>0</v>
      </c>
    </row>
    <row r="2197" spans="31:38" x14ac:dyDescent="0.25">
      <c r="AE2197" s="3" t="str">
        <f t="shared" si="112"/>
        <v>RA_544_59.2_4_202526</v>
      </c>
      <c r="AF2197" s="3">
        <v>202526</v>
      </c>
      <c r="AG2197" s="3" t="s">
        <v>193</v>
      </c>
      <c r="AH2197" s="3">
        <v>544</v>
      </c>
      <c r="AI2197" s="3">
        <v>59.2</v>
      </c>
      <c r="AJ2197" s="3" t="s">
        <v>437</v>
      </c>
      <c r="AK2197" s="3">
        <v>4</v>
      </c>
      <c r="AL2197" s="3">
        <v>0</v>
      </c>
    </row>
    <row r="2198" spans="31:38" x14ac:dyDescent="0.25">
      <c r="AE2198" s="3" t="str">
        <f t="shared" si="112"/>
        <v>RA_512_59.2_4_202526</v>
      </c>
      <c r="AF2198" s="3">
        <v>202526</v>
      </c>
      <c r="AG2198" s="3" t="s">
        <v>193</v>
      </c>
      <c r="AH2198" s="3">
        <v>512</v>
      </c>
      <c r="AI2198" s="3">
        <v>59.2</v>
      </c>
      <c r="AJ2198" s="3" t="s">
        <v>437</v>
      </c>
      <c r="AK2198" s="3">
        <v>4</v>
      </c>
      <c r="AL2198" s="3">
        <v>0</v>
      </c>
    </row>
    <row r="2199" spans="31:38" x14ac:dyDescent="0.25">
      <c r="AE2199" s="3" t="str">
        <f t="shared" si="112"/>
        <v>RA_542_59.2_4_202526</v>
      </c>
      <c r="AF2199" s="3">
        <v>202526</v>
      </c>
      <c r="AG2199" s="3" t="s">
        <v>193</v>
      </c>
      <c r="AH2199" s="3">
        <v>542</v>
      </c>
      <c r="AI2199" s="3">
        <v>59.2</v>
      </c>
      <c r="AJ2199" s="3" t="s">
        <v>437</v>
      </c>
      <c r="AK2199" s="3">
        <v>4</v>
      </c>
      <c r="AL2199" s="3">
        <v>326.76</v>
      </c>
    </row>
    <row r="2200" spans="31:38" x14ac:dyDescent="0.25">
      <c r="AE2200" s="3" t="str">
        <f t="shared" si="112"/>
        <v>RA_516_59.2_4_202526</v>
      </c>
      <c r="AF2200" s="3">
        <v>202526</v>
      </c>
      <c r="AG2200" s="3" t="s">
        <v>193</v>
      </c>
      <c r="AH2200" s="3">
        <v>516</v>
      </c>
      <c r="AI2200" s="3">
        <v>59.2</v>
      </c>
      <c r="AJ2200" s="3" t="s">
        <v>437</v>
      </c>
      <c r="AK2200" s="3">
        <v>4</v>
      </c>
      <c r="AL2200" s="3">
        <v>57.986000000000004</v>
      </c>
    </row>
    <row r="2201" spans="31:38" x14ac:dyDescent="0.25">
      <c r="AE2201" s="3" t="str">
        <f t="shared" si="112"/>
        <v>RA_518_59.2_4_202526</v>
      </c>
      <c r="AF2201" s="3">
        <v>202526</v>
      </c>
      <c r="AG2201" s="3" t="s">
        <v>193</v>
      </c>
      <c r="AH2201" s="3">
        <v>518</v>
      </c>
      <c r="AI2201" s="3">
        <v>59.2</v>
      </c>
      <c r="AJ2201" s="3" t="s">
        <v>437</v>
      </c>
      <c r="AK2201" s="3">
        <v>4</v>
      </c>
      <c r="AL2201" s="3">
        <v>35.459886927277054</v>
      </c>
    </row>
    <row r="2202" spans="31:38" x14ac:dyDescent="0.25">
      <c r="AE2202" s="3" t="str">
        <f t="shared" si="112"/>
        <v>RA_520_59.2_4_202526</v>
      </c>
      <c r="AF2202" s="3">
        <v>202526</v>
      </c>
      <c r="AG2202" s="3" t="s">
        <v>193</v>
      </c>
      <c r="AH2202" s="3">
        <v>520</v>
      </c>
      <c r="AI2202" s="3">
        <v>59.2</v>
      </c>
      <c r="AJ2202" s="3" t="s">
        <v>437</v>
      </c>
      <c r="AK2202" s="3">
        <v>4</v>
      </c>
      <c r="AL2202" s="3">
        <v>206.60599999999999</v>
      </c>
    </row>
    <row r="2203" spans="31:38" x14ac:dyDescent="0.25">
      <c r="AE2203" s="3" t="str">
        <f t="shared" si="112"/>
        <v>RA_522_59.2_4_202526</v>
      </c>
      <c r="AF2203" s="3">
        <v>202526</v>
      </c>
      <c r="AG2203" s="3" t="s">
        <v>193</v>
      </c>
      <c r="AH2203" s="3">
        <v>522</v>
      </c>
      <c r="AI2203" s="3">
        <v>59.2</v>
      </c>
      <c r="AJ2203" s="3" t="s">
        <v>437</v>
      </c>
      <c r="AK2203" s="3">
        <v>4</v>
      </c>
      <c r="AL2203" s="3">
        <v>0</v>
      </c>
    </row>
    <row r="2204" spans="31:38" x14ac:dyDescent="0.25">
      <c r="AE2204" s="3" t="str">
        <f t="shared" si="112"/>
        <v>RA_524_59.2_4_202526</v>
      </c>
      <c r="AF2204" s="3">
        <v>202526</v>
      </c>
      <c r="AG2204" s="3" t="s">
        <v>193</v>
      </c>
      <c r="AH2204" s="3">
        <v>524</v>
      </c>
      <c r="AI2204" s="3">
        <v>59.2</v>
      </c>
      <c r="AJ2204" s="3" t="s">
        <v>437</v>
      </c>
      <c r="AK2204" s="3">
        <v>4</v>
      </c>
      <c r="AL2204" s="3">
        <v>0</v>
      </c>
    </row>
    <row r="2205" spans="31:38" x14ac:dyDescent="0.25">
      <c r="AE2205" s="3" t="str">
        <f t="shared" si="112"/>
        <v>RA_528_59.2_4_202526</v>
      </c>
      <c r="AF2205" s="3">
        <v>202526</v>
      </c>
      <c r="AG2205" s="3" t="s">
        <v>193</v>
      </c>
      <c r="AH2205" s="3">
        <v>528</v>
      </c>
      <c r="AI2205" s="3">
        <v>59.2</v>
      </c>
      <c r="AJ2205" s="3" t="s">
        <v>437</v>
      </c>
      <c r="AK2205" s="3">
        <v>4</v>
      </c>
      <c r="AL2205" s="3">
        <v>24</v>
      </c>
    </row>
    <row r="2206" spans="31:38" x14ac:dyDescent="0.25">
      <c r="AE2206" s="3" t="str">
        <f t="shared" si="112"/>
        <v>RA_530_59.2_4_202526</v>
      </c>
      <c r="AF2206" s="3">
        <v>202526</v>
      </c>
      <c r="AG2206" s="3" t="s">
        <v>193</v>
      </c>
      <c r="AH2206" s="3">
        <v>530</v>
      </c>
      <c r="AI2206" s="3">
        <v>59.2</v>
      </c>
      <c r="AJ2206" s="3" t="s">
        <v>437</v>
      </c>
      <c r="AK2206" s="3">
        <v>4</v>
      </c>
      <c r="AL2206" s="3">
        <v>0</v>
      </c>
    </row>
    <row r="2207" spans="31:38" x14ac:dyDescent="0.25">
      <c r="AE2207" s="3" t="str">
        <f t="shared" si="112"/>
        <v>RA_532_59.2_4_202526</v>
      </c>
      <c r="AF2207" s="3">
        <v>202526</v>
      </c>
      <c r="AG2207" s="3" t="s">
        <v>193</v>
      </c>
      <c r="AH2207" s="3">
        <v>532</v>
      </c>
      <c r="AI2207" s="3">
        <v>59.2</v>
      </c>
      <c r="AJ2207" s="3" t="s">
        <v>437</v>
      </c>
      <c r="AK2207" s="3">
        <v>4</v>
      </c>
      <c r="AL2207" s="3">
        <v>0</v>
      </c>
    </row>
    <row r="2208" spans="31:38" x14ac:dyDescent="0.25">
      <c r="AE2208" s="3" t="str">
        <f t="shared" si="112"/>
        <v>RA_534_59.2_4_202526</v>
      </c>
      <c r="AF2208" s="3">
        <v>202526</v>
      </c>
      <c r="AG2208" s="3" t="s">
        <v>193</v>
      </c>
      <c r="AH2208" s="3">
        <v>534</v>
      </c>
      <c r="AI2208" s="3">
        <v>59.2</v>
      </c>
      <c r="AJ2208" s="3" t="s">
        <v>437</v>
      </c>
      <c r="AK2208" s="3">
        <v>4</v>
      </c>
      <c r="AL2208" s="3">
        <v>0</v>
      </c>
    </row>
    <row r="2209" spans="31:38" x14ac:dyDescent="0.25">
      <c r="AE2209" s="3" t="str">
        <f t="shared" si="112"/>
        <v>RA_536_59.2_4_202526</v>
      </c>
      <c r="AF2209" s="3">
        <v>202526</v>
      </c>
      <c r="AG2209" s="3" t="s">
        <v>193</v>
      </c>
      <c r="AH2209" s="3">
        <v>536</v>
      </c>
      <c r="AI2209" s="3">
        <v>59.2</v>
      </c>
      <c r="AJ2209" s="3" t="s">
        <v>437</v>
      </c>
      <c r="AK2209" s="3">
        <v>4</v>
      </c>
      <c r="AL2209" s="3">
        <v>0</v>
      </c>
    </row>
    <row r="2210" spans="31:38" x14ac:dyDescent="0.25">
      <c r="AE2210" s="3" t="str">
        <f t="shared" si="112"/>
        <v>RA_538_59.2_4_202526</v>
      </c>
      <c r="AF2210" s="3">
        <v>202526</v>
      </c>
      <c r="AG2210" s="3" t="s">
        <v>193</v>
      </c>
      <c r="AH2210" s="3">
        <v>538</v>
      </c>
      <c r="AI2210" s="3">
        <v>59.2</v>
      </c>
      <c r="AJ2210" s="3" t="s">
        <v>437</v>
      </c>
      <c r="AK2210" s="3">
        <v>4</v>
      </c>
      <c r="AL2210" s="3">
        <v>189.96085174973558</v>
      </c>
    </row>
    <row r="2211" spans="31:38" x14ac:dyDescent="0.25">
      <c r="AE2211" s="3" t="str">
        <f t="shared" si="112"/>
        <v>RA_526_59.2_4_202526</v>
      </c>
      <c r="AF2211" s="3">
        <v>202526</v>
      </c>
      <c r="AG2211" s="3" t="s">
        <v>193</v>
      </c>
      <c r="AH2211" s="3">
        <v>526</v>
      </c>
      <c r="AI2211" s="3">
        <v>59.2</v>
      </c>
      <c r="AJ2211" s="3" t="s">
        <v>437</v>
      </c>
      <c r="AK2211" s="3">
        <v>4</v>
      </c>
      <c r="AL2211" s="3">
        <v>0</v>
      </c>
    </row>
    <row r="2212" spans="31:38" x14ac:dyDescent="0.25">
      <c r="AE2212" s="3" t="str">
        <f t="shared" si="112"/>
        <v>RA_566_59.2_4_202425</v>
      </c>
      <c r="AF2212" s="3">
        <v>202425</v>
      </c>
      <c r="AG2212" s="3" t="s">
        <v>193</v>
      </c>
      <c r="AH2212" s="3">
        <v>566</v>
      </c>
      <c r="AI2212" s="3">
        <v>59.2</v>
      </c>
      <c r="AJ2212" s="3" t="s">
        <v>437</v>
      </c>
      <c r="AK2212" s="3">
        <v>4</v>
      </c>
      <c r="AL2212" s="3">
        <v>0</v>
      </c>
    </row>
    <row r="2213" spans="31:38" x14ac:dyDescent="0.25">
      <c r="AE2213" s="3" t="str">
        <f t="shared" si="112"/>
        <v>RA_546_59.2_4_202425</v>
      </c>
      <c r="AF2213" s="3">
        <v>202425</v>
      </c>
      <c r="AG2213" s="3" t="s">
        <v>193</v>
      </c>
      <c r="AH2213" s="3">
        <v>546</v>
      </c>
      <c r="AI2213" s="3">
        <v>59.2</v>
      </c>
      <c r="AJ2213" s="3" t="s">
        <v>437</v>
      </c>
      <c r="AK2213" s="3">
        <v>4</v>
      </c>
      <c r="AL2213" s="3">
        <v>110</v>
      </c>
    </row>
    <row r="2214" spans="31:38" x14ac:dyDescent="0.25">
      <c r="AE2214" s="3" t="str">
        <f t="shared" si="112"/>
        <v>RA_548_59.2_4_202425</v>
      </c>
      <c r="AF2214" s="3">
        <v>202425</v>
      </c>
      <c r="AG2214" s="3" t="s">
        <v>193</v>
      </c>
      <c r="AH2214" s="3">
        <v>548</v>
      </c>
      <c r="AI2214" s="3">
        <v>59.2</v>
      </c>
      <c r="AJ2214" s="3" t="s">
        <v>437</v>
      </c>
      <c r="AK2214" s="3">
        <v>4</v>
      </c>
      <c r="AL2214" s="3">
        <v>0</v>
      </c>
    </row>
    <row r="2215" spans="31:38" x14ac:dyDescent="0.25">
      <c r="AE2215" s="3" t="str">
        <f t="shared" si="112"/>
        <v>RA_550_59.2_4_202425</v>
      </c>
      <c r="AF2215" s="3">
        <v>202425</v>
      </c>
      <c r="AG2215" s="3" t="s">
        <v>193</v>
      </c>
      <c r="AH2215" s="3">
        <v>550</v>
      </c>
      <c r="AI2215" s="3">
        <v>59.2</v>
      </c>
      <c r="AJ2215" s="3" t="s">
        <v>437</v>
      </c>
      <c r="AK2215" s="3">
        <v>4</v>
      </c>
      <c r="AL2215" s="3">
        <v>0</v>
      </c>
    </row>
    <row r="2216" spans="31:38" x14ac:dyDescent="0.25">
      <c r="AE2216" s="3" t="str">
        <f t="shared" si="112"/>
        <v>RA_552_59.2_4_202425</v>
      </c>
      <c r="AF2216" s="3">
        <v>202425</v>
      </c>
      <c r="AG2216" s="3" t="s">
        <v>193</v>
      </c>
      <c r="AH2216" s="3">
        <v>552</v>
      </c>
      <c r="AI2216" s="3">
        <v>59.2</v>
      </c>
      <c r="AJ2216" s="3" t="s">
        <v>437</v>
      </c>
      <c r="AK2216" s="3">
        <v>4</v>
      </c>
      <c r="AL2216" s="3">
        <v>99.91</v>
      </c>
    </row>
    <row r="2217" spans="31:38" x14ac:dyDescent="0.25">
      <c r="AE2217" s="3" t="str">
        <f t="shared" si="112"/>
        <v>RA_562_59.2_4_202425</v>
      </c>
      <c r="AF2217" s="3">
        <v>202425</v>
      </c>
      <c r="AG2217" s="3" t="s">
        <v>193</v>
      </c>
      <c r="AH2217" s="3">
        <v>562</v>
      </c>
      <c r="AI2217" s="3">
        <v>59.2</v>
      </c>
      <c r="AJ2217" s="3" t="s">
        <v>437</v>
      </c>
      <c r="AK2217" s="3">
        <v>4</v>
      </c>
      <c r="AL2217" s="3">
        <v>0</v>
      </c>
    </row>
    <row r="2218" spans="31:38" x14ac:dyDescent="0.25">
      <c r="AE2218" s="3" t="str">
        <f t="shared" si="112"/>
        <v>RA_564_59.2_4_202425</v>
      </c>
      <c r="AF2218" s="3">
        <v>202425</v>
      </c>
      <c r="AG2218" s="3" t="s">
        <v>193</v>
      </c>
      <c r="AH2218" s="3">
        <v>564</v>
      </c>
      <c r="AI2218" s="3">
        <v>59.2</v>
      </c>
      <c r="AJ2218" s="3" t="s">
        <v>437</v>
      </c>
      <c r="AK2218" s="3">
        <v>4</v>
      </c>
      <c r="AL2218" s="3">
        <v>0</v>
      </c>
    </row>
    <row r="2219" spans="31:38" x14ac:dyDescent="0.25">
      <c r="AE2219" s="3" t="str">
        <f t="shared" si="112"/>
        <v>RA_568_59.2_4_202425</v>
      </c>
      <c r="AF2219" s="3">
        <v>202425</v>
      </c>
      <c r="AG2219" s="3" t="s">
        <v>193</v>
      </c>
      <c r="AH2219" s="3">
        <v>568</v>
      </c>
      <c r="AI2219" s="3">
        <v>59.2</v>
      </c>
      <c r="AJ2219" s="3" t="s">
        <v>437</v>
      </c>
      <c r="AK2219" s="3">
        <v>4</v>
      </c>
      <c r="AL2219" s="3">
        <v>0</v>
      </c>
    </row>
    <row r="2220" spans="31:38" x14ac:dyDescent="0.25">
      <c r="AE2220" s="3" t="str">
        <f t="shared" si="112"/>
        <v>RA_572_59.2_4_202425</v>
      </c>
      <c r="AF2220" s="3">
        <v>202425</v>
      </c>
      <c r="AG2220" s="3" t="s">
        <v>193</v>
      </c>
      <c r="AH2220" s="3">
        <v>572</v>
      </c>
      <c r="AI2220" s="3">
        <v>59.2</v>
      </c>
      <c r="AJ2220" s="3" t="s">
        <v>437</v>
      </c>
      <c r="AK2220" s="3">
        <v>4</v>
      </c>
      <c r="AL2220" s="3">
        <v>0</v>
      </c>
    </row>
    <row r="2221" spans="31:38" x14ac:dyDescent="0.25">
      <c r="AE2221" s="3" t="str">
        <f t="shared" si="112"/>
        <v>RA_574_59.2_4_202425</v>
      </c>
      <c r="AF2221" s="3">
        <v>202425</v>
      </c>
      <c r="AG2221" s="3" t="s">
        <v>193</v>
      </c>
      <c r="AH2221" s="3">
        <v>574</v>
      </c>
      <c r="AI2221" s="3">
        <v>59.2</v>
      </c>
      <c r="AJ2221" s="3" t="s">
        <v>437</v>
      </c>
      <c r="AK2221" s="3">
        <v>4</v>
      </c>
      <c r="AL2221" s="3">
        <v>0</v>
      </c>
    </row>
    <row r="2222" spans="31:38" x14ac:dyDescent="0.25">
      <c r="AE2222" s="3" t="str">
        <f t="shared" si="112"/>
        <v>RA_576_59.2_4_202425</v>
      </c>
      <c r="AF2222" s="3">
        <v>202425</v>
      </c>
      <c r="AG2222" s="3" t="s">
        <v>193</v>
      </c>
      <c r="AH2222" s="3">
        <v>576</v>
      </c>
      <c r="AI2222" s="3">
        <v>59.2</v>
      </c>
      <c r="AJ2222" s="3" t="s">
        <v>437</v>
      </c>
      <c r="AK2222" s="3">
        <v>4</v>
      </c>
      <c r="AL2222" s="3">
        <v>0</v>
      </c>
    </row>
    <row r="2223" spans="31:38" x14ac:dyDescent="0.25">
      <c r="AE2223" s="3" t="str">
        <f t="shared" si="112"/>
        <v>RA_582_59.2_4_202425</v>
      </c>
      <c r="AF2223" s="3">
        <v>202425</v>
      </c>
      <c r="AG2223" s="3" t="s">
        <v>193</v>
      </c>
      <c r="AH2223" s="3">
        <v>582</v>
      </c>
      <c r="AI2223" s="3">
        <v>59.2</v>
      </c>
      <c r="AJ2223" s="3" t="s">
        <v>437</v>
      </c>
      <c r="AK2223" s="3">
        <v>4</v>
      </c>
      <c r="AL2223" s="3">
        <v>0</v>
      </c>
    </row>
    <row r="2224" spans="31:38" x14ac:dyDescent="0.25">
      <c r="AE2224" s="3" t="str">
        <f t="shared" si="112"/>
        <v>RA_584_59.2_4_202425</v>
      </c>
      <c r="AF2224" s="3">
        <v>202425</v>
      </c>
      <c r="AG2224" s="3" t="s">
        <v>193</v>
      </c>
      <c r="AH2224" s="3">
        <v>584</v>
      </c>
      <c r="AI2224" s="3">
        <v>59.2</v>
      </c>
      <c r="AJ2224" s="3" t="s">
        <v>437</v>
      </c>
      <c r="AK2224" s="3">
        <v>4</v>
      </c>
      <c r="AL2224" s="3">
        <v>0</v>
      </c>
    </row>
    <row r="2225" spans="31:38" x14ac:dyDescent="0.25">
      <c r="AE2225" s="3" t="str">
        <f t="shared" si="112"/>
        <v>RA_542_59.2_4_202425</v>
      </c>
      <c r="AF2225" s="3">
        <v>202425</v>
      </c>
      <c r="AG2225" s="3" t="s">
        <v>193</v>
      </c>
      <c r="AH2225" s="3">
        <v>542</v>
      </c>
      <c r="AI2225" s="3">
        <v>59.2</v>
      </c>
      <c r="AJ2225" s="3" t="s">
        <v>437</v>
      </c>
      <c r="AK2225" s="3">
        <v>4</v>
      </c>
      <c r="AL2225" s="3">
        <v>311.01100000000002</v>
      </c>
    </row>
    <row r="2226" spans="31:38" x14ac:dyDescent="0.25">
      <c r="AE2226" s="3" t="str">
        <f t="shared" si="112"/>
        <v>RA_544_59.2_4_202425</v>
      </c>
      <c r="AF2226" s="3">
        <v>202425</v>
      </c>
      <c r="AG2226" s="3" t="s">
        <v>193</v>
      </c>
      <c r="AH2226" s="3">
        <v>544</v>
      </c>
      <c r="AI2226" s="3">
        <v>59.2</v>
      </c>
      <c r="AJ2226" s="3" t="s">
        <v>437</v>
      </c>
      <c r="AK2226" s="3">
        <v>4</v>
      </c>
      <c r="AL2226" s="3">
        <v>0</v>
      </c>
    </row>
    <row r="2227" spans="31:38" x14ac:dyDescent="0.25">
      <c r="AE2227" s="3" t="str">
        <f t="shared" si="112"/>
        <v>RA_586_59.2_4_202425</v>
      </c>
      <c r="AF2227" s="3">
        <v>202425</v>
      </c>
      <c r="AG2227" s="3" t="s">
        <v>193</v>
      </c>
      <c r="AH2227" s="3">
        <v>586</v>
      </c>
      <c r="AI2227" s="3">
        <v>59.2</v>
      </c>
      <c r="AJ2227" s="3" t="s">
        <v>437</v>
      </c>
      <c r="AK2227" s="3">
        <v>4</v>
      </c>
      <c r="AL2227" s="3">
        <v>0</v>
      </c>
    </row>
    <row r="2228" spans="31:38" x14ac:dyDescent="0.25">
      <c r="AE2228" s="3" t="str">
        <f t="shared" si="112"/>
        <v>RA_516_59.2_4_202425</v>
      </c>
      <c r="AF2228" s="3">
        <v>202425</v>
      </c>
      <c r="AG2228" s="3" t="s">
        <v>193</v>
      </c>
      <c r="AH2228" s="3">
        <v>516</v>
      </c>
      <c r="AI2228" s="3">
        <v>59.2</v>
      </c>
      <c r="AJ2228" s="3" t="s">
        <v>437</v>
      </c>
      <c r="AK2228" s="3">
        <v>4</v>
      </c>
      <c r="AL2228" s="3">
        <v>132.03299999999999</v>
      </c>
    </row>
    <row r="2229" spans="31:38" x14ac:dyDescent="0.25">
      <c r="AE2229" s="3" t="str">
        <f t="shared" si="112"/>
        <v>RA_514_59.2_4_202425</v>
      </c>
      <c r="AF2229" s="3">
        <v>202425</v>
      </c>
      <c r="AG2229" s="3" t="s">
        <v>193</v>
      </c>
      <c r="AH2229" s="3">
        <v>514</v>
      </c>
      <c r="AI2229" s="3">
        <v>59.2</v>
      </c>
      <c r="AJ2229" s="3" t="s">
        <v>437</v>
      </c>
      <c r="AK2229" s="3">
        <v>4</v>
      </c>
      <c r="AL2229" s="3">
        <v>91</v>
      </c>
    </row>
    <row r="2230" spans="31:38" x14ac:dyDescent="0.25">
      <c r="AE2230" s="3" t="str">
        <f t="shared" si="112"/>
        <v>RA_518_59.2_4_202425</v>
      </c>
      <c r="AF2230" s="3">
        <v>202425</v>
      </c>
      <c r="AG2230" s="3" t="s">
        <v>193</v>
      </c>
      <c r="AH2230" s="3">
        <v>518</v>
      </c>
      <c r="AI2230" s="3">
        <v>59.2</v>
      </c>
      <c r="AJ2230" s="3" t="s">
        <v>437</v>
      </c>
      <c r="AK2230" s="3">
        <v>4</v>
      </c>
      <c r="AL2230" s="3">
        <v>35.524999999999999</v>
      </c>
    </row>
    <row r="2231" spans="31:38" x14ac:dyDescent="0.25">
      <c r="AE2231" s="3" t="str">
        <f t="shared" si="112"/>
        <v>RA_520_59.2_4_202425</v>
      </c>
      <c r="AF2231" s="3">
        <v>202425</v>
      </c>
      <c r="AG2231" s="3" t="s">
        <v>193</v>
      </c>
      <c r="AH2231" s="3">
        <v>520</v>
      </c>
      <c r="AI2231" s="3">
        <v>59.2</v>
      </c>
      <c r="AJ2231" s="3" t="s">
        <v>437</v>
      </c>
      <c r="AK2231" s="3">
        <v>4</v>
      </c>
      <c r="AL2231" s="3">
        <v>214.03199999999998</v>
      </c>
    </row>
    <row r="2232" spans="31:38" x14ac:dyDescent="0.25">
      <c r="AE2232" s="3" t="str">
        <f t="shared" si="112"/>
        <v>RA_522_59.2_4_202425</v>
      </c>
      <c r="AF2232" s="3">
        <v>202425</v>
      </c>
      <c r="AG2232" s="3" t="s">
        <v>193</v>
      </c>
      <c r="AH2232" s="3">
        <v>522</v>
      </c>
      <c r="AI2232" s="3">
        <v>59.2</v>
      </c>
      <c r="AJ2232" s="3" t="s">
        <v>437</v>
      </c>
      <c r="AK2232" s="3">
        <v>4</v>
      </c>
      <c r="AL2232" s="3">
        <v>0</v>
      </c>
    </row>
    <row r="2233" spans="31:38" x14ac:dyDescent="0.25">
      <c r="AE2233" s="3" t="str">
        <f t="shared" si="112"/>
        <v>RA_524_59.2_4_202425</v>
      </c>
      <c r="AF2233" s="3">
        <v>202425</v>
      </c>
      <c r="AG2233" s="3" t="s">
        <v>193</v>
      </c>
      <c r="AH2233" s="3">
        <v>524</v>
      </c>
      <c r="AI2233" s="3">
        <v>59.2</v>
      </c>
      <c r="AJ2233" s="3" t="s">
        <v>437</v>
      </c>
      <c r="AK2233" s="3">
        <v>4</v>
      </c>
      <c r="AL2233" s="3">
        <v>0</v>
      </c>
    </row>
    <row r="2234" spans="31:38" x14ac:dyDescent="0.25">
      <c r="AE2234" s="3" t="str">
        <f t="shared" si="112"/>
        <v>RA_526_59.2_4_202425</v>
      </c>
      <c r="AF2234" s="3">
        <v>202425</v>
      </c>
      <c r="AG2234" s="3" t="s">
        <v>193</v>
      </c>
      <c r="AH2234" s="3">
        <v>526</v>
      </c>
      <c r="AI2234" s="3">
        <v>59.2</v>
      </c>
      <c r="AJ2234" s="3" t="s">
        <v>437</v>
      </c>
      <c r="AK2234" s="3">
        <v>4</v>
      </c>
      <c r="AL2234" s="3">
        <v>0</v>
      </c>
    </row>
    <row r="2235" spans="31:38" x14ac:dyDescent="0.25">
      <c r="AE2235" s="3" t="str">
        <f t="shared" si="112"/>
        <v>RA_528_59.2_4_202425</v>
      </c>
      <c r="AF2235" s="3">
        <v>202425</v>
      </c>
      <c r="AG2235" s="3" t="s">
        <v>193</v>
      </c>
      <c r="AH2235" s="3">
        <v>528</v>
      </c>
      <c r="AI2235" s="3">
        <v>59.2</v>
      </c>
      <c r="AJ2235" s="3" t="s">
        <v>437</v>
      </c>
      <c r="AK2235" s="3">
        <v>4</v>
      </c>
      <c r="AL2235" s="3">
        <v>22</v>
      </c>
    </row>
    <row r="2236" spans="31:38" x14ac:dyDescent="0.25">
      <c r="AE2236" s="3" t="str">
        <f t="shared" si="112"/>
        <v>RA_532_59.2_4_202425</v>
      </c>
      <c r="AF2236" s="3">
        <v>202425</v>
      </c>
      <c r="AG2236" s="3" t="s">
        <v>193</v>
      </c>
      <c r="AH2236" s="3">
        <v>532</v>
      </c>
      <c r="AI2236" s="3">
        <v>59.2</v>
      </c>
      <c r="AJ2236" s="3" t="s">
        <v>437</v>
      </c>
      <c r="AK2236" s="3">
        <v>4</v>
      </c>
      <c r="AL2236" s="3">
        <v>0</v>
      </c>
    </row>
    <row r="2237" spans="31:38" x14ac:dyDescent="0.25">
      <c r="AE2237" s="3" t="str">
        <f t="shared" si="112"/>
        <v>RA_534_59.2_4_202425</v>
      </c>
      <c r="AF2237" s="3">
        <v>202425</v>
      </c>
      <c r="AG2237" s="3" t="s">
        <v>193</v>
      </c>
      <c r="AH2237" s="3">
        <v>534</v>
      </c>
      <c r="AI2237" s="3">
        <v>59.2</v>
      </c>
      <c r="AJ2237" s="3" t="s">
        <v>437</v>
      </c>
      <c r="AK2237" s="3">
        <v>4</v>
      </c>
      <c r="AL2237" s="3">
        <v>0</v>
      </c>
    </row>
    <row r="2238" spans="31:38" x14ac:dyDescent="0.25">
      <c r="AE2238" s="3" t="str">
        <f t="shared" si="112"/>
        <v>RA_536_59.2_4_202425</v>
      </c>
      <c r="AF2238" s="3">
        <v>202425</v>
      </c>
      <c r="AG2238" s="3" t="s">
        <v>193</v>
      </c>
      <c r="AH2238" s="3">
        <v>536</v>
      </c>
      <c r="AI2238" s="3">
        <v>59.2</v>
      </c>
      <c r="AJ2238" s="3" t="s">
        <v>437</v>
      </c>
      <c r="AK2238" s="3">
        <v>4</v>
      </c>
      <c r="AL2238" s="3">
        <v>0</v>
      </c>
    </row>
    <row r="2239" spans="31:38" x14ac:dyDescent="0.25">
      <c r="AE2239" s="3" t="str">
        <f t="shared" si="112"/>
        <v>RA_538_59.2_4_202425</v>
      </c>
      <c r="AF2239" s="3">
        <v>202425</v>
      </c>
      <c r="AG2239" s="3" t="s">
        <v>193</v>
      </c>
      <c r="AH2239" s="3">
        <v>538</v>
      </c>
      <c r="AI2239" s="3">
        <v>59.2</v>
      </c>
      <c r="AJ2239" s="3" t="s">
        <v>437</v>
      </c>
      <c r="AK2239" s="3">
        <v>4</v>
      </c>
      <c r="AL2239" s="3">
        <v>0</v>
      </c>
    </row>
    <row r="2240" spans="31:38" x14ac:dyDescent="0.25">
      <c r="AE2240" s="3" t="str">
        <f t="shared" si="112"/>
        <v>RA_540_59.2_4_202425</v>
      </c>
      <c r="AF2240" s="3">
        <v>202425</v>
      </c>
      <c r="AG2240" s="3" t="s">
        <v>193</v>
      </c>
      <c r="AH2240" s="3">
        <v>540</v>
      </c>
      <c r="AI2240" s="3">
        <v>59.2</v>
      </c>
      <c r="AJ2240" s="3" t="s">
        <v>437</v>
      </c>
      <c r="AK2240" s="3">
        <v>4</v>
      </c>
      <c r="AL2240" s="3">
        <v>0</v>
      </c>
    </row>
    <row r="2241" spans="31:38" x14ac:dyDescent="0.25">
      <c r="AE2241" s="3" t="str">
        <f t="shared" si="112"/>
        <v>RA_512_59.2_4_202425</v>
      </c>
      <c r="AF2241" s="3">
        <v>202425</v>
      </c>
      <c r="AG2241" s="3" t="s">
        <v>193</v>
      </c>
      <c r="AH2241" s="3">
        <v>512</v>
      </c>
      <c r="AI2241" s="3">
        <v>59.2</v>
      </c>
      <c r="AJ2241" s="3" t="s">
        <v>437</v>
      </c>
      <c r="AK2241" s="3">
        <v>4</v>
      </c>
      <c r="AL2241" s="3">
        <v>0</v>
      </c>
    </row>
    <row r="2242" spans="31:38" x14ac:dyDescent="0.25">
      <c r="AE2242" s="3" t="str">
        <f t="shared" si="112"/>
        <v>RA_530_59.2_4_202425</v>
      </c>
      <c r="AF2242" s="3">
        <v>202425</v>
      </c>
      <c r="AG2242" s="3" t="s">
        <v>193</v>
      </c>
      <c r="AH2242" s="3">
        <v>530</v>
      </c>
      <c r="AI2242" s="3">
        <v>59.2</v>
      </c>
      <c r="AJ2242" s="3" t="s">
        <v>437</v>
      </c>
      <c r="AK2242" s="3">
        <v>4</v>
      </c>
      <c r="AL2242" s="3">
        <v>0</v>
      </c>
    </row>
    <row r="2243" spans="31:38" x14ac:dyDescent="0.25">
      <c r="AE2243" s="3" t="str">
        <f t="shared" si="112"/>
        <v>RA_545_59.2_4_202425</v>
      </c>
      <c r="AF2243" s="3">
        <v>202425</v>
      </c>
      <c r="AG2243" s="3" t="s">
        <v>193</v>
      </c>
      <c r="AH2243" s="3">
        <v>545</v>
      </c>
      <c r="AI2243" s="3">
        <v>59.2</v>
      </c>
      <c r="AJ2243" s="3" t="s">
        <v>437</v>
      </c>
      <c r="AK2243" s="3">
        <v>4</v>
      </c>
      <c r="AL2243" s="3">
        <v>0</v>
      </c>
    </row>
    <row r="2244" spans="31:38" x14ac:dyDescent="0.25">
      <c r="AE2244" s="3" t="str">
        <f t="shared" ref="AE2244:AE2307" si="113">AG2244&amp;"_"&amp;AH2244&amp;"_"&amp;AI2244&amp;"_"&amp;AK2244&amp;"_"&amp;AF2244</f>
        <v>RA_574_59.3_4_202526</v>
      </c>
      <c r="AF2244" s="3">
        <v>202526</v>
      </c>
      <c r="AG2244" s="3" t="s">
        <v>193</v>
      </c>
      <c r="AH2244" s="3">
        <v>574</v>
      </c>
      <c r="AI2244" s="3">
        <v>59.3</v>
      </c>
      <c r="AJ2244" s="3" t="s">
        <v>269</v>
      </c>
      <c r="AK2244" s="3">
        <v>4</v>
      </c>
      <c r="AL2244" s="3">
        <v>0</v>
      </c>
    </row>
    <row r="2245" spans="31:38" x14ac:dyDescent="0.25">
      <c r="AE2245" s="3" t="str">
        <f t="shared" si="113"/>
        <v>RA_586_59.3_4_202526</v>
      </c>
      <c r="AF2245" s="3">
        <v>202526</v>
      </c>
      <c r="AG2245" s="3" t="s">
        <v>193</v>
      </c>
      <c r="AH2245" s="3">
        <v>586</v>
      </c>
      <c r="AI2245" s="3">
        <v>59.3</v>
      </c>
      <c r="AJ2245" s="3" t="s">
        <v>269</v>
      </c>
      <c r="AK2245" s="3">
        <v>4</v>
      </c>
      <c r="AL2245" s="3">
        <v>0</v>
      </c>
    </row>
    <row r="2246" spans="31:38" x14ac:dyDescent="0.25">
      <c r="AE2246" s="3" t="str">
        <f t="shared" si="113"/>
        <v>RA_545_59.3_4_202526</v>
      </c>
      <c r="AF2246" s="3">
        <v>202526</v>
      </c>
      <c r="AG2246" s="3" t="s">
        <v>193</v>
      </c>
      <c r="AH2246" s="3">
        <v>545</v>
      </c>
      <c r="AI2246" s="3">
        <v>59.3</v>
      </c>
      <c r="AJ2246" s="3" t="s">
        <v>269</v>
      </c>
      <c r="AK2246" s="3">
        <v>4</v>
      </c>
      <c r="AL2246" s="3">
        <v>170.971</v>
      </c>
    </row>
    <row r="2247" spans="31:38" x14ac:dyDescent="0.25">
      <c r="AE2247" s="3" t="str">
        <f t="shared" si="113"/>
        <v>RA_546_59.3_4_202526</v>
      </c>
      <c r="AF2247" s="3">
        <v>202526</v>
      </c>
      <c r="AG2247" s="3" t="s">
        <v>193</v>
      </c>
      <c r="AH2247" s="3">
        <v>546</v>
      </c>
      <c r="AI2247" s="3">
        <v>59.3</v>
      </c>
      <c r="AJ2247" s="3" t="s">
        <v>269</v>
      </c>
      <c r="AK2247" s="3">
        <v>4</v>
      </c>
      <c r="AL2247" s="3">
        <v>0</v>
      </c>
    </row>
    <row r="2248" spans="31:38" x14ac:dyDescent="0.25">
      <c r="AE2248" s="3" t="str">
        <f t="shared" si="113"/>
        <v>RA_548_59.3_4_202526</v>
      </c>
      <c r="AF2248" s="3">
        <v>202526</v>
      </c>
      <c r="AG2248" s="3" t="s">
        <v>193</v>
      </c>
      <c r="AH2248" s="3">
        <v>548</v>
      </c>
      <c r="AI2248" s="3">
        <v>59.3</v>
      </c>
      <c r="AJ2248" s="3" t="s">
        <v>269</v>
      </c>
      <c r="AK2248" s="3">
        <v>4</v>
      </c>
      <c r="AL2248" s="3">
        <v>139.517</v>
      </c>
    </row>
    <row r="2249" spans="31:38" x14ac:dyDescent="0.25">
      <c r="AE2249" s="3" t="str">
        <f t="shared" si="113"/>
        <v>RA_550_59.3_4_202526</v>
      </c>
      <c r="AF2249" s="3">
        <v>202526</v>
      </c>
      <c r="AG2249" s="3" t="s">
        <v>193</v>
      </c>
      <c r="AH2249" s="3">
        <v>550</v>
      </c>
      <c r="AI2249" s="3">
        <v>59.3</v>
      </c>
      <c r="AJ2249" s="3" t="s">
        <v>269</v>
      </c>
      <c r="AK2249" s="3">
        <v>4</v>
      </c>
      <c r="AL2249" s="3">
        <v>592.87199999999996</v>
      </c>
    </row>
    <row r="2250" spans="31:38" x14ac:dyDescent="0.25">
      <c r="AE2250" s="3" t="str">
        <f t="shared" si="113"/>
        <v>RA_552_59.3_4_202526</v>
      </c>
      <c r="AF2250" s="3">
        <v>202526</v>
      </c>
      <c r="AG2250" s="3" t="s">
        <v>193</v>
      </c>
      <c r="AH2250" s="3">
        <v>552</v>
      </c>
      <c r="AI2250" s="3">
        <v>59.3</v>
      </c>
      <c r="AJ2250" s="3" t="s">
        <v>269</v>
      </c>
      <c r="AK2250" s="3">
        <v>4</v>
      </c>
      <c r="AL2250" s="3">
        <v>0</v>
      </c>
    </row>
    <row r="2251" spans="31:38" x14ac:dyDescent="0.25">
      <c r="AE2251" s="3" t="str">
        <f t="shared" si="113"/>
        <v>RA_562_59.3_4_202526</v>
      </c>
      <c r="AF2251" s="3">
        <v>202526</v>
      </c>
      <c r="AG2251" s="3" t="s">
        <v>193</v>
      </c>
      <c r="AH2251" s="3">
        <v>562</v>
      </c>
      <c r="AI2251" s="3">
        <v>59.3</v>
      </c>
      <c r="AJ2251" s="3" t="s">
        <v>269</v>
      </c>
      <c r="AK2251" s="3">
        <v>4</v>
      </c>
      <c r="AL2251" s="3">
        <v>0</v>
      </c>
    </row>
    <row r="2252" spans="31:38" x14ac:dyDescent="0.25">
      <c r="AE2252" s="3" t="str">
        <f t="shared" si="113"/>
        <v>RA_564_59.3_4_202526</v>
      </c>
      <c r="AF2252" s="3">
        <v>202526</v>
      </c>
      <c r="AG2252" s="3" t="s">
        <v>193</v>
      </c>
      <c r="AH2252" s="3">
        <v>564</v>
      </c>
      <c r="AI2252" s="3">
        <v>59.3</v>
      </c>
      <c r="AJ2252" s="3" t="s">
        <v>269</v>
      </c>
      <c r="AK2252" s="3">
        <v>4</v>
      </c>
      <c r="AL2252" s="3">
        <v>0</v>
      </c>
    </row>
    <row r="2253" spans="31:38" x14ac:dyDescent="0.25">
      <c r="AE2253" s="3" t="str">
        <f t="shared" si="113"/>
        <v>RA_566_59.3_4_202526</v>
      </c>
      <c r="AF2253" s="3">
        <v>202526</v>
      </c>
      <c r="AG2253" s="3" t="s">
        <v>193</v>
      </c>
      <c r="AH2253" s="3">
        <v>566</v>
      </c>
      <c r="AI2253" s="3">
        <v>59.3</v>
      </c>
      <c r="AJ2253" s="3" t="s">
        <v>269</v>
      </c>
      <c r="AK2253" s="3">
        <v>4</v>
      </c>
      <c r="AL2253" s="3">
        <v>0</v>
      </c>
    </row>
    <row r="2254" spans="31:38" x14ac:dyDescent="0.25">
      <c r="AE2254" s="3" t="str">
        <f t="shared" si="113"/>
        <v>RA_582_59.3_4_202526</v>
      </c>
      <c r="AF2254" s="3">
        <v>202526</v>
      </c>
      <c r="AG2254" s="3" t="s">
        <v>193</v>
      </c>
      <c r="AH2254" s="3">
        <v>582</v>
      </c>
      <c r="AI2254" s="3">
        <v>59.3</v>
      </c>
      <c r="AJ2254" s="3" t="s">
        <v>269</v>
      </c>
      <c r="AK2254" s="3">
        <v>4</v>
      </c>
      <c r="AL2254" s="3">
        <v>0</v>
      </c>
    </row>
    <row r="2255" spans="31:38" x14ac:dyDescent="0.25">
      <c r="AE2255" s="3" t="str">
        <f t="shared" si="113"/>
        <v>RA_572_59.3_4_202526</v>
      </c>
      <c r="AF2255" s="3">
        <v>202526</v>
      </c>
      <c r="AG2255" s="3" t="s">
        <v>193</v>
      </c>
      <c r="AH2255" s="3">
        <v>572</v>
      </c>
      <c r="AI2255" s="3">
        <v>59.3</v>
      </c>
      <c r="AJ2255" s="3" t="s">
        <v>269</v>
      </c>
      <c r="AK2255" s="3">
        <v>4</v>
      </c>
      <c r="AL2255" s="3">
        <v>0</v>
      </c>
    </row>
    <row r="2256" spans="31:38" x14ac:dyDescent="0.25">
      <c r="AE2256" s="3" t="str">
        <f t="shared" si="113"/>
        <v>RA_576_59.3_4_202526</v>
      </c>
      <c r="AF2256" s="3">
        <v>202526</v>
      </c>
      <c r="AG2256" s="3" t="s">
        <v>193</v>
      </c>
      <c r="AH2256" s="3">
        <v>576</v>
      </c>
      <c r="AI2256" s="3">
        <v>59.3</v>
      </c>
      <c r="AJ2256" s="3" t="s">
        <v>269</v>
      </c>
      <c r="AK2256" s="3">
        <v>4</v>
      </c>
      <c r="AL2256" s="3">
        <v>0</v>
      </c>
    </row>
    <row r="2257" spans="31:38" x14ac:dyDescent="0.25">
      <c r="AE2257" s="3" t="str">
        <f t="shared" si="113"/>
        <v>RA_584_59.3_4_202526</v>
      </c>
      <c r="AF2257" s="3">
        <v>202526</v>
      </c>
      <c r="AG2257" s="3" t="s">
        <v>193</v>
      </c>
      <c r="AH2257" s="3">
        <v>584</v>
      </c>
      <c r="AI2257" s="3">
        <v>59.3</v>
      </c>
      <c r="AJ2257" s="3" t="s">
        <v>269</v>
      </c>
      <c r="AK2257" s="3">
        <v>4</v>
      </c>
      <c r="AL2257" s="3">
        <v>0</v>
      </c>
    </row>
    <row r="2258" spans="31:38" x14ac:dyDescent="0.25">
      <c r="AE2258" s="3" t="str">
        <f t="shared" si="113"/>
        <v>RA_540_59.3_4_202526</v>
      </c>
      <c r="AF2258" s="3">
        <v>202526</v>
      </c>
      <c r="AG2258" s="3" t="s">
        <v>193</v>
      </c>
      <c r="AH2258" s="3">
        <v>540</v>
      </c>
      <c r="AI2258" s="3">
        <v>59.3</v>
      </c>
      <c r="AJ2258" s="3" t="s">
        <v>269</v>
      </c>
      <c r="AK2258" s="3">
        <v>4</v>
      </c>
      <c r="AL2258" s="3">
        <v>521.08199999999999</v>
      </c>
    </row>
    <row r="2259" spans="31:38" x14ac:dyDescent="0.25">
      <c r="AE2259" s="3" t="str">
        <f t="shared" si="113"/>
        <v>RA_568_59.3_4_202526</v>
      </c>
      <c r="AF2259" s="3">
        <v>202526</v>
      </c>
      <c r="AG2259" s="3" t="s">
        <v>193</v>
      </c>
      <c r="AH2259" s="3">
        <v>568</v>
      </c>
      <c r="AI2259" s="3">
        <v>59.3</v>
      </c>
      <c r="AJ2259" s="3" t="s">
        <v>269</v>
      </c>
      <c r="AK2259" s="3">
        <v>4</v>
      </c>
      <c r="AL2259" s="3">
        <v>0</v>
      </c>
    </row>
    <row r="2260" spans="31:38" x14ac:dyDescent="0.25">
      <c r="AE2260" s="3" t="str">
        <f t="shared" si="113"/>
        <v>RA_518_59.3_4_202526</v>
      </c>
      <c r="AF2260" s="3">
        <v>202526</v>
      </c>
      <c r="AG2260" s="3" t="s">
        <v>193</v>
      </c>
      <c r="AH2260" s="3">
        <v>518</v>
      </c>
      <c r="AI2260" s="3">
        <v>59.3</v>
      </c>
      <c r="AJ2260" s="3" t="s">
        <v>269</v>
      </c>
      <c r="AK2260" s="3">
        <v>4</v>
      </c>
      <c r="AL2260" s="3">
        <v>10.017024913958059</v>
      </c>
    </row>
    <row r="2261" spans="31:38" x14ac:dyDescent="0.25">
      <c r="AE2261" s="3" t="str">
        <f t="shared" si="113"/>
        <v>RA_544_59.3_4_202526</v>
      </c>
      <c r="AF2261" s="3">
        <v>202526</v>
      </c>
      <c r="AG2261" s="3" t="s">
        <v>193</v>
      </c>
      <c r="AH2261" s="3">
        <v>544</v>
      </c>
      <c r="AI2261" s="3">
        <v>59.3</v>
      </c>
      <c r="AJ2261" s="3" t="s">
        <v>269</v>
      </c>
      <c r="AK2261" s="3">
        <v>4</v>
      </c>
      <c r="AL2261" s="3">
        <v>593.34655480101219</v>
      </c>
    </row>
    <row r="2262" spans="31:38" x14ac:dyDescent="0.25">
      <c r="AE2262" s="3" t="str">
        <f t="shared" si="113"/>
        <v>RA_542_59.3_4_202526</v>
      </c>
      <c r="AF2262" s="3">
        <v>202526</v>
      </c>
      <c r="AG2262" s="3" t="s">
        <v>193</v>
      </c>
      <c r="AH2262" s="3">
        <v>542</v>
      </c>
      <c r="AI2262" s="3">
        <v>59.3</v>
      </c>
      <c r="AJ2262" s="3" t="s">
        <v>269</v>
      </c>
      <c r="AK2262" s="3">
        <v>4</v>
      </c>
      <c r="AL2262" s="3">
        <v>229.322</v>
      </c>
    </row>
    <row r="2263" spans="31:38" x14ac:dyDescent="0.25">
      <c r="AE2263" s="3" t="str">
        <f t="shared" si="113"/>
        <v>RA_512_59.3_4_202526</v>
      </c>
      <c r="AF2263" s="3">
        <v>202526</v>
      </c>
      <c r="AG2263" s="3" t="s">
        <v>193</v>
      </c>
      <c r="AH2263" s="3">
        <v>512</v>
      </c>
      <c r="AI2263" s="3">
        <v>59.3</v>
      </c>
      <c r="AJ2263" s="3" t="s">
        <v>269</v>
      </c>
      <c r="AK2263" s="3">
        <v>4</v>
      </c>
      <c r="AL2263" s="3">
        <v>0</v>
      </c>
    </row>
    <row r="2264" spans="31:38" x14ac:dyDescent="0.25">
      <c r="AE2264" s="3" t="str">
        <f t="shared" si="113"/>
        <v>RA_516_59.3_4_202526</v>
      </c>
      <c r="AF2264" s="3">
        <v>202526</v>
      </c>
      <c r="AG2264" s="3" t="s">
        <v>193</v>
      </c>
      <c r="AH2264" s="3">
        <v>516</v>
      </c>
      <c r="AI2264" s="3">
        <v>59.3</v>
      </c>
      <c r="AJ2264" s="3" t="s">
        <v>269</v>
      </c>
      <c r="AK2264" s="3">
        <v>4</v>
      </c>
      <c r="AL2264" s="3">
        <v>252.52600000000001</v>
      </c>
    </row>
    <row r="2265" spans="31:38" x14ac:dyDescent="0.25">
      <c r="AE2265" s="3" t="str">
        <f t="shared" si="113"/>
        <v>RA_520_59.3_4_202526</v>
      </c>
      <c r="AF2265" s="3">
        <v>202526</v>
      </c>
      <c r="AG2265" s="3" t="s">
        <v>193</v>
      </c>
      <c r="AH2265" s="3">
        <v>520</v>
      </c>
      <c r="AI2265" s="3">
        <v>59.3</v>
      </c>
      <c r="AJ2265" s="3" t="s">
        <v>269</v>
      </c>
      <c r="AK2265" s="3">
        <v>4</v>
      </c>
      <c r="AL2265" s="3">
        <v>242.065</v>
      </c>
    </row>
    <row r="2266" spans="31:38" x14ac:dyDescent="0.25">
      <c r="AE2266" s="3" t="str">
        <f t="shared" si="113"/>
        <v>RA_522_59.3_4_202526</v>
      </c>
      <c r="AF2266" s="3">
        <v>202526</v>
      </c>
      <c r="AG2266" s="3" t="s">
        <v>193</v>
      </c>
      <c r="AH2266" s="3">
        <v>522</v>
      </c>
      <c r="AI2266" s="3">
        <v>59.3</v>
      </c>
      <c r="AJ2266" s="3" t="s">
        <v>269</v>
      </c>
      <c r="AK2266" s="3">
        <v>4</v>
      </c>
      <c r="AL2266" s="3">
        <v>322.70100000000002</v>
      </c>
    </row>
    <row r="2267" spans="31:38" x14ac:dyDescent="0.25">
      <c r="AE2267" s="3" t="str">
        <f t="shared" si="113"/>
        <v>RA_524_59.3_4_202526</v>
      </c>
      <c r="AF2267" s="3">
        <v>202526</v>
      </c>
      <c r="AG2267" s="3" t="s">
        <v>193</v>
      </c>
      <c r="AH2267" s="3">
        <v>524</v>
      </c>
      <c r="AI2267" s="3">
        <v>59.3</v>
      </c>
      <c r="AJ2267" s="3" t="s">
        <v>269</v>
      </c>
      <c r="AK2267" s="3">
        <v>4</v>
      </c>
      <c r="AL2267" s="3">
        <v>0</v>
      </c>
    </row>
    <row r="2268" spans="31:38" x14ac:dyDescent="0.25">
      <c r="AE2268" s="3" t="str">
        <f t="shared" si="113"/>
        <v>RA_536_59.3_4_202526</v>
      </c>
      <c r="AF2268" s="3">
        <v>202526</v>
      </c>
      <c r="AG2268" s="3" t="s">
        <v>193</v>
      </c>
      <c r="AH2268" s="3">
        <v>536</v>
      </c>
      <c r="AI2268" s="3">
        <v>59.3</v>
      </c>
      <c r="AJ2268" s="3" t="s">
        <v>269</v>
      </c>
      <c r="AK2268" s="3">
        <v>4</v>
      </c>
      <c r="AL2268" s="3">
        <v>504.56099999999998</v>
      </c>
    </row>
    <row r="2269" spans="31:38" x14ac:dyDescent="0.25">
      <c r="AE2269" s="3" t="str">
        <f t="shared" si="113"/>
        <v>RA_514_59.3_4_202526</v>
      </c>
      <c r="AF2269" s="3">
        <v>202526</v>
      </c>
      <c r="AG2269" s="3" t="s">
        <v>193</v>
      </c>
      <c r="AH2269" s="3">
        <v>514</v>
      </c>
      <c r="AI2269" s="3">
        <v>59.3</v>
      </c>
      <c r="AJ2269" s="3" t="s">
        <v>269</v>
      </c>
      <c r="AK2269" s="3">
        <v>4</v>
      </c>
      <c r="AL2269" s="3">
        <v>-20.27</v>
      </c>
    </row>
    <row r="2270" spans="31:38" x14ac:dyDescent="0.25">
      <c r="AE2270" s="3" t="str">
        <f t="shared" si="113"/>
        <v>RA_538_59.3_4_202526</v>
      </c>
      <c r="AF2270" s="3">
        <v>202526</v>
      </c>
      <c r="AG2270" s="3" t="s">
        <v>193</v>
      </c>
      <c r="AH2270" s="3">
        <v>538</v>
      </c>
      <c r="AI2270" s="3">
        <v>59.3</v>
      </c>
      <c r="AJ2270" s="3" t="s">
        <v>269</v>
      </c>
      <c r="AK2270" s="3">
        <v>4</v>
      </c>
      <c r="AL2270" s="3">
        <v>189.96085174973558</v>
      </c>
    </row>
    <row r="2271" spans="31:38" x14ac:dyDescent="0.25">
      <c r="AE2271" s="3" t="str">
        <f t="shared" si="113"/>
        <v>RA_526_59.3_4_202526</v>
      </c>
      <c r="AF2271" s="3">
        <v>202526</v>
      </c>
      <c r="AG2271" s="3" t="s">
        <v>193</v>
      </c>
      <c r="AH2271" s="3">
        <v>526</v>
      </c>
      <c r="AI2271" s="3">
        <v>59.3</v>
      </c>
      <c r="AJ2271" s="3" t="s">
        <v>269</v>
      </c>
      <c r="AK2271" s="3">
        <v>4</v>
      </c>
      <c r="AL2271" s="3">
        <v>0</v>
      </c>
    </row>
    <row r="2272" spans="31:38" x14ac:dyDescent="0.25">
      <c r="AE2272" s="3" t="str">
        <f t="shared" si="113"/>
        <v>RA_534_59.3_4_202526</v>
      </c>
      <c r="AF2272" s="3">
        <v>202526</v>
      </c>
      <c r="AG2272" s="3" t="s">
        <v>193</v>
      </c>
      <c r="AH2272" s="3">
        <v>534</v>
      </c>
      <c r="AI2272" s="3">
        <v>59.3</v>
      </c>
      <c r="AJ2272" s="3" t="s">
        <v>269</v>
      </c>
      <c r="AK2272" s="3">
        <v>4</v>
      </c>
      <c r="AL2272" s="3">
        <v>373.08</v>
      </c>
    </row>
    <row r="2273" spans="31:38" x14ac:dyDescent="0.25">
      <c r="AE2273" s="3" t="str">
        <f t="shared" si="113"/>
        <v>RA_532_59.3_4_202526</v>
      </c>
      <c r="AF2273" s="3">
        <v>202526</v>
      </c>
      <c r="AG2273" s="3" t="s">
        <v>193</v>
      </c>
      <c r="AH2273" s="3">
        <v>532</v>
      </c>
      <c r="AI2273" s="3">
        <v>59.3</v>
      </c>
      <c r="AJ2273" s="3" t="s">
        <v>269</v>
      </c>
      <c r="AK2273" s="3">
        <v>4</v>
      </c>
      <c r="AL2273" s="3">
        <v>379.6</v>
      </c>
    </row>
    <row r="2274" spans="31:38" x14ac:dyDescent="0.25">
      <c r="AE2274" s="3" t="str">
        <f t="shared" si="113"/>
        <v>RA_530_59.3_4_202526</v>
      </c>
      <c r="AF2274" s="3">
        <v>202526</v>
      </c>
      <c r="AG2274" s="3" t="s">
        <v>193</v>
      </c>
      <c r="AH2274" s="3">
        <v>530</v>
      </c>
      <c r="AI2274" s="3">
        <v>59.3</v>
      </c>
      <c r="AJ2274" s="3" t="s">
        <v>269</v>
      </c>
      <c r="AK2274" s="3">
        <v>4</v>
      </c>
      <c r="AL2274" s="3">
        <v>0</v>
      </c>
    </row>
    <row r="2275" spans="31:38" x14ac:dyDescent="0.25">
      <c r="AE2275" s="3" t="str">
        <f t="shared" si="113"/>
        <v>RA_528_59.3_4_202526</v>
      </c>
      <c r="AF2275" s="3">
        <v>202526</v>
      </c>
      <c r="AG2275" s="3" t="s">
        <v>193</v>
      </c>
      <c r="AH2275" s="3">
        <v>528</v>
      </c>
      <c r="AI2275" s="3">
        <v>59.3</v>
      </c>
      <c r="AJ2275" s="3" t="s">
        <v>269</v>
      </c>
      <c r="AK2275" s="3">
        <v>4</v>
      </c>
      <c r="AL2275" s="3">
        <v>7</v>
      </c>
    </row>
    <row r="2276" spans="31:38" x14ac:dyDescent="0.25">
      <c r="AE2276" s="3" t="str">
        <f t="shared" si="113"/>
        <v>RA_564_59.3_4_202425</v>
      </c>
      <c r="AF2276" s="3">
        <v>202425</v>
      </c>
      <c r="AG2276" s="3" t="s">
        <v>193</v>
      </c>
      <c r="AH2276" s="3">
        <v>564</v>
      </c>
      <c r="AI2276" s="3">
        <v>59.3</v>
      </c>
      <c r="AJ2276" s="3" t="s">
        <v>269</v>
      </c>
      <c r="AK2276" s="3">
        <v>4</v>
      </c>
      <c r="AL2276" s="3">
        <v>0</v>
      </c>
    </row>
    <row r="2277" spans="31:38" x14ac:dyDescent="0.25">
      <c r="AE2277" s="3" t="str">
        <f t="shared" si="113"/>
        <v>RA_546_59.3_4_202425</v>
      </c>
      <c r="AF2277" s="3">
        <v>202425</v>
      </c>
      <c r="AG2277" s="3" t="s">
        <v>193</v>
      </c>
      <c r="AH2277" s="3">
        <v>546</v>
      </c>
      <c r="AI2277" s="3">
        <v>59.3</v>
      </c>
      <c r="AJ2277" s="3" t="s">
        <v>269</v>
      </c>
      <c r="AK2277" s="3">
        <v>4</v>
      </c>
      <c r="AL2277" s="3">
        <v>130</v>
      </c>
    </row>
    <row r="2278" spans="31:38" x14ac:dyDescent="0.25">
      <c r="AE2278" s="3" t="str">
        <f t="shared" si="113"/>
        <v>RA_545_59.3_4_202425</v>
      </c>
      <c r="AF2278" s="3">
        <v>202425</v>
      </c>
      <c r="AG2278" s="3" t="s">
        <v>193</v>
      </c>
      <c r="AH2278" s="3">
        <v>545</v>
      </c>
      <c r="AI2278" s="3">
        <v>59.3</v>
      </c>
      <c r="AJ2278" s="3" t="s">
        <v>269</v>
      </c>
      <c r="AK2278" s="3">
        <v>4</v>
      </c>
      <c r="AL2278" s="3">
        <v>168.19536150613931</v>
      </c>
    </row>
    <row r="2279" spans="31:38" x14ac:dyDescent="0.25">
      <c r="AE2279" s="3" t="str">
        <f t="shared" si="113"/>
        <v>RA_548_59.3_4_202425</v>
      </c>
      <c r="AF2279" s="3">
        <v>202425</v>
      </c>
      <c r="AG2279" s="3" t="s">
        <v>193</v>
      </c>
      <c r="AH2279" s="3">
        <v>548</v>
      </c>
      <c r="AI2279" s="3">
        <v>59.3</v>
      </c>
      <c r="AJ2279" s="3" t="s">
        <v>269</v>
      </c>
      <c r="AK2279" s="3">
        <v>4</v>
      </c>
      <c r="AL2279" s="3">
        <v>139.727</v>
      </c>
    </row>
    <row r="2280" spans="31:38" x14ac:dyDescent="0.25">
      <c r="AE2280" s="3" t="str">
        <f t="shared" si="113"/>
        <v>RA_550_59.3_4_202425</v>
      </c>
      <c r="AF2280" s="3">
        <v>202425</v>
      </c>
      <c r="AG2280" s="3" t="s">
        <v>193</v>
      </c>
      <c r="AH2280" s="3">
        <v>550</v>
      </c>
      <c r="AI2280" s="3">
        <v>59.3</v>
      </c>
      <c r="AJ2280" s="3" t="s">
        <v>269</v>
      </c>
      <c r="AK2280" s="3">
        <v>4</v>
      </c>
      <c r="AL2280" s="3">
        <v>568.13900000000001</v>
      </c>
    </row>
    <row r="2281" spans="31:38" x14ac:dyDescent="0.25">
      <c r="AE2281" s="3" t="str">
        <f t="shared" si="113"/>
        <v>RA_552_59.3_4_202425</v>
      </c>
      <c r="AF2281" s="3">
        <v>202425</v>
      </c>
      <c r="AG2281" s="3" t="s">
        <v>193</v>
      </c>
      <c r="AH2281" s="3">
        <v>552</v>
      </c>
      <c r="AI2281" s="3">
        <v>59.3</v>
      </c>
      <c r="AJ2281" s="3" t="s">
        <v>269</v>
      </c>
      <c r="AK2281" s="3">
        <v>4</v>
      </c>
      <c r="AL2281" s="3">
        <v>0</v>
      </c>
    </row>
    <row r="2282" spans="31:38" x14ac:dyDescent="0.25">
      <c r="AE2282" s="3" t="str">
        <f t="shared" si="113"/>
        <v>RA_562_59.3_4_202425</v>
      </c>
      <c r="AF2282" s="3">
        <v>202425</v>
      </c>
      <c r="AG2282" s="3" t="s">
        <v>193</v>
      </c>
      <c r="AH2282" s="3">
        <v>562</v>
      </c>
      <c r="AI2282" s="3">
        <v>59.3</v>
      </c>
      <c r="AJ2282" s="3" t="s">
        <v>269</v>
      </c>
      <c r="AK2282" s="3">
        <v>4</v>
      </c>
      <c r="AL2282" s="3">
        <v>0</v>
      </c>
    </row>
    <row r="2283" spans="31:38" x14ac:dyDescent="0.25">
      <c r="AE2283" s="3" t="str">
        <f t="shared" si="113"/>
        <v>RA_566_59.3_4_202425</v>
      </c>
      <c r="AF2283" s="3">
        <v>202425</v>
      </c>
      <c r="AG2283" s="3" t="s">
        <v>193</v>
      </c>
      <c r="AH2283" s="3">
        <v>566</v>
      </c>
      <c r="AI2283" s="3">
        <v>59.3</v>
      </c>
      <c r="AJ2283" s="3" t="s">
        <v>269</v>
      </c>
      <c r="AK2283" s="3">
        <v>4</v>
      </c>
      <c r="AL2283" s="3">
        <v>0</v>
      </c>
    </row>
    <row r="2284" spans="31:38" x14ac:dyDescent="0.25">
      <c r="AE2284" s="3" t="str">
        <f t="shared" si="113"/>
        <v>RA_568_59.3_4_202425</v>
      </c>
      <c r="AF2284" s="3">
        <v>202425</v>
      </c>
      <c r="AG2284" s="3" t="s">
        <v>193</v>
      </c>
      <c r="AH2284" s="3">
        <v>568</v>
      </c>
      <c r="AI2284" s="3">
        <v>59.3</v>
      </c>
      <c r="AJ2284" s="3" t="s">
        <v>269</v>
      </c>
      <c r="AK2284" s="3">
        <v>4</v>
      </c>
      <c r="AL2284" s="3">
        <v>0</v>
      </c>
    </row>
    <row r="2285" spans="31:38" x14ac:dyDescent="0.25">
      <c r="AE2285" s="3" t="str">
        <f t="shared" si="113"/>
        <v>RA_572_59.3_4_202425</v>
      </c>
      <c r="AF2285" s="3">
        <v>202425</v>
      </c>
      <c r="AG2285" s="3" t="s">
        <v>193</v>
      </c>
      <c r="AH2285" s="3">
        <v>572</v>
      </c>
      <c r="AI2285" s="3">
        <v>59.3</v>
      </c>
      <c r="AJ2285" s="3" t="s">
        <v>269</v>
      </c>
      <c r="AK2285" s="3">
        <v>4</v>
      </c>
      <c r="AL2285" s="3">
        <v>0</v>
      </c>
    </row>
    <row r="2286" spans="31:38" x14ac:dyDescent="0.25">
      <c r="AE2286" s="3" t="str">
        <f t="shared" si="113"/>
        <v>RA_574_59.3_4_202425</v>
      </c>
      <c r="AF2286" s="3">
        <v>202425</v>
      </c>
      <c r="AG2286" s="3" t="s">
        <v>193</v>
      </c>
      <c r="AH2286" s="3">
        <v>574</v>
      </c>
      <c r="AI2286" s="3">
        <v>59.3</v>
      </c>
      <c r="AJ2286" s="3" t="s">
        <v>269</v>
      </c>
      <c r="AK2286" s="3">
        <v>4</v>
      </c>
      <c r="AL2286" s="3">
        <v>0</v>
      </c>
    </row>
    <row r="2287" spans="31:38" x14ac:dyDescent="0.25">
      <c r="AE2287" s="3" t="str">
        <f t="shared" si="113"/>
        <v>RA_576_59.3_4_202425</v>
      </c>
      <c r="AF2287" s="3">
        <v>202425</v>
      </c>
      <c r="AG2287" s="3" t="s">
        <v>193</v>
      </c>
      <c r="AH2287" s="3">
        <v>576</v>
      </c>
      <c r="AI2287" s="3">
        <v>59.3</v>
      </c>
      <c r="AJ2287" s="3" t="s">
        <v>269</v>
      </c>
      <c r="AK2287" s="3">
        <v>4</v>
      </c>
      <c r="AL2287" s="3">
        <v>0</v>
      </c>
    </row>
    <row r="2288" spans="31:38" x14ac:dyDescent="0.25">
      <c r="AE2288" s="3" t="str">
        <f t="shared" si="113"/>
        <v>RA_582_59.3_4_202425</v>
      </c>
      <c r="AF2288" s="3">
        <v>202425</v>
      </c>
      <c r="AG2288" s="3" t="s">
        <v>193</v>
      </c>
      <c r="AH2288" s="3">
        <v>582</v>
      </c>
      <c r="AI2288" s="3">
        <v>59.3</v>
      </c>
      <c r="AJ2288" s="3" t="s">
        <v>269</v>
      </c>
      <c r="AK2288" s="3">
        <v>4</v>
      </c>
      <c r="AL2288" s="3">
        <v>0</v>
      </c>
    </row>
    <row r="2289" spans="31:38" x14ac:dyDescent="0.25">
      <c r="AE2289" s="3" t="str">
        <f t="shared" si="113"/>
        <v>RA_586_59.3_4_202425</v>
      </c>
      <c r="AF2289" s="3">
        <v>202425</v>
      </c>
      <c r="AG2289" s="3" t="s">
        <v>193</v>
      </c>
      <c r="AH2289" s="3">
        <v>586</v>
      </c>
      <c r="AI2289" s="3">
        <v>59.3</v>
      </c>
      <c r="AJ2289" s="3" t="s">
        <v>269</v>
      </c>
      <c r="AK2289" s="3">
        <v>4</v>
      </c>
      <c r="AL2289" s="3">
        <v>0</v>
      </c>
    </row>
    <row r="2290" spans="31:38" x14ac:dyDescent="0.25">
      <c r="AE2290" s="3" t="str">
        <f t="shared" si="113"/>
        <v>RA_544_59.3_4_202425</v>
      </c>
      <c r="AF2290" s="3">
        <v>202425</v>
      </c>
      <c r="AG2290" s="3" t="s">
        <v>193</v>
      </c>
      <c r="AH2290" s="3">
        <v>544</v>
      </c>
      <c r="AI2290" s="3">
        <v>59.3</v>
      </c>
      <c r="AJ2290" s="3" t="s">
        <v>269</v>
      </c>
      <c r="AK2290" s="3">
        <v>4</v>
      </c>
      <c r="AL2290" s="3">
        <v>592.88409480101222</v>
      </c>
    </row>
    <row r="2291" spans="31:38" x14ac:dyDescent="0.25">
      <c r="AE2291" s="3" t="str">
        <f t="shared" si="113"/>
        <v>RA_584_59.3_4_202425</v>
      </c>
      <c r="AF2291" s="3">
        <v>202425</v>
      </c>
      <c r="AG2291" s="3" t="s">
        <v>193</v>
      </c>
      <c r="AH2291" s="3">
        <v>584</v>
      </c>
      <c r="AI2291" s="3">
        <v>59.3</v>
      </c>
      <c r="AJ2291" s="3" t="s">
        <v>269</v>
      </c>
      <c r="AK2291" s="3">
        <v>4</v>
      </c>
      <c r="AL2291" s="3">
        <v>0</v>
      </c>
    </row>
    <row r="2292" spans="31:38" x14ac:dyDescent="0.25">
      <c r="AE2292" s="3" t="str">
        <f t="shared" si="113"/>
        <v>RA_520_59.3_4_202425</v>
      </c>
      <c r="AF2292" s="3">
        <v>202425</v>
      </c>
      <c r="AG2292" s="3" t="s">
        <v>193</v>
      </c>
      <c r="AH2292" s="3">
        <v>520</v>
      </c>
      <c r="AI2292" s="3">
        <v>59.3</v>
      </c>
      <c r="AJ2292" s="3" t="s">
        <v>269</v>
      </c>
      <c r="AK2292" s="3">
        <v>4</v>
      </c>
      <c r="AL2292" s="3">
        <v>236.994</v>
      </c>
    </row>
    <row r="2293" spans="31:38" x14ac:dyDescent="0.25">
      <c r="AE2293" s="3" t="str">
        <f t="shared" si="113"/>
        <v>RA_514_59.3_4_202425</v>
      </c>
      <c r="AF2293" s="3">
        <v>202425</v>
      </c>
      <c r="AG2293" s="3" t="s">
        <v>193</v>
      </c>
      <c r="AH2293" s="3">
        <v>514</v>
      </c>
      <c r="AI2293" s="3">
        <v>59.3</v>
      </c>
      <c r="AJ2293" s="3" t="s">
        <v>269</v>
      </c>
      <c r="AK2293" s="3">
        <v>4</v>
      </c>
      <c r="AL2293" s="3">
        <v>-12.5</v>
      </c>
    </row>
    <row r="2294" spans="31:38" x14ac:dyDescent="0.25">
      <c r="AE2294" s="3" t="str">
        <f t="shared" si="113"/>
        <v>RA_542_59.3_4_202425</v>
      </c>
      <c r="AF2294" s="3">
        <v>202425</v>
      </c>
      <c r="AG2294" s="3" t="s">
        <v>193</v>
      </c>
      <c r="AH2294" s="3">
        <v>542</v>
      </c>
      <c r="AI2294" s="3">
        <v>59.3</v>
      </c>
      <c r="AJ2294" s="3" t="s">
        <v>269</v>
      </c>
      <c r="AK2294" s="3">
        <v>4</v>
      </c>
      <c r="AL2294" s="3">
        <v>223.74299999999999</v>
      </c>
    </row>
    <row r="2295" spans="31:38" x14ac:dyDescent="0.25">
      <c r="AE2295" s="3" t="str">
        <f t="shared" si="113"/>
        <v>RA_512_59.3_4_202425</v>
      </c>
      <c r="AF2295" s="3">
        <v>202425</v>
      </c>
      <c r="AG2295" s="3" t="s">
        <v>193</v>
      </c>
      <c r="AH2295" s="3">
        <v>512</v>
      </c>
      <c r="AI2295" s="3">
        <v>59.3</v>
      </c>
      <c r="AJ2295" s="3" t="s">
        <v>269</v>
      </c>
      <c r="AK2295" s="3">
        <v>4</v>
      </c>
      <c r="AL2295" s="3">
        <v>0</v>
      </c>
    </row>
    <row r="2296" spans="31:38" x14ac:dyDescent="0.25">
      <c r="AE2296" s="3" t="str">
        <f t="shared" si="113"/>
        <v>RA_518_59.3_4_202425</v>
      </c>
      <c r="AF2296" s="3">
        <v>202425</v>
      </c>
      <c r="AG2296" s="3" t="s">
        <v>193</v>
      </c>
      <c r="AH2296" s="3">
        <v>518</v>
      </c>
      <c r="AI2296" s="3">
        <v>59.3</v>
      </c>
      <c r="AJ2296" s="3" t="s">
        <v>269</v>
      </c>
      <c r="AK2296" s="3">
        <v>4</v>
      </c>
      <c r="AL2296" s="3">
        <v>7.8479999999999999</v>
      </c>
    </row>
    <row r="2297" spans="31:38" x14ac:dyDescent="0.25">
      <c r="AE2297" s="3" t="str">
        <f t="shared" si="113"/>
        <v>RA_522_59.3_4_202425</v>
      </c>
      <c r="AF2297" s="3">
        <v>202425</v>
      </c>
      <c r="AG2297" s="3" t="s">
        <v>193</v>
      </c>
      <c r="AH2297" s="3">
        <v>522</v>
      </c>
      <c r="AI2297" s="3">
        <v>59.3</v>
      </c>
      <c r="AJ2297" s="3" t="s">
        <v>269</v>
      </c>
      <c r="AK2297" s="3">
        <v>4</v>
      </c>
      <c r="AL2297" s="3">
        <v>320.529</v>
      </c>
    </row>
    <row r="2298" spans="31:38" x14ac:dyDescent="0.25">
      <c r="AE2298" s="3" t="str">
        <f t="shared" si="113"/>
        <v>RA_524_59.3_4_202425</v>
      </c>
      <c r="AF2298" s="3">
        <v>202425</v>
      </c>
      <c r="AG2298" s="3" t="s">
        <v>193</v>
      </c>
      <c r="AH2298" s="3">
        <v>524</v>
      </c>
      <c r="AI2298" s="3">
        <v>59.3</v>
      </c>
      <c r="AJ2298" s="3" t="s">
        <v>269</v>
      </c>
      <c r="AK2298" s="3">
        <v>4</v>
      </c>
      <c r="AL2298" s="3">
        <v>0</v>
      </c>
    </row>
    <row r="2299" spans="31:38" x14ac:dyDescent="0.25">
      <c r="AE2299" s="3" t="str">
        <f t="shared" si="113"/>
        <v>RA_526_59.3_4_202425</v>
      </c>
      <c r="AF2299" s="3">
        <v>202425</v>
      </c>
      <c r="AG2299" s="3" t="s">
        <v>193</v>
      </c>
      <c r="AH2299" s="3">
        <v>526</v>
      </c>
      <c r="AI2299" s="3">
        <v>59.3</v>
      </c>
      <c r="AJ2299" s="3" t="s">
        <v>269</v>
      </c>
      <c r="AK2299" s="3">
        <v>4</v>
      </c>
      <c r="AL2299" s="3">
        <v>0</v>
      </c>
    </row>
    <row r="2300" spans="31:38" x14ac:dyDescent="0.25">
      <c r="AE2300" s="3" t="str">
        <f t="shared" si="113"/>
        <v>RA_538_59.3_4_202425</v>
      </c>
      <c r="AF2300" s="3">
        <v>202425</v>
      </c>
      <c r="AG2300" s="3" t="s">
        <v>193</v>
      </c>
      <c r="AH2300" s="3">
        <v>538</v>
      </c>
      <c r="AI2300" s="3">
        <v>59.3</v>
      </c>
      <c r="AJ2300" s="3" t="s">
        <v>269</v>
      </c>
      <c r="AK2300" s="3">
        <v>4</v>
      </c>
      <c r="AL2300" s="3">
        <v>178</v>
      </c>
    </row>
    <row r="2301" spans="31:38" x14ac:dyDescent="0.25">
      <c r="AE2301" s="3" t="str">
        <f t="shared" si="113"/>
        <v>RA_516_59.3_4_202425</v>
      </c>
      <c r="AF2301" s="3">
        <v>202425</v>
      </c>
      <c r="AG2301" s="3" t="s">
        <v>193</v>
      </c>
      <c r="AH2301" s="3">
        <v>516</v>
      </c>
      <c r="AI2301" s="3">
        <v>59.3</v>
      </c>
      <c r="AJ2301" s="3" t="s">
        <v>269</v>
      </c>
      <c r="AK2301" s="3">
        <v>4</v>
      </c>
      <c r="AL2301" s="3">
        <v>258.89099999999996</v>
      </c>
    </row>
    <row r="2302" spans="31:38" x14ac:dyDescent="0.25">
      <c r="AE2302" s="3" t="str">
        <f t="shared" si="113"/>
        <v>RA_540_59.3_4_202425</v>
      </c>
      <c r="AF2302" s="3">
        <v>202425</v>
      </c>
      <c r="AG2302" s="3" t="s">
        <v>193</v>
      </c>
      <c r="AH2302" s="3">
        <v>540</v>
      </c>
      <c r="AI2302" s="3">
        <v>59.3</v>
      </c>
      <c r="AJ2302" s="3" t="s">
        <v>269</v>
      </c>
      <c r="AK2302" s="3">
        <v>4</v>
      </c>
      <c r="AL2302" s="3">
        <v>532.625</v>
      </c>
    </row>
    <row r="2303" spans="31:38" x14ac:dyDescent="0.25">
      <c r="AE2303" s="3" t="str">
        <f t="shared" si="113"/>
        <v>RA_528_59.3_4_202425</v>
      </c>
      <c r="AF2303" s="3">
        <v>202425</v>
      </c>
      <c r="AG2303" s="3" t="s">
        <v>193</v>
      </c>
      <c r="AH2303" s="3">
        <v>528</v>
      </c>
      <c r="AI2303" s="3">
        <v>59.3</v>
      </c>
      <c r="AJ2303" s="3" t="s">
        <v>269</v>
      </c>
      <c r="AK2303" s="3">
        <v>4</v>
      </c>
      <c r="AL2303" s="3">
        <v>6</v>
      </c>
    </row>
    <row r="2304" spans="31:38" x14ac:dyDescent="0.25">
      <c r="AE2304" s="3" t="str">
        <f t="shared" si="113"/>
        <v>RA_536_59.3_4_202425</v>
      </c>
      <c r="AF2304" s="3">
        <v>202425</v>
      </c>
      <c r="AG2304" s="3" t="s">
        <v>193</v>
      </c>
      <c r="AH2304" s="3">
        <v>536</v>
      </c>
      <c r="AI2304" s="3">
        <v>59.3</v>
      </c>
      <c r="AJ2304" s="3" t="s">
        <v>269</v>
      </c>
      <c r="AK2304" s="3">
        <v>4</v>
      </c>
      <c r="AL2304" s="3">
        <v>473.78500000000003</v>
      </c>
    </row>
    <row r="2305" spans="31:38" x14ac:dyDescent="0.25">
      <c r="AE2305" s="3" t="str">
        <f t="shared" si="113"/>
        <v>RA_534_59.3_4_202425</v>
      </c>
      <c r="AF2305" s="3">
        <v>202425</v>
      </c>
      <c r="AG2305" s="3" t="s">
        <v>193</v>
      </c>
      <c r="AH2305" s="3">
        <v>534</v>
      </c>
      <c r="AI2305" s="3">
        <v>59.3</v>
      </c>
      <c r="AJ2305" s="3" t="s">
        <v>269</v>
      </c>
      <c r="AK2305" s="3">
        <v>4</v>
      </c>
      <c r="AL2305" s="3">
        <v>368.15100000000001</v>
      </c>
    </row>
    <row r="2306" spans="31:38" x14ac:dyDescent="0.25">
      <c r="AE2306" s="3" t="str">
        <f t="shared" si="113"/>
        <v>RA_532_59.3_4_202425</v>
      </c>
      <c r="AF2306" s="3">
        <v>202425</v>
      </c>
      <c r="AG2306" s="3" t="s">
        <v>193</v>
      </c>
      <c r="AH2306" s="3">
        <v>532</v>
      </c>
      <c r="AI2306" s="3">
        <v>59.3</v>
      </c>
      <c r="AJ2306" s="3" t="s">
        <v>269</v>
      </c>
      <c r="AK2306" s="3">
        <v>4</v>
      </c>
      <c r="AL2306" s="3">
        <v>345.4</v>
      </c>
    </row>
    <row r="2307" spans="31:38" x14ac:dyDescent="0.25">
      <c r="AE2307" s="3" t="str">
        <f t="shared" si="113"/>
        <v>RA_530_59.3_4_202425</v>
      </c>
      <c r="AF2307" s="3">
        <v>202425</v>
      </c>
      <c r="AG2307" s="3" t="s">
        <v>193</v>
      </c>
      <c r="AH2307" s="3">
        <v>530</v>
      </c>
      <c r="AI2307" s="3">
        <v>59.3</v>
      </c>
      <c r="AJ2307" s="3" t="s">
        <v>269</v>
      </c>
      <c r="AK2307" s="3">
        <v>4</v>
      </c>
      <c r="AL2307" s="3">
        <v>0</v>
      </c>
    </row>
    <row r="2308" spans="31:38" x14ac:dyDescent="0.25">
      <c r="AE2308" s="3" t="str">
        <f t="shared" ref="AE2308:AE2371" si="114">AG2308&amp;"_"&amp;AH2308&amp;"_"&amp;AI2308&amp;"_"&amp;AK2308&amp;"_"&amp;AF2308</f>
        <v>RA_576_59.4_4_202526</v>
      </c>
      <c r="AF2308" s="3">
        <v>202526</v>
      </c>
      <c r="AG2308" s="3" t="s">
        <v>193</v>
      </c>
      <c r="AH2308" s="3">
        <v>576</v>
      </c>
      <c r="AI2308" s="3">
        <v>59.4</v>
      </c>
      <c r="AJ2308" s="3" t="s">
        <v>153</v>
      </c>
      <c r="AK2308" s="3">
        <v>4</v>
      </c>
      <c r="AL2308" s="3">
        <v>0</v>
      </c>
    </row>
    <row r="2309" spans="31:38" x14ac:dyDescent="0.25">
      <c r="AE2309" s="3" t="str">
        <f t="shared" si="114"/>
        <v>RA_545_59.4_4_202526</v>
      </c>
      <c r="AF2309" s="3">
        <v>202526</v>
      </c>
      <c r="AG2309" s="3" t="s">
        <v>193</v>
      </c>
      <c r="AH2309" s="3">
        <v>545</v>
      </c>
      <c r="AI2309" s="3">
        <v>59.4</v>
      </c>
      <c r="AJ2309" s="3" t="s">
        <v>153</v>
      </c>
      <c r="AK2309" s="3">
        <v>4</v>
      </c>
      <c r="AL2309" s="3">
        <v>0</v>
      </c>
    </row>
    <row r="2310" spans="31:38" x14ac:dyDescent="0.25">
      <c r="AE2310" s="3" t="str">
        <f t="shared" si="114"/>
        <v>RA_546_59.4_4_202526</v>
      </c>
      <c r="AF2310" s="3">
        <v>202526</v>
      </c>
      <c r="AG2310" s="3" t="s">
        <v>193</v>
      </c>
      <c r="AH2310" s="3">
        <v>546</v>
      </c>
      <c r="AI2310" s="3">
        <v>59.4</v>
      </c>
      <c r="AJ2310" s="3" t="s">
        <v>153</v>
      </c>
      <c r="AK2310" s="3">
        <v>4</v>
      </c>
      <c r="AL2310" s="3">
        <v>328</v>
      </c>
    </row>
    <row r="2311" spans="31:38" x14ac:dyDescent="0.25">
      <c r="AE2311" s="3" t="str">
        <f t="shared" si="114"/>
        <v>RA_548_59.4_4_202526</v>
      </c>
      <c r="AF2311" s="3">
        <v>202526</v>
      </c>
      <c r="AG2311" s="3" t="s">
        <v>193</v>
      </c>
      <c r="AH2311" s="3">
        <v>548</v>
      </c>
      <c r="AI2311" s="3">
        <v>59.4</v>
      </c>
      <c r="AJ2311" s="3" t="s">
        <v>153</v>
      </c>
      <c r="AK2311" s="3">
        <v>4</v>
      </c>
      <c r="AL2311" s="3">
        <v>107.685</v>
      </c>
    </row>
    <row r="2312" spans="31:38" x14ac:dyDescent="0.25">
      <c r="AE2312" s="3" t="str">
        <f t="shared" si="114"/>
        <v>RA_550_59.4_4_202526</v>
      </c>
      <c r="AF2312" s="3">
        <v>202526</v>
      </c>
      <c r="AG2312" s="3" t="s">
        <v>193</v>
      </c>
      <c r="AH2312" s="3">
        <v>550</v>
      </c>
      <c r="AI2312" s="3">
        <v>59.4</v>
      </c>
      <c r="AJ2312" s="3" t="s">
        <v>153</v>
      </c>
      <c r="AK2312" s="3">
        <v>4</v>
      </c>
      <c r="AL2312" s="3">
        <v>0</v>
      </c>
    </row>
    <row r="2313" spans="31:38" x14ac:dyDescent="0.25">
      <c r="AE2313" s="3" t="str">
        <f t="shared" si="114"/>
        <v>RA_552_59.4_4_202526</v>
      </c>
      <c r="AF2313" s="3">
        <v>202526</v>
      </c>
      <c r="AG2313" s="3" t="s">
        <v>193</v>
      </c>
      <c r="AH2313" s="3">
        <v>552</v>
      </c>
      <c r="AI2313" s="3">
        <v>59.4</v>
      </c>
      <c r="AJ2313" s="3" t="s">
        <v>153</v>
      </c>
      <c r="AK2313" s="3">
        <v>4</v>
      </c>
      <c r="AL2313" s="3">
        <v>1456.02</v>
      </c>
    </row>
    <row r="2314" spans="31:38" x14ac:dyDescent="0.25">
      <c r="AE2314" s="3" t="str">
        <f t="shared" si="114"/>
        <v>RA_562_59.4_4_202526</v>
      </c>
      <c r="AF2314" s="3">
        <v>202526</v>
      </c>
      <c r="AG2314" s="3" t="s">
        <v>193</v>
      </c>
      <c r="AH2314" s="3">
        <v>562</v>
      </c>
      <c r="AI2314" s="3">
        <v>59.4</v>
      </c>
      <c r="AJ2314" s="3" t="s">
        <v>153</v>
      </c>
      <c r="AK2314" s="3">
        <v>4</v>
      </c>
      <c r="AL2314" s="3">
        <v>0</v>
      </c>
    </row>
    <row r="2315" spans="31:38" x14ac:dyDescent="0.25">
      <c r="AE2315" s="3" t="str">
        <f t="shared" si="114"/>
        <v>RA_564_59.4_4_202526</v>
      </c>
      <c r="AF2315" s="3">
        <v>202526</v>
      </c>
      <c r="AG2315" s="3" t="s">
        <v>193</v>
      </c>
      <c r="AH2315" s="3">
        <v>564</v>
      </c>
      <c r="AI2315" s="3">
        <v>59.4</v>
      </c>
      <c r="AJ2315" s="3" t="s">
        <v>153</v>
      </c>
      <c r="AK2315" s="3">
        <v>4</v>
      </c>
      <c r="AL2315" s="3">
        <v>0</v>
      </c>
    </row>
    <row r="2316" spans="31:38" x14ac:dyDescent="0.25">
      <c r="AE2316" s="3" t="str">
        <f t="shared" si="114"/>
        <v>RA_566_59.4_4_202526</v>
      </c>
      <c r="AF2316" s="3">
        <v>202526</v>
      </c>
      <c r="AG2316" s="3" t="s">
        <v>193</v>
      </c>
      <c r="AH2316" s="3">
        <v>566</v>
      </c>
      <c r="AI2316" s="3">
        <v>59.4</v>
      </c>
      <c r="AJ2316" s="3" t="s">
        <v>153</v>
      </c>
      <c r="AK2316" s="3">
        <v>4</v>
      </c>
      <c r="AL2316" s="3">
        <v>0</v>
      </c>
    </row>
    <row r="2317" spans="31:38" x14ac:dyDescent="0.25">
      <c r="AE2317" s="3" t="str">
        <f t="shared" si="114"/>
        <v>RA_568_59.4_4_202526</v>
      </c>
      <c r="AF2317" s="3">
        <v>202526</v>
      </c>
      <c r="AG2317" s="3" t="s">
        <v>193</v>
      </c>
      <c r="AH2317" s="3">
        <v>568</v>
      </c>
      <c r="AI2317" s="3">
        <v>59.4</v>
      </c>
      <c r="AJ2317" s="3" t="s">
        <v>153</v>
      </c>
      <c r="AK2317" s="3">
        <v>4</v>
      </c>
      <c r="AL2317" s="3">
        <v>0</v>
      </c>
    </row>
    <row r="2318" spans="31:38" x14ac:dyDescent="0.25">
      <c r="AE2318" s="3" t="str">
        <f t="shared" si="114"/>
        <v>RA_584_59.4_4_202526</v>
      </c>
      <c r="AF2318" s="3">
        <v>202526</v>
      </c>
      <c r="AG2318" s="3" t="s">
        <v>193</v>
      </c>
      <c r="AH2318" s="3">
        <v>584</v>
      </c>
      <c r="AI2318" s="3">
        <v>59.4</v>
      </c>
      <c r="AJ2318" s="3" t="s">
        <v>153</v>
      </c>
      <c r="AK2318" s="3">
        <v>4</v>
      </c>
      <c r="AL2318" s="3">
        <v>0</v>
      </c>
    </row>
    <row r="2319" spans="31:38" x14ac:dyDescent="0.25">
      <c r="AE2319" s="3" t="str">
        <f t="shared" si="114"/>
        <v>RA_574_59.4_4_202526</v>
      </c>
      <c r="AF2319" s="3">
        <v>202526</v>
      </c>
      <c r="AG2319" s="3" t="s">
        <v>193</v>
      </c>
      <c r="AH2319" s="3">
        <v>574</v>
      </c>
      <c r="AI2319" s="3">
        <v>59.4</v>
      </c>
      <c r="AJ2319" s="3" t="s">
        <v>153</v>
      </c>
      <c r="AK2319" s="3">
        <v>4</v>
      </c>
      <c r="AL2319" s="3">
        <v>0</v>
      </c>
    </row>
    <row r="2320" spans="31:38" x14ac:dyDescent="0.25">
      <c r="AE2320" s="3" t="str">
        <f t="shared" si="114"/>
        <v>RA_582_59.4_4_202526</v>
      </c>
      <c r="AF2320" s="3">
        <v>202526</v>
      </c>
      <c r="AG2320" s="3" t="s">
        <v>193</v>
      </c>
      <c r="AH2320" s="3">
        <v>582</v>
      </c>
      <c r="AI2320" s="3">
        <v>59.4</v>
      </c>
      <c r="AJ2320" s="3" t="s">
        <v>153</v>
      </c>
      <c r="AK2320" s="3">
        <v>4</v>
      </c>
      <c r="AL2320" s="3">
        <v>0</v>
      </c>
    </row>
    <row r="2321" spans="31:38" x14ac:dyDescent="0.25">
      <c r="AE2321" s="3" t="str">
        <f t="shared" si="114"/>
        <v>RA_586_59.4_4_202526</v>
      </c>
      <c r="AF2321" s="3">
        <v>202526</v>
      </c>
      <c r="AG2321" s="3" t="s">
        <v>193</v>
      </c>
      <c r="AH2321" s="3">
        <v>586</v>
      </c>
      <c r="AI2321" s="3">
        <v>59.4</v>
      </c>
      <c r="AJ2321" s="3" t="s">
        <v>153</v>
      </c>
      <c r="AK2321" s="3">
        <v>4</v>
      </c>
      <c r="AL2321" s="3">
        <v>0</v>
      </c>
    </row>
    <row r="2322" spans="31:38" x14ac:dyDescent="0.25">
      <c r="AE2322" s="3" t="str">
        <f t="shared" si="114"/>
        <v>RA_540_59.4_4_202526</v>
      </c>
      <c r="AF2322" s="3">
        <v>202526</v>
      </c>
      <c r="AG2322" s="3" t="s">
        <v>193</v>
      </c>
      <c r="AH2322" s="3">
        <v>540</v>
      </c>
      <c r="AI2322" s="3">
        <v>59.4</v>
      </c>
      <c r="AJ2322" s="3" t="s">
        <v>153</v>
      </c>
      <c r="AK2322" s="3">
        <v>4</v>
      </c>
      <c r="AL2322" s="3">
        <v>493.108</v>
      </c>
    </row>
    <row r="2323" spans="31:38" x14ac:dyDescent="0.25">
      <c r="AE2323" s="3" t="str">
        <f t="shared" si="114"/>
        <v>RA_572_59.4_4_202526</v>
      </c>
      <c r="AF2323" s="3">
        <v>202526</v>
      </c>
      <c r="AG2323" s="3" t="s">
        <v>193</v>
      </c>
      <c r="AH2323" s="3">
        <v>572</v>
      </c>
      <c r="AI2323" s="3">
        <v>59.4</v>
      </c>
      <c r="AJ2323" s="3" t="s">
        <v>153</v>
      </c>
      <c r="AK2323" s="3">
        <v>4</v>
      </c>
      <c r="AL2323" s="3">
        <v>0</v>
      </c>
    </row>
    <row r="2324" spans="31:38" x14ac:dyDescent="0.25">
      <c r="AE2324" s="3" t="str">
        <f t="shared" si="114"/>
        <v>RA_522_59.4_4_202526</v>
      </c>
      <c r="AF2324" s="3">
        <v>202526</v>
      </c>
      <c r="AG2324" s="3" t="s">
        <v>193</v>
      </c>
      <c r="AH2324" s="3">
        <v>522</v>
      </c>
      <c r="AI2324" s="3">
        <v>59.4</v>
      </c>
      <c r="AJ2324" s="3" t="s">
        <v>153</v>
      </c>
      <c r="AK2324" s="3">
        <v>4</v>
      </c>
      <c r="AL2324" s="3">
        <v>0</v>
      </c>
    </row>
    <row r="2325" spans="31:38" x14ac:dyDescent="0.25">
      <c r="AE2325" s="3" t="str">
        <f t="shared" si="114"/>
        <v>RA_544_59.4_4_202526</v>
      </c>
      <c r="AF2325" s="3">
        <v>202526</v>
      </c>
      <c r="AG2325" s="3" t="s">
        <v>193</v>
      </c>
      <c r="AH2325" s="3">
        <v>544</v>
      </c>
      <c r="AI2325" s="3">
        <v>59.4</v>
      </c>
      <c r="AJ2325" s="3" t="s">
        <v>153</v>
      </c>
      <c r="AK2325" s="3">
        <v>4</v>
      </c>
      <c r="AL2325" s="3">
        <v>513.81646486486488</v>
      </c>
    </row>
    <row r="2326" spans="31:38" x14ac:dyDescent="0.25">
      <c r="AE2326" s="3" t="str">
        <f t="shared" si="114"/>
        <v>RA_542_59.4_4_202526</v>
      </c>
      <c r="AF2326" s="3">
        <v>202526</v>
      </c>
      <c r="AG2326" s="3" t="s">
        <v>193</v>
      </c>
      <c r="AH2326" s="3">
        <v>542</v>
      </c>
      <c r="AI2326" s="3">
        <v>59.4</v>
      </c>
      <c r="AJ2326" s="3" t="s">
        <v>153</v>
      </c>
      <c r="AK2326" s="3">
        <v>4</v>
      </c>
      <c r="AL2326" s="3">
        <v>41.2</v>
      </c>
    </row>
    <row r="2327" spans="31:38" x14ac:dyDescent="0.25">
      <c r="AE2327" s="3" t="str">
        <f t="shared" si="114"/>
        <v>RA_514_59.4_4_202526</v>
      </c>
      <c r="AF2327" s="3">
        <v>202526</v>
      </c>
      <c r="AG2327" s="3" t="s">
        <v>193</v>
      </c>
      <c r="AH2327" s="3">
        <v>514</v>
      </c>
      <c r="AI2327" s="3">
        <v>59.4</v>
      </c>
      <c r="AJ2327" s="3" t="s">
        <v>153</v>
      </c>
      <c r="AK2327" s="3">
        <v>4</v>
      </c>
      <c r="AL2327" s="3">
        <v>0</v>
      </c>
    </row>
    <row r="2328" spans="31:38" x14ac:dyDescent="0.25">
      <c r="AE2328" s="3" t="str">
        <f t="shared" si="114"/>
        <v>RA_516_59.4_4_202526</v>
      </c>
      <c r="AF2328" s="3">
        <v>202526</v>
      </c>
      <c r="AG2328" s="3" t="s">
        <v>193</v>
      </c>
      <c r="AH2328" s="3">
        <v>516</v>
      </c>
      <c r="AI2328" s="3">
        <v>59.4</v>
      </c>
      <c r="AJ2328" s="3" t="s">
        <v>153</v>
      </c>
      <c r="AK2328" s="3">
        <v>4</v>
      </c>
      <c r="AL2328" s="3">
        <v>287</v>
      </c>
    </row>
    <row r="2329" spans="31:38" x14ac:dyDescent="0.25">
      <c r="AE2329" s="3" t="str">
        <f t="shared" si="114"/>
        <v>RA_520_59.4_4_202526</v>
      </c>
      <c r="AF2329" s="3">
        <v>202526</v>
      </c>
      <c r="AG2329" s="3" t="s">
        <v>193</v>
      </c>
      <c r="AH2329" s="3">
        <v>520</v>
      </c>
      <c r="AI2329" s="3">
        <v>59.4</v>
      </c>
      <c r="AJ2329" s="3" t="s">
        <v>153</v>
      </c>
      <c r="AK2329" s="3">
        <v>4</v>
      </c>
      <c r="AL2329" s="3">
        <v>575.59800000000007</v>
      </c>
    </row>
    <row r="2330" spans="31:38" x14ac:dyDescent="0.25">
      <c r="AE2330" s="3" t="str">
        <f t="shared" si="114"/>
        <v>RA_512_59.4_4_202526</v>
      </c>
      <c r="AF2330" s="3">
        <v>202526</v>
      </c>
      <c r="AG2330" s="3" t="s">
        <v>193</v>
      </c>
      <c r="AH2330" s="3">
        <v>512</v>
      </c>
      <c r="AI2330" s="3">
        <v>59.4</v>
      </c>
      <c r="AJ2330" s="3" t="s">
        <v>153</v>
      </c>
      <c r="AK2330" s="3">
        <v>4</v>
      </c>
      <c r="AL2330" s="3">
        <v>0</v>
      </c>
    </row>
    <row r="2331" spans="31:38" x14ac:dyDescent="0.25">
      <c r="AE2331" s="3" t="str">
        <f t="shared" si="114"/>
        <v>RA_524_59.4_4_202526</v>
      </c>
      <c r="AF2331" s="3">
        <v>202526</v>
      </c>
      <c r="AG2331" s="3" t="s">
        <v>193</v>
      </c>
      <c r="AH2331" s="3">
        <v>524</v>
      </c>
      <c r="AI2331" s="3">
        <v>59.4</v>
      </c>
      <c r="AJ2331" s="3" t="s">
        <v>153</v>
      </c>
      <c r="AK2331" s="3">
        <v>4</v>
      </c>
      <c r="AL2331" s="3">
        <v>75.47999999999999</v>
      </c>
    </row>
    <row r="2332" spans="31:38" x14ac:dyDescent="0.25">
      <c r="AE2332" s="3" t="str">
        <f t="shared" si="114"/>
        <v>RA_526_59.4_4_202526</v>
      </c>
      <c r="AF2332" s="3">
        <v>202526</v>
      </c>
      <c r="AG2332" s="3" t="s">
        <v>193</v>
      </c>
      <c r="AH2332" s="3">
        <v>526</v>
      </c>
      <c r="AI2332" s="3">
        <v>59.4</v>
      </c>
      <c r="AJ2332" s="3" t="s">
        <v>153</v>
      </c>
      <c r="AK2332" s="3">
        <v>4</v>
      </c>
      <c r="AL2332" s="3">
        <v>0</v>
      </c>
    </row>
    <row r="2333" spans="31:38" x14ac:dyDescent="0.25">
      <c r="AE2333" s="3" t="str">
        <f t="shared" si="114"/>
        <v>RA_528_59.4_4_202526</v>
      </c>
      <c r="AF2333" s="3">
        <v>202526</v>
      </c>
      <c r="AG2333" s="3" t="s">
        <v>193</v>
      </c>
      <c r="AH2333" s="3">
        <v>528</v>
      </c>
      <c r="AI2333" s="3">
        <v>59.4</v>
      </c>
      <c r="AJ2333" s="3" t="s">
        <v>153</v>
      </c>
      <c r="AK2333" s="3">
        <v>4</v>
      </c>
      <c r="AL2333" s="3">
        <v>0</v>
      </c>
    </row>
    <row r="2334" spans="31:38" x14ac:dyDescent="0.25">
      <c r="AE2334" s="3" t="str">
        <f t="shared" si="114"/>
        <v>RA_530_59.4_4_202526</v>
      </c>
      <c r="AF2334" s="3">
        <v>202526</v>
      </c>
      <c r="AG2334" s="3" t="s">
        <v>193</v>
      </c>
      <c r="AH2334" s="3">
        <v>530</v>
      </c>
      <c r="AI2334" s="3">
        <v>59.4</v>
      </c>
      <c r="AJ2334" s="3" t="s">
        <v>153</v>
      </c>
      <c r="AK2334" s="3">
        <v>4</v>
      </c>
      <c r="AL2334" s="3">
        <v>0</v>
      </c>
    </row>
    <row r="2335" spans="31:38" x14ac:dyDescent="0.25">
      <c r="AE2335" s="3" t="str">
        <f t="shared" si="114"/>
        <v>RA_532_59.4_4_202526</v>
      </c>
      <c r="AF2335" s="3">
        <v>202526</v>
      </c>
      <c r="AG2335" s="3" t="s">
        <v>193</v>
      </c>
      <c r="AH2335" s="3">
        <v>532</v>
      </c>
      <c r="AI2335" s="3">
        <v>59.4</v>
      </c>
      <c r="AJ2335" s="3" t="s">
        <v>153</v>
      </c>
      <c r="AK2335" s="3">
        <v>4</v>
      </c>
      <c r="AL2335" s="3">
        <v>204.83699999999999</v>
      </c>
    </row>
    <row r="2336" spans="31:38" x14ac:dyDescent="0.25">
      <c r="AE2336" s="3" t="str">
        <f t="shared" si="114"/>
        <v>RA_534_59.4_4_202526</v>
      </c>
      <c r="AF2336" s="3">
        <v>202526</v>
      </c>
      <c r="AG2336" s="3" t="s">
        <v>193</v>
      </c>
      <c r="AH2336" s="3">
        <v>534</v>
      </c>
      <c r="AI2336" s="3">
        <v>59.4</v>
      </c>
      <c r="AJ2336" s="3" t="s">
        <v>153</v>
      </c>
      <c r="AK2336" s="3">
        <v>4</v>
      </c>
      <c r="AL2336" s="3">
        <v>0</v>
      </c>
    </row>
    <row r="2337" spans="31:38" x14ac:dyDescent="0.25">
      <c r="AE2337" s="3" t="str">
        <f t="shared" si="114"/>
        <v>RA_536_59.4_4_202526</v>
      </c>
      <c r="AF2337" s="3">
        <v>202526</v>
      </c>
      <c r="AG2337" s="3" t="s">
        <v>193</v>
      </c>
      <c r="AH2337" s="3">
        <v>536</v>
      </c>
      <c r="AI2337" s="3">
        <v>59.4</v>
      </c>
      <c r="AJ2337" s="3" t="s">
        <v>153</v>
      </c>
      <c r="AK2337" s="3">
        <v>4</v>
      </c>
      <c r="AL2337" s="3">
        <v>783.83699999999999</v>
      </c>
    </row>
    <row r="2338" spans="31:38" x14ac:dyDescent="0.25">
      <c r="AE2338" s="3" t="str">
        <f t="shared" si="114"/>
        <v>RA_538_59.4_4_202526</v>
      </c>
      <c r="AF2338" s="3">
        <v>202526</v>
      </c>
      <c r="AG2338" s="3" t="s">
        <v>193</v>
      </c>
      <c r="AH2338" s="3">
        <v>538</v>
      </c>
      <c r="AI2338" s="3">
        <v>59.4</v>
      </c>
      <c r="AJ2338" s="3" t="s">
        <v>153</v>
      </c>
      <c r="AK2338" s="3">
        <v>4</v>
      </c>
      <c r="AL2338" s="3">
        <v>0</v>
      </c>
    </row>
    <row r="2339" spans="31:38" x14ac:dyDescent="0.25">
      <c r="AE2339" s="3" t="str">
        <f t="shared" si="114"/>
        <v>RA_518_59.4_4_202526</v>
      </c>
      <c r="AF2339" s="3">
        <v>202526</v>
      </c>
      <c r="AG2339" s="3" t="s">
        <v>193</v>
      </c>
      <c r="AH2339" s="3">
        <v>518</v>
      </c>
      <c r="AI2339" s="3">
        <v>59.4</v>
      </c>
      <c r="AJ2339" s="3" t="s">
        <v>153</v>
      </c>
      <c r="AK2339" s="3">
        <v>4</v>
      </c>
      <c r="AL2339" s="3">
        <v>70.376607553466684</v>
      </c>
    </row>
    <row r="2340" spans="31:38" x14ac:dyDescent="0.25">
      <c r="AE2340" s="3" t="str">
        <f t="shared" si="114"/>
        <v>RA_582_59.4_4_202425</v>
      </c>
      <c r="AF2340" s="3">
        <v>202425</v>
      </c>
      <c r="AG2340" s="3" t="s">
        <v>193</v>
      </c>
      <c r="AH2340" s="3">
        <v>582</v>
      </c>
      <c r="AI2340" s="3">
        <v>59.4</v>
      </c>
      <c r="AJ2340" s="3" t="s">
        <v>153</v>
      </c>
      <c r="AK2340" s="3">
        <v>4</v>
      </c>
      <c r="AL2340" s="3">
        <v>0</v>
      </c>
    </row>
    <row r="2341" spans="31:38" x14ac:dyDescent="0.25">
      <c r="AE2341" s="3" t="str">
        <f t="shared" si="114"/>
        <v>RA_546_59.4_4_202425</v>
      </c>
      <c r="AF2341" s="3">
        <v>202425</v>
      </c>
      <c r="AG2341" s="3" t="s">
        <v>193</v>
      </c>
      <c r="AH2341" s="3">
        <v>546</v>
      </c>
      <c r="AI2341" s="3">
        <v>59.4</v>
      </c>
      <c r="AJ2341" s="3" t="s">
        <v>153</v>
      </c>
      <c r="AK2341" s="3">
        <v>4</v>
      </c>
      <c r="AL2341" s="3">
        <v>180</v>
      </c>
    </row>
    <row r="2342" spans="31:38" x14ac:dyDescent="0.25">
      <c r="AE2342" s="3" t="str">
        <f t="shared" si="114"/>
        <v>RA_548_59.4_4_202425</v>
      </c>
      <c r="AF2342" s="3">
        <v>202425</v>
      </c>
      <c r="AG2342" s="3" t="s">
        <v>193</v>
      </c>
      <c r="AH2342" s="3">
        <v>548</v>
      </c>
      <c r="AI2342" s="3">
        <v>59.4</v>
      </c>
      <c r="AJ2342" s="3" t="s">
        <v>153</v>
      </c>
      <c r="AK2342" s="3">
        <v>4</v>
      </c>
      <c r="AL2342" s="3">
        <v>100.554</v>
      </c>
    </row>
    <row r="2343" spans="31:38" x14ac:dyDescent="0.25">
      <c r="AE2343" s="3" t="str">
        <f t="shared" si="114"/>
        <v>RA_550_59.4_4_202425</v>
      </c>
      <c r="AF2343" s="3">
        <v>202425</v>
      </c>
      <c r="AG2343" s="3" t="s">
        <v>193</v>
      </c>
      <c r="AH2343" s="3">
        <v>550</v>
      </c>
      <c r="AI2343" s="3">
        <v>59.4</v>
      </c>
      <c r="AJ2343" s="3" t="s">
        <v>153</v>
      </c>
      <c r="AK2343" s="3">
        <v>4</v>
      </c>
      <c r="AL2343" s="3">
        <v>0</v>
      </c>
    </row>
    <row r="2344" spans="31:38" x14ac:dyDescent="0.25">
      <c r="AE2344" s="3" t="str">
        <f t="shared" si="114"/>
        <v>RA_552_59.4_4_202425</v>
      </c>
      <c r="AF2344" s="3">
        <v>202425</v>
      </c>
      <c r="AG2344" s="3" t="s">
        <v>193</v>
      </c>
      <c r="AH2344" s="3">
        <v>552</v>
      </c>
      <c r="AI2344" s="3">
        <v>59.4</v>
      </c>
      <c r="AJ2344" s="3" t="s">
        <v>153</v>
      </c>
      <c r="AK2344" s="3">
        <v>4</v>
      </c>
      <c r="AL2344" s="3">
        <v>998.27</v>
      </c>
    </row>
    <row r="2345" spans="31:38" x14ac:dyDescent="0.25">
      <c r="AE2345" s="3" t="str">
        <f t="shared" si="114"/>
        <v>RA_562_59.4_4_202425</v>
      </c>
      <c r="AF2345" s="3">
        <v>202425</v>
      </c>
      <c r="AG2345" s="3" t="s">
        <v>193</v>
      </c>
      <c r="AH2345" s="3">
        <v>562</v>
      </c>
      <c r="AI2345" s="3">
        <v>59.4</v>
      </c>
      <c r="AJ2345" s="3" t="s">
        <v>153</v>
      </c>
      <c r="AK2345" s="3">
        <v>4</v>
      </c>
      <c r="AL2345" s="3">
        <v>0</v>
      </c>
    </row>
    <row r="2346" spans="31:38" x14ac:dyDescent="0.25">
      <c r="AE2346" s="3" t="str">
        <f t="shared" si="114"/>
        <v>RA_564_59.4_4_202425</v>
      </c>
      <c r="AF2346" s="3">
        <v>202425</v>
      </c>
      <c r="AG2346" s="3" t="s">
        <v>193</v>
      </c>
      <c r="AH2346" s="3">
        <v>564</v>
      </c>
      <c r="AI2346" s="3">
        <v>59.4</v>
      </c>
      <c r="AJ2346" s="3" t="s">
        <v>153</v>
      </c>
      <c r="AK2346" s="3">
        <v>4</v>
      </c>
      <c r="AL2346" s="3">
        <v>0</v>
      </c>
    </row>
    <row r="2347" spans="31:38" x14ac:dyDescent="0.25">
      <c r="AE2347" s="3" t="str">
        <f t="shared" si="114"/>
        <v>RA_566_59.4_4_202425</v>
      </c>
      <c r="AF2347" s="3">
        <v>202425</v>
      </c>
      <c r="AG2347" s="3" t="s">
        <v>193</v>
      </c>
      <c r="AH2347" s="3">
        <v>566</v>
      </c>
      <c r="AI2347" s="3">
        <v>59.4</v>
      </c>
      <c r="AJ2347" s="3" t="s">
        <v>153</v>
      </c>
      <c r="AK2347" s="3">
        <v>4</v>
      </c>
      <c r="AL2347" s="3">
        <v>0</v>
      </c>
    </row>
    <row r="2348" spans="31:38" x14ac:dyDescent="0.25">
      <c r="AE2348" s="3" t="str">
        <f t="shared" si="114"/>
        <v>RA_568_59.4_4_202425</v>
      </c>
      <c r="AF2348" s="3">
        <v>202425</v>
      </c>
      <c r="AG2348" s="3" t="s">
        <v>193</v>
      </c>
      <c r="AH2348" s="3">
        <v>568</v>
      </c>
      <c r="AI2348" s="3">
        <v>59.4</v>
      </c>
      <c r="AJ2348" s="3" t="s">
        <v>153</v>
      </c>
      <c r="AK2348" s="3">
        <v>4</v>
      </c>
      <c r="AL2348" s="3">
        <v>0</v>
      </c>
    </row>
    <row r="2349" spans="31:38" x14ac:dyDescent="0.25">
      <c r="AE2349" s="3" t="str">
        <f t="shared" si="114"/>
        <v>RA_572_59.4_4_202425</v>
      </c>
      <c r="AF2349" s="3">
        <v>202425</v>
      </c>
      <c r="AG2349" s="3" t="s">
        <v>193</v>
      </c>
      <c r="AH2349" s="3">
        <v>572</v>
      </c>
      <c r="AI2349" s="3">
        <v>59.4</v>
      </c>
      <c r="AJ2349" s="3" t="s">
        <v>153</v>
      </c>
      <c r="AK2349" s="3">
        <v>4</v>
      </c>
      <c r="AL2349" s="3">
        <v>0</v>
      </c>
    </row>
    <row r="2350" spans="31:38" x14ac:dyDescent="0.25">
      <c r="AE2350" s="3" t="str">
        <f t="shared" si="114"/>
        <v>RA_576_59.4_4_202425</v>
      </c>
      <c r="AF2350" s="3">
        <v>202425</v>
      </c>
      <c r="AG2350" s="3" t="s">
        <v>193</v>
      </c>
      <c r="AH2350" s="3">
        <v>576</v>
      </c>
      <c r="AI2350" s="3">
        <v>59.4</v>
      </c>
      <c r="AJ2350" s="3" t="s">
        <v>153</v>
      </c>
      <c r="AK2350" s="3">
        <v>4</v>
      </c>
      <c r="AL2350" s="3">
        <v>0</v>
      </c>
    </row>
    <row r="2351" spans="31:38" x14ac:dyDescent="0.25">
      <c r="AE2351" s="3" t="str">
        <f t="shared" si="114"/>
        <v>RA_584_59.4_4_202425</v>
      </c>
      <c r="AF2351" s="3">
        <v>202425</v>
      </c>
      <c r="AG2351" s="3" t="s">
        <v>193</v>
      </c>
      <c r="AH2351" s="3">
        <v>584</v>
      </c>
      <c r="AI2351" s="3">
        <v>59.4</v>
      </c>
      <c r="AJ2351" s="3" t="s">
        <v>153</v>
      </c>
      <c r="AK2351" s="3">
        <v>4</v>
      </c>
      <c r="AL2351" s="3">
        <v>0</v>
      </c>
    </row>
    <row r="2352" spans="31:38" x14ac:dyDescent="0.25">
      <c r="AE2352" s="3" t="str">
        <f t="shared" si="114"/>
        <v>RA_544_59.4_4_202425</v>
      </c>
      <c r="AF2352" s="3">
        <v>202425</v>
      </c>
      <c r="AG2352" s="3" t="s">
        <v>193</v>
      </c>
      <c r="AH2352" s="3">
        <v>544</v>
      </c>
      <c r="AI2352" s="3">
        <v>59.4</v>
      </c>
      <c r="AJ2352" s="3" t="s">
        <v>153</v>
      </c>
      <c r="AK2352" s="3">
        <v>4</v>
      </c>
      <c r="AL2352" s="3">
        <v>868.62815675675665</v>
      </c>
    </row>
    <row r="2353" spans="31:38" x14ac:dyDescent="0.25">
      <c r="AE2353" s="3" t="str">
        <f t="shared" si="114"/>
        <v>RA_542_59.4_4_202425</v>
      </c>
      <c r="AF2353" s="3">
        <v>202425</v>
      </c>
      <c r="AG2353" s="3" t="s">
        <v>193</v>
      </c>
      <c r="AH2353" s="3">
        <v>542</v>
      </c>
      <c r="AI2353" s="3">
        <v>59.4</v>
      </c>
      <c r="AJ2353" s="3" t="s">
        <v>153</v>
      </c>
      <c r="AK2353" s="3">
        <v>4</v>
      </c>
      <c r="AL2353" s="3">
        <v>41.2</v>
      </c>
    </row>
    <row r="2354" spans="31:38" x14ac:dyDescent="0.25">
      <c r="AE2354" s="3" t="str">
        <f t="shared" si="114"/>
        <v>RA_574_59.4_4_202425</v>
      </c>
      <c r="AF2354" s="3">
        <v>202425</v>
      </c>
      <c r="AG2354" s="3" t="s">
        <v>193</v>
      </c>
      <c r="AH2354" s="3">
        <v>574</v>
      </c>
      <c r="AI2354" s="3">
        <v>59.4</v>
      </c>
      <c r="AJ2354" s="3" t="s">
        <v>153</v>
      </c>
      <c r="AK2354" s="3">
        <v>4</v>
      </c>
      <c r="AL2354" s="3">
        <v>0</v>
      </c>
    </row>
    <row r="2355" spans="31:38" x14ac:dyDescent="0.25">
      <c r="AE2355" s="3" t="str">
        <f t="shared" si="114"/>
        <v>RA_514_59.4_4_202425</v>
      </c>
      <c r="AF2355" s="3">
        <v>202425</v>
      </c>
      <c r="AG2355" s="3" t="s">
        <v>193</v>
      </c>
      <c r="AH2355" s="3">
        <v>514</v>
      </c>
      <c r="AI2355" s="3">
        <v>59.4</v>
      </c>
      <c r="AJ2355" s="3" t="s">
        <v>153</v>
      </c>
      <c r="AK2355" s="3">
        <v>4</v>
      </c>
      <c r="AL2355" s="3">
        <v>20</v>
      </c>
    </row>
    <row r="2356" spans="31:38" x14ac:dyDescent="0.25">
      <c r="AE2356" s="3" t="str">
        <f t="shared" si="114"/>
        <v>RA_545_59.4_4_202425</v>
      </c>
      <c r="AF2356" s="3">
        <v>202425</v>
      </c>
      <c r="AG2356" s="3" t="s">
        <v>193</v>
      </c>
      <c r="AH2356" s="3">
        <v>545</v>
      </c>
      <c r="AI2356" s="3">
        <v>59.4</v>
      </c>
      <c r="AJ2356" s="3" t="s">
        <v>153</v>
      </c>
      <c r="AK2356" s="3">
        <v>4</v>
      </c>
      <c r="AL2356" s="3">
        <v>0</v>
      </c>
    </row>
    <row r="2357" spans="31:38" x14ac:dyDescent="0.25">
      <c r="AE2357" s="3" t="str">
        <f t="shared" si="114"/>
        <v>RA_512_59.4_4_202425</v>
      </c>
      <c r="AF2357" s="3">
        <v>202425</v>
      </c>
      <c r="AG2357" s="3" t="s">
        <v>193</v>
      </c>
      <c r="AH2357" s="3">
        <v>512</v>
      </c>
      <c r="AI2357" s="3">
        <v>59.4</v>
      </c>
      <c r="AJ2357" s="3" t="s">
        <v>153</v>
      </c>
      <c r="AK2357" s="3">
        <v>4</v>
      </c>
      <c r="AL2357" s="3">
        <v>0</v>
      </c>
    </row>
    <row r="2358" spans="31:38" x14ac:dyDescent="0.25">
      <c r="AE2358" s="3" t="str">
        <f t="shared" si="114"/>
        <v>RA_586_59.4_4_202425</v>
      </c>
      <c r="AF2358" s="3">
        <v>202425</v>
      </c>
      <c r="AG2358" s="3" t="s">
        <v>193</v>
      </c>
      <c r="AH2358" s="3">
        <v>586</v>
      </c>
      <c r="AI2358" s="3">
        <v>59.4</v>
      </c>
      <c r="AJ2358" s="3" t="s">
        <v>153</v>
      </c>
      <c r="AK2358" s="3">
        <v>4</v>
      </c>
      <c r="AL2358" s="3">
        <v>0</v>
      </c>
    </row>
    <row r="2359" spans="31:38" x14ac:dyDescent="0.25">
      <c r="AE2359" s="3" t="str">
        <f t="shared" si="114"/>
        <v>RA_516_59.4_4_202425</v>
      </c>
      <c r="AF2359" s="3">
        <v>202425</v>
      </c>
      <c r="AG2359" s="3" t="s">
        <v>193</v>
      </c>
      <c r="AH2359" s="3">
        <v>516</v>
      </c>
      <c r="AI2359" s="3">
        <v>59.4</v>
      </c>
      <c r="AJ2359" s="3" t="s">
        <v>153</v>
      </c>
      <c r="AK2359" s="3">
        <v>4</v>
      </c>
      <c r="AL2359" s="3">
        <v>312.25</v>
      </c>
    </row>
    <row r="2360" spans="31:38" x14ac:dyDescent="0.25">
      <c r="AE2360" s="3" t="str">
        <f t="shared" si="114"/>
        <v>RA_518_59.4_4_202425</v>
      </c>
      <c r="AF2360" s="3">
        <v>202425</v>
      </c>
      <c r="AG2360" s="3" t="s">
        <v>193</v>
      </c>
      <c r="AH2360" s="3">
        <v>518</v>
      </c>
      <c r="AI2360" s="3">
        <v>59.4</v>
      </c>
      <c r="AJ2360" s="3" t="s">
        <v>153</v>
      </c>
      <c r="AK2360" s="3">
        <v>4</v>
      </c>
      <c r="AL2360" s="3">
        <v>75.319000000000003</v>
      </c>
    </row>
    <row r="2361" spans="31:38" x14ac:dyDescent="0.25">
      <c r="AE2361" s="3" t="str">
        <f t="shared" si="114"/>
        <v>RA_520_59.4_4_202425</v>
      </c>
      <c r="AF2361" s="3">
        <v>202425</v>
      </c>
      <c r="AG2361" s="3" t="s">
        <v>193</v>
      </c>
      <c r="AH2361" s="3">
        <v>520</v>
      </c>
      <c r="AI2361" s="3">
        <v>59.4</v>
      </c>
      <c r="AJ2361" s="3" t="s">
        <v>153</v>
      </c>
      <c r="AK2361" s="3">
        <v>4</v>
      </c>
      <c r="AL2361" s="3">
        <v>575.70300000000009</v>
      </c>
    </row>
    <row r="2362" spans="31:38" x14ac:dyDescent="0.25">
      <c r="AE2362" s="3" t="str">
        <f t="shared" si="114"/>
        <v>RA_522_59.4_4_202425</v>
      </c>
      <c r="AF2362" s="3">
        <v>202425</v>
      </c>
      <c r="AG2362" s="3" t="s">
        <v>193</v>
      </c>
      <c r="AH2362" s="3">
        <v>522</v>
      </c>
      <c r="AI2362" s="3">
        <v>59.4</v>
      </c>
      <c r="AJ2362" s="3" t="s">
        <v>153</v>
      </c>
      <c r="AK2362" s="3">
        <v>4</v>
      </c>
      <c r="AL2362" s="3">
        <v>0</v>
      </c>
    </row>
    <row r="2363" spans="31:38" x14ac:dyDescent="0.25">
      <c r="AE2363" s="3" t="str">
        <f t="shared" si="114"/>
        <v>RA_524_59.4_4_202425</v>
      </c>
      <c r="AF2363" s="3">
        <v>202425</v>
      </c>
      <c r="AG2363" s="3" t="s">
        <v>193</v>
      </c>
      <c r="AH2363" s="3">
        <v>524</v>
      </c>
      <c r="AI2363" s="3">
        <v>59.4</v>
      </c>
      <c r="AJ2363" s="3" t="s">
        <v>153</v>
      </c>
      <c r="AK2363" s="3">
        <v>4</v>
      </c>
      <c r="AL2363" s="3">
        <v>73.160000000000011</v>
      </c>
    </row>
    <row r="2364" spans="31:38" x14ac:dyDescent="0.25">
      <c r="AE2364" s="3" t="str">
        <f t="shared" si="114"/>
        <v>RA_540_59.4_4_202425</v>
      </c>
      <c r="AF2364" s="3">
        <v>202425</v>
      </c>
      <c r="AG2364" s="3" t="s">
        <v>193</v>
      </c>
      <c r="AH2364" s="3">
        <v>540</v>
      </c>
      <c r="AI2364" s="3">
        <v>59.4</v>
      </c>
      <c r="AJ2364" s="3" t="s">
        <v>153</v>
      </c>
      <c r="AK2364" s="3">
        <v>4</v>
      </c>
      <c r="AL2364" s="3">
        <v>495.77100000000002</v>
      </c>
    </row>
    <row r="2365" spans="31:38" x14ac:dyDescent="0.25">
      <c r="AE2365" s="3" t="str">
        <f t="shared" si="114"/>
        <v>RA_528_59.4_4_202425</v>
      </c>
      <c r="AF2365" s="3">
        <v>202425</v>
      </c>
      <c r="AG2365" s="3" t="s">
        <v>193</v>
      </c>
      <c r="AH2365" s="3">
        <v>528</v>
      </c>
      <c r="AI2365" s="3">
        <v>59.4</v>
      </c>
      <c r="AJ2365" s="3" t="s">
        <v>153</v>
      </c>
      <c r="AK2365" s="3">
        <v>4</v>
      </c>
      <c r="AL2365" s="3">
        <v>0</v>
      </c>
    </row>
    <row r="2366" spans="31:38" x14ac:dyDescent="0.25">
      <c r="AE2366" s="3" t="str">
        <f t="shared" si="114"/>
        <v>RA_530_59.4_4_202425</v>
      </c>
      <c r="AF2366" s="3">
        <v>202425</v>
      </c>
      <c r="AG2366" s="3" t="s">
        <v>193</v>
      </c>
      <c r="AH2366" s="3">
        <v>530</v>
      </c>
      <c r="AI2366" s="3">
        <v>59.4</v>
      </c>
      <c r="AJ2366" s="3" t="s">
        <v>153</v>
      </c>
      <c r="AK2366" s="3">
        <v>4</v>
      </c>
      <c r="AL2366" s="3">
        <v>0</v>
      </c>
    </row>
    <row r="2367" spans="31:38" x14ac:dyDescent="0.25">
      <c r="AE2367" s="3" t="str">
        <f t="shared" si="114"/>
        <v>RA_532_59.4_4_202425</v>
      </c>
      <c r="AF2367" s="3">
        <v>202425</v>
      </c>
      <c r="AG2367" s="3" t="s">
        <v>193</v>
      </c>
      <c r="AH2367" s="3">
        <v>532</v>
      </c>
      <c r="AI2367" s="3">
        <v>59.4</v>
      </c>
      <c r="AJ2367" s="3" t="s">
        <v>153</v>
      </c>
      <c r="AK2367" s="3">
        <v>4</v>
      </c>
      <c r="AL2367" s="3">
        <v>125.82599999999999</v>
      </c>
    </row>
    <row r="2368" spans="31:38" x14ac:dyDescent="0.25">
      <c r="AE2368" s="3" t="str">
        <f t="shared" si="114"/>
        <v>RA_534_59.4_4_202425</v>
      </c>
      <c r="AF2368" s="3">
        <v>202425</v>
      </c>
      <c r="AG2368" s="3" t="s">
        <v>193</v>
      </c>
      <c r="AH2368" s="3">
        <v>534</v>
      </c>
      <c r="AI2368" s="3">
        <v>59.4</v>
      </c>
      <c r="AJ2368" s="3" t="s">
        <v>153</v>
      </c>
      <c r="AK2368" s="3">
        <v>4</v>
      </c>
      <c r="AL2368" s="3">
        <v>0</v>
      </c>
    </row>
    <row r="2369" spans="31:38" x14ac:dyDescent="0.25">
      <c r="AE2369" s="3" t="str">
        <f t="shared" si="114"/>
        <v>RA_536_59.4_4_202425</v>
      </c>
      <c r="AF2369" s="3">
        <v>202425</v>
      </c>
      <c r="AG2369" s="3" t="s">
        <v>193</v>
      </c>
      <c r="AH2369" s="3">
        <v>536</v>
      </c>
      <c r="AI2369" s="3">
        <v>59.4</v>
      </c>
      <c r="AJ2369" s="3" t="s">
        <v>153</v>
      </c>
      <c r="AK2369" s="3">
        <v>4</v>
      </c>
      <c r="AL2369" s="3">
        <v>333.416</v>
      </c>
    </row>
    <row r="2370" spans="31:38" x14ac:dyDescent="0.25">
      <c r="AE2370" s="3" t="str">
        <f t="shared" si="114"/>
        <v>RA_538_59.4_4_202425</v>
      </c>
      <c r="AF2370" s="3">
        <v>202425</v>
      </c>
      <c r="AG2370" s="3" t="s">
        <v>193</v>
      </c>
      <c r="AH2370" s="3">
        <v>538</v>
      </c>
      <c r="AI2370" s="3">
        <v>59.4</v>
      </c>
      <c r="AJ2370" s="3" t="s">
        <v>153</v>
      </c>
      <c r="AK2370" s="3">
        <v>4</v>
      </c>
      <c r="AL2370" s="3">
        <v>317</v>
      </c>
    </row>
    <row r="2371" spans="31:38" x14ac:dyDescent="0.25">
      <c r="AE2371" s="3" t="str">
        <f t="shared" si="114"/>
        <v>RA_526_59.4_4_202425</v>
      </c>
      <c r="AF2371" s="3">
        <v>202425</v>
      </c>
      <c r="AG2371" s="3" t="s">
        <v>193</v>
      </c>
      <c r="AH2371" s="3">
        <v>526</v>
      </c>
      <c r="AI2371" s="3">
        <v>59.4</v>
      </c>
      <c r="AJ2371" s="3" t="s">
        <v>153</v>
      </c>
      <c r="AK2371" s="3">
        <v>4</v>
      </c>
      <c r="AL2371" s="3">
        <v>0</v>
      </c>
    </row>
    <row r="2372" spans="31:38" x14ac:dyDescent="0.25">
      <c r="AE2372" s="3" t="str">
        <f t="shared" ref="AE2372:AE2435" si="115">AG2372&amp;"_"&amp;AH2372&amp;"_"&amp;AI2372&amp;"_"&amp;AK2372&amp;"_"&amp;AF2372</f>
        <v>RA_586_60_4_202526</v>
      </c>
      <c r="AF2372" s="3">
        <v>202526</v>
      </c>
      <c r="AG2372" s="3" t="s">
        <v>193</v>
      </c>
      <c r="AH2372" s="3">
        <v>586</v>
      </c>
      <c r="AI2372" s="3">
        <v>60</v>
      </c>
      <c r="AJ2372" s="3" t="s">
        <v>77</v>
      </c>
      <c r="AK2372" s="3">
        <v>4</v>
      </c>
      <c r="AL2372" s="3">
        <v>0</v>
      </c>
    </row>
    <row r="2373" spans="31:38" x14ac:dyDescent="0.25">
      <c r="AE2373" s="3" t="str">
        <f t="shared" si="115"/>
        <v>RA_562_60_4_202526</v>
      </c>
      <c r="AF2373" s="3">
        <v>202526</v>
      </c>
      <c r="AG2373" s="3" t="s">
        <v>193</v>
      </c>
      <c r="AH2373" s="3">
        <v>562</v>
      </c>
      <c r="AI2373" s="3">
        <v>60</v>
      </c>
      <c r="AJ2373" s="3" t="s">
        <v>77</v>
      </c>
      <c r="AK2373" s="3">
        <v>4</v>
      </c>
      <c r="AL2373" s="3">
        <v>0</v>
      </c>
    </row>
    <row r="2374" spans="31:38" x14ac:dyDescent="0.25">
      <c r="AE2374" s="3" t="str">
        <f t="shared" si="115"/>
        <v>RA_545_60_4_202526</v>
      </c>
      <c r="AF2374" s="3">
        <v>202526</v>
      </c>
      <c r="AG2374" s="3" t="s">
        <v>193</v>
      </c>
      <c r="AH2374" s="3">
        <v>545</v>
      </c>
      <c r="AI2374" s="3">
        <v>60</v>
      </c>
      <c r="AJ2374" s="3" t="s">
        <v>77</v>
      </c>
      <c r="AK2374" s="3">
        <v>4</v>
      </c>
      <c r="AL2374" s="3">
        <v>540.86800000000005</v>
      </c>
    </row>
    <row r="2375" spans="31:38" x14ac:dyDescent="0.25">
      <c r="AE2375" s="3" t="str">
        <f t="shared" si="115"/>
        <v>RA_546_60_4_202526</v>
      </c>
      <c r="AF2375" s="3">
        <v>202526</v>
      </c>
      <c r="AG2375" s="3" t="s">
        <v>193</v>
      </c>
      <c r="AH2375" s="3">
        <v>546</v>
      </c>
      <c r="AI2375" s="3">
        <v>60</v>
      </c>
      <c r="AJ2375" s="3" t="s">
        <v>77</v>
      </c>
      <c r="AK2375" s="3">
        <v>4</v>
      </c>
      <c r="AL2375" s="3">
        <v>32</v>
      </c>
    </row>
    <row r="2376" spans="31:38" x14ac:dyDescent="0.25">
      <c r="AE2376" s="3" t="str">
        <f t="shared" si="115"/>
        <v>RA_548_60_4_202526</v>
      </c>
      <c r="AF2376" s="3">
        <v>202526</v>
      </c>
      <c r="AG2376" s="3" t="s">
        <v>193</v>
      </c>
      <c r="AH2376" s="3">
        <v>548</v>
      </c>
      <c r="AI2376" s="3">
        <v>60</v>
      </c>
      <c r="AJ2376" s="3" t="s">
        <v>77</v>
      </c>
      <c r="AK2376" s="3">
        <v>4</v>
      </c>
      <c r="AL2376" s="3">
        <v>483.661</v>
      </c>
    </row>
    <row r="2377" spans="31:38" x14ac:dyDescent="0.25">
      <c r="AE2377" s="3" t="str">
        <f t="shared" si="115"/>
        <v>RA_550_60_4_202526</v>
      </c>
      <c r="AF2377" s="3">
        <v>202526</v>
      </c>
      <c r="AG2377" s="3" t="s">
        <v>193</v>
      </c>
      <c r="AH2377" s="3">
        <v>550</v>
      </c>
      <c r="AI2377" s="3">
        <v>60</v>
      </c>
      <c r="AJ2377" s="3" t="s">
        <v>77</v>
      </c>
      <c r="AK2377" s="3">
        <v>4</v>
      </c>
      <c r="AL2377" s="3">
        <v>253.97300000000001</v>
      </c>
    </row>
    <row r="2378" spans="31:38" x14ac:dyDescent="0.25">
      <c r="AE2378" s="3" t="str">
        <f t="shared" si="115"/>
        <v>RA_552_60_4_202526</v>
      </c>
      <c r="AF2378" s="3">
        <v>202526</v>
      </c>
      <c r="AG2378" s="3" t="s">
        <v>193</v>
      </c>
      <c r="AH2378" s="3">
        <v>552</v>
      </c>
      <c r="AI2378" s="3">
        <v>60</v>
      </c>
      <c r="AJ2378" s="3" t="s">
        <v>77</v>
      </c>
      <c r="AK2378" s="3">
        <v>4</v>
      </c>
      <c r="AL2378" s="3">
        <v>2520.29</v>
      </c>
    </row>
    <row r="2379" spans="31:38" x14ac:dyDescent="0.25">
      <c r="AE2379" s="3" t="str">
        <f t="shared" si="115"/>
        <v>RA_564_60_4_202526</v>
      </c>
      <c r="AF2379" s="3">
        <v>202526</v>
      </c>
      <c r="AG2379" s="3" t="s">
        <v>193</v>
      </c>
      <c r="AH2379" s="3">
        <v>564</v>
      </c>
      <c r="AI2379" s="3">
        <v>60</v>
      </c>
      <c r="AJ2379" s="3" t="s">
        <v>77</v>
      </c>
      <c r="AK2379" s="3">
        <v>4</v>
      </c>
      <c r="AL2379" s="3">
        <v>0</v>
      </c>
    </row>
    <row r="2380" spans="31:38" x14ac:dyDescent="0.25">
      <c r="AE2380" s="3" t="str">
        <f t="shared" si="115"/>
        <v>RA_566_60_4_202526</v>
      </c>
      <c r="AF2380" s="3">
        <v>202526</v>
      </c>
      <c r="AG2380" s="3" t="s">
        <v>193</v>
      </c>
      <c r="AH2380" s="3">
        <v>566</v>
      </c>
      <c r="AI2380" s="3">
        <v>60</v>
      </c>
      <c r="AJ2380" s="3" t="s">
        <v>77</v>
      </c>
      <c r="AK2380" s="3">
        <v>4</v>
      </c>
      <c r="AL2380" s="3">
        <v>0</v>
      </c>
    </row>
    <row r="2381" spans="31:38" x14ac:dyDescent="0.25">
      <c r="AE2381" s="3" t="str">
        <f t="shared" si="115"/>
        <v>RA_568_60_4_202526</v>
      </c>
      <c r="AF2381" s="3">
        <v>202526</v>
      </c>
      <c r="AG2381" s="3" t="s">
        <v>193</v>
      </c>
      <c r="AH2381" s="3">
        <v>568</v>
      </c>
      <c r="AI2381" s="3">
        <v>60</v>
      </c>
      <c r="AJ2381" s="3" t="s">
        <v>77</v>
      </c>
      <c r="AK2381" s="3">
        <v>4</v>
      </c>
      <c r="AL2381" s="3">
        <v>0</v>
      </c>
    </row>
    <row r="2382" spans="31:38" x14ac:dyDescent="0.25">
      <c r="AE2382" s="3" t="str">
        <f t="shared" si="115"/>
        <v>RA_572_60_4_202526</v>
      </c>
      <c r="AF2382" s="3">
        <v>202526</v>
      </c>
      <c r="AG2382" s="3" t="s">
        <v>193</v>
      </c>
      <c r="AH2382" s="3">
        <v>572</v>
      </c>
      <c r="AI2382" s="3">
        <v>60</v>
      </c>
      <c r="AJ2382" s="3" t="s">
        <v>77</v>
      </c>
      <c r="AK2382" s="3">
        <v>4</v>
      </c>
      <c r="AL2382" s="3">
        <v>0</v>
      </c>
    </row>
    <row r="2383" spans="31:38" x14ac:dyDescent="0.25">
      <c r="AE2383" s="3" t="str">
        <f t="shared" si="115"/>
        <v>RA_574_60_4_202526</v>
      </c>
      <c r="AF2383" s="3">
        <v>202526</v>
      </c>
      <c r="AG2383" s="3" t="s">
        <v>193</v>
      </c>
      <c r="AH2383" s="3">
        <v>574</v>
      </c>
      <c r="AI2383" s="3">
        <v>60</v>
      </c>
      <c r="AJ2383" s="3" t="s">
        <v>77</v>
      </c>
      <c r="AK2383" s="3">
        <v>4</v>
      </c>
      <c r="AL2383" s="3">
        <v>0</v>
      </c>
    </row>
    <row r="2384" spans="31:38" x14ac:dyDescent="0.25">
      <c r="AE2384" s="3" t="str">
        <f t="shared" si="115"/>
        <v>RA_576_60_4_202526</v>
      </c>
      <c r="AF2384" s="3">
        <v>202526</v>
      </c>
      <c r="AG2384" s="3" t="s">
        <v>193</v>
      </c>
      <c r="AH2384" s="3">
        <v>576</v>
      </c>
      <c r="AI2384" s="3">
        <v>60</v>
      </c>
      <c r="AJ2384" s="3" t="s">
        <v>77</v>
      </c>
      <c r="AK2384" s="3">
        <v>4</v>
      </c>
      <c r="AL2384" s="3">
        <v>0</v>
      </c>
    </row>
    <row r="2385" spans="31:38" x14ac:dyDescent="0.25">
      <c r="AE2385" s="3" t="str">
        <f t="shared" si="115"/>
        <v>RA_584_60_4_202526</v>
      </c>
      <c r="AF2385" s="3">
        <v>202526</v>
      </c>
      <c r="AG2385" s="3" t="s">
        <v>193</v>
      </c>
      <c r="AH2385" s="3">
        <v>584</v>
      </c>
      <c r="AI2385" s="3">
        <v>60</v>
      </c>
      <c r="AJ2385" s="3" t="s">
        <v>77</v>
      </c>
      <c r="AK2385" s="3">
        <v>4</v>
      </c>
      <c r="AL2385" s="3">
        <v>0</v>
      </c>
    </row>
    <row r="2386" spans="31:38" x14ac:dyDescent="0.25">
      <c r="AE2386" s="3" t="str">
        <f t="shared" si="115"/>
        <v>RA_540_60_4_202526</v>
      </c>
      <c r="AF2386" s="3">
        <v>202526</v>
      </c>
      <c r="AG2386" s="3" t="s">
        <v>193</v>
      </c>
      <c r="AH2386" s="3">
        <v>540</v>
      </c>
      <c r="AI2386" s="3">
        <v>60</v>
      </c>
      <c r="AJ2386" s="3" t="s">
        <v>77</v>
      </c>
      <c r="AK2386" s="3">
        <v>4</v>
      </c>
      <c r="AL2386" s="3">
        <v>1834.0989999999999</v>
      </c>
    </row>
    <row r="2387" spans="31:38" x14ac:dyDescent="0.25">
      <c r="AE2387" s="3" t="str">
        <f t="shared" si="115"/>
        <v>RA_582_60_4_202526</v>
      </c>
      <c r="AF2387" s="3">
        <v>202526</v>
      </c>
      <c r="AG2387" s="3" t="s">
        <v>193</v>
      </c>
      <c r="AH2387" s="3">
        <v>582</v>
      </c>
      <c r="AI2387" s="3">
        <v>60</v>
      </c>
      <c r="AJ2387" s="3" t="s">
        <v>77</v>
      </c>
      <c r="AK2387" s="3">
        <v>4</v>
      </c>
      <c r="AL2387" s="3">
        <v>0</v>
      </c>
    </row>
    <row r="2388" spans="31:38" x14ac:dyDescent="0.25">
      <c r="AE2388" s="3" t="str">
        <f t="shared" si="115"/>
        <v>RA_518_60_4_202526</v>
      </c>
      <c r="AF2388" s="3">
        <v>202526</v>
      </c>
      <c r="AG2388" s="3" t="s">
        <v>193</v>
      </c>
      <c r="AH2388" s="3">
        <v>518</v>
      </c>
      <c r="AI2388" s="3">
        <v>60</v>
      </c>
      <c r="AJ2388" s="3" t="s">
        <v>77</v>
      </c>
      <c r="AK2388" s="3">
        <v>4</v>
      </c>
      <c r="AL2388" s="3">
        <v>268.28281263270679</v>
      </c>
    </row>
    <row r="2389" spans="31:38" x14ac:dyDescent="0.25">
      <c r="AE2389" s="3" t="str">
        <f t="shared" si="115"/>
        <v>RA_544_60_4_202526</v>
      </c>
      <c r="AF2389" s="3">
        <v>202526</v>
      </c>
      <c r="AG2389" s="3" t="s">
        <v>193</v>
      </c>
      <c r="AH2389" s="3">
        <v>544</v>
      </c>
      <c r="AI2389" s="3">
        <v>60</v>
      </c>
      <c r="AJ2389" s="3" t="s">
        <v>77</v>
      </c>
      <c r="AK2389" s="3">
        <v>4</v>
      </c>
      <c r="AL2389" s="3">
        <v>1506.9258704688682</v>
      </c>
    </row>
    <row r="2390" spans="31:38" x14ac:dyDescent="0.25">
      <c r="AE2390" s="3" t="str">
        <f t="shared" si="115"/>
        <v>RA_542_60_4_202526</v>
      </c>
      <c r="AF2390" s="3">
        <v>202526</v>
      </c>
      <c r="AG2390" s="3" t="s">
        <v>193</v>
      </c>
      <c r="AH2390" s="3">
        <v>542</v>
      </c>
      <c r="AI2390" s="3">
        <v>60</v>
      </c>
      <c r="AJ2390" s="3" t="s">
        <v>77</v>
      </c>
      <c r="AK2390" s="3">
        <v>4</v>
      </c>
      <c r="AL2390" s="3">
        <v>379.86</v>
      </c>
    </row>
    <row r="2391" spans="31:38" x14ac:dyDescent="0.25">
      <c r="AE2391" s="3" t="str">
        <f t="shared" si="115"/>
        <v>RA_512_60_4_202526</v>
      </c>
      <c r="AF2391" s="3">
        <v>202526</v>
      </c>
      <c r="AG2391" s="3" t="s">
        <v>193</v>
      </c>
      <c r="AH2391" s="3">
        <v>512</v>
      </c>
      <c r="AI2391" s="3">
        <v>60</v>
      </c>
      <c r="AJ2391" s="3" t="s">
        <v>77</v>
      </c>
      <c r="AK2391" s="3">
        <v>4</v>
      </c>
      <c r="AL2391" s="3">
        <v>0</v>
      </c>
    </row>
    <row r="2392" spans="31:38" x14ac:dyDescent="0.25">
      <c r="AE2392" s="3" t="str">
        <f t="shared" si="115"/>
        <v>RA_516_60_4_202526</v>
      </c>
      <c r="AF2392" s="3">
        <v>202526</v>
      </c>
      <c r="AG2392" s="3" t="s">
        <v>193</v>
      </c>
      <c r="AH2392" s="3">
        <v>516</v>
      </c>
      <c r="AI2392" s="3">
        <v>60</v>
      </c>
      <c r="AJ2392" s="3" t="s">
        <v>77</v>
      </c>
      <c r="AK2392" s="3">
        <v>4</v>
      </c>
      <c r="AL2392" s="3">
        <v>1627.8</v>
      </c>
    </row>
    <row r="2393" spans="31:38" x14ac:dyDescent="0.25">
      <c r="AE2393" s="3" t="str">
        <f t="shared" si="115"/>
        <v>RA_520_60_4_202526</v>
      </c>
      <c r="AF2393" s="3">
        <v>202526</v>
      </c>
      <c r="AG2393" s="3" t="s">
        <v>193</v>
      </c>
      <c r="AH2393" s="3">
        <v>520</v>
      </c>
      <c r="AI2393" s="3">
        <v>60</v>
      </c>
      <c r="AJ2393" s="3" t="s">
        <v>77</v>
      </c>
      <c r="AK2393" s="3">
        <v>4</v>
      </c>
      <c r="AL2393" s="3">
        <v>906.53899999999999</v>
      </c>
    </row>
    <row r="2394" spans="31:38" x14ac:dyDescent="0.25">
      <c r="AE2394" s="3" t="str">
        <f t="shared" si="115"/>
        <v>RA_522_60_4_202526</v>
      </c>
      <c r="AF2394" s="3">
        <v>202526</v>
      </c>
      <c r="AG2394" s="3" t="s">
        <v>193</v>
      </c>
      <c r="AH2394" s="3">
        <v>522</v>
      </c>
      <c r="AI2394" s="3">
        <v>60</v>
      </c>
      <c r="AJ2394" s="3" t="s">
        <v>77</v>
      </c>
      <c r="AK2394" s="3">
        <v>4</v>
      </c>
      <c r="AL2394" s="3">
        <v>95.27</v>
      </c>
    </row>
    <row r="2395" spans="31:38" x14ac:dyDescent="0.25">
      <c r="AE2395" s="3" t="str">
        <f t="shared" si="115"/>
        <v>RA_524_60_4_202526</v>
      </c>
      <c r="AF2395" s="3">
        <v>202526</v>
      </c>
      <c r="AG2395" s="3" t="s">
        <v>193</v>
      </c>
      <c r="AH2395" s="3">
        <v>524</v>
      </c>
      <c r="AI2395" s="3">
        <v>60</v>
      </c>
      <c r="AJ2395" s="3" t="s">
        <v>77</v>
      </c>
      <c r="AK2395" s="3">
        <v>4</v>
      </c>
      <c r="AL2395" s="3">
        <v>1089.76</v>
      </c>
    </row>
    <row r="2396" spans="31:38" x14ac:dyDescent="0.25">
      <c r="AE2396" s="3" t="str">
        <f t="shared" si="115"/>
        <v>RA_536_60_4_202526</v>
      </c>
      <c r="AF2396" s="3">
        <v>202526</v>
      </c>
      <c r="AG2396" s="3" t="s">
        <v>193</v>
      </c>
      <c r="AH2396" s="3">
        <v>536</v>
      </c>
      <c r="AI2396" s="3">
        <v>60</v>
      </c>
      <c r="AJ2396" s="3" t="s">
        <v>77</v>
      </c>
      <c r="AK2396" s="3">
        <v>4</v>
      </c>
      <c r="AL2396" s="3">
        <v>406.88200000000001</v>
      </c>
    </row>
    <row r="2397" spans="31:38" x14ac:dyDescent="0.25">
      <c r="AE2397" s="3" t="str">
        <f t="shared" si="115"/>
        <v>RA_514_60_4_202526</v>
      </c>
      <c r="AF2397" s="3">
        <v>202526</v>
      </c>
      <c r="AG2397" s="3" t="s">
        <v>193</v>
      </c>
      <c r="AH2397" s="3">
        <v>514</v>
      </c>
      <c r="AI2397" s="3">
        <v>60</v>
      </c>
      <c r="AJ2397" s="3" t="s">
        <v>77</v>
      </c>
      <c r="AK2397" s="3">
        <v>4</v>
      </c>
      <c r="AL2397" s="3">
        <v>317.97000000000003</v>
      </c>
    </row>
    <row r="2398" spans="31:38" x14ac:dyDescent="0.25">
      <c r="AE2398" s="3" t="str">
        <f t="shared" si="115"/>
        <v>RA_538_60_4_202526</v>
      </c>
      <c r="AF2398" s="3">
        <v>202526</v>
      </c>
      <c r="AG2398" s="3" t="s">
        <v>193</v>
      </c>
      <c r="AH2398" s="3">
        <v>538</v>
      </c>
      <c r="AI2398" s="3">
        <v>60</v>
      </c>
      <c r="AJ2398" s="3" t="s">
        <v>77</v>
      </c>
      <c r="AK2398" s="3">
        <v>4</v>
      </c>
      <c r="AL2398" s="3">
        <v>409.96463838892862</v>
      </c>
    </row>
    <row r="2399" spans="31:38" x14ac:dyDescent="0.25">
      <c r="AE2399" s="3" t="str">
        <f t="shared" si="115"/>
        <v>RA_526_60_4_202526</v>
      </c>
      <c r="AF2399" s="3">
        <v>202526</v>
      </c>
      <c r="AG2399" s="3" t="s">
        <v>193</v>
      </c>
      <c r="AH2399" s="3">
        <v>526</v>
      </c>
      <c r="AI2399" s="3">
        <v>60</v>
      </c>
      <c r="AJ2399" s="3" t="s">
        <v>77</v>
      </c>
      <c r="AK2399" s="3">
        <v>4</v>
      </c>
      <c r="AL2399" s="3">
        <v>323</v>
      </c>
    </row>
    <row r="2400" spans="31:38" x14ac:dyDescent="0.25">
      <c r="AE2400" s="3" t="str">
        <f t="shared" si="115"/>
        <v>RA_534_60_4_202526</v>
      </c>
      <c r="AF2400" s="3">
        <v>202526</v>
      </c>
      <c r="AG2400" s="3" t="s">
        <v>193</v>
      </c>
      <c r="AH2400" s="3">
        <v>534</v>
      </c>
      <c r="AI2400" s="3">
        <v>60</v>
      </c>
      <c r="AJ2400" s="3" t="s">
        <v>77</v>
      </c>
      <c r="AK2400" s="3">
        <v>4</v>
      </c>
      <c r="AL2400" s="3">
        <v>0</v>
      </c>
    </row>
    <row r="2401" spans="31:38" x14ac:dyDescent="0.25">
      <c r="AE2401" s="3" t="str">
        <f t="shared" si="115"/>
        <v>RA_532_60_4_202526</v>
      </c>
      <c r="AF2401" s="3">
        <v>202526</v>
      </c>
      <c r="AG2401" s="3" t="s">
        <v>193</v>
      </c>
      <c r="AH2401" s="3">
        <v>532</v>
      </c>
      <c r="AI2401" s="3">
        <v>60</v>
      </c>
      <c r="AJ2401" s="3" t="s">
        <v>77</v>
      </c>
      <c r="AK2401" s="3">
        <v>4</v>
      </c>
      <c r="AL2401" s="3">
        <v>547.06100000000004</v>
      </c>
    </row>
    <row r="2402" spans="31:38" x14ac:dyDescent="0.25">
      <c r="AE2402" s="3" t="str">
        <f t="shared" si="115"/>
        <v>RA_530_60_4_202526</v>
      </c>
      <c r="AF2402" s="3">
        <v>202526</v>
      </c>
      <c r="AG2402" s="3" t="s">
        <v>193</v>
      </c>
      <c r="AH2402" s="3">
        <v>530</v>
      </c>
      <c r="AI2402" s="3">
        <v>60</v>
      </c>
      <c r="AJ2402" s="3" t="s">
        <v>77</v>
      </c>
      <c r="AK2402" s="3">
        <v>4</v>
      </c>
      <c r="AL2402" s="3">
        <v>960.66899999999998</v>
      </c>
    </row>
    <row r="2403" spans="31:38" x14ac:dyDescent="0.25">
      <c r="AE2403" s="3" t="str">
        <f t="shared" si="115"/>
        <v>RA_528_60_4_202526</v>
      </c>
      <c r="AF2403" s="3">
        <v>202526</v>
      </c>
      <c r="AG2403" s="3" t="s">
        <v>193</v>
      </c>
      <c r="AH2403" s="3">
        <v>528</v>
      </c>
      <c r="AI2403" s="3">
        <v>60</v>
      </c>
      <c r="AJ2403" s="3" t="s">
        <v>77</v>
      </c>
      <c r="AK2403" s="3">
        <v>4</v>
      </c>
      <c r="AL2403" s="3">
        <v>64</v>
      </c>
    </row>
    <row r="2404" spans="31:38" x14ac:dyDescent="0.25">
      <c r="AE2404" s="3" t="str">
        <f t="shared" si="115"/>
        <v>RA_564_60_4_202425</v>
      </c>
      <c r="AF2404" s="3">
        <v>202425</v>
      </c>
      <c r="AG2404" s="3" t="s">
        <v>193</v>
      </c>
      <c r="AH2404" s="3">
        <v>564</v>
      </c>
      <c r="AI2404" s="3">
        <v>60</v>
      </c>
      <c r="AJ2404" s="3" t="s">
        <v>77</v>
      </c>
      <c r="AK2404" s="3">
        <v>4</v>
      </c>
      <c r="AL2404" s="3">
        <v>0</v>
      </c>
    </row>
    <row r="2405" spans="31:38" x14ac:dyDescent="0.25">
      <c r="AE2405" s="3" t="str">
        <f t="shared" si="115"/>
        <v>RA_545_60_4_202425</v>
      </c>
      <c r="AF2405" s="3">
        <v>202425</v>
      </c>
      <c r="AG2405" s="3" t="s">
        <v>193</v>
      </c>
      <c r="AH2405" s="3">
        <v>545</v>
      </c>
      <c r="AI2405" s="3">
        <v>60</v>
      </c>
      <c r="AJ2405" s="3" t="s">
        <v>77</v>
      </c>
      <c r="AK2405" s="3">
        <v>4</v>
      </c>
      <c r="AL2405" s="3">
        <v>527.34324980146471</v>
      </c>
    </row>
    <row r="2406" spans="31:38" x14ac:dyDescent="0.25">
      <c r="AE2406" s="3" t="str">
        <f t="shared" si="115"/>
        <v>RA_546_60_4_202425</v>
      </c>
      <c r="AF2406" s="3">
        <v>202425</v>
      </c>
      <c r="AG2406" s="3" t="s">
        <v>193</v>
      </c>
      <c r="AH2406" s="3">
        <v>546</v>
      </c>
      <c r="AI2406" s="3">
        <v>60</v>
      </c>
      <c r="AJ2406" s="3" t="s">
        <v>77</v>
      </c>
      <c r="AK2406" s="3">
        <v>4</v>
      </c>
      <c r="AL2406" s="3">
        <v>37</v>
      </c>
    </row>
    <row r="2407" spans="31:38" x14ac:dyDescent="0.25">
      <c r="AE2407" s="3" t="str">
        <f t="shared" si="115"/>
        <v>RA_548_60_4_202425</v>
      </c>
      <c r="AF2407" s="3">
        <v>202425</v>
      </c>
      <c r="AG2407" s="3" t="s">
        <v>193</v>
      </c>
      <c r="AH2407" s="3">
        <v>548</v>
      </c>
      <c r="AI2407" s="3">
        <v>60</v>
      </c>
      <c r="AJ2407" s="3" t="s">
        <v>77</v>
      </c>
      <c r="AK2407" s="3">
        <v>4</v>
      </c>
      <c r="AL2407" s="3">
        <v>462.84199999999998</v>
      </c>
    </row>
    <row r="2408" spans="31:38" x14ac:dyDescent="0.25">
      <c r="AE2408" s="3" t="str">
        <f t="shared" si="115"/>
        <v>RA_550_60_4_202425</v>
      </c>
      <c r="AF2408" s="3">
        <v>202425</v>
      </c>
      <c r="AG2408" s="3" t="s">
        <v>193</v>
      </c>
      <c r="AH2408" s="3">
        <v>550</v>
      </c>
      <c r="AI2408" s="3">
        <v>60</v>
      </c>
      <c r="AJ2408" s="3" t="s">
        <v>77</v>
      </c>
      <c r="AK2408" s="3">
        <v>4</v>
      </c>
      <c r="AL2408" s="3">
        <v>254.46299999999999</v>
      </c>
    </row>
    <row r="2409" spans="31:38" x14ac:dyDescent="0.25">
      <c r="AE2409" s="3" t="str">
        <f t="shared" si="115"/>
        <v>RA_552_60_4_202425</v>
      </c>
      <c r="AF2409" s="3">
        <v>202425</v>
      </c>
      <c r="AG2409" s="3" t="s">
        <v>193</v>
      </c>
      <c r="AH2409" s="3">
        <v>552</v>
      </c>
      <c r="AI2409" s="3">
        <v>60</v>
      </c>
      <c r="AJ2409" s="3" t="s">
        <v>77</v>
      </c>
      <c r="AK2409" s="3">
        <v>4</v>
      </c>
      <c r="AL2409" s="3">
        <v>2469.9</v>
      </c>
    </row>
    <row r="2410" spans="31:38" x14ac:dyDescent="0.25">
      <c r="AE2410" s="3" t="str">
        <f t="shared" si="115"/>
        <v>RA_562_60_4_202425</v>
      </c>
      <c r="AF2410" s="3">
        <v>202425</v>
      </c>
      <c r="AG2410" s="3" t="s">
        <v>193</v>
      </c>
      <c r="AH2410" s="3">
        <v>562</v>
      </c>
      <c r="AI2410" s="3">
        <v>60</v>
      </c>
      <c r="AJ2410" s="3" t="s">
        <v>77</v>
      </c>
      <c r="AK2410" s="3">
        <v>4</v>
      </c>
      <c r="AL2410" s="3">
        <v>0</v>
      </c>
    </row>
    <row r="2411" spans="31:38" x14ac:dyDescent="0.25">
      <c r="AE2411" s="3" t="str">
        <f t="shared" si="115"/>
        <v>RA_566_60_4_202425</v>
      </c>
      <c r="AF2411" s="3">
        <v>202425</v>
      </c>
      <c r="AG2411" s="3" t="s">
        <v>193</v>
      </c>
      <c r="AH2411" s="3">
        <v>566</v>
      </c>
      <c r="AI2411" s="3">
        <v>60</v>
      </c>
      <c r="AJ2411" s="3" t="s">
        <v>77</v>
      </c>
      <c r="AK2411" s="3">
        <v>4</v>
      </c>
      <c r="AL2411" s="3">
        <v>0</v>
      </c>
    </row>
    <row r="2412" spans="31:38" x14ac:dyDescent="0.25">
      <c r="AE2412" s="3" t="str">
        <f t="shared" si="115"/>
        <v>RA_568_60_4_202425</v>
      </c>
      <c r="AF2412" s="3">
        <v>202425</v>
      </c>
      <c r="AG2412" s="3" t="s">
        <v>193</v>
      </c>
      <c r="AH2412" s="3">
        <v>568</v>
      </c>
      <c r="AI2412" s="3">
        <v>60</v>
      </c>
      <c r="AJ2412" s="3" t="s">
        <v>77</v>
      </c>
      <c r="AK2412" s="3">
        <v>4</v>
      </c>
      <c r="AL2412" s="3">
        <v>0</v>
      </c>
    </row>
    <row r="2413" spans="31:38" x14ac:dyDescent="0.25">
      <c r="AE2413" s="3" t="str">
        <f t="shared" si="115"/>
        <v>RA_572_60_4_202425</v>
      </c>
      <c r="AF2413" s="3">
        <v>202425</v>
      </c>
      <c r="AG2413" s="3" t="s">
        <v>193</v>
      </c>
      <c r="AH2413" s="3">
        <v>572</v>
      </c>
      <c r="AI2413" s="3">
        <v>60</v>
      </c>
      <c r="AJ2413" s="3" t="s">
        <v>77</v>
      </c>
      <c r="AK2413" s="3">
        <v>4</v>
      </c>
      <c r="AL2413" s="3">
        <v>0</v>
      </c>
    </row>
    <row r="2414" spans="31:38" x14ac:dyDescent="0.25">
      <c r="AE2414" s="3" t="str">
        <f t="shared" si="115"/>
        <v>RA_574_60_4_202425</v>
      </c>
      <c r="AF2414" s="3">
        <v>202425</v>
      </c>
      <c r="AG2414" s="3" t="s">
        <v>193</v>
      </c>
      <c r="AH2414" s="3">
        <v>574</v>
      </c>
      <c r="AI2414" s="3">
        <v>60</v>
      </c>
      <c r="AJ2414" s="3" t="s">
        <v>77</v>
      </c>
      <c r="AK2414" s="3">
        <v>4</v>
      </c>
      <c r="AL2414" s="3">
        <v>0</v>
      </c>
    </row>
    <row r="2415" spans="31:38" x14ac:dyDescent="0.25">
      <c r="AE2415" s="3" t="str">
        <f t="shared" si="115"/>
        <v>RA_576_60_4_202425</v>
      </c>
      <c r="AF2415" s="3">
        <v>202425</v>
      </c>
      <c r="AG2415" s="3" t="s">
        <v>193</v>
      </c>
      <c r="AH2415" s="3">
        <v>576</v>
      </c>
      <c r="AI2415" s="3">
        <v>60</v>
      </c>
      <c r="AJ2415" s="3" t="s">
        <v>77</v>
      </c>
      <c r="AK2415" s="3">
        <v>4</v>
      </c>
      <c r="AL2415" s="3">
        <v>0</v>
      </c>
    </row>
    <row r="2416" spans="31:38" x14ac:dyDescent="0.25">
      <c r="AE2416" s="3" t="str">
        <f t="shared" si="115"/>
        <v>RA_582_60_4_202425</v>
      </c>
      <c r="AF2416" s="3">
        <v>202425</v>
      </c>
      <c r="AG2416" s="3" t="s">
        <v>193</v>
      </c>
      <c r="AH2416" s="3">
        <v>582</v>
      </c>
      <c r="AI2416" s="3">
        <v>60</v>
      </c>
      <c r="AJ2416" s="3" t="s">
        <v>77</v>
      </c>
      <c r="AK2416" s="3">
        <v>4</v>
      </c>
      <c r="AL2416" s="3">
        <v>0</v>
      </c>
    </row>
    <row r="2417" spans="31:38" x14ac:dyDescent="0.25">
      <c r="AE2417" s="3" t="str">
        <f t="shared" si="115"/>
        <v>RA_586_60_4_202425</v>
      </c>
      <c r="AF2417" s="3">
        <v>202425</v>
      </c>
      <c r="AG2417" s="3" t="s">
        <v>193</v>
      </c>
      <c r="AH2417" s="3">
        <v>586</v>
      </c>
      <c r="AI2417" s="3">
        <v>60</v>
      </c>
      <c r="AJ2417" s="3" t="s">
        <v>77</v>
      </c>
      <c r="AK2417" s="3">
        <v>4</v>
      </c>
      <c r="AL2417" s="3">
        <v>0</v>
      </c>
    </row>
    <row r="2418" spans="31:38" x14ac:dyDescent="0.25">
      <c r="AE2418" s="3" t="str">
        <f t="shared" si="115"/>
        <v>RA_544_60_4_202425</v>
      </c>
      <c r="AF2418" s="3">
        <v>202425</v>
      </c>
      <c r="AG2418" s="3" t="s">
        <v>193</v>
      </c>
      <c r="AH2418" s="3">
        <v>544</v>
      </c>
      <c r="AI2418" s="3">
        <v>60</v>
      </c>
      <c r="AJ2418" s="3" t="s">
        <v>77</v>
      </c>
      <c r="AK2418" s="3">
        <v>4</v>
      </c>
      <c r="AL2418" s="3">
        <v>1234.1949139934557</v>
      </c>
    </row>
    <row r="2419" spans="31:38" x14ac:dyDescent="0.25">
      <c r="AE2419" s="3" t="str">
        <f t="shared" si="115"/>
        <v>RA_584_60_4_202425</v>
      </c>
      <c r="AF2419" s="3">
        <v>202425</v>
      </c>
      <c r="AG2419" s="3" t="s">
        <v>193</v>
      </c>
      <c r="AH2419" s="3">
        <v>584</v>
      </c>
      <c r="AI2419" s="3">
        <v>60</v>
      </c>
      <c r="AJ2419" s="3" t="s">
        <v>77</v>
      </c>
      <c r="AK2419" s="3">
        <v>4</v>
      </c>
      <c r="AL2419" s="3">
        <v>0</v>
      </c>
    </row>
    <row r="2420" spans="31:38" x14ac:dyDescent="0.25">
      <c r="AE2420" s="3" t="str">
        <f t="shared" si="115"/>
        <v>RA_512_60_4_202425</v>
      </c>
      <c r="AF2420" s="3">
        <v>202425</v>
      </c>
      <c r="AG2420" s="3" t="s">
        <v>193</v>
      </c>
      <c r="AH2420" s="3">
        <v>512</v>
      </c>
      <c r="AI2420" s="3">
        <v>60</v>
      </c>
      <c r="AJ2420" s="3" t="s">
        <v>77</v>
      </c>
      <c r="AK2420" s="3">
        <v>4</v>
      </c>
      <c r="AL2420" s="3">
        <v>0</v>
      </c>
    </row>
    <row r="2421" spans="31:38" x14ac:dyDescent="0.25">
      <c r="AE2421" s="3" t="str">
        <f t="shared" si="115"/>
        <v>RA_542_60_4_202425</v>
      </c>
      <c r="AF2421" s="3">
        <v>202425</v>
      </c>
      <c r="AG2421" s="3" t="s">
        <v>193</v>
      </c>
      <c r="AH2421" s="3">
        <v>542</v>
      </c>
      <c r="AI2421" s="3">
        <v>60</v>
      </c>
      <c r="AJ2421" s="3" t="s">
        <v>77</v>
      </c>
      <c r="AK2421" s="3">
        <v>4</v>
      </c>
      <c r="AL2421" s="3">
        <v>379.98599999999999</v>
      </c>
    </row>
    <row r="2422" spans="31:38" x14ac:dyDescent="0.25">
      <c r="AE2422" s="3" t="str">
        <f t="shared" si="115"/>
        <v>RA_514_60_4_202425</v>
      </c>
      <c r="AF2422" s="3">
        <v>202425</v>
      </c>
      <c r="AG2422" s="3" t="s">
        <v>193</v>
      </c>
      <c r="AH2422" s="3">
        <v>514</v>
      </c>
      <c r="AI2422" s="3">
        <v>60</v>
      </c>
      <c r="AJ2422" s="3" t="s">
        <v>77</v>
      </c>
      <c r="AK2422" s="3">
        <v>4</v>
      </c>
      <c r="AL2422" s="3">
        <v>349.08</v>
      </c>
    </row>
    <row r="2423" spans="31:38" x14ac:dyDescent="0.25">
      <c r="AE2423" s="3" t="str">
        <f t="shared" si="115"/>
        <v>RA_516_60_4_202425</v>
      </c>
      <c r="AF2423" s="3">
        <v>202425</v>
      </c>
      <c r="AG2423" s="3" t="s">
        <v>193</v>
      </c>
      <c r="AH2423" s="3">
        <v>516</v>
      </c>
      <c r="AI2423" s="3">
        <v>60</v>
      </c>
      <c r="AJ2423" s="3" t="s">
        <v>77</v>
      </c>
      <c r="AK2423" s="3">
        <v>4</v>
      </c>
      <c r="AL2423" s="3">
        <v>1366.068</v>
      </c>
    </row>
    <row r="2424" spans="31:38" x14ac:dyDescent="0.25">
      <c r="AE2424" s="3" t="str">
        <f t="shared" si="115"/>
        <v>RA_518_60_4_202425</v>
      </c>
      <c r="AF2424" s="3">
        <v>202425</v>
      </c>
      <c r="AG2424" s="3" t="s">
        <v>193</v>
      </c>
      <c r="AH2424" s="3">
        <v>518</v>
      </c>
      <c r="AI2424" s="3">
        <v>60</v>
      </c>
      <c r="AJ2424" s="3" t="s">
        <v>77</v>
      </c>
      <c r="AK2424" s="3">
        <v>4</v>
      </c>
      <c r="AL2424" s="3">
        <v>266.96699999999998</v>
      </c>
    </row>
    <row r="2425" spans="31:38" x14ac:dyDescent="0.25">
      <c r="AE2425" s="3" t="str">
        <f t="shared" si="115"/>
        <v>RA_520_60_4_202425</v>
      </c>
      <c r="AF2425" s="3">
        <v>202425</v>
      </c>
      <c r="AG2425" s="3" t="s">
        <v>193</v>
      </c>
      <c r="AH2425" s="3">
        <v>520</v>
      </c>
      <c r="AI2425" s="3">
        <v>60</v>
      </c>
      <c r="AJ2425" s="3" t="s">
        <v>77</v>
      </c>
      <c r="AK2425" s="3">
        <v>4</v>
      </c>
      <c r="AL2425" s="3">
        <v>971.32899999999995</v>
      </c>
    </row>
    <row r="2426" spans="31:38" x14ac:dyDescent="0.25">
      <c r="AE2426" s="3" t="str">
        <f t="shared" si="115"/>
        <v>RA_522_60_4_202425</v>
      </c>
      <c r="AF2426" s="3">
        <v>202425</v>
      </c>
      <c r="AG2426" s="3" t="s">
        <v>193</v>
      </c>
      <c r="AH2426" s="3">
        <v>522</v>
      </c>
      <c r="AI2426" s="3">
        <v>60</v>
      </c>
      <c r="AJ2426" s="3" t="s">
        <v>77</v>
      </c>
      <c r="AK2426" s="3">
        <v>4</v>
      </c>
      <c r="AL2426" s="3">
        <v>138.125</v>
      </c>
    </row>
    <row r="2427" spans="31:38" x14ac:dyDescent="0.25">
      <c r="AE2427" s="3" t="str">
        <f t="shared" si="115"/>
        <v>RA_524_60_4_202425</v>
      </c>
      <c r="AF2427" s="3">
        <v>202425</v>
      </c>
      <c r="AG2427" s="3" t="s">
        <v>193</v>
      </c>
      <c r="AH2427" s="3">
        <v>524</v>
      </c>
      <c r="AI2427" s="3">
        <v>60</v>
      </c>
      <c r="AJ2427" s="3" t="s">
        <v>77</v>
      </c>
      <c r="AK2427" s="3">
        <v>4</v>
      </c>
      <c r="AL2427" s="3">
        <v>647.32000000000005</v>
      </c>
    </row>
    <row r="2428" spans="31:38" x14ac:dyDescent="0.25">
      <c r="AE2428" s="3" t="str">
        <f t="shared" si="115"/>
        <v>RA_540_60_4_202425</v>
      </c>
      <c r="AF2428" s="3">
        <v>202425</v>
      </c>
      <c r="AG2428" s="3" t="s">
        <v>193</v>
      </c>
      <c r="AH2428" s="3">
        <v>540</v>
      </c>
      <c r="AI2428" s="3">
        <v>60</v>
      </c>
      <c r="AJ2428" s="3" t="s">
        <v>77</v>
      </c>
      <c r="AK2428" s="3">
        <v>4</v>
      </c>
      <c r="AL2428" s="3">
        <v>779.34900000000005</v>
      </c>
    </row>
    <row r="2429" spans="31:38" x14ac:dyDescent="0.25">
      <c r="AE2429" s="3" t="str">
        <f t="shared" si="115"/>
        <v>RA_528_60_4_202425</v>
      </c>
      <c r="AF2429" s="3">
        <v>202425</v>
      </c>
      <c r="AG2429" s="3" t="s">
        <v>193</v>
      </c>
      <c r="AH2429" s="3">
        <v>528</v>
      </c>
      <c r="AI2429" s="3">
        <v>60</v>
      </c>
      <c r="AJ2429" s="3" t="s">
        <v>77</v>
      </c>
      <c r="AK2429" s="3">
        <v>4</v>
      </c>
      <c r="AL2429" s="3">
        <v>64</v>
      </c>
    </row>
    <row r="2430" spans="31:38" x14ac:dyDescent="0.25">
      <c r="AE2430" s="3" t="str">
        <f t="shared" si="115"/>
        <v>RA_530_60_4_202425</v>
      </c>
      <c r="AF2430" s="3">
        <v>202425</v>
      </c>
      <c r="AG2430" s="3" t="s">
        <v>193</v>
      </c>
      <c r="AH2430" s="3">
        <v>530</v>
      </c>
      <c r="AI2430" s="3">
        <v>60</v>
      </c>
      <c r="AJ2430" s="3" t="s">
        <v>77</v>
      </c>
      <c r="AK2430" s="3">
        <v>4</v>
      </c>
      <c r="AL2430" s="3">
        <v>1052.3899999999999</v>
      </c>
    </row>
    <row r="2431" spans="31:38" x14ac:dyDescent="0.25">
      <c r="AE2431" s="3" t="str">
        <f t="shared" si="115"/>
        <v>RA_532_60_4_202425</v>
      </c>
      <c r="AF2431" s="3">
        <v>202425</v>
      </c>
      <c r="AG2431" s="3" t="s">
        <v>193</v>
      </c>
      <c r="AH2431" s="3">
        <v>532</v>
      </c>
      <c r="AI2431" s="3">
        <v>60</v>
      </c>
      <c r="AJ2431" s="3" t="s">
        <v>77</v>
      </c>
      <c r="AK2431" s="3">
        <v>4</v>
      </c>
      <c r="AL2431" s="3">
        <v>545.36099999999999</v>
      </c>
    </row>
    <row r="2432" spans="31:38" x14ac:dyDescent="0.25">
      <c r="AE2432" s="3" t="str">
        <f t="shared" si="115"/>
        <v>RA_534_60_4_202425</v>
      </c>
      <c r="AF2432" s="3">
        <v>202425</v>
      </c>
      <c r="AG2432" s="3" t="s">
        <v>193</v>
      </c>
      <c r="AH2432" s="3">
        <v>534</v>
      </c>
      <c r="AI2432" s="3">
        <v>60</v>
      </c>
      <c r="AJ2432" s="3" t="s">
        <v>77</v>
      </c>
      <c r="AK2432" s="3">
        <v>4</v>
      </c>
      <c r="AL2432" s="3">
        <v>0</v>
      </c>
    </row>
    <row r="2433" spans="31:38" x14ac:dyDescent="0.25">
      <c r="AE2433" s="3" t="str">
        <f t="shared" si="115"/>
        <v>RA_536_60_4_202425</v>
      </c>
      <c r="AF2433" s="3">
        <v>202425</v>
      </c>
      <c r="AG2433" s="3" t="s">
        <v>193</v>
      </c>
      <c r="AH2433" s="3">
        <v>536</v>
      </c>
      <c r="AI2433" s="3">
        <v>60</v>
      </c>
      <c r="AJ2433" s="3" t="s">
        <v>77</v>
      </c>
      <c r="AK2433" s="3">
        <v>4</v>
      </c>
      <c r="AL2433" s="3">
        <v>688.67899999999997</v>
      </c>
    </row>
    <row r="2434" spans="31:38" x14ac:dyDescent="0.25">
      <c r="AE2434" s="3" t="str">
        <f t="shared" si="115"/>
        <v>RA_538_60_4_202425</v>
      </c>
      <c r="AF2434" s="3">
        <v>202425</v>
      </c>
      <c r="AG2434" s="3" t="s">
        <v>193</v>
      </c>
      <c r="AH2434" s="3">
        <v>538</v>
      </c>
      <c r="AI2434" s="3">
        <v>60</v>
      </c>
      <c r="AJ2434" s="3" t="s">
        <v>77</v>
      </c>
      <c r="AK2434" s="3">
        <v>4</v>
      </c>
      <c r="AL2434" s="3">
        <v>436.82462738181914</v>
      </c>
    </row>
    <row r="2435" spans="31:38" x14ac:dyDescent="0.25">
      <c r="AE2435" s="3" t="str">
        <f t="shared" si="115"/>
        <v>RA_526_60_4_202425</v>
      </c>
      <c r="AF2435" s="3">
        <v>202425</v>
      </c>
      <c r="AG2435" s="3" t="s">
        <v>193</v>
      </c>
      <c r="AH2435" s="3">
        <v>526</v>
      </c>
      <c r="AI2435" s="3">
        <v>60</v>
      </c>
      <c r="AJ2435" s="3" t="s">
        <v>77</v>
      </c>
      <c r="AK2435" s="3">
        <v>4</v>
      </c>
      <c r="AL2435" s="3">
        <v>322.75722722409262</v>
      </c>
    </row>
    <row r="2436" spans="31:38" x14ac:dyDescent="0.25">
      <c r="AE2436" s="3" t="str">
        <f t="shared" ref="AE2436:AE2499" si="116">AG2436&amp;"_"&amp;AH2436&amp;"_"&amp;AI2436&amp;"_"&amp;AK2436&amp;"_"&amp;AF2436</f>
        <v>RA_564_61_4_202526</v>
      </c>
      <c r="AF2436" s="3">
        <v>202526</v>
      </c>
      <c r="AG2436" s="3" t="s">
        <v>193</v>
      </c>
      <c r="AH2436" s="3">
        <v>564</v>
      </c>
      <c r="AI2436" s="3">
        <v>61</v>
      </c>
      <c r="AJ2436" s="3" t="s">
        <v>430</v>
      </c>
      <c r="AK2436" s="3">
        <v>4</v>
      </c>
      <c r="AL2436" s="3">
        <v>0</v>
      </c>
    </row>
    <row r="2437" spans="31:38" x14ac:dyDescent="0.25">
      <c r="AE2437" s="3" t="str">
        <f t="shared" si="116"/>
        <v>RA_562_61_4_202526</v>
      </c>
      <c r="AF2437" s="3">
        <v>202526</v>
      </c>
      <c r="AG2437" s="3" t="s">
        <v>193</v>
      </c>
      <c r="AH2437" s="3">
        <v>562</v>
      </c>
      <c r="AI2437" s="3">
        <v>61</v>
      </c>
      <c r="AJ2437" s="3" t="s">
        <v>430</v>
      </c>
      <c r="AK2437" s="3">
        <v>4</v>
      </c>
      <c r="AL2437" s="3">
        <v>0</v>
      </c>
    </row>
    <row r="2438" spans="31:38" x14ac:dyDescent="0.25">
      <c r="AE2438" s="3" t="str">
        <f t="shared" si="116"/>
        <v>RA_552_61_4_202526</v>
      </c>
      <c r="AF2438" s="3">
        <v>202526</v>
      </c>
      <c r="AG2438" s="3" t="s">
        <v>193</v>
      </c>
      <c r="AH2438" s="3">
        <v>552</v>
      </c>
      <c r="AI2438" s="3">
        <v>61</v>
      </c>
      <c r="AJ2438" s="3" t="s">
        <v>430</v>
      </c>
      <c r="AK2438" s="3">
        <v>4</v>
      </c>
      <c r="AL2438" s="3">
        <v>0</v>
      </c>
    </row>
    <row r="2439" spans="31:38" x14ac:dyDescent="0.25">
      <c r="AE2439" s="3" t="str">
        <f t="shared" si="116"/>
        <v>RA_550_61_4_202526</v>
      </c>
      <c r="AF2439" s="3">
        <v>202526</v>
      </c>
      <c r="AG2439" s="3" t="s">
        <v>193</v>
      </c>
      <c r="AH2439" s="3">
        <v>550</v>
      </c>
      <c r="AI2439" s="3">
        <v>61</v>
      </c>
      <c r="AJ2439" s="3" t="s">
        <v>430</v>
      </c>
      <c r="AK2439" s="3">
        <v>4</v>
      </c>
      <c r="AL2439" s="3">
        <v>-51.277999999999999</v>
      </c>
    </row>
    <row r="2440" spans="31:38" x14ac:dyDescent="0.25">
      <c r="AE2440" s="3" t="str">
        <f t="shared" si="116"/>
        <v>RA_566_61_4_202526</v>
      </c>
      <c r="AF2440" s="3">
        <v>202526</v>
      </c>
      <c r="AG2440" s="3" t="s">
        <v>193</v>
      </c>
      <c r="AH2440" s="3">
        <v>566</v>
      </c>
      <c r="AI2440" s="3">
        <v>61</v>
      </c>
      <c r="AJ2440" s="3" t="s">
        <v>430</v>
      </c>
      <c r="AK2440" s="3">
        <v>4</v>
      </c>
      <c r="AL2440" s="3">
        <v>0</v>
      </c>
    </row>
    <row r="2441" spans="31:38" x14ac:dyDescent="0.25">
      <c r="AE2441" s="3" t="str">
        <f t="shared" si="116"/>
        <v>RA_546_61_4_202526</v>
      </c>
      <c r="AF2441" s="3">
        <v>202526</v>
      </c>
      <c r="AG2441" s="3" t="s">
        <v>193</v>
      </c>
      <c r="AH2441" s="3">
        <v>546</v>
      </c>
      <c r="AI2441" s="3">
        <v>61</v>
      </c>
      <c r="AJ2441" s="3" t="s">
        <v>430</v>
      </c>
      <c r="AK2441" s="3">
        <v>4</v>
      </c>
      <c r="AL2441" s="3">
        <v>0</v>
      </c>
    </row>
    <row r="2442" spans="31:38" x14ac:dyDescent="0.25">
      <c r="AE2442" s="3" t="str">
        <f t="shared" si="116"/>
        <v>RA_582_61_4_202526</v>
      </c>
      <c r="AF2442" s="3">
        <v>202526</v>
      </c>
      <c r="AG2442" s="3" t="s">
        <v>193</v>
      </c>
      <c r="AH2442" s="3">
        <v>582</v>
      </c>
      <c r="AI2442" s="3">
        <v>61</v>
      </c>
      <c r="AJ2442" s="3" t="s">
        <v>430</v>
      </c>
      <c r="AK2442" s="3">
        <v>4</v>
      </c>
      <c r="AL2442" s="3">
        <v>0</v>
      </c>
    </row>
    <row r="2443" spans="31:38" x14ac:dyDescent="0.25">
      <c r="AE2443" s="3" t="str">
        <f t="shared" si="116"/>
        <v>RA_548_61_4_202526</v>
      </c>
      <c r="AF2443" s="3">
        <v>202526</v>
      </c>
      <c r="AG2443" s="3" t="s">
        <v>193</v>
      </c>
      <c r="AH2443" s="3">
        <v>548</v>
      </c>
      <c r="AI2443" s="3">
        <v>61</v>
      </c>
      <c r="AJ2443" s="3" t="s">
        <v>430</v>
      </c>
      <c r="AK2443" s="3">
        <v>4</v>
      </c>
      <c r="AL2443" s="3">
        <v>-190.41300000000001</v>
      </c>
    </row>
    <row r="2444" spans="31:38" x14ac:dyDescent="0.25">
      <c r="AE2444" s="3" t="str">
        <f t="shared" si="116"/>
        <v>RA_568_61_4_202526</v>
      </c>
      <c r="AF2444" s="3">
        <v>202526</v>
      </c>
      <c r="AG2444" s="3" t="s">
        <v>193</v>
      </c>
      <c r="AH2444" s="3">
        <v>568</v>
      </c>
      <c r="AI2444" s="3">
        <v>61</v>
      </c>
      <c r="AJ2444" s="3" t="s">
        <v>430</v>
      </c>
      <c r="AK2444" s="3">
        <v>4</v>
      </c>
      <c r="AL2444" s="3">
        <v>0</v>
      </c>
    </row>
    <row r="2445" spans="31:38" x14ac:dyDescent="0.25">
      <c r="AE2445" s="3" t="str">
        <f t="shared" si="116"/>
        <v>RA_572_61_4_202526</v>
      </c>
      <c r="AF2445" s="3">
        <v>202526</v>
      </c>
      <c r="AG2445" s="3" t="s">
        <v>193</v>
      </c>
      <c r="AH2445" s="3">
        <v>572</v>
      </c>
      <c r="AI2445" s="3">
        <v>61</v>
      </c>
      <c r="AJ2445" s="3" t="s">
        <v>430</v>
      </c>
      <c r="AK2445" s="3">
        <v>4</v>
      </c>
      <c r="AL2445" s="3">
        <v>0</v>
      </c>
    </row>
    <row r="2446" spans="31:38" x14ac:dyDescent="0.25">
      <c r="AE2446" s="3" t="str">
        <f t="shared" si="116"/>
        <v>RA_586_61_4_202526</v>
      </c>
      <c r="AF2446" s="3">
        <v>202526</v>
      </c>
      <c r="AG2446" s="3" t="s">
        <v>193</v>
      </c>
      <c r="AH2446" s="3">
        <v>586</v>
      </c>
      <c r="AI2446" s="3">
        <v>61</v>
      </c>
      <c r="AJ2446" s="3" t="s">
        <v>430</v>
      </c>
      <c r="AK2446" s="3">
        <v>4</v>
      </c>
      <c r="AL2446" s="3">
        <v>0</v>
      </c>
    </row>
    <row r="2447" spans="31:38" x14ac:dyDescent="0.25">
      <c r="AE2447" s="3" t="str">
        <f t="shared" si="116"/>
        <v>RA_576_61_4_202526</v>
      </c>
      <c r="AF2447" s="3">
        <v>202526</v>
      </c>
      <c r="AG2447" s="3" t="s">
        <v>193</v>
      </c>
      <c r="AH2447" s="3">
        <v>576</v>
      </c>
      <c r="AI2447" s="3">
        <v>61</v>
      </c>
      <c r="AJ2447" s="3" t="s">
        <v>430</v>
      </c>
      <c r="AK2447" s="3">
        <v>4</v>
      </c>
      <c r="AL2447" s="3">
        <v>0</v>
      </c>
    </row>
    <row r="2448" spans="31:38" x14ac:dyDescent="0.25">
      <c r="AE2448" s="3" t="str">
        <f t="shared" si="116"/>
        <v>RA_584_61_4_202526</v>
      </c>
      <c r="AF2448" s="3">
        <v>202526</v>
      </c>
      <c r="AG2448" s="3" t="s">
        <v>193</v>
      </c>
      <c r="AH2448" s="3">
        <v>584</v>
      </c>
      <c r="AI2448" s="3">
        <v>61</v>
      </c>
      <c r="AJ2448" s="3" t="s">
        <v>430</v>
      </c>
      <c r="AK2448" s="3">
        <v>4</v>
      </c>
      <c r="AL2448" s="3">
        <v>0</v>
      </c>
    </row>
    <row r="2449" spans="31:38" x14ac:dyDescent="0.25">
      <c r="AE2449" s="3" t="str">
        <f t="shared" si="116"/>
        <v>RA_545_61_4_202526</v>
      </c>
      <c r="AF2449" s="3">
        <v>202526</v>
      </c>
      <c r="AG2449" s="3" t="s">
        <v>193</v>
      </c>
      <c r="AH2449" s="3">
        <v>545</v>
      </c>
      <c r="AI2449" s="3">
        <v>61</v>
      </c>
      <c r="AJ2449" s="3" t="s">
        <v>430</v>
      </c>
      <c r="AK2449" s="3">
        <v>4</v>
      </c>
      <c r="AL2449" s="3">
        <v>0</v>
      </c>
    </row>
    <row r="2450" spans="31:38" x14ac:dyDescent="0.25">
      <c r="AE2450" s="3" t="str">
        <f t="shared" si="116"/>
        <v>RA_540_61_4_202526</v>
      </c>
      <c r="AF2450" s="3">
        <v>202526</v>
      </c>
      <c r="AG2450" s="3" t="s">
        <v>193</v>
      </c>
      <c r="AH2450" s="3">
        <v>540</v>
      </c>
      <c r="AI2450" s="3">
        <v>61</v>
      </c>
      <c r="AJ2450" s="3" t="s">
        <v>430</v>
      </c>
      <c r="AK2450" s="3">
        <v>4</v>
      </c>
      <c r="AL2450" s="3">
        <v>0</v>
      </c>
    </row>
    <row r="2451" spans="31:38" x14ac:dyDescent="0.25">
      <c r="AE2451" s="3" t="str">
        <f t="shared" si="116"/>
        <v>RA_574_61_4_202526</v>
      </c>
      <c r="AF2451" s="3">
        <v>202526</v>
      </c>
      <c r="AG2451" s="3" t="s">
        <v>193</v>
      </c>
      <c r="AH2451" s="3">
        <v>574</v>
      </c>
      <c r="AI2451" s="3">
        <v>61</v>
      </c>
      <c r="AJ2451" s="3" t="s">
        <v>430</v>
      </c>
      <c r="AK2451" s="3">
        <v>4</v>
      </c>
      <c r="AL2451" s="3">
        <v>0</v>
      </c>
    </row>
    <row r="2452" spans="31:38" x14ac:dyDescent="0.25">
      <c r="AE2452" s="3" t="str">
        <f t="shared" si="116"/>
        <v>RA_514_61_4_202526</v>
      </c>
      <c r="AF2452" s="3">
        <v>202526</v>
      </c>
      <c r="AG2452" s="3" t="s">
        <v>193</v>
      </c>
      <c r="AH2452" s="3">
        <v>514</v>
      </c>
      <c r="AI2452" s="3">
        <v>61</v>
      </c>
      <c r="AJ2452" s="3" t="s">
        <v>430</v>
      </c>
      <c r="AK2452" s="3">
        <v>4</v>
      </c>
      <c r="AL2452" s="3">
        <v>-96.42</v>
      </c>
    </row>
    <row r="2453" spans="31:38" x14ac:dyDescent="0.25">
      <c r="AE2453" s="3" t="str">
        <f t="shared" si="116"/>
        <v>RA_544_61_4_202526</v>
      </c>
      <c r="AF2453" s="3">
        <v>202526</v>
      </c>
      <c r="AG2453" s="3" t="s">
        <v>193</v>
      </c>
      <c r="AH2453" s="3">
        <v>544</v>
      </c>
      <c r="AI2453" s="3">
        <v>61</v>
      </c>
      <c r="AJ2453" s="3" t="s">
        <v>430</v>
      </c>
      <c r="AK2453" s="3">
        <v>4</v>
      </c>
      <c r="AL2453" s="3">
        <v>0</v>
      </c>
    </row>
    <row r="2454" spans="31:38" x14ac:dyDescent="0.25">
      <c r="AE2454" s="3" t="str">
        <f t="shared" si="116"/>
        <v>RA_512_61_4_202526</v>
      </c>
      <c r="AF2454" s="3">
        <v>202526</v>
      </c>
      <c r="AG2454" s="3" t="s">
        <v>193</v>
      </c>
      <c r="AH2454" s="3">
        <v>512</v>
      </c>
      <c r="AI2454" s="3">
        <v>61</v>
      </c>
      <c r="AJ2454" s="3" t="s">
        <v>430</v>
      </c>
      <c r="AK2454" s="3">
        <v>4</v>
      </c>
      <c r="AL2454" s="3">
        <v>-69.545000000000002</v>
      </c>
    </row>
    <row r="2455" spans="31:38" x14ac:dyDescent="0.25">
      <c r="AE2455" s="3" t="str">
        <f t="shared" si="116"/>
        <v>RA_542_61_4_202526</v>
      </c>
      <c r="AF2455" s="3">
        <v>202526</v>
      </c>
      <c r="AG2455" s="3" t="s">
        <v>193</v>
      </c>
      <c r="AH2455" s="3">
        <v>542</v>
      </c>
      <c r="AI2455" s="3">
        <v>61</v>
      </c>
      <c r="AJ2455" s="3" t="s">
        <v>430</v>
      </c>
      <c r="AK2455" s="3">
        <v>4</v>
      </c>
      <c r="AL2455" s="3">
        <v>0</v>
      </c>
    </row>
    <row r="2456" spans="31:38" x14ac:dyDescent="0.25">
      <c r="AE2456" s="3" t="str">
        <f t="shared" si="116"/>
        <v>RA_516_61_4_202526</v>
      </c>
      <c r="AF2456" s="3">
        <v>202526</v>
      </c>
      <c r="AG2456" s="3" t="s">
        <v>193</v>
      </c>
      <c r="AH2456" s="3">
        <v>516</v>
      </c>
      <c r="AI2456" s="3">
        <v>61</v>
      </c>
      <c r="AJ2456" s="3" t="s">
        <v>430</v>
      </c>
      <c r="AK2456" s="3">
        <v>4</v>
      </c>
      <c r="AL2456" s="3">
        <v>-51</v>
      </c>
    </row>
    <row r="2457" spans="31:38" x14ac:dyDescent="0.25">
      <c r="AE2457" s="3" t="str">
        <f t="shared" si="116"/>
        <v>RA_518_61_4_202526</v>
      </c>
      <c r="AF2457" s="3">
        <v>202526</v>
      </c>
      <c r="AG2457" s="3" t="s">
        <v>193</v>
      </c>
      <c r="AH2457" s="3">
        <v>518</v>
      </c>
      <c r="AI2457" s="3">
        <v>61</v>
      </c>
      <c r="AJ2457" s="3" t="s">
        <v>430</v>
      </c>
      <c r="AK2457" s="3">
        <v>4</v>
      </c>
      <c r="AL2457" s="3">
        <v>-107.60091417775493</v>
      </c>
    </row>
    <row r="2458" spans="31:38" x14ac:dyDescent="0.25">
      <c r="AE2458" s="3" t="str">
        <f t="shared" si="116"/>
        <v>RA_520_61_4_202526</v>
      </c>
      <c r="AF2458" s="3">
        <v>202526</v>
      </c>
      <c r="AG2458" s="3" t="s">
        <v>193</v>
      </c>
      <c r="AH2458" s="3">
        <v>520</v>
      </c>
      <c r="AI2458" s="3">
        <v>61</v>
      </c>
      <c r="AJ2458" s="3" t="s">
        <v>430</v>
      </c>
      <c r="AK2458" s="3">
        <v>4</v>
      </c>
      <c r="AL2458" s="3">
        <v>-124.559</v>
      </c>
    </row>
    <row r="2459" spans="31:38" x14ac:dyDescent="0.25">
      <c r="AE2459" s="3" t="str">
        <f t="shared" si="116"/>
        <v>RA_522_61_4_202526</v>
      </c>
      <c r="AF2459" s="3">
        <v>202526</v>
      </c>
      <c r="AG2459" s="3" t="s">
        <v>193</v>
      </c>
      <c r="AH2459" s="3">
        <v>522</v>
      </c>
      <c r="AI2459" s="3">
        <v>61</v>
      </c>
      <c r="AJ2459" s="3" t="s">
        <v>430</v>
      </c>
      <c r="AK2459" s="3">
        <v>4</v>
      </c>
      <c r="AL2459" s="3">
        <v>-280.20100000000002</v>
      </c>
    </row>
    <row r="2460" spans="31:38" x14ac:dyDescent="0.25">
      <c r="AE2460" s="3" t="str">
        <f t="shared" si="116"/>
        <v>RA_524_61_4_202526</v>
      </c>
      <c r="AF2460" s="3">
        <v>202526</v>
      </c>
      <c r="AG2460" s="3" t="s">
        <v>193</v>
      </c>
      <c r="AH2460" s="3">
        <v>524</v>
      </c>
      <c r="AI2460" s="3">
        <v>61</v>
      </c>
      <c r="AJ2460" s="3" t="s">
        <v>430</v>
      </c>
      <c r="AK2460" s="3">
        <v>4</v>
      </c>
      <c r="AL2460" s="3">
        <v>-541.06000000000017</v>
      </c>
    </row>
    <row r="2461" spans="31:38" x14ac:dyDescent="0.25">
      <c r="AE2461" s="3" t="str">
        <f t="shared" si="116"/>
        <v>RA_528_61_4_202526</v>
      </c>
      <c r="AF2461" s="3">
        <v>202526</v>
      </c>
      <c r="AG2461" s="3" t="s">
        <v>193</v>
      </c>
      <c r="AH2461" s="3">
        <v>528</v>
      </c>
      <c r="AI2461" s="3">
        <v>61</v>
      </c>
      <c r="AJ2461" s="3" t="s">
        <v>430</v>
      </c>
      <c r="AK2461" s="3">
        <v>4</v>
      </c>
      <c r="AL2461" s="3">
        <v>-331</v>
      </c>
    </row>
    <row r="2462" spans="31:38" x14ac:dyDescent="0.25">
      <c r="AE2462" s="3" t="str">
        <f t="shared" si="116"/>
        <v>RA_530_61_4_202526</v>
      </c>
      <c r="AF2462" s="3">
        <v>202526</v>
      </c>
      <c r="AG2462" s="3" t="s">
        <v>193</v>
      </c>
      <c r="AH2462" s="3">
        <v>530</v>
      </c>
      <c r="AI2462" s="3">
        <v>61</v>
      </c>
      <c r="AJ2462" s="3" t="s">
        <v>430</v>
      </c>
      <c r="AK2462" s="3">
        <v>4</v>
      </c>
      <c r="AL2462" s="3">
        <v>-175.77600000000001</v>
      </c>
    </row>
    <row r="2463" spans="31:38" x14ac:dyDescent="0.25">
      <c r="AE2463" s="3" t="str">
        <f t="shared" si="116"/>
        <v>RA_532_61_4_202526</v>
      </c>
      <c r="AF2463" s="3">
        <v>202526</v>
      </c>
      <c r="AG2463" s="3" t="s">
        <v>193</v>
      </c>
      <c r="AH2463" s="3">
        <v>532</v>
      </c>
      <c r="AI2463" s="3">
        <v>61</v>
      </c>
      <c r="AJ2463" s="3" t="s">
        <v>430</v>
      </c>
      <c r="AK2463" s="3">
        <v>4</v>
      </c>
      <c r="AL2463" s="3">
        <v>0</v>
      </c>
    </row>
    <row r="2464" spans="31:38" x14ac:dyDescent="0.25">
      <c r="AE2464" s="3" t="str">
        <f t="shared" si="116"/>
        <v>RA_534_61_4_202526</v>
      </c>
      <c r="AF2464" s="3">
        <v>202526</v>
      </c>
      <c r="AG2464" s="3" t="s">
        <v>193</v>
      </c>
      <c r="AH2464" s="3">
        <v>534</v>
      </c>
      <c r="AI2464" s="3">
        <v>61</v>
      </c>
      <c r="AJ2464" s="3" t="s">
        <v>430</v>
      </c>
      <c r="AK2464" s="3">
        <v>4</v>
      </c>
      <c r="AL2464" s="3">
        <v>0</v>
      </c>
    </row>
    <row r="2465" spans="31:38" x14ac:dyDescent="0.25">
      <c r="AE2465" s="3" t="str">
        <f t="shared" si="116"/>
        <v>RA_536_61_4_202526</v>
      </c>
      <c r="AF2465" s="3">
        <v>202526</v>
      </c>
      <c r="AG2465" s="3" t="s">
        <v>193</v>
      </c>
      <c r="AH2465" s="3">
        <v>536</v>
      </c>
      <c r="AI2465" s="3">
        <v>61</v>
      </c>
      <c r="AJ2465" s="3" t="s">
        <v>430</v>
      </c>
      <c r="AK2465" s="3">
        <v>4</v>
      </c>
      <c r="AL2465" s="3">
        <v>0</v>
      </c>
    </row>
    <row r="2466" spans="31:38" x14ac:dyDescent="0.25">
      <c r="AE2466" s="3" t="str">
        <f t="shared" si="116"/>
        <v>RA_538_61_4_202526</v>
      </c>
      <c r="AF2466" s="3">
        <v>202526</v>
      </c>
      <c r="AG2466" s="3" t="s">
        <v>193</v>
      </c>
      <c r="AH2466" s="3">
        <v>538</v>
      </c>
      <c r="AI2466" s="3">
        <v>61</v>
      </c>
      <c r="AJ2466" s="3" t="s">
        <v>430</v>
      </c>
      <c r="AK2466" s="3">
        <v>4</v>
      </c>
      <c r="AL2466" s="3">
        <v>3.4032873945500381</v>
      </c>
    </row>
    <row r="2467" spans="31:38" x14ac:dyDescent="0.25">
      <c r="AE2467" s="3" t="str">
        <f t="shared" si="116"/>
        <v>RA_526_61_4_202526</v>
      </c>
      <c r="AF2467" s="3">
        <v>202526</v>
      </c>
      <c r="AG2467" s="3" t="s">
        <v>193</v>
      </c>
      <c r="AH2467" s="3">
        <v>526</v>
      </c>
      <c r="AI2467" s="3">
        <v>61</v>
      </c>
      <c r="AJ2467" s="3" t="s">
        <v>430</v>
      </c>
      <c r="AK2467" s="3">
        <v>4</v>
      </c>
      <c r="AL2467" s="3">
        <v>-173</v>
      </c>
    </row>
    <row r="2468" spans="31:38" x14ac:dyDescent="0.25">
      <c r="AE2468" s="3" t="str">
        <f t="shared" si="116"/>
        <v>RA_562_61_4_202425</v>
      </c>
      <c r="AF2468" s="3">
        <v>202425</v>
      </c>
      <c r="AG2468" s="3" t="s">
        <v>193</v>
      </c>
      <c r="AH2468" s="3">
        <v>562</v>
      </c>
      <c r="AI2468" s="3">
        <v>61</v>
      </c>
      <c r="AJ2468" s="3" t="s">
        <v>430</v>
      </c>
      <c r="AK2468" s="3">
        <v>4</v>
      </c>
      <c r="AL2468" s="3">
        <v>0</v>
      </c>
    </row>
    <row r="2469" spans="31:38" x14ac:dyDescent="0.25">
      <c r="AE2469" s="3" t="str">
        <f t="shared" si="116"/>
        <v>RA_545_61_4_202425</v>
      </c>
      <c r="AF2469" s="3">
        <v>202425</v>
      </c>
      <c r="AG2469" s="3" t="s">
        <v>193</v>
      </c>
      <c r="AH2469" s="3">
        <v>545</v>
      </c>
      <c r="AI2469" s="3">
        <v>61</v>
      </c>
      <c r="AJ2469" s="3" t="s">
        <v>430</v>
      </c>
      <c r="AK2469" s="3">
        <v>4</v>
      </c>
      <c r="AL2469" s="3">
        <v>0</v>
      </c>
    </row>
    <row r="2470" spans="31:38" x14ac:dyDescent="0.25">
      <c r="AE2470" s="3" t="str">
        <f t="shared" si="116"/>
        <v>RA_586_61_4_202425</v>
      </c>
      <c r="AF2470" s="3">
        <v>202425</v>
      </c>
      <c r="AG2470" s="3" t="s">
        <v>193</v>
      </c>
      <c r="AH2470" s="3">
        <v>586</v>
      </c>
      <c r="AI2470" s="3">
        <v>61</v>
      </c>
      <c r="AJ2470" s="3" t="s">
        <v>430</v>
      </c>
      <c r="AK2470" s="3">
        <v>4</v>
      </c>
      <c r="AL2470" s="3">
        <v>0</v>
      </c>
    </row>
    <row r="2471" spans="31:38" x14ac:dyDescent="0.25">
      <c r="AE2471" s="3" t="str">
        <f t="shared" si="116"/>
        <v>RA_546_61_4_202425</v>
      </c>
      <c r="AF2471" s="3">
        <v>202425</v>
      </c>
      <c r="AG2471" s="3" t="s">
        <v>193</v>
      </c>
      <c r="AH2471" s="3">
        <v>546</v>
      </c>
      <c r="AI2471" s="3">
        <v>61</v>
      </c>
      <c r="AJ2471" s="3" t="s">
        <v>430</v>
      </c>
      <c r="AK2471" s="3">
        <v>4</v>
      </c>
      <c r="AL2471" s="3">
        <v>0</v>
      </c>
    </row>
    <row r="2472" spans="31:38" x14ac:dyDescent="0.25">
      <c r="AE2472" s="3" t="str">
        <f t="shared" si="116"/>
        <v>RA_548_61_4_202425</v>
      </c>
      <c r="AF2472" s="3">
        <v>202425</v>
      </c>
      <c r="AG2472" s="3" t="s">
        <v>193</v>
      </c>
      <c r="AH2472" s="3">
        <v>548</v>
      </c>
      <c r="AI2472" s="3">
        <v>61</v>
      </c>
      <c r="AJ2472" s="3" t="s">
        <v>430</v>
      </c>
      <c r="AK2472" s="3">
        <v>4</v>
      </c>
      <c r="AL2472" s="3">
        <v>-182.55600000000001</v>
      </c>
    </row>
    <row r="2473" spans="31:38" x14ac:dyDescent="0.25">
      <c r="AE2473" s="3" t="str">
        <f t="shared" si="116"/>
        <v>RA_550_61_4_202425</v>
      </c>
      <c r="AF2473" s="3">
        <v>202425</v>
      </c>
      <c r="AG2473" s="3" t="s">
        <v>193</v>
      </c>
      <c r="AH2473" s="3">
        <v>550</v>
      </c>
      <c r="AI2473" s="3">
        <v>61</v>
      </c>
      <c r="AJ2473" s="3" t="s">
        <v>430</v>
      </c>
      <c r="AK2473" s="3">
        <v>4</v>
      </c>
      <c r="AL2473" s="3">
        <v>-49.305999999999997</v>
      </c>
    </row>
    <row r="2474" spans="31:38" x14ac:dyDescent="0.25">
      <c r="AE2474" s="3" t="str">
        <f t="shared" si="116"/>
        <v>RA_552_61_4_202425</v>
      </c>
      <c r="AF2474" s="3">
        <v>202425</v>
      </c>
      <c r="AG2474" s="3" t="s">
        <v>193</v>
      </c>
      <c r="AH2474" s="3">
        <v>552</v>
      </c>
      <c r="AI2474" s="3">
        <v>61</v>
      </c>
      <c r="AJ2474" s="3" t="s">
        <v>430</v>
      </c>
      <c r="AK2474" s="3">
        <v>4</v>
      </c>
      <c r="AL2474" s="3">
        <v>0</v>
      </c>
    </row>
    <row r="2475" spans="31:38" x14ac:dyDescent="0.25">
      <c r="AE2475" s="3" t="str">
        <f t="shared" si="116"/>
        <v>RA_564_61_4_202425</v>
      </c>
      <c r="AF2475" s="3">
        <v>202425</v>
      </c>
      <c r="AG2475" s="3" t="s">
        <v>193</v>
      </c>
      <c r="AH2475" s="3">
        <v>564</v>
      </c>
      <c r="AI2475" s="3">
        <v>61</v>
      </c>
      <c r="AJ2475" s="3" t="s">
        <v>430</v>
      </c>
      <c r="AK2475" s="3">
        <v>4</v>
      </c>
      <c r="AL2475" s="3">
        <v>0</v>
      </c>
    </row>
    <row r="2476" spans="31:38" x14ac:dyDescent="0.25">
      <c r="AE2476" s="3" t="str">
        <f t="shared" si="116"/>
        <v>RA_566_61_4_202425</v>
      </c>
      <c r="AF2476" s="3">
        <v>202425</v>
      </c>
      <c r="AG2476" s="3" t="s">
        <v>193</v>
      </c>
      <c r="AH2476" s="3">
        <v>566</v>
      </c>
      <c r="AI2476" s="3">
        <v>61</v>
      </c>
      <c r="AJ2476" s="3" t="s">
        <v>430</v>
      </c>
      <c r="AK2476" s="3">
        <v>4</v>
      </c>
      <c r="AL2476" s="3">
        <v>0</v>
      </c>
    </row>
    <row r="2477" spans="31:38" x14ac:dyDescent="0.25">
      <c r="AE2477" s="3" t="str">
        <f t="shared" si="116"/>
        <v>RA_568_61_4_202425</v>
      </c>
      <c r="AF2477" s="3">
        <v>202425</v>
      </c>
      <c r="AG2477" s="3" t="s">
        <v>193</v>
      </c>
      <c r="AH2477" s="3">
        <v>568</v>
      </c>
      <c r="AI2477" s="3">
        <v>61</v>
      </c>
      <c r="AJ2477" s="3" t="s">
        <v>430</v>
      </c>
      <c r="AK2477" s="3">
        <v>4</v>
      </c>
      <c r="AL2477" s="3">
        <v>0</v>
      </c>
    </row>
    <row r="2478" spans="31:38" x14ac:dyDescent="0.25">
      <c r="AE2478" s="3" t="str">
        <f t="shared" si="116"/>
        <v>RA_572_61_4_202425</v>
      </c>
      <c r="AF2478" s="3">
        <v>202425</v>
      </c>
      <c r="AG2478" s="3" t="s">
        <v>193</v>
      </c>
      <c r="AH2478" s="3">
        <v>572</v>
      </c>
      <c r="AI2478" s="3">
        <v>61</v>
      </c>
      <c r="AJ2478" s="3" t="s">
        <v>430</v>
      </c>
      <c r="AK2478" s="3">
        <v>4</v>
      </c>
      <c r="AL2478" s="3">
        <v>0</v>
      </c>
    </row>
    <row r="2479" spans="31:38" x14ac:dyDescent="0.25">
      <c r="AE2479" s="3" t="str">
        <f t="shared" si="116"/>
        <v>RA_574_61_4_202425</v>
      </c>
      <c r="AF2479" s="3">
        <v>202425</v>
      </c>
      <c r="AG2479" s="3" t="s">
        <v>193</v>
      </c>
      <c r="AH2479" s="3">
        <v>574</v>
      </c>
      <c r="AI2479" s="3">
        <v>61</v>
      </c>
      <c r="AJ2479" s="3" t="s">
        <v>430</v>
      </c>
      <c r="AK2479" s="3">
        <v>4</v>
      </c>
      <c r="AL2479" s="3">
        <v>0</v>
      </c>
    </row>
    <row r="2480" spans="31:38" x14ac:dyDescent="0.25">
      <c r="AE2480" s="3" t="str">
        <f t="shared" si="116"/>
        <v>RA_576_61_4_202425</v>
      </c>
      <c r="AF2480" s="3">
        <v>202425</v>
      </c>
      <c r="AG2480" s="3" t="s">
        <v>193</v>
      </c>
      <c r="AH2480" s="3">
        <v>576</v>
      </c>
      <c r="AI2480" s="3">
        <v>61</v>
      </c>
      <c r="AJ2480" s="3" t="s">
        <v>430</v>
      </c>
      <c r="AK2480" s="3">
        <v>4</v>
      </c>
      <c r="AL2480" s="3">
        <v>0</v>
      </c>
    </row>
    <row r="2481" spans="31:38" x14ac:dyDescent="0.25">
      <c r="AE2481" s="3" t="str">
        <f t="shared" si="116"/>
        <v>RA_584_61_4_202425</v>
      </c>
      <c r="AF2481" s="3">
        <v>202425</v>
      </c>
      <c r="AG2481" s="3" t="s">
        <v>193</v>
      </c>
      <c r="AH2481" s="3">
        <v>584</v>
      </c>
      <c r="AI2481" s="3">
        <v>61</v>
      </c>
      <c r="AJ2481" s="3" t="s">
        <v>430</v>
      </c>
      <c r="AK2481" s="3">
        <v>4</v>
      </c>
      <c r="AL2481" s="3">
        <v>0</v>
      </c>
    </row>
    <row r="2482" spans="31:38" x14ac:dyDescent="0.25">
      <c r="AE2482" s="3" t="str">
        <f t="shared" si="116"/>
        <v>RA_540_61_4_202425</v>
      </c>
      <c r="AF2482" s="3">
        <v>202425</v>
      </c>
      <c r="AG2482" s="3" t="s">
        <v>193</v>
      </c>
      <c r="AH2482" s="3">
        <v>540</v>
      </c>
      <c r="AI2482" s="3">
        <v>61</v>
      </c>
      <c r="AJ2482" s="3" t="s">
        <v>430</v>
      </c>
      <c r="AK2482" s="3">
        <v>4</v>
      </c>
      <c r="AL2482" s="3">
        <v>0</v>
      </c>
    </row>
    <row r="2483" spans="31:38" x14ac:dyDescent="0.25">
      <c r="AE2483" s="3" t="str">
        <f t="shared" si="116"/>
        <v>RA_582_61_4_202425</v>
      </c>
      <c r="AF2483" s="3">
        <v>202425</v>
      </c>
      <c r="AG2483" s="3" t="s">
        <v>193</v>
      </c>
      <c r="AH2483" s="3">
        <v>582</v>
      </c>
      <c r="AI2483" s="3">
        <v>61</v>
      </c>
      <c r="AJ2483" s="3" t="s">
        <v>430</v>
      </c>
      <c r="AK2483" s="3">
        <v>4</v>
      </c>
      <c r="AL2483" s="3">
        <v>0</v>
      </c>
    </row>
    <row r="2484" spans="31:38" x14ac:dyDescent="0.25">
      <c r="AE2484" s="3" t="str">
        <f t="shared" si="116"/>
        <v>RA_520_61_4_202425</v>
      </c>
      <c r="AF2484" s="3">
        <v>202425</v>
      </c>
      <c r="AG2484" s="3" t="s">
        <v>193</v>
      </c>
      <c r="AH2484" s="3">
        <v>520</v>
      </c>
      <c r="AI2484" s="3">
        <v>61</v>
      </c>
      <c r="AJ2484" s="3" t="s">
        <v>430</v>
      </c>
      <c r="AK2484" s="3">
        <v>4</v>
      </c>
      <c r="AL2484" s="3">
        <v>-124.461</v>
      </c>
    </row>
    <row r="2485" spans="31:38" x14ac:dyDescent="0.25">
      <c r="AE2485" s="3" t="str">
        <f t="shared" si="116"/>
        <v>RA_544_61_4_202425</v>
      </c>
      <c r="AF2485" s="3">
        <v>202425</v>
      </c>
      <c r="AG2485" s="3" t="s">
        <v>193</v>
      </c>
      <c r="AH2485" s="3">
        <v>544</v>
      </c>
      <c r="AI2485" s="3">
        <v>61</v>
      </c>
      <c r="AJ2485" s="3" t="s">
        <v>430</v>
      </c>
      <c r="AK2485" s="3">
        <v>4</v>
      </c>
      <c r="AL2485" s="3">
        <v>0</v>
      </c>
    </row>
    <row r="2486" spans="31:38" x14ac:dyDescent="0.25">
      <c r="AE2486" s="3" t="str">
        <f t="shared" si="116"/>
        <v>RA_542_61_4_202425</v>
      </c>
      <c r="AF2486" s="3">
        <v>202425</v>
      </c>
      <c r="AG2486" s="3" t="s">
        <v>193</v>
      </c>
      <c r="AH2486" s="3">
        <v>542</v>
      </c>
      <c r="AI2486" s="3">
        <v>61</v>
      </c>
      <c r="AJ2486" s="3" t="s">
        <v>430</v>
      </c>
      <c r="AK2486" s="3">
        <v>4</v>
      </c>
      <c r="AL2486" s="3">
        <v>0</v>
      </c>
    </row>
    <row r="2487" spans="31:38" x14ac:dyDescent="0.25">
      <c r="AE2487" s="3" t="str">
        <f t="shared" si="116"/>
        <v>RA_512_61_4_202425</v>
      </c>
      <c r="AF2487" s="3">
        <v>202425</v>
      </c>
      <c r="AG2487" s="3" t="s">
        <v>193</v>
      </c>
      <c r="AH2487" s="3">
        <v>512</v>
      </c>
      <c r="AI2487" s="3">
        <v>61</v>
      </c>
      <c r="AJ2487" s="3" t="s">
        <v>430</v>
      </c>
      <c r="AK2487" s="3">
        <v>4</v>
      </c>
      <c r="AL2487" s="3">
        <v>-56.798000000000002</v>
      </c>
    </row>
    <row r="2488" spans="31:38" x14ac:dyDescent="0.25">
      <c r="AE2488" s="3" t="str">
        <f t="shared" si="116"/>
        <v>RA_514_61_4_202425</v>
      </c>
      <c r="AF2488" s="3">
        <v>202425</v>
      </c>
      <c r="AG2488" s="3" t="s">
        <v>193</v>
      </c>
      <c r="AH2488" s="3">
        <v>514</v>
      </c>
      <c r="AI2488" s="3">
        <v>61</v>
      </c>
      <c r="AJ2488" s="3" t="s">
        <v>430</v>
      </c>
      <c r="AK2488" s="3">
        <v>4</v>
      </c>
      <c r="AL2488" s="3">
        <v>-100.46</v>
      </c>
    </row>
    <row r="2489" spans="31:38" x14ac:dyDescent="0.25">
      <c r="AE2489" s="3" t="str">
        <f t="shared" si="116"/>
        <v>RA_518_61_4_202425</v>
      </c>
      <c r="AF2489" s="3">
        <v>202425</v>
      </c>
      <c r="AG2489" s="3" t="s">
        <v>193</v>
      </c>
      <c r="AH2489" s="3">
        <v>518</v>
      </c>
      <c r="AI2489" s="3">
        <v>61</v>
      </c>
      <c r="AJ2489" s="3" t="s">
        <v>430</v>
      </c>
      <c r="AK2489" s="3">
        <v>4</v>
      </c>
      <c r="AL2489" s="3">
        <v>-77.896000000000001</v>
      </c>
    </row>
    <row r="2490" spans="31:38" x14ac:dyDescent="0.25">
      <c r="AE2490" s="3" t="str">
        <f t="shared" si="116"/>
        <v>RA_522_61_4_202425</v>
      </c>
      <c r="AF2490" s="3">
        <v>202425</v>
      </c>
      <c r="AG2490" s="3" t="s">
        <v>193</v>
      </c>
      <c r="AH2490" s="3">
        <v>522</v>
      </c>
      <c r="AI2490" s="3">
        <v>61</v>
      </c>
      <c r="AJ2490" s="3" t="s">
        <v>430</v>
      </c>
      <c r="AK2490" s="3">
        <v>4</v>
      </c>
      <c r="AL2490" s="3">
        <v>-278.017</v>
      </c>
    </row>
    <row r="2491" spans="31:38" x14ac:dyDescent="0.25">
      <c r="AE2491" s="3" t="str">
        <f t="shared" si="116"/>
        <v>RA_524_61_4_202425</v>
      </c>
      <c r="AF2491" s="3">
        <v>202425</v>
      </c>
      <c r="AG2491" s="3" t="s">
        <v>193</v>
      </c>
      <c r="AH2491" s="3">
        <v>524</v>
      </c>
      <c r="AI2491" s="3">
        <v>61</v>
      </c>
      <c r="AJ2491" s="3" t="s">
        <v>430</v>
      </c>
      <c r="AK2491" s="3">
        <v>4</v>
      </c>
      <c r="AL2491" s="3">
        <v>-517.40000000000009</v>
      </c>
    </row>
    <row r="2492" spans="31:38" x14ac:dyDescent="0.25">
      <c r="AE2492" s="3" t="str">
        <f t="shared" si="116"/>
        <v>RA_526_61_4_202425</v>
      </c>
      <c r="AF2492" s="3">
        <v>202425</v>
      </c>
      <c r="AG2492" s="3" t="s">
        <v>193</v>
      </c>
      <c r="AH2492" s="3">
        <v>526</v>
      </c>
      <c r="AI2492" s="3">
        <v>61</v>
      </c>
      <c r="AJ2492" s="3" t="s">
        <v>430</v>
      </c>
      <c r="AK2492" s="3">
        <v>4</v>
      </c>
      <c r="AL2492" s="3">
        <v>-172.51735573715052</v>
      </c>
    </row>
    <row r="2493" spans="31:38" x14ac:dyDescent="0.25">
      <c r="AE2493" s="3" t="str">
        <f t="shared" si="116"/>
        <v>RA_528_61_4_202425</v>
      </c>
      <c r="AF2493" s="3">
        <v>202425</v>
      </c>
      <c r="AG2493" s="3" t="s">
        <v>193</v>
      </c>
      <c r="AH2493" s="3">
        <v>528</v>
      </c>
      <c r="AI2493" s="3">
        <v>61</v>
      </c>
      <c r="AJ2493" s="3" t="s">
        <v>430</v>
      </c>
      <c r="AK2493" s="3">
        <v>4</v>
      </c>
      <c r="AL2493" s="3">
        <v>-303</v>
      </c>
    </row>
    <row r="2494" spans="31:38" x14ac:dyDescent="0.25">
      <c r="AE2494" s="3" t="str">
        <f t="shared" si="116"/>
        <v>RA_530_61_4_202425</v>
      </c>
      <c r="AF2494" s="3">
        <v>202425</v>
      </c>
      <c r="AG2494" s="3" t="s">
        <v>193</v>
      </c>
      <c r="AH2494" s="3">
        <v>530</v>
      </c>
      <c r="AI2494" s="3">
        <v>61</v>
      </c>
      <c r="AJ2494" s="3" t="s">
        <v>430</v>
      </c>
      <c r="AK2494" s="3">
        <v>4</v>
      </c>
      <c r="AL2494" s="3">
        <v>-176.739</v>
      </c>
    </row>
    <row r="2495" spans="31:38" x14ac:dyDescent="0.25">
      <c r="AE2495" s="3" t="str">
        <f t="shared" si="116"/>
        <v>RA_532_61_4_202425</v>
      </c>
      <c r="AF2495" s="3">
        <v>202425</v>
      </c>
      <c r="AG2495" s="3" t="s">
        <v>193</v>
      </c>
      <c r="AH2495" s="3">
        <v>532</v>
      </c>
      <c r="AI2495" s="3">
        <v>61</v>
      </c>
      <c r="AJ2495" s="3" t="s">
        <v>430</v>
      </c>
      <c r="AK2495" s="3">
        <v>4</v>
      </c>
      <c r="AL2495" s="3">
        <v>0</v>
      </c>
    </row>
    <row r="2496" spans="31:38" x14ac:dyDescent="0.25">
      <c r="AE2496" s="3" t="str">
        <f t="shared" si="116"/>
        <v>RA_534_61_4_202425</v>
      </c>
      <c r="AF2496" s="3">
        <v>202425</v>
      </c>
      <c r="AG2496" s="3" t="s">
        <v>193</v>
      </c>
      <c r="AH2496" s="3">
        <v>534</v>
      </c>
      <c r="AI2496" s="3">
        <v>61</v>
      </c>
      <c r="AJ2496" s="3" t="s">
        <v>430</v>
      </c>
      <c r="AK2496" s="3">
        <v>4</v>
      </c>
      <c r="AL2496" s="3">
        <v>0</v>
      </c>
    </row>
    <row r="2497" spans="31:38" x14ac:dyDescent="0.25">
      <c r="AE2497" s="3" t="str">
        <f t="shared" si="116"/>
        <v>RA_536_61_4_202425</v>
      </c>
      <c r="AF2497" s="3">
        <v>202425</v>
      </c>
      <c r="AG2497" s="3" t="s">
        <v>193</v>
      </c>
      <c r="AH2497" s="3">
        <v>536</v>
      </c>
      <c r="AI2497" s="3">
        <v>61</v>
      </c>
      <c r="AJ2497" s="3" t="s">
        <v>430</v>
      </c>
      <c r="AK2497" s="3">
        <v>4</v>
      </c>
      <c r="AL2497" s="3">
        <v>0</v>
      </c>
    </row>
    <row r="2498" spans="31:38" x14ac:dyDescent="0.25">
      <c r="AE2498" s="3" t="str">
        <f t="shared" si="116"/>
        <v>RA_538_61_4_202425</v>
      </c>
      <c r="AF2498" s="3">
        <v>202425</v>
      </c>
      <c r="AG2498" s="3" t="s">
        <v>193</v>
      </c>
      <c r="AH2498" s="3">
        <v>538</v>
      </c>
      <c r="AI2498" s="3">
        <v>61</v>
      </c>
      <c r="AJ2498" s="3" t="s">
        <v>430</v>
      </c>
      <c r="AK2498" s="3">
        <v>4</v>
      </c>
      <c r="AL2498" s="3">
        <v>3.1890000000000001</v>
      </c>
    </row>
    <row r="2499" spans="31:38" x14ac:dyDescent="0.25">
      <c r="AE2499" s="3" t="str">
        <f t="shared" si="116"/>
        <v>RA_516_61_4_202425</v>
      </c>
      <c r="AF2499" s="3">
        <v>202425</v>
      </c>
      <c r="AG2499" s="3" t="s">
        <v>193</v>
      </c>
      <c r="AH2499" s="3">
        <v>516</v>
      </c>
      <c r="AI2499" s="3">
        <v>61</v>
      </c>
      <c r="AJ2499" s="3" t="s">
        <v>430</v>
      </c>
      <c r="AK2499" s="3">
        <v>4</v>
      </c>
      <c r="AL2499" s="3">
        <v>-51</v>
      </c>
    </row>
    <row r="2500" spans="31:38" x14ac:dyDescent="0.25">
      <c r="AE2500" s="3" t="str">
        <f t="shared" ref="AE2500:AE2563" si="117">AG2500&amp;"_"&amp;AH2500&amp;"_"&amp;AI2500&amp;"_"&amp;AK2500&amp;"_"&amp;AF2500</f>
        <v>RA_574_62_4_202526</v>
      </c>
      <c r="AF2500" s="3">
        <v>202526</v>
      </c>
      <c r="AG2500" s="3" t="s">
        <v>193</v>
      </c>
      <c r="AH2500" s="3">
        <v>574</v>
      </c>
      <c r="AI2500" s="3">
        <v>62</v>
      </c>
      <c r="AJ2500" s="3" t="s">
        <v>268</v>
      </c>
      <c r="AK2500" s="3">
        <v>4</v>
      </c>
      <c r="AL2500" s="3">
        <v>0</v>
      </c>
    </row>
    <row r="2501" spans="31:38" x14ac:dyDescent="0.25">
      <c r="AE2501" s="3" t="str">
        <f t="shared" si="117"/>
        <v>RA_586_62_4_202526</v>
      </c>
      <c r="AF2501" s="3">
        <v>202526</v>
      </c>
      <c r="AG2501" s="3" t="s">
        <v>193</v>
      </c>
      <c r="AH2501" s="3">
        <v>586</v>
      </c>
      <c r="AI2501" s="3">
        <v>62</v>
      </c>
      <c r="AJ2501" s="3" t="s">
        <v>268</v>
      </c>
      <c r="AK2501" s="3">
        <v>4</v>
      </c>
      <c r="AL2501" s="3">
        <v>0</v>
      </c>
    </row>
    <row r="2502" spans="31:38" x14ac:dyDescent="0.25">
      <c r="AE2502" s="3" t="str">
        <f t="shared" si="117"/>
        <v>RA_545_62_4_202526</v>
      </c>
      <c r="AF2502" s="3">
        <v>202526</v>
      </c>
      <c r="AG2502" s="3" t="s">
        <v>193</v>
      </c>
      <c r="AH2502" s="3">
        <v>545</v>
      </c>
      <c r="AI2502" s="3">
        <v>62</v>
      </c>
      <c r="AJ2502" s="3" t="s">
        <v>268</v>
      </c>
      <c r="AK2502" s="3">
        <v>4</v>
      </c>
      <c r="AL2502" s="3">
        <v>674.2349999999999</v>
      </c>
    </row>
    <row r="2503" spans="31:38" x14ac:dyDescent="0.25">
      <c r="AE2503" s="3" t="str">
        <f t="shared" si="117"/>
        <v>RA_546_62_4_202526</v>
      </c>
      <c r="AF2503" s="3">
        <v>202526</v>
      </c>
      <c r="AG2503" s="3" t="s">
        <v>193</v>
      </c>
      <c r="AH2503" s="3">
        <v>546</v>
      </c>
      <c r="AI2503" s="3">
        <v>62</v>
      </c>
      <c r="AJ2503" s="3" t="s">
        <v>268</v>
      </c>
      <c r="AK2503" s="3">
        <v>4</v>
      </c>
      <c r="AL2503" s="3">
        <v>400</v>
      </c>
    </row>
    <row r="2504" spans="31:38" x14ac:dyDescent="0.25">
      <c r="AE2504" s="3" t="str">
        <f t="shared" si="117"/>
        <v>RA_548_62_4_202526</v>
      </c>
      <c r="AF2504" s="3">
        <v>202526</v>
      </c>
      <c r="AG2504" s="3" t="s">
        <v>193</v>
      </c>
      <c r="AH2504" s="3">
        <v>548</v>
      </c>
      <c r="AI2504" s="3">
        <v>62</v>
      </c>
      <c r="AJ2504" s="3" t="s">
        <v>268</v>
      </c>
      <c r="AK2504" s="3">
        <v>4</v>
      </c>
      <c r="AL2504" s="3">
        <v>700.85599999999999</v>
      </c>
    </row>
    <row r="2505" spans="31:38" x14ac:dyDescent="0.25">
      <c r="AE2505" s="3" t="str">
        <f t="shared" si="117"/>
        <v>RA_550_62_4_202526</v>
      </c>
      <c r="AF2505" s="3">
        <v>202526</v>
      </c>
      <c r="AG2505" s="3" t="s">
        <v>193</v>
      </c>
      <c r="AH2505" s="3">
        <v>550</v>
      </c>
      <c r="AI2505" s="3">
        <v>62</v>
      </c>
      <c r="AJ2505" s="3" t="s">
        <v>268</v>
      </c>
      <c r="AK2505" s="3">
        <v>4</v>
      </c>
      <c r="AL2505" s="3">
        <v>1781.1089999999999</v>
      </c>
    </row>
    <row r="2506" spans="31:38" x14ac:dyDescent="0.25">
      <c r="AE2506" s="3" t="str">
        <f t="shared" si="117"/>
        <v>RA_552_62_4_202526</v>
      </c>
      <c r="AF2506" s="3">
        <v>202526</v>
      </c>
      <c r="AG2506" s="3" t="s">
        <v>193</v>
      </c>
      <c r="AH2506" s="3">
        <v>552</v>
      </c>
      <c r="AI2506" s="3">
        <v>62</v>
      </c>
      <c r="AJ2506" s="3" t="s">
        <v>268</v>
      </c>
      <c r="AK2506" s="3">
        <v>4</v>
      </c>
      <c r="AL2506" s="3">
        <v>2326.73</v>
      </c>
    </row>
    <row r="2507" spans="31:38" x14ac:dyDescent="0.25">
      <c r="AE2507" s="3" t="str">
        <f t="shared" si="117"/>
        <v>RA_562_62_4_202526</v>
      </c>
      <c r="AF2507" s="3">
        <v>202526</v>
      </c>
      <c r="AG2507" s="3" t="s">
        <v>193</v>
      </c>
      <c r="AH2507" s="3">
        <v>562</v>
      </c>
      <c r="AI2507" s="3">
        <v>62</v>
      </c>
      <c r="AJ2507" s="3" t="s">
        <v>268</v>
      </c>
      <c r="AK2507" s="3">
        <v>4</v>
      </c>
      <c r="AL2507" s="3">
        <v>0</v>
      </c>
    </row>
    <row r="2508" spans="31:38" x14ac:dyDescent="0.25">
      <c r="AE2508" s="3" t="str">
        <f t="shared" si="117"/>
        <v>RA_564_62_4_202526</v>
      </c>
      <c r="AF2508" s="3">
        <v>202526</v>
      </c>
      <c r="AG2508" s="3" t="s">
        <v>193</v>
      </c>
      <c r="AH2508" s="3">
        <v>564</v>
      </c>
      <c r="AI2508" s="3">
        <v>62</v>
      </c>
      <c r="AJ2508" s="3" t="s">
        <v>268</v>
      </c>
      <c r="AK2508" s="3">
        <v>4</v>
      </c>
      <c r="AL2508" s="3">
        <v>0</v>
      </c>
    </row>
    <row r="2509" spans="31:38" x14ac:dyDescent="0.25">
      <c r="AE2509" s="3" t="str">
        <f t="shared" si="117"/>
        <v>RA_566_62_4_202526</v>
      </c>
      <c r="AF2509" s="3">
        <v>202526</v>
      </c>
      <c r="AG2509" s="3" t="s">
        <v>193</v>
      </c>
      <c r="AH2509" s="3">
        <v>566</v>
      </c>
      <c r="AI2509" s="3">
        <v>62</v>
      </c>
      <c r="AJ2509" s="3" t="s">
        <v>268</v>
      </c>
      <c r="AK2509" s="3">
        <v>4</v>
      </c>
      <c r="AL2509" s="3">
        <v>0</v>
      </c>
    </row>
    <row r="2510" spans="31:38" x14ac:dyDescent="0.25">
      <c r="AE2510" s="3" t="str">
        <f t="shared" si="117"/>
        <v>RA_582_62_4_202526</v>
      </c>
      <c r="AF2510" s="3">
        <v>202526</v>
      </c>
      <c r="AG2510" s="3" t="s">
        <v>193</v>
      </c>
      <c r="AH2510" s="3">
        <v>582</v>
      </c>
      <c r="AI2510" s="3">
        <v>62</v>
      </c>
      <c r="AJ2510" s="3" t="s">
        <v>268</v>
      </c>
      <c r="AK2510" s="3">
        <v>4</v>
      </c>
      <c r="AL2510" s="3">
        <v>0</v>
      </c>
    </row>
    <row r="2511" spans="31:38" x14ac:dyDescent="0.25">
      <c r="AE2511" s="3" t="str">
        <f t="shared" si="117"/>
        <v>RA_572_62_4_202526</v>
      </c>
      <c r="AF2511" s="3">
        <v>202526</v>
      </c>
      <c r="AG2511" s="3" t="s">
        <v>193</v>
      </c>
      <c r="AH2511" s="3">
        <v>572</v>
      </c>
      <c r="AI2511" s="3">
        <v>62</v>
      </c>
      <c r="AJ2511" s="3" t="s">
        <v>268</v>
      </c>
      <c r="AK2511" s="3">
        <v>4</v>
      </c>
      <c r="AL2511" s="3">
        <v>0</v>
      </c>
    </row>
    <row r="2512" spans="31:38" x14ac:dyDescent="0.25">
      <c r="AE2512" s="3" t="str">
        <f t="shared" si="117"/>
        <v>RA_576_62_4_202526</v>
      </c>
      <c r="AF2512" s="3">
        <v>202526</v>
      </c>
      <c r="AG2512" s="3" t="s">
        <v>193</v>
      </c>
      <c r="AH2512" s="3">
        <v>576</v>
      </c>
      <c r="AI2512" s="3">
        <v>62</v>
      </c>
      <c r="AJ2512" s="3" t="s">
        <v>268</v>
      </c>
      <c r="AK2512" s="3">
        <v>4</v>
      </c>
      <c r="AL2512" s="3">
        <v>0</v>
      </c>
    </row>
    <row r="2513" spans="31:38" x14ac:dyDescent="0.25">
      <c r="AE2513" s="3" t="str">
        <f t="shared" si="117"/>
        <v>RA_584_62_4_202526</v>
      </c>
      <c r="AF2513" s="3">
        <v>202526</v>
      </c>
      <c r="AG2513" s="3" t="s">
        <v>193</v>
      </c>
      <c r="AH2513" s="3">
        <v>584</v>
      </c>
      <c r="AI2513" s="3">
        <v>62</v>
      </c>
      <c r="AJ2513" s="3" t="s">
        <v>268</v>
      </c>
      <c r="AK2513" s="3">
        <v>4</v>
      </c>
      <c r="AL2513" s="3">
        <v>0</v>
      </c>
    </row>
    <row r="2514" spans="31:38" x14ac:dyDescent="0.25">
      <c r="AE2514" s="3" t="str">
        <f t="shared" si="117"/>
        <v>RA_540_62_4_202526</v>
      </c>
      <c r="AF2514" s="3">
        <v>202526</v>
      </c>
      <c r="AG2514" s="3" t="s">
        <v>193</v>
      </c>
      <c r="AH2514" s="3">
        <v>540</v>
      </c>
      <c r="AI2514" s="3">
        <v>62</v>
      </c>
      <c r="AJ2514" s="3" t="s">
        <v>268</v>
      </c>
      <c r="AK2514" s="3">
        <v>4</v>
      </c>
      <c r="AL2514" s="3">
        <v>1148.18</v>
      </c>
    </row>
    <row r="2515" spans="31:38" x14ac:dyDescent="0.25">
      <c r="AE2515" s="3" t="str">
        <f t="shared" si="117"/>
        <v>RA_568_62_4_202526</v>
      </c>
      <c r="AF2515" s="3">
        <v>202526</v>
      </c>
      <c r="AG2515" s="3" t="s">
        <v>193</v>
      </c>
      <c r="AH2515" s="3">
        <v>568</v>
      </c>
      <c r="AI2515" s="3">
        <v>62</v>
      </c>
      <c r="AJ2515" s="3" t="s">
        <v>268</v>
      </c>
      <c r="AK2515" s="3">
        <v>4</v>
      </c>
      <c r="AL2515" s="3">
        <v>0</v>
      </c>
    </row>
    <row r="2516" spans="31:38" x14ac:dyDescent="0.25">
      <c r="AE2516" s="3" t="str">
        <f t="shared" si="117"/>
        <v>RA_518_62_4_202526</v>
      </c>
      <c r="AF2516" s="3">
        <v>202526</v>
      </c>
      <c r="AG2516" s="3" t="s">
        <v>193</v>
      </c>
      <c r="AH2516" s="3">
        <v>518</v>
      </c>
      <c r="AI2516" s="3">
        <v>62</v>
      </c>
      <c r="AJ2516" s="3" t="s">
        <v>268</v>
      </c>
      <c r="AK2516" s="3">
        <v>4</v>
      </c>
      <c r="AL2516" s="3">
        <v>304.49918005032879</v>
      </c>
    </row>
    <row r="2517" spans="31:38" x14ac:dyDescent="0.25">
      <c r="AE2517" s="3" t="str">
        <f t="shared" si="117"/>
        <v>RA_544_62_4_202526</v>
      </c>
      <c r="AF2517" s="3">
        <v>202526</v>
      </c>
      <c r="AG2517" s="3" t="s">
        <v>193</v>
      </c>
      <c r="AH2517" s="3">
        <v>544</v>
      </c>
      <c r="AI2517" s="3">
        <v>62</v>
      </c>
      <c r="AJ2517" s="3" t="s">
        <v>268</v>
      </c>
      <c r="AK2517" s="3">
        <v>4</v>
      </c>
      <c r="AL2517" s="3">
        <v>1160.4112349092516</v>
      </c>
    </row>
    <row r="2518" spans="31:38" x14ac:dyDescent="0.25">
      <c r="AE2518" s="3" t="str">
        <f t="shared" si="117"/>
        <v>RA_542_62_4_202526</v>
      </c>
      <c r="AF2518" s="3">
        <v>202526</v>
      </c>
      <c r="AG2518" s="3" t="s">
        <v>193</v>
      </c>
      <c r="AH2518" s="3">
        <v>542</v>
      </c>
      <c r="AI2518" s="3">
        <v>62</v>
      </c>
      <c r="AJ2518" s="3" t="s">
        <v>268</v>
      </c>
      <c r="AK2518" s="3">
        <v>4</v>
      </c>
      <c r="AL2518" s="3">
        <v>318.88099999999997</v>
      </c>
    </row>
    <row r="2519" spans="31:38" x14ac:dyDescent="0.25">
      <c r="AE2519" s="3" t="str">
        <f t="shared" si="117"/>
        <v>RA_512_62_4_202526</v>
      </c>
      <c r="AF2519" s="3">
        <v>202526</v>
      </c>
      <c r="AG2519" s="3" t="s">
        <v>193</v>
      </c>
      <c r="AH2519" s="3">
        <v>512</v>
      </c>
      <c r="AI2519" s="3">
        <v>62</v>
      </c>
      <c r="AJ2519" s="3" t="s">
        <v>268</v>
      </c>
      <c r="AK2519" s="3">
        <v>4</v>
      </c>
      <c r="AL2519" s="3">
        <v>622.98199999999997</v>
      </c>
    </row>
    <row r="2520" spans="31:38" x14ac:dyDescent="0.25">
      <c r="AE2520" s="3" t="str">
        <f t="shared" si="117"/>
        <v>RA_516_62_4_202526</v>
      </c>
      <c r="AF2520" s="3">
        <v>202526</v>
      </c>
      <c r="AG2520" s="3" t="s">
        <v>193</v>
      </c>
      <c r="AH2520" s="3">
        <v>516</v>
      </c>
      <c r="AI2520" s="3">
        <v>62</v>
      </c>
      <c r="AJ2520" s="3" t="s">
        <v>268</v>
      </c>
      <c r="AK2520" s="3">
        <v>4</v>
      </c>
      <c r="AL2520" s="3">
        <v>322.089</v>
      </c>
    </row>
    <row r="2521" spans="31:38" x14ac:dyDescent="0.25">
      <c r="AE2521" s="3" t="str">
        <f t="shared" si="117"/>
        <v>RA_520_62_4_202526</v>
      </c>
      <c r="AF2521" s="3">
        <v>202526</v>
      </c>
      <c r="AG2521" s="3" t="s">
        <v>193</v>
      </c>
      <c r="AH2521" s="3">
        <v>520</v>
      </c>
      <c r="AI2521" s="3">
        <v>62</v>
      </c>
      <c r="AJ2521" s="3" t="s">
        <v>268</v>
      </c>
      <c r="AK2521" s="3">
        <v>4</v>
      </c>
      <c r="AL2521" s="3">
        <v>337.67200000000003</v>
      </c>
    </row>
    <row r="2522" spans="31:38" x14ac:dyDescent="0.25">
      <c r="AE2522" s="3" t="str">
        <f t="shared" si="117"/>
        <v>RA_522_62_4_202526</v>
      </c>
      <c r="AF2522" s="3">
        <v>202526</v>
      </c>
      <c r="AG2522" s="3" t="s">
        <v>193</v>
      </c>
      <c r="AH2522" s="3">
        <v>522</v>
      </c>
      <c r="AI2522" s="3">
        <v>62</v>
      </c>
      <c r="AJ2522" s="3" t="s">
        <v>268</v>
      </c>
      <c r="AK2522" s="3">
        <v>4</v>
      </c>
      <c r="AL2522" s="3">
        <v>473.37958000000003</v>
      </c>
    </row>
    <row r="2523" spans="31:38" x14ac:dyDescent="0.25">
      <c r="AE2523" s="3" t="str">
        <f t="shared" si="117"/>
        <v>RA_524_62_4_202526</v>
      </c>
      <c r="AF2523" s="3">
        <v>202526</v>
      </c>
      <c r="AG2523" s="3" t="s">
        <v>193</v>
      </c>
      <c r="AH2523" s="3">
        <v>524</v>
      </c>
      <c r="AI2523" s="3">
        <v>62</v>
      </c>
      <c r="AJ2523" s="3" t="s">
        <v>268</v>
      </c>
      <c r="AK2523" s="3">
        <v>4</v>
      </c>
      <c r="AL2523" s="3">
        <v>895.27000000000044</v>
      </c>
    </row>
    <row r="2524" spans="31:38" x14ac:dyDescent="0.25">
      <c r="AE2524" s="3" t="str">
        <f t="shared" si="117"/>
        <v>RA_536_62_4_202526</v>
      </c>
      <c r="AF2524" s="3">
        <v>202526</v>
      </c>
      <c r="AG2524" s="3" t="s">
        <v>193</v>
      </c>
      <c r="AH2524" s="3">
        <v>536</v>
      </c>
      <c r="AI2524" s="3">
        <v>62</v>
      </c>
      <c r="AJ2524" s="3" t="s">
        <v>268</v>
      </c>
      <c r="AK2524" s="3">
        <v>4</v>
      </c>
      <c r="AL2524" s="3">
        <v>464.17</v>
      </c>
    </row>
    <row r="2525" spans="31:38" x14ac:dyDescent="0.25">
      <c r="AE2525" s="3" t="str">
        <f t="shared" si="117"/>
        <v>RA_514_62_4_202526</v>
      </c>
      <c r="AF2525" s="3">
        <v>202526</v>
      </c>
      <c r="AG2525" s="3" t="s">
        <v>193</v>
      </c>
      <c r="AH2525" s="3">
        <v>514</v>
      </c>
      <c r="AI2525" s="3">
        <v>62</v>
      </c>
      <c r="AJ2525" s="3" t="s">
        <v>268</v>
      </c>
      <c r="AK2525" s="3">
        <v>4</v>
      </c>
      <c r="AL2525" s="3">
        <v>1010.93</v>
      </c>
    </row>
    <row r="2526" spans="31:38" x14ac:dyDescent="0.25">
      <c r="AE2526" s="3" t="str">
        <f t="shared" si="117"/>
        <v>RA_538_62_4_202526</v>
      </c>
      <c r="AF2526" s="3">
        <v>202526</v>
      </c>
      <c r="AG2526" s="3" t="s">
        <v>193</v>
      </c>
      <c r="AH2526" s="3">
        <v>538</v>
      </c>
      <c r="AI2526" s="3">
        <v>62</v>
      </c>
      <c r="AJ2526" s="3" t="s">
        <v>268</v>
      </c>
      <c r="AK2526" s="3">
        <v>4</v>
      </c>
      <c r="AL2526" s="3">
        <v>299.25580354804276</v>
      </c>
    </row>
    <row r="2527" spans="31:38" x14ac:dyDescent="0.25">
      <c r="AE2527" s="3" t="str">
        <f t="shared" si="117"/>
        <v>RA_526_62_4_202526</v>
      </c>
      <c r="AF2527" s="3">
        <v>202526</v>
      </c>
      <c r="AG2527" s="3" t="s">
        <v>193</v>
      </c>
      <c r="AH2527" s="3">
        <v>526</v>
      </c>
      <c r="AI2527" s="3">
        <v>62</v>
      </c>
      <c r="AJ2527" s="3" t="s">
        <v>268</v>
      </c>
      <c r="AK2527" s="3">
        <v>4</v>
      </c>
      <c r="AL2527" s="3">
        <v>385</v>
      </c>
    </row>
    <row r="2528" spans="31:38" x14ac:dyDescent="0.25">
      <c r="AE2528" s="3" t="str">
        <f t="shared" si="117"/>
        <v>RA_534_62_4_202526</v>
      </c>
      <c r="AF2528" s="3">
        <v>202526</v>
      </c>
      <c r="AG2528" s="3" t="s">
        <v>193</v>
      </c>
      <c r="AH2528" s="3">
        <v>534</v>
      </c>
      <c r="AI2528" s="3">
        <v>62</v>
      </c>
      <c r="AJ2528" s="3" t="s">
        <v>268</v>
      </c>
      <c r="AK2528" s="3">
        <v>4</v>
      </c>
      <c r="AL2528" s="3">
        <v>757.87699999999995</v>
      </c>
    </row>
    <row r="2529" spans="31:38" x14ac:dyDescent="0.25">
      <c r="AE2529" s="3" t="str">
        <f t="shared" si="117"/>
        <v>RA_532_62_4_202526</v>
      </c>
      <c r="AF2529" s="3">
        <v>202526</v>
      </c>
      <c r="AG2529" s="3" t="s">
        <v>193</v>
      </c>
      <c r="AH2529" s="3">
        <v>532</v>
      </c>
      <c r="AI2529" s="3">
        <v>62</v>
      </c>
      <c r="AJ2529" s="3" t="s">
        <v>268</v>
      </c>
      <c r="AK2529" s="3">
        <v>4</v>
      </c>
      <c r="AL2529" s="3">
        <v>847</v>
      </c>
    </row>
    <row r="2530" spans="31:38" x14ac:dyDescent="0.25">
      <c r="AE2530" s="3" t="str">
        <f t="shared" si="117"/>
        <v>RA_530_62_4_202526</v>
      </c>
      <c r="AF2530" s="3">
        <v>202526</v>
      </c>
      <c r="AG2530" s="3" t="s">
        <v>193</v>
      </c>
      <c r="AH2530" s="3">
        <v>530</v>
      </c>
      <c r="AI2530" s="3">
        <v>62</v>
      </c>
      <c r="AJ2530" s="3" t="s">
        <v>268</v>
      </c>
      <c r="AK2530" s="3">
        <v>4</v>
      </c>
      <c r="AL2530" s="3">
        <v>780.25799999999992</v>
      </c>
    </row>
    <row r="2531" spans="31:38" x14ac:dyDescent="0.25">
      <c r="AE2531" s="3" t="str">
        <f t="shared" si="117"/>
        <v>RA_528_62_4_202526</v>
      </c>
      <c r="AF2531" s="3">
        <v>202526</v>
      </c>
      <c r="AG2531" s="3" t="s">
        <v>193</v>
      </c>
      <c r="AH2531" s="3">
        <v>528</v>
      </c>
      <c r="AI2531" s="3">
        <v>62</v>
      </c>
      <c r="AJ2531" s="3" t="s">
        <v>268</v>
      </c>
      <c r="AK2531" s="3">
        <v>4</v>
      </c>
      <c r="AL2531" s="3">
        <v>838</v>
      </c>
    </row>
    <row r="2532" spans="31:38" x14ac:dyDescent="0.25">
      <c r="AE2532" s="3" t="str">
        <f t="shared" si="117"/>
        <v>RA_566_62_4_202425</v>
      </c>
      <c r="AF2532" s="3">
        <v>202425</v>
      </c>
      <c r="AG2532" s="3" t="s">
        <v>193</v>
      </c>
      <c r="AH2532" s="3">
        <v>566</v>
      </c>
      <c r="AI2532" s="3">
        <v>62</v>
      </c>
      <c r="AJ2532" s="3" t="s">
        <v>268</v>
      </c>
      <c r="AK2532" s="3">
        <v>4</v>
      </c>
      <c r="AL2532" s="3">
        <v>0</v>
      </c>
    </row>
    <row r="2533" spans="31:38" x14ac:dyDescent="0.25">
      <c r="AE2533" s="3" t="str">
        <f t="shared" si="117"/>
        <v>RA_545_62_4_202425</v>
      </c>
      <c r="AF2533" s="3">
        <v>202425</v>
      </c>
      <c r="AG2533" s="3" t="s">
        <v>193</v>
      </c>
      <c r="AH2533" s="3">
        <v>545</v>
      </c>
      <c r="AI2533" s="3">
        <v>62</v>
      </c>
      <c r="AJ2533" s="3" t="s">
        <v>268</v>
      </c>
      <c r="AK2533" s="3">
        <v>4</v>
      </c>
      <c r="AL2533" s="3">
        <v>650.94000000000005</v>
      </c>
    </row>
    <row r="2534" spans="31:38" x14ac:dyDescent="0.25">
      <c r="AE2534" s="3" t="str">
        <f t="shared" si="117"/>
        <v>RA_546_62_4_202425</v>
      </c>
      <c r="AF2534" s="3">
        <v>202425</v>
      </c>
      <c r="AG2534" s="3" t="s">
        <v>193</v>
      </c>
      <c r="AH2534" s="3">
        <v>546</v>
      </c>
      <c r="AI2534" s="3">
        <v>62</v>
      </c>
      <c r="AJ2534" s="3" t="s">
        <v>268</v>
      </c>
      <c r="AK2534" s="3">
        <v>4</v>
      </c>
      <c r="AL2534" s="3">
        <v>394</v>
      </c>
    </row>
    <row r="2535" spans="31:38" x14ac:dyDescent="0.25">
      <c r="AE2535" s="3" t="str">
        <f t="shared" si="117"/>
        <v>RA_548_62_4_202425</v>
      </c>
      <c r="AF2535" s="3">
        <v>202425</v>
      </c>
      <c r="AG2535" s="3" t="s">
        <v>193</v>
      </c>
      <c r="AH2535" s="3">
        <v>548</v>
      </c>
      <c r="AI2535" s="3">
        <v>62</v>
      </c>
      <c r="AJ2535" s="3" t="s">
        <v>268</v>
      </c>
      <c r="AK2535" s="3">
        <v>4</v>
      </c>
      <c r="AL2535" s="3">
        <v>682.55</v>
      </c>
    </row>
    <row r="2536" spans="31:38" x14ac:dyDescent="0.25">
      <c r="AE2536" s="3" t="str">
        <f t="shared" si="117"/>
        <v>RA_552_62_4_202425</v>
      </c>
      <c r="AF2536" s="3">
        <v>202425</v>
      </c>
      <c r="AG2536" s="3" t="s">
        <v>193</v>
      </c>
      <c r="AH2536" s="3">
        <v>552</v>
      </c>
      <c r="AI2536" s="3">
        <v>62</v>
      </c>
      <c r="AJ2536" s="3" t="s">
        <v>268</v>
      </c>
      <c r="AK2536" s="3">
        <v>4</v>
      </c>
      <c r="AL2536" s="3">
        <v>2297.5700000000002</v>
      </c>
    </row>
    <row r="2537" spans="31:38" x14ac:dyDescent="0.25">
      <c r="AE2537" s="3" t="str">
        <f t="shared" si="117"/>
        <v>RA_544_62_4_202425</v>
      </c>
      <c r="AF2537" s="3">
        <v>202425</v>
      </c>
      <c r="AG2537" s="3" t="s">
        <v>193</v>
      </c>
      <c r="AH2537" s="3">
        <v>544</v>
      </c>
      <c r="AI2537" s="3">
        <v>62</v>
      </c>
      <c r="AJ2537" s="3" t="s">
        <v>268</v>
      </c>
      <c r="AK2537" s="3">
        <v>4</v>
      </c>
      <c r="AL2537" s="3">
        <v>1205.5786149092514</v>
      </c>
    </row>
    <row r="2538" spans="31:38" x14ac:dyDescent="0.25">
      <c r="AE2538" s="3" t="str">
        <f t="shared" si="117"/>
        <v>RA_564_62_4_202425</v>
      </c>
      <c r="AF2538" s="3">
        <v>202425</v>
      </c>
      <c r="AG2538" s="3" t="s">
        <v>193</v>
      </c>
      <c r="AH2538" s="3">
        <v>564</v>
      </c>
      <c r="AI2538" s="3">
        <v>62</v>
      </c>
      <c r="AJ2538" s="3" t="s">
        <v>268</v>
      </c>
      <c r="AK2538" s="3">
        <v>4</v>
      </c>
      <c r="AL2538" s="3">
        <v>0</v>
      </c>
    </row>
    <row r="2539" spans="31:38" x14ac:dyDescent="0.25">
      <c r="AE2539" s="3" t="str">
        <f t="shared" si="117"/>
        <v>RA_568_62_4_202425</v>
      </c>
      <c r="AF2539" s="3">
        <v>202425</v>
      </c>
      <c r="AG2539" s="3" t="s">
        <v>193</v>
      </c>
      <c r="AH2539" s="3">
        <v>568</v>
      </c>
      <c r="AI2539" s="3">
        <v>62</v>
      </c>
      <c r="AJ2539" s="3" t="s">
        <v>268</v>
      </c>
      <c r="AK2539" s="3">
        <v>4</v>
      </c>
      <c r="AL2539" s="3">
        <v>0</v>
      </c>
    </row>
    <row r="2540" spans="31:38" x14ac:dyDescent="0.25">
      <c r="AE2540" s="3" t="str">
        <f t="shared" si="117"/>
        <v>RA_572_62_4_202425</v>
      </c>
      <c r="AF2540" s="3">
        <v>202425</v>
      </c>
      <c r="AG2540" s="3" t="s">
        <v>193</v>
      </c>
      <c r="AH2540" s="3">
        <v>572</v>
      </c>
      <c r="AI2540" s="3">
        <v>62</v>
      </c>
      <c r="AJ2540" s="3" t="s">
        <v>268</v>
      </c>
      <c r="AK2540" s="3">
        <v>4</v>
      </c>
      <c r="AL2540" s="3">
        <v>0</v>
      </c>
    </row>
    <row r="2541" spans="31:38" x14ac:dyDescent="0.25">
      <c r="AE2541" s="3" t="str">
        <f t="shared" si="117"/>
        <v>RA_574_62_4_202425</v>
      </c>
      <c r="AF2541" s="3">
        <v>202425</v>
      </c>
      <c r="AG2541" s="3" t="s">
        <v>193</v>
      </c>
      <c r="AH2541" s="3">
        <v>574</v>
      </c>
      <c r="AI2541" s="3">
        <v>62</v>
      </c>
      <c r="AJ2541" s="3" t="s">
        <v>268</v>
      </c>
      <c r="AK2541" s="3">
        <v>4</v>
      </c>
      <c r="AL2541" s="3">
        <v>0</v>
      </c>
    </row>
    <row r="2542" spans="31:38" x14ac:dyDescent="0.25">
      <c r="AE2542" s="3" t="str">
        <f t="shared" si="117"/>
        <v>RA_576_62_4_202425</v>
      </c>
      <c r="AF2542" s="3">
        <v>202425</v>
      </c>
      <c r="AG2542" s="3" t="s">
        <v>193</v>
      </c>
      <c r="AH2542" s="3">
        <v>576</v>
      </c>
      <c r="AI2542" s="3">
        <v>62</v>
      </c>
      <c r="AJ2542" s="3" t="s">
        <v>268</v>
      </c>
      <c r="AK2542" s="3">
        <v>4</v>
      </c>
      <c r="AL2542" s="3">
        <v>0</v>
      </c>
    </row>
    <row r="2543" spans="31:38" x14ac:dyDescent="0.25">
      <c r="AE2543" s="3" t="str">
        <f t="shared" si="117"/>
        <v>RA_582_62_4_202425</v>
      </c>
      <c r="AF2543" s="3">
        <v>202425</v>
      </c>
      <c r="AG2543" s="3" t="s">
        <v>193</v>
      </c>
      <c r="AH2543" s="3">
        <v>582</v>
      </c>
      <c r="AI2543" s="3">
        <v>62</v>
      </c>
      <c r="AJ2543" s="3" t="s">
        <v>268</v>
      </c>
      <c r="AK2543" s="3">
        <v>4</v>
      </c>
      <c r="AL2543" s="3">
        <v>0</v>
      </c>
    </row>
    <row r="2544" spans="31:38" x14ac:dyDescent="0.25">
      <c r="AE2544" s="3" t="str">
        <f t="shared" si="117"/>
        <v>RA_584_62_4_202425</v>
      </c>
      <c r="AF2544" s="3">
        <v>202425</v>
      </c>
      <c r="AG2544" s="3" t="s">
        <v>193</v>
      </c>
      <c r="AH2544" s="3">
        <v>584</v>
      </c>
      <c r="AI2544" s="3">
        <v>62</v>
      </c>
      <c r="AJ2544" s="3" t="s">
        <v>268</v>
      </c>
      <c r="AK2544" s="3">
        <v>4</v>
      </c>
      <c r="AL2544" s="3">
        <v>0</v>
      </c>
    </row>
    <row r="2545" spans="31:38" x14ac:dyDescent="0.25">
      <c r="AE2545" s="3" t="str">
        <f t="shared" si="117"/>
        <v>RA_550_62_4_202425</v>
      </c>
      <c r="AF2545" s="3">
        <v>202425</v>
      </c>
      <c r="AG2545" s="3" t="s">
        <v>193</v>
      </c>
      <c r="AH2545" s="3">
        <v>550</v>
      </c>
      <c r="AI2545" s="3">
        <v>62</v>
      </c>
      <c r="AJ2545" s="3" t="s">
        <v>268</v>
      </c>
      <c r="AK2545" s="3">
        <v>4</v>
      </c>
      <c r="AL2545" s="3">
        <v>1410.903</v>
      </c>
    </row>
    <row r="2546" spans="31:38" x14ac:dyDescent="0.25">
      <c r="AE2546" s="3" t="str">
        <f t="shared" si="117"/>
        <v>RA_586_62_4_202425</v>
      </c>
      <c r="AF2546" s="3">
        <v>202425</v>
      </c>
      <c r="AG2546" s="3" t="s">
        <v>193</v>
      </c>
      <c r="AH2546" s="3">
        <v>586</v>
      </c>
      <c r="AI2546" s="3">
        <v>62</v>
      </c>
      <c r="AJ2546" s="3" t="s">
        <v>268</v>
      </c>
      <c r="AK2546" s="3">
        <v>4</v>
      </c>
      <c r="AL2546" s="3">
        <v>0</v>
      </c>
    </row>
    <row r="2547" spans="31:38" x14ac:dyDescent="0.25">
      <c r="AE2547" s="3" t="str">
        <f t="shared" si="117"/>
        <v>RA_514_62_4_202425</v>
      </c>
      <c r="AF2547" s="3">
        <v>202425</v>
      </c>
      <c r="AG2547" s="3" t="s">
        <v>193</v>
      </c>
      <c r="AH2547" s="3">
        <v>514</v>
      </c>
      <c r="AI2547" s="3">
        <v>62</v>
      </c>
      <c r="AJ2547" s="3" t="s">
        <v>268</v>
      </c>
      <c r="AK2547" s="3">
        <v>4</v>
      </c>
      <c r="AL2547" s="3">
        <v>1050.6300000000001</v>
      </c>
    </row>
    <row r="2548" spans="31:38" x14ac:dyDescent="0.25">
      <c r="AE2548" s="3" t="str">
        <f t="shared" si="117"/>
        <v>RA_512_62_4_202425</v>
      </c>
      <c r="AF2548" s="3">
        <v>202425</v>
      </c>
      <c r="AG2548" s="3" t="s">
        <v>193</v>
      </c>
      <c r="AH2548" s="3">
        <v>512</v>
      </c>
      <c r="AI2548" s="3">
        <v>62</v>
      </c>
      <c r="AJ2548" s="3" t="s">
        <v>268</v>
      </c>
      <c r="AK2548" s="3">
        <v>4</v>
      </c>
      <c r="AL2548" s="3">
        <v>602.67099999999994</v>
      </c>
    </row>
    <row r="2549" spans="31:38" x14ac:dyDescent="0.25">
      <c r="AE2549" s="3" t="str">
        <f t="shared" si="117"/>
        <v>RA_516_62_4_202425</v>
      </c>
      <c r="AF2549" s="3">
        <v>202425</v>
      </c>
      <c r="AG2549" s="3" t="s">
        <v>193</v>
      </c>
      <c r="AH2549" s="3">
        <v>516</v>
      </c>
      <c r="AI2549" s="3">
        <v>62</v>
      </c>
      <c r="AJ2549" s="3" t="s">
        <v>268</v>
      </c>
      <c r="AK2549" s="3">
        <v>4</v>
      </c>
      <c r="AL2549" s="3">
        <v>296.79599999999999</v>
      </c>
    </row>
    <row r="2550" spans="31:38" x14ac:dyDescent="0.25">
      <c r="AE2550" s="3" t="str">
        <f t="shared" si="117"/>
        <v>RA_518_62_4_202425</v>
      </c>
      <c r="AF2550" s="3">
        <v>202425</v>
      </c>
      <c r="AG2550" s="3" t="s">
        <v>193</v>
      </c>
      <c r="AH2550" s="3">
        <v>518</v>
      </c>
      <c r="AI2550" s="3">
        <v>62</v>
      </c>
      <c r="AJ2550" s="3" t="s">
        <v>268</v>
      </c>
      <c r="AK2550" s="3">
        <v>4</v>
      </c>
      <c r="AL2550" s="3">
        <v>387.35500000000002</v>
      </c>
    </row>
    <row r="2551" spans="31:38" x14ac:dyDescent="0.25">
      <c r="AE2551" s="3" t="str">
        <f t="shared" si="117"/>
        <v>RA_520_62_4_202425</v>
      </c>
      <c r="AF2551" s="3">
        <v>202425</v>
      </c>
      <c r="AG2551" s="3" t="s">
        <v>193</v>
      </c>
      <c r="AH2551" s="3">
        <v>520</v>
      </c>
      <c r="AI2551" s="3">
        <v>62</v>
      </c>
      <c r="AJ2551" s="3" t="s">
        <v>268</v>
      </c>
      <c r="AK2551" s="3">
        <v>4</v>
      </c>
      <c r="AL2551" s="3">
        <v>419.54700000000003</v>
      </c>
    </row>
    <row r="2552" spans="31:38" x14ac:dyDescent="0.25">
      <c r="AE2552" s="3" t="str">
        <f t="shared" si="117"/>
        <v>RA_522_62_4_202425</v>
      </c>
      <c r="AF2552" s="3">
        <v>202425</v>
      </c>
      <c r="AG2552" s="3" t="s">
        <v>193</v>
      </c>
      <c r="AH2552" s="3">
        <v>522</v>
      </c>
      <c r="AI2552" s="3">
        <v>62</v>
      </c>
      <c r="AJ2552" s="3" t="s">
        <v>268</v>
      </c>
      <c r="AK2552" s="3">
        <v>4</v>
      </c>
      <c r="AL2552" s="3">
        <v>357.70499999999998</v>
      </c>
    </row>
    <row r="2553" spans="31:38" x14ac:dyDescent="0.25">
      <c r="AE2553" s="3" t="str">
        <f t="shared" si="117"/>
        <v>RA_524_62_4_202425</v>
      </c>
      <c r="AF2553" s="3">
        <v>202425</v>
      </c>
      <c r="AG2553" s="3" t="s">
        <v>193</v>
      </c>
      <c r="AH2553" s="3">
        <v>524</v>
      </c>
      <c r="AI2553" s="3">
        <v>62</v>
      </c>
      <c r="AJ2553" s="3" t="s">
        <v>268</v>
      </c>
      <c r="AK2553" s="3">
        <v>4</v>
      </c>
      <c r="AL2553" s="3">
        <v>796.34000000000026</v>
      </c>
    </row>
    <row r="2554" spans="31:38" x14ac:dyDescent="0.25">
      <c r="AE2554" s="3" t="str">
        <f t="shared" si="117"/>
        <v>RA_526_62_4_202425</v>
      </c>
      <c r="AF2554" s="3">
        <v>202425</v>
      </c>
      <c r="AG2554" s="3" t="s">
        <v>193</v>
      </c>
      <c r="AH2554" s="3">
        <v>526</v>
      </c>
      <c r="AI2554" s="3">
        <v>62</v>
      </c>
      <c r="AJ2554" s="3" t="s">
        <v>268</v>
      </c>
      <c r="AK2554" s="3">
        <v>4</v>
      </c>
      <c r="AL2554" s="3">
        <v>364.94251690957242</v>
      </c>
    </row>
    <row r="2555" spans="31:38" x14ac:dyDescent="0.25">
      <c r="AE2555" s="3" t="str">
        <f t="shared" si="117"/>
        <v>RA_540_62_4_202425</v>
      </c>
      <c r="AF2555" s="3">
        <v>202425</v>
      </c>
      <c r="AG2555" s="3" t="s">
        <v>193</v>
      </c>
      <c r="AH2555" s="3">
        <v>540</v>
      </c>
      <c r="AI2555" s="3">
        <v>62</v>
      </c>
      <c r="AJ2555" s="3" t="s">
        <v>268</v>
      </c>
      <c r="AK2555" s="3">
        <v>4</v>
      </c>
      <c r="AL2555" s="3">
        <v>1118.117</v>
      </c>
    </row>
    <row r="2556" spans="31:38" x14ac:dyDescent="0.25">
      <c r="AE2556" s="3" t="str">
        <f t="shared" si="117"/>
        <v>RA_530_62_4_202425</v>
      </c>
      <c r="AF2556" s="3">
        <v>202425</v>
      </c>
      <c r="AG2556" s="3" t="s">
        <v>193</v>
      </c>
      <c r="AH2556" s="3">
        <v>530</v>
      </c>
      <c r="AI2556" s="3">
        <v>62</v>
      </c>
      <c r="AJ2556" s="3" t="s">
        <v>268</v>
      </c>
      <c r="AK2556" s="3">
        <v>4</v>
      </c>
      <c r="AL2556" s="3">
        <v>634.29399999999998</v>
      </c>
    </row>
    <row r="2557" spans="31:38" x14ac:dyDescent="0.25">
      <c r="AE2557" s="3" t="str">
        <f t="shared" si="117"/>
        <v>RA_532_62_4_202425</v>
      </c>
      <c r="AF2557" s="3">
        <v>202425</v>
      </c>
      <c r="AG2557" s="3" t="s">
        <v>193</v>
      </c>
      <c r="AH2557" s="3">
        <v>532</v>
      </c>
      <c r="AI2557" s="3">
        <v>62</v>
      </c>
      <c r="AJ2557" s="3" t="s">
        <v>268</v>
      </c>
      <c r="AK2557" s="3">
        <v>4</v>
      </c>
      <c r="AL2557" s="3">
        <v>731</v>
      </c>
    </row>
    <row r="2558" spans="31:38" x14ac:dyDescent="0.25">
      <c r="AE2558" s="3" t="str">
        <f t="shared" si="117"/>
        <v>RA_542_62_4_202425</v>
      </c>
      <c r="AF2558" s="3">
        <v>202425</v>
      </c>
      <c r="AG2558" s="3" t="s">
        <v>193</v>
      </c>
      <c r="AH2558" s="3">
        <v>542</v>
      </c>
      <c r="AI2558" s="3">
        <v>62</v>
      </c>
      <c r="AJ2558" s="3" t="s">
        <v>268</v>
      </c>
      <c r="AK2558" s="3">
        <v>4</v>
      </c>
      <c r="AL2558" s="3">
        <v>305.82299999999998</v>
      </c>
    </row>
    <row r="2559" spans="31:38" x14ac:dyDescent="0.25">
      <c r="AE2559" s="3" t="str">
        <f t="shared" si="117"/>
        <v>RA_534_62_4_202425</v>
      </c>
      <c r="AF2559" s="3">
        <v>202425</v>
      </c>
      <c r="AG2559" s="3" t="s">
        <v>193</v>
      </c>
      <c r="AH2559" s="3">
        <v>534</v>
      </c>
      <c r="AI2559" s="3">
        <v>62</v>
      </c>
      <c r="AJ2559" s="3" t="s">
        <v>268</v>
      </c>
      <c r="AK2559" s="3">
        <v>4</v>
      </c>
      <c r="AL2559" s="3">
        <v>722.26499999999999</v>
      </c>
    </row>
    <row r="2560" spans="31:38" x14ac:dyDescent="0.25">
      <c r="AE2560" s="3" t="str">
        <f t="shared" si="117"/>
        <v>RA_536_62_4_202425</v>
      </c>
      <c r="AF2560" s="3">
        <v>202425</v>
      </c>
      <c r="AG2560" s="3" t="s">
        <v>193</v>
      </c>
      <c r="AH2560" s="3">
        <v>536</v>
      </c>
      <c r="AI2560" s="3">
        <v>62</v>
      </c>
      <c r="AJ2560" s="3" t="s">
        <v>268</v>
      </c>
      <c r="AK2560" s="3">
        <v>4</v>
      </c>
      <c r="AL2560" s="3">
        <v>350.77600000000001</v>
      </c>
    </row>
    <row r="2561" spans="31:38" x14ac:dyDescent="0.25">
      <c r="AE2561" s="3" t="str">
        <f t="shared" si="117"/>
        <v>RA_538_62_4_202425</v>
      </c>
      <c r="AF2561" s="3">
        <v>202425</v>
      </c>
      <c r="AG2561" s="3" t="s">
        <v>193</v>
      </c>
      <c r="AH2561" s="3">
        <v>538</v>
      </c>
      <c r="AI2561" s="3">
        <v>62</v>
      </c>
      <c r="AJ2561" s="3" t="s">
        <v>268</v>
      </c>
      <c r="AK2561" s="3">
        <v>4</v>
      </c>
      <c r="AL2561" s="3">
        <v>500</v>
      </c>
    </row>
    <row r="2562" spans="31:38" x14ac:dyDescent="0.25">
      <c r="AE2562" s="3" t="str">
        <f t="shared" si="117"/>
        <v>RA_562_62_4_202425</v>
      </c>
      <c r="AF2562" s="3">
        <v>202425</v>
      </c>
      <c r="AG2562" s="3" t="s">
        <v>193</v>
      </c>
      <c r="AH2562" s="3">
        <v>562</v>
      </c>
      <c r="AI2562" s="3">
        <v>62</v>
      </c>
      <c r="AJ2562" s="3" t="s">
        <v>268</v>
      </c>
      <c r="AK2562" s="3">
        <v>4</v>
      </c>
      <c r="AL2562" s="3">
        <v>0</v>
      </c>
    </row>
    <row r="2563" spans="31:38" x14ac:dyDescent="0.25">
      <c r="AE2563" s="3" t="str">
        <f t="shared" si="117"/>
        <v>RA_528_62_4_202425</v>
      </c>
      <c r="AF2563" s="3">
        <v>202425</v>
      </c>
      <c r="AG2563" s="3" t="s">
        <v>193</v>
      </c>
      <c r="AH2563" s="3">
        <v>528</v>
      </c>
      <c r="AI2563" s="3">
        <v>62</v>
      </c>
      <c r="AJ2563" s="3" t="s">
        <v>268</v>
      </c>
      <c r="AK2563" s="3">
        <v>4</v>
      </c>
      <c r="AL2563" s="3">
        <v>818</v>
      </c>
    </row>
    <row r="2564" spans="31:38" x14ac:dyDescent="0.25">
      <c r="AE2564" s="3" t="str">
        <f t="shared" ref="AE2564:AE2627" si="118">AG2564&amp;"_"&amp;AH2564&amp;"_"&amp;AI2564&amp;"_"&amp;AK2564&amp;"_"&amp;AF2564</f>
        <v>RA_564_63.1_4_202526</v>
      </c>
      <c r="AF2564" s="3">
        <v>202526</v>
      </c>
      <c r="AG2564" s="3" t="s">
        <v>193</v>
      </c>
      <c r="AH2564" s="3">
        <v>564</v>
      </c>
      <c r="AI2564" s="3">
        <v>63.1</v>
      </c>
      <c r="AJ2564" s="3" t="s">
        <v>122</v>
      </c>
      <c r="AK2564" s="3">
        <v>4</v>
      </c>
      <c r="AL2564" s="3">
        <v>0</v>
      </c>
    </row>
    <row r="2565" spans="31:38" x14ac:dyDescent="0.25">
      <c r="AE2565" s="3" t="str">
        <f t="shared" si="118"/>
        <v>RA_562_63.1_4_202526</v>
      </c>
      <c r="AF2565" s="3">
        <v>202526</v>
      </c>
      <c r="AG2565" s="3" t="s">
        <v>193</v>
      </c>
      <c r="AH2565" s="3">
        <v>562</v>
      </c>
      <c r="AI2565" s="3">
        <v>63.1</v>
      </c>
      <c r="AJ2565" s="3" t="s">
        <v>122</v>
      </c>
      <c r="AK2565" s="3">
        <v>4</v>
      </c>
      <c r="AL2565" s="3">
        <v>0</v>
      </c>
    </row>
    <row r="2566" spans="31:38" x14ac:dyDescent="0.25">
      <c r="AE2566" s="3" t="str">
        <f t="shared" si="118"/>
        <v>RA_552_63.1_4_202526</v>
      </c>
      <c r="AF2566" s="3">
        <v>202526</v>
      </c>
      <c r="AG2566" s="3" t="s">
        <v>193</v>
      </c>
      <c r="AH2566" s="3">
        <v>552</v>
      </c>
      <c r="AI2566" s="3">
        <v>63.1</v>
      </c>
      <c r="AJ2566" s="3" t="s">
        <v>122</v>
      </c>
      <c r="AK2566" s="3">
        <v>4</v>
      </c>
      <c r="AL2566" s="3">
        <v>19731.308999999997</v>
      </c>
    </row>
    <row r="2567" spans="31:38" x14ac:dyDescent="0.25">
      <c r="AE2567" s="3" t="str">
        <f t="shared" si="118"/>
        <v>RA_550_63.1_4_202526</v>
      </c>
      <c r="AF2567" s="3">
        <v>202526</v>
      </c>
      <c r="AG2567" s="3" t="s">
        <v>193</v>
      </c>
      <c r="AH2567" s="3">
        <v>550</v>
      </c>
      <c r="AI2567" s="3">
        <v>63.1</v>
      </c>
      <c r="AJ2567" s="3" t="s">
        <v>122</v>
      </c>
      <c r="AK2567" s="3">
        <v>4</v>
      </c>
      <c r="AL2567" s="3">
        <v>2478.933</v>
      </c>
    </row>
    <row r="2568" spans="31:38" x14ac:dyDescent="0.25">
      <c r="AE2568" s="3" t="str">
        <f t="shared" si="118"/>
        <v>RA_566_63.1_4_202526</v>
      </c>
      <c r="AF2568" s="3">
        <v>202526</v>
      </c>
      <c r="AG2568" s="3" t="s">
        <v>193</v>
      </c>
      <c r="AH2568" s="3">
        <v>566</v>
      </c>
      <c r="AI2568" s="3">
        <v>63.1</v>
      </c>
      <c r="AJ2568" s="3" t="s">
        <v>122</v>
      </c>
      <c r="AK2568" s="3">
        <v>4</v>
      </c>
      <c r="AL2568" s="3">
        <v>0</v>
      </c>
    </row>
    <row r="2569" spans="31:38" x14ac:dyDescent="0.25">
      <c r="AE2569" s="3" t="str">
        <f t="shared" si="118"/>
        <v>RA_546_63.1_4_202526</v>
      </c>
      <c r="AF2569" s="3">
        <v>202526</v>
      </c>
      <c r="AG2569" s="3" t="s">
        <v>193</v>
      </c>
      <c r="AH2569" s="3">
        <v>546</v>
      </c>
      <c r="AI2569" s="3">
        <v>63.1</v>
      </c>
      <c r="AJ2569" s="3" t="s">
        <v>122</v>
      </c>
      <c r="AK2569" s="3">
        <v>4</v>
      </c>
      <c r="AL2569" s="3">
        <v>1434</v>
      </c>
    </row>
    <row r="2570" spans="31:38" x14ac:dyDescent="0.25">
      <c r="AE2570" s="3" t="str">
        <f t="shared" si="118"/>
        <v>RA_582_63.1_4_202526</v>
      </c>
      <c r="AF2570" s="3">
        <v>202526</v>
      </c>
      <c r="AG2570" s="3" t="s">
        <v>193</v>
      </c>
      <c r="AH2570" s="3">
        <v>582</v>
      </c>
      <c r="AI2570" s="3">
        <v>63.1</v>
      </c>
      <c r="AJ2570" s="3" t="s">
        <v>122</v>
      </c>
      <c r="AK2570" s="3">
        <v>4</v>
      </c>
      <c r="AL2570" s="3">
        <v>0</v>
      </c>
    </row>
    <row r="2571" spans="31:38" x14ac:dyDescent="0.25">
      <c r="AE2571" s="3" t="str">
        <f t="shared" si="118"/>
        <v>RA_548_63.1_4_202526</v>
      </c>
      <c r="AF2571" s="3">
        <v>202526</v>
      </c>
      <c r="AG2571" s="3" t="s">
        <v>193</v>
      </c>
      <c r="AH2571" s="3">
        <v>548</v>
      </c>
      <c r="AI2571" s="3">
        <v>63.1</v>
      </c>
      <c r="AJ2571" s="3" t="s">
        <v>122</v>
      </c>
      <c r="AK2571" s="3">
        <v>4</v>
      </c>
      <c r="AL2571" s="3">
        <v>3608.1480000000001</v>
      </c>
    </row>
    <row r="2572" spans="31:38" x14ac:dyDescent="0.25">
      <c r="AE2572" s="3" t="str">
        <f t="shared" si="118"/>
        <v>RA_568_63.1_4_202526</v>
      </c>
      <c r="AF2572" s="3">
        <v>202526</v>
      </c>
      <c r="AG2572" s="3" t="s">
        <v>193</v>
      </c>
      <c r="AH2572" s="3">
        <v>568</v>
      </c>
      <c r="AI2572" s="3">
        <v>63.1</v>
      </c>
      <c r="AJ2572" s="3" t="s">
        <v>122</v>
      </c>
      <c r="AK2572" s="3">
        <v>4</v>
      </c>
      <c r="AL2572" s="3">
        <v>0</v>
      </c>
    </row>
    <row r="2573" spans="31:38" x14ac:dyDescent="0.25">
      <c r="AE2573" s="3" t="str">
        <f t="shared" si="118"/>
        <v>RA_572_63.1_4_202526</v>
      </c>
      <c r="AF2573" s="3">
        <v>202526</v>
      </c>
      <c r="AG2573" s="3" t="s">
        <v>193</v>
      </c>
      <c r="AH2573" s="3">
        <v>572</v>
      </c>
      <c r="AI2573" s="3">
        <v>63.1</v>
      </c>
      <c r="AJ2573" s="3" t="s">
        <v>122</v>
      </c>
      <c r="AK2573" s="3">
        <v>4</v>
      </c>
      <c r="AL2573" s="3">
        <v>0</v>
      </c>
    </row>
    <row r="2574" spans="31:38" x14ac:dyDescent="0.25">
      <c r="AE2574" s="3" t="str">
        <f t="shared" si="118"/>
        <v>RA_586_63.1_4_202526</v>
      </c>
      <c r="AF2574" s="3">
        <v>202526</v>
      </c>
      <c r="AG2574" s="3" t="s">
        <v>193</v>
      </c>
      <c r="AH2574" s="3">
        <v>586</v>
      </c>
      <c r="AI2574" s="3">
        <v>63.1</v>
      </c>
      <c r="AJ2574" s="3" t="s">
        <v>122</v>
      </c>
      <c r="AK2574" s="3">
        <v>4</v>
      </c>
      <c r="AL2574" s="3">
        <v>0</v>
      </c>
    </row>
    <row r="2575" spans="31:38" x14ac:dyDescent="0.25">
      <c r="AE2575" s="3" t="str">
        <f t="shared" si="118"/>
        <v>RA_576_63.1_4_202526</v>
      </c>
      <c r="AF2575" s="3">
        <v>202526</v>
      </c>
      <c r="AG2575" s="3" t="s">
        <v>193</v>
      </c>
      <c r="AH2575" s="3">
        <v>576</v>
      </c>
      <c r="AI2575" s="3">
        <v>63.1</v>
      </c>
      <c r="AJ2575" s="3" t="s">
        <v>122</v>
      </c>
      <c r="AK2575" s="3">
        <v>4</v>
      </c>
      <c r="AL2575" s="3">
        <v>0</v>
      </c>
    </row>
    <row r="2576" spans="31:38" x14ac:dyDescent="0.25">
      <c r="AE2576" s="3" t="str">
        <f t="shared" si="118"/>
        <v>RA_584_63.1_4_202526</v>
      </c>
      <c r="AF2576" s="3">
        <v>202526</v>
      </c>
      <c r="AG2576" s="3" t="s">
        <v>193</v>
      </c>
      <c r="AH2576" s="3">
        <v>584</v>
      </c>
      <c r="AI2576" s="3">
        <v>63.1</v>
      </c>
      <c r="AJ2576" s="3" t="s">
        <v>122</v>
      </c>
      <c r="AK2576" s="3">
        <v>4</v>
      </c>
      <c r="AL2576" s="3">
        <v>0</v>
      </c>
    </row>
    <row r="2577" spans="31:38" x14ac:dyDescent="0.25">
      <c r="AE2577" s="3" t="str">
        <f t="shared" si="118"/>
        <v>RA_545_63.1_4_202526</v>
      </c>
      <c r="AF2577" s="3">
        <v>202526</v>
      </c>
      <c r="AG2577" s="3" t="s">
        <v>193</v>
      </c>
      <c r="AH2577" s="3">
        <v>545</v>
      </c>
      <c r="AI2577" s="3">
        <v>63.1</v>
      </c>
      <c r="AJ2577" s="3" t="s">
        <v>122</v>
      </c>
      <c r="AK2577" s="3">
        <v>4</v>
      </c>
      <c r="AL2577" s="3">
        <v>1225.8720000000001</v>
      </c>
    </row>
    <row r="2578" spans="31:38" x14ac:dyDescent="0.25">
      <c r="AE2578" s="3" t="str">
        <f t="shared" si="118"/>
        <v>RA_540_63.1_4_202526</v>
      </c>
      <c r="AF2578" s="3">
        <v>202526</v>
      </c>
      <c r="AG2578" s="3" t="s">
        <v>193</v>
      </c>
      <c r="AH2578" s="3">
        <v>540</v>
      </c>
      <c r="AI2578" s="3">
        <v>63.1</v>
      </c>
      <c r="AJ2578" s="3" t="s">
        <v>122</v>
      </c>
      <c r="AK2578" s="3">
        <v>4</v>
      </c>
      <c r="AL2578" s="3">
        <v>3515.8110000000001</v>
      </c>
    </row>
    <row r="2579" spans="31:38" x14ac:dyDescent="0.25">
      <c r="AE2579" s="3" t="str">
        <f t="shared" si="118"/>
        <v>RA_574_63.1_4_202526</v>
      </c>
      <c r="AF2579" s="3">
        <v>202526</v>
      </c>
      <c r="AG2579" s="3" t="s">
        <v>193</v>
      </c>
      <c r="AH2579" s="3">
        <v>574</v>
      </c>
      <c r="AI2579" s="3">
        <v>63.1</v>
      </c>
      <c r="AJ2579" s="3" t="s">
        <v>122</v>
      </c>
      <c r="AK2579" s="3">
        <v>4</v>
      </c>
      <c r="AL2579" s="3">
        <v>0</v>
      </c>
    </row>
    <row r="2580" spans="31:38" x14ac:dyDescent="0.25">
      <c r="AE2580" s="3" t="str">
        <f t="shared" si="118"/>
        <v>RA_514_63.1_4_202526</v>
      </c>
      <c r="AF2580" s="3">
        <v>202526</v>
      </c>
      <c r="AG2580" s="3" t="s">
        <v>193</v>
      </c>
      <c r="AH2580" s="3">
        <v>514</v>
      </c>
      <c r="AI2580" s="3">
        <v>63.1</v>
      </c>
      <c r="AJ2580" s="3" t="s">
        <v>122</v>
      </c>
      <c r="AK2580" s="3">
        <v>4</v>
      </c>
      <c r="AL2580" s="3">
        <v>2438.64</v>
      </c>
    </row>
    <row r="2581" spans="31:38" x14ac:dyDescent="0.25">
      <c r="AE2581" s="3" t="str">
        <f t="shared" si="118"/>
        <v>RA_544_63.1_4_202526</v>
      </c>
      <c r="AF2581" s="3">
        <v>202526</v>
      </c>
      <c r="AG2581" s="3" t="s">
        <v>193</v>
      </c>
      <c r="AH2581" s="3">
        <v>544</v>
      </c>
      <c r="AI2581" s="3">
        <v>63.1</v>
      </c>
      <c r="AJ2581" s="3" t="s">
        <v>122</v>
      </c>
      <c r="AK2581" s="3">
        <v>4</v>
      </c>
      <c r="AL2581" s="3">
        <v>2221.4513061530129</v>
      </c>
    </row>
    <row r="2582" spans="31:38" x14ac:dyDescent="0.25">
      <c r="AE2582" s="3" t="str">
        <f t="shared" si="118"/>
        <v>RA_512_63.1_4_202526</v>
      </c>
      <c r="AF2582" s="3">
        <v>202526</v>
      </c>
      <c r="AG2582" s="3" t="s">
        <v>193</v>
      </c>
      <c r="AH2582" s="3">
        <v>512</v>
      </c>
      <c r="AI2582" s="3">
        <v>63.1</v>
      </c>
      <c r="AJ2582" s="3" t="s">
        <v>122</v>
      </c>
      <c r="AK2582" s="3">
        <v>4</v>
      </c>
      <c r="AL2582" s="3">
        <v>4087.8922199999997</v>
      </c>
    </row>
    <row r="2583" spans="31:38" x14ac:dyDescent="0.25">
      <c r="AE2583" s="3" t="str">
        <f t="shared" si="118"/>
        <v>RA_542_63.1_4_202526</v>
      </c>
      <c r="AF2583" s="3">
        <v>202526</v>
      </c>
      <c r="AG2583" s="3" t="s">
        <v>193</v>
      </c>
      <c r="AH2583" s="3">
        <v>542</v>
      </c>
      <c r="AI2583" s="3">
        <v>63.1</v>
      </c>
      <c r="AJ2583" s="3" t="s">
        <v>122</v>
      </c>
      <c r="AK2583" s="3">
        <v>4</v>
      </c>
      <c r="AL2583" s="3">
        <v>1583.595</v>
      </c>
    </row>
    <row r="2584" spans="31:38" x14ac:dyDescent="0.25">
      <c r="AE2584" s="3" t="str">
        <f t="shared" si="118"/>
        <v>RA_516_63.1_4_202526</v>
      </c>
      <c r="AF2584" s="3">
        <v>202526</v>
      </c>
      <c r="AG2584" s="3" t="s">
        <v>193</v>
      </c>
      <c r="AH2584" s="3">
        <v>516</v>
      </c>
      <c r="AI2584" s="3">
        <v>63.1</v>
      </c>
      <c r="AJ2584" s="3" t="s">
        <v>122</v>
      </c>
      <c r="AK2584" s="3">
        <v>4</v>
      </c>
      <c r="AL2584" s="3">
        <v>1668.8979999999999</v>
      </c>
    </row>
    <row r="2585" spans="31:38" x14ac:dyDescent="0.25">
      <c r="AE2585" s="3" t="str">
        <f t="shared" si="118"/>
        <v>RA_518_63.1_4_202526</v>
      </c>
      <c r="AF2585" s="3">
        <v>202526</v>
      </c>
      <c r="AG2585" s="3" t="s">
        <v>193</v>
      </c>
      <c r="AH2585" s="3">
        <v>518</v>
      </c>
      <c r="AI2585" s="3">
        <v>63.1</v>
      </c>
      <c r="AJ2585" s="3" t="s">
        <v>122</v>
      </c>
      <c r="AK2585" s="3">
        <v>4</v>
      </c>
      <c r="AL2585" s="3">
        <v>1384.0773858967141</v>
      </c>
    </row>
    <row r="2586" spans="31:38" x14ac:dyDescent="0.25">
      <c r="AE2586" s="3" t="str">
        <f t="shared" si="118"/>
        <v>RA_520_63.1_4_202526</v>
      </c>
      <c r="AF2586" s="3">
        <v>202526</v>
      </c>
      <c r="AG2586" s="3" t="s">
        <v>193</v>
      </c>
      <c r="AH2586" s="3">
        <v>520</v>
      </c>
      <c r="AI2586" s="3">
        <v>63.1</v>
      </c>
      <c r="AJ2586" s="3" t="s">
        <v>122</v>
      </c>
      <c r="AK2586" s="3">
        <v>4</v>
      </c>
      <c r="AL2586" s="3">
        <v>5167.7420000000002</v>
      </c>
    </row>
    <row r="2587" spans="31:38" x14ac:dyDescent="0.25">
      <c r="AE2587" s="3" t="str">
        <f t="shared" si="118"/>
        <v>RA_522_63.1_4_202526</v>
      </c>
      <c r="AF2587" s="3">
        <v>202526</v>
      </c>
      <c r="AG2587" s="3" t="s">
        <v>193</v>
      </c>
      <c r="AH2587" s="3">
        <v>522</v>
      </c>
      <c r="AI2587" s="3">
        <v>63.1</v>
      </c>
      <c r="AJ2587" s="3" t="s">
        <v>122</v>
      </c>
      <c r="AK2587" s="3">
        <v>4</v>
      </c>
      <c r="AL2587" s="3">
        <v>4324.1665999999996</v>
      </c>
    </row>
    <row r="2588" spans="31:38" x14ac:dyDescent="0.25">
      <c r="AE2588" s="3" t="str">
        <f t="shared" si="118"/>
        <v>RA_524_63.1_4_202526</v>
      </c>
      <c r="AF2588" s="3">
        <v>202526</v>
      </c>
      <c r="AG2588" s="3" t="s">
        <v>193</v>
      </c>
      <c r="AH2588" s="3">
        <v>524</v>
      </c>
      <c r="AI2588" s="3">
        <v>63.1</v>
      </c>
      <c r="AJ2588" s="3" t="s">
        <v>122</v>
      </c>
      <c r="AK2588" s="3">
        <v>4</v>
      </c>
      <c r="AL2588" s="3">
        <v>2264.31</v>
      </c>
    </row>
    <row r="2589" spans="31:38" x14ac:dyDescent="0.25">
      <c r="AE2589" s="3" t="str">
        <f t="shared" si="118"/>
        <v>RA_528_63.1_4_202526</v>
      </c>
      <c r="AF2589" s="3">
        <v>202526</v>
      </c>
      <c r="AG2589" s="3" t="s">
        <v>193</v>
      </c>
      <c r="AH2589" s="3">
        <v>528</v>
      </c>
      <c r="AI2589" s="3">
        <v>63.1</v>
      </c>
      <c r="AJ2589" s="3" t="s">
        <v>122</v>
      </c>
      <c r="AK2589" s="3">
        <v>4</v>
      </c>
      <c r="AL2589" s="3">
        <v>1694</v>
      </c>
    </row>
    <row r="2590" spans="31:38" x14ac:dyDescent="0.25">
      <c r="AE2590" s="3" t="str">
        <f t="shared" si="118"/>
        <v>RA_530_63.1_4_202526</v>
      </c>
      <c r="AF2590" s="3">
        <v>202526</v>
      </c>
      <c r="AG2590" s="3" t="s">
        <v>193</v>
      </c>
      <c r="AH2590" s="3">
        <v>530</v>
      </c>
      <c r="AI2590" s="3">
        <v>63.1</v>
      </c>
      <c r="AJ2590" s="3" t="s">
        <v>122</v>
      </c>
      <c r="AK2590" s="3">
        <v>4</v>
      </c>
      <c r="AL2590" s="3">
        <v>5335.9989999999998</v>
      </c>
    </row>
    <row r="2591" spans="31:38" x14ac:dyDescent="0.25">
      <c r="AE2591" s="3" t="str">
        <f t="shared" si="118"/>
        <v>RA_532_63.1_4_202526</v>
      </c>
      <c r="AF2591" s="3">
        <v>202526</v>
      </c>
      <c r="AG2591" s="3" t="s">
        <v>193</v>
      </c>
      <c r="AH2591" s="3">
        <v>532</v>
      </c>
      <c r="AI2591" s="3">
        <v>63.1</v>
      </c>
      <c r="AJ2591" s="3" t="s">
        <v>122</v>
      </c>
      <c r="AK2591" s="3">
        <v>4</v>
      </c>
      <c r="AL2591" s="3">
        <v>2896.7</v>
      </c>
    </row>
    <row r="2592" spans="31:38" x14ac:dyDescent="0.25">
      <c r="AE2592" s="3" t="str">
        <f t="shared" si="118"/>
        <v>RA_534_63.1_4_202526</v>
      </c>
      <c r="AF2592" s="3">
        <v>202526</v>
      </c>
      <c r="AG2592" s="3" t="s">
        <v>193</v>
      </c>
      <c r="AH2592" s="3">
        <v>534</v>
      </c>
      <c r="AI2592" s="3">
        <v>63.1</v>
      </c>
      <c r="AJ2592" s="3" t="s">
        <v>122</v>
      </c>
      <c r="AK2592" s="3">
        <v>4</v>
      </c>
      <c r="AL2592" s="3">
        <v>2054.165</v>
      </c>
    </row>
    <row r="2593" spans="31:38" x14ac:dyDescent="0.25">
      <c r="AE2593" s="3" t="str">
        <f t="shared" si="118"/>
        <v>RA_536_63.1_4_202526</v>
      </c>
      <c r="AF2593" s="3">
        <v>202526</v>
      </c>
      <c r="AG2593" s="3" t="s">
        <v>193</v>
      </c>
      <c r="AH2593" s="3">
        <v>536</v>
      </c>
      <c r="AI2593" s="3">
        <v>63.1</v>
      </c>
      <c r="AJ2593" s="3" t="s">
        <v>122</v>
      </c>
      <c r="AK2593" s="3">
        <v>4</v>
      </c>
      <c r="AL2593" s="3">
        <v>2952.0390000000002</v>
      </c>
    </row>
    <row r="2594" spans="31:38" x14ac:dyDescent="0.25">
      <c r="AE2594" s="3" t="str">
        <f t="shared" si="118"/>
        <v>RA_538_63.1_4_202526</v>
      </c>
      <c r="AF2594" s="3">
        <v>202526</v>
      </c>
      <c r="AG2594" s="3" t="s">
        <v>193</v>
      </c>
      <c r="AH2594" s="3">
        <v>538</v>
      </c>
      <c r="AI2594" s="3">
        <v>63.1</v>
      </c>
      <c r="AJ2594" s="3" t="s">
        <v>122</v>
      </c>
      <c r="AK2594" s="3">
        <v>4</v>
      </c>
      <c r="AL2594" s="3">
        <v>1014.9748511824191</v>
      </c>
    </row>
    <row r="2595" spans="31:38" x14ac:dyDescent="0.25">
      <c r="AE2595" s="3" t="str">
        <f t="shared" si="118"/>
        <v>RA_526_63.1_4_202526</v>
      </c>
      <c r="AF2595" s="3">
        <v>202526</v>
      </c>
      <c r="AG2595" s="3" t="s">
        <v>193</v>
      </c>
      <c r="AH2595" s="3">
        <v>526</v>
      </c>
      <c r="AI2595" s="3">
        <v>63.1</v>
      </c>
      <c r="AJ2595" s="3" t="s">
        <v>122</v>
      </c>
      <c r="AK2595" s="3">
        <v>4</v>
      </c>
      <c r="AL2595" s="3">
        <v>1945</v>
      </c>
    </row>
    <row r="2596" spans="31:38" x14ac:dyDescent="0.25">
      <c r="AE2596" s="3" t="str">
        <f t="shared" si="118"/>
        <v>RA_564_63.1_4_202425</v>
      </c>
      <c r="AF2596" s="3">
        <v>202425</v>
      </c>
      <c r="AG2596" s="3" t="s">
        <v>193</v>
      </c>
      <c r="AH2596" s="3">
        <v>564</v>
      </c>
      <c r="AI2596" s="3">
        <v>63.1</v>
      </c>
      <c r="AJ2596" s="3" t="s">
        <v>122</v>
      </c>
      <c r="AK2596" s="3">
        <v>4</v>
      </c>
      <c r="AL2596" s="3">
        <v>0</v>
      </c>
    </row>
    <row r="2597" spans="31:38" x14ac:dyDescent="0.25">
      <c r="AE2597" s="3" t="str">
        <f t="shared" si="118"/>
        <v>RA_512_63.1_4_202425</v>
      </c>
      <c r="AF2597" s="3">
        <v>202425</v>
      </c>
      <c r="AG2597" s="3" t="s">
        <v>193</v>
      </c>
      <c r="AH2597" s="3">
        <v>512</v>
      </c>
      <c r="AI2597" s="3">
        <v>63.1</v>
      </c>
      <c r="AJ2597" s="3" t="s">
        <v>122</v>
      </c>
      <c r="AK2597" s="3">
        <v>4</v>
      </c>
      <c r="AL2597" s="3">
        <v>4028.8317300000003</v>
      </c>
    </row>
    <row r="2598" spans="31:38" x14ac:dyDescent="0.25">
      <c r="AE2598" s="3" t="str">
        <f t="shared" si="118"/>
        <v>RA_546_63.1_4_202425</v>
      </c>
      <c r="AF2598" s="3">
        <v>202425</v>
      </c>
      <c r="AG2598" s="3" t="s">
        <v>193</v>
      </c>
      <c r="AH2598" s="3">
        <v>546</v>
      </c>
      <c r="AI2598" s="3">
        <v>63.1</v>
      </c>
      <c r="AJ2598" s="3" t="s">
        <v>122</v>
      </c>
      <c r="AK2598" s="3">
        <v>4</v>
      </c>
      <c r="AL2598" s="3">
        <v>1450</v>
      </c>
    </row>
    <row r="2599" spans="31:38" x14ac:dyDescent="0.25">
      <c r="AE2599" s="3" t="str">
        <f t="shared" si="118"/>
        <v>RA_548_63.1_4_202425</v>
      </c>
      <c r="AF2599" s="3">
        <v>202425</v>
      </c>
      <c r="AG2599" s="3" t="s">
        <v>193</v>
      </c>
      <c r="AH2599" s="3">
        <v>548</v>
      </c>
      <c r="AI2599" s="3">
        <v>63.1</v>
      </c>
      <c r="AJ2599" s="3" t="s">
        <v>122</v>
      </c>
      <c r="AK2599" s="3">
        <v>4</v>
      </c>
      <c r="AL2599" s="3">
        <v>2914.6480000000001</v>
      </c>
    </row>
    <row r="2600" spans="31:38" x14ac:dyDescent="0.25">
      <c r="AE2600" s="3" t="str">
        <f t="shared" si="118"/>
        <v>RA_550_63.1_4_202425</v>
      </c>
      <c r="AF2600" s="3">
        <v>202425</v>
      </c>
      <c r="AG2600" s="3" t="s">
        <v>193</v>
      </c>
      <c r="AH2600" s="3">
        <v>550</v>
      </c>
      <c r="AI2600" s="3">
        <v>63.1</v>
      </c>
      <c r="AJ2600" s="3" t="s">
        <v>122</v>
      </c>
      <c r="AK2600" s="3">
        <v>4</v>
      </c>
      <c r="AL2600" s="3">
        <v>2262.3560000000002</v>
      </c>
    </row>
    <row r="2601" spans="31:38" x14ac:dyDescent="0.25">
      <c r="AE2601" s="3" t="str">
        <f t="shared" si="118"/>
        <v>RA_552_63.1_4_202425</v>
      </c>
      <c r="AF2601" s="3">
        <v>202425</v>
      </c>
      <c r="AG2601" s="3" t="s">
        <v>193</v>
      </c>
      <c r="AH2601" s="3">
        <v>552</v>
      </c>
      <c r="AI2601" s="3">
        <v>63.1</v>
      </c>
      <c r="AJ2601" s="3" t="s">
        <v>122</v>
      </c>
      <c r="AK2601" s="3">
        <v>4</v>
      </c>
      <c r="AL2601" s="3">
        <v>19154.350000000002</v>
      </c>
    </row>
    <row r="2602" spans="31:38" x14ac:dyDescent="0.25">
      <c r="AE2602" s="3" t="str">
        <f t="shared" si="118"/>
        <v>RA_562_63.1_4_202425</v>
      </c>
      <c r="AF2602" s="3">
        <v>202425</v>
      </c>
      <c r="AG2602" s="3" t="s">
        <v>193</v>
      </c>
      <c r="AH2602" s="3">
        <v>562</v>
      </c>
      <c r="AI2602" s="3">
        <v>63.1</v>
      </c>
      <c r="AJ2602" s="3" t="s">
        <v>122</v>
      </c>
      <c r="AK2602" s="3">
        <v>4</v>
      </c>
      <c r="AL2602" s="3">
        <v>0</v>
      </c>
    </row>
    <row r="2603" spans="31:38" x14ac:dyDescent="0.25">
      <c r="AE2603" s="3" t="str">
        <f t="shared" si="118"/>
        <v>RA_566_63.1_4_202425</v>
      </c>
      <c r="AF2603" s="3">
        <v>202425</v>
      </c>
      <c r="AG2603" s="3" t="s">
        <v>193</v>
      </c>
      <c r="AH2603" s="3">
        <v>566</v>
      </c>
      <c r="AI2603" s="3">
        <v>63.1</v>
      </c>
      <c r="AJ2603" s="3" t="s">
        <v>122</v>
      </c>
      <c r="AK2603" s="3">
        <v>4</v>
      </c>
      <c r="AL2603" s="3">
        <v>0</v>
      </c>
    </row>
    <row r="2604" spans="31:38" x14ac:dyDescent="0.25">
      <c r="AE2604" s="3" t="str">
        <f t="shared" si="118"/>
        <v>RA_568_63.1_4_202425</v>
      </c>
      <c r="AF2604" s="3">
        <v>202425</v>
      </c>
      <c r="AG2604" s="3" t="s">
        <v>193</v>
      </c>
      <c r="AH2604" s="3">
        <v>568</v>
      </c>
      <c r="AI2604" s="3">
        <v>63.1</v>
      </c>
      <c r="AJ2604" s="3" t="s">
        <v>122</v>
      </c>
      <c r="AK2604" s="3">
        <v>4</v>
      </c>
      <c r="AL2604" s="3">
        <v>0</v>
      </c>
    </row>
    <row r="2605" spans="31:38" x14ac:dyDescent="0.25">
      <c r="AE2605" s="3" t="str">
        <f t="shared" si="118"/>
        <v>RA_572_63.1_4_202425</v>
      </c>
      <c r="AF2605" s="3">
        <v>202425</v>
      </c>
      <c r="AG2605" s="3" t="s">
        <v>193</v>
      </c>
      <c r="AH2605" s="3">
        <v>572</v>
      </c>
      <c r="AI2605" s="3">
        <v>63.1</v>
      </c>
      <c r="AJ2605" s="3" t="s">
        <v>122</v>
      </c>
      <c r="AK2605" s="3">
        <v>4</v>
      </c>
      <c r="AL2605" s="3">
        <v>0</v>
      </c>
    </row>
    <row r="2606" spans="31:38" x14ac:dyDescent="0.25">
      <c r="AE2606" s="3" t="str">
        <f t="shared" si="118"/>
        <v>RA_574_63.1_4_202425</v>
      </c>
      <c r="AF2606" s="3">
        <v>202425</v>
      </c>
      <c r="AG2606" s="3" t="s">
        <v>193</v>
      </c>
      <c r="AH2606" s="3">
        <v>574</v>
      </c>
      <c r="AI2606" s="3">
        <v>63.1</v>
      </c>
      <c r="AJ2606" s="3" t="s">
        <v>122</v>
      </c>
      <c r="AK2606" s="3">
        <v>4</v>
      </c>
      <c r="AL2606" s="3">
        <v>0</v>
      </c>
    </row>
    <row r="2607" spans="31:38" x14ac:dyDescent="0.25">
      <c r="AE2607" s="3" t="str">
        <f t="shared" si="118"/>
        <v>RA_576_63.1_4_202425</v>
      </c>
      <c r="AF2607" s="3">
        <v>202425</v>
      </c>
      <c r="AG2607" s="3" t="s">
        <v>193</v>
      </c>
      <c r="AH2607" s="3">
        <v>576</v>
      </c>
      <c r="AI2607" s="3">
        <v>63.1</v>
      </c>
      <c r="AJ2607" s="3" t="s">
        <v>122</v>
      </c>
      <c r="AK2607" s="3">
        <v>4</v>
      </c>
      <c r="AL2607" s="3">
        <v>0</v>
      </c>
    </row>
    <row r="2608" spans="31:38" x14ac:dyDescent="0.25">
      <c r="AE2608" s="3" t="str">
        <f t="shared" si="118"/>
        <v>RA_582_63.1_4_202425</v>
      </c>
      <c r="AF2608" s="3">
        <v>202425</v>
      </c>
      <c r="AG2608" s="3" t="s">
        <v>193</v>
      </c>
      <c r="AH2608" s="3">
        <v>582</v>
      </c>
      <c r="AI2608" s="3">
        <v>63.1</v>
      </c>
      <c r="AJ2608" s="3" t="s">
        <v>122</v>
      </c>
      <c r="AK2608" s="3">
        <v>4</v>
      </c>
      <c r="AL2608" s="3">
        <v>0</v>
      </c>
    </row>
    <row r="2609" spans="31:38" x14ac:dyDescent="0.25">
      <c r="AE2609" s="3" t="str">
        <f t="shared" si="118"/>
        <v>RA_586_63.1_4_202425</v>
      </c>
      <c r="AF2609" s="3">
        <v>202425</v>
      </c>
      <c r="AG2609" s="3" t="s">
        <v>193</v>
      </c>
      <c r="AH2609" s="3">
        <v>586</v>
      </c>
      <c r="AI2609" s="3">
        <v>63.1</v>
      </c>
      <c r="AJ2609" s="3" t="s">
        <v>122</v>
      </c>
      <c r="AK2609" s="3">
        <v>4</v>
      </c>
      <c r="AL2609" s="3">
        <v>0</v>
      </c>
    </row>
    <row r="2610" spans="31:38" x14ac:dyDescent="0.25">
      <c r="AE2610" s="3" t="str">
        <f t="shared" si="118"/>
        <v>RA_542_63.1_4_202425</v>
      </c>
      <c r="AF2610" s="3">
        <v>202425</v>
      </c>
      <c r="AG2610" s="3" t="s">
        <v>193</v>
      </c>
      <c r="AH2610" s="3">
        <v>542</v>
      </c>
      <c r="AI2610" s="3">
        <v>63.1</v>
      </c>
      <c r="AJ2610" s="3" t="s">
        <v>122</v>
      </c>
      <c r="AK2610" s="3">
        <v>4</v>
      </c>
      <c r="AL2610" s="3">
        <v>1473.8589999999999</v>
      </c>
    </row>
    <row r="2611" spans="31:38" x14ac:dyDescent="0.25">
      <c r="AE2611" s="3" t="str">
        <f t="shared" si="118"/>
        <v>RA_584_63.1_4_202425</v>
      </c>
      <c r="AF2611" s="3">
        <v>202425</v>
      </c>
      <c r="AG2611" s="3" t="s">
        <v>193</v>
      </c>
      <c r="AH2611" s="3">
        <v>584</v>
      </c>
      <c r="AI2611" s="3">
        <v>63.1</v>
      </c>
      <c r="AJ2611" s="3" t="s">
        <v>122</v>
      </c>
      <c r="AK2611" s="3">
        <v>4</v>
      </c>
      <c r="AL2611" s="3">
        <v>0</v>
      </c>
    </row>
    <row r="2612" spans="31:38" x14ac:dyDescent="0.25">
      <c r="AE2612" s="3" t="str">
        <f t="shared" si="118"/>
        <v>RA_520_63.1_4_202425</v>
      </c>
      <c r="AF2612" s="3">
        <v>202425</v>
      </c>
      <c r="AG2612" s="3" t="s">
        <v>193</v>
      </c>
      <c r="AH2612" s="3">
        <v>520</v>
      </c>
      <c r="AI2612" s="3">
        <v>63.1</v>
      </c>
      <c r="AJ2612" s="3" t="s">
        <v>122</v>
      </c>
      <c r="AK2612" s="3">
        <v>4</v>
      </c>
      <c r="AL2612" s="3">
        <v>5573.1660000000002</v>
      </c>
    </row>
    <row r="2613" spans="31:38" x14ac:dyDescent="0.25">
      <c r="AE2613" s="3" t="str">
        <f t="shared" si="118"/>
        <v>RA_545_63.1_4_202425</v>
      </c>
      <c r="AF2613" s="3">
        <v>202425</v>
      </c>
      <c r="AG2613" s="3" t="s">
        <v>193</v>
      </c>
      <c r="AH2613" s="3">
        <v>545</v>
      </c>
      <c r="AI2613" s="3">
        <v>63.1</v>
      </c>
      <c r="AJ2613" s="3" t="s">
        <v>122</v>
      </c>
      <c r="AK2613" s="3">
        <v>4</v>
      </c>
      <c r="AL2613" s="3">
        <v>1198.1279113356604</v>
      </c>
    </row>
    <row r="2614" spans="31:38" x14ac:dyDescent="0.25">
      <c r="AE2614" s="3" t="str">
        <f t="shared" si="118"/>
        <v>RA_544_63.1_4_202425</v>
      </c>
      <c r="AF2614" s="3">
        <v>202425</v>
      </c>
      <c r="AG2614" s="3" t="s">
        <v>193</v>
      </c>
      <c r="AH2614" s="3">
        <v>544</v>
      </c>
      <c r="AI2614" s="3">
        <v>63.1</v>
      </c>
      <c r="AJ2614" s="3" t="s">
        <v>122</v>
      </c>
      <c r="AK2614" s="3">
        <v>4</v>
      </c>
      <c r="AL2614" s="3">
        <v>1834.3753061530131</v>
      </c>
    </row>
    <row r="2615" spans="31:38" x14ac:dyDescent="0.25">
      <c r="AE2615" s="3" t="str">
        <f t="shared" si="118"/>
        <v>RA_514_63.1_4_202425</v>
      </c>
      <c r="AF2615" s="3">
        <v>202425</v>
      </c>
      <c r="AG2615" s="3" t="s">
        <v>193</v>
      </c>
      <c r="AH2615" s="3">
        <v>514</v>
      </c>
      <c r="AI2615" s="3">
        <v>63.1</v>
      </c>
      <c r="AJ2615" s="3" t="s">
        <v>122</v>
      </c>
      <c r="AK2615" s="3">
        <v>4</v>
      </c>
      <c r="AL2615" s="3">
        <v>2450.58</v>
      </c>
    </row>
    <row r="2616" spans="31:38" x14ac:dyDescent="0.25">
      <c r="AE2616" s="3" t="str">
        <f t="shared" si="118"/>
        <v>RA_518_63.1_4_202425</v>
      </c>
      <c r="AF2616" s="3">
        <v>202425</v>
      </c>
      <c r="AG2616" s="3" t="s">
        <v>193</v>
      </c>
      <c r="AH2616" s="3">
        <v>518</v>
      </c>
      <c r="AI2616" s="3">
        <v>63.1</v>
      </c>
      <c r="AJ2616" s="3" t="s">
        <v>122</v>
      </c>
      <c r="AK2616" s="3">
        <v>4</v>
      </c>
      <c r="AL2616" s="3">
        <v>1499.201</v>
      </c>
    </row>
    <row r="2617" spans="31:38" x14ac:dyDescent="0.25">
      <c r="AE2617" s="3" t="str">
        <f t="shared" si="118"/>
        <v>RA_522_63.1_4_202425</v>
      </c>
      <c r="AF2617" s="3">
        <v>202425</v>
      </c>
      <c r="AG2617" s="3" t="s">
        <v>193</v>
      </c>
      <c r="AH2617" s="3">
        <v>522</v>
      </c>
      <c r="AI2617" s="3">
        <v>63.1</v>
      </c>
      <c r="AJ2617" s="3" t="s">
        <v>122</v>
      </c>
      <c r="AK2617" s="3">
        <v>4</v>
      </c>
      <c r="AL2617" s="3">
        <v>5336.08</v>
      </c>
    </row>
    <row r="2618" spans="31:38" x14ac:dyDescent="0.25">
      <c r="AE2618" s="3" t="str">
        <f t="shared" si="118"/>
        <v>RA_524_63.1_4_202425</v>
      </c>
      <c r="AF2618" s="3">
        <v>202425</v>
      </c>
      <c r="AG2618" s="3" t="s">
        <v>193</v>
      </c>
      <c r="AH2618" s="3">
        <v>524</v>
      </c>
      <c r="AI2618" s="3">
        <v>63.1</v>
      </c>
      <c r="AJ2618" s="3" t="s">
        <v>122</v>
      </c>
      <c r="AK2618" s="3">
        <v>4</v>
      </c>
      <c r="AL2618" s="3">
        <v>2117.6799999999998</v>
      </c>
    </row>
    <row r="2619" spans="31:38" x14ac:dyDescent="0.25">
      <c r="AE2619" s="3" t="str">
        <f t="shared" si="118"/>
        <v>RA_526_63.1_4_202425</v>
      </c>
      <c r="AF2619" s="3">
        <v>202425</v>
      </c>
      <c r="AG2619" s="3" t="s">
        <v>193</v>
      </c>
      <c r="AH2619" s="3">
        <v>526</v>
      </c>
      <c r="AI2619" s="3">
        <v>63.1</v>
      </c>
      <c r="AJ2619" s="3" t="s">
        <v>122</v>
      </c>
      <c r="AK2619" s="3">
        <v>4</v>
      </c>
      <c r="AL2619" s="3">
        <v>1345.0659037032001</v>
      </c>
    </row>
    <row r="2620" spans="31:38" x14ac:dyDescent="0.25">
      <c r="AE2620" s="3" t="str">
        <f t="shared" si="118"/>
        <v>RA_538_63.1_4_202425</v>
      </c>
      <c r="AF2620" s="3">
        <v>202425</v>
      </c>
      <c r="AG2620" s="3" t="s">
        <v>193</v>
      </c>
      <c r="AH2620" s="3">
        <v>538</v>
      </c>
      <c r="AI2620" s="3">
        <v>63.1</v>
      </c>
      <c r="AJ2620" s="3" t="s">
        <v>122</v>
      </c>
      <c r="AK2620" s="3">
        <v>4</v>
      </c>
      <c r="AL2620" s="3">
        <v>1307.6634372932385</v>
      </c>
    </row>
    <row r="2621" spans="31:38" x14ac:dyDescent="0.25">
      <c r="AE2621" s="3" t="str">
        <f t="shared" si="118"/>
        <v>RA_516_63.1_4_202425</v>
      </c>
      <c r="AF2621" s="3">
        <v>202425</v>
      </c>
      <c r="AG2621" s="3" t="s">
        <v>193</v>
      </c>
      <c r="AH2621" s="3">
        <v>516</v>
      </c>
      <c r="AI2621" s="3">
        <v>63.1</v>
      </c>
      <c r="AJ2621" s="3" t="s">
        <v>122</v>
      </c>
      <c r="AK2621" s="3">
        <v>4</v>
      </c>
      <c r="AL2621" s="3">
        <v>1631.3910000000001</v>
      </c>
    </row>
    <row r="2622" spans="31:38" x14ac:dyDescent="0.25">
      <c r="AE2622" s="3" t="str">
        <f t="shared" si="118"/>
        <v>RA_540_63.1_4_202425</v>
      </c>
      <c r="AF2622" s="3">
        <v>202425</v>
      </c>
      <c r="AG2622" s="3" t="s">
        <v>193</v>
      </c>
      <c r="AH2622" s="3">
        <v>540</v>
      </c>
      <c r="AI2622" s="3">
        <v>63.1</v>
      </c>
      <c r="AJ2622" s="3" t="s">
        <v>122</v>
      </c>
      <c r="AK2622" s="3">
        <v>4</v>
      </c>
      <c r="AL2622" s="3">
        <v>2627.3690000000001</v>
      </c>
    </row>
    <row r="2623" spans="31:38" x14ac:dyDescent="0.25">
      <c r="AE2623" s="3" t="str">
        <f t="shared" si="118"/>
        <v>RA_528_63.1_4_202425</v>
      </c>
      <c r="AF2623" s="3">
        <v>202425</v>
      </c>
      <c r="AG2623" s="3" t="s">
        <v>193</v>
      </c>
      <c r="AH2623" s="3">
        <v>528</v>
      </c>
      <c r="AI2623" s="3">
        <v>63.1</v>
      </c>
      <c r="AJ2623" s="3" t="s">
        <v>122</v>
      </c>
      <c r="AK2623" s="3">
        <v>4</v>
      </c>
      <c r="AL2623" s="3">
        <v>1479</v>
      </c>
    </row>
    <row r="2624" spans="31:38" x14ac:dyDescent="0.25">
      <c r="AE2624" s="3" t="str">
        <f t="shared" si="118"/>
        <v>RA_536_63.1_4_202425</v>
      </c>
      <c r="AF2624" s="3">
        <v>202425</v>
      </c>
      <c r="AG2624" s="3" t="s">
        <v>193</v>
      </c>
      <c r="AH2624" s="3">
        <v>536</v>
      </c>
      <c r="AI2624" s="3">
        <v>63.1</v>
      </c>
      <c r="AJ2624" s="3" t="s">
        <v>122</v>
      </c>
      <c r="AK2624" s="3">
        <v>4</v>
      </c>
      <c r="AL2624" s="3">
        <v>2973.029</v>
      </c>
    </row>
    <row r="2625" spans="31:38" x14ac:dyDescent="0.25">
      <c r="AE2625" s="3" t="str">
        <f t="shared" si="118"/>
        <v>RA_534_63.1_4_202425</v>
      </c>
      <c r="AF2625" s="3">
        <v>202425</v>
      </c>
      <c r="AG2625" s="3" t="s">
        <v>193</v>
      </c>
      <c r="AH2625" s="3">
        <v>534</v>
      </c>
      <c r="AI2625" s="3">
        <v>63.1</v>
      </c>
      <c r="AJ2625" s="3" t="s">
        <v>122</v>
      </c>
      <c r="AK2625" s="3">
        <v>4</v>
      </c>
      <c r="AL2625" s="3">
        <v>1962.39</v>
      </c>
    </row>
    <row r="2626" spans="31:38" x14ac:dyDescent="0.25">
      <c r="AE2626" s="3" t="str">
        <f t="shared" si="118"/>
        <v>RA_532_63.1_4_202425</v>
      </c>
      <c r="AF2626" s="3">
        <v>202425</v>
      </c>
      <c r="AG2626" s="3" t="s">
        <v>193</v>
      </c>
      <c r="AH2626" s="3">
        <v>532</v>
      </c>
      <c r="AI2626" s="3">
        <v>63.1</v>
      </c>
      <c r="AJ2626" s="3" t="s">
        <v>122</v>
      </c>
      <c r="AK2626" s="3">
        <v>4</v>
      </c>
      <c r="AL2626" s="3">
        <v>3393</v>
      </c>
    </row>
    <row r="2627" spans="31:38" x14ac:dyDescent="0.25">
      <c r="AE2627" s="3" t="str">
        <f t="shared" si="118"/>
        <v>RA_530_63.1_4_202425</v>
      </c>
      <c r="AF2627" s="3">
        <v>202425</v>
      </c>
      <c r="AG2627" s="3" t="s">
        <v>193</v>
      </c>
      <c r="AH2627" s="3">
        <v>530</v>
      </c>
      <c r="AI2627" s="3">
        <v>63.1</v>
      </c>
      <c r="AJ2627" s="3" t="s">
        <v>122</v>
      </c>
      <c r="AK2627" s="3">
        <v>4</v>
      </c>
      <c r="AL2627" s="3">
        <v>8969.8140000000003</v>
      </c>
    </row>
    <row r="2628" spans="31:38" x14ac:dyDescent="0.25">
      <c r="AE2628" s="3" t="str">
        <f t="shared" ref="AE2628:AE2691" si="119">AG2628&amp;"_"&amp;AH2628&amp;"_"&amp;AI2628&amp;"_"&amp;AK2628&amp;"_"&amp;AF2628</f>
        <v>RA_562_63.2_4_202526</v>
      </c>
      <c r="AF2628" s="3">
        <v>202526</v>
      </c>
      <c r="AG2628" s="3" t="s">
        <v>193</v>
      </c>
      <c r="AH2628" s="3">
        <v>562</v>
      </c>
      <c r="AI2628" s="3">
        <v>63.2</v>
      </c>
      <c r="AJ2628" s="3" t="s">
        <v>177</v>
      </c>
      <c r="AK2628" s="3">
        <v>4</v>
      </c>
      <c r="AL2628" s="3">
        <v>0</v>
      </c>
    </row>
    <row r="2629" spans="31:38" x14ac:dyDescent="0.25">
      <c r="AE2629" s="3" t="str">
        <f t="shared" si="119"/>
        <v>RA_542_63.2_4_202526</v>
      </c>
      <c r="AF2629" s="3">
        <v>202526</v>
      </c>
      <c r="AG2629" s="3" t="s">
        <v>193</v>
      </c>
      <c r="AH2629" s="3">
        <v>542</v>
      </c>
      <c r="AI2629" s="3">
        <v>63.2</v>
      </c>
      <c r="AJ2629" s="3" t="s">
        <v>177</v>
      </c>
      <c r="AK2629" s="3">
        <v>4</v>
      </c>
      <c r="AL2629" s="3">
        <v>2854.5909999999999</v>
      </c>
    </row>
    <row r="2630" spans="31:38" x14ac:dyDescent="0.25">
      <c r="AE2630" s="3" t="str">
        <f t="shared" si="119"/>
        <v>RA_544_63.2_4_202526</v>
      </c>
      <c r="AF2630" s="3">
        <v>202526</v>
      </c>
      <c r="AG2630" s="3" t="s">
        <v>193</v>
      </c>
      <c r="AH2630" s="3">
        <v>544</v>
      </c>
      <c r="AI2630" s="3">
        <v>63.2</v>
      </c>
      <c r="AJ2630" s="3" t="s">
        <v>177</v>
      </c>
      <c r="AK2630" s="3">
        <v>4</v>
      </c>
      <c r="AL2630" s="3">
        <v>7159.8139184590391</v>
      </c>
    </row>
    <row r="2631" spans="31:38" x14ac:dyDescent="0.25">
      <c r="AE2631" s="3" t="str">
        <f t="shared" si="119"/>
        <v>RA_546_63.2_4_202526</v>
      </c>
      <c r="AF2631" s="3">
        <v>202526</v>
      </c>
      <c r="AG2631" s="3" t="s">
        <v>193</v>
      </c>
      <c r="AH2631" s="3">
        <v>546</v>
      </c>
      <c r="AI2631" s="3">
        <v>63.2</v>
      </c>
      <c r="AJ2631" s="3" t="s">
        <v>177</v>
      </c>
      <c r="AK2631" s="3">
        <v>4</v>
      </c>
      <c r="AL2631" s="3">
        <v>5623</v>
      </c>
    </row>
    <row r="2632" spans="31:38" x14ac:dyDescent="0.25">
      <c r="AE2632" s="3" t="str">
        <f t="shared" si="119"/>
        <v>RA_550_63.2_4_202526</v>
      </c>
      <c r="AF2632" s="3">
        <v>202526</v>
      </c>
      <c r="AG2632" s="3" t="s">
        <v>193</v>
      </c>
      <c r="AH2632" s="3">
        <v>550</v>
      </c>
      <c r="AI2632" s="3">
        <v>63.2</v>
      </c>
      <c r="AJ2632" s="3" t="s">
        <v>177</v>
      </c>
      <c r="AK2632" s="3">
        <v>4</v>
      </c>
      <c r="AL2632" s="3">
        <v>5171.4459999999999</v>
      </c>
    </row>
    <row r="2633" spans="31:38" x14ac:dyDescent="0.25">
      <c r="AE2633" s="3" t="str">
        <f t="shared" si="119"/>
        <v>RA_552_63.2_4_202526</v>
      </c>
      <c r="AF2633" s="3">
        <v>202526</v>
      </c>
      <c r="AG2633" s="3" t="s">
        <v>193</v>
      </c>
      <c r="AH2633" s="3">
        <v>552</v>
      </c>
      <c r="AI2633" s="3">
        <v>63.2</v>
      </c>
      <c r="AJ2633" s="3" t="s">
        <v>177</v>
      </c>
      <c r="AK2633" s="3">
        <v>4</v>
      </c>
      <c r="AL2633" s="3">
        <v>8410.1190000000006</v>
      </c>
    </row>
    <row r="2634" spans="31:38" x14ac:dyDescent="0.25">
      <c r="AE2634" s="3" t="str">
        <f t="shared" si="119"/>
        <v>RA_564_63.2_4_202526</v>
      </c>
      <c r="AF2634" s="3">
        <v>202526</v>
      </c>
      <c r="AG2634" s="3" t="s">
        <v>193</v>
      </c>
      <c r="AH2634" s="3">
        <v>564</v>
      </c>
      <c r="AI2634" s="3">
        <v>63.2</v>
      </c>
      <c r="AJ2634" s="3" t="s">
        <v>177</v>
      </c>
      <c r="AK2634" s="3">
        <v>4</v>
      </c>
      <c r="AL2634" s="3">
        <v>0</v>
      </c>
    </row>
    <row r="2635" spans="31:38" x14ac:dyDescent="0.25">
      <c r="AE2635" s="3" t="str">
        <f t="shared" si="119"/>
        <v>RA_566_63.2_4_202526</v>
      </c>
      <c r="AF2635" s="3">
        <v>202526</v>
      </c>
      <c r="AG2635" s="3" t="s">
        <v>193</v>
      </c>
      <c r="AH2635" s="3">
        <v>566</v>
      </c>
      <c r="AI2635" s="3">
        <v>63.2</v>
      </c>
      <c r="AJ2635" s="3" t="s">
        <v>177</v>
      </c>
      <c r="AK2635" s="3">
        <v>4</v>
      </c>
      <c r="AL2635" s="3">
        <v>0</v>
      </c>
    </row>
    <row r="2636" spans="31:38" x14ac:dyDescent="0.25">
      <c r="AE2636" s="3" t="str">
        <f t="shared" si="119"/>
        <v>RA_568_63.2_4_202526</v>
      </c>
      <c r="AF2636" s="3">
        <v>202526</v>
      </c>
      <c r="AG2636" s="3" t="s">
        <v>193</v>
      </c>
      <c r="AH2636" s="3">
        <v>568</v>
      </c>
      <c r="AI2636" s="3">
        <v>63.2</v>
      </c>
      <c r="AJ2636" s="3" t="s">
        <v>177</v>
      </c>
      <c r="AK2636" s="3">
        <v>4</v>
      </c>
      <c r="AL2636" s="3">
        <v>0</v>
      </c>
    </row>
    <row r="2637" spans="31:38" x14ac:dyDescent="0.25">
      <c r="AE2637" s="3" t="str">
        <f t="shared" si="119"/>
        <v>RA_572_63.2_4_202526</v>
      </c>
      <c r="AF2637" s="3">
        <v>202526</v>
      </c>
      <c r="AG2637" s="3" t="s">
        <v>193</v>
      </c>
      <c r="AH2637" s="3">
        <v>572</v>
      </c>
      <c r="AI2637" s="3">
        <v>63.2</v>
      </c>
      <c r="AJ2637" s="3" t="s">
        <v>177</v>
      </c>
      <c r="AK2637" s="3">
        <v>4</v>
      </c>
      <c r="AL2637" s="3">
        <v>0</v>
      </c>
    </row>
    <row r="2638" spans="31:38" x14ac:dyDescent="0.25">
      <c r="AE2638" s="3" t="str">
        <f t="shared" si="119"/>
        <v>RA_574_63.2_4_202526</v>
      </c>
      <c r="AF2638" s="3">
        <v>202526</v>
      </c>
      <c r="AG2638" s="3" t="s">
        <v>193</v>
      </c>
      <c r="AH2638" s="3">
        <v>574</v>
      </c>
      <c r="AI2638" s="3">
        <v>63.2</v>
      </c>
      <c r="AJ2638" s="3" t="s">
        <v>177</v>
      </c>
      <c r="AK2638" s="3">
        <v>4</v>
      </c>
      <c r="AL2638" s="3">
        <v>0</v>
      </c>
    </row>
    <row r="2639" spans="31:38" x14ac:dyDescent="0.25">
      <c r="AE2639" s="3" t="str">
        <f t="shared" si="119"/>
        <v>RA_540_63.2_4_202526</v>
      </c>
      <c r="AF2639" s="3">
        <v>202526</v>
      </c>
      <c r="AG2639" s="3" t="s">
        <v>193</v>
      </c>
      <c r="AH2639" s="3">
        <v>540</v>
      </c>
      <c r="AI2639" s="3">
        <v>63.2</v>
      </c>
      <c r="AJ2639" s="3" t="s">
        <v>177</v>
      </c>
      <c r="AK2639" s="3">
        <v>4</v>
      </c>
      <c r="AL2639" s="3">
        <v>9664.5470000000005</v>
      </c>
    </row>
    <row r="2640" spans="31:38" x14ac:dyDescent="0.25">
      <c r="AE2640" s="3" t="str">
        <f t="shared" si="119"/>
        <v>RA_582_63.2_4_202526</v>
      </c>
      <c r="AF2640" s="3">
        <v>202526</v>
      </c>
      <c r="AG2640" s="3" t="s">
        <v>193</v>
      </c>
      <c r="AH2640" s="3">
        <v>582</v>
      </c>
      <c r="AI2640" s="3">
        <v>63.2</v>
      </c>
      <c r="AJ2640" s="3" t="s">
        <v>177</v>
      </c>
      <c r="AK2640" s="3">
        <v>4</v>
      </c>
      <c r="AL2640" s="3">
        <v>0</v>
      </c>
    </row>
    <row r="2641" spans="31:38" x14ac:dyDescent="0.25">
      <c r="AE2641" s="3" t="str">
        <f t="shared" si="119"/>
        <v>RA_545_63.2_4_202526</v>
      </c>
      <c r="AF2641" s="3">
        <v>202526</v>
      </c>
      <c r="AG2641" s="3" t="s">
        <v>193</v>
      </c>
      <c r="AH2641" s="3">
        <v>545</v>
      </c>
      <c r="AI2641" s="3">
        <v>63.2</v>
      </c>
      <c r="AJ2641" s="3" t="s">
        <v>177</v>
      </c>
      <c r="AK2641" s="3">
        <v>4</v>
      </c>
      <c r="AL2641" s="3">
        <v>3978.6690000000003</v>
      </c>
    </row>
    <row r="2642" spans="31:38" x14ac:dyDescent="0.25">
      <c r="AE2642" s="3" t="str">
        <f t="shared" si="119"/>
        <v>RA_576_63.2_4_202526</v>
      </c>
      <c r="AF2642" s="3">
        <v>202526</v>
      </c>
      <c r="AG2642" s="3" t="s">
        <v>193</v>
      </c>
      <c r="AH2642" s="3">
        <v>576</v>
      </c>
      <c r="AI2642" s="3">
        <v>63.2</v>
      </c>
      <c r="AJ2642" s="3" t="s">
        <v>177</v>
      </c>
      <c r="AK2642" s="3">
        <v>4</v>
      </c>
      <c r="AL2642" s="3">
        <v>0</v>
      </c>
    </row>
    <row r="2643" spans="31:38" x14ac:dyDescent="0.25">
      <c r="AE2643" s="3" t="str">
        <f t="shared" si="119"/>
        <v>RA_522_63.2_4_202526</v>
      </c>
      <c r="AF2643" s="3">
        <v>202526</v>
      </c>
      <c r="AG2643" s="3" t="s">
        <v>193</v>
      </c>
      <c r="AH2643" s="3">
        <v>522</v>
      </c>
      <c r="AI2643" s="3">
        <v>63.2</v>
      </c>
      <c r="AJ2643" s="3" t="s">
        <v>177</v>
      </c>
      <c r="AK2643" s="3">
        <v>4</v>
      </c>
      <c r="AL2643" s="3">
        <v>10019.162</v>
      </c>
    </row>
    <row r="2644" spans="31:38" x14ac:dyDescent="0.25">
      <c r="AE2644" s="3" t="str">
        <f t="shared" si="119"/>
        <v>RA_548_63.2_4_202526</v>
      </c>
      <c r="AF2644" s="3">
        <v>202526</v>
      </c>
      <c r="AG2644" s="3" t="s">
        <v>193</v>
      </c>
      <c r="AH2644" s="3">
        <v>548</v>
      </c>
      <c r="AI2644" s="3">
        <v>63.2</v>
      </c>
      <c r="AJ2644" s="3" t="s">
        <v>177</v>
      </c>
      <c r="AK2644" s="3">
        <v>4</v>
      </c>
      <c r="AL2644" s="3">
        <v>1767.683</v>
      </c>
    </row>
    <row r="2645" spans="31:38" x14ac:dyDescent="0.25">
      <c r="AE2645" s="3" t="str">
        <f t="shared" si="119"/>
        <v>RA_512_63.2_4_202526</v>
      </c>
      <c r="AF2645" s="3">
        <v>202526</v>
      </c>
      <c r="AG2645" s="3" t="s">
        <v>193</v>
      </c>
      <c r="AH2645" s="3">
        <v>512</v>
      </c>
      <c r="AI2645" s="3">
        <v>63.2</v>
      </c>
      <c r="AJ2645" s="3" t="s">
        <v>177</v>
      </c>
      <c r="AK2645" s="3">
        <v>4</v>
      </c>
      <c r="AL2645" s="3">
        <v>2763.0376199999992</v>
      </c>
    </row>
    <row r="2646" spans="31:38" x14ac:dyDescent="0.25">
      <c r="AE2646" s="3" t="str">
        <f t="shared" si="119"/>
        <v>RA_514_63.2_4_202526</v>
      </c>
      <c r="AF2646" s="3">
        <v>202526</v>
      </c>
      <c r="AG2646" s="3" t="s">
        <v>193</v>
      </c>
      <c r="AH2646" s="3">
        <v>514</v>
      </c>
      <c r="AI2646" s="3">
        <v>63.2</v>
      </c>
      <c r="AJ2646" s="3" t="s">
        <v>177</v>
      </c>
      <c r="AK2646" s="3">
        <v>4</v>
      </c>
      <c r="AL2646" s="3">
        <v>6583.94</v>
      </c>
    </row>
    <row r="2647" spans="31:38" x14ac:dyDescent="0.25">
      <c r="AE2647" s="3" t="str">
        <f t="shared" si="119"/>
        <v>RA_516_63.2_4_202526</v>
      </c>
      <c r="AF2647" s="3">
        <v>202526</v>
      </c>
      <c r="AG2647" s="3" t="s">
        <v>193</v>
      </c>
      <c r="AH2647" s="3">
        <v>516</v>
      </c>
      <c r="AI2647" s="3">
        <v>63.2</v>
      </c>
      <c r="AJ2647" s="3" t="s">
        <v>177</v>
      </c>
      <c r="AK2647" s="3">
        <v>4</v>
      </c>
      <c r="AL2647" s="3">
        <v>3805.4180000000001</v>
      </c>
    </row>
    <row r="2648" spans="31:38" x14ac:dyDescent="0.25">
      <c r="AE2648" s="3" t="str">
        <f t="shared" si="119"/>
        <v>RA_538_63.2_4_202526</v>
      </c>
      <c r="AF2648" s="3">
        <v>202526</v>
      </c>
      <c r="AG2648" s="3" t="s">
        <v>193</v>
      </c>
      <c r="AH2648" s="3">
        <v>538</v>
      </c>
      <c r="AI2648" s="3">
        <v>63.2</v>
      </c>
      <c r="AJ2648" s="3" t="s">
        <v>177</v>
      </c>
      <c r="AK2648" s="3">
        <v>4</v>
      </c>
      <c r="AL2648" s="3">
        <v>1847.4564587236355</v>
      </c>
    </row>
    <row r="2649" spans="31:38" x14ac:dyDescent="0.25">
      <c r="AE2649" s="3" t="str">
        <f t="shared" si="119"/>
        <v>RA_520_63.2_4_202526</v>
      </c>
      <c r="AF2649" s="3">
        <v>202526</v>
      </c>
      <c r="AG2649" s="3" t="s">
        <v>193</v>
      </c>
      <c r="AH2649" s="3">
        <v>520</v>
      </c>
      <c r="AI2649" s="3">
        <v>63.2</v>
      </c>
      <c r="AJ2649" s="3" t="s">
        <v>177</v>
      </c>
      <c r="AK2649" s="3">
        <v>4</v>
      </c>
      <c r="AL2649" s="3">
        <v>12459.853000000001</v>
      </c>
    </row>
    <row r="2650" spans="31:38" x14ac:dyDescent="0.25">
      <c r="AE2650" s="3" t="str">
        <f t="shared" si="119"/>
        <v>RA_524_63.2_4_202526</v>
      </c>
      <c r="AF2650" s="3">
        <v>202526</v>
      </c>
      <c r="AG2650" s="3" t="s">
        <v>193</v>
      </c>
      <c r="AH2650" s="3">
        <v>524</v>
      </c>
      <c r="AI2650" s="3">
        <v>63.2</v>
      </c>
      <c r="AJ2650" s="3" t="s">
        <v>177</v>
      </c>
      <c r="AK2650" s="3">
        <v>4</v>
      </c>
      <c r="AL2650" s="3">
        <v>3748.85</v>
      </c>
    </row>
    <row r="2651" spans="31:38" x14ac:dyDescent="0.25">
      <c r="AE2651" s="3" t="str">
        <f t="shared" si="119"/>
        <v>RA_526_63.2_4_202526</v>
      </c>
      <c r="AF2651" s="3">
        <v>202526</v>
      </c>
      <c r="AG2651" s="3" t="s">
        <v>193</v>
      </c>
      <c r="AH2651" s="3">
        <v>526</v>
      </c>
      <c r="AI2651" s="3">
        <v>63.2</v>
      </c>
      <c r="AJ2651" s="3" t="s">
        <v>177</v>
      </c>
      <c r="AK2651" s="3">
        <v>4</v>
      </c>
      <c r="AL2651" s="3">
        <v>4100</v>
      </c>
    </row>
    <row r="2652" spans="31:38" x14ac:dyDescent="0.25">
      <c r="AE2652" s="3" t="str">
        <f t="shared" si="119"/>
        <v>RA_528_63.2_4_202526</v>
      </c>
      <c r="AF2652" s="3">
        <v>202526</v>
      </c>
      <c r="AG2652" s="3" t="s">
        <v>193</v>
      </c>
      <c r="AH2652" s="3">
        <v>528</v>
      </c>
      <c r="AI2652" s="3">
        <v>63.2</v>
      </c>
      <c r="AJ2652" s="3" t="s">
        <v>177</v>
      </c>
      <c r="AK2652" s="3">
        <v>4</v>
      </c>
      <c r="AL2652" s="3">
        <v>4743</v>
      </c>
    </row>
    <row r="2653" spans="31:38" x14ac:dyDescent="0.25">
      <c r="AE2653" s="3" t="str">
        <f t="shared" si="119"/>
        <v>RA_530_63.2_4_202526</v>
      </c>
      <c r="AF2653" s="3">
        <v>202526</v>
      </c>
      <c r="AG2653" s="3" t="s">
        <v>193</v>
      </c>
      <c r="AH2653" s="3">
        <v>530</v>
      </c>
      <c r="AI2653" s="3">
        <v>63.2</v>
      </c>
      <c r="AJ2653" s="3" t="s">
        <v>177</v>
      </c>
      <c r="AK2653" s="3">
        <v>4</v>
      </c>
      <c r="AL2653" s="3">
        <v>7937.6769999999997</v>
      </c>
    </row>
    <row r="2654" spans="31:38" x14ac:dyDescent="0.25">
      <c r="AE2654" s="3" t="str">
        <f t="shared" si="119"/>
        <v>RA_532_63.2_4_202526</v>
      </c>
      <c r="AF2654" s="3">
        <v>202526</v>
      </c>
      <c r="AG2654" s="3" t="s">
        <v>193</v>
      </c>
      <c r="AH2654" s="3">
        <v>532</v>
      </c>
      <c r="AI2654" s="3">
        <v>63.2</v>
      </c>
      <c r="AJ2654" s="3" t="s">
        <v>177</v>
      </c>
      <c r="AK2654" s="3">
        <v>4</v>
      </c>
      <c r="AL2654" s="3">
        <v>391.6</v>
      </c>
    </row>
    <row r="2655" spans="31:38" x14ac:dyDescent="0.25">
      <c r="AE2655" s="3" t="str">
        <f t="shared" si="119"/>
        <v>RA_534_63.2_4_202526</v>
      </c>
      <c r="AF2655" s="3">
        <v>202526</v>
      </c>
      <c r="AG2655" s="3" t="s">
        <v>193</v>
      </c>
      <c r="AH2655" s="3">
        <v>534</v>
      </c>
      <c r="AI2655" s="3">
        <v>63.2</v>
      </c>
      <c r="AJ2655" s="3" t="s">
        <v>177</v>
      </c>
      <c r="AK2655" s="3">
        <v>4</v>
      </c>
      <c r="AL2655" s="3">
        <v>6933.5959999999995</v>
      </c>
    </row>
    <row r="2656" spans="31:38" x14ac:dyDescent="0.25">
      <c r="AE2656" s="3" t="str">
        <f t="shared" si="119"/>
        <v>RA_536_63.2_4_202526</v>
      </c>
      <c r="AF2656" s="3">
        <v>202526</v>
      </c>
      <c r="AG2656" s="3" t="s">
        <v>193</v>
      </c>
      <c r="AH2656" s="3">
        <v>536</v>
      </c>
      <c r="AI2656" s="3">
        <v>63.2</v>
      </c>
      <c r="AJ2656" s="3" t="s">
        <v>177</v>
      </c>
      <c r="AK2656" s="3">
        <v>4</v>
      </c>
      <c r="AL2656" s="3">
        <v>5677.3119999999999</v>
      </c>
    </row>
    <row r="2657" spans="31:38" x14ac:dyDescent="0.25">
      <c r="AE2657" s="3" t="str">
        <f t="shared" si="119"/>
        <v>RA_518_63.2_4_202526</v>
      </c>
      <c r="AF2657" s="3">
        <v>202526</v>
      </c>
      <c r="AG2657" s="3" t="s">
        <v>193</v>
      </c>
      <c r="AH2657" s="3">
        <v>518</v>
      </c>
      <c r="AI2657" s="3">
        <v>63.2</v>
      </c>
      <c r="AJ2657" s="3" t="s">
        <v>177</v>
      </c>
      <c r="AK2657" s="3">
        <v>4</v>
      </c>
      <c r="AL2657" s="3">
        <v>3024.3307416885482</v>
      </c>
    </row>
    <row r="2658" spans="31:38" x14ac:dyDescent="0.25">
      <c r="AE2658" s="3" t="str">
        <f t="shared" si="119"/>
        <v>RA_586_63.2_4_202526</v>
      </c>
      <c r="AF2658" s="3">
        <v>202526</v>
      </c>
      <c r="AG2658" s="3" t="s">
        <v>193</v>
      </c>
      <c r="AH2658" s="3">
        <v>586</v>
      </c>
      <c r="AI2658" s="3">
        <v>63.2</v>
      </c>
      <c r="AJ2658" s="3" t="s">
        <v>177</v>
      </c>
      <c r="AK2658" s="3">
        <v>4</v>
      </c>
      <c r="AL2658" s="3">
        <v>0</v>
      </c>
    </row>
    <row r="2659" spans="31:38" x14ac:dyDescent="0.25">
      <c r="AE2659" s="3" t="str">
        <f t="shared" si="119"/>
        <v>RA_584_63.2_4_202526</v>
      </c>
      <c r="AF2659" s="3">
        <v>202526</v>
      </c>
      <c r="AG2659" s="3" t="s">
        <v>193</v>
      </c>
      <c r="AH2659" s="3">
        <v>584</v>
      </c>
      <c r="AI2659" s="3">
        <v>63.2</v>
      </c>
      <c r="AJ2659" s="3" t="s">
        <v>177</v>
      </c>
      <c r="AK2659" s="3">
        <v>4</v>
      </c>
      <c r="AL2659" s="3">
        <v>0</v>
      </c>
    </row>
    <row r="2660" spans="31:38" x14ac:dyDescent="0.25">
      <c r="AE2660" s="3" t="str">
        <f t="shared" si="119"/>
        <v>RA_582_63.2_4_202425</v>
      </c>
      <c r="AF2660" s="3">
        <v>202425</v>
      </c>
      <c r="AG2660" s="3" t="s">
        <v>193</v>
      </c>
      <c r="AH2660" s="3">
        <v>582</v>
      </c>
      <c r="AI2660" s="3">
        <v>63.2</v>
      </c>
      <c r="AJ2660" s="3" t="s">
        <v>177</v>
      </c>
      <c r="AK2660" s="3">
        <v>4</v>
      </c>
      <c r="AL2660" s="3">
        <v>0</v>
      </c>
    </row>
    <row r="2661" spans="31:38" x14ac:dyDescent="0.25">
      <c r="AE2661" s="3" t="str">
        <f t="shared" si="119"/>
        <v>RA_546_63.2_4_202425</v>
      </c>
      <c r="AF2661" s="3">
        <v>202425</v>
      </c>
      <c r="AG2661" s="3" t="s">
        <v>193</v>
      </c>
      <c r="AH2661" s="3">
        <v>546</v>
      </c>
      <c r="AI2661" s="3">
        <v>63.2</v>
      </c>
      <c r="AJ2661" s="3" t="s">
        <v>177</v>
      </c>
      <c r="AK2661" s="3">
        <v>4</v>
      </c>
      <c r="AL2661" s="3">
        <v>6287</v>
      </c>
    </row>
    <row r="2662" spans="31:38" x14ac:dyDescent="0.25">
      <c r="AE2662" s="3" t="str">
        <f t="shared" si="119"/>
        <v>RA_548_63.2_4_202425</v>
      </c>
      <c r="AF2662" s="3">
        <v>202425</v>
      </c>
      <c r="AG2662" s="3" t="s">
        <v>193</v>
      </c>
      <c r="AH2662" s="3">
        <v>548</v>
      </c>
      <c r="AI2662" s="3">
        <v>63.2</v>
      </c>
      <c r="AJ2662" s="3" t="s">
        <v>177</v>
      </c>
      <c r="AK2662" s="3">
        <v>4</v>
      </c>
      <c r="AL2662" s="3">
        <v>1287.8489999999999</v>
      </c>
    </row>
    <row r="2663" spans="31:38" x14ac:dyDescent="0.25">
      <c r="AE2663" s="3" t="str">
        <f t="shared" si="119"/>
        <v>RA_550_63.2_4_202425</v>
      </c>
      <c r="AF2663" s="3">
        <v>202425</v>
      </c>
      <c r="AG2663" s="3" t="s">
        <v>193</v>
      </c>
      <c r="AH2663" s="3">
        <v>550</v>
      </c>
      <c r="AI2663" s="3">
        <v>63.2</v>
      </c>
      <c r="AJ2663" s="3" t="s">
        <v>177</v>
      </c>
      <c r="AK2663" s="3">
        <v>4</v>
      </c>
      <c r="AL2663" s="3">
        <v>4522.4560000000001</v>
      </c>
    </row>
    <row r="2664" spans="31:38" x14ac:dyDescent="0.25">
      <c r="AE2664" s="3" t="str">
        <f t="shared" si="119"/>
        <v>RA_552_63.2_4_202425</v>
      </c>
      <c r="AF2664" s="3">
        <v>202425</v>
      </c>
      <c r="AG2664" s="3" t="s">
        <v>193</v>
      </c>
      <c r="AH2664" s="3">
        <v>552</v>
      </c>
      <c r="AI2664" s="3">
        <v>63.2</v>
      </c>
      <c r="AJ2664" s="3" t="s">
        <v>177</v>
      </c>
      <c r="AK2664" s="3">
        <v>4</v>
      </c>
      <c r="AL2664" s="3">
        <v>8886.16</v>
      </c>
    </row>
    <row r="2665" spans="31:38" x14ac:dyDescent="0.25">
      <c r="AE2665" s="3" t="str">
        <f t="shared" si="119"/>
        <v>RA_562_63.2_4_202425</v>
      </c>
      <c r="AF2665" s="3">
        <v>202425</v>
      </c>
      <c r="AG2665" s="3" t="s">
        <v>193</v>
      </c>
      <c r="AH2665" s="3">
        <v>562</v>
      </c>
      <c r="AI2665" s="3">
        <v>63.2</v>
      </c>
      <c r="AJ2665" s="3" t="s">
        <v>177</v>
      </c>
      <c r="AK2665" s="3">
        <v>4</v>
      </c>
      <c r="AL2665" s="3">
        <v>0</v>
      </c>
    </row>
    <row r="2666" spans="31:38" x14ac:dyDescent="0.25">
      <c r="AE2666" s="3" t="str">
        <f t="shared" si="119"/>
        <v>RA_564_63.2_4_202425</v>
      </c>
      <c r="AF2666" s="3">
        <v>202425</v>
      </c>
      <c r="AG2666" s="3" t="s">
        <v>193</v>
      </c>
      <c r="AH2666" s="3">
        <v>564</v>
      </c>
      <c r="AI2666" s="3">
        <v>63.2</v>
      </c>
      <c r="AJ2666" s="3" t="s">
        <v>177</v>
      </c>
      <c r="AK2666" s="3">
        <v>4</v>
      </c>
      <c r="AL2666" s="3">
        <v>0</v>
      </c>
    </row>
    <row r="2667" spans="31:38" x14ac:dyDescent="0.25">
      <c r="AE2667" s="3" t="str">
        <f t="shared" si="119"/>
        <v>RA_566_63.2_4_202425</v>
      </c>
      <c r="AF2667" s="3">
        <v>202425</v>
      </c>
      <c r="AG2667" s="3" t="s">
        <v>193</v>
      </c>
      <c r="AH2667" s="3">
        <v>566</v>
      </c>
      <c r="AI2667" s="3">
        <v>63.2</v>
      </c>
      <c r="AJ2667" s="3" t="s">
        <v>177</v>
      </c>
      <c r="AK2667" s="3">
        <v>4</v>
      </c>
      <c r="AL2667" s="3">
        <v>0</v>
      </c>
    </row>
    <row r="2668" spans="31:38" x14ac:dyDescent="0.25">
      <c r="AE2668" s="3" t="str">
        <f t="shared" si="119"/>
        <v>RA_568_63.2_4_202425</v>
      </c>
      <c r="AF2668" s="3">
        <v>202425</v>
      </c>
      <c r="AG2668" s="3" t="s">
        <v>193</v>
      </c>
      <c r="AH2668" s="3">
        <v>568</v>
      </c>
      <c r="AI2668" s="3">
        <v>63.2</v>
      </c>
      <c r="AJ2668" s="3" t="s">
        <v>177</v>
      </c>
      <c r="AK2668" s="3">
        <v>4</v>
      </c>
      <c r="AL2668" s="3">
        <v>0</v>
      </c>
    </row>
    <row r="2669" spans="31:38" x14ac:dyDescent="0.25">
      <c r="AE2669" s="3" t="str">
        <f t="shared" si="119"/>
        <v>RA_572_63.2_4_202425</v>
      </c>
      <c r="AF2669" s="3">
        <v>202425</v>
      </c>
      <c r="AG2669" s="3" t="s">
        <v>193</v>
      </c>
      <c r="AH2669" s="3">
        <v>572</v>
      </c>
      <c r="AI2669" s="3">
        <v>63.2</v>
      </c>
      <c r="AJ2669" s="3" t="s">
        <v>177</v>
      </c>
      <c r="AK2669" s="3">
        <v>4</v>
      </c>
      <c r="AL2669" s="3">
        <v>0</v>
      </c>
    </row>
    <row r="2670" spans="31:38" x14ac:dyDescent="0.25">
      <c r="AE2670" s="3" t="str">
        <f t="shared" si="119"/>
        <v>RA_576_63.2_4_202425</v>
      </c>
      <c r="AF2670" s="3">
        <v>202425</v>
      </c>
      <c r="AG2670" s="3" t="s">
        <v>193</v>
      </c>
      <c r="AH2670" s="3">
        <v>576</v>
      </c>
      <c r="AI2670" s="3">
        <v>63.2</v>
      </c>
      <c r="AJ2670" s="3" t="s">
        <v>177</v>
      </c>
      <c r="AK2670" s="3">
        <v>4</v>
      </c>
      <c r="AL2670" s="3">
        <v>0</v>
      </c>
    </row>
    <row r="2671" spans="31:38" x14ac:dyDescent="0.25">
      <c r="AE2671" s="3" t="str">
        <f t="shared" si="119"/>
        <v>RA_584_63.2_4_202425</v>
      </c>
      <c r="AF2671" s="3">
        <v>202425</v>
      </c>
      <c r="AG2671" s="3" t="s">
        <v>193</v>
      </c>
      <c r="AH2671" s="3">
        <v>584</v>
      </c>
      <c r="AI2671" s="3">
        <v>63.2</v>
      </c>
      <c r="AJ2671" s="3" t="s">
        <v>177</v>
      </c>
      <c r="AK2671" s="3">
        <v>4</v>
      </c>
      <c r="AL2671" s="3">
        <v>0</v>
      </c>
    </row>
    <row r="2672" spans="31:38" x14ac:dyDescent="0.25">
      <c r="AE2672" s="3" t="str">
        <f t="shared" si="119"/>
        <v>RA_544_63.2_4_202425</v>
      </c>
      <c r="AF2672" s="3">
        <v>202425</v>
      </c>
      <c r="AG2672" s="3" t="s">
        <v>193</v>
      </c>
      <c r="AH2672" s="3">
        <v>544</v>
      </c>
      <c r="AI2672" s="3">
        <v>63.2</v>
      </c>
      <c r="AJ2672" s="3" t="s">
        <v>177</v>
      </c>
      <c r="AK2672" s="3">
        <v>4</v>
      </c>
      <c r="AL2672" s="3">
        <v>6654.3899184590391</v>
      </c>
    </row>
    <row r="2673" spans="31:38" x14ac:dyDescent="0.25">
      <c r="AE2673" s="3" t="str">
        <f t="shared" si="119"/>
        <v>RA_542_63.2_4_202425</v>
      </c>
      <c r="AF2673" s="3">
        <v>202425</v>
      </c>
      <c r="AG2673" s="3" t="s">
        <v>193</v>
      </c>
      <c r="AH2673" s="3">
        <v>542</v>
      </c>
      <c r="AI2673" s="3">
        <v>63.2</v>
      </c>
      <c r="AJ2673" s="3" t="s">
        <v>177</v>
      </c>
      <c r="AK2673" s="3">
        <v>4</v>
      </c>
      <c r="AL2673" s="3">
        <v>2528.4949999999999</v>
      </c>
    </row>
    <row r="2674" spans="31:38" x14ac:dyDescent="0.25">
      <c r="AE2674" s="3" t="str">
        <f t="shared" si="119"/>
        <v>RA_574_63.2_4_202425</v>
      </c>
      <c r="AF2674" s="3">
        <v>202425</v>
      </c>
      <c r="AG2674" s="3" t="s">
        <v>193</v>
      </c>
      <c r="AH2674" s="3">
        <v>574</v>
      </c>
      <c r="AI2674" s="3">
        <v>63.2</v>
      </c>
      <c r="AJ2674" s="3" t="s">
        <v>177</v>
      </c>
      <c r="AK2674" s="3">
        <v>4</v>
      </c>
      <c r="AL2674" s="3">
        <v>0</v>
      </c>
    </row>
    <row r="2675" spans="31:38" x14ac:dyDescent="0.25">
      <c r="AE2675" s="3" t="str">
        <f t="shared" si="119"/>
        <v>RA_522_63.2_4_202425</v>
      </c>
      <c r="AF2675" s="3">
        <v>202425</v>
      </c>
      <c r="AG2675" s="3" t="s">
        <v>193</v>
      </c>
      <c r="AH2675" s="3">
        <v>522</v>
      </c>
      <c r="AI2675" s="3">
        <v>63.2</v>
      </c>
      <c r="AJ2675" s="3" t="s">
        <v>177</v>
      </c>
      <c r="AK2675" s="3">
        <v>4</v>
      </c>
      <c r="AL2675" s="3">
        <v>8700.8089999999993</v>
      </c>
    </row>
    <row r="2676" spans="31:38" x14ac:dyDescent="0.25">
      <c r="AE2676" s="3" t="str">
        <f t="shared" si="119"/>
        <v>RA_512_63.2_4_202425</v>
      </c>
      <c r="AF2676" s="3">
        <v>202425</v>
      </c>
      <c r="AG2676" s="3" t="s">
        <v>193</v>
      </c>
      <c r="AH2676" s="3">
        <v>512</v>
      </c>
      <c r="AI2676" s="3">
        <v>63.2</v>
      </c>
      <c r="AJ2676" s="3" t="s">
        <v>177</v>
      </c>
      <c r="AK2676" s="3">
        <v>4</v>
      </c>
      <c r="AL2676" s="3">
        <v>2602.7137299999999</v>
      </c>
    </row>
    <row r="2677" spans="31:38" x14ac:dyDescent="0.25">
      <c r="AE2677" s="3" t="str">
        <f t="shared" si="119"/>
        <v>RA_545_63.2_4_202425</v>
      </c>
      <c r="AF2677" s="3">
        <v>202425</v>
      </c>
      <c r="AG2677" s="3" t="s">
        <v>193</v>
      </c>
      <c r="AH2677" s="3">
        <v>545</v>
      </c>
      <c r="AI2677" s="3">
        <v>63.2</v>
      </c>
      <c r="AJ2677" s="3" t="s">
        <v>177</v>
      </c>
      <c r="AK2677" s="3">
        <v>4</v>
      </c>
      <c r="AL2677" s="3">
        <v>4233.5049081104453</v>
      </c>
    </row>
    <row r="2678" spans="31:38" x14ac:dyDescent="0.25">
      <c r="AE2678" s="3" t="str">
        <f t="shared" si="119"/>
        <v>RA_586_63.2_4_202425</v>
      </c>
      <c r="AF2678" s="3">
        <v>202425</v>
      </c>
      <c r="AG2678" s="3" t="s">
        <v>193</v>
      </c>
      <c r="AH2678" s="3">
        <v>586</v>
      </c>
      <c r="AI2678" s="3">
        <v>63.2</v>
      </c>
      <c r="AJ2678" s="3" t="s">
        <v>177</v>
      </c>
      <c r="AK2678" s="3">
        <v>4</v>
      </c>
      <c r="AL2678" s="3">
        <v>0</v>
      </c>
    </row>
    <row r="2679" spans="31:38" x14ac:dyDescent="0.25">
      <c r="AE2679" s="3" t="str">
        <f t="shared" si="119"/>
        <v>RA_516_63.2_4_202425</v>
      </c>
      <c r="AF2679" s="3">
        <v>202425</v>
      </c>
      <c r="AG2679" s="3" t="s">
        <v>193</v>
      </c>
      <c r="AH2679" s="3">
        <v>516</v>
      </c>
      <c r="AI2679" s="3">
        <v>63.2</v>
      </c>
      <c r="AJ2679" s="3" t="s">
        <v>177</v>
      </c>
      <c r="AK2679" s="3">
        <v>4</v>
      </c>
      <c r="AL2679" s="3">
        <v>3971.2490000000003</v>
      </c>
    </row>
    <row r="2680" spans="31:38" x14ac:dyDescent="0.25">
      <c r="AE2680" s="3" t="str">
        <f t="shared" si="119"/>
        <v>RA_520_63.2_4_202425</v>
      </c>
      <c r="AF2680" s="3">
        <v>202425</v>
      </c>
      <c r="AG2680" s="3" t="s">
        <v>193</v>
      </c>
      <c r="AH2680" s="3">
        <v>520</v>
      </c>
      <c r="AI2680" s="3">
        <v>63.2</v>
      </c>
      <c r="AJ2680" s="3" t="s">
        <v>177</v>
      </c>
      <c r="AK2680" s="3">
        <v>4</v>
      </c>
      <c r="AL2680" s="3">
        <v>13642.134</v>
      </c>
    </row>
    <row r="2681" spans="31:38" x14ac:dyDescent="0.25">
      <c r="AE2681" s="3" t="str">
        <f t="shared" si="119"/>
        <v>RA_514_63.2_4_202425</v>
      </c>
      <c r="AF2681" s="3">
        <v>202425</v>
      </c>
      <c r="AG2681" s="3" t="s">
        <v>193</v>
      </c>
      <c r="AH2681" s="3">
        <v>514</v>
      </c>
      <c r="AI2681" s="3">
        <v>63.2</v>
      </c>
      <c r="AJ2681" s="3" t="s">
        <v>177</v>
      </c>
      <c r="AK2681" s="3">
        <v>4</v>
      </c>
      <c r="AL2681" s="3">
        <v>6416.25</v>
      </c>
    </row>
    <row r="2682" spans="31:38" x14ac:dyDescent="0.25">
      <c r="AE2682" s="3" t="str">
        <f t="shared" si="119"/>
        <v>RA_524_63.2_4_202425</v>
      </c>
      <c r="AF2682" s="3">
        <v>202425</v>
      </c>
      <c r="AG2682" s="3" t="s">
        <v>193</v>
      </c>
      <c r="AH2682" s="3">
        <v>524</v>
      </c>
      <c r="AI2682" s="3">
        <v>63.2</v>
      </c>
      <c r="AJ2682" s="3" t="s">
        <v>177</v>
      </c>
      <c r="AK2682" s="3">
        <v>4</v>
      </c>
      <c r="AL2682" s="3">
        <v>3598.17</v>
      </c>
    </row>
    <row r="2683" spans="31:38" x14ac:dyDescent="0.25">
      <c r="AE2683" s="3" t="str">
        <f t="shared" si="119"/>
        <v>RA_526_63.2_4_202425</v>
      </c>
      <c r="AF2683" s="3">
        <v>202425</v>
      </c>
      <c r="AG2683" s="3" t="s">
        <v>193</v>
      </c>
      <c r="AH2683" s="3">
        <v>526</v>
      </c>
      <c r="AI2683" s="3">
        <v>63.2</v>
      </c>
      <c r="AJ2683" s="3" t="s">
        <v>177</v>
      </c>
      <c r="AK2683" s="3">
        <v>4</v>
      </c>
      <c r="AL2683" s="3">
        <v>3930.5311818188329</v>
      </c>
    </row>
    <row r="2684" spans="31:38" x14ac:dyDescent="0.25">
      <c r="AE2684" s="3" t="str">
        <f t="shared" si="119"/>
        <v>RA_528_63.2_4_202425</v>
      </c>
      <c r="AF2684" s="3">
        <v>202425</v>
      </c>
      <c r="AG2684" s="3" t="s">
        <v>193</v>
      </c>
      <c r="AH2684" s="3">
        <v>528</v>
      </c>
      <c r="AI2684" s="3">
        <v>63.2</v>
      </c>
      <c r="AJ2684" s="3" t="s">
        <v>177</v>
      </c>
      <c r="AK2684" s="3">
        <v>4</v>
      </c>
      <c r="AL2684" s="3">
        <v>4520</v>
      </c>
    </row>
    <row r="2685" spans="31:38" x14ac:dyDescent="0.25">
      <c r="AE2685" s="3" t="str">
        <f t="shared" si="119"/>
        <v>RA_530_63.2_4_202425</v>
      </c>
      <c r="AF2685" s="3">
        <v>202425</v>
      </c>
      <c r="AG2685" s="3" t="s">
        <v>193</v>
      </c>
      <c r="AH2685" s="3">
        <v>530</v>
      </c>
      <c r="AI2685" s="3">
        <v>63.2</v>
      </c>
      <c r="AJ2685" s="3" t="s">
        <v>177</v>
      </c>
      <c r="AK2685" s="3">
        <v>4</v>
      </c>
      <c r="AL2685" s="3">
        <v>9561.89</v>
      </c>
    </row>
    <row r="2686" spans="31:38" x14ac:dyDescent="0.25">
      <c r="AE2686" s="3" t="str">
        <f t="shared" si="119"/>
        <v>RA_532_63.2_4_202425</v>
      </c>
      <c r="AF2686" s="3">
        <v>202425</v>
      </c>
      <c r="AG2686" s="3" t="s">
        <v>193</v>
      </c>
      <c r="AH2686" s="3">
        <v>532</v>
      </c>
      <c r="AI2686" s="3">
        <v>63.2</v>
      </c>
      <c r="AJ2686" s="3" t="s">
        <v>177</v>
      </c>
      <c r="AK2686" s="3">
        <v>4</v>
      </c>
      <c r="AL2686" s="3">
        <v>524</v>
      </c>
    </row>
    <row r="2687" spans="31:38" x14ac:dyDescent="0.25">
      <c r="AE2687" s="3" t="str">
        <f t="shared" si="119"/>
        <v>RA_534_63.2_4_202425</v>
      </c>
      <c r="AF2687" s="3">
        <v>202425</v>
      </c>
      <c r="AG2687" s="3" t="s">
        <v>193</v>
      </c>
      <c r="AH2687" s="3">
        <v>534</v>
      </c>
      <c r="AI2687" s="3">
        <v>63.2</v>
      </c>
      <c r="AJ2687" s="3" t="s">
        <v>177</v>
      </c>
      <c r="AK2687" s="3">
        <v>4</v>
      </c>
      <c r="AL2687" s="3">
        <v>6909.56</v>
      </c>
    </row>
    <row r="2688" spans="31:38" x14ac:dyDescent="0.25">
      <c r="AE2688" s="3" t="str">
        <f t="shared" si="119"/>
        <v>RA_536_63.2_4_202425</v>
      </c>
      <c r="AF2688" s="3">
        <v>202425</v>
      </c>
      <c r="AG2688" s="3" t="s">
        <v>193</v>
      </c>
      <c r="AH2688" s="3">
        <v>536</v>
      </c>
      <c r="AI2688" s="3">
        <v>63.2</v>
      </c>
      <c r="AJ2688" s="3" t="s">
        <v>177</v>
      </c>
      <c r="AK2688" s="3">
        <v>4</v>
      </c>
      <c r="AL2688" s="3">
        <v>5528.3509999999997</v>
      </c>
    </row>
    <row r="2689" spans="31:38" x14ac:dyDescent="0.25">
      <c r="AE2689" s="3" t="str">
        <f t="shared" si="119"/>
        <v>RA_538_63.2_4_202425</v>
      </c>
      <c r="AF2689" s="3">
        <v>202425</v>
      </c>
      <c r="AG2689" s="3" t="s">
        <v>193</v>
      </c>
      <c r="AH2689" s="3">
        <v>538</v>
      </c>
      <c r="AI2689" s="3">
        <v>63.2</v>
      </c>
      <c r="AJ2689" s="3" t="s">
        <v>177</v>
      </c>
      <c r="AK2689" s="3">
        <v>4</v>
      </c>
      <c r="AL2689" s="3">
        <v>1630.6251145808737</v>
      </c>
    </row>
    <row r="2690" spans="31:38" x14ac:dyDescent="0.25">
      <c r="AE2690" s="3" t="str">
        <f t="shared" si="119"/>
        <v>RA_540_63.2_4_202425</v>
      </c>
      <c r="AF2690" s="3">
        <v>202425</v>
      </c>
      <c r="AG2690" s="3" t="s">
        <v>193</v>
      </c>
      <c r="AH2690" s="3">
        <v>540</v>
      </c>
      <c r="AI2690" s="3">
        <v>63.2</v>
      </c>
      <c r="AJ2690" s="3" t="s">
        <v>177</v>
      </c>
      <c r="AK2690" s="3">
        <v>4</v>
      </c>
      <c r="AL2690" s="3">
        <v>9144.3109999999997</v>
      </c>
    </row>
    <row r="2691" spans="31:38" x14ac:dyDescent="0.25">
      <c r="AE2691" s="3" t="str">
        <f t="shared" si="119"/>
        <v>RA_518_63.2_4_202425</v>
      </c>
      <c r="AF2691" s="3">
        <v>202425</v>
      </c>
      <c r="AG2691" s="3" t="s">
        <v>193</v>
      </c>
      <c r="AH2691" s="3">
        <v>518</v>
      </c>
      <c r="AI2691" s="3">
        <v>63.2</v>
      </c>
      <c r="AJ2691" s="3" t="s">
        <v>177</v>
      </c>
      <c r="AK2691" s="3">
        <v>4</v>
      </c>
      <c r="AL2691" s="3">
        <v>3156.893</v>
      </c>
    </row>
    <row r="2692" spans="31:38" x14ac:dyDescent="0.25">
      <c r="AE2692" s="3" t="str">
        <f t="shared" ref="AE2692:AE2755" si="120">AG2692&amp;"_"&amp;AH2692&amp;"_"&amp;AI2692&amp;"_"&amp;AK2692&amp;"_"&amp;AF2692</f>
        <v>RA_584_63.3_4_202526</v>
      </c>
      <c r="AF2692" s="3">
        <v>202526</v>
      </c>
      <c r="AG2692" s="3" t="s">
        <v>193</v>
      </c>
      <c r="AH2692" s="3">
        <v>584</v>
      </c>
      <c r="AI2692" s="3">
        <v>63.3</v>
      </c>
      <c r="AJ2692" s="3" t="s">
        <v>355</v>
      </c>
      <c r="AK2692" s="3">
        <v>4</v>
      </c>
      <c r="AL2692" s="3">
        <v>0</v>
      </c>
    </row>
    <row r="2693" spans="31:38" x14ac:dyDescent="0.25">
      <c r="AE2693" s="3" t="str">
        <f t="shared" si="120"/>
        <v>RA_545_63.3_4_202526</v>
      </c>
      <c r="AF2693" s="3">
        <v>202526</v>
      </c>
      <c r="AG2693" s="3" t="s">
        <v>193</v>
      </c>
      <c r="AH2693" s="3">
        <v>545</v>
      </c>
      <c r="AI2693" s="3">
        <v>63.3</v>
      </c>
      <c r="AJ2693" s="3" t="s">
        <v>355</v>
      </c>
      <c r="AK2693" s="3">
        <v>4</v>
      </c>
      <c r="AL2693" s="3">
        <v>151.428</v>
      </c>
    </row>
    <row r="2694" spans="31:38" x14ac:dyDescent="0.25">
      <c r="AE2694" s="3" t="str">
        <f t="shared" si="120"/>
        <v>RA_546_63.3_4_202526</v>
      </c>
      <c r="AF2694" s="3">
        <v>202526</v>
      </c>
      <c r="AG2694" s="3" t="s">
        <v>193</v>
      </c>
      <c r="AH2694" s="3">
        <v>546</v>
      </c>
      <c r="AI2694" s="3">
        <v>63.3</v>
      </c>
      <c r="AJ2694" s="3" t="s">
        <v>355</v>
      </c>
      <c r="AK2694" s="3">
        <v>4</v>
      </c>
      <c r="AL2694" s="3">
        <v>-86</v>
      </c>
    </row>
    <row r="2695" spans="31:38" x14ac:dyDescent="0.25">
      <c r="AE2695" s="3" t="str">
        <f t="shared" si="120"/>
        <v>RA_548_63.3_4_202526</v>
      </c>
      <c r="AF2695" s="3">
        <v>202526</v>
      </c>
      <c r="AG2695" s="3" t="s">
        <v>193</v>
      </c>
      <c r="AH2695" s="3">
        <v>548</v>
      </c>
      <c r="AI2695" s="3">
        <v>63.3</v>
      </c>
      <c r="AJ2695" s="3" t="s">
        <v>355</v>
      </c>
      <c r="AK2695" s="3">
        <v>4</v>
      </c>
      <c r="AL2695" s="3">
        <v>102.727</v>
      </c>
    </row>
    <row r="2696" spans="31:38" x14ac:dyDescent="0.25">
      <c r="AE2696" s="3" t="str">
        <f t="shared" si="120"/>
        <v>RA_550_63.3_4_202526</v>
      </c>
      <c r="AF2696" s="3">
        <v>202526</v>
      </c>
      <c r="AG2696" s="3" t="s">
        <v>193</v>
      </c>
      <c r="AH2696" s="3">
        <v>550</v>
      </c>
      <c r="AI2696" s="3">
        <v>63.3</v>
      </c>
      <c r="AJ2696" s="3" t="s">
        <v>355</v>
      </c>
      <c r="AK2696" s="3">
        <v>4</v>
      </c>
      <c r="AL2696" s="3">
        <v>0</v>
      </c>
    </row>
    <row r="2697" spans="31:38" x14ac:dyDescent="0.25">
      <c r="AE2697" s="3" t="str">
        <f t="shared" si="120"/>
        <v>RA_552_63.3_4_202526</v>
      </c>
      <c r="AF2697" s="3">
        <v>202526</v>
      </c>
      <c r="AG2697" s="3" t="s">
        <v>193</v>
      </c>
      <c r="AH2697" s="3">
        <v>552</v>
      </c>
      <c r="AI2697" s="3">
        <v>63.3</v>
      </c>
      <c r="AJ2697" s="3" t="s">
        <v>355</v>
      </c>
      <c r="AK2697" s="3">
        <v>4</v>
      </c>
      <c r="AL2697" s="3">
        <v>831.60900000000004</v>
      </c>
    </row>
    <row r="2698" spans="31:38" x14ac:dyDescent="0.25">
      <c r="AE2698" s="3" t="str">
        <f t="shared" si="120"/>
        <v>RA_564_63.3_4_202526</v>
      </c>
      <c r="AF2698" s="3">
        <v>202526</v>
      </c>
      <c r="AG2698" s="3" t="s">
        <v>193</v>
      </c>
      <c r="AH2698" s="3">
        <v>564</v>
      </c>
      <c r="AI2698" s="3">
        <v>63.3</v>
      </c>
      <c r="AJ2698" s="3" t="s">
        <v>355</v>
      </c>
      <c r="AK2698" s="3">
        <v>4</v>
      </c>
      <c r="AL2698" s="3">
        <v>0</v>
      </c>
    </row>
    <row r="2699" spans="31:38" x14ac:dyDescent="0.25">
      <c r="AE2699" s="3" t="str">
        <f t="shared" si="120"/>
        <v>RA_568_63.3_4_202526</v>
      </c>
      <c r="AF2699" s="3">
        <v>202526</v>
      </c>
      <c r="AG2699" s="3" t="s">
        <v>193</v>
      </c>
      <c r="AH2699" s="3">
        <v>568</v>
      </c>
      <c r="AI2699" s="3">
        <v>63.3</v>
      </c>
      <c r="AJ2699" s="3" t="s">
        <v>355</v>
      </c>
      <c r="AK2699" s="3">
        <v>4</v>
      </c>
      <c r="AL2699" s="3">
        <v>0</v>
      </c>
    </row>
    <row r="2700" spans="31:38" x14ac:dyDescent="0.25">
      <c r="AE2700" s="3" t="str">
        <f t="shared" si="120"/>
        <v>RA_572_63.3_4_202526</v>
      </c>
      <c r="AF2700" s="3">
        <v>202526</v>
      </c>
      <c r="AG2700" s="3" t="s">
        <v>193</v>
      </c>
      <c r="AH2700" s="3">
        <v>572</v>
      </c>
      <c r="AI2700" s="3">
        <v>63.3</v>
      </c>
      <c r="AJ2700" s="3" t="s">
        <v>355</v>
      </c>
      <c r="AK2700" s="3">
        <v>4</v>
      </c>
      <c r="AL2700" s="3">
        <v>0</v>
      </c>
    </row>
    <row r="2701" spans="31:38" x14ac:dyDescent="0.25">
      <c r="AE2701" s="3" t="str">
        <f t="shared" si="120"/>
        <v>RA_574_63.3_4_202526</v>
      </c>
      <c r="AF2701" s="3">
        <v>202526</v>
      </c>
      <c r="AG2701" s="3" t="s">
        <v>193</v>
      </c>
      <c r="AH2701" s="3">
        <v>574</v>
      </c>
      <c r="AI2701" s="3">
        <v>63.3</v>
      </c>
      <c r="AJ2701" s="3" t="s">
        <v>355</v>
      </c>
      <c r="AK2701" s="3">
        <v>4</v>
      </c>
      <c r="AL2701" s="3">
        <v>0</v>
      </c>
    </row>
    <row r="2702" spans="31:38" x14ac:dyDescent="0.25">
      <c r="AE2702" s="3" t="str">
        <f t="shared" si="120"/>
        <v>RA_582_63.3_4_202526</v>
      </c>
      <c r="AF2702" s="3">
        <v>202526</v>
      </c>
      <c r="AG2702" s="3" t="s">
        <v>193</v>
      </c>
      <c r="AH2702" s="3">
        <v>582</v>
      </c>
      <c r="AI2702" s="3">
        <v>63.3</v>
      </c>
      <c r="AJ2702" s="3" t="s">
        <v>355</v>
      </c>
      <c r="AK2702" s="3">
        <v>4</v>
      </c>
      <c r="AL2702" s="3">
        <v>0</v>
      </c>
    </row>
    <row r="2703" spans="31:38" x14ac:dyDescent="0.25">
      <c r="AE2703" s="3" t="str">
        <f t="shared" si="120"/>
        <v>RA_586_63.3_4_202526</v>
      </c>
      <c r="AF2703" s="3">
        <v>202526</v>
      </c>
      <c r="AG2703" s="3" t="s">
        <v>193</v>
      </c>
      <c r="AH2703" s="3">
        <v>586</v>
      </c>
      <c r="AI2703" s="3">
        <v>63.3</v>
      </c>
      <c r="AJ2703" s="3" t="s">
        <v>355</v>
      </c>
      <c r="AK2703" s="3">
        <v>4</v>
      </c>
      <c r="AL2703" s="3">
        <v>0</v>
      </c>
    </row>
    <row r="2704" spans="31:38" x14ac:dyDescent="0.25">
      <c r="AE2704" s="3" t="str">
        <f t="shared" si="120"/>
        <v>RA_562_63.3_4_202526</v>
      </c>
      <c r="AF2704" s="3">
        <v>202526</v>
      </c>
      <c r="AG2704" s="3" t="s">
        <v>193</v>
      </c>
      <c r="AH2704" s="3">
        <v>562</v>
      </c>
      <c r="AI2704" s="3">
        <v>63.3</v>
      </c>
      <c r="AJ2704" s="3" t="s">
        <v>355</v>
      </c>
      <c r="AK2704" s="3">
        <v>4</v>
      </c>
      <c r="AL2704" s="3">
        <v>0</v>
      </c>
    </row>
    <row r="2705" spans="31:38" x14ac:dyDescent="0.25">
      <c r="AE2705" s="3" t="str">
        <f t="shared" si="120"/>
        <v>RA_544_63.3_4_202526</v>
      </c>
      <c r="AF2705" s="3">
        <v>202526</v>
      </c>
      <c r="AG2705" s="3" t="s">
        <v>193</v>
      </c>
      <c r="AH2705" s="3">
        <v>544</v>
      </c>
      <c r="AI2705" s="3">
        <v>63.3</v>
      </c>
      <c r="AJ2705" s="3" t="s">
        <v>355</v>
      </c>
      <c r="AK2705" s="3">
        <v>4</v>
      </c>
      <c r="AL2705" s="3">
        <v>-744.16</v>
      </c>
    </row>
    <row r="2706" spans="31:38" x14ac:dyDescent="0.25">
      <c r="AE2706" s="3" t="str">
        <f t="shared" si="120"/>
        <v>RA_576_63.3_4_202526</v>
      </c>
      <c r="AF2706" s="3">
        <v>202526</v>
      </c>
      <c r="AG2706" s="3" t="s">
        <v>193</v>
      </c>
      <c r="AH2706" s="3">
        <v>576</v>
      </c>
      <c r="AI2706" s="3">
        <v>63.3</v>
      </c>
      <c r="AJ2706" s="3" t="s">
        <v>355</v>
      </c>
      <c r="AK2706" s="3">
        <v>4</v>
      </c>
      <c r="AL2706" s="3">
        <v>0</v>
      </c>
    </row>
    <row r="2707" spans="31:38" x14ac:dyDescent="0.25">
      <c r="AE2707" s="3" t="str">
        <f t="shared" si="120"/>
        <v>RA_516_63.3_4_202526</v>
      </c>
      <c r="AF2707" s="3">
        <v>202526</v>
      </c>
      <c r="AG2707" s="3" t="s">
        <v>193</v>
      </c>
      <c r="AH2707" s="3">
        <v>516</v>
      </c>
      <c r="AI2707" s="3">
        <v>63.3</v>
      </c>
      <c r="AJ2707" s="3" t="s">
        <v>355</v>
      </c>
      <c r="AK2707" s="3">
        <v>4</v>
      </c>
      <c r="AL2707" s="3">
        <v>-170.66499999999999</v>
      </c>
    </row>
    <row r="2708" spans="31:38" x14ac:dyDescent="0.25">
      <c r="AE2708" s="3" t="str">
        <f t="shared" si="120"/>
        <v>RA_542_63.3_4_202526</v>
      </c>
      <c r="AF2708" s="3">
        <v>202526</v>
      </c>
      <c r="AG2708" s="3" t="s">
        <v>193</v>
      </c>
      <c r="AH2708" s="3">
        <v>542</v>
      </c>
      <c r="AI2708" s="3">
        <v>63.3</v>
      </c>
      <c r="AJ2708" s="3" t="s">
        <v>355</v>
      </c>
      <c r="AK2708" s="3">
        <v>4</v>
      </c>
      <c r="AL2708" s="3">
        <v>150.83600000000001</v>
      </c>
    </row>
    <row r="2709" spans="31:38" x14ac:dyDescent="0.25">
      <c r="AE2709" s="3" t="str">
        <f t="shared" si="120"/>
        <v>RA_566_63.3_4_202526</v>
      </c>
      <c r="AF2709" s="3">
        <v>202526</v>
      </c>
      <c r="AG2709" s="3" t="s">
        <v>193</v>
      </c>
      <c r="AH2709" s="3">
        <v>566</v>
      </c>
      <c r="AI2709" s="3">
        <v>63.3</v>
      </c>
      <c r="AJ2709" s="3" t="s">
        <v>355</v>
      </c>
      <c r="AK2709" s="3">
        <v>4</v>
      </c>
      <c r="AL2709" s="3">
        <v>0</v>
      </c>
    </row>
    <row r="2710" spans="31:38" x14ac:dyDescent="0.25">
      <c r="AE2710" s="3" t="str">
        <f t="shared" si="120"/>
        <v>RA_514_63.3_4_202526</v>
      </c>
      <c r="AF2710" s="3">
        <v>202526</v>
      </c>
      <c r="AG2710" s="3" t="s">
        <v>193</v>
      </c>
      <c r="AH2710" s="3">
        <v>514</v>
      </c>
      <c r="AI2710" s="3">
        <v>63.3</v>
      </c>
      <c r="AJ2710" s="3" t="s">
        <v>355</v>
      </c>
      <c r="AK2710" s="3">
        <v>4</v>
      </c>
      <c r="AL2710" s="3">
        <v>-120.47</v>
      </c>
    </row>
    <row r="2711" spans="31:38" x14ac:dyDescent="0.25">
      <c r="AE2711" s="3" t="str">
        <f t="shared" si="120"/>
        <v>RA_518_63.3_4_202526</v>
      </c>
      <c r="AF2711" s="3">
        <v>202526</v>
      </c>
      <c r="AG2711" s="3" t="s">
        <v>193</v>
      </c>
      <c r="AH2711" s="3">
        <v>518</v>
      </c>
      <c r="AI2711" s="3">
        <v>63.3</v>
      </c>
      <c r="AJ2711" s="3" t="s">
        <v>355</v>
      </c>
      <c r="AK2711" s="3">
        <v>4</v>
      </c>
      <c r="AL2711" s="3">
        <v>1179.7166304675866</v>
      </c>
    </row>
    <row r="2712" spans="31:38" x14ac:dyDescent="0.25">
      <c r="AE2712" s="3" t="str">
        <f t="shared" si="120"/>
        <v>RA_520_63.3_4_202526</v>
      </c>
      <c r="AF2712" s="3">
        <v>202526</v>
      </c>
      <c r="AG2712" s="3" t="s">
        <v>193</v>
      </c>
      <c r="AH2712" s="3">
        <v>520</v>
      </c>
      <c r="AI2712" s="3">
        <v>63.3</v>
      </c>
      <c r="AJ2712" s="3" t="s">
        <v>355</v>
      </c>
      <c r="AK2712" s="3">
        <v>4</v>
      </c>
      <c r="AL2712" s="3">
        <v>-1634.095</v>
      </c>
    </row>
    <row r="2713" spans="31:38" x14ac:dyDescent="0.25">
      <c r="AE2713" s="3" t="str">
        <f t="shared" si="120"/>
        <v>RA_522_63.3_4_202526</v>
      </c>
      <c r="AF2713" s="3">
        <v>202526</v>
      </c>
      <c r="AG2713" s="3" t="s">
        <v>193</v>
      </c>
      <c r="AH2713" s="3">
        <v>522</v>
      </c>
      <c r="AI2713" s="3">
        <v>63.3</v>
      </c>
      <c r="AJ2713" s="3" t="s">
        <v>355</v>
      </c>
      <c r="AK2713" s="3">
        <v>4</v>
      </c>
      <c r="AL2713" s="3">
        <v>0</v>
      </c>
    </row>
    <row r="2714" spans="31:38" x14ac:dyDescent="0.25">
      <c r="AE2714" s="3" t="str">
        <f t="shared" si="120"/>
        <v>RA_524_63.3_4_202526</v>
      </c>
      <c r="AF2714" s="3">
        <v>202526</v>
      </c>
      <c r="AG2714" s="3" t="s">
        <v>193</v>
      </c>
      <c r="AH2714" s="3">
        <v>524</v>
      </c>
      <c r="AI2714" s="3">
        <v>63.3</v>
      </c>
      <c r="AJ2714" s="3" t="s">
        <v>355</v>
      </c>
      <c r="AK2714" s="3">
        <v>4</v>
      </c>
      <c r="AL2714" s="3">
        <v>218.75</v>
      </c>
    </row>
    <row r="2715" spans="31:38" x14ac:dyDescent="0.25">
      <c r="AE2715" s="3" t="str">
        <f t="shared" si="120"/>
        <v>RA_526_63.3_4_202526</v>
      </c>
      <c r="AF2715" s="3">
        <v>202526</v>
      </c>
      <c r="AG2715" s="3" t="s">
        <v>193</v>
      </c>
      <c r="AH2715" s="3">
        <v>526</v>
      </c>
      <c r="AI2715" s="3">
        <v>63.3</v>
      </c>
      <c r="AJ2715" s="3" t="s">
        <v>355</v>
      </c>
      <c r="AK2715" s="3">
        <v>4</v>
      </c>
      <c r="AL2715" s="3">
        <v>-216</v>
      </c>
    </row>
    <row r="2716" spans="31:38" x14ac:dyDescent="0.25">
      <c r="AE2716" s="3" t="str">
        <f t="shared" si="120"/>
        <v>RA_528_63.3_4_202526</v>
      </c>
      <c r="AF2716" s="3">
        <v>202526</v>
      </c>
      <c r="AG2716" s="3" t="s">
        <v>193</v>
      </c>
      <c r="AH2716" s="3">
        <v>528</v>
      </c>
      <c r="AI2716" s="3">
        <v>63.3</v>
      </c>
      <c r="AJ2716" s="3" t="s">
        <v>355</v>
      </c>
      <c r="AK2716" s="3">
        <v>4</v>
      </c>
      <c r="AL2716" s="3">
        <v>282</v>
      </c>
    </row>
    <row r="2717" spans="31:38" x14ac:dyDescent="0.25">
      <c r="AE2717" s="3" t="str">
        <f t="shared" si="120"/>
        <v>RA_512_63.3_4_202526</v>
      </c>
      <c r="AF2717" s="3">
        <v>202526</v>
      </c>
      <c r="AG2717" s="3" t="s">
        <v>193</v>
      </c>
      <c r="AH2717" s="3">
        <v>512</v>
      </c>
      <c r="AI2717" s="3">
        <v>63.3</v>
      </c>
      <c r="AJ2717" s="3" t="s">
        <v>355</v>
      </c>
      <c r="AK2717" s="3">
        <v>4</v>
      </c>
      <c r="AL2717" s="3">
        <v>0</v>
      </c>
    </row>
    <row r="2718" spans="31:38" x14ac:dyDescent="0.25">
      <c r="AE2718" s="3" t="str">
        <f t="shared" si="120"/>
        <v>RA_530_63.3_4_202526</v>
      </c>
      <c r="AF2718" s="3">
        <v>202526</v>
      </c>
      <c r="AG2718" s="3" t="s">
        <v>193</v>
      </c>
      <c r="AH2718" s="3">
        <v>530</v>
      </c>
      <c r="AI2718" s="3">
        <v>63.3</v>
      </c>
      <c r="AJ2718" s="3" t="s">
        <v>355</v>
      </c>
      <c r="AK2718" s="3">
        <v>4</v>
      </c>
      <c r="AL2718" s="3">
        <v>0</v>
      </c>
    </row>
    <row r="2719" spans="31:38" x14ac:dyDescent="0.25">
      <c r="AE2719" s="3" t="str">
        <f t="shared" si="120"/>
        <v>RA_532_63.3_4_202526</v>
      </c>
      <c r="AF2719" s="3">
        <v>202526</v>
      </c>
      <c r="AG2719" s="3" t="s">
        <v>193</v>
      </c>
      <c r="AH2719" s="3">
        <v>532</v>
      </c>
      <c r="AI2719" s="3">
        <v>63.3</v>
      </c>
      <c r="AJ2719" s="3" t="s">
        <v>355</v>
      </c>
      <c r="AK2719" s="3">
        <v>4</v>
      </c>
      <c r="AL2719" s="3">
        <v>-327.8</v>
      </c>
    </row>
    <row r="2720" spans="31:38" x14ac:dyDescent="0.25">
      <c r="AE2720" s="3" t="str">
        <f t="shared" si="120"/>
        <v>RA_534_63.3_4_202526</v>
      </c>
      <c r="AF2720" s="3">
        <v>202526</v>
      </c>
      <c r="AG2720" s="3" t="s">
        <v>193</v>
      </c>
      <c r="AH2720" s="3">
        <v>534</v>
      </c>
      <c r="AI2720" s="3">
        <v>63.3</v>
      </c>
      <c r="AJ2720" s="3" t="s">
        <v>355</v>
      </c>
      <c r="AK2720" s="3">
        <v>4</v>
      </c>
      <c r="AL2720" s="3">
        <v>0</v>
      </c>
    </row>
    <row r="2721" spans="31:38" x14ac:dyDescent="0.25">
      <c r="AE2721" s="3" t="str">
        <f t="shared" si="120"/>
        <v>RA_540_63.3_4_202526</v>
      </c>
      <c r="AF2721" s="3">
        <v>202526</v>
      </c>
      <c r="AG2721" s="3" t="s">
        <v>193</v>
      </c>
      <c r="AH2721" s="3">
        <v>540</v>
      </c>
      <c r="AI2721" s="3">
        <v>63.3</v>
      </c>
      <c r="AJ2721" s="3" t="s">
        <v>355</v>
      </c>
      <c r="AK2721" s="3">
        <v>4</v>
      </c>
      <c r="AL2721" s="3">
        <v>0</v>
      </c>
    </row>
    <row r="2722" spans="31:38" x14ac:dyDescent="0.25">
      <c r="AE2722" s="3" t="str">
        <f t="shared" si="120"/>
        <v>RA_536_63.3_4_202526</v>
      </c>
      <c r="AF2722" s="3">
        <v>202526</v>
      </c>
      <c r="AG2722" s="3" t="s">
        <v>193</v>
      </c>
      <c r="AH2722" s="3">
        <v>536</v>
      </c>
      <c r="AI2722" s="3">
        <v>63.3</v>
      </c>
      <c r="AJ2722" s="3" t="s">
        <v>355</v>
      </c>
      <c r="AK2722" s="3">
        <v>4</v>
      </c>
      <c r="AL2722" s="3">
        <v>0</v>
      </c>
    </row>
    <row r="2723" spans="31:38" x14ac:dyDescent="0.25">
      <c r="AE2723" s="3" t="str">
        <f t="shared" si="120"/>
        <v>RA_538_63.3_4_202526</v>
      </c>
      <c r="AF2723" s="3">
        <v>202526</v>
      </c>
      <c r="AG2723" s="3" t="s">
        <v>193</v>
      </c>
      <c r="AH2723" s="3">
        <v>538</v>
      </c>
      <c r="AI2723" s="3">
        <v>63.3</v>
      </c>
      <c r="AJ2723" s="3" t="s">
        <v>355</v>
      </c>
      <c r="AK2723" s="3">
        <v>4</v>
      </c>
      <c r="AL2723" s="3">
        <v>-92.492731367360037</v>
      </c>
    </row>
    <row r="2724" spans="31:38" x14ac:dyDescent="0.25">
      <c r="AE2724" s="3" t="str">
        <f t="shared" si="120"/>
        <v>RA_564_63.3_4_202425</v>
      </c>
      <c r="AF2724" s="3">
        <v>202425</v>
      </c>
      <c r="AG2724" s="3" t="s">
        <v>193</v>
      </c>
      <c r="AH2724" s="3">
        <v>564</v>
      </c>
      <c r="AI2724" s="3">
        <v>63.3</v>
      </c>
      <c r="AJ2724" s="3" t="s">
        <v>355</v>
      </c>
      <c r="AK2724" s="3">
        <v>4</v>
      </c>
      <c r="AL2724" s="3">
        <v>0</v>
      </c>
    </row>
    <row r="2725" spans="31:38" x14ac:dyDescent="0.25">
      <c r="AE2725" s="3" t="str">
        <f t="shared" si="120"/>
        <v>RA_544_63.3_4_202425</v>
      </c>
      <c r="AF2725" s="3">
        <v>202425</v>
      </c>
      <c r="AG2725" s="3" t="s">
        <v>193</v>
      </c>
      <c r="AH2725" s="3">
        <v>544</v>
      </c>
      <c r="AI2725" s="3">
        <v>63.3</v>
      </c>
      <c r="AJ2725" s="3" t="s">
        <v>355</v>
      </c>
      <c r="AK2725" s="3">
        <v>4</v>
      </c>
      <c r="AL2725" s="3">
        <v>-82.944000000000003</v>
      </c>
    </row>
    <row r="2726" spans="31:38" x14ac:dyDescent="0.25">
      <c r="AE2726" s="3" t="str">
        <f t="shared" si="120"/>
        <v>RA_546_63.3_4_202425</v>
      </c>
      <c r="AF2726" s="3">
        <v>202425</v>
      </c>
      <c r="AG2726" s="3" t="s">
        <v>193</v>
      </c>
      <c r="AH2726" s="3">
        <v>546</v>
      </c>
      <c r="AI2726" s="3">
        <v>63.3</v>
      </c>
      <c r="AJ2726" s="3" t="s">
        <v>355</v>
      </c>
      <c r="AK2726" s="3">
        <v>4</v>
      </c>
      <c r="AL2726" s="3">
        <v>-399</v>
      </c>
    </row>
    <row r="2727" spans="31:38" x14ac:dyDescent="0.25">
      <c r="AE2727" s="3" t="str">
        <f t="shared" si="120"/>
        <v>RA_548_63.3_4_202425</v>
      </c>
      <c r="AF2727" s="3">
        <v>202425</v>
      </c>
      <c r="AG2727" s="3" t="s">
        <v>193</v>
      </c>
      <c r="AH2727" s="3">
        <v>548</v>
      </c>
      <c r="AI2727" s="3">
        <v>63.3</v>
      </c>
      <c r="AJ2727" s="3" t="s">
        <v>355</v>
      </c>
      <c r="AK2727" s="3">
        <v>4</v>
      </c>
      <c r="AL2727" s="3">
        <v>-143.41800000000001</v>
      </c>
    </row>
    <row r="2728" spans="31:38" x14ac:dyDescent="0.25">
      <c r="AE2728" s="3" t="str">
        <f t="shared" si="120"/>
        <v>RA_550_63.3_4_202425</v>
      </c>
      <c r="AF2728" s="3">
        <v>202425</v>
      </c>
      <c r="AG2728" s="3" t="s">
        <v>193</v>
      </c>
      <c r="AH2728" s="3">
        <v>550</v>
      </c>
      <c r="AI2728" s="3">
        <v>63.3</v>
      </c>
      <c r="AJ2728" s="3" t="s">
        <v>355</v>
      </c>
      <c r="AK2728" s="3">
        <v>4</v>
      </c>
      <c r="AL2728" s="3">
        <v>0</v>
      </c>
    </row>
    <row r="2729" spans="31:38" x14ac:dyDescent="0.25">
      <c r="AE2729" s="3" t="str">
        <f t="shared" si="120"/>
        <v>RA_552_63.3_4_202425</v>
      </c>
      <c r="AF2729" s="3">
        <v>202425</v>
      </c>
      <c r="AG2729" s="3" t="s">
        <v>193</v>
      </c>
      <c r="AH2729" s="3">
        <v>552</v>
      </c>
      <c r="AI2729" s="3">
        <v>63.3</v>
      </c>
      <c r="AJ2729" s="3" t="s">
        <v>355</v>
      </c>
      <c r="AK2729" s="3">
        <v>4</v>
      </c>
      <c r="AL2729" s="3">
        <v>850.05</v>
      </c>
    </row>
    <row r="2730" spans="31:38" x14ac:dyDescent="0.25">
      <c r="AE2730" s="3" t="str">
        <f t="shared" si="120"/>
        <v>RA_562_63.3_4_202425</v>
      </c>
      <c r="AF2730" s="3">
        <v>202425</v>
      </c>
      <c r="AG2730" s="3" t="s">
        <v>193</v>
      </c>
      <c r="AH2730" s="3">
        <v>562</v>
      </c>
      <c r="AI2730" s="3">
        <v>63.3</v>
      </c>
      <c r="AJ2730" s="3" t="s">
        <v>355</v>
      </c>
      <c r="AK2730" s="3">
        <v>4</v>
      </c>
      <c r="AL2730" s="3">
        <v>0</v>
      </c>
    </row>
    <row r="2731" spans="31:38" x14ac:dyDescent="0.25">
      <c r="AE2731" s="3" t="str">
        <f t="shared" si="120"/>
        <v>RA_545_63.3_4_202425</v>
      </c>
      <c r="AF2731" s="3">
        <v>202425</v>
      </c>
      <c r="AG2731" s="3" t="s">
        <v>193</v>
      </c>
      <c r="AH2731" s="3">
        <v>545</v>
      </c>
      <c r="AI2731" s="3">
        <v>63.3</v>
      </c>
      <c r="AJ2731" s="3" t="s">
        <v>355</v>
      </c>
      <c r="AK2731" s="3">
        <v>4</v>
      </c>
      <c r="AL2731" s="3">
        <v>146.33000000000001</v>
      </c>
    </row>
    <row r="2732" spans="31:38" x14ac:dyDescent="0.25">
      <c r="AE2732" s="3" t="str">
        <f t="shared" si="120"/>
        <v>RA_566_63.3_4_202425</v>
      </c>
      <c r="AF2732" s="3">
        <v>202425</v>
      </c>
      <c r="AG2732" s="3" t="s">
        <v>193</v>
      </c>
      <c r="AH2732" s="3">
        <v>566</v>
      </c>
      <c r="AI2732" s="3">
        <v>63.3</v>
      </c>
      <c r="AJ2732" s="3" t="s">
        <v>355</v>
      </c>
      <c r="AK2732" s="3">
        <v>4</v>
      </c>
      <c r="AL2732" s="3">
        <v>0</v>
      </c>
    </row>
    <row r="2733" spans="31:38" x14ac:dyDescent="0.25">
      <c r="AE2733" s="3" t="str">
        <f t="shared" si="120"/>
        <v>RA_568_63.3_4_202425</v>
      </c>
      <c r="AF2733" s="3">
        <v>202425</v>
      </c>
      <c r="AG2733" s="3" t="s">
        <v>193</v>
      </c>
      <c r="AH2733" s="3">
        <v>568</v>
      </c>
      <c r="AI2733" s="3">
        <v>63.3</v>
      </c>
      <c r="AJ2733" s="3" t="s">
        <v>355</v>
      </c>
      <c r="AK2733" s="3">
        <v>4</v>
      </c>
      <c r="AL2733" s="3">
        <v>0</v>
      </c>
    </row>
    <row r="2734" spans="31:38" x14ac:dyDescent="0.25">
      <c r="AE2734" s="3" t="str">
        <f t="shared" si="120"/>
        <v>RA_572_63.3_4_202425</v>
      </c>
      <c r="AF2734" s="3">
        <v>202425</v>
      </c>
      <c r="AG2734" s="3" t="s">
        <v>193</v>
      </c>
      <c r="AH2734" s="3">
        <v>572</v>
      </c>
      <c r="AI2734" s="3">
        <v>63.3</v>
      </c>
      <c r="AJ2734" s="3" t="s">
        <v>355</v>
      </c>
      <c r="AK2734" s="3">
        <v>4</v>
      </c>
      <c r="AL2734" s="3">
        <v>0</v>
      </c>
    </row>
    <row r="2735" spans="31:38" x14ac:dyDescent="0.25">
      <c r="AE2735" s="3" t="str">
        <f t="shared" si="120"/>
        <v>RA_574_63.3_4_202425</v>
      </c>
      <c r="AF2735" s="3">
        <v>202425</v>
      </c>
      <c r="AG2735" s="3" t="s">
        <v>193</v>
      </c>
      <c r="AH2735" s="3">
        <v>574</v>
      </c>
      <c r="AI2735" s="3">
        <v>63.3</v>
      </c>
      <c r="AJ2735" s="3" t="s">
        <v>355</v>
      </c>
      <c r="AK2735" s="3">
        <v>4</v>
      </c>
      <c r="AL2735" s="3">
        <v>0</v>
      </c>
    </row>
    <row r="2736" spans="31:38" x14ac:dyDescent="0.25">
      <c r="AE2736" s="3" t="str">
        <f t="shared" si="120"/>
        <v>RA_576_63.3_4_202425</v>
      </c>
      <c r="AF2736" s="3">
        <v>202425</v>
      </c>
      <c r="AG2736" s="3" t="s">
        <v>193</v>
      </c>
      <c r="AH2736" s="3">
        <v>576</v>
      </c>
      <c r="AI2736" s="3">
        <v>63.3</v>
      </c>
      <c r="AJ2736" s="3" t="s">
        <v>355</v>
      </c>
      <c r="AK2736" s="3">
        <v>4</v>
      </c>
      <c r="AL2736" s="3">
        <v>0</v>
      </c>
    </row>
    <row r="2737" spans="31:38" x14ac:dyDescent="0.25">
      <c r="AE2737" s="3" t="str">
        <f t="shared" si="120"/>
        <v>RA_582_63.3_4_202425</v>
      </c>
      <c r="AF2737" s="3">
        <v>202425</v>
      </c>
      <c r="AG2737" s="3" t="s">
        <v>193</v>
      </c>
      <c r="AH2737" s="3">
        <v>582</v>
      </c>
      <c r="AI2737" s="3">
        <v>63.3</v>
      </c>
      <c r="AJ2737" s="3" t="s">
        <v>355</v>
      </c>
      <c r="AK2737" s="3">
        <v>4</v>
      </c>
      <c r="AL2737" s="3">
        <v>0</v>
      </c>
    </row>
    <row r="2738" spans="31:38" x14ac:dyDescent="0.25">
      <c r="AE2738" s="3" t="str">
        <f t="shared" si="120"/>
        <v>RA_584_63.3_4_202425</v>
      </c>
      <c r="AF2738" s="3">
        <v>202425</v>
      </c>
      <c r="AG2738" s="3" t="s">
        <v>193</v>
      </c>
      <c r="AH2738" s="3">
        <v>584</v>
      </c>
      <c r="AI2738" s="3">
        <v>63.3</v>
      </c>
      <c r="AJ2738" s="3" t="s">
        <v>355</v>
      </c>
      <c r="AK2738" s="3">
        <v>4</v>
      </c>
      <c r="AL2738" s="3">
        <v>0</v>
      </c>
    </row>
    <row r="2739" spans="31:38" x14ac:dyDescent="0.25">
      <c r="AE2739" s="3" t="str">
        <f t="shared" si="120"/>
        <v>RA_586_63.3_4_202425</v>
      </c>
      <c r="AF2739" s="3">
        <v>202425</v>
      </c>
      <c r="AG2739" s="3" t="s">
        <v>193</v>
      </c>
      <c r="AH2739" s="3">
        <v>586</v>
      </c>
      <c r="AI2739" s="3">
        <v>63.3</v>
      </c>
      <c r="AJ2739" s="3" t="s">
        <v>355</v>
      </c>
      <c r="AK2739" s="3">
        <v>4</v>
      </c>
      <c r="AL2739" s="3">
        <v>0</v>
      </c>
    </row>
    <row r="2740" spans="31:38" x14ac:dyDescent="0.25">
      <c r="AE2740" s="3" t="str">
        <f t="shared" si="120"/>
        <v>RA_512_63.3_4_202425</v>
      </c>
      <c r="AF2740" s="3">
        <v>202425</v>
      </c>
      <c r="AG2740" s="3" t="s">
        <v>193</v>
      </c>
      <c r="AH2740" s="3">
        <v>512</v>
      </c>
      <c r="AI2740" s="3">
        <v>63.3</v>
      </c>
      <c r="AJ2740" s="3" t="s">
        <v>355</v>
      </c>
      <c r="AK2740" s="3">
        <v>4</v>
      </c>
      <c r="AL2740" s="3">
        <v>0</v>
      </c>
    </row>
    <row r="2741" spans="31:38" x14ac:dyDescent="0.25">
      <c r="AE2741" s="3" t="str">
        <f t="shared" si="120"/>
        <v>RA_514_63.3_4_202425</v>
      </c>
      <c r="AF2741" s="3">
        <v>202425</v>
      </c>
      <c r="AG2741" s="3" t="s">
        <v>193</v>
      </c>
      <c r="AH2741" s="3">
        <v>514</v>
      </c>
      <c r="AI2741" s="3">
        <v>63.3</v>
      </c>
      <c r="AJ2741" s="3" t="s">
        <v>355</v>
      </c>
      <c r="AK2741" s="3">
        <v>4</v>
      </c>
      <c r="AL2741" s="3">
        <v>-68.599999999999994</v>
      </c>
    </row>
    <row r="2742" spans="31:38" x14ac:dyDescent="0.25">
      <c r="AE2742" s="3" t="str">
        <f t="shared" si="120"/>
        <v>RA_516_63.3_4_202425</v>
      </c>
      <c r="AF2742" s="3">
        <v>202425</v>
      </c>
      <c r="AG2742" s="3" t="s">
        <v>193</v>
      </c>
      <c r="AH2742" s="3">
        <v>516</v>
      </c>
      <c r="AI2742" s="3">
        <v>63.3</v>
      </c>
      <c r="AJ2742" s="3" t="s">
        <v>355</v>
      </c>
      <c r="AK2742" s="3">
        <v>4</v>
      </c>
      <c r="AL2742" s="3">
        <v>-201.46100000000001</v>
      </c>
    </row>
    <row r="2743" spans="31:38" x14ac:dyDescent="0.25">
      <c r="AE2743" s="3" t="str">
        <f t="shared" si="120"/>
        <v>RA_518_63.3_4_202425</v>
      </c>
      <c r="AF2743" s="3">
        <v>202425</v>
      </c>
      <c r="AG2743" s="3" t="s">
        <v>193</v>
      </c>
      <c r="AH2743" s="3">
        <v>518</v>
      </c>
      <c r="AI2743" s="3">
        <v>63.3</v>
      </c>
      <c r="AJ2743" s="3" t="s">
        <v>355</v>
      </c>
      <c r="AK2743" s="3">
        <v>4</v>
      </c>
      <c r="AL2743" s="3">
        <v>1403.373</v>
      </c>
    </row>
    <row r="2744" spans="31:38" x14ac:dyDescent="0.25">
      <c r="AE2744" s="3" t="str">
        <f t="shared" si="120"/>
        <v>RA_520_63.3_4_202425</v>
      </c>
      <c r="AF2744" s="3">
        <v>202425</v>
      </c>
      <c r="AG2744" s="3" t="s">
        <v>193</v>
      </c>
      <c r="AH2744" s="3">
        <v>520</v>
      </c>
      <c r="AI2744" s="3">
        <v>63.3</v>
      </c>
      <c r="AJ2744" s="3" t="s">
        <v>355</v>
      </c>
      <c r="AK2744" s="3">
        <v>4</v>
      </c>
      <c r="AL2744" s="3">
        <v>-198.80699999999999</v>
      </c>
    </row>
    <row r="2745" spans="31:38" x14ac:dyDescent="0.25">
      <c r="AE2745" s="3" t="str">
        <f t="shared" si="120"/>
        <v>RA_522_63.3_4_202425</v>
      </c>
      <c r="AF2745" s="3">
        <v>202425</v>
      </c>
      <c r="AG2745" s="3" t="s">
        <v>193</v>
      </c>
      <c r="AH2745" s="3">
        <v>522</v>
      </c>
      <c r="AI2745" s="3">
        <v>63.3</v>
      </c>
      <c r="AJ2745" s="3" t="s">
        <v>355</v>
      </c>
      <c r="AK2745" s="3">
        <v>4</v>
      </c>
      <c r="AL2745" s="3">
        <v>0</v>
      </c>
    </row>
    <row r="2746" spans="31:38" x14ac:dyDescent="0.25">
      <c r="AE2746" s="3" t="str">
        <f t="shared" si="120"/>
        <v>RA_524_63.3_4_202425</v>
      </c>
      <c r="AF2746" s="3">
        <v>202425</v>
      </c>
      <c r="AG2746" s="3" t="s">
        <v>193</v>
      </c>
      <c r="AH2746" s="3">
        <v>524</v>
      </c>
      <c r="AI2746" s="3">
        <v>63.3</v>
      </c>
      <c r="AJ2746" s="3" t="s">
        <v>355</v>
      </c>
      <c r="AK2746" s="3">
        <v>4</v>
      </c>
      <c r="AL2746" s="3">
        <v>106.65</v>
      </c>
    </row>
    <row r="2747" spans="31:38" x14ac:dyDescent="0.25">
      <c r="AE2747" s="3" t="str">
        <f t="shared" si="120"/>
        <v>RA_526_63.3_4_202425</v>
      </c>
      <c r="AF2747" s="3">
        <v>202425</v>
      </c>
      <c r="AG2747" s="3" t="s">
        <v>193</v>
      </c>
      <c r="AH2747" s="3">
        <v>526</v>
      </c>
      <c r="AI2747" s="3">
        <v>63.3</v>
      </c>
      <c r="AJ2747" s="3" t="s">
        <v>355</v>
      </c>
      <c r="AK2747" s="3">
        <v>4</v>
      </c>
      <c r="AL2747" s="3">
        <v>-225.75</v>
      </c>
    </row>
    <row r="2748" spans="31:38" x14ac:dyDescent="0.25">
      <c r="AE2748" s="3" t="str">
        <f t="shared" si="120"/>
        <v>RA_530_63.3_4_202425</v>
      </c>
      <c r="AF2748" s="3">
        <v>202425</v>
      </c>
      <c r="AG2748" s="3" t="s">
        <v>193</v>
      </c>
      <c r="AH2748" s="3">
        <v>530</v>
      </c>
      <c r="AI2748" s="3">
        <v>63.3</v>
      </c>
      <c r="AJ2748" s="3" t="s">
        <v>355</v>
      </c>
      <c r="AK2748" s="3">
        <v>4</v>
      </c>
      <c r="AL2748" s="3">
        <v>0</v>
      </c>
    </row>
    <row r="2749" spans="31:38" x14ac:dyDescent="0.25">
      <c r="AE2749" s="3" t="str">
        <f t="shared" si="120"/>
        <v>RA_532_63.3_4_202425</v>
      </c>
      <c r="AF2749" s="3">
        <v>202425</v>
      </c>
      <c r="AG2749" s="3" t="s">
        <v>193</v>
      </c>
      <c r="AH2749" s="3">
        <v>532</v>
      </c>
      <c r="AI2749" s="3">
        <v>63.3</v>
      </c>
      <c r="AJ2749" s="3" t="s">
        <v>355</v>
      </c>
      <c r="AK2749" s="3">
        <v>4</v>
      </c>
      <c r="AL2749" s="3">
        <v>-908</v>
      </c>
    </row>
    <row r="2750" spans="31:38" x14ac:dyDescent="0.25">
      <c r="AE2750" s="3" t="str">
        <f t="shared" si="120"/>
        <v>RA_534_63.3_4_202425</v>
      </c>
      <c r="AF2750" s="3">
        <v>202425</v>
      </c>
      <c r="AG2750" s="3" t="s">
        <v>193</v>
      </c>
      <c r="AH2750" s="3">
        <v>534</v>
      </c>
      <c r="AI2750" s="3">
        <v>63.3</v>
      </c>
      <c r="AJ2750" s="3" t="s">
        <v>355</v>
      </c>
      <c r="AK2750" s="3">
        <v>4</v>
      </c>
      <c r="AL2750" s="3">
        <v>0</v>
      </c>
    </row>
    <row r="2751" spans="31:38" x14ac:dyDescent="0.25">
      <c r="AE2751" s="3" t="str">
        <f t="shared" si="120"/>
        <v>RA_536_63.3_4_202425</v>
      </c>
      <c r="AF2751" s="3">
        <v>202425</v>
      </c>
      <c r="AG2751" s="3" t="s">
        <v>193</v>
      </c>
      <c r="AH2751" s="3">
        <v>536</v>
      </c>
      <c r="AI2751" s="3">
        <v>63.3</v>
      </c>
      <c r="AJ2751" s="3" t="s">
        <v>355</v>
      </c>
      <c r="AK2751" s="3">
        <v>4</v>
      </c>
      <c r="AL2751" s="3">
        <v>0</v>
      </c>
    </row>
    <row r="2752" spans="31:38" x14ac:dyDescent="0.25">
      <c r="AE2752" s="3" t="str">
        <f t="shared" si="120"/>
        <v>RA_538_63.3_4_202425</v>
      </c>
      <c r="AF2752" s="3">
        <v>202425</v>
      </c>
      <c r="AG2752" s="3" t="s">
        <v>193</v>
      </c>
      <c r="AH2752" s="3">
        <v>538</v>
      </c>
      <c r="AI2752" s="3">
        <v>63.3</v>
      </c>
      <c r="AJ2752" s="3" t="s">
        <v>355</v>
      </c>
      <c r="AK2752" s="3">
        <v>4</v>
      </c>
      <c r="AL2752" s="3">
        <v>-51.181967780987776</v>
      </c>
    </row>
    <row r="2753" spans="31:38" x14ac:dyDescent="0.25">
      <c r="AE2753" s="3" t="str">
        <f t="shared" si="120"/>
        <v>RA_540_63.3_4_202425</v>
      </c>
      <c r="AF2753" s="3">
        <v>202425</v>
      </c>
      <c r="AG2753" s="3" t="s">
        <v>193</v>
      </c>
      <c r="AH2753" s="3">
        <v>540</v>
      </c>
      <c r="AI2753" s="3">
        <v>63.3</v>
      </c>
      <c r="AJ2753" s="3" t="s">
        <v>355</v>
      </c>
      <c r="AK2753" s="3">
        <v>4</v>
      </c>
      <c r="AL2753" s="3">
        <v>0</v>
      </c>
    </row>
    <row r="2754" spans="31:38" x14ac:dyDescent="0.25">
      <c r="AE2754" s="3" t="str">
        <f t="shared" si="120"/>
        <v>RA_528_63.3_4_202425</v>
      </c>
      <c r="AF2754" s="3">
        <v>202425</v>
      </c>
      <c r="AG2754" s="3" t="s">
        <v>193</v>
      </c>
      <c r="AH2754" s="3">
        <v>528</v>
      </c>
      <c r="AI2754" s="3">
        <v>63.3</v>
      </c>
      <c r="AJ2754" s="3" t="s">
        <v>355</v>
      </c>
      <c r="AK2754" s="3">
        <v>4</v>
      </c>
      <c r="AL2754" s="3">
        <v>298</v>
      </c>
    </row>
    <row r="2755" spans="31:38" x14ac:dyDescent="0.25">
      <c r="AE2755" s="3" t="str">
        <f t="shared" si="120"/>
        <v>RA_542_63.3_4_202425</v>
      </c>
      <c r="AF2755" s="3">
        <v>202425</v>
      </c>
      <c r="AG2755" s="3" t="s">
        <v>193</v>
      </c>
      <c r="AH2755" s="3">
        <v>542</v>
      </c>
      <c r="AI2755" s="3">
        <v>63.3</v>
      </c>
      <c r="AJ2755" s="3" t="s">
        <v>355</v>
      </c>
      <c r="AK2755" s="3">
        <v>4</v>
      </c>
      <c r="AL2755" s="3">
        <v>126.52</v>
      </c>
    </row>
    <row r="2756" spans="31:38" x14ac:dyDescent="0.25">
      <c r="AE2756" s="3" t="str">
        <f t="shared" ref="AE2756:AE2819" si="121">AG2756&amp;"_"&amp;AH2756&amp;"_"&amp;AI2756&amp;"_"&amp;AK2756&amp;"_"&amp;AF2756</f>
        <v>RA_566_63.4_4_202526</v>
      </c>
      <c r="AF2756" s="3">
        <v>202526</v>
      </c>
      <c r="AG2756" s="3" t="s">
        <v>193</v>
      </c>
      <c r="AH2756" s="3">
        <v>566</v>
      </c>
      <c r="AI2756" s="3">
        <v>63.4</v>
      </c>
      <c r="AJ2756" s="3" t="s">
        <v>356</v>
      </c>
      <c r="AK2756" s="3">
        <v>4</v>
      </c>
      <c r="AL2756" s="3">
        <v>0</v>
      </c>
    </row>
    <row r="2757" spans="31:38" x14ac:dyDescent="0.25">
      <c r="AE2757" s="3" t="str">
        <f t="shared" si="121"/>
        <v>RA_545_63.4_4_202526</v>
      </c>
      <c r="AF2757" s="3">
        <v>202526</v>
      </c>
      <c r="AG2757" s="3" t="s">
        <v>193</v>
      </c>
      <c r="AH2757" s="3">
        <v>545</v>
      </c>
      <c r="AI2757" s="3">
        <v>63.4</v>
      </c>
      <c r="AJ2757" s="3" t="s">
        <v>356</v>
      </c>
      <c r="AK2757" s="3">
        <v>4</v>
      </c>
      <c r="AL2757" s="3">
        <v>4475.2529999999997</v>
      </c>
    </row>
    <row r="2758" spans="31:38" x14ac:dyDescent="0.25">
      <c r="AE2758" s="3" t="str">
        <f t="shared" si="121"/>
        <v>RA_548_63.4_4_202526</v>
      </c>
      <c r="AF2758" s="3">
        <v>202526</v>
      </c>
      <c r="AG2758" s="3" t="s">
        <v>193</v>
      </c>
      <c r="AH2758" s="3">
        <v>548</v>
      </c>
      <c r="AI2758" s="3">
        <v>63.4</v>
      </c>
      <c r="AJ2758" s="3" t="s">
        <v>356</v>
      </c>
      <c r="AK2758" s="3">
        <v>4</v>
      </c>
      <c r="AL2758" s="3">
        <v>6921.7160000000003</v>
      </c>
    </row>
    <row r="2759" spans="31:38" x14ac:dyDescent="0.25">
      <c r="AE2759" s="3" t="str">
        <f t="shared" si="121"/>
        <v>RA_550_63.4_4_202526</v>
      </c>
      <c r="AF2759" s="3">
        <v>202526</v>
      </c>
      <c r="AG2759" s="3" t="s">
        <v>193</v>
      </c>
      <c r="AH2759" s="3">
        <v>550</v>
      </c>
      <c r="AI2759" s="3">
        <v>63.4</v>
      </c>
      <c r="AJ2759" s="3" t="s">
        <v>356</v>
      </c>
      <c r="AK2759" s="3">
        <v>4</v>
      </c>
      <c r="AL2759" s="3">
        <v>5521.6869999999999</v>
      </c>
    </row>
    <row r="2760" spans="31:38" x14ac:dyDescent="0.25">
      <c r="AE2760" s="3" t="str">
        <f t="shared" si="121"/>
        <v>RA_552_63.4_4_202526</v>
      </c>
      <c r="AF2760" s="3">
        <v>202526</v>
      </c>
      <c r="AG2760" s="3" t="s">
        <v>193</v>
      </c>
      <c r="AH2760" s="3">
        <v>552</v>
      </c>
      <c r="AI2760" s="3">
        <v>63.4</v>
      </c>
      <c r="AJ2760" s="3" t="s">
        <v>356</v>
      </c>
      <c r="AK2760" s="3">
        <v>4</v>
      </c>
      <c r="AL2760" s="3">
        <v>6462.2889999999998</v>
      </c>
    </row>
    <row r="2761" spans="31:38" x14ac:dyDescent="0.25">
      <c r="AE2761" s="3" t="str">
        <f t="shared" si="121"/>
        <v>RA_562_63.4_4_202526</v>
      </c>
      <c r="AF2761" s="3">
        <v>202526</v>
      </c>
      <c r="AG2761" s="3" t="s">
        <v>193</v>
      </c>
      <c r="AH2761" s="3">
        <v>562</v>
      </c>
      <c r="AI2761" s="3">
        <v>63.4</v>
      </c>
      <c r="AJ2761" s="3" t="s">
        <v>356</v>
      </c>
      <c r="AK2761" s="3">
        <v>4</v>
      </c>
      <c r="AL2761" s="3">
        <v>0</v>
      </c>
    </row>
    <row r="2762" spans="31:38" x14ac:dyDescent="0.25">
      <c r="AE2762" s="3" t="str">
        <f t="shared" si="121"/>
        <v>RA_564_63.4_4_202526</v>
      </c>
      <c r="AF2762" s="3">
        <v>202526</v>
      </c>
      <c r="AG2762" s="3" t="s">
        <v>193</v>
      </c>
      <c r="AH2762" s="3">
        <v>564</v>
      </c>
      <c r="AI2762" s="3">
        <v>63.4</v>
      </c>
      <c r="AJ2762" s="3" t="s">
        <v>356</v>
      </c>
      <c r="AK2762" s="3">
        <v>4</v>
      </c>
      <c r="AL2762" s="3">
        <v>0</v>
      </c>
    </row>
    <row r="2763" spans="31:38" x14ac:dyDescent="0.25">
      <c r="AE2763" s="3" t="str">
        <f t="shared" si="121"/>
        <v>RA_546_63.4_4_202526</v>
      </c>
      <c r="AF2763" s="3">
        <v>202526</v>
      </c>
      <c r="AG2763" s="3" t="s">
        <v>193</v>
      </c>
      <c r="AH2763" s="3">
        <v>546</v>
      </c>
      <c r="AI2763" s="3">
        <v>63.4</v>
      </c>
      <c r="AJ2763" s="3" t="s">
        <v>356</v>
      </c>
      <c r="AK2763" s="3">
        <v>4</v>
      </c>
      <c r="AL2763" s="3">
        <v>4725</v>
      </c>
    </row>
    <row r="2764" spans="31:38" x14ac:dyDescent="0.25">
      <c r="AE2764" s="3" t="str">
        <f t="shared" si="121"/>
        <v>RA_568_63.4_4_202526</v>
      </c>
      <c r="AF2764" s="3">
        <v>202526</v>
      </c>
      <c r="AG2764" s="3" t="s">
        <v>193</v>
      </c>
      <c r="AH2764" s="3">
        <v>568</v>
      </c>
      <c r="AI2764" s="3">
        <v>63.4</v>
      </c>
      <c r="AJ2764" s="3" t="s">
        <v>356</v>
      </c>
      <c r="AK2764" s="3">
        <v>4</v>
      </c>
      <c r="AL2764" s="3">
        <v>0</v>
      </c>
    </row>
    <row r="2765" spans="31:38" x14ac:dyDescent="0.25">
      <c r="AE2765" s="3" t="str">
        <f t="shared" si="121"/>
        <v>RA_572_63.4_4_202526</v>
      </c>
      <c r="AF2765" s="3">
        <v>202526</v>
      </c>
      <c r="AG2765" s="3" t="s">
        <v>193</v>
      </c>
      <c r="AH2765" s="3">
        <v>572</v>
      </c>
      <c r="AI2765" s="3">
        <v>63.4</v>
      </c>
      <c r="AJ2765" s="3" t="s">
        <v>356</v>
      </c>
      <c r="AK2765" s="3">
        <v>4</v>
      </c>
      <c r="AL2765" s="3">
        <v>0</v>
      </c>
    </row>
    <row r="2766" spans="31:38" x14ac:dyDescent="0.25">
      <c r="AE2766" s="3" t="str">
        <f t="shared" si="121"/>
        <v>RA_574_63.4_4_202526</v>
      </c>
      <c r="AF2766" s="3">
        <v>202526</v>
      </c>
      <c r="AG2766" s="3" t="s">
        <v>193</v>
      </c>
      <c r="AH2766" s="3">
        <v>574</v>
      </c>
      <c r="AI2766" s="3">
        <v>63.4</v>
      </c>
      <c r="AJ2766" s="3" t="s">
        <v>356</v>
      </c>
      <c r="AK2766" s="3">
        <v>4</v>
      </c>
      <c r="AL2766" s="3">
        <v>0</v>
      </c>
    </row>
    <row r="2767" spans="31:38" x14ac:dyDescent="0.25">
      <c r="AE2767" s="3" t="str">
        <f t="shared" si="121"/>
        <v>RA_576_63.4_4_202526</v>
      </c>
      <c r="AF2767" s="3">
        <v>202526</v>
      </c>
      <c r="AG2767" s="3" t="s">
        <v>193</v>
      </c>
      <c r="AH2767" s="3">
        <v>576</v>
      </c>
      <c r="AI2767" s="3">
        <v>63.4</v>
      </c>
      <c r="AJ2767" s="3" t="s">
        <v>356</v>
      </c>
      <c r="AK2767" s="3">
        <v>4</v>
      </c>
      <c r="AL2767" s="3">
        <v>0</v>
      </c>
    </row>
    <row r="2768" spans="31:38" x14ac:dyDescent="0.25">
      <c r="AE2768" s="3" t="str">
        <f t="shared" si="121"/>
        <v>RA_582_63.4_4_202526</v>
      </c>
      <c r="AF2768" s="3">
        <v>202526</v>
      </c>
      <c r="AG2768" s="3" t="s">
        <v>193</v>
      </c>
      <c r="AH2768" s="3">
        <v>582</v>
      </c>
      <c r="AI2768" s="3">
        <v>63.4</v>
      </c>
      <c r="AJ2768" s="3" t="s">
        <v>356</v>
      </c>
      <c r="AK2768" s="3">
        <v>4</v>
      </c>
      <c r="AL2768" s="3">
        <v>0</v>
      </c>
    </row>
    <row r="2769" spans="31:38" x14ac:dyDescent="0.25">
      <c r="AE2769" s="3" t="str">
        <f t="shared" si="121"/>
        <v>RA_584_63.4_4_202526</v>
      </c>
      <c r="AF2769" s="3">
        <v>202526</v>
      </c>
      <c r="AG2769" s="3" t="s">
        <v>193</v>
      </c>
      <c r="AH2769" s="3">
        <v>584</v>
      </c>
      <c r="AI2769" s="3">
        <v>63.4</v>
      </c>
      <c r="AJ2769" s="3" t="s">
        <v>356</v>
      </c>
      <c r="AK2769" s="3">
        <v>4</v>
      </c>
      <c r="AL2769" s="3">
        <v>0</v>
      </c>
    </row>
    <row r="2770" spans="31:38" x14ac:dyDescent="0.25">
      <c r="AE2770" s="3" t="str">
        <f t="shared" si="121"/>
        <v>RA_522_63.4_4_202526</v>
      </c>
      <c r="AF2770" s="3">
        <v>202526</v>
      </c>
      <c r="AG2770" s="3" t="s">
        <v>193</v>
      </c>
      <c r="AH2770" s="3">
        <v>522</v>
      </c>
      <c r="AI2770" s="3">
        <v>63.4</v>
      </c>
      <c r="AJ2770" s="3" t="s">
        <v>356</v>
      </c>
      <c r="AK2770" s="3">
        <v>4</v>
      </c>
      <c r="AL2770" s="3">
        <v>11461.277399999999</v>
      </c>
    </row>
    <row r="2771" spans="31:38" x14ac:dyDescent="0.25">
      <c r="AE2771" s="3" t="str">
        <f t="shared" si="121"/>
        <v>RA_586_63.4_4_202526</v>
      </c>
      <c r="AF2771" s="3">
        <v>202526</v>
      </c>
      <c r="AG2771" s="3" t="s">
        <v>193</v>
      </c>
      <c r="AH2771" s="3">
        <v>586</v>
      </c>
      <c r="AI2771" s="3">
        <v>63.4</v>
      </c>
      <c r="AJ2771" s="3" t="s">
        <v>356</v>
      </c>
      <c r="AK2771" s="3">
        <v>4</v>
      </c>
      <c r="AL2771" s="3">
        <v>0</v>
      </c>
    </row>
    <row r="2772" spans="31:38" x14ac:dyDescent="0.25">
      <c r="AE2772" s="3" t="str">
        <f t="shared" si="121"/>
        <v>RA_514_63.4_4_202526</v>
      </c>
      <c r="AF2772" s="3">
        <v>202526</v>
      </c>
      <c r="AG2772" s="3" t="s">
        <v>193</v>
      </c>
      <c r="AH2772" s="3">
        <v>514</v>
      </c>
      <c r="AI2772" s="3">
        <v>63.4</v>
      </c>
      <c r="AJ2772" s="3" t="s">
        <v>356</v>
      </c>
      <c r="AK2772" s="3">
        <v>4</v>
      </c>
      <c r="AL2772" s="3">
        <v>7329.13</v>
      </c>
    </row>
    <row r="2773" spans="31:38" x14ac:dyDescent="0.25">
      <c r="AE2773" s="3" t="str">
        <f t="shared" si="121"/>
        <v>RA_544_63.4_4_202526</v>
      </c>
      <c r="AF2773" s="3">
        <v>202526</v>
      </c>
      <c r="AG2773" s="3" t="s">
        <v>193</v>
      </c>
      <c r="AH2773" s="3">
        <v>544</v>
      </c>
      <c r="AI2773" s="3">
        <v>63.4</v>
      </c>
      <c r="AJ2773" s="3" t="s">
        <v>356</v>
      </c>
      <c r="AK2773" s="3">
        <v>4</v>
      </c>
      <c r="AL2773" s="3">
        <v>6348.5453003420062</v>
      </c>
    </row>
    <row r="2774" spans="31:38" x14ac:dyDescent="0.25">
      <c r="AE2774" s="3" t="str">
        <f t="shared" si="121"/>
        <v>RA_516_63.4_4_202526</v>
      </c>
      <c r="AF2774" s="3">
        <v>202526</v>
      </c>
      <c r="AG2774" s="3" t="s">
        <v>193</v>
      </c>
      <c r="AH2774" s="3">
        <v>516</v>
      </c>
      <c r="AI2774" s="3">
        <v>63.4</v>
      </c>
      <c r="AJ2774" s="3" t="s">
        <v>356</v>
      </c>
      <c r="AK2774" s="3">
        <v>4</v>
      </c>
      <c r="AL2774" s="3">
        <v>4865.6509999999998</v>
      </c>
    </row>
    <row r="2775" spans="31:38" x14ac:dyDescent="0.25">
      <c r="AE2775" s="3" t="str">
        <f t="shared" si="121"/>
        <v>RA_518_63.4_4_202526</v>
      </c>
      <c r="AF2775" s="3">
        <v>202526</v>
      </c>
      <c r="AG2775" s="3" t="s">
        <v>193</v>
      </c>
      <c r="AH2775" s="3">
        <v>518</v>
      </c>
      <c r="AI2775" s="3">
        <v>63.4</v>
      </c>
      <c r="AJ2775" s="3" t="s">
        <v>356</v>
      </c>
      <c r="AK2775" s="3">
        <v>4</v>
      </c>
      <c r="AL2775" s="3">
        <v>3424.6526775165662</v>
      </c>
    </row>
    <row r="2776" spans="31:38" x14ac:dyDescent="0.25">
      <c r="AE2776" s="3" t="str">
        <f t="shared" si="121"/>
        <v>RA_520_63.4_4_202526</v>
      </c>
      <c r="AF2776" s="3">
        <v>202526</v>
      </c>
      <c r="AG2776" s="3" t="s">
        <v>193</v>
      </c>
      <c r="AH2776" s="3">
        <v>520</v>
      </c>
      <c r="AI2776" s="3">
        <v>63.4</v>
      </c>
      <c r="AJ2776" s="3" t="s">
        <v>356</v>
      </c>
      <c r="AK2776" s="3">
        <v>4</v>
      </c>
      <c r="AL2776" s="3">
        <v>424.73700000000002</v>
      </c>
    </row>
    <row r="2777" spans="31:38" x14ac:dyDescent="0.25">
      <c r="AE2777" s="3" t="str">
        <f t="shared" si="121"/>
        <v>RA_526_63.4_4_202526</v>
      </c>
      <c r="AF2777" s="3">
        <v>202526</v>
      </c>
      <c r="AG2777" s="3" t="s">
        <v>193</v>
      </c>
      <c r="AH2777" s="3">
        <v>526</v>
      </c>
      <c r="AI2777" s="3">
        <v>63.4</v>
      </c>
      <c r="AJ2777" s="3" t="s">
        <v>356</v>
      </c>
      <c r="AK2777" s="3">
        <v>4</v>
      </c>
      <c r="AL2777" s="3">
        <v>3570</v>
      </c>
    </row>
    <row r="2778" spans="31:38" x14ac:dyDescent="0.25">
      <c r="AE2778" s="3" t="str">
        <f t="shared" si="121"/>
        <v>RA_524_63.4_4_202526</v>
      </c>
      <c r="AF2778" s="3">
        <v>202526</v>
      </c>
      <c r="AG2778" s="3" t="s">
        <v>193</v>
      </c>
      <c r="AH2778" s="3">
        <v>524</v>
      </c>
      <c r="AI2778" s="3">
        <v>63.4</v>
      </c>
      <c r="AJ2778" s="3" t="s">
        <v>356</v>
      </c>
      <c r="AK2778" s="3">
        <v>4</v>
      </c>
      <c r="AL2778" s="3">
        <v>10855.69</v>
      </c>
    </row>
    <row r="2779" spans="31:38" x14ac:dyDescent="0.25">
      <c r="AE2779" s="3" t="str">
        <f t="shared" si="121"/>
        <v>RA_512_63.4_4_202526</v>
      </c>
      <c r="AF2779" s="3">
        <v>202526</v>
      </c>
      <c r="AG2779" s="3" t="s">
        <v>193</v>
      </c>
      <c r="AH2779" s="3">
        <v>512</v>
      </c>
      <c r="AI2779" s="3">
        <v>63.4</v>
      </c>
      <c r="AJ2779" s="3" t="s">
        <v>356</v>
      </c>
      <c r="AK2779" s="3">
        <v>4</v>
      </c>
      <c r="AL2779" s="3">
        <v>2565.46002</v>
      </c>
    </row>
    <row r="2780" spans="31:38" x14ac:dyDescent="0.25">
      <c r="AE2780" s="3" t="str">
        <f t="shared" si="121"/>
        <v>RA_542_63.4_4_202526</v>
      </c>
      <c r="AF2780" s="3">
        <v>202526</v>
      </c>
      <c r="AG2780" s="3" t="s">
        <v>193</v>
      </c>
      <c r="AH2780" s="3">
        <v>542</v>
      </c>
      <c r="AI2780" s="3">
        <v>63.4</v>
      </c>
      <c r="AJ2780" s="3" t="s">
        <v>356</v>
      </c>
      <c r="AK2780" s="3">
        <v>4</v>
      </c>
      <c r="AL2780" s="3">
        <v>2848.4290000000001</v>
      </c>
    </row>
    <row r="2781" spans="31:38" x14ac:dyDescent="0.25">
      <c r="AE2781" s="3" t="str">
        <f t="shared" si="121"/>
        <v>RA_530_63.4_4_202526</v>
      </c>
      <c r="AF2781" s="3">
        <v>202526</v>
      </c>
      <c r="AG2781" s="3" t="s">
        <v>193</v>
      </c>
      <c r="AH2781" s="3">
        <v>530</v>
      </c>
      <c r="AI2781" s="3">
        <v>63.4</v>
      </c>
      <c r="AJ2781" s="3" t="s">
        <v>356</v>
      </c>
      <c r="AK2781" s="3">
        <v>4</v>
      </c>
      <c r="AL2781" s="3">
        <v>12563.956</v>
      </c>
    </row>
    <row r="2782" spans="31:38" x14ac:dyDescent="0.25">
      <c r="AE2782" s="3" t="str">
        <f t="shared" si="121"/>
        <v>RA_532_63.4_4_202526</v>
      </c>
      <c r="AF2782" s="3">
        <v>202526</v>
      </c>
      <c r="AG2782" s="3" t="s">
        <v>193</v>
      </c>
      <c r="AH2782" s="3">
        <v>532</v>
      </c>
      <c r="AI2782" s="3">
        <v>63.4</v>
      </c>
      <c r="AJ2782" s="3" t="s">
        <v>356</v>
      </c>
      <c r="AK2782" s="3">
        <v>4</v>
      </c>
      <c r="AL2782" s="3">
        <v>20602.800000000003</v>
      </c>
    </row>
    <row r="2783" spans="31:38" x14ac:dyDescent="0.25">
      <c r="AE2783" s="3" t="str">
        <f t="shared" si="121"/>
        <v>RA_534_63.4_4_202526</v>
      </c>
      <c r="AF2783" s="3">
        <v>202526</v>
      </c>
      <c r="AG2783" s="3" t="s">
        <v>193</v>
      </c>
      <c r="AH2783" s="3">
        <v>534</v>
      </c>
      <c r="AI2783" s="3">
        <v>63.4</v>
      </c>
      <c r="AJ2783" s="3" t="s">
        <v>356</v>
      </c>
      <c r="AK2783" s="3">
        <v>4</v>
      </c>
      <c r="AL2783" s="3">
        <v>6327.308</v>
      </c>
    </row>
    <row r="2784" spans="31:38" x14ac:dyDescent="0.25">
      <c r="AE2784" s="3" t="str">
        <f t="shared" si="121"/>
        <v>RA_536_63.4_4_202526</v>
      </c>
      <c r="AF2784" s="3">
        <v>202526</v>
      </c>
      <c r="AG2784" s="3" t="s">
        <v>193</v>
      </c>
      <c r="AH2784" s="3">
        <v>536</v>
      </c>
      <c r="AI2784" s="3">
        <v>63.4</v>
      </c>
      <c r="AJ2784" s="3" t="s">
        <v>356</v>
      </c>
      <c r="AK2784" s="3">
        <v>4</v>
      </c>
      <c r="AL2784" s="3">
        <v>3265.06</v>
      </c>
    </row>
    <row r="2785" spans="31:38" x14ac:dyDescent="0.25">
      <c r="AE2785" s="3" t="str">
        <f t="shared" si="121"/>
        <v>RA_538_63.4_4_202526</v>
      </c>
      <c r="AF2785" s="3">
        <v>202526</v>
      </c>
      <c r="AG2785" s="3" t="s">
        <v>193</v>
      </c>
      <c r="AH2785" s="3">
        <v>538</v>
      </c>
      <c r="AI2785" s="3">
        <v>63.4</v>
      </c>
      <c r="AJ2785" s="3" t="s">
        <v>356</v>
      </c>
      <c r="AK2785" s="3">
        <v>4</v>
      </c>
      <c r="AL2785" s="3">
        <v>7593.3286995875415</v>
      </c>
    </row>
    <row r="2786" spans="31:38" x14ac:dyDescent="0.25">
      <c r="AE2786" s="3" t="str">
        <f t="shared" si="121"/>
        <v>RA_540_63.4_4_202526</v>
      </c>
      <c r="AF2786" s="3">
        <v>202526</v>
      </c>
      <c r="AG2786" s="3" t="s">
        <v>193</v>
      </c>
      <c r="AH2786" s="3">
        <v>540</v>
      </c>
      <c r="AI2786" s="3">
        <v>63.4</v>
      </c>
      <c r="AJ2786" s="3" t="s">
        <v>356</v>
      </c>
      <c r="AK2786" s="3">
        <v>4</v>
      </c>
      <c r="AL2786" s="3">
        <v>18117.741000000002</v>
      </c>
    </row>
    <row r="2787" spans="31:38" x14ac:dyDescent="0.25">
      <c r="AE2787" s="3" t="str">
        <f t="shared" si="121"/>
        <v>RA_528_63.4_4_202526</v>
      </c>
      <c r="AF2787" s="3">
        <v>202526</v>
      </c>
      <c r="AG2787" s="3" t="s">
        <v>193</v>
      </c>
      <c r="AH2787" s="3">
        <v>528</v>
      </c>
      <c r="AI2787" s="3">
        <v>63.4</v>
      </c>
      <c r="AJ2787" s="3" t="s">
        <v>356</v>
      </c>
      <c r="AK2787" s="3">
        <v>4</v>
      </c>
      <c r="AL2787" s="3">
        <v>5908</v>
      </c>
    </row>
    <row r="2788" spans="31:38" x14ac:dyDescent="0.25">
      <c r="AE2788" s="3" t="str">
        <f t="shared" si="121"/>
        <v>RA_562_63.4_4_202425</v>
      </c>
      <c r="AF2788" s="3">
        <v>202425</v>
      </c>
      <c r="AG2788" s="3" t="s">
        <v>193</v>
      </c>
      <c r="AH2788" s="3">
        <v>562</v>
      </c>
      <c r="AI2788" s="3">
        <v>63.4</v>
      </c>
      <c r="AJ2788" s="3" t="s">
        <v>356</v>
      </c>
      <c r="AK2788" s="3">
        <v>4</v>
      </c>
      <c r="AL2788" s="3">
        <v>0</v>
      </c>
    </row>
    <row r="2789" spans="31:38" x14ac:dyDescent="0.25">
      <c r="AE2789" s="3" t="str">
        <f t="shared" si="121"/>
        <v>RA_552_63.4_4_202425</v>
      </c>
      <c r="AF2789" s="3">
        <v>202425</v>
      </c>
      <c r="AG2789" s="3" t="s">
        <v>193</v>
      </c>
      <c r="AH2789" s="3">
        <v>552</v>
      </c>
      <c r="AI2789" s="3">
        <v>63.4</v>
      </c>
      <c r="AJ2789" s="3" t="s">
        <v>356</v>
      </c>
      <c r="AK2789" s="3">
        <v>4</v>
      </c>
      <c r="AL2789" s="3">
        <v>5861.973</v>
      </c>
    </row>
    <row r="2790" spans="31:38" x14ac:dyDescent="0.25">
      <c r="AE2790" s="3" t="str">
        <f t="shared" si="121"/>
        <v>RA_550_63.4_4_202425</v>
      </c>
      <c r="AF2790" s="3">
        <v>202425</v>
      </c>
      <c r="AG2790" s="3" t="s">
        <v>193</v>
      </c>
      <c r="AH2790" s="3">
        <v>550</v>
      </c>
      <c r="AI2790" s="3">
        <v>63.4</v>
      </c>
      <c r="AJ2790" s="3" t="s">
        <v>356</v>
      </c>
      <c r="AK2790" s="3">
        <v>4</v>
      </c>
      <c r="AL2790" s="3">
        <v>5141.2690000000002</v>
      </c>
    </row>
    <row r="2791" spans="31:38" x14ac:dyDescent="0.25">
      <c r="AE2791" s="3" t="str">
        <f t="shared" si="121"/>
        <v>RA_548_63.4_4_202425</v>
      </c>
      <c r="AF2791" s="3">
        <v>202425</v>
      </c>
      <c r="AG2791" s="3" t="s">
        <v>193</v>
      </c>
      <c r="AH2791" s="3">
        <v>548</v>
      </c>
      <c r="AI2791" s="3">
        <v>63.4</v>
      </c>
      <c r="AJ2791" s="3" t="s">
        <v>356</v>
      </c>
      <c r="AK2791" s="3">
        <v>4</v>
      </c>
      <c r="AL2791" s="3">
        <v>6325.1149999999998</v>
      </c>
    </row>
    <row r="2792" spans="31:38" x14ac:dyDescent="0.25">
      <c r="AE2792" s="3" t="str">
        <f t="shared" si="121"/>
        <v>RA_564_63.4_4_202425</v>
      </c>
      <c r="AF2792" s="3">
        <v>202425</v>
      </c>
      <c r="AG2792" s="3" t="s">
        <v>193</v>
      </c>
      <c r="AH2792" s="3">
        <v>564</v>
      </c>
      <c r="AI2792" s="3">
        <v>63.4</v>
      </c>
      <c r="AJ2792" s="3" t="s">
        <v>356</v>
      </c>
      <c r="AK2792" s="3">
        <v>4</v>
      </c>
      <c r="AL2792" s="3">
        <v>0</v>
      </c>
    </row>
    <row r="2793" spans="31:38" x14ac:dyDescent="0.25">
      <c r="AE2793" s="3" t="str">
        <f t="shared" si="121"/>
        <v>RA_545_63.4_4_202425</v>
      </c>
      <c r="AF2793" s="3">
        <v>202425</v>
      </c>
      <c r="AG2793" s="3" t="s">
        <v>193</v>
      </c>
      <c r="AH2793" s="3">
        <v>545</v>
      </c>
      <c r="AI2793" s="3">
        <v>63.4</v>
      </c>
      <c r="AJ2793" s="3" t="s">
        <v>356</v>
      </c>
      <c r="AK2793" s="3">
        <v>4</v>
      </c>
      <c r="AL2793" s="3">
        <v>4472.7333298802278</v>
      </c>
    </row>
    <row r="2794" spans="31:38" x14ac:dyDescent="0.25">
      <c r="AE2794" s="3" t="str">
        <f t="shared" si="121"/>
        <v>RA_576_63.4_4_202425</v>
      </c>
      <c r="AF2794" s="3">
        <v>202425</v>
      </c>
      <c r="AG2794" s="3" t="s">
        <v>193</v>
      </c>
      <c r="AH2794" s="3">
        <v>576</v>
      </c>
      <c r="AI2794" s="3">
        <v>63.4</v>
      </c>
      <c r="AJ2794" s="3" t="s">
        <v>356</v>
      </c>
      <c r="AK2794" s="3">
        <v>4</v>
      </c>
      <c r="AL2794" s="3">
        <v>0</v>
      </c>
    </row>
    <row r="2795" spans="31:38" x14ac:dyDescent="0.25">
      <c r="AE2795" s="3" t="str">
        <f t="shared" si="121"/>
        <v>RA_546_63.4_4_202425</v>
      </c>
      <c r="AF2795" s="3">
        <v>202425</v>
      </c>
      <c r="AG2795" s="3" t="s">
        <v>193</v>
      </c>
      <c r="AH2795" s="3">
        <v>546</v>
      </c>
      <c r="AI2795" s="3">
        <v>63.4</v>
      </c>
      <c r="AJ2795" s="3" t="s">
        <v>356</v>
      </c>
      <c r="AK2795" s="3">
        <v>4</v>
      </c>
      <c r="AL2795" s="3">
        <v>4254</v>
      </c>
    </row>
    <row r="2796" spans="31:38" x14ac:dyDescent="0.25">
      <c r="AE2796" s="3" t="str">
        <f t="shared" si="121"/>
        <v>RA_566_63.4_4_202425</v>
      </c>
      <c r="AF2796" s="3">
        <v>202425</v>
      </c>
      <c r="AG2796" s="3" t="s">
        <v>193</v>
      </c>
      <c r="AH2796" s="3">
        <v>566</v>
      </c>
      <c r="AI2796" s="3">
        <v>63.4</v>
      </c>
      <c r="AJ2796" s="3" t="s">
        <v>356</v>
      </c>
      <c r="AK2796" s="3">
        <v>4</v>
      </c>
      <c r="AL2796" s="3">
        <v>0</v>
      </c>
    </row>
    <row r="2797" spans="31:38" x14ac:dyDescent="0.25">
      <c r="AE2797" s="3" t="str">
        <f t="shared" si="121"/>
        <v>RA_568_63.4_4_202425</v>
      </c>
      <c r="AF2797" s="3">
        <v>202425</v>
      </c>
      <c r="AG2797" s="3" t="s">
        <v>193</v>
      </c>
      <c r="AH2797" s="3">
        <v>568</v>
      </c>
      <c r="AI2797" s="3">
        <v>63.4</v>
      </c>
      <c r="AJ2797" s="3" t="s">
        <v>356</v>
      </c>
      <c r="AK2797" s="3">
        <v>4</v>
      </c>
      <c r="AL2797" s="3">
        <v>0</v>
      </c>
    </row>
    <row r="2798" spans="31:38" x14ac:dyDescent="0.25">
      <c r="AE2798" s="3" t="str">
        <f t="shared" si="121"/>
        <v>RA_586_63.4_4_202425</v>
      </c>
      <c r="AF2798" s="3">
        <v>202425</v>
      </c>
      <c r="AG2798" s="3" t="s">
        <v>193</v>
      </c>
      <c r="AH2798" s="3">
        <v>586</v>
      </c>
      <c r="AI2798" s="3">
        <v>63.4</v>
      </c>
      <c r="AJ2798" s="3" t="s">
        <v>356</v>
      </c>
      <c r="AK2798" s="3">
        <v>4</v>
      </c>
      <c r="AL2798" s="3">
        <v>0</v>
      </c>
    </row>
    <row r="2799" spans="31:38" x14ac:dyDescent="0.25">
      <c r="AE2799" s="3" t="str">
        <f t="shared" si="121"/>
        <v>RA_574_63.4_4_202425</v>
      </c>
      <c r="AF2799" s="3">
        <v>202425</v>
      </c>
      <c r="AG2799" s="3" t="s">
        <v>193</v>
      </c>
      <c r="AH2799" s="3">
        <v>574</v>
      </c>
      <c r="AI2799" s="3">
        <v>63.4</v>
      </c>
      <c r="AJ2799" s="3" t="s">
        <v>356</v>
      </c>
      <c r="AK2799" s="3">
        <v>4</v>
      </c>
      <c r="AL2799" s="3">
        <v>0</v>
      </c>
    </row>
    <row r="2800" spans="31:38" x14ac:dyDescent="0.25">
      <c r="AE2800" s="3" t="str">
        <f t="shared" si="121"/>
        <v>RA_582_63.4_4_202425</v>
      </c>
      <c r="AF2800" s="3">
        <v>202425</v>
      </c>
      <c r="AG2800" s="3" t="s">
        <v>193</v>
      </c>
      <c r="AH2800" s="3">
        <v>582</v>
      </c>
      <c r="AI2800" s="3">
        <v>63.4</v>
      </c>
      <c r="AJ2800" s="3" t="s">
        <v>356</v>
      </c>
      <c r="AK2800" s="3">
        <v>4</v>
      </c>
      <c r="AL2800" s="3">
        <v>0</v>
      </c>
    </row>
    <row r="2801" spans="31:38" x14ac:dyDescent="0.25">
      <c r="AE2801" s="3" t="str">
        <f t="shared" si="121"/>
        <v>RA_584_63.4_4_202425</v>
      </c>
      <c r="AF2801" s="3">
        <v>202425</v>
      </c>
      <c r="AG2801" s="3" t="s">
        <v>193</v>
      </c>
      <c r="AH2801" s="3">
        <v>584</v>
      </c>
      <c r="AI2801" s="3">
        <v>63.4</v>
      </c>
      <c r="AJ2801" s="3" t="s">
        <v>356</v>
      </c>
      <c r="AK2801" s="3">
        <v>4</v>
      </c>
      <c r="AL2801" s="3">
        <v>0</v>
      </c>
    </row>
    <row r="2802" spans="31:38" x14ac:dyDescent="0.25">
      <c r="AE2802" s="3" t="str">
        <f t="shared" si="121"/>
        <v>RA_544_63.4_4_202425</v>
      </c>
      <c r="AF2802" s="3">
        <v>202425</v>
      </c>
      <c r="AG2802" s="3" t="s">
        <v>193</v>
      </c>
      <c r="AH2802" s="3">
        <v>544</v>
      </c>
      <c r="AI2802" s="3">
        <v>63.4</v>
      </c>
      <c r="AJ2802" s="3" t="s">
        <v>356</v>
      </c>
      <c r="AK2802" s="3">
        <v>4</v>
      </c>
      <c r="AL2802" s="3">
        <v>6358.2283003420062</v>
      </c>
    </row>
    <row r="2803" spans="31:38" x14ac:dyDescent="0.25">
      <c r="AE2803" s="3" t="str">
        <f t="shared" si="121"/>
        <v>RA_572_63.4_4_202425</v>
      </c>
      <c r="AF2803" s="3">
        <v>202425</v>
      </c>
      <c r="AG2803" s="3" t="s">
        <v>193</v>
      </c>
      <c r="AH2803" s="3">
        <v>572</v>
      </c>
      <c r="AI2803" s="3">
        <v>63.4</v>
      </c>
      <c r="AJ2803" s="3" t="s">
        <v>356</v>
      </c>
      <c r="AK2803" s="3">
        <v>4</v>
      </c>
      <c r="AL2803" s="3">
        <v>0</v>
      </c>
    </row>
    <row r="2804" spans="31:38" x14ac:dyDescent="0.25">
      <c r="AE2804" s="3" t="str">
        <f t="shared" si="121"/>
        <v>RA_522_63.4_4_202425</v>
      </c>
      <c r="AF2804" s="3">
        <v>202425</v>
      </c>
      <c r="AG2804" s="3" t="s">
        <v>193</v>
      </c>
      <c r="AH2804" s="3">
        <v>522</v>
      </c>
      <c r="AI2804" s="3">
        <v>63.4</v>
      </c>
      <c r="AJ2804" s="3" t="s">
        <v>356</v>
      </c>
      <c r="AK2804" s="3">
        <v>4</v>
      </c>
      <c r="AL2804" s="3">
        <v>13356.011</v>
      </c>
    </row>
    <row r="2805" spans="31:38" x14ac:dyDescent="0.25">
      <c r="AE2805" s="3" t="str">
        <f t="shared" si="121"/>
        <v>RA_514_63.4_4_202425</v>
      </c>
      <c r="AF2805" s="3">
        <v>202425</v>
      </c>
      <c r="AG2805" s="3" t="s">
        <v>193</v>
      </c>
      <c r="AH2805" s="3">
        <v>514</v>
      </c>
      <c r="AI2805" s="3">
        <v>63.4</v>
      </c>
      <c r="AJ2805" s="3" t="s">
        <v>356</v>
      </c>
      <c r="AK2805" s="3">
        <v>4</v>
      </c>
      <c r="AL2805" s="3">
        <v>7383.35</v>
      </c>
    </row>
    <row r="2806" spans="31:38" x14ac:dyDescent="0.25">
      <c r="AE2806" s="3" t="str">
        <f t="shared" si="121"/>
        <v>RA_542_63.4_4_202425</v>
      </c>
      <c r="AF2806" s="3">
        <v>202425</v>
      </c>
      <c r="AG2806" s="3" t="s">
        <v>193</v>
      </c>
      <c r="AH2806" s="3">
        <v>542</v>
      </c>
      <c r="AI2806" s="3">
        <v>63.4</v>
      </c>
      <c r="AJ2806" s="3" t="s">
        <v>356</v>
      </c>
      <c r="AK2806" s="3">
        <v>4</v>
      </c>
      <c r="AL2806" s="3">
        <v>2129.8679999999999</v>
      </c>
    </row>
    <row r="2807" spans="31:38" x14ac:dyDescent="0.25">
      <c r="AE2807" s="3" t="str">
        <f t="shared" si="121"/>
        <v>RA_516_63.4_4_202425</v>
      </c>
      <c r="AF2807" s="3">
        <v>202425</v>
      </c>
      <c r="AG2807" s="3" t="s">
        <v>193</v>
      </c>
      <c r="AH2807" s="3">
        <v>516</v>
      </c>
      <c r="AI2807" s="3">
        <v>63.4</v>
      </c>
      <c r="AJ2807" s="3" t="s">
        <v>356</v>
      </c>
      <c r="AK2807" s="3">
        <v>4</v>
      </c>
      <c r="AL2807" s="3">
        <v>3743.4610000000002</v>
      </c>
    </row>
    <row r="2808" spans="31:38" x14ac:dyDescent="0.25">
      <c r="AE2808" s="3" t="str">
        <f t="shared" si="121"/>
        <v>RA_520_63.4_4_202425</v>
      </c>
      <c r="AF2808" s="3">
        <v>202425</v>
      </c>
      <c r="AG2808" s="3" t="s">
        <v>193</v>
      </c>
      <c r="AH2808" s="3">
        <v>520</v>
      </c>
      <c r="AI2808" s="3">
        <v>63.4</v>
      </c>
      <c r="AJ2808" s="3" t="s">
        <v>356</v>
      </c>
      <c r="AK2808" s="3">
        <v>4</v>
      </c>
      <c r="AL2808" s="3">
        <v>800.89899999999989</v>
      </c>
    </row>
    <row r="2809" spans="31:38" x14ac:dyDescent="0.25">
      <c r="AE2809" s="3" t="str">
        <f t="shared" si="121"/>
        <v>RA_512_63.4_4_202425</v>
      </c>
      <c r="AF2809" s="3">
        <v>202425</v>
      </c>
      <c r="AG2809" s="3" t="s">
        <v>193</v>
      </c>
      <c r="AH2809" s="3">
        <v>512</v>
      </c>
      <c r="AI2809" s="3">
        <v>63.4</v>
      </c>
      <c r="AJ2809" s="3" t="s">
        <v>356</v>
      </c>
      <c r="AK2809" s="3">
        <v>4</v>
      </c>
      <c r="AL2809" s="3">
        <v>2511.6300299999998</v>
      </c>
    </row>
    <row r="2810" spans="31:38" x14ac:dyDescent="0.25">
      <c r="AE2810" s="3" t="str">
        <f t="shared" si="121"/>
        <v>RA_524_63.4_4_202425</v>
      </c>
      <c r="AF2810" s="3">
        <v>202425</v>
      </c>
      <c r="AG2810" s="3" t="s">
        <v>193</v>
      </c>
      <c r="AH2810" s="3">
        <v>524</v>
      </c>
      <c r="AI2810" s="3">
        <v>63.4</v>
      </c>
      <c r="AJ2810" s="3" t="s">
        <v>356</v>
      </c>
      <c r="AK2810" s="3">
        <v>4</v>
      </c>
      <c r="AL2810" s="3">
        <v>9818.83</v>
      </c>
    </row>
    <row r="2811" spans="31:38" x14ac:dyDescent="0.25">
      <c r="AE2811" s="3" t="str">
        <f t="shared" si="121"/>
        <v>RA_526_63.4_4_202425</v>
      </c>
      <c r="AF2811" s="3">
        <v>202425</v>
      </c>
      <c r="AG2811" s="3" t="s">
        <v>193</v>
      </c>
      <c r="AH2811" s="3">
        <v>526</v>
      </c>
      <c r="AI2811" s="3">
        <v>63.4</v>
      </c>
      <c r="AJ2811" s="3" t="s">
        <v>356</v>
      </c>
      <c r="AK2811" s="3">
        <v>4</v>
      </c>
      <c r="AL2811" s="3">
        <v>3450.5337002229344</v>
      </c>
    </row>
    <row r="2812" spans="31:38" x14ac:dyDescent="0.25">
      <c r="AE2812" s="3" t="str">
        <f t="shared" si="121"/>
        <v>RA_528_63.4_4_202425</v>
      </c>
      <c r="AF2812" s="3">
        <v>202425</v>
      </c>
      <c r="AG2812" s="3" t="s">
        <v>193</v>
      </c>
      <c r="AH2812" s="3">
        <v>528</v>
      </c>
      <c r="AI2812" s="3">
        <v>63.4</v>
      </c>
      <c r="AJ2812" s="3" t="s">
        <v>356</v>
      </c>
      <c r="AK2812" s="3">
        <v>4</v>
      </c>
      <c r="AL2812" s="3">
        <v>6301</v>
      </c>
    </row>
    <row r="2813" spans="31:38" x14ac:dyDescent="0.25">
      <c r="AE2813" s="3" t="str">
        <f t="shared" si="121"/>
        <v>RA_530_63.4_4_202425</v>
      </c>
      <c r="AF2813" s="3">
        <v>202425</v>
      </c>
      <c r="AG2813" s="3" t="s">
        <v>193</v>
      </c>
      <c r="AH2813" s="3">
        <v>530</v>
      </c>
      <c r="AI2813" s="3">
        <v>63.4</v>
      </c>
      <c r="AJ2813" s="3" t="s">
        <v>356</v>
      </c>
      <c r="AK2813" s="3">
        <v>4</v>
      </c>
      <c r="AL2813" s="3">
        <v>6643.9409999999998</v>
      </c>
    </row>
    <row r="2814" spans="31:38" x14ac:dyDescent="0.25">
      <c r="AE2814" s="3" t="str">
        <f t="shared" si="121"/>
        <v>RA_532_63.4_4_202425</v>
      </c>
      <c r="AF2814" s="3">
        <v>202425</v>
      </c>
      <c r="AG2814" s="3" t="s">
        <v>193</v>
      </c>
      <c r="AH2814" s="3">
        <v>532</v>
      </c>
      <c r="AI2814" s="3">
        <v>63.4</v>
      </c>
      <c r="AJ2814" s="3" t="s">
        <v>356</v>
      </c>
      <c r="AK2814" s="3">
        <v>4</v>
      </c>
      <c r="AL2814" s="3">
        <v>14936.9</v>
      </c>
    </row>
    <row r="2815" spans="31:38" x14ac:dyDescent="0.25">
      <c r="AE2815" s="3" t="str">
        <f t="shared" si="121"/>
        <v>RA_534_63.4_4_202425</v>
      </c>
      <c r="AF2815" s="3">
        <v>202425</v>
      </c>
      <c r="AG2815" s="3" t="s">
        <v>193</v>
      </c>
      <c r="AH2815" s="3">
        <v>534</v>
      </c>
      <c r="AI2815" s="3">
        <v>63.4</v>
      </c>
      <c r="AJ2815" s="3" t="s">
        <v>356</v>
      </c>
      <c r="AK2815" s="3">
        <v>4</v>
      </c>
      <c r="AL2815" s="3">
        <v>6167.9570000000003</v>
      </c>
    </row>
    <row r="2816" spans="31:38" x14ac:dyDescent="0.25">
      <c r="AE2816" s="3" t="str">
        <f t="shared" si="121"/>
        <v>RA_536_63.4_4_202425</v>
      </c>
      <c r="AF2816" s="3">
        <v>202425</v>
      </c>
      <c r="AG2816" s="3" t="s">
        <v>193</v>
      </c>
      <c r="AH2816" s="3">
        <v>536</v>
      </c>
      <c r="AI2816" s="3">
        <v>63.4</v>
      </c>
      <c r="AJ2816" s="3" t="s">
        <v>356</v>
      </c>
      <c r="AK2816" s="3">
        <v>4</v>
      </c>
      <c r="AL2816" s="3">
        <v>2881.0990000000002</v>
      </c>
    </row>
    <row r="2817" spans="31:38" x14ac:dyDescent="0.25">
      <c r="AE2817" s="3" t="str">
        <f t="shared" si="121"/>
        <v>RA_538_63.4_4_202425</v>
      </c>
      <c r="AF2817" s="3">
        <v>202425</v>
      </c>
      <c r="AG2817" s="3" t="s">
        <v>193</v>
      </c>
      <c r="AH2817" s="3">
        <v>538</v>
      </c>
      <c r="AI2817" s="3">
        <v>63.4</v>
      </c>
      <c r="AJ2817" s="3" t="s">
        <v>356</v>
      </c>
      <c r="AK2817" s="3">
        <v>4</v>
      </c>
      <c r="AL2817" s="3">
        <v>7527.6853651117644</v>
      </c>
    </row>
    <row r="2818" spans="31:38" x14ac:dyDescent="0.25">
      <c r="AE2818" s="3" t="str">
        <f t="shared" si="121"/>
        <v>RA_540_63.4_4_202425</v>
      </c>
      <c r="AF2818" s="3">
        <v>202425</v>
      </c>
      <c r="AG2818" s="3" t="s">
        <v>193</v>
      </c>
      <c r="AH2818" s="3">
        <v>540</v>
      </c>
      <c r="AI2818" s="3">
        <v>63.4</v>
      </c>
      <c r="AJ2818" s="3" t="s">
        <v>356</v>
      </c>
      <c r="AK2818" s="3">
        <v>4</v>
      </c>
      <c r="AL2818" s="3">
        <v>18046.791000000001</v>
      </c>
    </row>
    <row r="2819" spans="31:38" x14ac:dyDescent="0.25">
      <c r="AE2819" s="3" t="str">
        <f t="shared" si="121"/>
        <v>RA_518_63.4_4_202425</v>
      </c>
      <c r="AF2819" s="3">
        <v>202425</v>
      </c>
      <c r="AG2819" s="3" t="s">
        <v>193</v>
      </c>
      <c r="AH2819" s="3">
        <v>518</v>
      </c>
      <c r="AI2819" s="3">
        <v>63.4</v>
      </c>
      <c r="AJ2819" s="3" t="s">
        <v>356</v>
      </c>
      <c r="AK2819" s="3">
        <v>4</v>
      </c>
      <c r="AL2819" s="3">
        <v>3501.1990000000001</v>
      </c>
    </row>
    <row r="2820" spans="31:38" x14ac:dyDescent="0.25">
      <c r="AE2820" s="3" t="str">
        <f t="shared" ref="AE2820:AE2883" si="122">AG2820&amp;"_"&amp;AH2820&amp;"_"&amp;AI2820&amp;"_"&amp;AK2820&amp;"_"&amp;AF2820</f>
        <v>RA_566_63.5_4_202526</v>
      </c>
      <c r="AF2820" s="3">
        <v>202526</v>
      </c>
      <c r="AG2820" s="3" t="s">
        <v>193</v>
      </c>
      <c r="AH2820" s="3">
        <v>566</v>
      </c>
      <c r="AI2820" s="3">
        <v>63.5</v>
      </c>
      <c r="AJ2820" s="3" t="s">
        <v>357</v>
      </c>
      <c r="AK2820" s="3">
        <v>4</v>
      </c>
      <c r="AL2820" s="3">
        <v>0</v>
      </c>
    </row>
    <row r="2821" spans="31:38" x14ac:dyDescent="0.25">
      <c r="AE2821" s="3" t="str">
        <f t="shared" si="122"/>
        <v>RA_546_63.5_4_202526</v>
      </c>
      <c r="AF2821" s="3">
        <v>202526</v>
      </c>
      <c r="AG2821" s="3" t="s">
        <v>193</v>
      </c>
      <c r="AH2821" s="3">
        <v>546</v>
      </c>
      <c r="AI2821" s="3">
        <v>63.5</v>
      </c>
      <c r="AJ2821" s="3" t="s">
        <v>357</v>
      </c>
      <c r="AK2821" s="3">
        <v>4</v>
      </c>
      <c r="AL2821" s="3">
        <v>0</v>
      </c>
    </row>
    <row r="2822" spans="31:38" x14ac:dyDescent="0.25">
      <c r="AE2822" s="3" t="str">
        <f t="shared" si="122"/>
        <v>RA_548_63.5_4_202526</v>
      </c>
      <c r="AF2822" s="3">
        <v>202526</v>
      </c>
      <c r="AG2822" s="3" t="s">
        <v>193</v>
      </c>
      <c r="AH2822" s="3">
        <v>548</v>
      </c>
      <c r="AI2822" s="3">
        <v>63.5</v>
      </c>
      <c r="AJ2822" s="3" t="s">
        <v>357</v>
      </c>
      <c r="AK2822" s="3">
        <v>4</v>
      </c>
      <c r="AL2822" s="3">
        <v>269.40899999999999</v>
      </c>
    </row>
    <row r="2823" spans="31:38" x14ac:dyDescent="0.25">
      <c r="AE2823" s="3" t="str">
        <f t="shared" si="122"/>
        <v>RA_550_63.5_4_202526</v>
      </c>
      <c r="AF2823" s="3">
        <v>202526</v>
      </c>
      <c r="AG2823" s="3" t="s">
        <v>193</v>
      </c>
      <c r="AH2823" s="3">
        <v>550</v>
      </c>
      <c r="AI2823" s="3">
        <v>63.5</v>
      </c>
      <c r="AJ2823" s="3" t="s">
        <v>357</v>
      </c>
      <c r="AK2823" s="3">
        <v>4</v>
      </c>
      <c r="AL2823" s="3">
        <v>0</v>
      </c>
    </row>
    <row r="2824" spans="31:38" x14ac:dyDescent="0.25">
      <c r="AE2824" s="3" t="str">
        <f t="shared" si="122"/>
        <v>RA_552_63.5_4_202526</v>
      </c>
      <c r="AF2824" s="3">
        <v>202526</v>
      </c>
      <c r="AG2824" s="3" t="s">
        <v>193</v>
      </c>
      <c r="AH2824" s="3">
        <v>552</v>
      </c>
      <c r="AI2824" s="3">
        <v>63.5</v>
      </c>
      <c r="AJ2824" s="3" t="s">
        <v>357</v>
      </c>
      <c r="AK2824" s="3">
        <v>4</v>
      </c>
      <c r="AL2824" s="3">
        <v>426.82</v>
      </c>
    </row>
    <row r="2825" spans="31:38" x14ac:dyDescent="0.25">
      <c r="AE2825" s="3" t="str">
        <f t="shared" si="122"/>
        <v>RA_562_63.5_4_202526</v>
      </c>
      <c r="AF2825" s="3">
        <v>202526</v>
      </c>
      <c r="AG2825" s="3" t="s">
        <v>193</v>
      </c>
      <c r="AH2825" s="3">
        <v>562</v>
      </c>
      <c r="AI2825" s="3">
        <v>63.5</v>
      </c>
      <c r="AJ2825" s="3" t="s">
        <v>357</v>
      </c>
      <c r="AK2825" s="3">
        <v>4</v>
      </c>
      <c r="AL2825" s="3">
        <v>0</v>
      </c>
    </row>
    <row r="2826" spans="31:38" x14ac:dyDescent="0.25">
      <c r="AE2826" s="3" t="str">
        <f t="shared" si="122"/>
        <v>RA_564_63.5_4_202526</v>
      </c>
      <c r="AF2826" s="3">
        <v>202526</v>
      </c>
      <c r="AG2826" s="3" t="s">
        <v>193</v>
      </c>
      <c r="AH2826" s="3">
        <v>564</v>
      </c>
      <c r="AI2826" s="3">
        <v>63.5</v>
      </c>
      <c r="AJ2826" s="3" t="s">
        <v>357</v>
      </c>
      <c r="AK2826" s="3">
        <v>4</v>
      </c>
      <c r="AL2826" s="3">
        <v>0</v>
      </c>
    </row>
    <row r="2827" spans="31:38" x14ac:dyDescent="0.25">
      <c r="AE2827" s="3" t="str">
        <f t="shared" si="122"/>
        <v>RA_568_63.5_4_202526</v>
      </c>
      <c r="AF2827" s="3">
        <v>202526</v>
      </c>
      <c r="AG2827" s="3" t="s">
        <v>193</v>
      </c>
      <c r="AH2827" s="3">
        <v>568</v>
      </c>
      <c r="AI2827" s="3">
        <v>63.5</v>
      </c>
      <c r="AJ2827" s="3" t="s">
        <v>357</v>
      </c>
      <c r="AK2827" s="3">
        <v>4</v>
      </c>
      <c r="AL2827" s="3">
        <v>0</v>
      </c>
    </row>
    <row r="2828" spans="31:38" x14ac:dyDescent="0.25">
      <c r="AE2828" s="3" t="str">
        <f t="shared" si="122"/>
        <v>RA_572_63.5_4_202526</v>
      </c>
      <c r="AF2828" s="3">
        <v>202526</v>
      </c>
      <c r="AG2828" s="3" t="s">
        <v>193</v>
      </c>
      <c r="AH2828" s="3">
        <v>572</v>
      </c>
      <c r="AI2828" s="3">
        <v>63.5</v>
      </c>
      <c r="AJ2828" s="3" t="s">
        <v>357</v>
      </c>
      <c r="AK2828" s="3">
        <v>4</v>
      </c>
      <c r="AL2828" s="3">
        <v>0</v>
      </c>
    </row>
    <row r="2829" spans="31:38" x14ac:dyDescent="0.25">
      <c r="AE2829" s="3" t="str">
        <f t="shared" si="122"/>
        <v>RA_574_63.5_4_202526</v>
      </c>
      <c r="AF2829" s="3">
        <v>202526</v>
      </c>
      <c r="AG2829" s="3" t="s">
        <v>193</v>
      </c>
      <c r="AH2829" s="3">
        <v>574</v>
      </c>
      <c r="AI2829" s="3">
        <v>63.5</v>
      </c>
      <c r="AJ2829" s="3" t="s">
        <v>357</v>
      </c>
      <c r="AK2829" s="3">
        <v>4</v>
      </c>
      <c r="AL2829" s="3">
        <v>0</v>
      </c>
    </row>
    <row r="2830" spans="31:38" x14ac:dyDescent="0.25">
      <c r="AE2830" s="3" t="str">
        <f t="shared" si="122"/>
        <v>RA_576_63.5_4_202526</v>
      </c>
      <c r="AF2830" s="3">
        <v>202526</v>
      </c>
      <c r="AG2830" s="3" t="s">
        <v>193</v>
      </c>
      <c r="AH2830" s="3">
        <v>576</v>
      </c>
      <c r="AI2830" s="3">
        <v>63.5</v>
      </c>
      <c r="AJ2830" s="3" t="s">
        <v>357</v>
      </c>
      <c r="AK2830" s="3">
        <v>4</v>
      </c>
      <c r="AL2830" s="3">
        <v>0</v>
      </c>
    </row>
    <row r="2831" spans="31:38" x14ac:dyDescent="0.25">
      <c r="AE2831" s="3" t="str">
        <f t="shared" si="122"/>
        <v>RA_582_63.5_4_202526</v>
      </c>
      <c r="AF2831" s="3">
        <v>202526</v>
      </c>
      <c r="AG2831" s="3" t="s">
        <v>193</v>
      </c>
      <c r="AH2831" s="3">
        <v>582</v>
      </c>
      <c r="AI2831" s="3">
        <v>63.5</v>
      </c>
      <c r="AJ2831" s="3" t="s">
        <v>357</v>
      </c>
      <c r="AK2831" s="3">
        <v>4</v>
      </c>
      <c r="AL2831" s="3">
        <v>0</v>
      </c>
    </row>
    <row r="2832" spans="31:38" x14ac:dyDescent="0.25">
      <c r="AE2832" s="3" t="str">
        <f t="shared" si="122"/>
        <v>RA_545_63.5_4_202526</v>
      </c>
      <c r="AF2832" s="3">
        <v>202526</v>
      </c>
      <c r="AG2832" s="3" t="s">
        <v>193</v>
      </c>
      <c r="AH2832" s="3">
        <v>545</v>
      </c>
      <c r="AI2832" s="3">
        <v>63.5</v>
      </c>
      <c r="AJ2832" s="3" t="s">
        <v>357</v>
      </c>
      <c r="AK2832" s="3">
        <v>4</v>
      </c>
      <c r="AL2832" s="3">
        <v>0</v>
      </c>
    </row>
    <row r="2833" spans="31:38" x14ac:dyDescent="0.25">
      <c r="AE2833" s="3" t="str">
        <f t="shared" si="122"/>
        <v>RA_586_63.5_4_202526</v>
      </c>
      <c r="AF2833" s="3">
        <v>202526</v>
      </c>
      <c r="AG2833" s="3" t="s">
        <v>193</v>
      </c>
      <c r="AH2833" s="3">
        <v>586</v>
      </c>
      <c r="AI2833" s="3">
        <v>63.5</v>
      </c>
      <c r="AJ2833" s="3" t="s">
        <v>357</v>
      </c>
      <c r="AK2833" s="3">
        <v>4</v>
      </c>
      <c r="AL2833" s="3">
        <v>0</v>
      </c>
    </row>
    <row r="2834" spans="31:38" x14ac:dyDescent="0.25">
      <c r="AE2834" s="3" t="str">
        <f t="shared" si="122"/>
        <v>RA_540_63.5_4_202526</v>
      </c>
      <c r="AF2834" s="3">
        <v>202526</v>
      </c>
      <c r="AG2834" s="3" t="s">
        <v>193</v>
      </c>
      <c r="AH2834" s="3">
        <v>540</v>
      </c>
      <c r="AI2834" s="3">
        <v>63.5</v>
      </c>
      <c r="AJ2834" s="3" t="s">
        <v>357</v>
      </c>
      <c r="AK2834" s="3">
        <v>4</v>
      </c>
      <c r="AL2834" s="3">
        <v>293.18899999999996</v>
      </c>
    </row>
    <row r="2835" spans="31:38" x14ac:dyDescent="0.25">
      <c r="AE2835" s="3" t="str">
        <f t="shared" si="122"/>
        <v>RA_584_63.5_4_202526</v>
      </c>
      <c r="AF2835" s="3">
        <v>202526</v>
      </c>
      <c r="AG2835" s="3" t="s">
        <v>193</v>
      </c>
      <c r="AH2835" s="3">
        <v>584</v>
      </c>
      <c r="AI2835" s="3">
        <v>63.5</v>
      </c>
      <c r="AJ2835" s="3" t="s">
        <v>357</v>
      </c>
      <c r="AK2835" s="3">
        <v>4</v>
      </c>
      <c r="AL2835" s="3">
        <v>0</v>
      </c>
    </row>
    <row r="2836" spans="31:38" x14ac:dyDescent="0.25">
      <c r="AE2836" s="3" t="str">
        <f t="shared" si="122"/>
        <v>RA_522_63.5_4_202526</v>
      </c>
      <c r="AF2836" s="3">
        <v>202526</v>
      </c>
      <c r="AG2836" s="3" t="s">
        <v>193</v>
      </c>
      <c r="AH2836" s="3">
        <v>522</v>
      </c>
      <c r="AI2836" s="3">
        <v>63.5</v>
      </c>
      <c r="AJ2836" s="3" t="s">
        <v>357</v>
      </c>
      <c r="AK2836" s="3">
        <v>4</v>
      </c>
      <c r="AL2836" s="3">
        <v>0</v>
      </c>
    </row>
    <row r="2837" spans="31:38" x14ac:dyDescent="0.25">
      <c r="AE2837" s="3" t="str">
        <f t="shared" si="122"/>
        <v>RA_544_63.5_4_202526</v>
      </c>
      <c r="AF2837" s="3">
        <v>202526</v>
      </c>
      <c r="AG2837" s="3" t="s">
        <v>193</v>
      </c>
      <c r="AH2837" s="3">
        <v>544</v>
      </c>
      <c r="AI2837" s="3">
        <v>63.5</v>
      </c>
      <c r="AJ2837" s="3" t="s">
        <v>357</v>
      </c>
      <c r="AK2837" s="3">
        <v>4</v>
      </c>
      <c r="AL2837" s="3">
        <v>0</v>
      </c>
    </row>
    <row r="2838" spans="31:38" x14ac:dyDescent="0.25">
      <c r="AE2838" s="3" t="str">
        <f t="shared" si="122"/>
        <v>RA_512_63.5_4_202526</v>
      </c>
      <c r="AF2838" s="3">
        <v>202526</v>
      </c>
      <c r="AG2838" s="3" t="s">
        <v>193</v>
      </c>
      <c r="AH2838" s="3">
        <v>512</v>
      </c>
      <c r="AI2838" s="3">
        <v>63.5</v>
      </c>
      <c r="AJ2838" s="3" t="s">
        <v>357</v>
      </c>
      <c r="AK2838" s="3">
        <v>4</v>
      </c>
      <c r="AL2838" s="3">
        <v>0</v>
      </c>
    </row>
    <row r="2839" spans="31:38" x14ac:dyDescent="0.25">
      <c r="AE2839" s="3" t="str">
        <f t="shared" si="122"/>
        <v>RA_516_63.5_4_202526</v>
      </c>
      <c r="AF2839" s="3">
        <v>202526</v>
      </c>
      <c r="AG2839" s="3" t="s">
        <v>193</v>
      </c>
      <c r="AH2839" s="3">
        <v>516</v>
      </c>
      <c r="AI2839" s="3">
        <v>63.5</v>
      </c>
      <c r="AJ2839" s="3" t="s">
        <v>357</v>
      </c>
      <c r="AK2839" s="3">
        <v>4</v>
      </c>
      <c r="AL2839" s="3">
        <v>731.18700000000001</v>
      </c>
    </row>
    <row r="2840" spans="31:38" x14ac:dyDescent="0.25">
      <c r="AE2840" s="3" t="str">
        <f t="shared" si="122"/>
        <v>RA_520_63.5_4_202526</v>
      </c>
      <c r="AF2840" s="3">
        <v>202526</v>
      </c>
      <c r="AG2840" s="3" t="s">
        <v>193</v>
      </c>
      <c r="AH2840" s="3">
        <v>520</v>
      </c>
      <c r="AI2840" s="3">
        <v>63.5</v>
      </c>
      <c r="AJ2840" s="3" t="s">
        <v>357</v>
      </c>
      <c r="AK2840" s="3">
        <v>4</v>
      </c>
      <c r="AL2840" s="3">
        <v>461.428</v>
      </c>
    </row>
    <row r="2841" spans="31:38" x14ac:dyDescent="0.25">
      <c r="AE2841" s="3" t="str">
        <f t="shared" si="122"/>
        <v>RA_514_63.5_4_202526</v>
      </c>
      <c r="AF2841" s="3">
        <v>202526</v>
      </c>
      <c r="AG2841" s="3" t="s">
        <v>193</v>
      </c>
      <c r="AH2841" s="3">
        <v>514</v>
      </c>
      <c r="AI2841" s="3">
        <v>63.5</v>
      </c>
      <c r="AJ2841" s="3" t="s">
        <v>357</v>
      </c>
      <c r="AK2841" s="3">
        <v>4</v>
      </c>
      <c r="AL2841" s="3">
        <v>185.21</v>
      </c>
    </row>
    <row r="2842" spans="31:38" x14ac:dyDescent="0.25">
      <c r="AE2842" s="3" t="str">
        <f t="shared" si="122"/>
        <v>RA_524_63.5_4_202526</v>
      </c>
      <c r="AF2842" s="3">
        <v>202526</v>
      </c>
      <c r="AG2842" s="3" t="s">
        <v>193</v>
      </c>
      <c r="AH2842" s="3">
        <v>524</v>
      </c>
      <c r="AI2842" s="3">
        <v>63.5</v>
      </c>
      <c r="AJ2842" s="3" t="s">
        <v>357</v>
      </c>
      <c r="AK2842" s="3">
        <v>4</v>
      </c>
      <c r="AL2842" s="3">
        <v>314.87</v>
      </c>
    </row>
    <row r="2843" spans="31:38" x14ac:dyDescent="0.25">
      <c r="AE2843" s="3" t="str">
        <f t="shared" si="122"/>
        <v>RA_526_63.5_4_202526</v>
      </c>
      <c r="AF2843" s="3">
        <v>202526</v>
      </c>
      <c r="AG2843" s="3" t="s">
        <v>193</v>
      </c>
      <c r="AH2843" s="3">
        <v>526</v>
      </c>
      <c r="AI2843" s="3">
        <v>63.5</v>
      </c>
      <c r="AJ2843" s="3" t="s">
        <v>357</v>
      </c>
      <c r="AK2843" s="3">
        <v>4</v>
      </c>
      <c r="AL2843" s="3">
        <v>549</v>
      </c>
    </row>
    <row r="2844" spans="31:38" x14ac:dyDescent="0.25">
      <c r="AE2844" s="3" t="str">
        <f t="shared" si="122"/>
        <v>RA_528_63.5_4_202526</v>
      </c>
      <c r="AF2844" s="3">
        <v>202526</v>
      </c>
      <c r="AG2844" s="3" t="s">
        <v>193</v>
      </c>
      <c r="AH2844" s="3">
        <v>528</v>
      </c>
      <c r="AI2844" s="3">
        <v>63.5</v>
      </c>
      <c r="AJ2844" s="3" t="s">
        <v>357</v>
      </c>
      <c r="AK2844" s="3">
        <v>4</v>
      </c>
      <c r="AL2844" s="3">
        <v>40</v>
      </c>
    </row>
    <row r="2845" spans="31:38" x14ac:dyDescent="0.25">
      <c r="AE2845" s="3" t="str">
        <f t="shared" si="122"/>
        <v>RA_530_63.5_4_202526</v>
      </c>
      <c r="AF2845" s="3">
        <v>202526</v>
      </c>
      <c r="AG2845" s="3" t="s">
        <v>193</v>
      </c>
      <c r="AH2845" s="3">
        <v>530</v>
      </c>
      <c r="AI2845" s="3">
        <v>63.5</v>
      </c>
      <c r="AJ2845" s="3" t="s">
        <v>357</v>
      </c>
      <c r="AK2845" s="3">
        <v>4</v>
      </c>
      <c r="AL2845" s="3">
        <v>456.07299999999998</v>
      </c>
    </row>
    <row r="2846" spans="31:38" x14ac:dyDescent="0.25">
      <c r="AE2846" s="3" t="str">
        <f t="shared" si="122"/>
        <v>RA_532_63.5_4_202526</v>
      </c>
      <c r="AF2846" s="3">
        <v>202526</v>
      </c>
      <c r="AG2846" s="3" t="s">
        <v>193</v>
      </c>
      <c r="AH2846" s="3">
        <v>532</v>
      </c>
      <c r="AI2846" s="3">
        <v>63.5</v>
      </c>
      <c r="AJ2846" s="3" t="s">
        <v>357</v>
      </c>
      <c r="AK2846" s="3">
        <v>4</v>
      </c>
      <c r="AL2846" s="3">
        <v>0</v>
      </c>
    </row>
    <row r="2847" spans="31:38" x14ac:dyDescent="0.25">
      <c r="AE2847" s="3" t="str">
        <f t="shared" si="122"/>
        <v>RA_534_63.5_4_202526</v>
      </c>
      <c r="AF2847" s="3">
        <v>202526</v>
      </c>
      <c r="AG2847" s="3" t="s">
        <v>193</v>
      </c>
      <c r="AH2847" s="3">
        <v>534</v>
      </c>
      <c r="AI2847" s="3">
        <v>63.5</v>
      </c>
      <c r="AJ2847" s="3" t="s">
        <v>357</v>
      </c>
      <c r="AK2847" s="3">
        <v>4</v>
      </c>
      <c r="AL2847" s="3">
        <v>853.73900000000003</v>
      </c>
    </row>
    <row r="2848" spans="31:38" x14ac:dyDescent="0.25">
      <c r="AE2848" s="3" t="str">
        <f t="shared" si="122"/>
        <v>RA_536_63.5_4_202526</v>
      </c>
      <c r="AF2848" s="3">
        <v>202526</v>
      </c>
      <c r="AG2848" s="3" t="s">
        <v>193</v>
      </c>
      <c r="AH2848" s="3">
        <v>536</v>
      </c>
      <c r="AI2848" s="3">
        <v>63.5</v>
      </c>
      <c r="AJ2848" s="3" t="s">
        <v>357</v>
      </c>
      <c r="AK2848" s="3">
        <v>4</v>
      </c>
      <c r="AL2848" s="3">
        <v>107.744</v>
      </c>
    </row>
    <row r="2849" spans="31:38" x14ac:dyDescent="0.25">
      <c r="AE2849" s="3" t="str">
        <f t="shared" si="122"/>
        <v>RA_538_63.5_4_202526</v>
      </c>
      <c r="AF2849" s="3">
        <v>202526</v>
      </c>
      <c r="AG2849" s="3" t="s">
        <v>193</v>
      </c>
      <c r="AH2849" s="3">
        <v>538</v>
      </c>
      <c r="AI2849" s="3">
        <v>63.5</v>
      </c>
      <c r="AJ2849" s="3" t="s">
        <v>357</v>
      </c>
      <c r="AK2849" s="3">
        <v>4</v>
      </c>
      <c r="AL2849" s="3">
        <v>0</v>
      </c>
    </row>
    <row r="2850" spans="31:38" x14ac:dyDescent="0.25">
      <c r="AE2850" s="3" t="str">
        <f t="shared" si="122"/>
        <v>RA_542_63.5_4_202526</v>
      </c>
      <c r="AF2850" s="3">
        <v>202526</v>
      </c>
      <c r="AG2850" s="3" t="s">
        <v>193</v>
      </c>
      <c r="AH2850" s="3">
        <v>542</v>
      </c>
      <c r="AI2850" s="3">
        <v>63.5</v>
      </c>
      <c r="AJ2850" s="3" t="s">
        <v>357</v>
      </c>
      <c r="AK2850" s="3">
        <v>4</v>
      </c>
      <c r="AL2850" s="3">
        <v>0</v>
      </c>
    </row>
    <row r="2851" spans="31:38" x14ac:dyDescent="0.25">
      <c r="AE2851" s="3" t="str">
        <f t="shared" si="122"/>
        <v>RA_518_63.5_4_202526</v>
      </c>
      <c r="AF2851" s="3">
        <v>202526</v>
      </c>
      <c r="AG2851" s="3" t="s">
        <v>193</v>
      </c>
      <c r="AH2851" s="3">
        <v>518</v>
      </c>
      <c r="AI2851" s="3">
        <v>63.5</v>
      </c>
      <c r="AJ2851" s="3" t="s">
        <v>357</v>
      </c>
      <c r="AK2851" s="3">
        <v>4</v>
      </c>
      <c r="AL2851" s="3">
        <v>0</v>
      </c>
    </row>
    <row r="2852" spans="31:38" x14ac:dyDescent="0.25">
      <c r="AE2852" s="3" t="str">
        <f t="shared" si="122"/>
        <v>RA_564_63.5_4_202425</v>
      </c>
      <c r="AF2852" s="3">
        <v>202425</v>
      </c>
      <c r="AG2852" s="3" t="s">
        <v>193</v>
      </c>
      <c r="AH2852" s="3">
        <v>564</v>
      </c>
      <c r="AI2852" s="3">
        <v>63.5</v>
      </c>
      <c r="AJ2852" s="3" t="s">
        <v>357</v>
      </c>
      <c r="AK2852" s="3">
        <v>4</v>
      </c>
      <c r="AL2852" s="3">
        <v>0</v>
      </c>
    </row>
    <row r="2853" spans="31:38" x14ac:dyDescent="0.25">
      <c r="AE2853" s="3" t="str">
        <f t="shared" si="122"/>
        <v>RA_562_63.5_4_202425</v>
      </c>
      <c r="AF2853" s="3">
        <v>202425</v>
      </c>
      <c r="AG2853" s="3" t="s">
        <v>193</v>
      </c>
      <c r="AH2853" s="3">
        <v>562</v>
      </c>
      <c r="AI2853" s="3">
        <v>63.5</v>
      </c>
      <c r="AJ2853" s="3" t="s">
        <v>357</v>
      </c>
      <c r="AK2853" s="3">
        <v>4</v>
      </c>
      <c r="AL2853" s="3">
        <v>0</v>
      </c>
    </row>
    <row r="2854" spans="31:38" x14ac:dyDescent="0.25">
      <c r="AE2854" s="3" t="str">
        <f t="shared" si="122"/>
        <v>RA_552_63.5_4_202425</v>
      </c>
      <c r="AF2854" s="3">
        <v>202425</v>
      </c>
      <c r="AG2854" s="3" t="s">
        <v>193</v>
      </c>
      <c r="AH2854" s="3">
        <v>552</v>
      </c>
      <c r="AI2854" s="3">
        <v>63.5</v>
      </c>
      <c r="AJ2854" s="3" t="s">
        <v>357</v>
      </c>
      <c r="AK2854" s="3">
        <v>4</v>
      </c>
      <c r="AL2854" s="3">
        <v>452.73</v>
      </c>
    </row>
    <row r="2855" spans="31:38" x14ac:dyDescent="0.25">
      <c r="AE2855" s="3" t="str">
        <f t="shared" si="122"/>
        <v>RA_550_63.5_4_202425</v>
      </c>
      <c r="AF2855" s="3">
        <v>202425</v>
      </c>
      <c r="AG2855" s="3" t="s">
        <v>193</v>
      </c>
      <c r="AH2855" s="3">
        <v>550</v>
      </c>
      <c r="AI2855" s="3">
        <v>63.5</v>
      </c>
      <c r="AJ2855" s="3" t="s">
        <v>357</v>
      </c>
      <c r="AK2855" s="3">
        <v>4</v>
      </c>
      <c r="AL2855" s="3">
        <v>0</v>
      </c>
    </row>
    <row r="2856" spans="31:38" x14ac:dyDescent="0.25">
      <c r="AE2856" s="3" t="str">
        <f t="shared" si="122"/>
        <v>RA_566_63.5_4_202425</v>
      </c>
      <c r="AF2856" s="3">
        <v>202425</v>
      </c>
      <c r="AG2856" s="3" t="s">
        <v>193</v>
      </c>
      <c r="AH2856" s="3">
        <v>566</v>
      </c>
      <c r="AI2856" s="3">
        <v>63.5</v>
      </c>
      <c r="AJ2856" s="3" t="s">
        <v>357</v>
      </c>
      <c r="AK2856" s="3">
        <v>4</v>
      </c>
      <c r="AL2856" s="3">
        <v>0</v>
      </c>
    </row>
    <row r="2857" spans="31:38" x14ac:dyDescent="0.25">
      <c r="AE2857" s="3" t="str">
        <f t="shared" si="122"/>
        <v>RA_546_63.5_4_202425</v>
      </c>
      <c r="AF2857" s="3">
        <v>202425</v>
      </c>
      <c r="AG2857" s="3" t="s">
        <v>193</v>
      </c>
      <c r="AH2857" s="3">
        <v>546</v>
      </c>
      <c r="AI2857" s="3">
        <v>63.5</v>
      </c>
      <c r="AJ2857" s="3" t="s">
        <v>357</v>
      </c>
      <c r="AK2857" s="3">
        <v>4</v>
      </c>
      <c r="AL2857" s="3">
        <v>0</v>
      </c>
    </row>
    <row r="2858" spans="31:38" x14ac:dyDescent="0.25">
      <c r="AE2858" s="3" t="str">
        <f t="shared" si="122"/>
        <v>RA_582_63.5_4_202425</v>
      </c>
      <c r="AF2858" s="3">
        <v>202425</v>
      </c>
      <c r="AG2858" s="3" t="s">
        <v>193</v>
      </c>
      <c r="AH2858" s="3">
        <v>582</v>
      </c>
      <c r="AI2858" s="3">
        <v>63.5</v>
      </c>
      <c r="AJ2858" s="3" t="s">
        <v>357</v>
      </c>
      <c r="AK2858" s="3">
        <v>4</v>
      </c>
      <c r="AL2858" s="3">
        <v>0</v>
      </c>
    </row>
    <row r="2859" spans="31:38" x14ac:dyDescent="0.25">
      <c r="AE2859" s="3" t="str">
        <f t="shared" si="122"/>
        <v>RA_548_63.5_4_202425</v>
      </c>
      <c r="AF2859" s="3">
        <v>202425</v>
      </c>
      <c r="AG2859" s="3" t="s">
        <v>193</v>
      </c>
      <c r="AH2859" s="3">
        <v>548</v>
      </c>
      <c r="AI2859" s="3">
        <v>63.5</v>
      </c>
      <c r="AJ2859" s="3" t="s">
        <v>357</v>
      </c>
      <c r="AK2859" s="3">
        <v>4</v>
      </c>
      <c r="AL2859" s="3">
        <v>260.29599999999999</v>
      </c>
    </row>
    <row r="2860" spans="31:38" x14ac:dyDescent="0.25">
      <c r="AE2860" s="3" t="str">
        <f t="shared" si="122"/>
        <v>RA_568_63.5_4_202425</v>
      </c>
      <c r="AF2860" s="3">
        <v>202425</v>
      </c>
      <c r="AG2860" s="3" t="s">
        <v>193</v>
      </c>
      <c r="AH2860" s="3">
        <v>568</v>
      </c>
      <c r="AI2860" s="3">
        <v>63.5</v>
      </c>
      <c r="AJ2860" s="3" t="s">
        <v>357</v>
      </c>
      <c r="AK2860" s="3">
        <v>4</v>
      </c>
      <c r="AL2860" s="3">
        <v>0</v>
      </c>
    </row>
    <row r="2861" spans="31:38" x14ac:dyDescent="0.25">
      <c r="AE2861" s="3" t="str">
        <f t="shared" si="122"/>
        <v>RA_572_63.5_4_202425</v>
      </c>
      <c r="AF2861" s="3">
        <v>202425</v>
      </c>
      <c r="AG2861" s="3" t="s">
        <v>193</v>
      </c>
      <c r="AH2861" s="3">
        <v>572</v>
      </c>
      <c r="AI2861" s="3">
        <v>63.5</v>
      </c>
      <c r="AJ2861" s="3" t="s">
        <v>357</v>
      </c>
      <c r="AK2861" s="3">
        <v>4</v>
      </c>
      <c r="AL2861" s="3">
        <v>0</v>
      </c>
    </row>
    <row r="2862" spans="31:38" x14ac:dyDescent="0.25">
      <c r="AE2862" s="3" t="str">
        <f t="shared" si="122"/>
        <v>RA_586_63.5_4_202425</v>
      </c>
      <c r="AF2862" s="3">
        <v>202425</v>
      </c>
      <c r="AG2862" s="3" t="s">
        <v>193</v>
      </c>
      <c r="AH2862" s="3">
        <v>586</v>
      </c>
      <c r="AI2862" s="3">
        <v>63.5</v>
      </c>
      <c r="AJ2862" s="3" t="s">
        <v>357</v>
      </c>
      <c r="AK2862" s="3">
        <v>4</v>
      </c>
      <c r="AL2862" s="3">
        <v>0</v>
      </c>
    </row>
    <row r="2863" spans="31:38" x14ac:dyDescent="0.25">
      <c r="AE2863" s="3" t="str">
        <f t="shared" si="122"/>
        <v>RA_576_63.5_4_202425</v>
      </c>
      <c r="AF2863" s="3">
        <v>202425</v>
      </c>
      <c r="AG2863" s="3" t="s">
        <v>193</v>
      </c>
      <c r="AH2863" s="3">
        <v>576</v>
      </c>
      <c r="AI2863" s="3">
        <v>63.5</v>
      </c>
      <c r="AJ2863" s="3" t="s">
        <v>357</v>
      </c>
      <c r="AK2863" s="3">
        <v>4</v>
      </c>
      <c r="AL2863" s="3">
        <v>0</v>
      </c>
    </row>
    <row r="2864" spans="31:38" x14ac:dyDescent="0.25">
      <c r="AE2864" s="3" t="str">
        <f t="shared" si="122"/>
        <v>RA_584_63.5_4_202425</v>
      </c>
      <c r="AF2864" s="3">
        <v>202425</v>
      </c>
      <c r="AG2864" s="3" t="s">
        <v>193</v>
      </c>
      <c r="AH2864" s="3">
        <v>584</v>
      </c>
      <c r="AI2864" s="3">
        <v>63.5</v>
      </c>
      <c r="AJ2864" s="3" t="s">
        <v>357</v>
      </c>
      <c r="AK2864" s="3">
        <v>4</v>
      </c>
      <c r="AL2864" s="3">
        <v>0</v>
      </c>
    </row>
    <row r="2865" spans="31:38" x14ac:dyDescent="0.25">
      <c r="AE2865" s="3" t="str">
        <f t="shared" si="122"/>
        <v>RA_512_63.5_4_202425</v>
      </c>
      <c r="AF2865" s="3">
        <v>202425</v>
      </c>
      <c r="AG2865" s="3" t="s">
        <v>193</v>
      </c>
      <c r="AH2865" s="3">
        <v>512</v>
      </c>
      <c r="AI2865" s="3">
        <v>63.5</v>
      </c>
      <c r="AJ2865" s="3" t="s">
        <v>357</v>
      </c>
      <c r="AK2865" s="3">
        <v>4</v>
      </c>
      <c r="AL2865" s="3">
        <v>0</v>
      </c>
    </row>
    <row r="2866" spans="31:38" x14ac:dyDescent="0.25">
      <c r="AE2866" s="3" t="str">
        <f t="shared" si="122"/>
        <v>RA_542_63.5_4_202425</v>
      </c>
      <c r="AF2866" s="3">
        <v>202425</v>
      </c>
      <c r="AG2866" s="3" t="s">
        <v>193</v>
      </c>
      <c r="AH2866" s="3">
        <v>542</v>
      </c>
      <c r="AI2866" s="3">
        <v>63.5</v>
      </c>
      <c r="AJ2866" s="3" t="s">
        <v>357</v>
      </c>
      <c r="AK2866" s="3">
        <v>4</v>
      </c>
      <c r="AL2866" s="3">
        <v>0</v>
      </c>
    </row>
    <row r="2867" spans="31:38" x14ac:dyDescent="0.25">
      <c r="AE2867" s="3" t="str">
        <f t="shared" si="122"/>
        <v>RA_574_63.5_4_202425</v>
      </c>
      <c r="AF2867" s="3">
        <v>202425</v>
      </c>
      <c r="AG2867" s="3" t="s">
        <v>193</v>
      </c>
      <c r="AH2867" s="3">
        <v>574</v>
      </c>
      <c r="AI2867" s="3">
        <v>63.5</v>
      </c>
      <c r="AJ2867" s="3" t="s">
        <v>357</v>
      </c>
      <c r="AK2867" s="3">
        <v>4</v>
      </c>
      <c r="AL2867" s="3">
        <v>0</v>
      </c>
    </row>
    <row r="2868" spans="31:38" x14ac:dyDescent="0.25">
      <c r="AE2868" s="3" t="str">
        <f t="shared" si="122"/>
        <v>RA_524_63.5_4_202425</v>
      </c>
      <c r="AF2868" s="3">
        <v>202425</v>
      </c>
      <c r="AG2868" s="3" t="s">
        <v>193</v>
      </c>
      <c r="AH2868" s="3">
        <v>524</v>
      </c>
      <c r="AI2868" s="3">
        <v>63.5</v>
      </c>
      <c r="AJ2868" s="3" t="s">
        <v>357</v>
      </c>
      <c r="AK2868" s="3">
        <v>4</v>
      </c>
      <c r="AL2868" s="3">
        <v>305.08999999999997</v>
      </c>
    </row>
    <row r="2869" spans="31:38" x14ac:dyDescent="0.25">
      <c r="AE2869" s="3" t="str">
        <f t="shared" si="122"/>
        <v>RA_545_63.5_4_202425</v>
      </c>
      <c r="AF2869" s="3">
        <v>202425</v>
      </c>
      <c r="AG2869" s="3" t="s">
        <v>193</v>
      </c>
      <c r="AH2869" s="3">
        <v>545</v>
      </c>
      <c r="AI2869" s="3">
        <v>63.5</v>
      </c>
      <c r="AJ2869" s="3" t="s">
        <v>357</v>
      </c>
      <c r="AK2869" s="3">
        <v>4</v>
      </c>
      <c r="AL2869" s="3">
        <v>0</v>
      </c>
    </row>
    <row r="2870" spans="31:38" x14ac:dyDescent="0.25">
      <c r="AE2870" s="3" t="str">
        <f t="shared" si="122"/>
        <v>RA_544_63.5_4_202425</v>
      </c>
      <c r="AF2870" s="3">
        <v>202425</v>
      </c>
      <c r="AG2870" s="3" t="s">
        <v>193</v>
      </c>
      <c r="AH2870" s="3">
        <v>544</v>
      </c>
      <c r="AI2870" s="3">
        <v>63.5</v>
      </c>
      <c r="AJ2870" s="3" t="s">
        <v>357</v>
      </c>
      <c r="AK2870" s="3">
        <v>4</v>
      </c>
      <c r="AL2870" s="3">
        <v>0</v>
      </c>
    </row>
    <row r="2871" spans="31:38" x14ac:dyDescent="0.25">
      <c r="AE2871" s="3" t="str">
        <f t="shared" si="122"/>
        <v>RA_516_63.5_4_202425</v>
      </c>
      <c r="AF2871" s="3">
        <v>202425</v>
      </c>
      <c r="AG2871" s="3" t="s">
        <v>193</v>
      </c>
      <c r="AH2871" s="3">
        <v>516</v>
      </c>
      <c r="AI2871" s="3">
        <v>63.5</v>
      </c>
      <c r="AJ2871" s="3" t="s">
        <v>357</v>
      </c>
      <c r="AK2871" s="3">
        <v>4</v>
      </c>
      <c r="AL2871" s="3">
        <v>527</v>
      </c>
    </row>
    <row r="2872" spans="31:38" x14ac:dyDescent="0.25">
      <c r="AE2872" s="3" t="str">
        <f t="shared" si="122"/>
        <v>RA_518_63.5_4_202425</v>
      </c>
      <c r="AF2872" s="3">
        <v>202425</v>
      </c>
      <c r="AG2872" s="3" t="s">
        <v>193</v>
      </c>
      <c r="AH2872" s="3">
        <v>518</v>
      </c>
      <c r="AI2872" s="3">
        <v>63.5</v>
      </c>
      <c r="AJ2872" s="3" t="s">
        <v>357</v>
      </c>
      <c r="AK2872" s="3">
        <v>4</v>
      </c>
      <c r="AL2872" s="3">
        <v>0</v>
      </c>
    </row>
    <row r="2873" spans="31:38" x14ac:dyDescent="0.25">
      <c r="AE2873" s="3" t="str">
        <f t="shared" si="122"/>
        <v>RA_522_63.5_4_202425</v>
      </c>
      <c r="AF2873" s="3">
        <v>202425</v>
      </c>
      <c r="AG2873" s="3" t="s">
        <v>193</v>
      </c>
      <c r="AH2873" s="3">
        <v>522</v>
      </c>
      <c r="AI2873" s="3">
        <v>63.5</v>
      </c>
      <c r="AJ2873" s="3" t="s">
        <v>357</v>
      </c>
      <c r="AK2873" s="3">
        <v>4</v>
      </c>
      <c r="AL2873" s="3">
        <v>0</v>
      </c>
    </row>
    <row r="2874" spans="31:38" x14ac:dyDescent="0.25">
      <c r="AE2874" s="3" t="str">
        <f t="shared" si="122"/>
        <v>RA_514_63.5_4_202425</v>
      </c>
      <c r="AF2874" s="3">
        <v>202425</v>
      </c>
      <c r="AG2874" s="3" t="s">
        <v>193</v>
      </c>
      <c r="AH2874" s="3">
        <v>514</v>
      </c>
      <c r="AI2874" s="3">
        <v>63.5</v>
      </c>
      <c r="AJ2874" s="3" t="s">
        <v>357</v>
      </c>
      <c r="AK2874" s="3">
        <v>4</v>
      </c>
      <c r="AL2874" s="3">
        <v>297.47000000000003</v>
      </c>
    </row>
    <row r="2875" spans="31:38" x14ac:dyDescent="0.25">
      <c r="AE2875" s="3" t="str">
        <f t="shared" si="122"/>
        <v>RA_526_63.5_4_202425</v>
      </c>
      <c r="AF2875" s="3">
        <v>202425</v>
      </c>
      <c r="AG2875" s="3" t="s">
        <v>193</v>
      </c>
      <c r="AH2875" s="3">
        <v>526</v>
      </c>
      <c r="AI2875" s="3">
        <v>63.5</v>
      </c>
      <c r="AJ2875" s="3" t="s">
        <v>357</v>
      </c>
      <c r="AK2875" s="3">
        <v>4</v>
      </c>
      <c r="AL2875" s="3">
        <v>329.15842811054472</v>
      </c>
    </row>
    <row r="2876" spans="31:38" x14ac:dyDescent="0.25">
      <c r="AE2876" s="3" t="str">
        <f t="shared" si="122"/>
        <v>RA_528_63.5_4_202425</v>
      </c>
      <c r="AF2876" s="3">
        <v>202425</v>
      </c>
      <c r="AG2876" s="3" t="s">
        <v>193</v>
      </c>
      <c r="AH2876" s="3">
        <v>528</v>
      </c>
      <c r="AI2876" s="3">
        <v>63.5</v>
      </c>
      <c r="AJ2876" s="3" t="s">
        <v>357</v>
      </c>
      <c r="AK2876" s="3">
        <v>4</v>
      </c>
      <c r="AL2876" s="3">
        <v>40</v>
      </c>
    </row>
    <row r="2877" spans="31:38" x14ac:dyDescent="0.25">
      <c r="AE2877" s="3" t="str">
        <f t="shared" si="122"/>
        <v>RA_530_63.5_4_202425</v>
      </c>
      <c r="AF2877" s="3">
        <v>202425</v>
      </c>
      <c r="AG2877" s="3" t="s">
        <v>193</v>
      </c>
      <c r="AH2877" s="3">
        <v>530</v>
      </c>
      <c r="AI2877" s="3">
        <v>63.5</v>
      </c>
      <c r="AJ2877" s="3" t="s">
        <v>357</v>
      </c>
      <c r="AK2877" s="3">
        <v>4</v>
      </c>
      <c r="AL2877" s="3">
        <v>521.678</v>
      </c>
    </row>
    <row r="2878" spans="31:38" x14ac:dyDescent="0.25">
      <c r="AE2878" s="3" t="str">
        <f t="shared" si="122"/>
        <v>RA_532_63.5_4_202425</v>
      </c>
      <c r="AF2878" s="3">
        <v>202425</v>
      </c>
      <c r="AG2878" s="3" t="s">
        <v>193</v>
      </c>
      <c r="AH2878" s="3">
        <v>532</v>
      </c>
      <c r="AI2878" s="3">
        <v>63.5</v>
      </c>
      <c r="AJ2878" s="3" t="s">
        <v>357</v>
      </c>
      <c r="AK2878" s="3">
        <v>4</v>
      </c>
      <c r="AL2878" s="3">
        <v>0</v>
      </c>
    </row>
    <row r="2879" spans="31:38" x14ac:dyDescent="0.25">
      <c r="AE2879" s="3" t="str">
        <f t="shared" si="122"/>
        <v>RA_534_63.5_4_202425</v>
      </c>
      <c r="AF2879" s="3">
        <v>202425</v>
      </c>
      <c r="AG2879" s="3" t="s">
        <v>193</v>
      </c>
      <c r="AH2879" s="3">
        <v>534</v>
      </c>
      <c r="AI2879" s="3">
        <v>63.5</v>
      </c>
      <c r="AJ2879" s="3" t="s">
        <v>357</v>
      </c>
      <c r="AK2879" s="3">
        <v>4</v>
      </c>
      <c r="AL2879" s="3">
        <v>764.33399999999995</v>
      </c>
    </row>
    <row r="2880" spans="31:38" x14ac:dyDescent="0.25">
      <c r="AE2880" s="3" t="str">
        <f t="shared" si="122"/>
        <v>RA_536_63.5_4_202425</v>
      </c>
      <c r="AF2880" s="3">
        <v>202425</v>
      </c>
      <c r="AG2880" s="3" t="s">
        <v>193</v>
      </c>
      <c r="AH2880" s="3">
        <v>536</v>
      </c>
      <c r="AI2880" s="3">
        <v>63.5</v>
      </c>
      <c r="AJ2880" s="3" t="s">
        <v>357</v>
      </c>
      <c r="AK2880" s="3">
        <v>4</v>
      </c>
      <c r="AL2880" s="3">
        <v>152.518</v>
      </c>
    </row>
    <row r="2881" spans="31:38" x14ac:dyDescent="0.25">
      <c r="AE2881" s="3" t="str">
        <f t="shared" si="122"/>
        <v>RA_538_63.5_4_202425</v>
      </c>
      <c r="AF2881" s="3">
        <v>202425</v>
      </c>
      <c r="AG2881" s="3" t="s">
        <v>193</v>
      </c>
      <c r="AH2881" s="3">
        <v>538</v>
      </c>
      <c r="AI2881" s="3">
        <v>63.5</v>
      </c>
      <c r="AJ2881" s="3" t="s">
        <v>357</v>
      </c>
      <c r="AK2881" s="3">
        <v>4</v>
      </c>
      <c r="AL2881" s="3">
        <v>0</v>
      </c>
    </row>
    <row r="2882" spans="31:38" x14ac:dyDescent="0.25">
      <c r="AE2882" s="3" t="str">
        <f t="shared" si="122"/>
        <v>RA_540_63.5_4_202425</v>
      </c>
      <c r="AF2882" s="3">
        <v>202425</v>
      </c>
      <c r="AG2882" s="3" t="s">
        <v>193</v>
      </c>
      <c r="AH2882" s="3">
        <v>540</v>
      </c>
      <c r="AI2882" s="3">
        <v>63.5</v>
      </c>
      <c r="AJ2882" s="3" t="s">
        <v>357</v>
      </c>
      <c r="AK2882" s="3">
        <v>4</v>
      </c>
      <c r="AL2882" s="3">
        <v>282.95600000000002</v>
      </c>
    </row>
    <row r="2883" spans="31:38" x14ac:dyDescent="0.25">
      <c r="AE2883" s="3" t="str">
        <f t="shared" si="122"/>
        <v>RA_520_63.5_4_202425</v>
      </c>
      <c r="AF2883" s="3">
        <v>202425</v>
      </c>
      <c r="AG2883" s="3" t="s">
        <v>193</v>
      </c>
      <c r="AH2883" s="3">
        <v>520</v>
      </c>
      <c r="AI2883" s="3">
        <v>63.5</v>
      </c>
      <c r="AJ2883" s="3" t="s">
        <v>357</v>
      </c>
      <c r="AK2883" s="3">
        <v>4</v>
      </c>
      <c r="AL2883" s="3">
        <v>437.49299999999999</v>
      </c>
    </row>
    <row r="2884" spans="31:38" x14ac:dyDescent="0.25">
      <c r="AE2884" s="3" t="str">
        <f t="shared" ref="AE2884:AE2947" si="123">AG2884&amp;"_"&amp;AH2884&amp;"_"&amp;AI2884&amp;"_"&amp;AK2884&amp;"_"&amp;AF2884</f>
        <v>RA_562_63.6_4_202526</v>
      </c>
      <c r="AF2884" s="3">
        <v>202526</v>
      </c>
      <c r="AG2884" s="3" t="s">
        <v>193</v>
      </c>
      <c r="AH2884" s="3">
        <v>562</v>
      </c>
      <c r="AI2884" s="3">
        <v>63.6</v>
      </c>
      <c r="AJ2884" s="3" t="s">
        <v>113</v>
      </c>
      <c r="AK2884" s="3">
        <v>4</v>
      </c>
      <c r="AL2884" s="3">
        <v>0</v>
      </c>
    </row>
    <row r="2885" spans="31:38" x14ac:dyDescent="0.25">
      <c r="AE2885" s="3" t="str">
        <f t="shared" si="123"/>
        <v>RA_552_63.6_4_202526</v>
      </c>
      <c r="AF2885" s="3">
        <v>202526</v>
      </c>
      <c r="AG2885" s="3" t="s">
        <v>193</v>
      </c>
      <c r="AH2885" s="3">
        <v>552</v>
      </c>
      <c r="AI2885" s="3">
        <v>63.6</v>
      </c>
      <c r="AJ2885" s="3" t="s">
        <v>113</v>
      </c>
      <c r="AK2885" s="3">
        <v>4</v>
      </c>
      <c r="AL2885" s="3">
        <v>0</v>
      </c>
    </row>
    <row r="2886" spans="31:38" x14ac:dyDescent="0.25">
      <c r="AE2886" s="3" t="str">
        <f t="shared" si="123"/>
        <v>RA_550_63.6_4_202526</v>
      </c>
      <c r="AF2886" s="3">
        <v>202526</v>
      </c>
      <c r="AG2886" s="3" t="s">
        <v>193</v>
      </c>
      <c r="AH2886" s="3">
        <v>550</v>
      </c>
      <c r="AI2886" s="3">
        <v>63.6</v>
      </c>
      <c r="AJ2886" s="3" t="s">
        <v>113</v>
      </c>
      <c r="AK2886" s="3">
        <v>4</v>
      </c>
      <c r="AL2886" s="3">
        <v>327.59300000000002</v>
      </c>
    </row>
    <row r="2887" spans="31:38" x14ac:dyDescent="0.25">
      <c r="AE2887" s="3" t="str">
        <f t="shared" si="123"/>
        <v>RA_548_63.6_4_202526</v>
      </c>
      <c r="AF2887" s="3">
        <v>202526</v>
      </c>
      <c r="AG2887" s="3" t="s">
        <v>193</v>
      </c>
      <c r="AH2887" s="3">
        <v>548</v>
      </c>
      <c r="AI2887" s="3">
        <v>63.6</v>
      </c>
      <c r="AJ2887" s="3" t="s">
        <v>113</v>
      </c>
      <c r="AK2887" s="3">
        <v>4</v>
      </c>
      <c r="AL2887" s="3">
        <v>0</v>
      </c>
    </row>
    <row r="2888" spans="31:38" x14ac:dyDescent="0.25">
      <c r="AE2888" s="3" t="str">
        <f t="shared" si="123"/>
        <v>RA_564_63.6_4_202526</v>
      </c>
      <c r="AF2888" s="3">
        <v>202526</v>
      </c>
      <c r="AG2888" s="3" t="s">
        <v>193</v>
      </c>
      <c r="AH2888" s="3">
        <v>564</v>
      </c>
      <c r="AI2888" s="3">
        <v>63.6</v>
      </c>
      <c r="AJ2888" s="3" t="s">
        <v>113</v>
      </c>
      <c r="AK2888" s="3">
        <v>4</v>
      </c>
      <c r="AL2888" s="3">
        <v>0</v>
      </c>
    </row>
    <row r="2889" spans="31:38" x14ac:dyDescent="0.25">
      <c r="AE2889" s="3" t="str">
        <f t="shared" si="123"/>
        <v>RA_545_63.6_4_202526</v>
      </c>
      <c r="AF2889" s="3">
        <v>202526</v>
      </c>
      <c r="AG2889" s="3" t="s">
        <v>193</v>
      </c>
      <c r="AH2889" s="3">
        <v>545</v>
      </c>
      <c r="AI2889" s="3">
        <v>63.6</v>
      </c>
      <c r="AJ2889" s="3" t="s">
        <v>113</v>
      </c>
      <c r="AK2889" s="3">
        <v>4</v>
      </c>
      <c r="AL2889" s="3">
        <v>0</v>
      </c>
    </row>
    <row r="2890" spans="31:38" x14ac:dyDescent="0.25">
      <c r="AE2890" s="3" t="str">
        <f t="shared" si="123"/>
        <v>RA_582_63.6_4_202526</v>
      </c>
      <c r="AF2890" s="3">
        <v>202526</v>
      </c>
      <c r="AG2890" s="3" t="s">
        <v>193</v>
      </c>
      <c r="AH2890" s="3">
        <v>582</v>
      </c>
      <c r="AI2890" s="3">
        <v>63.6</v>
      </c>
      <c r="AJ2890" s="3" t="s">
        <v>113</v>
      </c>
      <c r="AK2890" s="3">
        <v>4</v>
      </c>
      <c r="AL2890" s="3">
        <v>0</v>
      </c>
    </row>
    <row r="2891" spans="31:38" x14ac:dyDescent="0.25">
      <c r="AE2891" s="3" t="str">
        <f t="shared" si="123"/>
        <v>RA_546_63.6_4_202526</v>
      </c>
      <c r="AF2891" s="3">
        <v>202526</v>
      </c>
      <c r="AG2891" s="3" t="s">
        <v>193</v>
      </c>
      <c r="AH2891" s="3">
        <v>546</v>
      </c>
      <c r="AI2891" s="3">
        <v>63.6</v>
      </c>
      <c r="AJ2891" s="3" t="s">
        <v>113</v>
      </c>
      <c r="AK2891" s="3">
        <v>4</v>
      </c>
      <c r="AL2891" s="3">
        <v>246</v>
      </c>
    </row>
    <row r="2892" spans="31:38" x14ac:dyDescent="0.25">
      <c r="AE2892" s="3" t="str">
        <f t="shared" si="123"/>
        <v>RA_566_63.6_4_202526</v>
      </c>
      <c r="AF2892" s="3">
        <v>202526</v>
      </c>
      <c r="AG2892" s="3" t="s">
        <v>193</v>
      </c>
      <c r="AH2892" s="3">
        <v>566</v>
      </c>
      <c r="AI2892" s="3">
        <v>63.6</v>
      </c>
      <c r="AJ2892" s="3" t="s">
        <v>113</v>
      </c>
      <c r="AK2892" s="3">
        <v>4</v>
      </c>
      <c r="AL2892" s="3">
        <v>0</v>
      </c>
    </row>
    <row r="2893" spans="31:38" x14ac:dyDescent="0.25">
      <c r="AE2893" s="3" t="str">
        <f t="shared" si="123"/>
        <v>RA_568_63.6_4_202526</v>
      </c>
      <c r="AF2893" s="3">
        <v>202526</v>
      </c>
      <c r="AG2893" s="3" t="s">
        <v>193</v>
      </c>
      <c r="AH2893" s="3">
        <v>568</v>
      </c>
      <c r="AI2893" s="3">
        <v>63.6</v>
      </c>
      <c r="AJ2893" s="3" t="s">
        <v>113</v>
      </c>
      <c r="AK2893" s="3">
        <v>4</v>
      </c>
      <c r="AL2893" s="3">
        <v>0</v>
      </c>
    </row>
    <row r="2894" spans="31:38" x14ac:dyDescent="0.25">
      <c r="AE2894" s="3" t="str">
        <f t="shared" si="123"/>
        <v>RA_572_63.6_4_202526</v>
      </c>
      <c r="AF2894" s="3">
        <v>202526</v>
      </c>
      <c r="AG2894" s="3" t="s">
        <v>193</v>
      </c>
      <c r="AH2894" s="3">
        <v>572</v>
      </c>
      <c r="AI2894" s="3">
        <v>63.6</v>
      </c>
      <c r="AJ2894" s="3" t="s">
        <v>113</v>
      </c>
      <c r="AK2894" s="3">
        <v>4</v>
      </c>
      <c r="AL2894" s="3">
        <v>0</v>
      </c>
    </row>
    <row r="2895" spans="31:38" x14ac:dyDescent="0.25">
      <c r="AE2895" s="3" t="str">
        <f t="shared" si="123"/>
        <v>RA_576_63.6_4_202526</v>
      </c>
      <c r="AF2895" s="3">
        <v>202526</v>
      </c>
      <c r="AG2895" s="3" t="s">
        <v>193</v>
      </c>
      <c r="AH2895" s="3">
        <v>576</v>
      </c>
      <c r="AI2895" s="3">
        <v>63.6</v>
      </c>
      <c r="AJ2895" s="3" t="s">
        <v>113</v>
      </c>
      <c r="AK2895" s="3">
        <v>4</v>
      </c>
      <c r="AL2895" s="3">
        <v>0</v>
      </c>
    </row>
    <row r="2896" spans="31:38" x14ac:dyDescent="0.25">
      <c r="AE2896" s="3" t="str">
        <f t="shared" si="123"/>
        <v>RA_586_63.6_4_202526</v>
      </c>
      <c r="AF2896" s="3">
        <v>202526</v>
      </c>
      <c r="AG2896" s="3" t="s">
        <v>193</v>
      </c>
      <c r="AH2896" s="3">
        <v>586</v>
      </c>
      <c r="AI2896" s="3">
        <v>63.6</v>
      </c>
      <c r="AJ2896" s="3" t="s">
        <v>113</v>
      </c>
      <c r="AK2896" s="3">
        <v>4</v>
      </c>
      <c r="AL2896" s="3">
        <v>0</v>
      </c>
    </row>
    <row r="2897" spans="31:38" x14ac:dyDescent="0.25">
      <c r="AE2897" s="3" t="str">
        <f t="shared" si="123"/>
        <v>RA_544_63.6_4_202526</v>
      </c>
      <c r="AF2897" s="3">
        <v>202526</v>
      </c>
      <c r="AG2897" s="3" t="s">
        <v>193</v>
      </c>
      <c r="AH2897" s="3">
        <v>544</v>
      </c>
      <c r="AI2897" s="3">
        <v>63.6</v>
      </c>
      <c r="AJ2897" s="3" t="s">
        <v>113</v>
      </c>
      <c r="AK2897" s="3">
        <v>4</v>
      </c>
      <c r="AL2897" s="3">
        <v>0</v>
      </c>
    </row>
    <row r="2898" spans="31:38" x14ac:dyDescent="0.25">
      <c r="AE2898" s="3" t="str">
        <f t="shared" si="123"/>
        <v>RA_584_63.6_4_202526</v>
      </c>
      <c r="AF2898" s="3">
        <v>202526</v>
      </c>
      <c r="AG2898" s="3" t="s">
        <v>193</v>
      </c>
      <c r="AH2898" s="3">
        <v>584</v>
      </c>
      <c r="AI2898" s="3">
        <v>63.6</v>
      </c>
      <c r="AJ2898" s="3" t="s">
        <v>113</v>
      </c>
      <c r="AK2898" s="3">
        <v>4</v>
      </c>
      <c r="AL2898" s="3">
        <v>0</v>
      </c>
    </row>
    <row r="2899" spans="31:38" x14ac:dyDescent="0.25">
      <c r="AE2899" s="3" t="str">
        <f t="shared" si="123"/>
        <v>RA_574_63.6_4_202526</v>
      </c>
      <c r="AF2899" s="3">
        <v>202526</v>
      </c>
      <c r="AG2899" s="3" t="s">
        <v>193</v>
      </c>
      <c r="AH2899" s="3">
        <v>574</v>
      </c>
      <c r="AI2899" s="3">
        <v>63.6</v>
      </c>
      <c r="AJ2899" s="3" t="s">
        <v>113</v>
      </c>
      <c r="AK2899" s="3">
        <v>4</v>
      </c>
      <c r="AL2899" s="3">
        <v>0</v>
      </c>
    </row>
    <row r="2900" spans="31:38" x14ac:dyDescent="0.25">
      <c r="AE2900" s="3" t="str">
        <f t="shared" si="123"/>
        <v>RA_522_63.6_4_202526</v>
      </c>
      <c r="AF2900" s="3">
        <v>202526</v>
      </c>
      <c r="AG2900" s="3" t="s">
        <v>193</v>
      </c>
      <c r="AH2900" s="3">
        <v>522</v>
      </c>
      <c r="AI2900" s="3">
        <v>63.6</v>
      </c>
      <c r="AJ2900" s="3" t="s">
        <v>113</v>
      </c>
      <c r="AK2900" s="3">
        <v>4</v>
      </c>
      <c r="AL2900" s="3">
        <v>75.212999999999994</v>
      </c>
    </row>
    <row r="2901" spans="31:38" x14ac:dyDescent="0.25">
      <c r="AE2901" s="3" t="str">
        <f t="shared" si="123"/>
        <v>RA_542_63.6_4_202526</v>
      </c>
      <c r="AF2901" s="3">
        <v>202526</v>
      </c>
      <c r="AG2901" s="3" t="s">
        <v>193</v>
      </c>
      <c r="AH2901" s="3">
        <v>542</v>
      </c>
      <c r="AI2901" s="3">
        <v>63.6</v>
      </c>
      <c r="AJ2901" s="3" t="s">
        <v>113</v>
      </c>
      <c r="AK2901" s="3">
        <v>4</v>
      </c>
      <c r="AL2901" s="3">
        <v>0</v>
      </c>
    </row>
    <row r="2902" spans="31:38" x14ac:dyDescent="0.25">
      <c r="AE2902" s="3" t="str">
        <f t="shared" si="123"/>
        <v>RA_512_63.6_4_202526</v>
      </c>
      <c r="AF2902" s="3">
        <v>202526</v>
      </c>
      <c r="AG2902" s="3" t="s">
        <v>193</v>
      </c>
      <c r="AH2902" s="3">
        <v>512</v>
      </c>
      <c r="AI2902" s="3">
        <v>63.6</v>
      </c>
      <c r="AJ2902" s="3" t="s">
        <v>113</v>
      </c>
      <c r="AK2902" s="3">
        <v>4</v>
      </c>
      <c r="AL2902" s="3">
        <v>73</v>
      </c>
    </row>
    <row r="2903" spans="31:38" x14ac:dyDescent="0.25">
      <c r="AE2903" s="3" t="str">
        <f t="shared" si="123"/>
        <v>RA_516_63.6_4_202526</v>
      </c>
      <c r="AF2903" s="3">
        <v>202526</v>
      </c>
      <c r="AG2903" s="3" t="s">
        <v>193</v>
      </c>
      <c r="AH2903" s="3">
        <v>516</v>
      </c>
      <c r="AI2903" s="3">
        <v>63.6</v>
      </c>
      <c r="AJ2903" s="3" t="s">
        <v>113</v>
      </c>
      <c r="AK2903" s="3">
        <v>4</v>
      </c>
      <c r="AL2903" s="3">
        <v>0</v>
      </c>
    </row>
    <row r="2904" spans="31:38" x14ac:dyDescent="0.25">
      <c r="AE2904" s="3" t="str">
        <f t="shared" si="123"/>
        <v>RA_520_63.6_4_202526</v>
      </c>
      <c r="AF2904" s="3">
        <v>202526</v>
      </c>
      <c r="AG2904" s="3" t="s">
        <v>193</v>
      </c>
      <c r="AH2904" s="3">
        <v>520</v>
      </c>
      <c r="AI2904" s="3">
        <v>63.6</v>
      </c>
      <c r="AJ2904" s="3" t="s">
        <v>113</v>
      </c>
      <c r="AK2904" s="3">
        <v>4</v>
      </c>
      <c r="AL2904" s="3">
        <v>186.05599999999998</v>
      </c>
    </row>
    <row r="2905" spans="31:38" x14ac:dyDescent="0.25">
      <c r="AE2905" s="3" t="str">
        <f t="shared" si="123"/>
        <v>RA_514_63.6_4_202526</v>
      </c>
      <c r="AF2905" s="3">
        <v>202526</v>
      </c>
      <c r="AG2905" s="3" t="s">
        <v>193</v>
      </c>
      <c r="AH2905" s="3">
        <v>514</v>
      </c>
      <c r="AI2905" s="3">
        <v>63.6</v>
      </c>
      <c r="AJ2905" s="3" t="s">
        <v>113</v>
      </c>
      <c r="AK2905" s="3">
        <v>4</v>
      </c>
      <c r="AL2905" s="3">
        <v>0</v>
      </c>
    </row>
    <row r="2906" spans="31:38" x14ac:dyDescent="0.25">
      <c r="AE2906" s="3" t="str">
        <f t="shared" si="123"/>
        <v>RA_524_63.6_4_202526</v>
      </c>
      <c r="AF2906" s="3">
        <v>202526</v>
      </c>
      <c r="AG2906" s="3" t="s">
        <v>193</v>
      </c>
      <c r="AH2906" s="3">
        <v>524</v>
      </c>
      <c r="AI2906" s="3">
        <v>63.6</v>
      </c>
      <c r="AJ2906" s="3" t="s">
        <v>113</v>
      </c>
      <c r="AK2906" s="3">
        <v>4</v>
      </c>
      <c r="AL2906" s="3">
        <v>213.27</v>
      </c>
    </row>
    <row r="2907" spans="31:38" x14ac:dyDescent="0.25">
      <c r="AE2907" s="3" t="str">
        <f t="shared" si="123"/>
        <v>RA_526_63.6_4_202526</v>
      </c>
      <c r="AF2907" s="3">
        <v>202526</v>
      </c>
      <c r="AG2907" s="3" t="s">
        <v>193</v>
      </c>
      <c r="AH2907" s="3">
        <v>526</v>
      </c>
      <c r="AI2907" s="3">
        <v>63.6</v>
      </c>
      <c r="AJ2907" s="3" t="s">
        <v>113</v>
      </c>
      <c r="AK2907" s="3">
        <v>4</v>
      </c>
      <c r="AL2907" s="3">
        <v>168</v>
      </c>
    </row>
    <row r="2908" spans="31:38" x14ac:dyDescent="0.25">
      <c r="AE2908" s="3" t="str">
        <f t="shared" si="123"/>
        <v>RA_528_63.6_4_202526</v>
      </c>
      <c r="AF2908" s="3">
        <v>202526</v>
      </c>
      <c r="AG2908" s="3" t="s">
        <v>193</v>
      </c>
      <c r="AH2908" s="3">
        <v>528</v>
      </c>
      <c r="AI2908" s="3">
        <v>63.6</v>
      </c>
      <c r="AJ2908" s="3" t="s">
        <v>113</v>
      </c>
      <c r="AK2908" s="3">
        <v>4</v>
      </c>
      <c r="AL2908" s="3">
        <v>0</v>
      </c>
    </row>
    <row r="2909" spans="31:38" x14ac:dyDescent="0.25">
      <c r="AE2909" s="3" t="str">
        <f t="shared" si="123"/>
        <v>RA_530_63.6_4_202526</v>
      </c>
      <c r="AF2909" s="3">
        <v>202526</v>
      </c>
      <c r="AG2909" s="3" t="s">
        <v>193</v>
      </c>
      <c r="AH2909" s="3">
        <v>530</v>
      </c>
      <c r="AI2909" s="3">
        <v>63.6</v>
      </c>
      <c r="AJ2909" s="3" t="s">
        <v>113</v>
      </c>
      <c r="AK2909" s="3">
        <v>4</v>
      </c>
      <c r="AL2909" s="3">
        <v>0</v>
      </c>
    </row>
    <row r="2910" spans="31:38" x14ac:dyDescent="0.25">
      <c r="AE2910" s="3" t="str">
        <f t="shared" si="123"/>
        <v>RA_532_63.6_4_202526</v>
      </c>
      <c r="AF2910" s="3">
        <v>202526</v>
      </c>
      <c r="AG2910" s="3" t="s">
        <v>193</v>
      </c>
      <c r="AH2910" s="3">
        <v>532</v>
      </c>
      <c r="AI2910" s="3">
        <v>63.6</v>
      </c>
      <c r="AJ2910" s="3" t="s">
        <v>113</v>
      </c>
      <c r="AK2910" s="3">
        <v>4</v>
      </c>
      <c r="AL2910" s="3">
        <v>0</v>
      </c>
    </row>
    <row r="2911" spans="31:38" x14ac:dyDescent="0.25">
      <c r="AE2911" s="3" t="str">
        <f t="shared" si="123"/>
        <v>RA_534_63.6_4_202526</v>
      </c>
      <c r="AF2911" s="3">
        <v>202526</v>
      </c>
      <c r="AG2911" s="3" t="s">
        <v>193</v>
      </c>
      <c r="AH2911" s="3">
        <v>534</v>
      </c>
      <c r="AI2911" s="3">
        <v>63.6</v>
      </c>
      <c r="AJ2911" s="3" t="s">
        <v>113</v>
      </c>
      <c r="AK2911" s="3">
        <v>4</v>
      </c>
      <c r="AL2911" s="3">
        <v>0</v>
      </c>
    </row>
    <row r="2912" spans="31:38" x14ac:dyDescent="0.25">
      <c r="AE2912" s="3" t="str">
        <f t="shared" si="123"/>
        <v>RA_536_63.6_4_202526</v>
      </c>
      <c r="AF2912" s="3">
        <v>202526</v>
      </c>
      <c r="AG2912" s="3" t="s">
        <v>193</v>
      </c>
      <c r="AH2912" s="3">
        <v>536</v>
      </c>
      <c r="AI2912" s="3">
        <v>63.6</v>
      </c>
      <c r="AJ2912" s="3" t="s">
        <v>113</v>
      </c>
      <c r="AK2912" s="3">
        <v>4</v>
      </c>
      <c r="AL2912" s="3">
        <v>467.02</v>
      </c>
    </row>
    <row r="2913" spans="31:38" x14ac:dyDescent="0.25">
      <c r="AE2913" s="3" t="str">
        <f t="shared" si="123"/>
        <v>RA_538_63.6_4_202526</v>
      </c>
      <c r="AF2913" s="3">
        <v>202526</v>
      </c>
      <c r="AG2913" s="3" t="s">
        <v>193</v>
      </c>
      <c r="AH2913" s="3">
        <v>538</v>
      </c>
      <c r="AI2913" s="3">
        <v>63.6</v>
      </c>
      <c r="AJ2913" s="3" t="s">
        <v>113</v>
      </c>
      <c r="AK2913" s="3">
        <v>4</v>
      </c>
      <c r="AL2913" s="3">
        <v>0</v>
      </c>
    </row>
    <row r="2914" spans="31:38" x14ac:dyDescent="0.25">
      <c r="AE2914" s="3" t="str">
        <f t="shared" si="123"/>
        <v>RA_540_63.6_4_202526</v>
      </c>
      <c r="AF2914" s="3">
        <v>202526</v>
      </c>
      <c r="AG2914" s="3" t="s">
        <v>193</v>
      </c>
      <c r="AH2914" s="3">
        <v>540</v>
      </c>
      <c r="AI2914" s="3">
        <v>63.6</v>
      </c>
      <c r="AJ2914" s="3" t="s">
        <v>113</v>
      </c>
      <c r="AK2914" s="3">
        <v>4</v>
      </c>
      <c r="AL2914" s="3">
        <v>0</v>
      </c>
    </row>
    <row r="2915" spans="31:38" x14ac:dyDescent="0.25">
      <c r="AE2915" s="3" t="str">
        <f t="shared" si="123"/>
        <v>RA_518_63.6_4_202526</v>
      </c>
      <c r="AF2915" s="3">
        <v>202526</v>
      </c>
      <c r="AG2915" s="3" t="s">
        <v>193</v>
      </c>
      <c r="AH2915" s="3">
        <v>518</v>
      </c>
      <c r="AI2915" s="3">
        <v>63.6</v>
      </c>
      <c r="AJ2915" s="3" t="s">
        <v>113</v>
      </c>
      <c r="AK2915" s="3">
        <v>4</v>
      </c>
      <c r="AL2915" s="3">
        <v>1104.0210692566127</v>
      </c>
    </row>
    <row r="2916" spans="31:38" x14ac:dyDescent="0.25">
      <c r="AE2916" s="3" t="str">
        <f t="shared" si="123"/>
        <v>RA_586_63.6_4_202425</v>
      </c>
      <c r="AF2916" s="3">
        <v>202425</v>
      </c>
      <c r="AG2916" s="3" t="s">
        <v>193</v>
      </c>
      <c r="AH2916" s="3">
        <v>586</v>
      </c>
      <c r="AI2916" s="3">
        <v>63.6</v>
      </c>
      <c r="AJ2916" s="3" t="s">
        <v>113</v>
      </c>
      <c r="AK2916" s="3">
        <v>4</v>
      </c>
      <c r="AL2916" s="3">
        <v>0</v>
      </c>
    </row>
    <row r="2917" spans="31:38" x14ac:dyDescent="0.25">
      <c r="AE2917" s="3" t="str">
        <f t="shared" si="123"/>
        <v>RA_562_63.6_4_202425</v>
      </c>
      <c r="AF2917" s="3">
        <v>202425</v>
      </c>
      <c r="AG2917" s="3" t="s">
        <v>193</v>
      </c>
      <c r="AH2917" s="3">
        <v>562</v>
      </c>
      <c r="AI2917" s="3">
        <v>63.6</v>
      </c>
      <c r="AJ2917" s="3" t="s">
        <v>113</v>
      </c>
      <c r="AK2917" s="3">
        <v>4</v>
      </c>
      <c r="AL2917" s="3">
        <v>0</v>
      </c>
    </row>
    <row r="2918" spans="31:38" x14ac:dyDescent="0.25">
      <c r="AE2918" s="3" t="str">
        <f t="shared" si="123"/>
        <v>RA_545_63.6_4_202425</v>
      </c>
      <c r="AF2918" s="3">
        <v>202425</v>
      </c>
      <c r="AG2918" s="3" t="s">
        <v>193</v>
      </c>
      <c r="AH2918" s="3">
        <v>545</v>
      </c>
      <c r="AI2918" s="3">
        <v>63.6</v>
      </c>
      <c r="AJ2918" s="3" t="s">
        <v>113</v>
      </c>
      <c r="AK2918" s="3">
        <v>4</v>
      </c>
      <c r="AL2918" s="3">
        <v>0</v>
      </c>
    </row>
    <row r="2919" spans="31:38" x14ac:dyDescent="0.25">
      <c r="AE2919" s="3" t="str">
        <f t="shared" si="123"/>
        <v>RA_546_63.6_4_202425</v>
      </c>
      <c r="AF2919" s="3">
        <v>202425</v>
      </c>
      <c r="AG2919" s="3" t="s">
        <v>193</v>
      </c>
      <c r="AH2919" s="3">
        <v>546</v>
      </c>
      <c r="AI2919" s="3">
        <v>63.6</v>
      </c>
      <c r="AJ2919" s="3" t="s">
        <v>113</v>
      </c>
      <c r="AK2919" s="3">
        <v>4</v>
      </c>
      <c r="AL2919" s="3">
        <v>48</v>
      </c>
    </row>
    <row r="2920" spans="31:38" x14ac:dyDescent="0.25">
      <c r="AE2920" s="3" t="str">
        <f t="shared" si="123"/>
        <v>RA_548_63.6_4_202425</v>
      </c>
      <c r="AF2920" s="3">
        <v>202425</v>
      </c>
      <c r="AG2920" s="3" t="s">
        <v>193</v>
      </c>
      <c r="AH2920" s="3">
        <v>548</v>
      </c>
      <c r="AI2920" s="3">
        <v>63.6</v>
      </c>
      <c r="AJ2920" s="3" t="s">
        <v>113</v>
      </c>
      <c r="AK2920" s="3">
        <v>4</v>
      </c>
      <c r="AL2920" s="3">
        <v>0</v>
      </c>
    </row>
    <row r="2921" spans="31:38" x14ac:dyDescent="0.25">
      <c r="AE2921" s="3" t="str">
        <f t="shared" si="123"/>
        <v>RA_550_63.6_4_202425</v>
      </c>
      <c r="AF2921" s="3">
        <v>202425</v>
      </c>
      <c r="AG2921" s="3" t="s">
        <v>193</v>
      </c>
      <c r="AH2921" s="3">
        <v>550</v>
      </c>
      <c r="AI2921" s="3">
        <v>63.6</v>
      </c>
      <c r="AJ2921" s="3" t="s">
        <v>113</v>
      </c>
      <c r="AK2921" s="3">
        <v>4</v>
      </c>
      <c r="AL2921" s="3">
        <v>510.97899999999998</v>
      </c>
    </row>
    <row r="2922" spans="31:38" x14ac:dyDescent="0.25">
      <c r="AE2922" s="3" t="str">
        <f t="shared" si="123"/>
        <v>RA_552_63.6_4_202425</v>
      </c>
      <c r="AF2922" s="3">
        <v>202425</v>
      </c>
      <c r="AG2922" s="3" t="s">
        <v>193</v>
      </c>
      <c r="AH2922" s="3">
        <v>552</v>
      </c>
      <c r="AI2922" s="3">
        <v>63.6</v>
      </c>
      <c r="AJ2922" s="3" t="s">
        <v>113</v>
      </c>
      <c r="AK2922" s="3">
        <v>4</v>
      </c>
      <c r="AL2922" s="3">
        <v>0</v>
      </c>
    </row>
    <row r="2923" spans="31:38" x14ac:dyDescent="0.25">
      <c r="AE2923" s="3" t="str">
        <f t="shared" si="123"/>
        <v>RA_564_63.6_4_202425</v>
      </c>
      <c r="AF2923" s="3">
        <v>202425</v>
      </c>
      <c r="AG2923" s="3" t="s">
        <v>193</v>
      </c>
      <c r="AH2923" s="3">
        <v>564</v>
      </c>
      <c r="AI2923" s="3">
        <v>63.6</v>
      </c>
      <c r="AJ2923" s="3" t="s">
        <v>113</v>
      </c>
      <c r="AK2923" s="3">
        <v>4</v>
      </c>
      <c r="AL2923" s="3">
        <v>0</v>
      </c>
    </row>
    <row r="2924" spans="31:38" x14ac:dyDescent="0.25">
      <c r="AE2924" s="3" t="str">
        <f t="shared" si="123"/>
        <v>RA_566_63.6_4_202425</v>
      </c>
      <c r="AF2924" s="3">
        <v>202425</v>
      </c>
      <c r="AG2924" s="3" t="s">
        <v>193</v>
      </c>
      <c r="AH2924" s="3">
        <v>566</v>
      </c>
      <c r="AI2924" s="3">
        <v>63.6</v>
      </c>
      <c r="AJ2924" s="3" t="s">
        <v>113</v>
      </c>
      <c r="AK2924" s="3">
        <v>4</v>
      </c>
      <c r="AL2924" s="3">
        <v>0</v>
      </c>
    </row>
    <row r="2925" spans="31:38" x14ac:dyDescent="0.25">
      <c r="AE2925" s="3" t="str">
        <f t="shared" si="123"/>
        <v>RA_568_63.6_4_202425</v>
      </c>
      <c r="AF2925" s="3">
        <v>202425</v>
      </c>
      <c r="AG2925" s="3" t="s">
        <v>193</v>
      </c>
      <c r="AH2925" s="3">
        <v>568</v>
      </c>
      <c r="AI2925" s="3">
        <v>63.6</v>
      </c>
      <c r="AJ2925" s="3" t="s">
        <v>113</v>
      </c>
      <c r="AK2925" s="3">
        <v>4</v>
      </c>
      <c r="AL2925" s="3">
        <v>0</v>
      </c>
    </row>
    <row r="2926" spans="31:38" x14ac:dyDescent="0.25">
      <c r="AE2926" s="3" t="str">
        <f t="shared" si="123"/>
        <v>RA_572_63.6_4_202425</v>
      </c>
      <c r="AF2926" s="3">
        <v>202425</v>
      </c>
      <c r="AG2926" s="3" t="s">
        <v>193</v>
      </c>
      <c r="AH2926" s="3">
        <v>572</v>
      </c>
      <c r="AI2926" s="3">
        <v>63.6</v>
      </c>
      <c r="AJ2926" s="3" t="s">
        <v>113</v>
      </c>
      <c r="AK2926" s="3">
        <v>4</v>
      </c>
      <c r="AL2926" s="3">
        <v>0</v>
      </c>
    </row>
    <row r="2927" spans="31:38" x14ac:dyDescent="0.25">
      <c r="AE2927" s="3" t="str">
        <f t="shared" si="123"/>
        <v>RA_574_63.6_4_202425</v>
      </c>
      <c r="AF2927" s="3">
        <v>202425</v>
      </c>
      <c r="AG2927" s="3" t="s">
        <v>193</v>
      </c>
      <c r="AH2927" s="3">
        <v>574</v>
      </c>
      <c r="AI2927" s="3">
        <v>63.6</v>
      </c>
      <c r="AJ2927" s="3" t="s">
        <v>113</v>
      </c>
      <c r="AK2927" s="3">
        <v>4</v>
      </c>
      <c r="AL2927" s="3">
        <v>0</v>
      </c>
    </row>
    <row r="2928" spans="31:38" x14ac:dyDescent="0.25">
      <c r="AE2928" s="3" t="str">
        <f t="shared" si="123"/>
        <v>RA_576_63.6_4_202425</v>
      </c>
      <c r="AF2928" s="3">
        <v>202425</v>
      </c>
      <c r="AG2928" s="3" t="s">
        <v>193</v>
      </c>
      <c r="AH2928" s="3">
        <v>576</v>
      </c>
      <c r="AI2928" s="3">
        <v>63.6</v>
      </c>
      <c r="AJ2928" s="3" t="s">
        <v>113</v>
      </c>
      <c r="AK2928" s="3">
        <v>4</v>
      </c>
      <c r="AL2928" s="3">
        <v>0</v>
      </c>
    </row>
    <row r="2929" spans="31:38" x14ac:dyDescent="0.25">
      <c r="AE2929" s="3" t="str">
        <f t="shared" si="123"/>
        <v>RA_584_63.6_4_202425</v>
      </c>
      <c r="AF2929" s="3">
        <v>202425</v>
      </c>
      <c r="AG2929" s="3" t="s">
        <v>193</v>
      </c>
      <c r="AH2929" s="3">
        <v>584</v>
      </c>
      <c r="AI2929" s="3">
        <v>63.6</v>
      </c>
      <c r="AJ2929" s="3" t="s">
        <v>113</v>
      </c>
      <c r="AK2929" s="3">
        <v>4</v>
      </c>
      <c r="AL2929" s="3">
        <v>0</v>
      </c>
    </row>
    <row r="2930" spans="31:38" x14ac:dyDescent="0.25">
      <c r="AE2930" s="3" t="str">
        <f t="shared" si="123"/>
        <v>RA_540_63.6_4_202425</v>
      </c>
      <c r="AF2930" s="3">
        <v>202425</v>
      </c>
      <c r="AG2930" s="3" t="s">
        <v>193</v>
      </c>
      <c r="AH2930" s="3">
        <v>540</v>
      </c>
      <c r="AI2930" s="3">
        <v>63.6</v>
      </c>
      <c r="AJ2930" s="3" t="s">
        <v>113</v>
      </c>
      <c r="AK2930" s="3">
        <v>4</v>
      </c>
      <c r="AL2930" s="3">
        <v>0</v>
      </c>
    </row>
    <row r="2931" spans="31:38" x14ac:dyDescent="0.25">
      <c r="AE2931" s="3" t="str">
        <f t="shared" si="123"/>
        <v>RA_582_63.6_4_202425</v>
      </c>
      <c r="AF2931" s="3">
        <v>202425</v>
      </c>
      <c r="AG2931" s="3" t="s">
        <v>193</v>
      </c>
      <c r="AH2931" s="3">
        <v>582</v>
      </c>
      <c r="AI2931" s="3">
        <v>63.6</v>
      </c>
      <c r="AJ2931" s="3" t="s">
        <v>113</v>
      </c>
      <c r="AK2931" s="3">
        <v>4</v>
      </c>
      <c r="AL2931" s="3">
        <v>0</v>
      </c>
    </row>
    <row r="2932" spans="31:38" x14ac:dyDescent="0.25">
      <c r="AE2932" s="3" t="str">
        <f t="shared" si="123"/>
        <v>RA_520_63.6_4_202425</v>
      </c>
      <c r="AF2932" s="3">
        <v>202425</v>
      </c>
      <c r="AG2932" s="3" t="s">
        <v>193</v>
      </c>
      <c r="AH2932" s="3">
        <v>520</v>
      </c>
      <c r="AI2932" s="3">
        <v>63.6</v>
      </c>
      <c r="AJ2932" s="3" t="s">
        <v>113</v>
      </c>
      <c r="AK2932" s="3">
        <v>4</v>
      </c>
      <c r="AL2932" s="3">
        <v>180.91300000000001</v>
      </c>
    </row>
    <row r="2933" spans="31:38" x14ac:dyDescent="0.25">
      <c r="AE2933" s="3" t="str">
        <f t="shared" si="123"/>
        <v>RA_544_63.6_4_202425</v>
      </c>
      <c r="AF2933" s="3">
        <v>202425</v>
      </c>
      <c r="AG2933" s="3" t="s">
        <v>193</v>
      </c>
      <c r="AH2933" s="3">
        <v>544</v>
      </c>
      <c r="AI2933" s="3">
        <v>63.6</v>
      </c>
      <c r="AJ2933" s="3" t="s">
        <v>113</v>
      </c>
      <c r="AK2933" s="3">
        <v>4</v>
      </c>
      <c r="AL2933" s="3">
        <v>0</v>
      </c>
    </row>
    <row r="2934" spans="31:38" x14ac:dyDescent="0.25">
      <c r="AE2934" s="3" t="str">
        <f t="shared" si="123"/>
        <v>RA_542_63.6_4_202425</v>
      </c>
      <c r="AF2934" s="3">
        <v>202425</v>
      </c>
      <c r="AG2934" s="3" t="s">
        <v>193</v>
      </c>
      <c r="AH2934" s="3">
        <v>542</v>
      </c>
      <c r="AI2934" s="3">
        <v>63.6</v>
      </c>
      <c r="AJ2934" s="3" t="s">
        <v>113</v>
      </c>
      <c r="AK2934" s="3">
        <v>4</v>
      </c>
      <c r="AL2934" s="3">
        <v>0</v>
      </c>
    </row>
    <row r="2935" spans="31:38" x14ac:dyDescent="0.25">
      <c r="AE2935" s="3" t="str">
        <f t="shared" si="123"/>
        <v>RA_514_63.6_4_202425</v>
      </c>
      <c r="AF2935" s="3">
        <v>202425</v>
      </c>
      <c r="AG2935" s="3" t="s">
        <v>193</v>
      </c>
      <c r="AH2935" s="3">
        <v>514</v>
      </c>
      <c r="AI2935" s="3">
        <v>63.6</v>
      </c>
      <c r="AJ2935" s="3" t="s">
        <v>113</v>
      </c>
      <c r="AK2935" s="3">
        <v>4</v>
      </c>
      <c r="AL2935" s="3">
        <v>0</v>
      </c>
    </row>
    <row r="2936" spans="31:38" x14ac:dyDescent="0.25">
      <c r="AE2936" s="3" t="str">
        <f t="shared" si="123"/>
        <v>RA_518_63.6_4_202425</v>
      </c>
      <c r="AF2936" s="3">
        <v>202425</v>
      </c>
      <c r="AG2936" s="3" t="s">
        <v>193</v>
      </c>
      <c r="AH2936" s="3">
        <v>518</v>
      </c>
      <c r="AI2936" s="3">
        <v>63.6</v>
      </c>
      <c r="AJ2936" s="3" t="s">
        <v>113</v>
      </c>
      <c r="AK2936" s="3">
        <v>4</v>
      </c>
      <c r="AL2936" s="3">
        <v>994.75099999999998</v>
      </c>
    </row>
    <row r="2937" spans="31:38" x14ac:dyDescent="0.25">
      <c r="AE2937" s="3" t="str">
        <f t="shared" si="123"/>
        <v>RA_512_63.6_4_202425</v>
      </c>
      <c r="AF2937" s="3">
        <v>202425</v>
      </c>
      <c r="AG2937" s="3" t="s">
        <v>193</v>
      </c>
      <c r="AH2937" s="3">
        <v>512</v>
      </c>
      <c r="AI2937" s="3">
        <v>63.6</v>
      </c>
      <c r="AJ2937" s="3" t="s">
        <v>113</v>
      </c>
      <c r="AK2937" s="3">
        <v>4</v>
      </c>
      <c r="AL2937" s="3">
        <v>71</v>
      </c>
    </row>
    <row r="2938" spans="31:38" x14ac:dyDescent="0.25">
      <c r="AE2938" s="3" t="str">
        <f t="shared" si="123"/>
        <v>RA_522_63.6_4_202425</v>
      </c>
      <c r="AF2938" s="3">
        <v>202425</v>
      </c>
      <c r="AG2938" s="3" t="s">
        <v>193</v>
      </c>
      <c r="AH2938" s="3">
        <v>522</v>
      </c>
      <c r="AI2938" s="3">
        <v>63.6</v>
      </c>
      <c r="AJ2938" s="3" t="s">
        <v>113</v>
      </c>
      <c r="AK2938" s="3">
        <v>4</v>
      </c>
      <c r="AL2938" s="3">
        <v>72.852999999999994</v>
      </c>
    </row>
    <row r="2939" spans="31:38" x14ac:dyDescent="0.25">
      <c r="AE2939" s="3" t="str">
        <f t="shared" si="123"/>
        <v>RA_524_63.6_4_202425</v>
      </c>
      <c r="AF2939" s="3">
        <v>202425</v>
      </c>
      <c r="AG2939" s="3" t="s">
        <v>193</v>
      </c>
      <c r="AH2939" s="3">
        <v>524</v>
      </c>
      <c r="AI2939" s="3">
        <v>63.6</v>
      </c>
      <c r="AJ2939" s="3" t="s">
        <v>113</v>
      </c>
      <c r="AK2939" s="3">
        <v>4</v>
      </c>
      <c r="AL2939" s="3">
        <v>211.83</v>
      </c>
    </row>
    <row r="2940" spans="31:38" x14ac:dyDescent="0.25">
      <c r="AE2940" s="3" t="str">
        <f t="shared" si="123"/>
        <v>RA_526_63.6_4_202425</v>
      </c>
      <c r="AF2940" s="3">
        <v>202425</v>
      </c>
      <c r="AG2940" s="3" t="s">
        <v>193</v>
      </c>
      <c r="AH2940" s="3">
        <v>526</v>
      </c>
      <c r="AI2940" s="3">
        <v>63.6</v>
      </c>
      <c r="AJ2940" s="3" t="s">
        <v>113</v>
      </c>
      <c r="AK2940" s="3">
        <v>4</v>
      </c>
      <c r="AL2940" s="3">
        <v>162.82769984066209</v>
      </c>
    </row>
    <row r="2941" spans="31:38" x14ac:dyDescent="0.25">
      <c r="AE2941" s="3" t="str">
        <f t="shared" si="123"/>
        <v>RA_528_63.6_4_202425</v>
      </c>
      <c r="AF2941" s="3">
        <v>202425</v>
      </c>
      <c r="AG2941" s="3" t="s">
        <v>193</v>
      </c>
      <c r="AH2941" s="3">
        <v>528</v>
      </c>
      <c r="AI2941" s="3">
        <v>63.6</v>
      </c>
      <c r="AJ2941" s="3" t="s">
        <v>113</v>
      </c>
      <c r="AK2941" s="3">
        <v>4</v>
      </c>
      <c r="AL2941" s="3">
        <v>0</v>
      </c>
    </row>
    <row r="2942" spans="31:38" x14ac:dyDescent="0.25">
      <c r="AE2942" s="3" t="str">
        <f t="shared" si="123"/>
        <v>RA_530_63.6_4_202425</v>
      </c>
      <c r="AF2942" s="3">
        <v>202425</v>
      </c>
      <c r="AG2942" s="3" t="s">
        <v>193</v>
      </c>
      <c r="AH2942" s="3">
        <v>530</v>
      </c>
      <c r="AI2942" s="3">
        <v>63.6</v>
      </c>
      <c r="AJ2942" s="3" t="s">
        <v>113</v>
      </c>
      <c r="AK2942" s="3">
        <v>4</v>
      </c>
      <c r="AL2942" s="3">
        <v>0</v>
      </c>
    </row>
    <row r="2943" spans="31:38" x14ac:dyDescent="0.25">
      <c r="AE2943" s="3" t="str">
        <f t="shared" si="123"/>
        <v>RA_532_63.6_4_202425</v>
      </c>
      <c r="AF2943" s="3">
        <v>202425</v>
      </c>
      <c r="AG2943" s="3" t="s">
        <v>193</v>
      </c>
      <c r="AH2943" s="3">
        <v>532</v>
      </c>
      <c r="AI2943" s="3">
        <v>63.6</v>
      </c>
      <c r="AJ2943" s="3" t="s">
        <v>113</v>
      </c>
      <c r="AK2943" s="3">
        <v>4</v>
      </c>
      <c r="AL2943" s="3">
        <v>0</v>
      </c>
    </row>
    <row r="2944" spans="31:38" x14ac:dyDescent="0.25">
      <c r="AE2944" s="3" t="str">
        <f t="shared" si="123"/>
        <v>RA_534_63.6_4_202425</v>
      </c>
      <c r="AF2944" s="3">
        <v>202425</v>
      </c>
      <c r="AG2944" s="3" t="s">
        <v>193</v>
      </c>
      <c r="AH2944" s="3">
        <v>534</v>
      </c>
      <c r="AI2944" s="3">
        <v>63.6</v>
      </c>
      <c r="AJ2944" s="3" t="s">
        <v>113</v>
      </c>
      <c r="AK2944" s="3">
        <v>4</v>
      </c>
      <c r="AL2944" s="3">
        <v>0</v>
      </c>
    </row>
    <row r="2945" spans="31:38" x14ac:dyDescent="0.25">
      <c r="AE2945" s="3" t="str">
        <f t="shared" si="123"/>
        <v>RA_536_63.6_4_202425</v>
      </c>
      <c r="AF2945" s="3">
        <v>202425</v>
      </c>
      <c r="AG2945" s="3" t="s">
        <v>193</v>
      </c>
      <c r="AH2945" s="3">
        <v>536</v>
      </c>
      <c r="AI2945" s="3">
        <v>63.6</v>
      </c>
      <c r="AJ2945" s="3" t="s">
        <v>113</v>
      </c>
      <c r="AK2945" s="3">
        <v>4</v>
      </c>
      <c r="AL2945" s="3">
        <v>455.642</v>
      </c>
    </row>
    <row r="2946" spans="31:38" x14ac:dyDescent="0.25">
      <c r="AE2946" s="3" t="str">
        <f t="shared" si="123"/>
        <v>RA_538_63.6_4_202425</v>
      </c>
      <c r="AF2946" s="3">
        <v>202425</v>
      </c>
      <c r="AG2946" s="3" t="s">
        <v>193</v>
      </c>
      <c r="AH2946" s="3">
        <v>538</v>
      </c>
      <c r="AI2946" s="3">
        <v>63.6</v>
      </c>
      <c r="AJ2946" s="3" t="s">
        <v>113</v>
      </c>
      <c r="AK2946" s="3">
        <v>4</v>
      </c>
      <c r="AL2946" s="3">
        <v>0</v>
      </c>
    </row>
    <row r="2947" spans="31:38" x14ac:dyDescent="0.25">
      <c r="AE2947" s="3" t="str">
        <f t="shared" si="123"/>
        <v>RA_516_63.6_4_202425</v>
      </c>
      <c r="AF2947" s="3">
        <v>202425</v>
      </c>
      <c r="AG2947" s="3" t="s">
        <v>193</v>
      </c>
      <c r="AH2947" s="3">
        <v>516</v>
      </c>
      <c r="AI2947" s="3">
        <v>63.6</v>
      </c>
      <c r="AJ2947" s="3" t="s">
        <v>113</v>
      </c>
      <c r="AK2947" s="3">
        <v>4</v>
      </c>
      <c r="AL2947" s="3">
        <v>0</v>
      </c>
    </row>
    <row r="2948" spans="31:38" x14ac:dyDescent="0.25">
      <c r="AE2948" s="3" t="str">
        <f t="shared" ref="AE2948:AE3011" si="124">AG2948&amp;"_"&amp;AH2948&amp;"_"&amp;AI2948&amp;"_"&amp;AK2948&amp;"_"&amp;AF2948</f>
        <v>RA_564_65_4_202526</v>
      </c>
      <c r="AF2948" s="3">
        <v>202526</v>
      </c>
      <c r="AG2948" s="3" t="s">
        <v>193</v>
      </c>
      <c r="AH2948" s="3">
        <v>564</v>
      </c>
      <c r="AI2948" s="3">
        <v>65</v>
      </c>
      <c r="AJ2948" s="3" t="s">
        <v>0</v>
      </c>
      <c r="AK2948" s="3">
        <v>4</v>
      </c>
      <c r="AL2948" s="3">
        <v>0</v>
      </c>
    </row>
    <row r="2949" spans="31:38" x14ac:dyDescent="0.25">
      <c r="AE2949" s="3" t="str">
        <f t="shared" si="124"/>
        <v>RA_544_65_4_202526</v>
      </c>
      <c r="AF2949" s="3">
        <v>202526</v>
      </c>
      <c r="AG2949" s="3" t="s">
        <v>193</v>
      </c>
      <c r="AH2949" s="3">
        <v>544</v>
      </c>
      <c r="AI2949" s="3">
        <v>65</v>
      </c>
      <c r="AJ2949" s="3" t="s">
        <v>0</v>
      </c>
      <c r="AK2949" s="3">
        <v>4</v>
      </c>
      <c r="AL2949" s="3">
        <v>364.4018082040534</v>
      </c>
    </row>
    <row r="2950" spans="31:38" x14ac:dyDescent="0.25">
      <c r="AE2950" s="3" t="str">
        <f t="shared" si="124"/>
        <v>RA_546_65_4_202526</v>
      </c>
      <c r="AF2950" s="3">
        <v>202526</v>
      </c>
      <c r="AG2950" s="3" t="s">
        <v>193</v>
      </c>
      <c r="AH2950" s="3">
        <v>546</v>
      </c>
      <c r="AI2950" s="3">
        <v>65</v>
      </c>
      <c r="AJ2950" s="3" t="s">
        <v>0</v>
      </c>
      <c r="AK2950" s="3">
        <v>4</v>
      </c>
      <c r="AL2950" s="3">
        <v>109</v>
      </c>
    </row>
    <row r="2951" spans="31:38" x14ac:dyDescent="0.25">
      <c r="AE2951" s="3" t="str">
        <f t="shared" si="124"/>
        <v>RA_548_65_4_202526</v>
      </c>
      <c r="AF2951" s="3">
        <v>202526</v>
      </c>
      <c r="AG2951" s="3" t="s">
        <v>193</v>
      </c>
      <c r="AH2951" s="3">
        <v>548</v>
      </c>
      <c r="AI2951" s="3">
        <v>65</v>
      </c>
      <c r="AJ2951" s="3" t="s">
        <v>0</v>
      </c>
      <c r="AK2951" s="3">
        <v>4</v>
      </c>
      <c r="AL2951" s="3">
        <v>233.60300000000001</v>
      </c>
    </row>
    <row r="2952" spans="31:38" x14ac:dyDescent="0.25">
      <c r="AE2952" s="3" t="str">
        <f t="shared" si="124"/>
        <v>RA_550_65_4_202526</v>
      </c>
      <c r="AF2952" s="3">
        <v>202526</v>
      </c>
      <c r="AG2952" s="3" t="s">
        <v>193</v>
      </c>
      <c r="AH2952" s="3">
        <v>550</v>
      </c>
      <c r="AI2952" s="3">
        <v>65</v>
      </c>
      <c r="AJ2952" s="3" t="s">
        <v>0</v>
      </c>
      <c r="AK2952" s="3">
        <v>4</v>
      </c>
      <c r="AL2952" s="3">
        <v>15.846</v>
      </c>
    </row>
    <row r="2953" spans="31:38" x14ac:dyDescent="0.25">
      <c r="AE2953" s="3" t="str">
        <f t="shared" si="124"/>
        <v>RA_552_65_4_202526</v>
      </c>
      <c r="AF2953" s="3">
        <v>202526</v>
      </c>
      <c r="AG2953" s="3" t="s">
        <v>193</v>
      </c>
      <c r="AH2953" s="3">
        <v>552</v>
      </c>
      <c r="AI2953" s="3">
        <v>65</v>
      </c>
      <c r="AJ2953" s="3" t="s">
        <v>0</v>
      </c>
      <c r="AK2953" s="3">
        <v>4</v>
      </c>
      <c r="AL2953" s="3">
        <v>177.38800000000001</v>
      </c>
    </row>
    <row r="2954" spans="31:38" x14ac:dyDescent="0.25">
      <c r="AE2954" s="3" t="str">
        <f t="shared" si="124"/>
        <v>RA_562_65_4_202526</v>
      </c>
      <c r="AF2954" s="3">
        <v>202526</v>
      </c>
      <c r="AG2954" s="3" t="s">
        <v>193</v>
      </c>
      <c r="AH2954" s="3">
        <v>562</v>
      </c>
      <c r="AI2954" s="3">
        <v>65</v>
      </c>
      <c r="AJ2954" s="3" t="s">
        <v>0</v>
      </c>
      <c r="AK2954" s="3">
        <v>4</v>
      </c>
      <c r="AL2954" s="3">
        <v>0</v>
      </c>
    </row>
    <row r="2955" spans="31:38" x14ac:dyDescent="0.25">
      <c r="AE2955" s="3" t="str">
        <f t="shared" si="124"/>
        <v>RA_545_65_4_202526</v>
      </c>
      <c r="AF2955" s="3">
        <v>202526</v>
      </c>
      <c r="AG2955" s="3" t="s">
        <v>193</v>
      </c>
      <c r="AH2955" s="3">
        <v>545</v>
      </c>
      <c r="AI2955" s="3">
        <v>65</v>
      </c>
      <c r="AJ2955" s="3" t="s">
        <v>0</v>
      </c>
      <c r="AK2955" s="3">
        <v>4</v>
      </c>
      <c r="AL2955" s="3">
        <v>542.65200000000004</v>
      </c>
    </row>
    <row r="2956" spans="31:38" x14ac:dyDescent="0.25">
      <c r="AE2956" s="3" t="str">
        <f t="shared" si="124"/>
        <v>RA_566_65_4_202526</v>
      </c>
      <c r="AF2956" s="3">
        <v>202526</v>
      </c>
      <c r="AG2956" s="3" t="s">
        <v>193</v>
      </c>
      <c r="AH2956" s="3">
        <v>566</v>
      </c>
      <c r="AI2956" s="3">
        <v>65</v>
      </c>
      <c r="AJ2956" s="3" t="s">
        <v>0</v>
      </c>
      <c r="AK2956" s="3">
        <v>4</v>
      </c>
      <c r="AL2956" s="3">
        <v>0</v>
      </c>
    </row>
    <row r="2957" spans="31:38" x14ac:dyDescent="0.25">
      <c r="AE2957" s="3" t="str">
        <f t="shared" si="124"/>
        <v>RA_568_65_4_202526</v>
      </c>
      <c r="AF2957" s="3">
        <v>202526</v>
      </c>
      <c r="AG2957" s="3" t="s">
        <v>193</v>
      </c>
      <c r="AH2957" s="3">
        <v>568</v>
      </c>
      <c r="AI2957" s="3">
        <v>65</v>
      </c>
      <c r="AJ2957" s="3" t="s">
        <v>0</v>
      </c>
      <c r="AK2957" s="3">
        <v>4</v>
      </c>
      <c r="AL2957" s="3">
        <v>0</v>
      </c>
    </row>
    <row r="2958" spans="31:38" x14ac:dyDescent="0.25">
      <c r="AE2958" s="3" t="str">
        <f t="shared" si="124"/>
        <v>RA_572_65_4_202526</v>
      </c>
      <c r="AF2958" s="3">
        <v>202526</v>
      </c>
      <c r="AG2958" s="3" t="s">
        <v>193</v>
      </c>
      <c r="AH2958" s="3">
        <v>572</v>
      </c>
      <c r="AI2958" s="3">
        <v>65</v>
      </c>
      <c r="AJ2958" s="3" t="s">
        <v>0</v>
      </c>
      <c r="AK2958" s="3">
        <v>4</v>
      </c>
      <c r="AL2958" s="3">
        <v>0</v>
      </c>
    </row>
    <row r="2959" spans="31:38" x14ac:dyDescent="0.25">
      <c r="AE2959" s="3" t="str">
        <f t="shared" si="124"/>
        <v>RA_574_65_4_202526</v>
      </c>
      <c r="AF2959" s="3">
        <v>202526</v>
      </c>
      <c r="AG2959" s="3" t="s">
        <v>193</v>
      </c>
      <c r="AH2959" s="3">
        <v>574</v>
      </c>
      <c r="AI2959" s="3">
        <v>65</v>
      </c>
      <c r="AJ2959" s="3" t="s">
        <v>0</v>
      </c>
      <c r="AK2959" s="3">
        <v>4</v>
      </c>
      <c r="AL2959" s="3">
        <v>0</v>
      </c>
    </row>
    <row r="2960" spans="31:38" x14ac:dyDescent="0.25">
      <c r="AE2960" s="3" t="str">
        <f t="shared" si="124"/>
        <v>RA_576_65_4_202526</v>
      </c>
      <c r="AF2960" s="3">
        <v>202526</v>
      </c>
      <c r="AG2960" s="3" t="s">
        <v>193</v>
      </c>
      <c r="AH2960" s="3">
        <v>576</v>
      </c>
      <c r="AI2960" s="3">
        <v>65</v>
      </c>
      <c r="AJ2960" s="3" t="s">
        <v>0</v>
      </c>
      <c r="AK2960" s="3">
        <v>4</v>
      </c>
      <c r="AL2960" s="3">
        <v>0</v>
      </c>
    </row>
    <row r="2961" spans="31:38" x14ac:dyDescent="0.25">
      <c r="AE2961" s="3" t="str">
        <f t="shared" si="124"/>
        <v>RA_582_65_4_202526</v>
      </c>
      <c r="AF2961" s="3">
        <v>202526</v>
      </c>
      <c r="AG2961" s="3" t="s">
        <v>193</v>
      </c>
      <c r="AH2961" s="3">
        <v>582</v>
      </c>
      <c r="AI2961" s="3">
        <v>65</v>
      </c>
      <c r="AJ2961" s="3" t="s">
        <v>0</v>
      </c>
      <c r="AK2961" s="3">
        <v>4</v>
      </c>
      <c r="AL2961" s="3">
        <v>0</v>
      </c>
    </row>
    <row r="2962" spans="31:38" x14ac:dyDescent="0.25">
      <c r="AE2962" s="3" t="str">
        <f t="shared" si="124"/>
        <v>RA_586_65_4_202526</v>
      </c>
      <c r="AF2962" s="3">
        <v>202526</v>
      </c>
      <c r="AG2962" s="3" t="s">
        <v>193</v>
      </c>
      <c r="AH2962" s="3">
        <v>586</v>
      </c>
      <c r="AI2962" s="3">
        <v>65</v>
      </c>
      <c r="AJ2962" s="3" t="s">
        <v>0</v>
      </c>
      <c r="AK2962" s="3">
        <v>4</v>
      </c>
      <c r="AL2962" s="3">
        <v>0</v>
      </c>
    </row>
    <row r="2963" spans="31:38" x14ac:dyDescent="0.25">
      <c r="AE2963" s="3" t="str">
        <f t="shared" si="124"/>
        <v>RA_584_65_4_202526</v>
      </c>
      <c r="AF2963" s="3">
        <v>202526</v>
      </c>
      <c r="AG2963" s="3" t="s">
        <v>193</v>
      </c>
      <c r="AH2963" s="3">
        <v>584</v>
      </c>
      <c r="AI2963" s="3">
        <v>65</v>
      </c>
      <c r="AJ2963" s="3" t="s">
        <v>0</v>
      </c>
      <c r="AK2963" s="3">
        <v>4</v>
      </c>
      <c r="AL2963" s="3">
        <v>0</v>
      </c>
    </row>
    <row r="2964" spans="31:38" x14ac:dyDescent="0.25">
      <c r="AE2964" s="3" t="str">
        <f t="shared" si="124"/>
        <v>RA_522_65_4_202526</v>
      </c>
      <c r="AF2964" s="3">
        <v>202526</v>
      </c>
      <c r="AG2964" s="3" t="s">
        <v>193</v>
      </c>
      <c r="AH2964" s="3">
        <v>522</v>
      </c>
      <c r="AI2964" s="3">
        <v>65</v>
      </c>
      <c r="AJ2964" s="3" t="s">
        <v>0</v>
      </c>
      <c r="AK2964" s="3">
        <v>4</v>
      </c>
      <c r="AL2964" s="3">
        <v>159.18</v>
      </c>
    </row>
    <row r="2965" spans="31:38" x14ac:dyDescent="0.25">
      <c r="AE2965" s="3" t="str">
        <f t="shared" si="124"/>
        <v>RA_542_65_4_202526</v>
      </c>
      <c r="AF2965" s="3">
        <v>202526</v>
      </c>
      <c r="AG2965" s="3" t="s">
        <v>193</v>
      </c>
      <c r="AH2965" s="3">
        <v>542</v>
      </c>
      <c r="AI2965" s="3">
        <v>65</v>
      </c>
      <c r="AJ2965" s="3" t="s">
        <v>0</v>
      </c>
      <c r="AK2965" s="3">
        <v>4</v>
      </c>
      <c r="AL2965" s="3">
        <v>103.036</v>
      </c>
    </row>
    <row r="2966" spans="31:38" x14ac:dyDescent="0.25">
      <c r="AE2966" s="3" t="str">
        <f t="shared" si="124"/>
        <v>RA_514_65_4_202526</v>
      </c>
      <c r="AF2966" s="3">
        <v>202526</v>
      </c>
      <c r="AG2966" s="3" t="s">
        <v>193</v>
      </c>
      <c r="AH2966" s="3">
        <v>514</v>
      </c>
      <c r="AI2966" s="3">
        <v>65</v>
      </c>
      <c r="AJ2966" s="3" t="s">
        <v>0</v>
      </c>
      <c r="AK2966" s="3">
        <v>4</v>
      </c>
      <c r="AL2966" s="3">
        <v>263.70999999999998</v>
      </c>
    </row>
    <row r="2967" spans="31:38" x14ac:dyDescent="0.25">
      <c r="AE2967" s="3" t="str">
        <f t="shared" si="124"/>
        <v>RA_516_65_4_202526</v>
      </c>
      <c r="AF2967" s="3">
        <v>202526</v>
      </c>
      <c r="AG2967" s="3" t="s">
        <v>193</v>
      </c>
      <c r="AH2967" s="3">
        <v>516</v>
      </c>
      <c r="AI2967" s="3">
        <v>65</v>
      </c>
      <c r="AJ2967" s="3" t="s">
        <v>0</v>
      </c>
      <c r="AK2967" s="3">
        <v>4</v>
      </c>
      <c r="AL2967" s="3">
        <v>142.88999999999999</v>
      </c>
    </row>
    <row r="2968" spans="31:38" x14ac:dyDescent="0.25">
      <c r="AE2968" s="3" t="str">
        <f t="shared" si="124"/>
        <v>RA_520_65_4_202526</v>
      </c>
      <c r="AF2968" s="3">
        <v>202526</v>
      </c>
      <c r="AG2968" s="3" t="s">
        <v>193</v>
      </c>
      <c r="AH2968" s="3">
        <v>520</v>
      </c>
      <c r="AI2968" s="3">
        <v>65</v>
      </c>
      <c r="AJ2968" s="3" t="s">
        <v>0</v>
      </c>
      <c r="AK2968" s="3">
        <v>4</v>
      </c>
      <c r="AL2968" s="3">
        <v>335.267</v>
      </c>
    </row>
    <row r="2969" spans="31:38" x14ac:dyDescent="0.25">
      <c r="AE2969" s="3" t="str">
        <f t="shared" si="124"/>
        <v>RA_512_65_4_202526</v>
      </c>
      <c r="AF2969" s="3">
        <v>202526</v>
      </c>
      <c r="AG2969" s="3" t="s">
        <v>193</v>
      </c>
      <c r="AH2969" s="3">
        <v>512</v>
      </c>
      <c r="AI2969" s="3">
        <v>65</v>
      </c>
      <c r="AJ2969" s="3" t="s">
        <v>0</v>
      </c>
      <c r="AK2969" s="3">
        <v>4</v>
      </c>
      <c r="AL2969" s="3">
        <v>109.09399999999999</v>
      </c>
    </row>
    <row r="2970" spans="31:38" x14ac:dyDescent="0.25">
      <c r="AE2970" s="3" t="str">
        <f t="shared" si="124"/>
        <v>RA_524_65_4_202526</v>
      </c>
      <c r="AF2970" s="3">
        <v>202526</v>
      </c>
      <c r="AG2970" s="3" t="s">
        <v>193</v>
      </c>
      <c r="AH2970" s="3">
        <v>524</v>
      </c>
      <c r="AI2970" s="3">
        <v>65</v>
      </c>
      <c r="AJ2970" s="3" t="s">
        <v>0</v>
      </c>
      <c r="AK2970" s="3">
        <v>4</v>
      </c>
      <c r="AL2970" s="3">
        <v>204.58000000000052</v>
      </c>
    </row>
    <row r="2971" spans="31:38" x14ac:dyDescent="0.25">
      <c r="AE2971" s="3" t="str">
        <f t="shared" si="124"/>
        <v>RA_526_65_4_202526</v>
      </c>
      <c r="AF2971" s="3">
        <v>202526</v>
      </c>
      <c r="AG2971" s="3" t="s">
        <v>193</v>
      </c>
      <c r="AH2971" s="3">
        <v>526</v>
      </c>
      <c r="AI2971" s="3">
        <v>65</v>
      </c>
      <c r="AJ2971" s="3" t="s">
        <v>0</v>
      </c>
      <c r="AK2971" s="3">
        <v>4</v>
      </c>
      <c r="AL2971" s="3">
        <v>194</v>
      </c>
    </row>
    <row r="2972" spans="31:38" x14ac:dyDescent="0.25">
      <c r="AE2972" s="3" t="str">
        <f t="shared" si="124"/>
        <v>RA_528_65_4_202526</v>
      </c>
      <c r="AF2972" s="3">
        <v>202526</v>
      </c>
      <c r="AG2972" s="3" t="s">
        <v>193</v>
      </c>
      <c r="AH2972" s="3">
        <v>528</v>
      </c>
      <c r="AI2972" s="3">
        <v>65</v>
      </c>
      <c r="AJ2972" s="3" t="s">
        <v>0</v>
      </c>
      <c r="AK2972" s="3">
        <v>4</v>
      </c>
      <c r="AL2972" s="3">
        <v>214</v>
      </c>
    </row>
    <row r="2973" spans="31:38" x14ac:dyDescent="0.25">
      <c r="AE2973" s="3" t="str">
        <f t="shared" si="124"/>
        <v>RA_530_65_4_202526</v>
      </c>
      <c r="AF2973" s="3">
        <v>202526</v>
      </c>
      <c r="AG2973" s="3" t="s">
        <v>193</v>
      </c>
      <c r="AH2973" s="3">
        <v>530</v>
      </c>
      <c r="AI2973" s="3">
        <v>65</v>
      </c>
      <c r="AJ2973" s="3" t="s">
        <v>0</v>
      </c>
      <c r="AK2973" s="3">
        <v>4</v>
      </c>
      <c r="AL2973" s="3">
        <v>344.411</v>
      </c>
    </row>
    <row r="2974" spans="31:38" x14ac:dyDescent="0.25">
      <c r="AE2974" s="3" t="str">
        <f t="shared" si="124"/>
        <v>RA_532_65_4_202526</v>
      </c>
      <c r="AF2974" s="3">
        <v>202526</v>
      </c>
      <c r="AG2974" s="3" t="s">
        <v>193</v>
      </c>
      <c r="AH2974" s="3">
        <v>532</v>
      </c>
      <c r="AI2974" s="3">
        <v>65</v>
      </c>
      <c r="AJ2974" s="3" t="s">
        <v>0</v>
      </c>
      <c r="AK2974" s="3">
        <v>4</v>
      </c>
      <c r="AL2974" s="3">
        <v>99</v>
      </c>
    </row>
    <row r="2975" spans="31:38" x14ac:dyDescent="0.25">
      <c r="AE2975" s="3" t="str">
        <f t="shared" si="124"/>
        <v>RA_534_65_4_202526</v>
      </c>
      <c r="AF2975" s="3">
        <v>202526</v>
      </c>
      <c r="AG2975" s="3" t="s">
        <v>193</v>
      </c>
      <c r="AH2975" s="3">
        <v>534</v>
      </c>
      <c r="AI2975" s="3">
        <v>65</v>
      </c>
      <c r="AJ2975" s="3" t="s">
        <v>0</v>
      </c>
      <c r="AK2975" s="3">
        <v>4</v>
      </c>
      <c r="AL2975" s="3">
        <v>467.084</v>
      </c>
    </row>
    <row r="2976" spans="31:38" x14ac:dyDescent="0.25">
      <c r="AE2976" s="3" t="str">
        <f t="shared" si="124"/>
        <v>RA_536_65_4_202526</v>
      </c>
      <c r="AF2976" s="3">
        <v>202526</v>
      </c>
      <c r="AG2976" s="3" t="s">
        <v>193</v>
      </c>
      <c r="AH2976" s="3">
        <v>536</v>
      </c>
      <c r="AI2976" s="3">
        <v>65</v>
      </c>
      <c r="AJ2976" s="3" t="s">
        <v>0</v>
      </c>
      <c r="AK2976" s="3">
        <v>4</v>
      </c>
      <c r="AL2976" s="3">
        <v>247.65899999999999</v>
      </c>
    </row>
    <row r="2977" spans="31:38" x14ac:dyDescent="0.25">
      <c r="AE2977" s="3" t="str">
        <f t="shared" si="124"/>
        <v>RA_538_65_4_202526</v>
      </c>
      <c r="AF2977" s="3">
        <v>202526</v>
      </c>
      <c r="AG2977" s="3" t="s">
        <v>193</v>
      </c>
      <c r="AH2977" s="3">
        <v>538</v>
      </c>
      <c r="AI2977" s="3">
        <v>65</v>
      </c>
      <c r="AJ2977" s="3" t="s">
        <v>0</v>
      </c>
      <c r="AK2977" s="3">
        <v>4</v>
      </c>
      <c r="AL2977" s="3">
        <v>162.07451763827578</v>
      </c>
    </row>
    <row r="2978" spans="31:38" x14ac:dyDescent="0.25">
      <c r="AE2978" s="3" t="str">
        <f t="shared" si="124"/>
        <v>RA_540_65_4_202526</v>
      </c>
      <c r="AF2978" s="3">
        <v>202526</v>
      </c>
      <c r="AG2978" s="3" t="s">
        <v>193</v>
      </c>
      <c r="AH2978" s="3">
        <v>540</v>
      </c>
      <c r="AI2978" s="3">
        <v>65</v>
      </c>
      <c r="AJ2978" s="3" t="s">
        <v>0</v>
      </c>
      <c r="AK2978" s="3">
        <v>4</v>
      </c>
      <c r="AL2978" s="3">
        <v>141.16300000000001</v>
      </c>
    </row>
    <row r="2979" spans="31:38" x14ac:dyDescent="0.25">
      <c r="AE2979" s="3" t="str">
        <f t="shared" si="124"/>
        <v>RA_518_65_4_202526</v>
      </c>
      <c r="AF2979" s="3">
        <v>202526</v>
      </c>
      <c r="AG2979" s="3" t="s">
        <v>193</v>
      </c>
      <c r="AH2979" s="3">
        <v>518</v>
      </c>
      <c r="AI2979" s="3">
        <v>65</v>
      </c>
      <c r="AJ2979" s="3" t="s">
        <v>0</v>
      </c>
      <c r="AK2979" s="3">
        <v>4</v>
      </c>
      <c r="AL2979" s="3">
        <v>125.95549031319197</v>
      </c>
    </row>
    <row r="2980" spans="31:38" x14ac:dyDescent="0.25">
      <c r="AE2980" s="3" t="str">
        <f t="shared" si="124"/>
        <v>RA_562_65_4_202425</v>
      </c>
      <c r="AF2980" s="3">
        <v>202425</v>
      </c>
      <c r="AG2980" s="3" t="s">
        <v>193</v>
      </c>
      <c r="AH2980" s="3">
        <v>562</v>
      </c>
      <c r="AI2980" s="3">
        <v>65</v>
      </c>
      <c r="AJ2980" s="3" t="s">
        <v>0</v>
      </c>
      <c r="AK2980" s="3">
        <v>4</v>
      </c>
      <c r="AL2980" s="3">
        <v>0</v>
      </c>
    </row>
    <row r="2981" spans="31:38" x14ac:dyDescent="0.25">
      <c r="AE2981" s="3" t="str">
        <f t="shared" si="124"/>
        <v>RA_552_65_4_202425</v>
      </c>
      <c r="AF2981" s="3">
        <v>202425</v>
      </c>
      <c r="AG2981" s="3" t="s">
        <v>193</v>
      </c>
      <c r="AH2981" s="3">
        <v>552</v>
      </c>
      <c r="AI2981" s="3">
        <v>65</v>
      </c>
      <c r="AJ2981" s="3" t="s">
        <v>0</v>
      </c>
      <c r="AK2981" s="3">
        <v>4</v>
      </c>
      <c r="AL2981" s="3">
        <v>165.29</v>
      </c>
    </row>
    <row r="2982" spans="31:38" x14ac:dyDescent="0.25">
      <c r="AE2982" s="3" t="str">
        <f t="shared" si="124"/>
        <v>RA_550_65_4_202425</v>
      </c>
      <c r="AF2982" s="3">
        <v>202425</v>
      </c>
      <c r="AG2982" s="3" t="s">
        <v>193</v>
      </c>
      <c r="AH2982" s="3">
        <v>550</v>
      </c>
      <c r="AI2982" s="3">
        <v>65</v>
      </c>
      <c r="AJ2982" s="3" t="s">
        <v>0</v>
      </c>
      <c r="AK2982" s="3">
        <v>4</v>
      </c>
      <c r="AL2982" s="3">
        <v>-7.2450000000000001</v>
      </c>
    </row>
    <row r="2983" spans="31:38" x14ac:dyDescent="0.25">
      <c r="AE2983" s="3" t="str">
        <f t="shared" si="124"/>
        <v>RA_548_65_4_202425</v>
      </c>
      <c r="AF2983" s="3">
        <v>202425</v>
      </c>
      <c r="AG2983" s="3" t="s">
        <v>193</v>
      </c>
      <c r="AH2983" s="3">
        <v>548</v>
      </c>
      <c r="AI2983" s="3">
        <v>65</v>
      </c>
      <c r="AJ2983" s="3" t="s">
        <v>0</v>
      </c>
      <c r="AK2983" s="3">
        <v>4</v>
      </c>
      <c r="AL2983" s="3">
        <v>183.40700000000001</v>
      </c>
    </row>
    <row r="2984" spans="31:38" x14ac:dyDescent="0.25">
      <c r="AE2984" s="3" t="str">
        <f t="shared" si="124"/>
        <v>RA_564_65_4_202425</v>
      </c>
      <c r="AF2984" s="3">
        <v>202425</v>
      </c>
      <c r="AG2984" s="3" t="s">
        <v>193</v>
      </c>
      <c r="AH2984" s="3">
        <v>564</v>
      </c>
      <c r="AI2984" s="3">
        <v>65</v>
      </c>
      <c r="AJ2984" s="3" t="s">
        <v>0</v>
      </c>
      <c r="AK2984" s="3">
        <v>4</v>
      </c>
      <c r="AL2984" s="3">
        <v>0</v>
      </c>
    </row>
    <row r="2985" spans="31:38" x14ac:dyDescent="0.25">
      <c r="AE2985" s="3" t="str">
        <f t="shared" si="124"/>
        <v>RA_545_65_4_202425</v>
      </c>
      <c r="AF2985" s="3">
        <v>202425</v>
      </c>
      <c r="AG2985" s="3" t="s">
        <v>193</v>
      </c>
      <c r="AH2985" s="3">
        <v>545</v>
      </c>
      <c r="AI2985" s="3">
        <v>65</v>
      </c>
      <c r="AJ2985" s="3" t="s">
        <v>0</v>
      </c>
      <c r="AK2985" s="3">
        <v>4</v>
      </c>
      <c r="AL2985" s="3">
        <v>528.97260596809326</v>
      </c>
    </row>
    <row r="2986" spans="31:38" x14ac:dyDescent="0.25">
      <c r="AE2986" s="3" t="str">
        <f t="shared" si="124"/>
        <v>RA_582_65_4_202425</v>
      </c>
      <c r="AF2986" s="3">
        <v>202425</v>
      </c>
      <c r="AG2986" s="3" t="s">
        <v>193</v>
      </c>
      <c r="AH2986" s="3">
        <v>582</v>
      </c>
      <c r="AI2986" s="3">
        <v>65</v>
      </c>
      <c r="AJ2986" s="3" t="s">
        <v>0</v>
      </c>
      <c r="AK2986" s="3">
        <v>4</v>
      </c>
      <c r="AL2986" s="3">
        <v>0</v>
      </c>
    </row>
    <row r="2987" spans="31:38" x14ac:dyDescent="0.25">
      <c r="AE2987" s="3" t="str">
        <f t="shared" si="124"/>
        <v>RA_546_65_4_202425</v>
      </c>
      <c r="AF2987" s="3">
        <v>202425</v>
      </c>
      <c r="AG2987" s="3" t="s">
        <v>193</v>
      </c>
      <c r="AH2987" s="3">
        <v>546</v>
      </c>
      <c r="AI2987" s="3">
        <v>65</v>
      </c>
      <c r="AJ2987" s="3" t="s">
        <v>0</v>
      </c>
      <c r="AK2987" s="3">
        <v>4</v>
      </c>
      <c r="AL2987" s="3">
        <v>70</v>
      </c>
    </row>
    <row r="2988" spans="31:38" x14ac:dyDescent="0.25">
      <c r="AE2988" s="3" t="str">
        <f t="shared" si="124"/>
        <v>RA_566_65_4_202425</v>
      </c>
      <c r="AF2988" s="3">
        <v>202425</v>
      </c>
      <c r="AG2988" s="3" t="s">
        <v>193</v>
      </c>
      <c r="AH2988" s="3">
        <v>566</v>
      </c>
      <c r="AI2988" s="3">
        <v>65</v>
      </c>
      <c r="AJ2988" s="3" t="s">
        <v>0</v>
      </c>
      <c r="AK2988" s="3">
        <v>4</v>
      </c>
      <c r="AL2988" s="3">
        <v>0</v>
      </c>
    </row>
    <row r="2989" spans="31:38" x14ac:dyDescent="0.25">
      <c r="AE2989" s="3" t="str">
        <f t="shared" si="124"/>
        <v>RA_568_65_4_202425</v>
      </c>
      <c r="AF2989" s="3">
        <v>202425</v>
      </c>
      <c r="AG2989" s="3" t="s">
        <v>193</v>
      </c>
      <c r="AH2989" s="3">
        <v>568</v>
      </c>
      <c r="AI2989" s="3">
        <v>65</v>
      </c>
      <c r="AJ2989" s="3" t="s">
        <v>0</v>
      </c>
      <c r="AK2989" s="3">
        <v>4</v>
      </c>
      <c r="AL2989" s="3">
        <v>0</v>
      </c>
    </row>
    <row r="2990" spans="31:38" x14ac:dyDescent="0.25">
      <c r="AE2990" s="3" t="str">
        <f t="shared" si="124"/>
        <v>RA_572_65_4_202425</v>
      </c>
      <c r="AF2990" s="3">
        <v>202425</v>
      </c>
      <c r="AG2990" s="3" t="s">
        <v>193</v>
      </c>
      <c r="AH2990" s="3">
        <v>572</v>
      </c>
      <c r="AI2990" s="3">
        <v>65</v>
      </c>
      <c r="AJ2990" s="3" t="s">
        <v>0</v>
      </c>
      <c r="AK2990" s="3">
        <v>4</v>
      </c>
      <c r="AL2990" s="3">
        <v>0</v>
      </c>
    </row>
    <row r="2991" spans="31:38" x14ac:dyDescent="0.25">
      <c r="AE2991" s="3" t="str">
        <f t="shared" si="124"/>
        <v>RA_576_65_4_202425</v>
      </c>
      <c r="AF2991" s="3">
        <v>202425</v>
      </c>
      <c r="AG2991" s="3" t="s">
        <v>193</v>
      </c>
      <c r="AH2991" s="3">
        <v>576</v>
      </c>
      <c r="AI2991" s="3">
        <v>65</v>
      </c>
      <c r="AJ2991" s="3" t="s">
        <v>0</v>
      </c>
      <c r="AK2991" s="3">
        <v>4</v>
      </c>
      <c r="AL2991" s="3">
        <v>0</v>
      </c>
    </row>
    <row r="2992" spans="31:38" x14ac:dyDescent="0.25">
      <c r="AE2992" s="3" t="str">
        <f t="shared" si="124"/>
        <v>RA_586_65_4_202425</v>
      </c>
      <c r="AF2992" s="3">
        <v>202425</v>
      </c>
      <c r="AG2992" s="3" t="s">
        <v>193</v>
      </c>
      <c r="AH2992" s="3">
        <v>586</v>
      </c>
      <c r="AI2992" s="3">
        <v>65</v>
      </c>
      <c r="AJ2992" s="3" t="s">
        <v>0</v>
      </c>
      <c r="AK2992" s="3">
        <v>4</v>
      </c>
      <c r="AL2992" s="3">
        <v>0</v>
      </c>
    </row>
    <row r="2993" spans="31:38" x14ac:dyDescent="0.25">
      <c r="AE2993" s="3" t="str">
        <f t="shared" si="124"/>
        <v>RA_544_65_4_202425</v>
      </c>
      <c r="AF2993" s="3">
        <v>202425</v>
      </c>
      <c r="AG2993" s="3" t="s">
        <v>193</v>
      </c>
      <c r="AH2993" s="3">
        <v>544</v>
      </c>
      <c r="AI2993" s="3">
        <v>65</v>
      </c>
      <c r="AJ2993" s="3" t="s">
        <v>0</v>
      </c>
      <c r="AK2993" s="3">
        <v>4</v>
      </c>
      <c r="AL2993" s="3">
        <v>336.56580820405338</v>
      </c>
    </row>
    <row r="2994" spans="31:38" x14ac:dyDescent="0.25">
      <c r="AE2994" s="3" t="str">
        <f t="shared" si="124"/>
        <v>RA_584_65_4_202425</v>
      </c>
      <c r="AF2994" s="3">
        <v>202425</v>
      </c>
      <c r="AG2994" s="3" t="s">
        <v>193</v>
      </c>
      <c r="AH2994" s="3">
        <v>584</v>
      </c>
      <c r="AI2994" s="3">
        <v>65</v>
      </c>
      <c r="AJ2994" s="3" t="s">
        <v>0</v>
      </c>
      <c r="AK2994" s="3">
        <v>4</v>
      </c>
      <c r="AL2994" s="3">
        <v>0</v>
      </c>
    </row>
    <row r="2995" spans="31:38" x14ac:dyDescent="0.25">
      <c r="AE2995" s="3" t="str">
        <f t="shared" si="124"/>
        <v>RA_574_65_4_202425</v>
      </c>
      <c r="AF2995" s="3">
        <v>202425</v>
      </c>
      <c r="AG2995" s="3" t="s">
        <v>193</v>
      </c>
      <c r="AH2995" s="3">
        <v>574</v>
      </c>
      <c r="AI2995" s="3">
        <v>65</v>
      </c>
      <c r="AJ2995" s="3" t="s">
        <v>0</v>
      </c>
      <c r="AK2995" s="3">
        <v>4</v>
      </c>
      <c r="AL2995" s="3">
        <v>0</v>
      </c>
    </row>
    <row r="2996" spans="31:38" x14ac:dyDescent="0.25">
      <c r="AE2996" s="3" t="str">
        <f t="shared" si="124"/>
        <v>RA_522_65_4_202425</v>
      </c>
      <c r="AF2996" s="3">
        <v>202425</v>
      </c>
      <c r="AG2996" s="3" t="s">
        <v>193</v>
      </c>
      <c r="AH2996" s="3">
        <v>522</v>
      </c>
      <c r="AI2996" s="3">
        <v>65</v>
      </c>
      <c r="AJ2996" s="3" t="s">
        <v>0</v>
      </c>
      <c r="AK2996" s="3">
        <v>4</v>
      </c>
      <c r="AL2996" s="3">
        <v>164.203</v>
      </c>
    </row>
    <row r="2997" spans="31:38" x14ac:dyDescent="0.25">
      <c r="AE2997" s="3" t="str">
        <f t="shared" si="124"/>
        <v>RA_542_65_4_202425</v>
      </c>
      <c r="AF2997" s="3">
        <v>202425</v>
      </c>
      <c r="AG2997" s="3" t="s">
        <v>193</v>
      </c>
      <c r="AH2997" s="3">
        <v>542</v>
      </c>
      <c r="AI2997" s="3">
        <v>65</v>
      </c>
      <c r="AJ2997" s="3" t="s">
        <v>0</v>
      </c>
      <c r="AK2997" s="3">
        <v>4</v>
      </c>
      <c r="AL2997" s="3">
        <v>85.99</v>
      </c>
    </row>
    <row r="2998" spans="31:38" x14ac:dyDescent="0.25">
      <c r="AE2998" s="3" t="str">
        <f t="shared" si="124"/>
        <v>RA_512_65_4_202425</v>
      </c>
      <c r="AF2998" s="3">
        <v>202425</v>
      </c>
      <c r="AG2998" s="3" t="s">
        <v>193</v>
      </c>
      <c r="AH2998" s="3">
        <v>512</v>
      </c>
      <c r="AI2998" s="3">
        <v>65</v>
      </c>
      <c r="AJ2998" s="3" t="s">
        <v>0</v>
      </c>
      <c r="AK2998" s="3">
        <v>4</v>
      </c>
      <c r="AL2998" s="3">
        <v>90.535000000000011</v>
      </c>
    </row>
    <row r="2999" spans="31:38" x14ac:dyDescent="0.25">
      <c r="AE2999" s="3" t="str">
        <f t="shared" si="124"/>
        <v>RA_516_65_4_202425</v>
      </c>
      <c r="AF2999" s="3">
        <v>202425</v>
      </c>
      <c r="AG2999" s="3" t="s">
        <v>193</v>
      </c>
      <c r="AH2999" s="3">
        <v>516</v>
      </c>
      <c r="AI2999" s="3">
        <v>65</v>
      </c>
      <c r="AJ2999" s="3" t="s">
        <v>0</v>
      </c>
      <c r="AK2999" s="3">
        <v>4</v>
      </c>
      <c r="AL2999" s="3">
        <v>114.321</v>
      </c>
    </row>
    <row r="3000" spans="31:38" x14ac:dyDescent="0.25">
      <c r="AE3000" s="3" t="str">
        <f t="shared" si="124"/>
        <v>RA_520_65_4_202425</v>
      </c>
      <c r="AF3000" s="3">
        <v>202425</v>
      </c>
      <c r="AG3000" s="3" t="s">
        <v>193</v>
      </c>
      <c r="AH3000" s="3">
        <v>520</v>
      </c>
      <c r="AI3000" s="3">
        <v>65</v>
      </c>
      <c r="AJ3000" s="3" t="s">
        <v>0</v>
      </c>
      <c r="AK3000" s="3">
        <v>4</v>
      </c>
      <c r="AL3000" s="3">
        <v>335.53999999999996</v>
      </c>
    </row>
    <row r="3001" spans="31:38" x14ac:dyDescent="0.25">
      <c r="AE3001" s="3" t="str">
        <f t="shared" si="124"/>
        <v>RA_514_65_4_202425</v>
      </c>
      <c r="AF3001" s="3">
        <v>202425</v>
      </c>
      <c r="AG3001" s="3" t="s">
        <v>193</v>
      </c>
      <c r="AH3001" s="3">
        <v>514</v>
      </c>
      <c r="AI3001" s="3">
        <v>65</v>
      </c>
      <c r="AJ3001" s="3" t="s">
        <v>0</v>
      </c>
      <c r="AK3001" s="3">
        <v>4</v>
      </c>
      <c r="AL3001" s="3">
        <v>204.03</v>
      </c>
    </row>
    <row r="3002" spans="31:38" x14ac:dyDescent="0.25">
      <c r="AE3002" s="3" t="str">
        <f t="shared" si="124"/>
        <v>RA_524_65_4_202425</v>
      </c>
      <c r="AF3002" s="3">
        <v>202425</v>
      </c>
      <c r="AG3002" s="3" t="s">
        <v>193</v>
      </c>
      <c r="AH3002" s="3">
        <v>524</v>
      </c>
      <c r="AI3002" s="3">
        <v>65</v>
      </c>
      <c r="AJ3002" s="3" t="s">
        <v>0</v>
      </c>
      <c r="AK3002" s="3">
        <v>4</v>
      </c>
      <c r="AL3002" s="3">
        <v>175.74000000000004</v>
      </c>
    </row>
    <row r="3003" spans="31:38" x14ac:dyDescent="0.25">
      <c r="AE3003" s="3" t="str">
        <f t="shared" si="124"/>
        <v>RA_526_65_4_202425</v>
      </c>
      <c r="AF3003" s="3">
        <v>202425</v>
      </c>
      <c r="AG3003" s="3" t="s">
        <v>193</v>
      </c>
      <c r="AH3003" s="3">
        <v>526</v>
      </c>
      <c r="AI3003" s="3">
        <v>65</v>
      </c>
      <c r="AJ3003" s="3" t="s">
        <v>0</v>
      </c>
      <c r="AK3003" s="3">
        <v>4</v>
      </c>
      <c r="AL3003" s="3">
        <v>183.89465819355348</v>
      </c>
    </row>
    <row r="3004" spans="31:38" x14ac:dyDescent="0.25">
      <c r="AE3004" s="3" t="str">
        <f t="shared" si="124"/>
        <v>RA_528_65_4_202425</v>
      </c>
      <c r="AF3004" s="3">
        <v>202425</v>
      </c>
      <c r="AG3004" s="3" t="s">
        <v>193</v>
      </c>
      <c r="AH3004" s="3">
        <v>528</v>
      </c>
      <c r="AI3004" s="3">
        <v>65</v>
      </c>
      <c r="AJ3004" s="3" t="s">
        <v>0</v>
      </c>
      <c r="AK3004" s="3">
        <v>4</v>
      </c>
      <c r="AL3004" s="3">
        <v>159</v>
      </c>
    </row>
    <row r="3005" spans="31:38" x14ac:dyDescent="0.25">
      <c r="AE3005" s="3" t="str">
        <f t="shared" si="124"/>
        <v>RA_530_65_4_202425</v>
      </c>
      <c r="AF3005" s="3">
        <v>202425</v>
      </c>
      <c r="AG3005" s="3" t="s">
        <v>193</v>
      </c>
      <c r="AH3005" s="3">
        <v>530</v>
      </c>
      <c r="AI3005" s="3">
        <v>65</v>
      </c>
      <c r="AJ3005" s="3" t="s">
        <v>0</v>
      </c>
      <c r="AK3005" s="3">
        <v>4</v>
      </c>
      <c r="AL3005" s="3">
        <v>324.26499999999999</v>
      </c>
    </row>
    <row r="3006" spans="31:38" x14ac:dyDescent="0.25">
      <c r="AE3006" s="3" t="str">
        <f t="shared" si="124"/>
        <v>RA_532_65_4_202425</v>
      </c>
      <c r="AF3006" s="3">
        <v>202425</v>
      </c>
      <c r="AG3006" s="3" t="s">
        <v>193</v>
      </c>
      <c r="AH3006" s="3">
        <v>532</v>
      </c>
      <c r="AI3006" s="3">
        <v>65</v>
      </c>
      <c r="AJ3006" s="3" t="s">
        <v>0</v>
      </c>
      <c r="AK3006" s="3">
        <v>4</v>
      </c>
      <c r="AL3006" s="3">
        <v>224</v>
      </c>
    </row>
    <row r="3007" spans="31:38" x14ac:dyDescent="0.25">
      <c r="AE3007" s="3" t="str">
        <f t="shared" si="124"/>
        <v>RA_534_65_4_202425</v>
      </c>
      <c r="AF3007" s="3">
        <v>202425</v>
      </c>
      <c r="AG3007" s="3" t="s">
        <v>193</v>
      </c>
      <c r="AH3007" s="3">
        <v>534</v>
      </c>
      <c r="AI3007" s="3">
        <v>65</v>
      </c>
      <c r="AJ3007" s="3" t="s">
        <v>0</v>
      </c>
      <c r="AK3007" s="3">
        <v>4</v>
      </c>
      <c r="AL3007" s="3">
        <v>416.41300000000001</v>
      </c>
    </row>
    <row r="3008" spans="31:38" x14ac:dyDescent="0.25">
      <c r="AE3008" s="3" t="str">
        <f t="shared" si="124"/>
        <v>RA_536_65_4_202425</v>
      </c>
      <c r="AF3008" s="3">
        <v>202425</v>
      </c>
      <c r="AG3008" s="3" t="s">
        <v>193</v>
      </c>
      <c r="AH3008" s="3">
        <v>536</v>
      </c>
      <c r="AI3008" s="3">
        <v>65</v>
      </c>
      <c r="AJ3008" s="3" t="s">
        <v>0</v>
      </c>
      <c r="AK3008" s="3">
        <v>4</v>
      </c>
      <c r="AL3008" s="3">
        <v>200.12299999999999</v>
      </c>
    </row>
    <row r="3009" spans="31:38" x14ac:dyDescent="0.25">
      <c r="AE3009" s="3" t="str">
        <f t="shared" si="124"/>
        <v>RA_538_65_4_202425</v>
      </c>
      <c r="AF3009" s="3">
        <v>202425</v>
      </c>
      <c r="AG3009" s="3" t="s">
        <v>193</v>
      </c>
      <c r="AH3009" s="3">
        <v>538</v>
      </c>
      <c r="AI3009" s="3">
        <v>65</v>
      </c>
      <c r="AJ3009" s="3" t="s">
        <v>0</v>
      </c>
      <c r="AK3009" s="3">
        <v>4</v>
      </c>
      <c r="AL3009" s="3">
        <v>135.60900000000001</v>
      </c>
    </row>
    <row r="3010" spans="31:38" x14ac:dyDescent="0.25">
      <c r="AE3010" s="3" t="str">
        <f t="shared" si="124"/>
        <v>RA_540_65_4_202425</v>
      </c>
      <c r="AF3010" s="3">
        <v>202425</v>
      </c>
      <c r="AG3010" s="3" t="s">
        <v>193</v>
      </c>
      <c r="AH3010" s="3">
        <v>540</v>
      </c>
      <c r="AI3010" s="3">
        <v>65</v>
      </c>
      <c r="AJ3010" s="3" t="s">
        <v>0</v>
      </c>
      <c r="AK3010" s="3">
        <v>4</v>
      </c>
      <c r="AL3010" s="3">
        <v>128.13800000000001</v>
      </c>
    </row>
    <row r="3011" spans="31:38" x14ac:dyDescent="0.25">
      <c r="AE3011" s="3" t="str">
        <f t="shared" si="124"/>
        <v>RA_518_65_4_202425</v>
      </c>
      <c r="AF3011" s="3">
        <v>202425</v>
      </c>
      <c r="AG3011" s="3" t="s">
        <v>193</v>
      </c>
      <c r="AH3011" s="3">
        <v>518</v>
      </c>
      <c r="AI3011" s="3">
        <v>65</v>
      </c>
      <c r="AJ3011" s="3" t="s">
        <v>0</v>
      </c>
      <c r="AK3011" s="3">
        <v>4</v>
      </c>
      <c r="AL3011" s="3">
        <v>119.94499999999999</v>
      </c>
    </row>
    <row r="3012" spans="31:38" x14ac:dyDescent="0.25">
      <c r="AE3012" s="3" t="str">
        <f t="shared" ref="AE3012:AE3075" si="125">AG3012&amp;"_"&amp;AH3012&amp;"_"&amp;AI3012&amp;"_"&amp;AK3012&amp;"_"&amp;AF3012</f>
        <v>RA_562_66_4_202526</v>
      </c>
      <c r="AF3012" s="3">
        <v>202526</v>
      </c>
      <c r="AG3012" s="3" t="s">
        <v>193</v>
      </c>
      <c r="AH3012" s="3">
        <v>562</v>
      </c>
      <c r="AI3012" s="3">
        <v>66</v>
      </c>
      <c r="AJ3012" s="3" t="s">
        <v>1</v>
      </c>
      <c r="AK3012" s="3">
        <v>4</v>
      </c>
      <c r="AL3012" s="3">
        <v>0</v>
      </c>
    </row>
    <row r="3013" spans="31:38" x14ac:dyDescent="0.25">
      <c r="AE3013" s="3" t="str">
        <f t="shared" si="125"/>
        <v>RA_586_66_4_202526</v>
      </c>
      <c r="AF3013" s="3">
        <v>202526</v>
      </c>
      <c r="AG3013" s="3" t="s">
        <v>193</v>
      </c>
      <c r="AH3013" s="3">
        <v>586</v>
      </c>
      <c r="AI3013" s="3">
        <v>66</v>
      </c>
      <c r="AJ3013" s="3" t="s">
        <v>1</v>
      </c>
      <c r="AK3013" s="3">
        <v>4</v>
      </c>
      <c r="AL3013" s="3">
        <v>0</v>
      </c>
    </row>
    <row r="3014" spans="31:38" x14ac:dyDescent="0.25">
      <c r="AE3014" s="3" t="str">
        <f t="shared" si="125"/>
        <v>RA_544_66_4_202526</v>
      </c>
      <c r="AF3014" s="3">
        <v>202526</v>
      </c>
      <c r="AG3014" s="3" t="s">
        <v>193</v>
      </c>
      <c r="AH3014" s="3">
        <v>544</v>
      </c>
      <c r="AI3014" s="3">
        <v>66</v>
      </c>
      <c r="AJ3014" s="3" t="s">
        <v>1</v>
      </c>
      <c r="AK3014" s="3">
        <v>4</v>
      </c>
      <c r="AL3014" s="3">
        <v>1005.9284252864951</v>
      </c>
    </row>
    <row r="3015" spans="31:38" x14ac:dyDescent="0.25">
      <c r="AE3015" s="3" t="str">
        <f t="shared" si="125"/>
        <v>RA_546_66_4_202526</v>
      </c>
      <c r="AF3015" s="3">
        <v>202526</v>
      </c>
      <c r="AG3015" s="3" t="s">
        <v>193</v>
      </c>
      <c r="AH3015" s="3">
        <v>546</v>
      </c>
      <c r="AI3015" s="3">
        <v>66</v>
      </c>
      <c r="AJ3015" s="3" t="s">
        <v>1</v>
      </c>
      <c r="AK3015" s="3">
        <v>4</v>
      </c>
      <c r="AL3015" s="3">
        <v>597</v>
      </c>
    </row>
    <row r="3016" spans="31:38" x14ac:dyDescent="0.25">
      <c r="AE3016" s="3" t="str">
        <f t="shared" si="125"/>
        <v>RA_548_66_4_202526</v>
      </c>
      <c r="AF3016" s="3">
        <v>202526</v>
      </c>
      <c r="AG3016" s="3" t="s">
        <v>193</v>
      </c>
      <c r="AH3016" s="3">
        <v>548</v>
      </c>
      <c r="AI3016" s="3">
        <v>66</v>
      </c>
      <c r="AJ3016" s="3" t="s">
        <v>1</v>
      </c>
      <c r="AK3016" s="3">
        <v>4</v>
      </c>
      <c r="AL3016" s="3">
        <v>783.23299999999995</v>
      </c>
    </row>
    <row r="3017" spans="31:38" x14ac:dyDescent="0.25">
      <c r="AE3017" s="3" t="str">
        <f t="shared" si="125"/>
        <v>RA_550_66_4_202526</v>
      </c>
      <c r="AF3017" s="3">
        <v>202526</v>
      </c>
      <c r="AG3017" s="3" t="s">
        <v>193</v>
      </c>
      <c r="AH3017" s="3">
        <v>550</v>
      </c>
      <c r="AI3017" s="3">
        <v>66</v>
      </c>
      <c r="AJ3017" s="3" t="s">
        <v>1</v>
      </c>
      <c r="AK3017" s="3">
        <v>4</v>
      </c>
      <c r="AL3017" s="3">
        <v>820.70600000000002</v>
      </c>
    </row>
    <row r="3018" spans="31:38" x14ac:dyDescent="0.25">
      <c r="AE3018" s="3" t="str">
        <f t="shared" si="125"/>
        <v>RA_552_66_4_202526</v>
      </c>
      <c r="AF3018" s="3">
        <v>202526</v>
      </c>
      <c r="AG3018" s="3" t="s">
        <v>193</v>
      </c>
      <c r="AH3018" s="3">
        <v>552</v>
      </c>
      <c r="AI3018" s="3">
        <v>66</v>
      </c>
      <c r="AJ3018" s="3" t="s">
        <v>1</v>
      </c>
      <c r="AK3018" s="3">
        <v>4</v>
      </c>
      <c r="AL3018" s="3">
        <v>-274.78300000000002</v>
      </c>
    </row>
    <row r="3019" spans="31:38" x14ac:dyDescent="0.25">
      <c r="AE3019" s="3" t="str">
        <f t="shared" si="125"/>
        <v>RA_564_66_4_202526</v>
      </c>
      <c r="AF3019" s="3">
        <v>202526</v>
      </c>
      <c r="AG3019" s="3" t="s">
        <v>193</v>
      </c>
      <c r="AH3019" s="3">
        <v>564</v>
      </c>
      <c r="AI3019" s="3">
        <v>66</v>
      </c>
      <c r="AJ3019" s="3" t="s">
        <v>1</v>
      </c>
      <c r="AK3019" s="3">
        <v>4</v>
      </c>
      <c r="AL3019" s="3">
        <v>0</v>
      </c>
    </row>
    <row r="3020" spans="31:38" x14ac:dyDescent="0.25">
      <c r="AE3020" s="3" t="str">
        <f t="shared" si="125"/>
        <v>RA_566_66_4_202526</v>
      </c>
      <c r="AF3020" s="3">
        <v>202526</v>
      </c>
      <c r="AG3020" s="3" t="s">
        <v>193</v>
      </c>
      <c r="AH3020" s="3">
        <v>566</v>
      </c>
      <c r="AI3020" s="3">
        <v>66</v>
      </c>
      <c r="AJ3020" s="3" t="s">
        <v>1</v>
      </c>
      <c r="AK3020" s="3">
        <v>4</v>
      </c>
      <c r="AL3020" s="3">
        <v>0</v>
      </c>
    </row>
    <row r="3021" spans="31:38" x14ac:dyDescent="0.25">
      <c r="AE3021" s="3" t="str">
        <f t="shared" si="125"/>
        <v>RA_568_66_4_202526</v>
      </c>
      <c r="AF3021" s="3">
        <v>202526</v>
      </c>
      <c r="AG3021" s="3" t="s">
        <v>193</v>
      </c>
      <c r="AH3021" s="3">
        <v>568</v>
      </c>
      <c r="AI3021" s="3">
        <v>66</v>
      </c>
      <c r="AJ3021" s="3" t="s">
        <v>1</v>
      </c>
      <c r="AK3021" s="3">
        <v>4</v>
      </c>
      <c r="AL3021" s="3">
        <v>0</v>
      </c>
    </row>
    <row r="3022" spans="31:38" x14ac:dyDescent="0.25">
      <c r="AE3022" s="3" t="str">
        <f t="shared" si="125"/>
        <v>RA_572_66_4_202526</v>
      </c>
      <c r="AF3022" s="3">
        <v>202526</v>
      </c>
      <c r="AG3022" s="3" t="s">
        <v>193</v>
      </c>
      <c r="AH3022" s="3">
        <v>572</v>
      </c>
      <c r="AI3022" s="3">
        <v>66</v>
      </c>
      <c r="AJ3022" s="3" t="s">
        <v>1</v>
      </c>
      <c r="AK3022" s="3">
        <v>4</v>
      </c>
      <c r="AL3022" s="3">
        <v>0</v>
      </c>
    </row>
    <row r="3023" spans="31:38" x14ac:dyDescent="0.25">
      <c r="AE3023" s="3" t="str">
        <f t="shared" si="125"/>
        <v>RA_574_66_4_202526</v>
      </c>
      <c r="AF3023" s="3">
        <v>202526</v>
      </c>
      <c r="AG3023" s="3" t="s">
        <v>193</v>
      </c>
      <c r="AH3023" s="3">
        <v>574</v>
      </c>
      <c r="AI3023" s="3">
        <v>66</v>
      </c>
      <c r="AJ3023" s="3" t="s">
        <v>1</v>
      </c>
      <c r="AK3023" s="3">
        <v>4</v>
      </c>
      <c r="AL3023" s="3">
        <v>0</v>
      </c>
    </row>
    <row r="3024" spans="31:38" x14ac:dyDescent="0.25">
      <c r="AE3024" s="3" t="str">
        <f t="shared" si="125"/>
        <v>RA_576_66_4_202526</v>
      </c>
      <c r="AF3024" s="3">
        <v>202526</v>
      </c>
      <c r="AG3024" s="3" t="s">
        <v>193</v>
      </c>
      <c r="AH3024" s="3">
        <v>576</v>
      </c>
      <c r="AI3024" s="3">
        <v>66</v>
      </c>
      <c r="AJ3024" s="3" t="s">
        <v>1</v>
      </c>
      <c r="AK3024" s="3">
        <v>4</v>
      </c>
      <c r="AL3024" s="3">
        <v>0</v>
      </c>
    </row>
    <row r="3025" spans="31:38" x14ac:dyDescent="0.25">
      <c r="AE3025" s="3" t="str">
        <f t="shared" si="125"/>
        <v>RA_584_66_4_202526</v>
      </c>
      <c r="AF3025" s="3">
        <v>202526</v>
      </c>
      <c r="AG3025" s="3" t="s">
        <v>193</v>
      </c>
      <c r="AH3025" s="3">
        <v>584</v>
      </c>
      <c r="AI3025" s="3">
        <v>66</v>
      </c>
      <c r="AJ3025" s="3" t="s">
        <v>1</v>
      </c>
      <c r="AK3025" s="3">
        <v>4</v>
      </c>
      <c r="AL3025" s="3">
        <v>0</v>
      </c>
    </row>
    <row r="3026" spans="31:38" x14ac:dyDescent="0.25">
      <c r="AE3026" s="3" t="str">
        <f t="shared" si="125"/>
        <v>RA_542_66_4_202526</v>
      </c>
      <c r="AF3026" s="3">
        <v>202526</v>
      </c>
      <c r="AG3026" s="3" t="s">
        <v>193</v>
      </c>
      <c r="AH3026" s="3">
        <v>542</v>
      </c>
      <c r="AI3026" s="3">
        <v>66</v>
      </c>
      <c r="AJ3026" s="3" t="s">
        <v>1</v>
      </c>
      <c r="AK3026" s="3">
        <v>4</v>
      </c>
      <c r="AL3026" s="3">
        <v>364.483</v>
      </c>
    </row>
    <row r="3027" spans="31:38" x14ac:dyDescent="0.25">
      <c r="AE3027" s="3" t="str">
        <f t="shared" si="125"/>
        <v>RA_582_66_4_202526</v>
      </c>
      <c r="AF3027" s="3">
        <v>202526</v>
      </c>
      <c r="AG3027" s="3" t="s">
        <v>193</v>
      </c>
      <c r="AH3027" s="3">
        <v>582</v>
      </c>
      <c r="AI3027" s="3">
        <v>66</v>
      </c>
      <c r="AJ3027" s="3" t="s">
        <v>1</v>
      </c>
      <c r="AK3027" s="3">
        <v>4</v>
      </c>
      <c r="AL3027" s="3">
        <v>0</v>
      </c>
    </row>
    <row r="3028" spans="31:38" x14ac:dyDescent="0.25">
      <c r="AE3028" s="3" t="str">
        <f t="shared" si="125"/>
        <v>RA_520_66_4_202526</v>
      </c>
      <c r="AF3028" s="3">
        <v>202526</v>
      </c>
      <c r="AG3028" s="3" t="s">
        <v>193</v>
      </c>
      <c r="AH3028" s="3">
        <v>520</v>
      </c>
      <c r="AI3028" s="3">
        <v>66</v>
      </c>
      <c r="AJ3028" s="3" t="s">
        <v>1</v>
      </c>
      <c r="AK3028" s="3">
        <v>4</v>
      </c>
      <c r="AL3028" s="3">
        <v>266.82</v>
      </c>
    </row>
    <row r="3029" spans="31:38" x14ac:dyDescent="0.25">
      <c r="AE3029" s="3" t="str">
        <f t="shared" si="125"/>
        <v>RA_540_66_4_202526</v>
      </c>
      <c r="AF3029" s="3">
        <v>202526</v>
      </c>
      <c r="AG3029" s="3" t="s">
        <v>193</v>
      </c>
      <c r="AH3029" s="3">
        <v>540</v>
      </c>
      <c r="AI3029" s="3">
        <v>66</v>
      </c>
      <c r="AJ3029" s="3" t="s">
        <v>1</v>
      </c>
      <c r="AK3029" s="3">
        <v>4</v>
      </c>
      <c r="AL3029" s="3">
        <v>1437.1</v>
      </c>
    </row>
    <row r="3030" spans="31:38" x14ac:dyDescent="0.25">
      <c r="AE3030" s="3" t="str">
        <f t="shared" si="125"/>
        <v>RA_545_66_4_202526</v>
      </c>
      <c r="AF3030" s="3">
        <v>202526</v>
      </c>
      <c r="AG3030" s="3" t="s">
        <v>193</v>
      </c>
      <c r="AH3030" s="3">
        <v>545</v>
      </c>
      <c r="AI3030" s="3">
        <v>66</v>
      </c>
      <c r="AJ3030" s="3" t="s">
        <v>1</v>
      </c>
      <c r="AK3030" s="3">
        <v>4</v>
      </c>
      <c r="AL3030" s="3">
        <v>682.85800000000006</v>
      </c>
    </row>
    <row r="3031" spans="31:38" x14ac:dyDescent="0.25">
      <c r="AE3031" s="3" t="str">
        <f t="shared" si="125"/>
        <v>RA_512_66_4_202526</v>
      </c>
      <c r="AF3031" s="3">
        <v>202526</v>
      </c>
      <c r="AG3031" s="3" t="s">
        <v>193</v>
      </c>
      <c r="AH3031" s="3">
        <v>512</v>
      </c>
      <c r="AI3031" s="3">
        <v>66</v>
      </c>
      <c r="AJ3031" s="3" t="s">
        <v>1</v>
      </c>
      <c r="AK3031" s="3">
        <v>4</v>
      </c>
      <c r="AL3031" s="3">
        <v>483.58299999999997</v>
      </c>
    </row>
    <row r="3032" spans="31:38" x14ac:dyDescent="0.25">
      <c r="AE3032" s="3" t="str">
        <f t="shared" si="125"/>
        <v>RA_514_66_4_202526</v>
      </c>
      <c r="AF3032" s="3">
        <v>202526</v>
      </c>
      <c r="AG3032" s="3" t="s">
        <v>193</v>
      </c>
      <c r="AH3032" s="3">
        <v>514</v>
      </c>
      <c r="AI3032" s="3">
        <v>66</v>
      </c>
      <c r="AJ3032" s="3" t="s">
        <v>1</v>
      </c>
      <c r="AK3032" s="3">
        <v>4</v>
      </c>
      <c r="AL3032" s="3">
        <v>667.23</v>
      </c>
    </row>
    <row r="3033" spans="31:38" x14ac:dyDescent="0.25">
      <c r="AE3033" s="3" t="str">
        <f t="shared" si="125"/>
        <v>RA_518_66_4_202526</v>
      </c>
      <c r="AF3033" s="3">
        <v>202526</v>
      </c>
      <c r="AG3033" s="3" t="s">
        <v>193</v>
      </c>
      <c r="AH3033" s="3">
        <v>518</v>
      </c>
      <c r="AI3033" s="3">
        <v>66</v>
      </c>
      <c r="AJ3033" s="3" t="s">
        <v>1</v>
      </c>
      <c r="AK3033" s="3">
        <v>4</v>
      </c>
      <c r="AL3033" s="3">
        <v>249.58318944066696</v>
      </c>
    </row>
    <row r="3034" spans="31:38" x14ac:dyDescent="0.25">
      <c r="AE3034" s="3" t="str">
        <f t="shared" si="125"/>
        <v>RA_522_66_4_202526</v>
      </c>
      <c r="AF3034" s="3">
        <v>202526</v>
      </c>
      <c r="AG3034" s="3" t="s">
        <v>193</v>
      </c>
      <c r="AH3034" s="3">
        <v>522</v>
      </c>
      <c r="AI3034" s="3">
        <v>66</v>
      </c>
      <c r="AJ3034" s="3" t="s">
        <v>1</v>
      </c>
      <c r="AK3034" s="3">
        <v>4</v>
      </c>
      <c r="AL3034" s="3">
        <v>-75.19199999999995</v>
      </c>
    </row>
    <row r="3035" spans="31:38" x14ac:dyDescent="0.25">
      <c r="AE3035" s="3" t="str">
        <f t="shared" si="125"/>
        <v>RA_524_66_4_202526</v>
      </c>
      <c r="AF3035" s="3">
        <v>202526</v>
      </c>
      <c r="AG3035" s="3" t="s">
        <v>193</v>
      </c>
      <c r="AH3035" s="3">
        <v>524</v>
      </c>
      <c r="AI3035" s="3">
        <v>66</v>
      </c>
      <c r="AJ3035" s="3" t="s">
        <v>1</v>
      </c>
      <c r="AK3035" s="3">
        <v>4</v>
      </c>
      <c r="AL3035" s="3">
        <v>830.09999999999945</v>
      </c>
    </row>
    <row r="3036" spans="31:38" x14ac:dyDescent="0.25">
      <c r="AE3036" s="3" t="str">
        <f t="shared" si="125"/>
        <v>RA_526_66_4_202526</v>
      </c>
      <c r="AF3036" s="3">
        <v>202526</v>
      </c>
      <c r="AG3036" s="3" t="s">
        <v>193</v>
      </c>
      <c r="AH3036" s="3">
        <v>526</v>
      </c>
      <c r="AI3036" s="3">
        <v>66</v>
      </c>
      <c r="AJ3036" s="3" t="s">
        <v>1</v>
      </c>
      <c r="AK3036" s="3">
        <v>4</v>
      </c>
      <c r="AL3036" s="3">
        <v>747</v>
      </c>
    </row>
    <row r="3037" spans="31:38" x14ac:dyDescent="0.25">
      <c r="AE3037" s="3" t="str">
        <f t="shared" si="125"/>
        <v>RA_528_66_4_202526</v>
      </c>
      <c r="AF3037" s="3">
        <v>202526</v>
      </c>
      <c r="AG3037" s="3" t="s">
        <v>193</v>
      </c>
      <c r="AH3037" s="3">
        <v>528</v>
      </c>
      <c r="AI3037" s="3">
        <v>66</v>
      </c>
      <c r="AJ3037" s="3" t="s">
        <v>1</v>
      </c>
      <c r="AK3037" s="3">
        <v>4</v>
      </c>
      <c r="AL3037" s="3">
        <v>936</v>
      </c>
    </row>
    <row r="3038" spans="31:38" x14ac:dyDescent="0.25">
      <c r="AE3038" s="3" t="str">
        <f t="shared" si="125"/>
        <v>RA_530_66_4_202526</v>
      </c>
      <c r="AF3038" s="3">
        <v>202526</v>
      </c>
      <c r="AG3038" s="3" t="s">
        <v>193</v>
      </c>
      <c r="AH3038" s="3">
        <v>530</v>
      </c>
      <c r="AI3038" s="3">
        <v>66</v>
      </c>
      <c r="AJ3038" s="3" t="s">
        <v>1</v>
      </c>
      <c r="AK3038" s="3">
        <v>4</v>
      </c>
      <c r="AL3038" s="3">
        <v>1474.837</v>
      </c>
    </row>
    <row r="3039" spans="31:38" x14ac:dyDescent="0.25">
      <c r="AE3039" s="3" t="str">
        <f t="shared" si="125"/>
        <v>RA_532_66_4_202526</v>
      </c>
      <c r="AF3039" s="3">
        <v>202526</v>
      </c>
      <c r="AG3039" s="3" t="s">
        <v>193</v>
      </c>
      <c r="AH3039" s="3">
        <v>532</v>
      </c>
      <c r="AI3039" s="3">
        <v>66</v>
      </c>
      <c r="AJ3039" s="3" t="s">
        <v>1</v>
      </c>
      <c r="AK3039" s="3">
        <v>4</v>
      </c>
      <c r="AL3039" s="3">
        <v>712.61</v>
      </c>
    </row>
    <row r="3040" spans="31:38" x14ac:dyDescent="0.25">
      <c r="AE3040" s="3" t="str">
        <f t="shared" si="125"/>
        <v>RA_534_66_4_202526</v>
      </c>
      <c r="AF3040" s="3">
        <v>202526</v>
      </c>
      <c r="AG3040" s="3" t="s">
        <v>193</v>
      </c>
      <c r="AH3040" s="3">
        <v>534</v>
      </c>
      <c r="AI3040" s="3">
        <v>66</v>
      </c>
      <c r="AJ3040" s="3" t="s">
        <v>1</v>
      </c>
      <c r="AK3040" s="3">
        <v>4</v>
      </c>
      <c r="AL3040" s="3">
        <v>975.78700000000003</v>
      </c>
    </row>
    <row r="3041" spans="31:38" x14ac:dyDescent="0.25">
      <c r="AE3041" s="3" t="str">
        <f t="shared" si="125"/>
        <v>RA_536_66_4_202526</v>
      </c>
      <c r="AF3041" s="3">
        <v>202526</v>
      </c>
      <c r="AG3041" s="3" t="s">
        <v>193</v>
      </c>
      <c r="AH3041" s="3">
        <v>536</v>
      </c>
      <c r="AI3041" s="3">
        <v>66</v>
      </c>
      <c r="AJ3041" s="3" t="s">
        <v>1</v>
      </c>
      <c r="AK3041" s="3">
        <v>4</v>
      </c>
      <c r="AL3041" s="3">
        <v>-207.23500000000001</v>
      </c>
    </row>
    <row r="3042" spans="31:38" x14ac:dyDescent="0.25">
      <c r="AE3042" s="3" t="str">
        <f t="shared" si="125"/>
        <v>RA_538_66_4_202526</v>
      </c>
      <c r="AF3042" s="3">
        <v>202526</v>
      </c>
      <c r="AG3042" s="3" t="s">
        <v>193</v>
      </c>
      <c r="AH3042" s="3">
        <v>538</v>
      </c>
      <c r="AI3042" s="3">
        <v>66</v>
      </c>
      <c r="AJ3042" s="3" t="s">
        <v>1</v>
      </c>
      <c r="AK3042" s="3">
        <v>4</v>
      </c>
      <c r="AL3042" s="3">
        <v>266.66591732607839</v>
      </c>
    </row>
    <row r="3043" spans="31:38" x14ac:dyDescent="0.25">
      <c r="AE3043" s="3" t="str">
        <f t="shared" si="125"/>
        <v>RA_516_66_4_202526</v>
      </c>
      <c r="AF3043" s="3">
        <v>202526</v>
      </c>
      <c r="AG3043" s="3" t="s">
        <v>193</v>
      </c>
      <c r="AH3043" s="3">
        <v>516</v>
      </c>
      <c r="AI3043" s="3">
        <v>66</v>
      </c>
      <c r="AJ3043" s="3" t="s">
        <v>1</v>
      </c>
      <c r="AK3043" s="3">
        <v>4</v>
      </c>
      <c r="AL3043" s="3">
        <v>448.15300000000002</v>
      </c>
    </row>
    <row r="3044" spans="31:38" x14ac:dyDescent="0.25">
      <c r="AE3044" s="3" t="str">
        <f t="shared" si="125"/>
        <v>RA_564_66_4_202425</v>
      </c>
      <c r="AF3044" s="3">
        <v>202425</v>
      </c>
      <c r="AG3044" s="3" t="s">
        <v>193</v>
      </c>
      <c r="AH3044" s="3">
        <v>564</v>
      </c>
      <c r="AI3044" s="3">
        <v>66</v>
      </c>
      <c r="AJ3044" s="3" t="s">
        <v>1</v>
      </c>
      <c r="AK3044" s="3">
        <v>4</v>
      </c>
      <c r="AL3044" s="3">
        <v>0</v>
      </c>
    </row>
    <row r="3045" spans="31:38" x14ac:dyDescent="0.25">
      <c r="AE3045" s="3" t="str">
        <f t="shared" si="125"/>
        <v>RA_544_66_4_202425</v>
      </c>
      <c r="AF3045" s="3">
        <v>202425</v>
      </c>
      <c r="AG3045" s="3" t="s">
        <v>193</v>
      </c>
      <c r="AH3045" s="3">
        <v>544</v>
      </c>
      <c r="AI3045" s="3">
        <v>66</v>
      </c>
      <c r="AJ3045" s="3" t="s">
        <v>1</v>
      </c>
      <c r="AK3045" s="3">
        <v>4</v>
      </c>
      <c r="AL3045" s="3">
        <v>926.18342528649509</v>
      </c>
    </row>
    <row r="3046" spans="31:38" x14ac:dyDescent="0.25">
      <c r="AE3046" s="3" t="str">
        <f t="shared" si="125"/>
        <v>RA_546_66_4_202425</v>
      </c>
      <c r="AF3046" s="3">
        <v>202425</v>
      </c>
      <c r="AG3046" s="3" t="s">
        <v>193</v>
      </c>
      <c r="AH3046" s="3">
        <v>546</v>
      </c>
      <c r="AI3046" s="3">
        <v>66</v>
      </c>
      <c r="AJ3046" s="3" t="s">
        <v>1</v>
      </c>
      <c r="AK3046" s="3">
        <v>4</v>
      </c>
      <c r="AL3046" s="3">
        <v>555</v>
      </c>
    </row>
    <row r="3047" spans="31:38" x14ac:dyDescent="0.25">
      <c r="AE3047" s="3" t="str">
        <f t="shared" si="125"/>
        <v>RA_548_66_4_202425</v>
      </c>
      <c r="AF3047" s="3">
        <v>202425</v>
      </c>
      <c r="AG3047" s="3" t="s">
        <v>193</v>
      </c>
      <c r="AH3047" s="3">
        <v>548</v>
      </c>
      <c r="AI3047" s="3">
        <v>66</v>
      </c>
      <c r="AJ3047" s="3" t="s">
        <v>1</v>
      </c>
      <c r="AK3047" s="3">
        <v>4</v>
      </c>
      <c r="AL3047" s="3">
        <v>858.61300000000006</v>
      </c>
    </row>
    <row r="3048" spans="31:38" x14ac:dyDescent="0.25">
      <c r="AE3048" s="3" t="str">
        <f t="shared" si="125"/>
        <v>RA_550_66_4_202425</v>
      </c>
      <c r="AF3048" s="3">
        <v>202425</v>
      </c>
      <c r="AG3048" s="3" t="s">
        <v>193</v>
      </c>
      <c r="AH3048" s="3">
        <v>550</v>
      </c>
      <c r="AI3048" s="3">
        <v>66</v>
      </c>
      <c r="AJ3048" s="3" t="s">
        <v>1</v>
      </c>
      <c r="AK3048" s="3">
        <v>4</v>
      </c>
      <c r="AL3048" s="3">
        <v>722.99400000000003</v>
      </c>
    </row>
    <row r="3049" spans="31:38" x14ac:dyDescent="0.25">
      <c r="AE3049" s="3" t="str">
        <f t="shared" si="125"/>
        <v>RA_552_66_4_202425</v>
      </c>
      <c r="AF3049" s="3">
        <v>202425</v>
      </c>
      <c r="AG3049" s="3" t="s">
        <v>193</v>
      </c>
      <c r="AH3049" s="3">
        <v>552</v>
      </c>
      <c r="AI3049" s="3">
        <v>66</v>
      </c>
      <c r="AJ3049" s="3" t="s">
        <v>1</v>
      </c>
      <c r="AK3049" s="3">
        <v>4</v>
      </c>
      <c r="AL3049" s="3">
        <v>-1238.7</v>
      </c>
    </row>
    <row r="3050" spans="31:38" x14ac:dyDescent="0.25">
      <c r="AE3050" s="3" t="str">
        <f t="shared" si="125"/>
        <v>RA_562_66_4_202425</v>
      </c>
      <c r="AF3050" s="3">
        <v>202425</v>
      </c>
      <c r="AG3050" s="3" t="s">
        <v>193</v>
      </c>
      <c r="AH3050" s="3">
        <v>562</v>
      </c>
      <c r="AI3050" s="3">
        <v>66</v>
      </c>
      <c r="AJ3050" s="3" t="s">
        <v>1</v>
      </c>
      <c r="AK3050" s="3">
        <v>4</v>
      </c>
      <c r="AL3050" s="3">
        <v>0</v>
      </c>
    </row>
    <row r="3051" spans="31:38" x14ac:dyDescent="0.25">
      <c r="AE3051" s="3" t="str">
        <f t="shared" si="125"/>
        <v>RA_545_66_4_202425</v>
      </c>
      <c r="AF3051" s="3">
        <v>202425</v>
      </c>
      <c r="AG3051" s="3" t="s">
        <v>193</v>
      </c>
      <c r="AH3051" s="3">
        <v>545</v>
      </c>
      <c r="AI3051" s="3">
        <v>66</v>
      </c>
      <c r="AJ3051" s="3" t="s">
        <v>1</v>
      </c>
      <c r="AK3051" s="3">
        <v>4</v>
      </c>
      <c r="AL3051" s="3">
        <v>665.12872376654809</v>
      </c>
    </row>
    <row r="3052" spans="31:38" x14ac:dyDescent="0.25">
      <c r="AE3052" s="3" t="str">
        <f t="shared" si="125"/>
        <v>RA_566_66_4_202425</v>
      </c>
      <c r="AF3052" s="3">
        <v>202425</v>
      </c>
      <c r="AG3052" s="3" t="s">
        <v>193</v>
      </c>
      <c r="AH3052" s="3">
        <v>566</v>
      </c>
      <c r="AI3052" s="3">
        <v>66</v>
      </c>
      <c r="AJ3052" s="3" t="s">
        <v>1</v>
      </c>
      <c r="AK3052" s="3">
        <v>4</v>
      </c>
      <c r="AL3052" s="3">
        <v>0</v>
      </c>
    </row>
    <row r="3053" spans="31:38" x14ac:dyDescent="0.25">
      <c r="AE3053" s="3" t="str">
        <f t="shared" si="125"/>
        <v>RA_568_66_4_202425</v>
      </c>
      <c r="AF3053" s="3">
        <v>202425</v>
      </c>
      <c r="AG3053" s="3" t="s">
        <v>193</v>
      </c>
      <c r="AH3053" s="3">
        <v>568</v>
      </c>
      <c r="AI3053" s="3">
        <v>66</v>
      </c>
      <c r="AJ3053" s="3" t="s">
        <v>1</v>
      </c>
      <c r="AK3053" s="3">
        <v>4</v>
      </c>
      <c r="AL3053" s="3">
        <v>0</v>
      </c>
    </row>
    <row r="3054" spans="31:38" x14ac:dyDescent="0.25">
      <c r="AE3054" s="3" t="str">
        <f t="shared" si="125"/>
        <v>RA_572_66_4_202425</v>
      </c>
      <c r="AF3054" s="3">
        <v>202425</v>
      </c>
      <c r="AG3054" s="3" t="s">
        <v>193</v>
      </c>
      <c r="AH3054" s="3">
        <v>572</v>
      </c>
      <c r="AI3054" s="3">
        <v>66</v>
      </c>
      <c r="AJ3054" s="3" t="s">
        <v>1</v>
      </c>
      <c r="AK3054" s="3">
        <v>4</v>
      </c>
      <c r="AL3054" s="3">
        <v>0</v>
      </c>
    </row>
    <row r="3055" spans="31:38" x14ac:dyDescent="0.25">
      <c r="AE3055" s="3" t="str">
        <f t="shared" si="125"/>
        <v>RA_574_66_4_202425</v>
      </c>
      <c r="AF3055" s="3">
        <v>202425</v>
      </c>
      <c r="AG3055" s="3" t="s">
        <v>193</v>
      </c>
      <c r="AH3055" s="3">
        <v>574</v>
      </c>
      <c r="AI3055" s="3">
        <v>66</v>
      </c>
      <c r="AJ3055" s="3" t="s">
        <v>1</v>
      </c>
      <c r="AK3055" s="3">
        <v>4</v>
      </c>
      <c r="AL3055" s="3">
        <v>0</v>
      </c>
    </row>
    <row r="3056" spans="31:38" x14ac:dyDescent="0.25">
      <c r="AE3056" s="3" t="str">
        <f t="shared" si="125"/>
        <v>RA_576_66_4_202425</v>
      </c>
      <c r="AF3056" s="3">
        <v>202425</v>
      </c>
      <c r="AG3056" s="3" t="s">
        <v>193</v>
      </c>
      <c r="AH3056" s="3">
        <v>576</v>
      </c>
      <c r="AI3056" s="3">
        <v>66</v>
      </c>
      <c r="AJ3056" s="3" t="s">
        <v>1</v>
      </c>
      <c r="AK3056" s="3">
        <v>4</v>
      </c>
      <c r="AL3056" s="3">
        <v>0</v>
      </c>
    </row>
    <row r="3057" spans="31:38" x14ac:dyDescent="0.25">
      <c r="AE3057" s="3" t="str">
        <f t="shared" si="125"/>
        <v>RA_582_66_4_202425</v>
      </c>
      <c r="AF3057" s="3">
        <v>202425</v>
      </c>
      <c r="AG3057" s="3" t="s">
        <v>193</v>
      </c>
      <c r="AH3057" s="3">
        <v>582</v>
      </c>
      <c r="AI3057" s="3">
        <v>66</v>
      </c>
      <c r="AJ3057" s="3" t="s">
        <v>1</v>
      </c>
      <c r="AK3057" s="3">
        <v>4</v>
      </c>
      <c r="AL3057" s="3">
        <v>0</v>
      </c>
    </row>
    <row r="3058" spans="31:38" x14ac:dyDescent="0.25">
      <c r="AE3058" s="3" t="str">
        <f t="shared" si="125"/>
        <v>RA_584_66_4_202425</v>
      </c>
      <c r="AF3058" s="3">
        <v>202425</v>
      </c>
      <c r="AG3058" s="3" t="s">
        <v>193</v>
      </c>
      <c r="AH3058" s="3">
        <v>584</v>
      </c>
      <c r="AI3058" s="3">
        <v>66</v>
      </c>
      <c r="AJ3058" s="3" t="s">
        <v>1</v>
      </c>
      <c r="AK3058" s="3">
        <v>4</v>
      </c>
      <c r="AL3058" s="3">
        <v>0</v>
      </c>
    </row>
    <row r="3059" spans="31:38" x14ac:dyDescent="0.25">
      <c r="AE3059" s="3" t="str">
        <f t="shared" si="125"/>
        <v>RA_586_66_4_202425</v>
      </c>
      <c r="AF3059" s="3">
        <v>202425</v>
      </c>
      <c r="AG3059" s="3" t="s">
        <v>193</v>
      </c>
      <c r="AH3059" s="3">
        <v>586</v>
      </c>
      <c r="AI3059" s="3">
        <v>66</v>
      </c>
      <c r="AJ3059" s="3" t="s">
        <v>1</v>
      </c>
      <c r="AK3059" s="3">
        <v>4</v>
      </c>
      <c r="AL3059" s="3">
        <v>0</v>
      </c>
    </row>
    <row r="3060" spans="31:38" x14ac:dyDescent="0.25">
      <c r="AE3060" s="3" t="str">
        <f t="shared" si="125"/>
        <v>RA_522_66_4_202425</v>
      </c>
      <c r="AF3060" s="3">
        <v>202425</v>
      </c>
      <c r="AG3060" s="3" t="s">
        <v>193</v>
      </c>
      <c r="AH3060" s="3">
        <v>522</v>
      </c>
      <c r="AI3060" s="3">
        <v>66</v>
      </c>
      <c r="AJ3060" s="3" t="s">
        <v>1</v>
      </c>
      <c r="AK3060" s="3">
        <v>4</v>
      </c>
      <c r="AL3060" s="3">
        <v>-65.933999999999997</v>
      </c>
    </row>
    <row r="3061" spans="31:38" x14ac:dyDescent="0.25">
      <c r="AE3061" s="3" t="str">
        <f t="shared" si="125"/>
        <v>RA_542_66_4_202425</v>
      </c>
      <c r="AF3061" s="3">
        <v>202425</v>
      </c>
      <c r="AG3061" s="3" t="s">
        <v>193</v>
      </c>
      <c r="AH3061" s="3">
        <v>542</v>
      </c>
      <c r="AI3061" s="3">
        <v>66</v>
      </c>
      <c r="AJ3061" s="3" t="s">
        <v>1</v>
      </c>
      <c r="AK3061" s="3">
        <v>4</v>
      </c>
      <c r="AL3061" s="3">
        <v>306.23099999999999</v>
      </c>
    </row>
    <row r="3062" spans="31:38" x14ac:dyDescent="0.25">
      <c r="AE3062" s="3" t="str">
        <f t="shared" si="125"/>
        <v>RA_512_66_4_202425</v>
      </c>
      <c r="AF3062" s="3">
        <v>202425</v>
      </c>
      <c r="AG3062" s="3" t="s">
        <v>193</v>
      </c>
      <c r="AH3062" s="3">
        <v>512</v>
      </c>
      <c r="AI3062" s="3">
        <v>66</v>
      </c>
      <c r="AJ3062" s="3" t="s">
        <v>1</v>
      </c>
      <c r="AK3062" s="3">
        <v>4</v>
      </c>
      <c r="AL3062" s="3">
        <v>525.68700000000001</v>
      </c>
    </row>
    <row r="3063" spans="31:38" x14ac:dyDescent="0.25">
      <c r="AE3063" s="3" t="str">
        <f t="shared" si="125"/>
        <v>RA_516_66_4_202425</v>
      </c>
      <c r="AF3063" s="3">
        <v>202425</v>
      </c>
      <c r="AG3063" s="3" t="s">
        <v>193</v>
      </c>
      <c r="AH3063" s="3">
        <v>516</v>
      </c>
      <c r="AI3063" s="3">
        <v>66</v>
      </c>
      <c r="AJ3063" s="3" t="s">
        <v>1</v>
      </c>
      <c r="AK3063" s="3">
        <v>4</v>
      </c>
      <c r="AL3063" s="3">
        <v>370.06399999999996</v>
      </c>
    </row>
    <row r="3064" spans="31:38" x14ac:dyDescent="0.25">
      <c r="AE3064" s="3" t="str">
        <f t="shared" si="125"/>
        <v>RA_520_66_4_202425</v>
      </c>
      <c r="AF3064" s="3">
        <v>202425</v>
      </c>
      <c r="AG3064" s="3" t="s">
        <v>193</v>
      </c>
      <c r="AH3064" s="3">
        <v>520</v>
      </c>
      <c r="AI3064" s="3">
        <v>66</v>
      </c>
      <c r="AJ3064" s="3" t="s">
        <v>1</v>
      </c>
      <c r="AK3064" s="3">
        <v>4</v>
      </c>
      <c r="AL3064" s="3">
        <v>386.863</v>
      </c>
    </row>
    <row r="3065" spans="31:38" x14ac:dyDescent="0.25">
      <c r="AE3065" s="3" t="str">
        <f t="shared" si="125"/>
        <v>RA_514_66_4_202425</v>
      </c>
      <c r="AF3065" s="3">
        <v>202425</v>
      </c>
      <c r="AG3065" s="3" t="s">
        <v>193</v>
      </c>
      <c r="AH3065" s="3">
        <v>514</v>
      </c>
      <c r="AI3065" s="3">
        <v>66</v>
      </c>
      <c r="AJ3065" s="3" t="s">
        <v>1</v>
      </c>
      <c r="AK3065" s="3">
        <v>4</v>
      </c>
      <c r="AL3065" s="3">
        <v>688.86</v>
      </c>
    </row>
    <row r="3066" spans="31:38" x14ac:dyDescent="0.25">
      <c r="AE3066" s="3" t="str">
        <f t="shared" si="125"/>
        <v>RA_524_66_4_202425</v>
      </c>
      <c r="AF3066" s="3">
        <v>202425</v>
      </c>
      <c r="AG3066" s="3" t="s">
        <v>193</v>
      </c>
      <c r="AH3066" s="3">
        <v>524</v>
      </c>
      <c r="AI3066" s="3">
        <v>66</v>
      </c>
      <c r="AJ3066" s="3" t="s">
        <v>1</v>
      </c>
      <c r="AK3066" s="3">
        <v>4</v>
      </c>
      <c r="AL3066" s="3">
        <v>760.04</v>
      </c>
    </row>
    <row r="3067" spans="31:38" x14ac:dyDescent="0.25">
      <c r="AE3067" s="3" t="str">
        <f t="shared" si="125"/>
        <v>RA_526_66_4_202425</v>
      </c>
      <c r="AF3067" s="3">
        <v>202425</v>
      </c>
      <c r="AG3067" s="3" t="s">
        <v>193</v>
      </c>
      <c r="AH3067" s="3">
        <v>526</v>
      </c>
      <c r="AI3067" s="3">
        <v>66</v>
      </c>
      <c r="AJ3067" s="3" t="s">
        <v>1</v>
      </c>
      <c r="AK3067" s="3">
        <v>4</v>
      </c>
      <c r="AL3067" s="3">
        <v>347.43452784509236</v>
      </c>
    </row>
    <row r="3068" spans="31:38" x14ac:dyDescent="0.25">
      <c r="AE3068" s="3" t="str">
        <f t="shared" si="125"/>
        <v>RA_528_66_4_202425</v>
      </c>
      <c r="AF3068" s="3">
        <v>202425</v>
      </c>
      <c r="AG3068" s="3" t="s">
        <v>193</v>
      </c>
      <c r="AH3068" s="3">
        <v>528</v>
      </c>
      <c r="AI3068" s="3">
        <v>66</v>
      </c>
      <c r="AJ3068" s="3" t="s">
        <v>1</v>
      </c>
      <c r="AK3068" s="3">
        <v>4</v>
      </c>
      <c r="AL3068" s="3">
        <v>840</v>
      </c>
    </row>
    <row r="3069" spans="31:38" x14ac:dyDescent="0.25">
      <c r="AE3069" s="3" t="str">
        <f t="shared" si="125"/>
        <v>RA_530_66_4_202425</v>
      </c>
      <c r="AF3069" s="3">
        <v>202425</v>
      </c>
      <c r="AG3069" s="3" t="s">
        <v>193</v>
      </c>
      <c r="AH3069" s="3">
        <v>530</v>
      </c>
      <c r="AI3069" s="3">
        <v>66</v>
      </c>
      <c r="AJ3069" s="3" t="s">
        <v>1</v>
      </c>
      <c r="AK3069" s="3">
        <v>4</v>
      </c>
      <c r="AL3069" s="3">
        <v>1377.2470000000001</v>
      </c>
    </row>
    <row r="3070" spans="31:38" x14ac:dyDescent="0.25">
      <c r="AE3070" s="3" t="str">
        <f t="shared" si="125"/>
        <v>RA_532_66_4_202425</v>
      </c>
      <c r="AF3070" s="3">
        <v>202425</v>
      </c>
      <c r="AG3070" s="3" t="s">
        <v>193</v>
      </c>
      <c r="AH3070" s="3">
        <v>532</v>
      </c>
      <c r="AI3070" s="3">
        <v>66</v>
      </c>
      <c r="AJ3070" s="3" t="s">
        <v>1</v>
      </c>
      <c r="AK3070" s="3">
        <v>4</v>
      </c>
      <c r="AL3070" s="3">
        <v>883.61</v>
      </c>
    </row>
    <row r="3071" spans="31:38" x14ac:dyDescent="0.25">
      <c r="AE3071" s="3" t="str">
        <f t="shared" si="125"/>
        <v>RA_534_66_4_202425</v>
      </c>
      <c r="AF3071" s="3">
        <v>202425</v>
      </c>
      <c r="AG3071" s="3" t="s">
        <v>193</v>
      </c>
      <c r="AH3071" s="3">
        <v>534</v>
      </c>
      <c r="AI3071" s="3">
        <v>66</v>
      </c>
      <c r="AJ3071" s="3" t="s">
        <v>1</v>
      </c>
      <c r="AK3071" s="3">
        <v>4</v>
      </c>
      <c r="AL3071" s="3">
        <v>923.31500000000005</v>
      </c>
    </row>
    <row r="3072" spans="31:38" x14ac:dyDescent="0.25">
      <c r="AE3072" s="3" t="str">
        <f t="shared" si="125"/>
        <v>RA_536_66_4_202425</v>
      </c>
      <c r="AF3072" s="3">
        <v>202425</v>
      </c>
      <c r="AG3072" s="3" t="s">
        <v>193</v>
      </c>
      <c r="AH3072" s="3">
        <v>536</v>
      </c>
      <c r="AI3072" s="3">
        <v>66</v>
      </c>
      <c r="AJ3072" s="3" t="s">
        <v>1</v>
      </c>
      <c r="AK3072" s="3">
        <v>4</v>
      </c>
      <c r="AL3072" s="3">
        <v>13.297000000000001</v>
      </c>
    </row>
    <row r="3073" spans="31:38" x14ac:dyDescent="0.25">
      <c r="AE3073" s="3" t="str">
        <f t="shared" si="125"/>
        <v>RA_538_66_4_202425</v>
      </c>
      <c r="AF3073" s="3">
        <v>202425</v>
      </c>
      <c r="AG3073" s="3" t="s">
        <v>193</v>
      </c>
      <c r="AH3073" s="3">
        <v>538</v>
      </c>
      <c r="AI3073" s="3">
        <v>66</v>
      </c>
      <c r="AJ3073" s="3" t="s">
        <v>1</v>
      </c>
      <c r="AK3073" s="3">
        <v>4</v>
      </c>
      <c r="AL3073" s="3">
        <v>230.833</v>
      </c>
    </row>
    <row r="3074" spans="31:38" x14ac:dyDescent="0.25">
      <c r="AE3074" s="3" t="str">
        <f t="shared" si="125"/>
        <v>RA_540_66_4_202425</v>
      </c>
      <c r="AF3074" s="3">
        <v>202425</v>
      </c>
      <c r="AG3074" s="3" t="s">
        <v>193</v>
      </c>
      <c r="AH3074" s="3">
        <v>540</v>
      </c>
      <c r="AI3074" s="3">
        <v>66</v>
      </c>
      <c r="AJ3074" s="3" t="s">
        <v>1</v>
      </c>
      <c r="AK3074" s="3">
        <v>4</v>
      </c>
      <c r="AL3074" s="3">
        <v>1420.308</v>
      </c>
    </row>
    <row r="3075" spans="31:38" x14ac:dyDescent="0.25">
      <c r="AE3075" s="3" t="str">
        <f t="shared" si="125"/>
        <v>RA_518_66_4_202425</v>
      </c>
      <c r="AF3075" s="3">
        <v>202425</v>
      </c>
      <c r="AG3075" s="3" t="s">
        <v>193</v>
      </c>
      <c r="AH3075" s="3">
        <v>518</v>
      </c>
      <c r="AI3075" s="3">
        <v>66</v>
      </c>
      <c r="AJ3075" s="3" t="s">
        <v>1</v>
      </c>
      <c r="AK3075" s="3">
        <v>4</v>
      </c>
      <c r="AL3075" s="3">
        <v>247.52726000000001</v>
      </c>
    </row>
    <row r="3076" spans="31:38" x14ac:dyDescent="0.25">
      <c r="AE3076" s="3" t="str">
        <f t="shared" ref="AE3076:AE3139" si="126">AG3076&amp;"_"&amp;AH3076&amp;"_"&amp;AI3076&amp;"_"&amp;AK3076&amp;"_"&amp;AF3076</f>
        <v>RA_566_67_4_202526</v>
      </c>
      <c r="AF3076" s="3">
        <v>202526</v>
      </c>
      <c r="AG3076" s="3" t="s">
        <v>193</v>
      </c>
      <c r="AH3076" s="3">
        <v>566</v>
      </c>
      <c r="AI3076" s="3">
        <v>67</v>
      </c>
      <c r="AJ3076" s="3" t="s">
        <v>197</v>
      </c>
      <c r="AK3076" s="3">
        <v>4</v>
      </c>
      <c r="AL3076" s="3">
        <v>0</v>
      </c>
    </row>
    <row r="3077" spans="31:38" x14ac:dyDescent="0.25">
      <c r="AE3077" s="3" t="str">
        <f t="shared" si="126"/>
        <v>RA_545_67_4_202526</v>
      </c>
      <c r="AF3077" s="3">
        <v>202526</v>
      </c>
      <c r="AG3077" s="3" t="s">
        <v>193</v>
      </c>
      <c r="AH3077" s="3">
        <v>545</v>
      </c>
      <c r="AI3077" s="3">
        <v>67</v>
      </c>
      <c r="AJ3077" s="3" t="s">
        <v>197</v>
      </c>
      <c r="AK3077" s="3">
        <v>4</v>
      </c>
      <c r="AL3077" s="3">
        <v>0</v>
      </c>
    </row>
    <row r="3078" spans="31:38" x14ac:dyDescent="0.25">
      <c r="AE3078" s="3" t="str">
        <f t="shared" si="126"/>
        <v>RA_548_67_4_202526</v>
      </c>
      <c r="AF3078" s="3">
        <v>202526</v>
      </c>
      <c r="AG3078" s="3" t="s">
        <v>193</v>
      </c>
      <c r="AH3078" s="3">
        <v>548</v>
      </c>
      <c r="AI3078" s="3">
        <v>67</v>
      </c>
      <c r="AJ3078" s="3" t="s">
        <v>197</v>
      </c>
      <c r="AK3078" s="3">
        <v>4</v>
      </c>
      <c r="AL3078" s="3">
        <v>805.23199999999997</v>
      </c>
    </row>
    <row r="3079" spans="31:38" x14ac:dyDescent="0.25">
      <c r="AE3079" s="3" t="str">
        <f t="shared" si="126"/>
        <v>RA_550_67_4_202526</v>
      </c>
      <c r="AF3079" s="3">
        <v>202526</v>
      </c>
      <c r="AG3079" s="3" t="s">
        <v>193</v>
      </c>
      <c r="AH3079" s="3">
        <v>550</v>
      </c>
      <c r="AI3079" s="3">
        <v>67</v>
      </c>
      <c r="AJ3079" s="3" t="s">
        <v>197</v>
      </c>
      <c r="AK3079" s="3">
        <v>4</v>
      </c>
      <c r="AL3079" s="3">
        <v>938.00800000000004</v>
      </c>
    </row>
    <row r="3080" spans="31:38" x14ac:dyDescent="0.25">
      <c r="AE3080" s="3" t="str">
        <f t="shared" si="126"/>
        <v>RA_552_67_4_202526</v>
      </c>
      <c r="AF3080" s="3">
        <v>202526</v>
      </c>
      <c r="AG3080" s="3" t="s">
        <v>193</v>
      </c>
      <c r="AH3080" s="3">
        <v>552</v>
      </c>
      <c r="AI3080" s="3">
        <v>67</v>
      </c>
      <c r="AJ3080" s="3" t="s">
        <v>197</v>
      </c>
      <c r="AK3080" s="3">
        <v>4</v>
      </c>
      <c r="AL3080" s="3">
        <v>1211.9949999999999</v>
      </c>
    </row>
    <row r="3081" spans="31:38" x14ac:dyDescent="0.25">
      <c r="AE3081" s="3" t="str">
        <f t="shared" si="126"/>
        <v>RA_562_67_4_202526</v>
      </c>
      <c r="AF3081" s="3">
        <v>202526</v>
      </c>
      <c r="AG3081" s="3" t="s">
        <v>193</v>
      </c>
      <c r="AH3081" s="3">
        <v>562</v>
      </c>
      <c r="AI3081" s="3">
        <v>67</v>
      </c>
      <c r="AJ3081" s="3" t="s">
        <v>197</v>
      </c>
      <c r="AK3081" s="3">
        <v>4</v>
      </c>
      <c r="AL3081" s="3">
        <v>0</v>
      </c>
    </row>
    <row r="3082" spans="31:38" x14ac:dyDescent="0.25">
      <c r="AE3082" s="3" t="str">
        <f t="shared" si="126"/>
        <v>RA_564_67_4_202526</v>
      </c>
      <c r="AF3082" s="3">
        <v>202526</v>
      </c>
      <c r="AG3082" s="3" t="s">
        <v>193</v>
      </c>
      <c r="AH3082" s="3">
        <v>564</v>
      </c>
      <c r="AI3082" s="3">
        <v>67</v>
      </c>
      <c r="AJ3082" s="3" t="s">
        <v>197</v>
      </c>
      <c r="AK3082" s="3">
        <v>4</v>
      </c>
      <c r="AL3082" s="3">
        <v>0</v>
      </c>
    </row>
    <row r="3083" spans="31:38" x14ac:dyDescent="0.25">
      <c r="AE3083" s="3" t="str">
        <f t="shared" si="126"/>
        <v>RA_546_67_4_202526</v>
      </c>
      <c r="AF3083" s="3">
        <v>202526</v>
      </c>
      <c r="AG3083" s="3" t="s">
        <v>193</v>
      </c>
      <c r="AH3083" s="3">
        <v>546</v>
      </c>
      <c r="AI3083" s="3">
        <v>67</v>
      </c>
      <c r="AJ3083" s="3" t="s">
        <v>197</v>
      </c>
      <c r="AK3083" s="3">
        <v>4</v>
      </c>
      <c r="AL3083" s="3">
        <v>1058</v>
      </c>
    </row>
    <row r="3084" spans="31:38" x14ac:dyDescent="0.25">
      <c r="AE3084" s="3" t="str">
        <f t="shared" si="126"/>
        <v>RA_568_67_4_202526</v>
      </c>
      <c r="AF3084" s="3">
        <v>202526</v>
      </c>
      <c r="AG3084" s="3" t="s">
        <v>193</v>
      </c>
      <c r="AH3084" s="3">
        <v>568</v>
      </c>
      <c r="AI3084" s="3">
        <v>67</v>
      </c>
      <c r="AJ3084" s="3" t="s">
        <v>197</v>
      </c>
      <c r="AK3084" s="3">
        <v>4</v>
      </c>
      <c r="AL3084" s="3">
        <v>0</v>
      </c>
    </row>
    <row r="3085" spans="31:38" x14ac:dyDescent="0.25">
      <c r="AE3085" s="3" t="str">
        <f t="shared" si="126"/>
        <v>RA_572_67_4_202526</v>
      </c>
      <c r="AF3085" s="3">
        <v>202526</v>
      </c>
      <c r="AG3085" s="3" t="s">
        <v>193</v>
      </c>
      <c r="AH3085" s="3">
        <v>572</v>
      </c>
      <c r="AI3085" s="3">
        <v>67</v>
      </c>
      <c r="AJ3085" s="3" t="s">
        <v>197</v>
      </c>
      <c r="AK3085" s="3">
        <v>4</v>
      </c>
      <c r="AL3085" s="3">
        <v>0</v>
      </c>
    </row>
    <row r="3086" spans="31:38" x14ac:dyDescent="0.25">
      <c r="AE3086" s="3" t="str">
        <f t="shared" si="126"/>
        <v>RA_574_67_4_202526</v>
      </c>
      <c r="AF3086" s="3">
        <v>202526</v>
      </c>
      <c r="AG3086" s="3" t="s">
        <v>193</v>
      </c>
      <c r="AH3086" s="3">
        <v>574</v>
      </c>
      <c r="AI3086" s="3">
        <v>67</v>
      </c>
      <c r="AJ3086" s="3" t="s">
        <v>197</v>
      </c>
      <c r="AK3086" s="3">
        <v>4</v>
      </c>
      <c r="AL3086" s="3">
        <v>0</v>
      </c>
    </row>
    <row r="3087" spans="31:38" x14ac:dyDescent="0.25">
      <c r="AE3087" s="3" t="str">
        <f t="shared" si="126"/>
        <v>RA_576_67_4_202526</v>
      </c>
      <c r="AF3087" s="3">
        <v>202526</v>
      </c>
      <c r="AG3087" s="3" t="s">
        <v>193</v>
      </c>
      <c r="AH3087" s="3">
        <v>576</v>
      </c>
      <c r="AI3087" s="3">
        <v>67</v>
      </c>
      <c r="AJ3087" s="3" t="s">
        <v>197</v>
      </c>
      <c r="AK3087" s="3">
        <v>4</v>
      </c>
      <c r="AL3087" s="3">
        <v>0</v>
      </c>
    </row>
    <row r="3088" spans="31:38" x14ac:dyDescent="0.25">
      <c r="AE3088" s="3" t="str">
        <f t="shared" si="126"/>
        <v>RA_582_67_4_202526</v>
      </c>
      <c r="AF3088" s="3">
        <v>202526</v>
      </c>
      <c r="AG3088" s="3" t="s">
        <v>193</v>
      </c>
      <c r="AH3088" s="3">
        <v>582</v>
      </c>
      <c r="AI3088" s="3">
        <v>67</v>
      </c>
      <c r="AJ3088" s="3" t="s">
        <v>197</v>
      </c>
      <c r="AK3088" s="3">
        <v>4</v>
      </c>
      <c r="AL3088" s="3">
        <v>0</v>
      </c>
    </row>
    <row r="3089" spans="31:38" x14ac:dyDescent="0.25">
      <c r="AE3089" s="3" t="str">
        <f t="shared" si="126"/>
        <v>RA_584_67_4_202526</v>
      </c>
      <c r="AF3089" s="3">
        <v>202526</v>
      </c>
      <c r="AG3089" s="3" t="s">
        <v>193</v>
      </c>
      <c r="AH3089" s="3">
        <v>584</v>
      </c>
      <c r="AI3089" s="3">
        <v>67</v>
      </c>
      <c r="AJ3089" s="3" t="s">
        <v>197</v>
      </c>
      <c r="AK3089" s="3">
        <v>4</v>
      </c>
      <c r="AL3089" s="3">
        <v>0</v>
      </c>
    </row>
    <row r="3090" spans="31:38" x14ac:dyDescent="0.25">
      <c r="AE3090" s="3" t="str">
        <f t="shared" si="126"/>
        <v>RA_524_67_4_202526</v>
      </c>
      <c r="AF3090" s="3">
        <v>202526</v>
      </c>
      <c r="AG3090" s="3" t="s">
        <v>193</v>
      </c>
      <c r="AH3090" s="3">
        <v>524</v>
      </c>
      <c r="AI3090" s="3">
        <v>67</v>
      </c>
      <c r="AJ3090" s="3" t="s">
        <v>197</v>
      </c>
      <c r="AK3090" s="3">
        <v>4</v>
      </c>
      <c r="AL3090" s="3">
        <v>511.96</v>
      </c>
    </row>
    <row r="3091" spans="31:38" x14ac:dyDescent="0.25">
      <c r="AE3091" s="3" t="str">
        <f t="shared" si="126"/>
        <v>RA_586_67_4_202526</v>
      </c>
      <c r="AF3091" s="3">
        <v>202526</v>
      </c>
      <c r="AG3091" s="3" t="s">
        <v>193</v>
      </c>
      <c r="AH3091" s="3">
        <v>586</v>
      </c>
      <c r="AI3091" s="3">
        <v>67</v>
      </c>
      <c r="AJ3091" s="3" t="s">
        <v>197</v>
      </c>
      <c r="AK3091" s="3">
        <v>4</v>
      </c>
      <c r="AL3091" s="3">
        <v>0</v>
      </c>
    </row>
    <row r="3092" spans="31:38" x14ac:dyDescent="0.25">
      <c r="AE3092" s="3" t="str">
        <f t="shared" si="126"/>
        <v>RA_514_67_4_202526</v>
      </c>
      <c r="AF3092" s="3">
        <v>202526</v>
      </c>
      <c r="AG3092" s="3" t="s">
        <v>193</v>
      </c>
      <c r="AH3092" s="3">
        <v>514</v>
      </c>
      <c r="AI3092" s="3">
        <v>67</v>
      </c>
      <c r="AJ3092" s="3" t="s">
        <v>197</v>
      </c>
      <c r="AK3092" s="3">
        <v>4</v>
      </c>
      <c r="AL3092" s="3">
        <v>534.75</v>
      </c>
    </row>
    <row r="3093" spans="31:38" x14ac:dyDescent="0.25">
      <c r="AE3093" s="3" t="str">
        <f t="shared" si="126"/>
        <v>RA_544_67_4_202526</v>
      </c>
      <c r="AF3093" s="3">
        <v>202526</v>
      </c>
      <c r="AG3093" s="3" t="s">
        <v>193</v>
      </c>
      <c r="AH3093" s="3">
        <v>544</v>
      </c>
      <c r="AI3093" s="3">
        <v>67</v>
      </c>
      <c r="AJ3093" s="3" t="s">
        <v>197</v>
      </c>
      <c r="AK3093" s="3">
        <v>4</v>
      </c>
      <c r="AL3093" s="3">
        <v>653.53471196891257</v>
      </c>
    </row>
    <row r="3094" spans="31:38" x14ac:dyDescent="0.25">
      <c r="AE3094" s="3" t="str">
        <f t="shared" si="126"/>
        <v>RA_516_67_4_202526</v>
      </c>
      <c r="AF3094" s="3">
        <v>202526</v>
      </c>
      <c r="AG3094" s="3" t="s">
        <v>193</v>
      </c>
      <c r="AH3094" s="3">
        <v>516</v>
      </c>
      <c r="AI3094" s="3">
        <v>67</v>
      </c>
      <c r="AJ3094" s="3" t="s">
        <v>197</v>
      </c>
      <c r="AK3094" s="3">
        <v>4</v>
      </c>
      <c r="AL3094" s="3">
        <v>774.601</v>
      </c>
    </row>
    <row r="3095" spans="31:38" x14ac:dyDescent="0.25">
      <c r="AE3095" s="3" t="str">
        <f t="shared" si="126"/>
        <v>RA_518_67_4_202526</v>
      </c>
      <c r="AF3095" s="3">
        <v>202526</v>
      </c>
      <c r="AG3095" s="3" t="s">
        <v>193</v>
      </c>
      <c r="AH3095" s="3">
        <v>518</v>
      </c>
      <c r="AI3095" s="3">
        <v>67</v>
      </c>
      <c r="AJ3095" s="3" t="s">
        <v>197</v>
      </c>
      <c r="AK3095" s="3">
        <v>4</v>
      </c>
      <c r="AL3095" s="3">
        <v>318.43911942567149</v>
      </c>
    </row>
    <row r="3096" spans="31:38" x14ac:dyDescent="0.25">
      <c r="AE3096" s="3" t="str">
        <f t="shared" si="126"/>
        <v>RA_520_67_4_202526</v>
      </c>
      <c r="AF3096" s="3">
        <v>202526</v>
      </c>
      <c r="AG3096" s="3" t="s">
        <v>193</v>
      </c>
      <c r="AH3096" s="3">
        <v>520</v>
      </c>
      <c r="AI3096" s="3">
        <v>67</v>
      </c>
      <c r="AJ3096" s="3" t="s">
        <v>197</v>
      </c>
      <c r="AK3096" s="3">
        <v>4</v>
      </c>
      <c r="AL3096" s="3">
        <v>1264.3820000000001</v>
      </c>
    </row>
    <row r="3097" spans="31:38" x14ac:dyDescent="0.25">
      <c r="AE3097" s="3" t="str">
        <f t="shared" si="126"/>
        <v>RA_522_67_4_202526</v>
      </c>
      <c r="AF3097" s="3">
        <v>202526</v>
      </c>
      <c r="AG3097" s="3" t="s">
        <v>193</v>
      </c>
      <c r="AH3097" s="3">
        <v>522</v>
      </c>
      <c r="AI3097" s="3">
        <v>67</v>
      </c>
      <c r="AJ3097" s="3" t="s">
        <v>197</v>
      </c>
      <c r="AK3097" s="3">
        <v>4</v>
      </c>
      <c r="AL3097" s="3">
        <v>530.41399999999999</v>
      </c>
    </row>
    <row r="3098" spans="31:38" x14ac:dyDescent="0.25">
      <c r="AE3098" s="3" t="str">
        <f t="shared" si="126"/>
        <v>RA_528_67_4_202526</v>
      </c>
      <c r="AF3098" s="3">
        <v>202526</v>
      </c>
      <c r="AG3098" s="3" t="s">
        <v>193</v>
      </c>
      <c r="AH3098" s="3">
        <v>528</v>
      </c>
      <c r="AI3098" s="3">
        <v>67</v>
      </c>
      <c r="AJ3098" s="3" t="s">
        <v>197</v>
      </c>
      <c r="AK3098" s="3">
        <v>4</v>
      </c>
      <c r="AL3098" s="3">
        <v>409</v>
      </c>
    </row>
    <row r="3099" spans="31:38" x14ac:dyDescent="0.25">
      <c r="AE3099" s="3" t="str">
        <f t="shared" si="126"/>
        <v>RA_526_67_4_202526</v>
      </c>
      <c r="AF3099" s="3">
        <v>202526</v>
      </c>
      <c r="AG3099" s="3" t="s">
        <v>193</v>
      </c>
      <c r="AH3099" s="3">
        <v>526</v>
      </c>
      <c r="AI3099" s="3">
        <v>67</v>
      </c>
      <c r="AJ3099" s="3" t="s">
        <v>197</v>
      </c>
      <c r="AK3099" s="3">
        <v>4</v>
      </c>
      <c r="AL3099" s="3">
        <v>448</v>
      </c>
    </row>
    <row r="3100" spans="31:38" x14ac:dyDescent="0.25">
      <c r="AE3100" s="3" t="str">
        <f t="shared" si="126"/>
        <v>RA_542_67_4_202526</v>
      </c>
      <c r="AF3100" s="3">
        <v>202526</v>
      </c>
      <c r="AG3100" s="3" t="s">
        <v>193</v>
      </c>
      <c r="AH3100" s="3">
        <v>542</v>
      </c>
      <c r="AI3100" s="3">
        <v>67</v>
      </c>
      <c r="AJ3100" s="3" t="s">
        <v>197</v>
      </c>
      <c r="AK3100" s="3">
        <v>4</v>
      </c>
      <c r="AL3100" s="3">
        <v>258.79000000000002</v>
      </c>
    </row>
    <row r="3101" spans="31:38" x14ac:dyDescent="0.25">
      <c r="AE3101" s="3" t="str">
        <f t="shared" si="126"/>
        <v>RA_530_67_4_202526</v>
      </c>
      <c r="AF3101" s="3">
        <v>202526</v>
      </c>
      <c r="AG3101" s="3" t="s">
        <v>193</v>
      </c>
      <c r="AH3101" s="3">
        <v>530</v>
      </c>
      <c r="AI3101" s="3">
        <v>67</v>
      </c>
      <c r="AJ3101" s="3" t="s">
        <v>197</v>
      </c>
      <c r="AK3101" s="3">
        <v>4</v>
      </c>
      <c r="AL3101" s="3">
        <v>999.54100000000005</v>
      </c>
    </row>
    <row r="3102" spans="31:38" x14ac:dyDescent="0.25">
      <c r="AE3102" s="3" t="str">
        <f t="shared" si="126"/>
        <v>RA_532_67_4_202526</v>
      </c>
      <c r="AF3102" s="3">
        <v>202526</v>
      </c>
      <c r="AG3102" s="3" t="s">
        <v>193</v>
      </c>
      <c r="AH3102" s="3">
        <v>532</v>
      </c>
      <c r="AI3102" s="3">
        <v>67</v>
      </c>
      <c r="AJ3102" s="3" t="s">
        <v>197</v>
      </c>
      <c r="AK3102" s="3">
        <v>4</v>
      </c>
      <c r="AL3102" s="3">
        <v>833.16669999999999</v>
      </c>
    </row>
    <row r="3103" spans="31:38" x14ac:dyDescent="0.25">
      <c r="AE3103" s="3" t="str">
        <f t="shared" si="126"/>
        <v>RA_534_67_4_202526</v>
      </c>
      <c r="AF3103" s="3">
        <v>202526</v>
      </c>
      <c r="AG3103" s="3" t="s">
        <v>193</v>
      </c>
      <c r="AH3103" s="3">
        <v>534</v>
      </c>
      <c r="AI3103" s="3">
        <v>67</v>
      </c>
      <c r="AJ3103" s="3" t="s">
        <v>197</v>
      </c>
      <c r="AK3103" s="3">
        <v>4</v>
      </c>
      <c r="AL3103" s="3">
        <v>568.41899999999998</v>
      </c>
    </row>
    <row r="3104" spans="31:38" x14ac:dyDescent="0.25">
      <c r="AE3104" s="3" t="str">
        <f t="shared" si="126"/>
        <v>RA_536_67_4_202526</v>
      </c>
      <c r="AF3104" s="3">
        <v>202526</v>
      </c>
      <c r="AG3104" s="3" t="s">
        <v>193</v>
      </c>
      <c r="AH3104" s="3">
        <v>536</v>
      </c>
      <c r="AI3104" s="3">
        <v>67</v>
      </c>
      <c r="AJ3104" s="3" t="s">
        <v>197</v>
      </c>
      <c r="AK3104" s="3">
        <v>4</v>
      </c>
      <c r="AL3104" s="3">
        <v>774.61300000000006</v>
      </c>
    </row>
    <row r="3105" spans="31:38" x14ac:dyDescent="0.25">
      <c r="AE3105" s="3" t="str">
        <f t="shared" si="126"/>
        <v>RA_538_67_4_202526</v>
      </c>
      <c r="AF3105" s="3">
        <v>202526</v>
      </c>
      <c r="AG3105" s="3" t="s">
        <v>193</v>
      </c>
      <c r="AH3105" s="3">
        <v>538</v>
      </c>
      <c r="AI3105" s="3">
        <v>67</v>
      </c>
      <c r="AJ3105" s="3" t="s">
        <v>197</v>
      </c>
      <c r="AK3105" s="3">
        <v>4</v>
      </c>
      <c r="AL3105" s="3">
        <v>144.27109724339081</v>
      </c>
    </row>
    <row r="3106" spans="31:38" x14ac:dyDescent="0.25">
      <c r="AE3106" s="3" t="str">
        <f t="shared" si="126"/>
        <v>RA_540_67_4_202526</v>
      </c>
      <c r="AF3106" s="3">
        <v>202526</v>
      </c>
      <c r="AG3106" s="3" t="s">
        <v>193</v>
      </c>
      <c r="AH3106" s="3">
        <v>540</v>
      </c>
      <c r="AI3106" s="3">
        <v>67</v>
      </c>
      <c r="AJ3106" s="3" t="s">
        <v>197</v>
      </c>
      <c r="AK3106" s="3">
        <v>4</v>
      </c>
      <c r="AL3106" s="3">
        <v>694.68399999999997</v>
      </c>
    </row>
    <row r="3107" spans="31:38" x14ac:dyDescent="0.25">
      <c r="AE3107" s="3" t="str">
        <f t="shared" si="126"/>
        <v>RA_512_67_4_202526</v>
      </c>
      <c r="AF3107" s="3">
        <v>202526</v>
      </c>
      <c r="AG3107" s="3" t="s">
        <v>193</v>
      </c>
      <c r="AH3107" s="3">
        <v>512</v>
      </c>
      <c r="AI3107" s="3">
        <v>67</v>
      </c>
      <c r="AJ3107" s="3" t="s">
        <v>197</v>
      </c>
      <c r="AK3107" s="3">
        <v>4</v>
      </c>
      <c r="AL3107" s="3">
        <v>448.26920000000001</v>
      </c>
    </row>
    <row r="3108" spans="31:38" x14ac:dyDescent="0.25">
      <c r="AE3108" s="3" t="str">
        <f t="shared" si="126"/>
        <v>RA_562_67_4_202425</v>
      </c>
      <c r="AF3108" s="3">
        <v>202425</v>
      </c>
      <c r="AG3108" s="3" t="s">
        <v>193</v>
      </c>
      <c r="AH3108" s="3">
        <v>562</v>
      </c>
      <c r="AI3108" s="3">
        <v>67</v>
      </c>
      <c r="AJ3108" s="3" t="s">
        <v>197</v>
      </c>
      <c r="AK3108" s="3">
        <v>4</v>
      </c>
      <c r="AL3108" s="3">
        <v>0</v>
      </c>
    </row>
    <row r="3109" spans="31:38" x14ac:dyDescent="0.25">
      <c r="AE3109" s="3" t="str">
        <f t="shared" si="126"/>
        <v>RA_586_67_4_202425</v>
      </c>
      <c r="AF3109" s="3">
        <v>202425</v>
      </c>
      <c r="AG3109" s="3" t="s">
        <v>193</v>
      </c>
      <c r="AH3109" s="3">
        <v>586</v>
      </c>
      <c r="AI3109" s="3">
        <v>67</v>
      </c>
      <c r="AJ3109" s="3" t="s">
        <v>197</v>
      </c>
      <c r="AK3109" s="3">
        <v>4</v>
      </c>
      <c r="AL3109" s="3">
        <v>0</v>
      </c>
    </row>
    <row r="3110" spans="31:38" x14ac:dyDescent="0.25">
      <c r="AE3110" s="3" t="str">
        <f t="shared" si="126"/>
        <v>RA_544_67_4_202425</v>
      </c>
      <c r="AF3110" s="3">
        <v>202425</v>
      </c>
      <c r="AG3110" s="3" t="s">
        <v>193</v>
      </c>
      <c r="AH3110" s="3">
        <v>544</v>
      </c>
      <c r="AI3110" s="3">
        <v>67</v>
      </c>
      <c r="AJ3110" s="3" t="s">
        <v>197</v>
      </c>
      <c r="AK3110" s="3">
        <v>4</v>
      </c>
      <c r="AL3110" s="3">
        <v>622.14471196891259</v>
      </c>
    </row>
    <row r="3111" spans="31:38" x14ac:dyDescent="0.25">
      <c r="AE3111" s="3" t="str">
        <f t="shared" si="126"/>
        <v>RA_546_67_4_202425</v>
      </c>
      <c r="AF3111" s="3">
        <v>202425</v>
      </c>
      <c r="AG3111" s="3" t="s">
        <v>193</v>
      </c>
      <c r="AH3111" s="3">
        <v>546</v>
      </c>
      <c r="AI3111" s="3">
        <v>67</v>
      </c>
      <c r="AJ3111" s="3" t="s">
        <v>197</v>
      </c>
      <c r="AK3111" s="3">
        <v>4</v>
      </c>
      <c r="AL3111" s="3">
        <v>963</v>
      </c>
    </row>
    <row r="3112" spans="31:38" x14ac:dyDescent="0.25">
      <c r="AE3112" s="3" t="str">
        <f t="shared" si="126"/>
        <v>RA_548_67_4_202425</v>
      </c>
      <c r="AF3112" s="3">
        <v>202425</v>
      </c>
      <c r="AG3112" s="3" t="s">
        <v>193</v>
      </c>
      <c r="AH3112" s="3">
        <v>548</v>
      </c>
      <c r="AI3112" s="3">
        <v>67</v>
      </c>
      <c r="AJ3112" s="3" t="s">
        <v>197</v>
      </c>
      <c r="AK3112" s="3">
        <v>4</v>
      </c>
      <c r="AL3112" s="3">
        <v>845.524</v>
      </c>
    </row>
    <row r="3113" spans="31:38" x14ac:dyDescent="0.25">
      <c r="AE3113" s="3" t="str">
        <f t="shared" si="126"/>
        <v>RA_550_67_4_202425</v>
      </c>
      <c r="AF3113" s="3">
        <v>202425</v>
      </c>
      <c r="AG3113" s="3" t="s">
        <v>193</v>
      </c>
      <c r="AH3113" s="3">
        <v>550</v>
      </c>
      <c r="AI3113" s="3">
        <v>67</v>
      </c>
      <c r="AJ3113" s="3" t="s">
        <v>197</v>
      </c>
      <c r="AK3113" s="3">
        <v>4</v>
      </c>
      <c r="AL3113" s="3">
        <v>935.15</v>
      </c>
    </row>
    <row r="3114" spans="31:38" x14ac:dyDescent="0.25">
      <c r="AE3114" s="3" t="str">
        <f t="shared" si="126"/>
        <v>RA_552_67_4_202425</v>
      </c>
      <c r="AF3114" s="3">
        <v>202425</v>
      </c>
      <c r="AG3114" s="3" t="s">
        <v>193</v>
      </c>
      <c r="AH3114" s="3">
        <v>552</v>
      </c>
      <c r="AI3114" s="3">
        <v>67</v>
      </c>
      <c r="AJ3114" s="3" t="s">
        <v>197</v>
      </c>
      <c r="AK3114" s="3">
        <v>4</v>
      </c>
      <c r="AL3114" s="3">
        <v>2064.64</v>
      </c>
    </row>
    <row r="3115" spans="31:38" x14ac:dyDescent="0.25">
      <c r="AE3115" s="3" t="str">
        <f t="shared" si="126"/>
        <v>RA_564_67_4_202425</v>
      </c>
      <c r="AF3115" s="3">
        <v>202425</v>
      </c>
      <c r="AG3115" s="3" t="s">
        <v>193</v>
      </c>
      <c r="AH3115" s="3">
        <v>564</v>
      </c>
      <c r="AI3115" s="3">
        <v>67</v>
      </c>
      <c r="AJ3115" s="3" t="s">
        <v>197</v>
      </c>
      <c r="AK3115" s="3">
        <v>4</v>
      </c>
      <c r="AL3115" s="3">
        <v>0</v>
      </c>
    </row>
    <row r="3116" spans="31:38" x14ac:dyDescent="0.25">
      <c r="AE3116" s="3" t="str">
        <f t="shared" si="126"/>
        <v>RA_566_67_4_202425</v>
      </c>
      <c r="AF3116" s="3">
        <v>202425</v>
      </c>
      <c r="AG3116" s="3" t="s">
        <v>193</v>
      </c>
      <c r="AH3116" s="3">
        <v>566</v>
      </c>
      <c r="AI3116" s="3">
        <v>67</v>
      </c>
      <c r="AJ3116" s="3" t="s">
        <v>197</v>
      </c>
      <c r="AK3116" s="3">
        <v>4</v>
      </c>
      <c r="AL3116" s="3">
        <v>0</v>
      </c>
    </row>
    <row r="3117" spans="31:38" x14ac:dyDescent="0.25">
      <c r="AE3117" s="3" t="str">
        <f t="shared" si="126"/>
        <v>RA_568_67_4_202425</v>
      </c>
      <c r="AF3117" s="3">
        <v>202425</v>
      </c>
      <c r="AG3117" s="3" t="s">
        <v>193</v>
      </c>
      <c r="AH3117" s="3">
        <v>568</v>
      </c>
      <c r="AI3117" s="3">
        <v>67</v>
      </c>
      <c r="AJ3117" s="3" t="s">
        <v>197</v>
      </c>
      <c r="AK3117" s="3">
        <v>4</v>
      </c>
      <c r="AL3117" s="3">
        <v>0</v>
      </c>
    </row>
    <row r="3118" spans="31:38" x14ac:dyDescent="0.25">
      <c r="AE3118" s="3" t="str">
        <f t="shared" si="126"/>
        <v>RA_572_67_4_202425</v>
      </c>
      <c r="AF3118" s="3">
        <v>202425</v>
      </c>
      <c r="AG3118" s="3" t="s">
        <v>193</v>
      </c>
      <c r="AH3118" s="3">
        <v>572</v>
      </c>
      <c r="AI3118" s="3">
        <v>67</v>
      </c>
      <c r="AJ3118" s="3" t="s">
        <v>197</v>
      </c>
      <c r="AK3118" s="3">
        <v>4</v>
      </c>
      <c r="AL3118" s="3">
        <v>0</v>
      </c>
    </row>
    <row r="3119" spans="31:38" x14ac:dyDescent="0.25">
      <c r="AE3119" s="3" t="str">
        <f t="shared" si="126"/>
        <v>RA_574_67_4_202425</v>
      </c>
      <c r="AF3119" s="3">
        <v>202425</v>
      </c>
      <c r="AG3119" s="3" t="s">
        <v>193</v>
      </c>
      <c r="AH3119" s="3">
        <v>574</v>
      </c>
      <c r="AI3119" s="3">
        <v>67</v>
      </c>
      <c r="AJ3119" s="3" t="s">
        <v>197</v>
      </c>
      <c r="AK3119" s="3">
        <v>4</v>
      </c>
      <c r="AL3119" s="3">
        <v>0</v>
      </c>
    </row>
    <row r="3120" spans="31:38" x14ac:dyDescent="0.25">
      <c r="AE3120" s="3" t="str">
        <f t="shared" si="126"/>
        <v>RA_576_67_4_202425</v>
      </c>
      <c r="AF3120" s="3">
        <v>202425</v>
      </c>
      <c r="AG3120" s="3" t="s">
        <v>193</v>
      </c>
      <c r="AH3120" s="3">
        <v>576</v>
      </c>
      <c r="AI3120" s="3">
        <v>67</v>
      </c>
      <c r="AJ3120" s="3" t="s">
        <v>197</v>
      </c>
      <c r="AK3120" s="3">
        <v>4</v>
      </c>
      <c r="AL3120" s="3">
        <v>0</v>
      </c>
    </row>
    <row r="3121" spans="31:38" x14ac:dyDescent="0.25">
      <c r="AE3121" s="3" t="str">
        <f t="shared" si="126"/>
        <v>RA_584_67_4_202425</v>
      </c>
      <c r="AF3121" s="3">
        <v>202425</v>
      </c>
      <c r="AG3121" s="3" t="s">
        <v>193</v>
      </c>
      <c r="AH3121" s="3">
        <v>584</v>
      </c>
      <c r="AI3121" s="3">
        <v>67</v>
      </c>
      <c r="AJ3121" s="3" t="s">
        <v>197</v>
      </c>
      <c r="AK3121" s="3">
        <v>4</v>
      </c>
      <c r="AL3121" s="3">
        <v>0</v>
      </c>
    </row>
    <row r="3122" spans="31:38" x14ac:dyDescent="0.25">
      <c r="AE3122" s="3" t="str">
        <f t="shared" si="126"/>
        <v>RA_542_67_4_202425</v>
      </c>
      <c r="AF3122" s="3">
        <v>202425</v>
      </c>
      <c r="AG3122" s="3" t="s">
        <v>193</v>
      </c>
      <c r="AH3122" s="3">
        <v>542</v>
      </c>
      <c r="AI3122" s="3">
        <v>67</v>
      </c>
      <c r="AJ3122" s="3" t="s">
        <v>197</v>
      </c>
      <c r="AK3122" s="3">
        <v>4</v>
      </c>
      <c r="AL3122" s="3">
        <v>269.29700000000003</v>
      </c>
    </row>
    <row r="3123" spans="31:38" x14ac:dyDescent="0.25">
      <c r="AE3123" s="3" t="str">
        <f t="shared" si="126"/>
        <v>RA_582_67_4_202425</v>
      </c>
      <c r="AF3123" s="3">
        <v>202425</v>
      </c>
      <c r="AG3123" s="3" t="s">
        <v>193</v>
      </c>
      <c r="AH3123" s="3">
        <v>582</v>
      </c>
      <c r="AI3123" s="3">
        <v>67</v>
      </c>
      <c r="AJ3123" s="3" t="s">
        <v>197</v>
      </c>
      <c r="AK3123" s="3">
        <v>4</v>
      </c>
      <c r="AL3123" s="3">
        <v>0</v>
      </c>
    </row>
    <row r="3124" spans="31:38" x14ac:dyDescent="0.25">
      <c r="AE3124" s="3" t="str">
        <f t="shared" si="126"/>
        <v>RA_520_67_4_202425</v>
      </c>
      <c r="AF3124" s="3">
        <v>202425</v>
      </c>
      <c r="AG3124" s="3" t="s">
        <v>193</v>
      </c>
      <c r="AH3124" s="3">
        <v>520</v>
      </c>
      <c r="AI3124" s="3">
        <v>67</v>
      </c>
      <c r="AJ3124" s="3" t="s">
        <v>197</v>
      </c>
      <c r="AK3124" s="3">
        <v>4</v>
      </c>
      <c r="AL3124" s="3">
        <v>1086.9659999999999</v>
      </c>
    </row>
    <row r="3125" spans="31:38" x14ac:dyDescent="0.25">
      <c r="AE3125" s="3" t="str">
        <f t="shared" si="126"/>
        <v>RA_540_67_4_202425</v>
      </c>
      <c r="AF3125" s="3">
        <v>202425</v>
      </c>
      <c r="AG3125" s="3" t="s">
        <v>193</v>
      </c>
      <c r="AH3125" s="3">
        <v>540</v>
      </c>
      <c r="AI3125" s="3">
        <v>67</v>
      </c>
      <c r="AJ3125" s="3" t="s">
        <v>197</v>
      </c>
      <c r="AK3125" s="3">
        <v>4</v>
      </c>
      <c r="AL3125" s="3">
        <v>717.97299999999996</v>
      </c>
    </row>
    <row r="3126" spans="31:38" x14ac:dyDescent="0.25">
      <c r="AE3126" s="3" t="str">
        <f t="shared" si="126"/>
        <v>RA_545_67_4_202425</v>
      </c>
      <c r="AF3126" s="3">
        <v>202425</v>
      </c>
      <c r="AG3126" s="3" t="s">
        <v>193</v>
      </c>
      <c r="AH3126" s="3">
        <v>545</v>
      </c>
      <c r="AI3126" s="3">
        <v>67</v>
      </c>
      <c r="AJ3126" s="3" t="s">
        <v>197</v>
      </c>
      <c r="AK3126" s="3">
        <v>4</v>
      </c>
      <c r="AL3126" s="3">
        <v>0</v>
      </c>
    </row>
    <row r="3127" spans="31:38" x14ac:dyDescent="0.25">
      <c r="AE3127" s="3" t="str">
        <f t="shared" si="126"/>
        <v>RA_512_67_4_202425</v>
      </c>
      <c r="AF3127" s="3">
        <v>202425</v>
      </c>
      <c r="AG3127" s="3" t="s">
        <v>193</v>
      </c>
      <c r="AH3127" s="3">
        <v>512</v>
      </c>
      <c r="AI3127" s="3">
        <v>67</v>
      </c>
      <c r="AJ3127" s="3" t="s">
        <v>197</v>
      </c>
      <c r="AK3127" s="3">
        <v>4</v>
      </c>
      <c r="AL3127" s="3">
        <v>455.18099999999998</v>
      </c>
    </row>
    <row r="3128" spans="31:38" x14ac:dyDescent="0.25">
      <c r="AE3128" s="3" t="str">
        <f t="shared" si="126"/>
        <v>RA_514_67_4_202425</v>
      </c>
      <c r="AF3128" s="3">
        <v>202425</v>
      </c>
      <c r="AG3128" s="3" t="s">
        <v>193</v>
      </c>
      <c r="AH3128" s="3">
        <v>514</v>
      </c>
      <c r="AI3128" s="3">
        <v>67</v>
      </c>
      <c r="AJ3128" s="3" t="s">
        <v>197</v>
      </c>
      <c r="AK3128" s="3">
        <v>4</v>
      </c>
      <c r="AL3128" s="3">
        <v>543.67999999999995</v>
      </c>
    </row>
    <row r="3129" spans="31:38" x14ac:dyDescent="0.25">
      <c r="AE3129" s="3" t="str">
        <f t="shared" si="126"/>
        <v>RA_518_67_4_202425</v>
      </c>
      <c r="AF3129" s="3">
        <v>202425</v>
      </c>
      <c r="AG3129" s="3" t="s">
        <v>193</v>
      </c>
      <c r="AH3129" s="3">
        <v>518</v>
      </c>
      <c r="AI3129" s="3">
        <v>67</v>
      </c>
      <c r="AJ3129" s="3" t="s">
        <v>197</v>
      </c>
      <c r="AK3129" s="3">
        <v>4</v>
      </c>
      <c r="AL3129" s="3">
        <v>330.00674000000004</v>
      </c>
    </row>
    <row r="3130" spans="31:38" x14ac:dyDescent="0.25">
      <c r="AE3130" s="3" t="str">
        <f t="shared" si="126"/>
        <v>RA_522_67_4_202425</v>
      </c>
      <c r="AF3130" s="3">
        <v>202425</v>
      </c>
      <c r="AG3130" s="3" t="s">
        <v>193</v>
      </c>
      <c r="AH3130" s="3">
        <v>522</v>
      </c>
      <c r="AI3130" s="3">
        <v>67</v>
      </c>
      <c r="AJ3130" s="3" t="s">
        <v>197</v>
      </c>
      <c r="AK3130" s="3">
        <v>4</v>
      </c>
      <c r="AL3130" s="3">
        <v>495.54500000000002</v>
      </c>
    </row>
    <row r="3131" spans="31:38" x14ac:dyDescent="0.25">
      <c r="AE3131" s="3" t="str">
        <f t="shared" si="126"/>
        <v>RA_524_67_4_202425</v>
      </c>
      <c r="AF3131" s="3">
        <v>202425</v>
      </c>
      <c r="AG3131" s="3" t="s">
        <v>193</v>
      </c>
      <c r="AH3131" s="3">
        <v>524</v>
      </c>
      <c r="AI3131" s="3">
        <v>67</v>
      </c>
      <c r="AJ3131" s="3" t="s">
        <v>197</v>
      </c>
      <c r="AK3131" s="3">
        <v>4</v>
      </c>
      <c r="AL3131" s="3">
        <v>583.11</v>
      </c>
    </row>
    <row r="3132" spans="31:38" x14ac:dyDescent="0.25">
      <c r="AE3132" s="3" t="str">
        <f t="shared" si="126"/>
        <v>RA_526_67_4_202425</v>
      </c>
      <c r="AF3132" s="3">
        <v>202425</v>
      </c>
      <c r="AG3132" s="3" t="s">
        <v>193</v>
      </c>
      <c r="AH3132" s="3">
        <v>526</v>
      </c>
      <c r="AI3132" s="3">
        <v>67</v>
      </c>
      <c r="AJ3132" s="3" t="s">
        <v>197</v>
      </c>
      <c r="AK3132" s="3">
        <v>4</v>
      </c>
      <c r="AL3132" s="3">
        <v>427.91066280903266</v>
      </c>
    </row>
    <row r="3133" spans="31:38" x14ac:dyDescent="0.25">
      <c r="AE3133" s="3" t="str">
        <f t="shared" si="126"/>
        <v>RA_528_67_4_202425</v>
      </c>
      <c r="AF3133" s="3">
        <v>202425</v>
      </c>
      <c r="AG3133" s="3" t="s">
        <v>193</v>
      </c>
      <c r="AH3133" s="3">
        <v>528</v>
      </c>
      <c r="AI3133" s="3">
        <v>67</v>
      </c>
      <c r="AJ3133" s="3" t="s">
        <v>197</v>
      </c>
      <c r="AK3133" s="3">
        <v>4</v>
      </c>
      <c r="AL3133" s="3">
        <v>395</v>
      </c>
    </row>
    <row r="3134" spans="31:38" x14ac:dyDescent="0.25">
      <c r="AE3134" s="3" t="str">
        <f t="shared" si="126"/>
        <v>RA_530_67_4_202425</v>
      </c>
      <c r="AF3134" s="3">
        <v>202425</v>
      </c>
      <c r="AG3134" s="3" t="s">
        <v>193</v>
      </c>
      <c r="AH3134" s="3">
        <v>530</v>
      </c>
      <c r="AI3134" s="3">
        <v>67</v>
      </c>
      <c r="AJ3134" s="3" t="s">
        <v>197</v>
      </c>
      <c r="AK3134" s="3">
        <v>4</v>
      </c>
      <c r="AL3134" s="3">
        <v>970.62599999999998</v>
      </c>
    </row>
    <row r="3135" spans="31:38" x14ac:dyDescent="0.25">
      <c r="AE3135" s="3" t="str">
        <f t="shared" si="126"/>
        <v>RA_532_67_4_202425</v>
      </c>
      <c r="AF3135" s="3">
        <v>202425</v>
      </c>
      <c r="AG3135" s="3" t="s">
        <v>193</v>
      </c>
      <c r="AH3135" s="3">
        <v>532</v>
      </c>
      <c r="AI3135" s="3">
        <v>67</v>
      </c>
      <c r="AJ3135" s="3" t="s">
        <v>197</v>
      </c>
      <c r="AK3135" s="3">
        <v>4</v>
      </c>
      <c r="AL3135" s="3">
        <v>653.47699999999998</v>
      </c>
    </row>
    <row r="3136" spans="31:38" x14ac:dyDescent="0.25">
      <c r="AE3136" s="3" t="str">
        <f t="shared" si="126"/>
        <v>RA_534_67_4_202425</v>
      </c>
      <c r="AF3136" s="3">
        <v>202425</v>
      </c>
      <c r="AG3136" s="3" t="s">
        <v>193</v>
      </c>
      <c r="AH3136" s="3">
        <v>534</v>
      </c>
      <c r="AI3136" s="3">
        <v>67</v>
      </c>
      <c r="AJ3136" s="3" t="s">
        <v>197</v>
      </c>
      <c r="AK3136" s="3">
        <v>4</v>
      </c>
      <c r="AL3136" s="3">
        <v>571.02599999999995</v>
      </c>
    </row>
    <row r="3137" spans="31:38" x14ac:dyDescent="0.25">
      <c r="AE3137" s="3" t="str">
        <f t="shared" si="126"/>
        <v>RA_536_67_4_202425</v>
      </c>
      <c r="AF3137" s="3">
        <v>202425</v>
      </c>
      <c r="AG3137" s="3" t="s">
        <v>193</v>
      </c>
      <c r="AH3137" s="3">
        <v>536</v>
      </c>
      <c r="AI3137" s="3">
        <v>67</v>
      </c>
      <c r="AJ3137" s="3" t="s">
        <v>197</v>
      </c>
      <c r="AK3137" s="3">
        <v>4</v>
      </c>
      <c r="AL3137" s="3">
        <v>619.87199999999996</v>
      </c>
    </row>
    <row r="3138" spans="31:38" x14ac:dyDescent="0.25">
      <c r="AE3138" s="3" t="str">
        <f t="shared" si="126"/>
        <v>RA_538_67_4_202425</v>
      </c>
      <c r="AF3138" s="3">
        <v>202425</v>
      </c>
      <c r="AG3138" s="3" t="s">
        <v>193</v>
      </c>
      <c r="AH3138" s="3">
        <v>538</v>
      </c>
      <c r="AI3138" s="3">
        <v>67</v>
      </c>
      <c r="AJ3138" s="3" t="s">
        <v>197</v>
      </c>
      <c r="AK3138" s="3">
        <v>4</v>
      </c>
      <c r="AL3138" s="3">
        <v>825.154</v>
      </c>
    </row>
    <row r="3139" spans="31:38" x14ac:dyDescent="0.25">
      <c r="AE3139" s="3" t="str">
        <f t="shared" si="126"/>
        <v>RA_516_67_4_202425</v>
      </c>
      <c r="AF3139" s="3">
        <v>202425</v>
      </c>
      <c r="AG3139" s="3" t="s">
        <v>193</v>
      </c>
      <c r="AH3139" s="3">
        <v>516</v>
      </c>
      <c r="AI3139" s="3">
        <v>67</v>
      </c>
      <c r="AJ3139" s="3" t="s">
        <v>197</v>
      </c>
      <c r="AK3139" s="3">
        <v>4</v>
      </c>
      <c r="AL3139" s="3">
        <v>731.62699999999995</v>
      </c>
    </row>
    <row r="3140" spans="31:38" x14ac:dyDescent="0.25">
      <c r="AE3140" s="3" t="str">
        <f t="shared" ref="AE3140:AE3203" si="127">AG3140&amp;"_"&amp;AH3140&amp;"_"&amp;AI3140&amp;"_"&amp;AK3140&amp;"_"&amp;AF3140</f>
        <v>RA_582_68_4_202526</v>
      </c>
      <c r="AF3140" s="3">
        <v>202526</v>
      </c>
      <c r="AG3140" s="3" t="s">
        <v>193</v>
      </c>
      <c r="AH3140" s="3">
        <v>582</v>
      </c>
      <c r="AI3140" s="3">
        <v>68</v>
      </c>
      <c r="AJ3140" s="3" t="s">
        <v>198</v>
      </c>
      <c r="AK3140" s="3">
        <v>4</v>
      </c>
      <c r="AL3140" s="3">
        <v>0</v>
      </c>
    </row>
    <row r="3141" spans="31:38" x14ac:dyDescent="0.25">
      <c r="AE3141" s="3" t="str">
        <f t="shared" si="127"/>
        <v>RA_546_68_4_202526</v>
      </c>
      <c r="AF3141" s="3">
        <v>202526</v>
      </c>
      <c r="AG3141" s="3" t="s">
        <v>193</v>
      </c>
      <c r="AH3141" s="3">
        <v>546</v>
      </c>
      <c r="AI3141" s="3">
        <v>68</v>
      </c>
      <c r="AJ3141" s="3" t="s">
        <v>198</v>
      </c>
      <c r="AK3141" s="3">
        <v>4</v>
      </c>
      <c r="AL3141" s="3">
        <v>8</v>
      </c>
    </row>
    <row r="3142" spans="31:38" x14ac:dyDescent="0.25">
      <c r="AE3142" s="3" t="str">
        <f t="shared" si="127"/>
        <v>RA_548_68_4_202526</v>
      </c>
      <c r="AF3142" s="3">
        <v>202526</v>
      </c>
      <c r="AG3142" s="3" t="s">
        <v>193</v>
      </c>
      <c r="AH3142" s="3">
        <v>548</v>
      </c>
      <c r="AI3142" s="3">
        <v>68</v>
      </c>
      <c r="AJ3142" s="3" t="s">
        <v>198</v>
      </c>
      <c r="AK3142" s="3">
        <v>4</v>
      </c>
      <c r="AL3142" s="3">
        <v>554.50400000000002</v>
      </c>
    </row>
    <row r="3143" spans="31:38" x14ac:dyDescent="0.25">
      <c r="AE3143" s="3" t="str">
        <f t="shared" si="127"/>
        <v>RA_550_68_4_202526</v>
      </c>
      <c r="AF3143" s="3">
        <v>202526</v>
      </c>
      <c r="AG3143" s="3" t="s">
        <v>193</v>
      </c>
      <c r="AH3143" s="3">
        <v>550</v>
      </c>
      <c r="AI3143" s="3">
        <v>68</v>
      </c>
      <c r="AJ3143" s="3" t="s">
        <v>198</v>
      </c>
      <c r="AK3143" s="3">
        <v>4</v>
      </c>
      <c r="AL3143" s="3">
        <v>407.089</v>
      </c>
    </row>
    <row r="3144" spans="31:38" x14ac:dyDescent="0.25">
      <c r="AE3144" s="3" t="str">
        <f t="shared" si="127"/>
        <v>RA_552_68_4_202526</v>
      </c>
      <c r="AF3144" s="3">
        <v>202526</v>
      </c>
      <c r="AG3144" s="3" t="s">
        <v>193</v>
      </c>
      <c r="AH3144" s="3">
        <v>552</v>
      </c>
      <c r="AI3144" s="3">
        <v>68</v>
      </c>
      <c r="AJ3144" s="3" t="s">
        <v>198</v>
      </c>
      <c r="AK3144" s="3">
        <v>4</v>
      </c>
      <c r="AL3144" s="3">
        <v>675.42</v>
      </c>
    </row>
    <row r="3145" spans="31:38" x14ac:dyDescent="0.25">
      <c r="AE3145" s="3" t="str">
        <f t="shared" si="127"/>
        <v>RA_562_68_4_202526</v>
      </c>
      <c r="AF3145" s="3">
        <v>202526</v>
      </c>
      <c r="AG3145" s="3" t="s">
        <v>193</v>
      </c>
      <c r="AH3145" s="3">
        <v>562</v>
      </c>
      <c r="AI3145" s="3">
        <v>68</v>
      </c>
      <c r="AJ3145" s="3" t="s">
        <v>198</v>
      </c>
      <c r="AK3145" s="3">
        <v>4</v>
      </c>
      <c r="AL3145" s="3">
        <v>0</v>
      </c>
    </row>
    <row r="3146" spans="31:38" x14ac:dyDescent="0.25">
      <c r="AE3146" s="3" t="str">
        <f t="shared" si="127"/>
        <v>RA_564_68_4_202526</v>
      </c>
      <c r="AF3146" s="3">
        <v>202526</v>
      </c>
      <c r="AG3146" s="3" t="s">
        <v>193</v>
      </c>
      <c r="AH3146" s="3">
        <v>564</v>
      </c>
      <c r="AI3146" s="3">
        <v>68</v>
      </c>
      <c r="AJ3146" s="3" t="s">
        <v>198</v>
      </c>
      <c r="AK3146" s="3">
        <v>4</v>
      </c>
      <c r="AL3146" s="3">
        <v>0</v>
      </c>
    </row>
    <row r="3147" spans="31:38" x14ac:dyDescent="0.25">
      <c r="AE3147" s="3" t="str">
        <f t="shared" si="127"/>
        <v>RA_566_68_4_202526</v>
      </c>
      <c r="AF3147" s="3">
        <v>202526</v>
      </c>
      <c r="AG3147" s="3" t="s">
        <v>193</v>
      </c>
      <c r="AH3147" s="3">
        <v>566</v>
      </c>
      <c r="AI3147" s="3">
        <v>68</v>
      </c>
      <c r="AJ3147" s="3" t="s">
        <v>198</v>
      </c>
      <c r="AK3147" s="3">
        <v>4</v>
      </c>
      <c r="AL3147" s="3">
        <v>0</v>
      </c>
    </row>
    <row r="3148" spans="31:38" x14ac:dyDescent="0.25">
      <c r="AE3148" s="3" t="str">
        <f t="shared" si="127"/>
        <v>RA_568_68_4_202526</v>
      </c>
      <c r="AF3148" s="3">
        <v>202526</v>
      </c>
      <c r="AG3148" s="3" t="s">
        <v>193</v>
      </c>
      <c r="AH3148" s="3">
        <v>568</v>
      </c>
      <c r="AI3148" s="3">
        <v>68</v>
      </c>
      <c r="AJ3148" s="3" t="s">
        <v>198</v>
      </c>
      <c r="AK3148" s="3">
        <v>4</v>
      </c>
      <c r="AL3148" s="3">
        <v>0</v>
      </c>
    </row>
    <row r="3149" spans="31:38" x14ac:dyDescent="0.25">
      <c r="AE3149" s="3" t="str">
        <f t="shared" si="127"/>
        <v>RA_572_68_4_202526</v>
      </c>
      <c r="AF3149" s="3">
        <v>202526</v>
      </c>
      <c r="AG3149" s="3" t="s">
        <v>193</v>
      </c>
      <c r="AH3149" s="3">
        <v>572</v>
      </c>
      <c r="AI3149" s="3">
        <v>68</v>
      </c>
      <c r="AJ3149" s="3" t="s">
        <v>198</v>
      </c>
      <c r="AK3149" s="3">
        <v>4</v>
      </c>
      <c r="AL3149" s="3">
        <v>0</v>
      </c>
    </row>
    <row r="3150" spans="31:38" x14ac:dyDescent="0.25">
      <c r="AE3150" s="3" t="str">
        <f t="shared" si="127"/>
        <v>RA_586_68_4_202526</v>
      </c>
      <c r="AF3150" s="3">
        <v>202526</v>
      </c>
      <c r="AG3150" s="3" t="s">
        <v>193</v>
      </c>
      <c r="AH3150" s="3">
        <v>586</v>
      </c>
      <c r="AI3150" s="3">
        <v>68</v>
      </c>
      <c r="AJ3150" s="3" t="s">
        <v>198</v>
      </c>
      <c r="AK3150" s="3">
        <v>4</v>
      </c>
      <c r="AL3150" s="3">
        <v>0</v>
      </c>
    </row>
    <row r="3151" spans="31:38" x14ac:dyDescent="0.25">
      <c r="AE3151" s="3" t="str">
        <f t="shared" si="127"/>
        <v>RA_576_68_4_202526</v>
      </c>
      <c r="AF3151" s="3">
        <v>202526</v>
      </c>
      <c r="AG3151" s="3" t="s">
        <v>193</v>
      </c>
      <c r="AH3151" s="3">
        <v>576</v>
      </c>
      <c r="AI3151" s="3">
        <v>68</v>
      </c>
      <c r="AJ3151" s="3" t="s">
        <v>198</v>
      </c>
      <c r="AK3151" s="3">
        <v>4</v>
      </c>
      <c r="AL3151" s="3">
        <v>0</v>
      </c>
    </row>
    <row r="3152" spans="31:38" x14ac:dyDescent="0.25">
      <c r="AE3152" s="3" t="str">
        <f t="shared" si="127"/>
        <v>RA_584_68_4_202526</v>
      </c>
      <c r="AF3152" s="3">
        <v>202526</v>
      </c>
      <c r="AG3152" s="3" t="s">
        <v>193</v>
      </c>
      <c r="AH3152" s="3">
        <v>584</v>
      </c>
      <c r="AI3152" s="3">
        <v>68</v>
      </c>
      <c r="AJ3152" s="3" t="s">
        <v>198</v>
      </c>
      <c r="AK3152" s="3">
        <v>4</v>
      </c>
      <c r="AL3152" s="3">
        <v>0</v>
      </c>
    </row>
    <row r="3153" spans="31:38" x14ac:dyDescent="0.25">
      <c r="AE3153" s="3" t="str">
        <f t="shared" si="127"/>
        <v>RA_544_68_4_202526</v>
      </c>
      <c r="AF3153" s="3">
        <v>202526</v>
      </c>
      <c r="AG3153" s="3" t="s">
        <v>193</v>
      </c>
      <c r="AH3153" s="3">
        <v>544</v>
      </c>
      <c r="AI3153" s="3">
        <v>68</v>
      </c>
      <c r="AJ3153" s="3" t="s">
        <v>198</v>
      </c>
      <c r="AK3153" s="3">
        <v>4</v>
      </c>
      <c r="AL3153" s="3">
        <v>228.67161843111165</v>
      </c>
    </row>
    <row r="3154" spans="31:38" x14ac:dyDescent="0.25">
      <c r="AE3154" s="3" t="str">
        <f t="shared" si="127"/>
        <v>RA_542_68_4_202526</v>
      </c>
      <c r="AF3154" s="3">
        <v>202526</v>
      </c>
      <c r="AG3154" s="3" t="s">
        <v>193</v>
      </c>
      <c r="AH3154" s="3">
        <v>542</v>
      </c>
      <c r="AI3154" s="3">
        <v>68</v>
      </c>
      <c r="AJ3154" s="3" t="s">
        <v>198</v>
      </c>
      <c r="AK3154" s="3">
        <v>4</v>
      </c>
      <c r="AL3154" s="3">
        <v>1.6890000000000001</v>
      </c>
    </row>
    <row r="3155" spans="31:38" x14ac:dyDescent="0.25">
      <c r="AE3155" s="3" t="str">
        <f t="shared" si="127"/>
        <v>RA_574_68_4_202526</v>
      </c>
      <c r="AF3155" s="3">
        <v>202526</v>
      </c>
      <c r="AG3155" s="3" t="s">
        <v>193</v>
      </c>
      <c r="AH3155" s="3">
        <v>574</v>
      </c>
      <c r="AI3155" s="3">
        <v>68</v>
      </c>
      <c r="AJ3155" s="3" t="s">
        <v>198</v>
      </c>
      <c r="AK3155" s="3">
        <v>4</v>
      </c>
      <c r="AL3155" s="3">
        <v>0</v>
      </c>
    </row>
    <row r="3156" spans="31:38" x14ac:dyDescent="0.25">
      <c r="AE3156" s="3" t="str">
        <f t="shared" si="127"/>
        <v>RA_516_68_4_202526</v>
      </c>
      <c r="AF3156" s="3">
        <v>202526</v>
      </c>
      <c r="AG3156" s="3" t="s">
        <v>193</v>
      </c>
      <c r="AH3156" s="3">
        <v>516</v>
      </c>
      <c r="AI3156" s="3">
        <v>68</v>
      </c>
      <c r="AJ3156" s="3" t="s">
        <v>198</v>
      </c>
      <c r="AK3156" s="3">
        <v>4</v>
      </c>
      <c r="AL3156" s="3">
        <v>27.908000000000001</v>
      </c>
    </row>
    <row r="3157" spans="31:38" x14ac:dyDescent="0.25">
      <c r="AE3157" s="3" t="str">
        <f t="shared" si="127"/>
        <v>RA_545_68_4_202526</v>
      </c>
      <c r="AF3157" s="3">
        <v>202526</v>
      </c>
      <c r="AG3157" s="3" t="s">
        <v>193</v>
      </c>
      <c r="AH3157" s="3">
        <v>545</v>
      </c>
      <c r="AI3157" s="3">
        <v>68</v>
      </c>
      <c r="AJ3157" s="3" t="s">
        <v>198</v>
      </c>
      <c r="AK3157" s="3">
        <v>4</v>
      </c>
      <c r="AL3157" s="3">
        <v>319.39800000000002</v>
      </c>
    </row>
    <row r="3158" spans="31:38" x14ac:dyDescent="0.25">
      <c r="AE3158" s="3" t="str">
        <f t="shared" si="127"/>
        <v>RA_514_68_4_202526</v>
      </c>
      <c r="AF3158" s="3">
        <v>202526</v>
      </c>
      <c r="AG3158" s="3" t="s">
        <v>193</v>
      </c>
      <c r="AH3158" s="3">
        <v>514</v>
      </c>
      <c r="AI3158" s="3">
        <v>68</v>
      </c>
      <c r="AJ3158" s="3" t="s">
        <v>198</v>
      </c>
      <c r="AK3158" s="3">
        <v>4</v>
      </c>
      <c r="AL3158" s="3">
        <v>364.82</v>
      </c>
    </row>
    <row r="3159" spans="31:38" x14ac:dyDescent="0.25">
      <c r="AE3159" s="3" t="str">
        <f t="shared" si="127"/>
        <v>RA_518_68_4_202526</v>
      </c>
      <c r="AF3159" s="3">
        <v>202526</v>
      </c>
      <c r="AG3159" s="3" t="s">
        <v>193</v>
      </c>
      <c r="AH3159" s="3">
        <v>518</v>
      </c>
      <c r="AI3159" s="3">
        <v>68</v>
      </c>
      <c r="AJ3159" s="3" t="s">
        <v>198</v>
      </c>
      <c r="AK3159" s="3">
        <v>4</v>
      </c>
      <c r="AL3159" s="3">
        <v>220.53303578612153</v>
      </c>
    </row>
    <row r="3160" spans="31:38" x14ac:dyDescent="0.25">
      <c r="AE3160" s="3" t="str">
        <f t="shared" si="127"/>
        <v>RA_520_68_4_202526</v>
      </c>
      <c r="AF3160" s="3">
        <v>202526</v>
      </c>
      <c r="AG3160" s="3" t="s">
        <v>193</v>
      </c>
      <c r="AH3160" s="3">
        <v>520</v>
      </c>
      <c r="AI3160" s="3">
        <v>68</v>
      </c>
      <c r="AJ3160" s="3" t="s">
        <v>198</v>
      </c>
      <c r="AK3160" s="3">
        <v>4</v>
      </c>
      <c r="AL3160" s="3">
        <v>595.50800000000004</v>
      </c>
    </row>
    <row r="3161" spans="31:38" x14ac:dyDescent="0.25">
      <c r="AE3161" s="3" t="str">
        <f t="shared" si="127"/>
        <v>RA_522_68_4_202526</v>
      </c>
      <c r="AF3161" s="3">
        <v>202526</v>
      </c>
      <c r="AG3161" s="3" t="s">
        <v>193</v>
      </c>
      <c r="AH3161" s="3">
        <v>522</v>
      </c>
      <c r="AI3161" s="3">
        <v>68</v>
      </c>
      <c r="AJ3161" s="3" t="s">
        <v>198</v>
      </c>
      <c r="AK3161" s="3">
        <v>4</v>
      </c>
      <c r="AL3161" s="3">
        <v>199.113</v>
      </c>
    </row>
    <row r="3162" spans="31:38" x14ac:dyDescent="0.25">
      <c r="AE3162" s="3" t="str">
        <f t="shared" si="127"/>
        <v>RA_524_68_4_202526</v>
      </c>
      <c r="AF3162" s="3">
        <v>202526</v>
      </c>
      <c r="AG3162" s="3" t="s">
        <v>193</v>
      </c>
      <c r="AH3162" s="3">
        <v>524</v>
      </c>
      <c r="AI3162" s="3">
        <v>68</v>
      </c>
      <c r="AJ3162" s="3" t="s">
        <v>198</v>
      </c>
      <c r="AK3162" s="3">
        <v>4</v>
      </c>
      <c r="AL3162" s="3">
        <v>15.29</v>
      </c>
    </row>
    <row r="3163" spans="31:38" x14ac:dyDescent="0.25">
      <c r="AE3163" s="3" t="str">
        <f t="shared" si="127"/>
        <v>RA_526_68_4_202526</v>
      </c>
      <c r="AF3163" s="3">
        <v>202526</v>
      </c>
      <c r="AG3163" s="3" t="s">
        <v>193</v>
      </c>
      <c r="AH3163" s="3">
        <v>526</v>
      </c>
      <c r="AI3163" s="3">
        <v>68</v>
      </c>
      <c r="AJ3163" s="3" t="s">
        <v>198</v>
      </c>
      <c r="AK3163" s="3">
        <v>4</v>
      </c>
      <c r="AL3163" s="3">
        <v>208</v>
      </c>
    </row>
    <row r="3164" spans="31:38" x14ac:dyDescent="0.25">
      <c r="AE3164" s="3" t="str">
        <f t="shared" si="127"/>
        <v>RA_530_68_4_202526</v>
      </c>
      <c r="AF3164" s="3">
        <v>202526</v>
      </c>
      <c r="AG3164" s="3" t="s">
        <v>193</v>
      </c>
      <c r="AH3164" s="3">
        <v>530</v>
      </c>
      <c r="AI3164" s="3">
        <v>68</v>
      </c>
      <c r="AJ3164" s="3" t="s">
        <v>198</v>
      </c>
      <c r="AK3164" s="3">
        <v>4</v>
      </c>
      <c r="AL3164" s="3">
        <v>1911.903</v>
      </c>
    </row>
    <row r="3165" spans="31:38" x14ac:dyDescent="0.25">
      <c r="AE3165" s="3" t="str">
        <f t="shared" si="127"/>
        <v>RA_532_68_4_202526</v>
      </c>
      <c r="AF3165" s="3">
        <v>202526</v>
      </c>
      <c r="AG3165" s="3" t="s">
        <v>193</v>
      </c>
      <c r="AH3165" s="3">
        <v>532</v>
      </c>
      <c r="AI3165" s="3">
        <v>68</v>
      </c>
      <c r="AJ3165" s="3" t="s">
        <v>198</v>
      </c>
      <c r="AK3165" s="3">
        <v>4</v>
      </c>
      <c r="AL3165" s="3">
        <v>2310.8366999999998</v>
      </c>
    </row>
    <row r="3166" spans="31:38" x14ac:dyDescent="0.25">
      <c r="AE3166" s="3" t="str">
        <f t="shared" si="127"/>
        <v>RA_534_68_4_202526</v>
      </c>
      <c r="AF3166" s="3">
        <v>202526</v>
      </c>
      <c r="AG3166" s="3" t="s">
        <v>193</v>
      </c>
      <c r="AH3166" s="3">
        <v>534</v>
      </c>
      <c r="AI3166" s="3">
        <v>68</v>
      </c>
      <c r="AJ3166" s="3" t="s">
        <v>198</v>
      </c>
      <c r="AK3166" s="3">
        <v>4</v>
      </c>
      <c r="AL3166" s="3">
        <v>1356.7180000000001</v>
      </c>
    </row>
    <row r="3167" spans="31:38" x14ac:dyDescent="0.25">
      <c r="AE3167" s="3" t="str">
        <f t="shared" si="127"/>
        <v>RA_536_68_4_202526</v>
      </c>
      <c r="AF3167" s="3">
        <v>202526</v>
      </c>
      <c r="AG3167" s="3" t="s">
        <v>193</v>
      </c>
      <c r="AH3167" s="3">
        <v>536</v>
      </c>
      <c r="AI3167" s="3">
        <v>68</v>
      </c>
      <c r="AJ3167" s="3" t="s">
        <v>198</v>
      </c>
      <c r="AK3167" s="3">
        <v>4</v>
      </c>
      <c r="AL3167" s="3">
        <v>689.84</v>
      </c>
    </row>
    <row r="3168" spans="31:38" x14ac:dyDescent="0.25">
      <c r="AE3168" s="3" t="str">
        <f t="shared" si="127"/>
        <v>RA_538_68_4_202526</v>
      </c>
      <c r="AF3168" s="3">
        <v>202526</v>
      </c>
      <c r="AG3168" s="3" t="s">
        <v>193</v>
      </c>
      <c r="AH3168" s="3">
        <v>538</v>
      </c>
      <c r="AI3168" s="3">
        <v>68</v>
      </c>
      <c r="AJ3168" s="3" t="s">
        <v>198</v>
      </c>
      <c r="AK3168" s="3">
        <v>4</v>
      </c>
      <c r="AL3168" s="3">
        <v>86.783059590338553</v>
      </c>
    </row>
    <row r="3169" spans="31:38" x14ac:dyDescent="0.25">
      <c r="AE3169" s="3" t="str">
        <f t="shared" si="127"/>
        <v>RA_512_68_4_202526</v>
      </c>
      <c r="AF3169" s="3">
        <v>202526</v>
      </c>
      <c r="AG3169" s="3" t="s">
        <v>193</v>
      </c>
      <c r="AH3169" s="3">
        <v>512</v>
      </c>
      <c r="AI3169" s="3">
        <v>68</v>
      </c>
      <c r="AJ3169" s="3" t="s">
        <v>198</v>
      </c>
      <c r="AK3169" s="3">
        <v>4</v>
      </c>
      <c r="AL3169" s="3">
        <v>909.75599999999997</v>
      </c>
    </row>
    <row r="3170" spans="31:38" x14ac:dyDescent="0.25">
      <c r="AE3170" s="3" t="str">
        <f t="shared" si="127"/>
        <v>RA_540_68_4_202526</v>
      </c>
      <c r="AF3170" s="3">
        <v>202526</v>
      </c>
      <c r="AG3170" s="3" t="s">
        <v>193</v>
      </c>
      <c r="AH3170" s="3">
        <v>540</v>
      </c>
      <c r="AI3170" s="3">
        <v>68</v>
      </c>
      <c r="AJ3170" s="3" t="s">
        <v>198</v>
      </c>
      <c r="AK3170" s="3">
        <v>4</v>
      </c>
      <c r="AL3170" s="3">
        <v>2.1360000000000001</v>
      </c>
    </row>
    <row r="3171" spans="31:38" x14ac:dyDescent="0.25">
      <c r="AE3171" s="3" t="str">
        <f t="shared" si="127"/>
        <v>RA_528_68_4_202526</v>
      </c>
      <c r="AF3171" s="3">
        <v>202526</v>
      </c>
      <c r="AG3171" s="3" t="s">
        <v>193</v>
      </c>
      <c r="AH3171" s="3">
        <v>528</v>
      </c>
      <c r="AI3171" s="3">
        <v>68</v>
      </c>
      <c r="AJ3171" s="3" t="s">
        <v>198</v>
      </c>
      <c r="AK3171" s="3">
        <v>4</v>
      </c>
      <c r="AL3171" s="3">
        <v>338</v>
      </c>
    </row>
    <row r="3172" spans="31:38" x14ac:dyDescent="0.25">
      <c r="AE3172" s="3" t="str">
        <f t="shared" si="127"/>
        <v>RA_566_68_4_202425</v>
      </c>
      <c r="AF3172" s="3">
        <v>202425</v>
      </c>
      <c r="AG3172" s="3" t="s">
        <v>193</v>
      </c>
      <c r="AH3172" s="3">
        <v>566</v>
      </c>
      <c r="AI3172" s="3">
        <v>68</v>
      </c>
      <c r="AJ3172" s="3" t="s">
        <v>198</v>
      </c>
      <c r="AK3172" s="3">
        <v>4</v>
      </c>
      <c r="AL3172" s="3">
        <v>0</v>
      </c>
    </row>
    <row r="3173" spans="31:38" x14ac:dyDescent="0.25">
      <c r="AE3173" s="3" t="str">
        <f t="shared" si="127"/>
        <v>RA_545_68_4_202425</v>
      </c>
      <c r="AF3173" s="3">
        <v>202425</v>
      </c>
      <c r="AG3173" s="3" t="s">
        <v>193</v>
      </c>
      <c r="AH3173" s="3">
        <v>545</v>
      </c>
      <c r="AI3173" s="3">
        <v>68</v>
      </c>
      <c r="AJ3173" s="3" t="s">
        <v>198</v>
      </c>
      <c r="AK3173" s="3">
        <v>4</v>
      </c>
      <c r="AL3173" s="3">
        <v>311.92783098035648</v>
      </c>
    </row>
    <row r="3174" spans="31:38" x14ac:dyDescent="0.25">
      <c r="AE3174" s="3" t="str">
        <f t="shared" si="127"/>
        <v>RA_548_68_4_202425</v>
      </c>
      <c r="AF3174" s="3">
        <v>202425</v>
      </c>
      <c r="AG3174" s="3" t="s">
        <v>193</v>
      </c>
      <c r="AH3174" s="3">
        <v>548</v>
      </c>
      <c r="AI3174" s="3">
        <v>68</v>
      </c>
      <c r="AJ3174" s="3" t="s">
        <v>198</v>
      </c>
      <c r="AK3174" s="3">
        <v>4</v>
      </c>
      <c r="AL3174" s="3">
        <v>0</v>
      </c>
    </row>
    <row r="3175" spans="31:38" x14ac:dyDescent="0.25">
      <c r="AE3175" s="3" t="str">
        <f t="shared" si="127"/>
        <v>RA_550_68_4_202425</v>
      </c>
      <c r="AF3175" s="3">
        <v>202425</v>
      </c>
      <c r="AG3175" s="3" t="s">
        <v>193</v>
      </c>
      <c r="AH3175" s="3">
        <v>550</v>
      </c>
      <c r="AI3175" s="3">
        <v>68</v>
      </c>
      <c r="AJ3175" s="3" t="s">
        <v>198</v>
      </c>
      <c r="AK3175" s="3">
        <v>4</v>
      </c>
      <c r="AL3175" s="3">
        <v>656.01</v>
      </c>
    </row>
    <row r="3176" spans="31:38" x14ac:dyDescent="0.25">
      <c r="AE3176" s="3" t="str">
        <f t="shared" si="127"/>
        <v>RA_552_68_4_202425</v>
      </c>
      <c r="AF3176" s="3">
        <v>202425</v>
      </c>
      <c r="AG3176" s="3" t="s">
        <v>193</v>
      </c>
      <c r="AH3176" s="3">
        <v>552</v>
      </c>
      <c r="AI3176" s="3">
        <v>68</v>
      </c>
      <c r="AJ3176" s="3" t="s">
        <v>198</v>
      </c>
      <c r="AK3176" s="3">
        <v>4</v>
      </c>
      <c r="AL3176" s="3">
        <v>648.31999999999994</v>
      </c>
    </row>
    <row r="3177" spans="31:38" x14ac:dyDescent="0.25">
      <c r="AE3177" s="3" t="str">
        <f t="shared" si="127"/>
        <v>RA_562_68_4_202425</v>
      </c>
      <c r="AF3177" s="3">
        <v>202425</v>
      </c>
      <c r="AG3177" s="3" t="s">
        <v>193</v>
      </c>
      <c r="AH3177" s="3">
        <v>562</v>
      </c>
      <c r="AI3177" s="3">
        <v>68</v>
      </c>
      <c r="AJ3177" s="3" t="s">
        <v>198</v>
      </c>
      <c r="AK3177" s="3">
        <v>4</v>
      </c>
      <c r="AL3177" s="3">
        <v>0</v>
      </c>
    </row>
    <row r="3178" spans="31:38" x14ac:dyDescent="0.25">
      <c r="AE3178" s="3" t="str">
        <f t="shared" si="127"/>
        <v>RA_564_68_4_202425</v>
      </c>
      <c r="AF3178" s="3">
        <v>202425</v>
      </c>
      <c r="AG3178" s="3" t="s">
        <v>193</v>
      </c>
      <c r="AH3178" s="3">
        <v>564</v>
      </c>
      <c r="AI3178" s="3">
        <v>68</v>
      </c>
      <c r="AJ3178" s="3" t="s">
        <v>198</v>
      </c>
      <c r="AK3178" s="3">
        <v>4</v>
      </c>
      <c r="AL3178" s="3">
        <v>0</v>
      </c>
    </row>
    <row r="3179" spans="31:38" x14ac:dyDescent="0.25">
      <c r="AE3179" s="3" t="str">
        <f t="shared" si="127"/>
        <v>RA_546_68_4_202425</v>
      </c>
      <c r="AF3179" s="3">
        <v>202425</v>
      </c>
      <c r="AG3179" s="3" t="s">
        <v>193</v>
      </c>
      <c r="AH3179" s="3">
        <v>546</v>
      </c>
      <c r="AI3179" s="3">
        <v>68</v>
      </c>
      <c r="AJ3179" s="3" t="s">
        <v>198</v>
      </c>
      <c r="AK3179" s="3">
        <v>4</v>
      </c>
      <c r="AL3179" s="3">
        <v>-9</v>
      </c>
    </row>
    <row r="3180" spans="31:38" x14ac:dyDescent="0.25">
      <c r="AE3180" s="3" t="str">
        <f t="shared" si="127"/>
        <v>RA_568_68_4_202425</v>
      </c>
      <c r="AF3180" s="3">
        <v>202425</v>
      </c>
      <c r="AG3180" s="3" t="s">
        <v>193</v>
      </c>
      <c r="AH3180" s="3">
        <v>568</v>
      </c>
      <c r="AI3180" s="3">
        <v>68</v>
      </c>
      <c r="AJ3180" s="3" t="s">
        <v>198</v>
      </c>
      <c r="AK3180" s="3">
        <v>4</v>
      </c>
      <c r="AL3180" s="3">
        <v>0</v>
      </c>
    </row>
    <row r="3181" spans="31:38" x14ac:dyDescent="0.25">
      <c r="AE3181" s="3" t="str">
        <f t="shared" si="127"/>
        <v>RA_586_68_4_202425</v>
      </c>
      <c r="AF3181" s="3">
        <v>202425</v>
      </c>
      <c r="AG3181" s="3" t="s">
        <v>193</v>
      </c>
      <c r="AH3181" s="3">
        <v>586</v>
      </c>
      <c r="AI3181" s="3">
        <v>68</v>
      </c>
      <c r="AJ3181" s="3" t="s">
        <v>198</v>
      </c>
      <c r="AK3181" s="3">
        <v>4</v>
      </c>
      <c r="AL3181" s="3">
        <v>0</v>
      </c>
    </row>
    <row r="3182" spans="31:38" x14ac:dyDescent="0.25">
      <c r="AE3182" s="3" t="str">
        <f t="shared" si="127"/>
        <v>RA_572_68_4_202425</v>
      </c>
      <c r="AF3182" s="3">
        <v>202425</v>
      </c>
      <c r="AG3182" s="3" t="s">
        <v>193</v>
      </c>
      <c r="AH3182" s="3">
        <v>572</v>
      </c>
      <c r="AI3182" s="3">
        <v>68</v>
      </c>
      <c r="AJ3182" s="3" t="s">
        <v>198</v>
      </c>
      <c r="AK3182" s="3">
        <v>4</v>
      </c>
      <c r="AL3182" s="3">
        <v>0</v>
      </c>
    </row>
    <row r="3183" spans="31:38" x14ac:dyDescent="0.25">
      <c r="AE3183" s="3" t="str">
        <f t="shared" si="127"/>
        <v>RA_520_68_4_202425</v>
      </c>
      <c r="AF3183" s="3">
        <v>202425</v>
      </c>
      <c r="AG3183" s="3" t="s">
        <v>193</v>
      </c>
      <c r="AH3183" s="3">
        <v>520</v>
      </c>
      <c r="AI3183" s="3">
        <v>68</v>
      </c>
      <c r="AJ3183" s="3" t="s">
        <v>198</v>
      </c>
      <c r="AK3183" s="3">
        <v>4</v>
      </c>
      <c r="AL3183" s="3">
        <v>631.33399999999995</v>
      </c>
    </row>
    <row r="3184" spans="31:38" x14ac:dyDescent="0.25">
      <c r="AE3184" s="3" t="str">
        <f t="shared" si="127"/>
        <v>RA_574_68_4_202425</v>
      </c>
      <c r="AF3184" s="3">
        <v>202425</v>
      </c>
      <c r="AG3184" s="3" t="s">
        <v>193</v>
      </c>
      <c r="AH3184" s="3">
        <v>574</v>
      </c>
      <c r="AI3184" s="3">
        <v>68</v>
      </c>
      <c r="AJ3184" s="3" t="s">
        <v>198</v>
      </c>
      <c r="AK3184" s="3">
        <v>4</v>
      </c>
      <c r="AL3184" s="3">
        <v>0</v>
      </c>
    </row>
    <row r="3185" spans="31:38" x14ac:dyDescent="0.25">
      <c r="AE3185" s="3" t="str">
        <f t="shared" si="127"/>
        <v>RA_576_68_4_202425</v>
      </c>
      <c r="AF3185" s="3">
        <v>202425</v>
      </c>
      <c r="AG3185" s="3" t="s">
        <v>193</v>
      </c>
      <c r="AH3185" s="3">
        <v>576</v>
      </c>
      <c r="AI3185" s="3">
        <v>68</v>
      </c>
      <c r="AJ3185" s="3" t="s">
        <v>198</v>
      </c>
      <c r="AK3185" s="3">
        <v>4</v>
      </c>
      <c r="AL3185" s="3">
        <v>0</v>
      </c>
    </row>
    <row r="3186" spans="31:38" x14ac:dyDescent="0.25">
      <c r="AE3186" s="3" t="str">
        <f t="shared" si="127"/>
        <v>RA_584_68_4_202425</v>
      </c>
      <c r="AF3186" s="3">
        <v>202425</v>
      </c>
      <c r="AG3186" s="3" t="s">
        <v>193</v>
      </c>
      <c r="AH3186" s="3">
        <v>584</v>
      </c>
      <c r="AI3186" s="3">
        <v>68</v>
      </c>
      <c r="AJ3186" s="3" t="s">
        <v>198</v>
      </c>
      <c r="AK3186" s="3">
        <v>4</v>
      </c>
      <c r="AL3186" s="3">
        <v>0</v>
      </c>
    </row>
    <row r="3187" spans="31:38" x14ac:dyDescent="0.25">
      <c r="AE3187" s="3" t="str">
        <f t="shared" si="127"/>
        <v>RA_582_68_4_202425</v>
      </c>
      <c r="AF3187" s="3">
        <v>202425</v>
      </c>
      <c r="AG3187" s="3" t="s">
        <v>193</v>
      </c>
      <c r="AH3187" s="3">
        <v>582</v>
      </c>
      <c r="AI3187" s="3">
        <v>68</v>
      </c>
      <c r="AJ3187" s="3" t="s">
        <v>198</v>
      </c>
      <c r="AK3187" s="3">
        <v>4</v>
      </c>
      <c r="AL3187" s="3">
        <v>0</v>
      </c>
    </row>
    <row r="3188" spans="31:38" x14ac:dyDescent="0.25">
      <c r="AE3188" s="3" t="str">
        <f t="shared" si="127"/>
        <v>RA_544_68_4_202425</v>
      </c>
      <c r="AF3188" s="3">
        <v>202425</v>
      </c>
      <c r="AG3188" s="3" t="s">
        <v>193</v>
      </c>
      <c r="AH3188" s="3">
        <v>544</v>
      </c>
      <c r="AI3188" s="3">
        <v>68</v>
      </c>
      <c r="AJ3188" s="3" t="s">
        <v>198</v>
      </c>
      <c r="AK3188" s="3">
        <v>4</v>
      </c>
      <c r="AL3188" s="3">
        <v>559.75761843111172</v>
      </c>
    </row>
    <row r="3189" spans="31:38" x14ac:dyDescent="0.25">
      <c r="AE3189" s="3" t="str">
        <f t="shared" si="127"/>
        <v>RA_524_68_4_202425</v>
      </c>
      <c r="AF3189" s="3">
        <v>202425</v>
      </c>
      <c r="AG3189" s="3" t="s">
        <v>193</v>
      </c>
      <c r="AH3189" s="3">
        <v>524</v>
      </c>
      <c r="AI3189" s="3">
        <v>68</v>
      </c>
      <c r="AJ3189" s="3" t="s">
        <v>198</v>
      </c>
      <c r="AK3189" s="3">
        <v>4</v>
      </c>
      <c r="AL3189" s="3">
        <v>129.29000000000005</v>
      </c>
    </row>
    <row r="3190" spans="31:38" x14ac:dyDescent="0.25">
      <c r="AE3190" s="3" t="str">
        <f t="shared" si="127"/>
        <v>RA_512_68_4_202425</v>
      </c>
      <c r="AF3190" s="3">
        <v>202425</v>
      </c>
      <c r="AG3190" s="3" t="s">
        <v>193</v>
      </c>
      <c r="AH3190" s="3">
        <v>512</v>
      </c>
      <c r="AI3190" s="3">
        <v>68</v>
      </c>
      <c r="AJ3190" s="3" t="s">
        <v>198</v>
      </c>
      <c r="AK3190" s="3">
        <v>4</v>
      </c>
      <c r="AL3190" s="3">
        <v>897.44</v>
      </c>
    </row>
    <row r="3191" spans="31:38" x14ac:dyDescent="0.25">
      <c r="AE3191" s="3" t="str">
        <f t="shared" si="127"/>
        <v>RA_514_68_4_202425</v>
      </c>
      <c r="AF3191" s="3">
        <v>202425</v>
      </c>
      <c r="AG3191" s="3" t="s">
        <v>193</v>
      </c>
      <c r="AH3191" s="3">
        <v>514</v>
      </c>
      <c r="AI3191" s="3">
        <v>68</v>
      </c>
      <c r="AJ3191" s="3" t="s">
        <v>198</v>
      </c>
      <c r="AK3191" s="3">
        <v>4</v>
      </c>
      <c r="AL3191" s="3">
        <v>385.44</v>
      </c>
    </row>
    <row r="3192" spans="31:38" x14ac:dyDescent="0.25">
      <c r="AE3192" s="3" t="str">
        <f t="shared" si="127"/>
        <v>RA_516_68_4_202425</v>
      </c>
      <c r="AF3192" s="3">
        <v>202425</v>
      </c>
      <c r="AG3192" s="3" t="s">
        <v>193</v>
      </c>
      <c r="AH3192" s="3">
        <v>516</v>
      </c>
      <c r="AI3192" s="3">
        <v>68</v>
      </c>
      <c r="AJ3192" s="3" t="s">
        <v>198</v>
      </c>
      <c r="AK3192" s="3">
        <v>4</v>
      </c>
      <c r="AL3192" s="3">
        <v>27.161000000000001</v>
      </c>
    </row>
    <row r="3193" spans="31:38" x14ac:dyDescent="0.25">
      <c r="AE3193" s="3" t="str">
        <f t="shared" si="127"/>
        <v>RA_518_68_4_202425</v>
      </c>
      <c r="AF3193" s="3">
        <v>202425</v>
      </c>
      <c r="AG3193" s="3" t="s">
        <v>193</v>
      </c>
      <c r="AH3193" s="3">
        <v>518</v>
      </c>
      <c r="AI3193" s="3">
        <v>68</v>
      </c>
      <c r="AJ3193" s="3" t="s">
        <v>198</v>
      </c>
      <c r="AK3193" s="3">
        <v>4</v>
      </c>
      <c r="AL3193" s="3">
        <v>217.84799999999998</v>
      </c>
    </row>
    <row r="3194" spans="31:38" x14ac:dyDescent="0.25">
      <c r="AE3194" s="3" t="str">
        <f t="shared" si="127"/>
        <v>RA_522_68_4_202425</v>
      </c>
      <c r="AF3194" s="3">
        <v>202425</v>
      </c>
      <c r="AG3194" s="3" t="s">
        <v>193</v>
      </c>
      <c r="AH3194" s="3">
        <v>522</v>
      </c>
      <c r="AI3194" s="3">
        <v>68</v>
      </c>
      <c r="AJ3194" s="3" t="s">
        <v>198</v>
      </c>
      <c r="AK3194" s="3">
        <v>4</v>
      </c>
      <c r="AL3194" s="3">
        <v>195.73099999999999</v>
      </c>
    </row>
    <row r="3195" spans="31:38" x14ac:dyDescent="0.25">
      <c r="AE3195" s="3" t="str">
        <f t="shared" si="127"/>
        <v>RA_526_68_4_202425</v>
      </c>
      <c r="AF3195" s="3">
        <v>202425</v>
      </c>
      <c r="AG3195" s="3" t="s">
        <v>193</v>
      </c>
      <c r="AH3195" s="3">
        <v>526</v>
      </c>
      <c r="AI3195" s="3">
        <v>68</v>
      </c>
      <c r="AJ3195" s="3" t="s">
        <v>198</v>
      </c>
      <c r="AK3195" s="3">
        <v>4</v>
      </c>
      <c r="AL3195" s="3">
        <v>207.69682992389528</v>
      </c>
    </row>
    <row r="3196" spans="31:38" x14ac:dyDescent="0.25">
      <c r="AE3196" s="3" t="str">
        <f t="shared" si="127"/>
        <v>RA_542_68_4_202425</v>
      </c>
      <c r="AF3196" s="3">
        <v>202425</v>
      </c>
      <c r="AG3196" s="3" t="s">
        <v>193</v>
      </c>
      <c r="AH3196" s="3">
        <v>542</v>
      </c>
      <c r="AI3196" s="3">
        <v>68</v>
      </c>
      <c r="AJ3196" s="3" t="s">
        <v>198</v>
      </c>
      <c r="AK3196" s="3">
        <v>4</v>
      </c>
      <c r="AL3196" s="3">
        <v>67.977999999999994</v>
      </c>
    </row>
    <row r="3197" spans="31:38" x14ac:dyDescent="0.25">
      <c r="AE3197" s="3" t="str">
        <f t="shared" si="127"/>
        <v>RA_530_68_4_202425</v>
      </c>
      <c r="AF3197" s="3">
        <v>202425</v>
      </c>
      <c r="AG3197" s="3" t="s">
        <v>193</v>
      </c>
      <c r="AH3197" s="3">
        <v>530</v>
      </c>
      <c r="AI3197" s="3">
        <v>68</v>
      </c>
      <c r="AJ3197" s="3" t="s">
        <v>198</v>
      </c>
      <c r="AK3197" s="3">
        <v>4</v>
      </c>
      <c r="AL3197" s="3">
        <v>2201.1019999999999</v>
      </c>
    </row>
    <row r="3198" spans="31:38" x14ac:dyDescent="0.25">
      <c r="AE3198" s="3" t="str">
        <f t="shared" si="127"/>
        <v>RA_532_68_4_202425</v>
      </c>
      <c r="AF3198" s="3">
        <v>202425</v>
      </c>
      <c r="AG3198" s="3" t="s">
        <v>193</v>
      </c>
      <c r="AH3198" s="3">
        <v>532</v>
      </c>
      <c r="AI3198" s="3">
        <v>68</v>
      </c>
      <c r="AJ3198" s="3" t="s">
        <v>198</v>
      </c>
      <c r="AK3198" s="3">
        <v>4</v>
      </c>
      <c r="AL3198" s="3">
        <v>2228.8469999999998</v>
      </c>
    </row>
    <row r="3199" spans="31:38" x14ac:dyDescent="0.25">
      <c r="AE3199" s="3" t="str">
        <f t="shared" si="127"/>
        <v>RA_534_68_4_202425</v>
      </c>
      <c r="AF3199" s="3">
        <v>202425</v>
      </c>
      <c r="AG3199" s="3" t="s">
        <v>193</v>
      </c>
      <c r="AH3199" s="3">
        <v>534</v>
      </c>
      <c r="AI3199" s="3">
        <v>68</v>
      </c>
      <c r="AJ3199" s="3" t="s">
        <v>198</v>
      </c>
      <c r="AK3199" s="3">
        <v>4</v>
      </c>
      <c r="AL3199" s="3">
        <v>1340.9259999999999</v>
      </c>
    </row>
    <row r="3200" spans="31:38" x14ac:dyDescent="0.25">
      <c r="AE3200" s="3" t="str">
        <f t="shared" si="127"/>
        <v>RA_536_68_4_202425</v>
      </c>
      <c r="AF3200" s="3">
        <v>202425</v>
      </c>
      <c r="AG3200" s="3" t="s">
        <v>193</v>
      </c>
      <c r="AH3200" s="3">
        <v>536</v>
      </c>
      <c r="AI3200" s="3">
        <v>68</v>
      </c>
      <c r="AJ3200" s="3" t="s">
        <v>198</v>
      </c>
      <c r="AK3200" s="3">
        <v>4</v>
      </c>
      <c r="AL3200" s="3">
        <v>647.30899999999997</v>
      </c>
    </row>
    <row r="3201" spans="31:38" x14ac:dyDescent="0.25">
      <c r="AE3201" s="3" t="str">
        <f t="shared" si="127"/>
        <v>RA_538_68_4_202425</v>
      </c>
      <c r="AF3201" s="3">
        <v>202425</v>
      </c>
      <c r="AG3201" s="3" t="s">
        <v>193</v>
      </c>
      <c r="AH3201" s="3">
        <v>538</v>
      </c>
      <c r="AI3201" s="3">
        <v>68</v>
      </c>
      <c r="AJ3201" s="3" t="s">
        <v>198</v>
      </c>
      <c r="AK3201" s="3">
        <v>4</v>
      </c>
      <c r="AL3201" s="3">
        <v>224.81722499891021</v>
      </c>
    </row>
    <row r="3202" spans="31:38" x14ac:dyDescent="0.25">
      <c r="AE3202" s="3" t="str">
        <f t="shared" si="127"/>
        <v>RA_540_68_4_202425</v>
      </c>
      <c r="AF3202" s="3">
        <v>202425</v>
      </c>
      <c r="AG3202" s="3" t="s">
        <v>193</v>
      </c>
      <c r="AH3202" s="3">
        <v>540</v>
      </c>
      <c r="AI3202" s="3">
        <v>68</v>
      </c>
      <c r="AJ3202" s="3" t="s">
        <v>198</v>
      </c>
      <c r="AK3202" s="3">
        <v>4</v>
      </c>
      <c r="AL3202" s="3">
        <v>-121.38200000000001</v>
      </c>
    </row>
    <row r="3203" spans="31:38" x14ac:dyDescent="0.25">
      <c r="AE3203" s="3" t="str">
        <f t="shared" si="127"/>
        <v>RA_528_68_4_202425</v>
      </c>
      <c r="AF3203" s="3">
        <v>202425</v>
      </c>
      <c r="AG3203" s="3" t="s">
        <v>193</v>
      </c>
      <c r="AH3203" s="3">
        <v>528</v>
      </c>
      <c r="AI3203" s="3">
        <v>68</v>
      </c>
      <c r="AJ3203" s="3" t="s">
        <v>198</v>
      </c>
      <c r="AK3203" s="3">
        <v>4</v>
      </c>
      <c r="AL3203" s="3">
        <v>516</v>
      </c>
    </row>
    <row r="3204" spans="31:38" x14ac:dyDescent="0.25">
      <c r="AE3204" s="3" t="str">
        <f t="shared" ref="AE3204:AE3267" si="128">AG3204&amp;"_"&amp;AH3204&amp;"_"&amp;AI3204&amp;"_"&amp;AK3204&amp;"_"&amp;AF3204</f>
        <v>RA_564_69_4_202526</v>
      </c>
      <c r="AF3204" s="3">
        <v>202526</v>
      </c>
      <c r="AG3204" s="3" t="s">
        <v>193</v>
      </c>
      <c r="AH3204" s="3">
        <v>564</v>
      </c>
      <c r="AI3204" s="3">
        <v>69</v>
      </c>
      <c r="AJ3204" s="3" t="s">
        <v>176</v>
      </c>
      <c r="AK3204" s="3">
        <v>4</v>
      </c>
      <c r="AL3204" s="3">
        <v>0</v>
      </c>
    </row>
    <row r="3205" spans="31:38" x14ac:dyDescent="0.25">
      <c r="AE3205" s="3" t="str">
        <f t="shared" si="128"/>
        <v>RA_546_69_4_202526</v>
      </c>
      <c r="AF3205" s="3">
        <v>202526</v>
      </c>
      <c r="AG3205" s="3" t="s">
        <v>193</v>
      </c>
      <c r="AH3205" s="3">
        <v>546</v>
      </c>
      <c r="AI3205" s="3">
        <v>69</v>
      </c>
      <c r="AJ3205" s="3" t="s">
        <v>176</v>
      </c>
      <c r="AK3205" s="3">
        <v>4</v>
      </c>
      <c r="AL3205" s="3">
        <v>-390</v>
      </c>
    </row>
    <row r="3206" spans="31:38" x14ac:dyDescent="0.25">
      <c r="AE3206" s="3" t="str">
        <f t="shared" si="128"/>
        <v>RA_548_69_4_202526</v>
      </c>
      <c r="AF3206" s="3">
        <v>202526</v>
      </c>
      <c r="AG3206" s="3" t="s">
        <v>193</v>
      </c>
      <c r="AH3206" s="3">
        <v>548</v>
      </c>
      <c r="AI3206" s="3">
        <v>69</v>
      </c>
      <c r="AJ3206" s="3" t="s">
        <v>176</v>
      </c>
      <c r="AK3206" s="3">
        <v>4</v>
      </c>
      <c r="AL3206" s="3">
        <v>3037.5119999999997</v>
      </c>
    </row>
    <row r="3207" spans="31:38" x14ac:dyDescent="0.25">
      <c r="AE3207" s="3" t="str">
        <f t="shared" si="128"/>
        <v>RA_550_69_4_202526</v>
      </c>
      <c r="AF3207" s="3">
        <v>202526</v>
      </c>
      <c r="AG3207" s="3" t="s">
        <v>193</v>
      </c>
      <c r="AH3207" s="3">
        <v>550</v>
      </c>
      <c r="AI3207" s="3">
        <v>69</v>
      </c>
      <c r="AJ3207" s="3" t="s">
        <v>176</v>
      </c>
      <c r="AK3207" s="3">
        <v>4</v>
      </c>
      <c r="AL3207" s="3">
        <v>503.86799999999999</v>
      </c>
    </row>
    <row r="3208" spans="31:38" x14ac:dyDescent="0.25">
      <c r="AE3208" s="3" t="str">
        <f t="shared" si="128"/>
        <v>RA_552_69_4_202526</v>
      </c>
      <c r="AF3208" s="3">
        <v>202526</v>
      </c>
      <c r="AG3208" s="3" t="s">
        <v>193</v>
      </c>
      <c r="AH3208" s="3">
        <v>552</v>
      </c>
      <c r="AI3208" s="3">
        <v>69</v>
      </c>
      <c r="AJ3208" s="3" t="s">
        <v>176</v>
      </c>
      <c r="AK3208" s="3">
        <v>4</v>
      </c>
      <c r="AL3208" s="3">
        <v>4117.7719999999999</v>
      </c>
    </row>
    <row r="3209" spans="31:38" x14ac:dyDescent="0.25">
      <c r="AE3209" s="3" t="str">
        <f t="shared" si="128"/>
        <v>RA_562_69_4_202526</v>
      </c>
      <c r="AF3209" s="3">
        <v>202526</v>
      </c>
      <c r="AG3209" s="3" t="s">
        <v>193</v>
      </c>
      <c r="AH3209" s="3">
        <v>562</v>
      </c>
      <c r="AI3209" s="3">
        <v>69</v>
      </c>
      <c r="AJ3209" s="3" t="s">
        <v>176</v>
      </c>
      <c r="AK3209" s="3">
        <v>4</v>
      </c>
      <c r="AL3209" s="3">
        <v>0</v>
      </c>
    </row>
    <row r="3210" spans="31:38" x14ac:dyDescent="0.25">
      <c r="AE3210" s="3" t="str">
        <f t="shared" si="128"/>
        <v>RA_545_69_4_202526</v>
      </c>
      <c r="AF3210" s="3">
        <v>202526</v>
      </c>
      <c r="AG3210" s="3" t="s">
        <v>193</v>
      </c>
      <c r="AH3210" s="3">
        <v>545</v>
      </c>
      <c r="AI3210" s="3">
        <v>69</v>
      </c>
      <c r="AJ3210" s="3" t="s">
        <v>176</v>
      </c>
      <c r="AK3210" s="3">
        <v>4</v>
      </c>
      <c r="AL3210" s="3">
        <v>1240.673</v>
      </c>
    </row>
    <row r="3211" spans="31:38" x14ac:dyDescent="0.25">
      <c r="AE3211" s="3" t="str">
        <f t="shared" si="128"/>
        <v>RA_566_69_4_202526</v>
      </c>
      <c r="AF3211" s="3">
        <v>202526</v>
      </c>
      <c r="AG3211" s="3" t="s">
        <v>193</v>
      </c>
      <c r="AH3211" s="3">
        <v>566</v>
      </c>
      <c r="AI3211" s="3">
        <v>69</v>
      </c>
      <c r="AJ3211" s="3" t="s">
        <v>176</v>
      </c>
      <c r="AK3211" s="3">
        <v>4</v>
      </c>
      <c r="AL3211" s="3">
        <v>0</v>
      </c>
    </row>
    <row r="3212" spans="31:38" x14ac:dyDescent="0.25">
      <c r="AE3212" s="3" t="str">
        <f t="shared" si="128"/>
        <v>RA_568_69_4_202526</v>
      </c>
      <c r="AF3212" s="3">
        <v>202526</v>
      </c>
      <c r="AG3212" s="3" t="s">
        <v>193</v>
      </c>
      <c r="AH3212" s="3">
        <v>568</v>
      </c>
      <c r="AI3212" s="3">
        <v>69</v>
      </c>
      <c r="AJ3212" s="3" t="s">
        <v>176</v>
      </c>
      <c r="AK3212" s="3">
        <v>4</v>
      </c>
      <c r="AL3212" s="3">
        <v>0</v>
      </c>
    </row>
    <row r="3213" spans="31:38" x14ac:dyDescent="0.25">
      <c r="AE3213" s="3" t="str">
        <f t="shared" si="128"/>
        <v>RA_572_69_4_202526</v>
      </c>
      <c r="AF3213" s="3">
        <v>202526</v>
      </c>
      <c r="AG3213" s="3" t="s">
        <v>193</v>
      </c>
      <c r="AH3213" s="3">
        <v>572</v>
      </c>
      <c r="AI3213" s="3">
        <v>69</v>
      </c>
      <c r="AJ3213" s="3" t="s">
        <v>176</v>
      </c>
      <c r="AK3213" s="3">
        <v>4</v>
      </c>
      <c r="AL3213" s="3">
        <v>0</v>
      </c>
    </row>
    <row r="3214" spans="31:38" x14ac:dyDescent="0.25">
      <c r="AE3214" s="3" t="str">
        <f t="shared" si="128"/>
        <v>RA_574_69_4_202526</v>
      </c>
      <c r="AF3214" s="3">
        <v>202526</v>
      </c>
      <c r="AG3214" s="3" t="s">
        <v>193</v>
      </c>
      <c r="AH3214" s="3">
        <v>574</v>
      </c>
      <c r="AI3214" s="3">
        <v>69</v>
      </c>
      <c r="AJ3214" s="3" t="s">
        <v>176</v>
      </c>
      <c r="AK3214" s="3">
        <v>4</v>
      </c>
      <c r="AL3214" s="3">
        <v>0</v>
      </c>
    </row>
    <row r="3215" spans="31:38" x14ac:dyDescent="0.25">
      <c r="AE3215" s="3" t="str">
        <f t="shared" si="128"/>
        <v>RA_576_69_4_202526</v>
      </c>
      <c r="AF3215" s="3">
        <v>202526</v>
      </c>
      <c r="AG3215" s="3" t="s">
        <v>193</v>
      </c>
      <c r="AH3215" s="3">
        <v>576</v>
      </c>
      <c r="AI3215" s="3">
        <v>69</v>
      </c>
      <c r="AJ3215" s="3" t="s">
        <v>176</v>
      </c>
      <c r="AK3215" s="3">
        <v>4</v>
      </c>
      <c r="AL3215" s="3">
        <v>0</v>
      </c>
    </row>
    <row r="3216" spans="31:38" x14ac:dyDescent="0.25">
      <c r="AE3216" s="3" t="str">
        <f t="shared" si="128"/>
        <v>RA_582_69_4_202526</v>
      </c>
      <c r="AF3216" s="3">
        <v>202526</v>
      </c>
      <c r="AG3216" s="3" t="s">
        <v>193</v>
      </c>
      <c r="AH3216" s="3">
        <v>582</v>
      </c>
      <c r="AI3216" s="3">
        <v>69</v>
      </c>
      <c r="AJ3216" s="3" t="s">
        <v>176</v>
      </c>
      <c r="AK3216" s="3">
        <v>4</v>
      </c>
      <c r="AL3216" s="3">
        <v>0</v>
      </c>
    </row>
    <row r="3217" spans="31:38" x14ac:dyDescent="0.25">
      <c r="AE3217" s="3" t="str">
        <f t="shared" si="128"/>
        <v>RA_584_69_4_202526</v>
      </c>
      <c r="AF3217" s="3">
        <v>202526</v>
      </c>
      <c r="AG3217" s="3" t="s">
        <v>193</v>
      </c>
      <c r="AH3217" s="3">
        <v>584</v>
      </c>
      <c r="AI3217" s="3">
        <v>69</v>
      </c>
      <c r="AJ3217" s="3" t="s">
        <v>176</v>
      </c>
      <c r="AK3217" s="3">
        <v>4</v>
      </c>
      <c r="AL3217" s="3">
        <v>0</v>
      </c>
    </row>
    <row r="3218" spans="31:38" x14ac:dyDescent="0.25">
      <c r="AE3218" s="3" t="str">
        <f t="shared" si="128"/>
        <v>RA_544_69_4_202526</v>
      </c>
      <c r="AF3218" s="3">
        <v>202526</v>
      </c>
      <c r="AG3218" s="3" t="s">
        <v>193</v>
      </c>
      <c r="AH3218" s="3">
        <v>544</v>
      </c>
      <c r="AI3218" s="3">
        <v>69</v>
      </c>
      <c r="AJ3218" s="3" t="s">
        <v>176</v>
      </c>
      <c r="AK3218" s="3">
        <v>4</v>
      </c>
      <c r="AL3218" s="3">
        <v>251.98490309052426</v>
      </c>
    </row>
    <row r="3219" spans="31:38" x14ac:dyDescent="0.25">
      <c r="AE3219" s="3" t="str">
        <f t="shared" si="128"/>
        <v>RA_586_69_4_202526</v>
      </c>
      <c r="AF3219" s="3">
        <v>202526</v>
      </c>
      <c r="AG3219" s="3" t="s">
        <v>193</v>
      </c>
      <c r="AH3219" s="3">
        <v>586</v>
      </c>
      <c r="AI3219" s="3">
        <v>69</v>
      </c>
      <c r="AJ3219" s="3" t="s">
        <v>176</v>
      </c>
      <c r="AK3219" s="3">
        <v>4</v>
      </c>
      <c r="AL3219" s="3">
        <v>0</v>
      </c>
    </row>
    <row r="3220" spans="31:38" x14ac:dyDescent="0.25">
      <c r="AE3220" s="3" t="str">
        <f t="shared" si="128"/>
        <v>RA_514_69_4_202526</v>
      </c>
      <c r="AF3220" s="3">
        <v>202526</v>
      </c>
      <c r="AG3220" s="3" t="s">
        <v>193</v>
      </c>
      <c r="AH3220" s="3">
        <v>514</v>
      </c>
      <c r="AI3220" s="3">
        <v>69</v>
      </c>
      <c r="AJ3220" s="3" t="s">
        <v>176</v>
      </c>
      <c r="AK3220" s="3">
        <v>4</v>
      </c>
      <c r="AL3220" s="3">
        <v>32569.257999999998</v>
      </c>
    </row>
    <row r="3221" spans="31:38" x14ac:dyDescent="0.25">
      <c r="AE3221" s="3" t="str">
        <f t="shared" si="128"/>
        <v>RA_512_69_4_202526</v>
      </c>
      <c r="AF3221" s="3">
        <v>202526</v>
      </c>
      <c r="AG3221" s="3" t="s">
        <v>193</v>
      </c>
      <c r="AH3221" s="3">
        <v>512</v>
      </c>
      <c r="AI3221" s="3">
        <v>69</v>
      </c>
      <c r="AJ3221" s="3" t="s">
        <v>176</v>
      </c>
      <c r="AK3221" s="3">
        <v>4</v>
      </c>
      <c r="AL3221" s="3">
        <v>992.7098400000001</v>
      </c>
    </row>
    <row r="3222" spans="31:38" x14ac:dyDescent="0.25">
      <c r="AE3222" s="3" t="str">
        <f t="shared" si="128"/>
        <v>RA_516_69_4_202526</v>
      </c>
      <c r="AF3222" s="3">
        <v>202526</v>
      </c>
      <c r="AG3222" s="3" t="s">
        <v>193</v>
      </c>
      <c r="AH3222" s="3">
        <v>516</v>
      </c>
      <c r="AI3222" s="3">
        <v>69</v>
      </c>
      <c r="AJ3222" s="3" t="s">
        <v>176</v>
      </c>
      <c r="AK3222" s="3">
        <v>4</v>
      </c>
      <c r="AL3222" s="3">
        <v>2046.54</v>
      </c>
    </row>
    <row r="3223" spans="31:38" x14ac:dyDescent="0.25">
      <c r="AE3223" s="3" t="str">
        <f t="shared" si="128"/>
        <v>RA_518_69_4_202526</v>
      </c>
      <c r="AF3223" s="3">
        <v>202526</v>
      </c>
      <c r="AG3223" s="3" t="s">
        <v>193</v>
      </c>
      <c r="AH3223" s="3">
        <v>518</v>
      </c>
      <c r="AI3223" s="3">
        <v>69</v>
      </c>
      <c r="AJ3223" s="3" t="s">
        <v>176</v>
      </c>
      <c r="AK3223" s="3">
        <v>4</v>
      </c>
      <c r="AL3223" s="3">
        <v>777.75625903547245</v>
      </c>
    </row>
    <row r="3224" spans="31:38" x14ac:dyDescent="0.25">
      <c r="AE3224" s="3" t="str">
        <f t="shared" si="128"/>
        <v>RA_520_69_4_202526</v>
      </c>
      <c r="AF3224" s="3">
        <v>202526</v>
      </c>
      <c r="AG3224" s="3" t="s">
        <v>193</v>
      </c>
      <c r="AH3224" s="3">
        <v>520</v>
      </c>
      <c r="AI3224" s="3">
        <v>69</v>
      </c>
      <c r="AJ3224" s="3" t="s">
        <v>176</v>
      </c>
      <c r="AK3224" s="3">
        <v>4</v>
      </c>
      <c r="AL3224" s="3">
        <v>-433.44200000000001</v>
      </c>
    </row>
    <row r="3225" spans="31:38" x14ac:dyDescent="0.25">
      <c r="AE3225" s="3" t="str">
        <f t="shared" si="128"/>
        <v>RA_522_69_4_202526</v>
      </c>
      <c r="AF3225" s="3">
        <v>202526</v>
      </c>
      <c r="AG3225" s="3" t="s">
        <v>193</v>
      </c>
      <c r="AH3225" s="3">
        <v>522</v>
      </c>
      <c r="AI3225" s="3">
        <v>69</v>
      </c>
      <c r="AJ3225" s="3" t="s">
        <v>176</v>
      </c>
      <c r="AK3225" s="3">
        <v>4</v>
      </c>
      <c r="AL3225" s="3">
        <v>794.33699999999999</v>
      </c>
    </row>
    <row r="3226" spans="31:38" x14ac:dyDescent="0.25">
      <c r="AE3226" s="3" t="str">
        <f t="shared" si="128"/>
        <v>RA_524_69_4_202526</v>
      </c>
      <c r="AF3226" s="3">
        <v>202526</v>
      </c>
      <c r="AG3226" s="3" t="s">
        <v>193</v>
      </c>
      <c r="AH3226" s="3">
        <v>524</v>
      </c>
      <c r="AI3226" s="3">
        <v>69</v>
      </c>
      <c r="AJ3226" s="3" t="s">
        <v>176</v>
      </c>
      <c r="AK3226" s="3">
        <v>4</v>
      </c>
      <c r="AL3226" s="3">
        <v>1380.2299999999998</v>
      </c>
    </row>
    <row r="3227" spans="31:38" x14ac:dyDescent="0.25">
      <c r="AE3227" s="3" t="str">
        <f t="shared" si="128"/>
        <v>RA_526_69_4_202526</v>
      </c>
      <c r="AF3227" s="3">
        <v>202526</v>
      </c>
      <c r="AG3227" s="3" t="s">
        <v>193</v>
      </c>
      <c r="AH3227" s="3">
        <v>526</v>
      </c>
      <c r="AI3227" s="3">
        <v>69</v>
      </c>
      <c r="AJ3227" s="3" t="s">
        <v>176</v>
      </c>
      <c r="AK3227" s="3">
        <v>4</v>
      </c>
      <c r="AL3227" s="3">
        <v>2792</v>
      </c>
    </row>
    <row r="3228" spans="31:38" x14ac:dyDescent="0.25">
      <c r="AE3228" s="3" t="str">
        <f t="shared" si="128"/>
        <v>RA_530_69_4_202526</v>
      </c>
      <c r="AF3228" s="3">
        <v>202526</v>
      </c>
      <c r="AG3228" s="3" t="s">
        <v>193</v>
      </c>
      <c r="AH3228" s="3">
        <v>530</v>
      </c>
      <c r="AI3228" s="3">
        <v>69</v>
      </c>
      <c r="AJ3228" s="3" t="s">
        <v>176</v>
      </c>
      <c r="AK3228" s="3">
        <v>4</v>
      </c>
      <c r="AL3228" s="3">
        <v>14979.07</v>
      </c>
    </row>
    <row r="3229" spans="31:38" x14ac:dyDescent="0.25">
      <c r="AE3229" s="3" t="str">
        <f t="shared" si="128"/>
        <v>RA_532_69_4_202526</v>
      </c>
      <c r="AF3229" s="3">
        <v>202526</v>
      </c>
      <c r="AG3229" s="3" t="s">
        <v>193</v>
      </c>
      <c r="AH3229" s="3">
        <v>532</v>
      </c>
      <c r="AI3229" s="3">
        <v>69</v>
      </c>
      <c r="AJ3229" s="3" t="s">
        <v>176</v>
      </c>
      <c r="AK3229" s="3">
        <v>4</v>
      </c>
      <c r="AL3229" s="3">
        <v>-603.95000000000005</v>
      </c>
    </row>
    <row r="3230" spans="31:38" x14ac:dyDescent="0.25">
      <c r="AE3230" s="3" t="str">
        <f t="shared" si="128"/>
        <v>RA_534_69_4_202526</v>
      </c>
      <c r="AF3230" s="3">
        <v>202526</v>
      </c>
      <c r="AG3230" s="3" t="s">
        <v>193</v>
      </c>
      <c r="AH3230" s="3">
        <v>534</v>
      </c>
      <c r="AI3230" s="3">
        <v>69</v>
      </c>
      <c r="AJ3230" s="3" t="s">
        <v>176</v>
      </c>
      <c r="AK3230" s="3">
        <v>4</v>
      </c>
      <c r="AL3230" s="3">
        <v>962.86900000000003</v>
      </c>
    </row>
    <row r="3231" spans="31:38" x14ac:dyDescent="0.25">
      <c r="AE3231" s="3" t="str">
        <f t="shared" si="128"/>
        <v>RA_536_69_4_202526</v>
      </c>
      <c r="AF3231" s="3">
        <v>202526</v>
      </c>
      <c r="AG3231" s="3" t="s">
        <v>193</v>
      </c>
      <c r="AH3231" s="3">
        <v>536</v>
      </c>
      <c r="AI3231" s="3">
        <v>69</v>
      </c>
      <c r="AJ3231" s="3" t="s">
        <v>176</v>
      </c>
      <c r="AK3231" s="3">
        <v>4</v>
      </c>
      <c r="AL3231" s="3">
        <v>8446.6350000000002</v>
      </c>
    </row>
    <row r="3232" spans="31:38" x14ac:dyDescent="0.25">
      <c r="AE3232" s="3" t="str">
        <f t="shared" si="128"/>
        <v>RA_538_69_4_202526</v>
      </c>
      <c r="AF3232" s="3">
        <v>202526</v>
      </c>
      <c r="AG3232" s="3" t="s">
        <v>193</v>
      </c>
      <c r="AH3232" s="3">
        <v>538</v>
      </c>
      <c r="AI3232" s="3">
        <v>69</v>
      </c>
      <c r="AJ3232" s="3" t="s">
        <v>176</v>
      </c>
      <c r="AK3232" s="3">
        <v>4</v>
      </c>
      <c r="AL3232" s="3">
        <v>965.52543173721085</v>
      </c>
    </row>
    <row r="3233" spans="31:38" x14ac:dyDescent="0.25">
      <c r="AE3233" s="3" t="str">
        <f t="shared" si="128"/>
        <v>RA_540_69_4_202526</v>
      </c>
      <c r="AF3233" s="3">
        <v>202526</v>
      </c>
      <c r="AG3233" s="3" t="s">
        <v>193</v>
      </c>
      <c r="AH3233" s="3">
        <v>540</v>
      </c>
      <c r="AI3233" s="3">
        <v>69</v>
      </c>
      <c r="AJ3233" s="3" t="s">
        <v>176</v>
      </c>
      <c r="AK3233" s="3">
        <v>4</v>
      </c>
      <c r="AL3233" s="3">
        <v>929.01800000000003</v>
      </c>
    </row>
    <row r="3234" spans="31:38" x14ac:dyDescent="0.25">
      <c r="AE3234" s="3" t="str">
        <f t="shared" si="128"/>
        <v>RA_528_69_4_202526</v>
      </c>
      <c r="AF3234" s="3">
        <v>202526</v>
      </c>
      <c r="AG3234" s="3" t="s">
        <v>193</v>
      </c>
      <c r="AH3234" s="3">
        <v>528</v>
      </c>
      <c r="AI3234" s="3">
        <v>69</v>
      </c>
      <c r="AJ3234" s="3" t="s">
        <v>176</v>
      </c>
      <c r="AK3234" s="3">
        <v>4</v>
      </c>
      <c r="AL3234" s="3">
        <v>725</v>
      </c>
    </row>
    <row r="3235" spans="31:38" x14ac:dyDescent="0.25">
      <c r="AE3235" s="3" t="str">
        <f t="shared" si="128"/>
        <v>RA_542_69_4_202526</v>
      </c>
      <c r="AF3235" s="3">
        <v>202526</v>
      </c>
      <c r="AG3235" s="3" t="s">
        <v>193</v>
      </c>
      <c r="AH3235" s="3">
        <v>542</v>
      </c>
      <c r="AI3235" s="3">
        <v>69</v>
      </c>
      <c r="AJ3235" s="3" t="s">
        <v>176</v>
      </c>
      <c r="AK3235" s="3">
        <v>4</v>
      </c>
      <c r="AL3235" s="3">
        <v>9646.8109999999997</v>
      </c>
    </row>
    <row r="3236" spans="31:38" x14ac:dyDescent="0.25">
      <c r="AE3236" s="3" t="str">
        <f t="shared" si="128"/>
        <v>RA_566_69_4_202425</v>
      </c>
      <c r="AF3236" s="3">
        <v>202425</v>
      </c>
      <c r="AG3236" s="3" t="s">
        <v>193</v>
      </c>
      <c r="AH3236" s="3">
        <v>566</v>
      </c>
      <c r="AI3236" s="3">
        <v>69</v>
      </c>
      <c r="AJ3236" s="3" t="s">
        <v>176</v>
      </c>
      <c r="AK3236" s="3">
        <v>4</v>
      </c>
      <c r="AL3236" s="3">
        <v>0</v>
      </c>
    </row>
    <row r="3237" spans="31:38" x14ac:dyDescent="0.25">
      <c r="AE3237" s="3" t="str">
        <f t="shared" si="128"/>
        <v>RA_546_69_4_202425</v>
      </c>
      <c r="AF3237" s="3">
        <v>202425</v>
      </c>
      <c r="AG3237" s="3" t="s">
        <v>193</v>
      </c>
      <c r="AH3237" s="3">
        <v>546</v>
      </c>
      <c r="AI3237" s="3">
        <v>69</v>
      </c>
      <c r="AJ3237" s="3" t="s">
        <v>176</v>
      </c>
      <c r="AK3237" s="3">
        <v>4</v>
      </c>
      <c r="AL3237" s="3">
        <v>-683</v>
      </c>
    </row>
    <row r="3238" spans="31:38" x14ac:dyDescent="0.25">
      <c r="AE3238" s="3" t="str">
        <f t="shared" si="128"/>
        <v>RA_548_69_4_202425</v>
      </c>
      <c r="AF3238" s="3">
        <v>202425</v>
      </c>
      <c r="AG3238" s="3" t="s">
        <v>193</v>
      </c>
      <c r="AH3238" s="3">
        <v>548</v>
      </c>
      <c r="AI3238" s="3">
        <v>69</v>
      </c>
      <c r="AJ3238" s="3" t="s">
        <v>176</v>
      </c>
      <c r="AK3238" s="3">
        <v>4</v>
      </c>
      <c r="AL3238" s="3">
        <v>839.78800000000001</v>
      </c>
    </row>
    <row r="3239" spans="31:38" x14ac:dyDescent="0.25">
      <c r="AE3239" s="3" t="str">
        <f t="shared" si="128"/>
        <v>RA_550_69_4_202425</v>
      </c>
      <c r="AF3239" s="3">
        <v>202425</v>
      </c>
      <c r="AG3239" s="3" t="s">
        <v>193</v>
      </c>
      <c r="AH3239" s="3">
        <v>550</v>
      </c>
      <c r="AI3239" s="3">
        <v>69</v>
      </c>
      <c r="AJ3239" s="3" t="s">
        <v>176</v>
      </c>
      <c r="AK3239" s="3">
        <v>4</v>
      </c>
      <c r="AL3239" s="3">
        <v>4647.0919999999996</v>
      </c>
    </row>
    <row r="3240" spans="31:38" x14ac:dyDescent="0.25">
      <c r="AE3240" s="3" t="str">
        <f t="shared" si="128"/>
        <v>RA_552_69_4_202425</v>
      </c>
      <c r="AF3240" s="3">
        <v>202425</v>
      </c>
      <c r="AG3240" s="3" t="s">
        <v>193</v>
      </c>
      <c r="AH3240" s="3">
        <v>552</v>
      </c>
      <c r="AI3240" s="3">
        <v>69</v>
      </c>
      <c r="AJ3240" s="3" t="s">
        <v>176</v>
      </c>
      <c r="AK3240" s="3">
        <v>4</v>
      </c>
      <c r="AL3240" s="3">
        <v>2862.4500000000003</v>
      </c>
    </row>
    <row r="3241" spans="31:38" x14ac:dyDescent="0.25">
      <c r="AE3241" s="3" t="str">
        <f t="shared" si="128"/>
        <v>RA_562_69_4_202425</v>
      </c>
      <c r="AF3241" s="3">
        <v>202425</v>
      </c>
      <c r="AG3241" s="3" t="s">
        <v>193</v>
      </c>
      <c r="AH3241" s="3">
        <v>562</v>
      </c>
      <c r="AI3241" s="3">
        <v>69</v>
      </c>
      <c r="AJ3241" s="3" t="s">
        <v>176</v>
      </c>
      <c r="AK3241" s="3">
        <v>4</v>
      </c>
      <c r="AL3241" s="3">
        <v>0</v>
      </c>
    </row>
    <row r="3242" spans="31:38" x14ac:dyDescent="0.25">
      <c r="AE3242" s="3" t="str">
        <f t="shared" si="128"/>
        <v>RA_564_69_4_202425</v>
      </c>
      <c r="AF3242" s="3">
        <v>202425</v>
      </c>
      <c r="AG3242" s="3" t="s">
        <v>193</v>
      </c>
      <c r="AH3242" s="3">
        <v>564</v>
      </c>
      <c r="AI3242" s="3">
        <v>69</v>
      </c>
      <c r="AJ3242" s="3" t="s">
        <v>176</v>
      </c>
      <c r="AK3242" s="3">
        <v>4</v>
      </c>
      <c r="AL3242" s="3">
        <v>0</v>
      </c>
    </row>
    <row r="3243" spans="31:38" x14ac:dyDescent="0.25">
      <c r="AE3243" s="3" t="str">
        <f t="shared" si="128"/>
        <v>RA_568_69_4_202425</v>
      </c>
      <c r="AF3243" s="3">
        <v>202425</v>
      </c>
      <c r="AG3243" s="3" t="s">
        <v>193</v>
      </c>
      <c r="AH3243" s="3">
        <v>568</v>
      </c>
      <c r="AI3243" s="3">
        <v>69</v>
      </c>
      <c r="AJ3243" s="3" t="s">
        <v>176</v>
      </c>
      <c r="AK3243" s="3">
        <v>4</v>
      </c>
      <c r="AL3243" s="3">
        <v>0</v>
      </c>
    </row>
    <row r="3244" spans="31:38" x14ac:dyDescent="0.25">
      <c r="AE3244" s="3" t="str">
        <f t="shared" si="128"/>
        <v>RA_572_69_4_202425</v>
      </c>
      <c r="AF3244" s="3">
        <v>202425</v>
      </c>
      <c r="AG3244" s="3" t="s">
        <v>193</v>
      </c>
      <c r="AH3244" s="3">
        <v>572</v>
      </c>
      <c r="AI3244" s="3">
        <v>69</v>
      </c>
      <c r="AJ3244" s="3" t="s">
        <v>176</v>
      </c>
      <c r="AK3244" s="3">
        <v>4</v>
      </c>
      <c r="AL3244" s="3">
        <v>0</v>
      </c>
    </row>
    <row r="3245" spans="31:38" x14ac:dyDescent="0.25">
      <c r="AE3245" s="3" t="str">
        <f t="shared" si="128"/>
        <v>RA_574_69_4_202425</v>
      </c>
      <c r="AF3245" s="3">
        <v>202425</v>
      </c>
      <c r="AG3245" s="3" t="s">
        <v>193</v>
      </c>
      <c r="AH3245" s="3">
        <v>574</v>
      </c>
      <c r="AI3245" s="3">
        <v>69</v>
      </c>
      <c r="AJ3245" s="3" t="s">
        <v>176</v>
      </c>
      <c r="AK3245" s="3">
        <v>4</v>
      </c>
      <c r="AL3245" s="3">
        <v>0</v>
      </c>
    </row>
    <row r="3246" spans="31:38" x14ac:dyDescent="0.25">
      <c r="AE3246" s="3" t="str">
        <f t="shared" si="128"/>
        <v>RA_576_69_4_202425</v>
      </c>
      <c r="AF3246" s="3">
        <v>202425</v>
      </c>
      <c r="AG3246" s="3" t="s">
        <v>193</v>
      </c>
      <c r="AH3246" s="3">
        <v>576</v>
      </c>
      <c r="AI3246" s="3">
        <v>69</v>
      </c>
      <c r="AJ3246" s="3" t="s">
        <v>176</v>
      </c>
      <c r="AK3246" s="3">
        <v>4</v>
      </c>
      <c r="AL3246" s="3">
        <v>0</v>
      </c>
    </row>
    <row r="3247" spans="31:38" x14ac:dyDescent="0.25">
      <c r="AE3247" s="3" t="str">
        <f t="shared" si="128"/>
        <v>RA_582_69_4_202425</v>
      </c>
      <c r="AF3247" s="3">
        <v>202425</v>
      </c>
      <c r="AG3247" s="3" t="s">
        <v>193</v>
      </c>
      <c r="AH3247" s="3">
        <v>582</v>
      </c>
      <c r="AI3247" s="3">
        <v>69</v>
      </c>
      <c r="AJ3247" s="3" t="s">
        <v>176</v>
      </c>
      <c r="AK3247" s="3">
        <v>4</v>
      </c>
      <c r="AL3247" s="3">
        <v>0</v>
      </c>
    </row>
    <row r="3248" spans="31:38" x14ac:dyDescent="0.25">
      <c r="AE3248" s="3" t="str">
        <f t="shared" si="128"/>
        <v>RA_545_69_4_202425</v>
      </c>
      <c r="AF3248" s="3">
        <v>202425</v>
      </c>
      <c r="AG3248" s="3" t="s">
        <v>193</v>
      </c>
      <c r="AH3248" s="3">
        <v>545</v>
      </c>
      <c r="AI3248" s="3">
        <v>69</v>
      </c>
      <c r="AJ3248" s="3" t="s">
        <v>176</v>
      </c>
      <c r="AK3248" s="3">
        <v>4</v>
      </c>
      <c r="AL3248" s="3">
        <v>1474.0200092363261</v>
      </c>
    </row>
    <row r="3249" spans="31:38" x14ac:dyDescent="0.25">
      <c r="AE3249" s="3" t="str">
        <f t="shared" si="128"/>
        <v>RA_586_69_4_202425</v>
      </c>
      <c r="AF3249" s="3">
        <v>202425</v>
      </c>
      <c r="AG3249" s="3" t="s">
        <v>193</v>
      </c>
      <c r="AH3249" s="3">
        <v>586</v>
      </c>
      <c r="AI3249" s="3">
        <v>69</v>
      </c>
      <c r="AJ3249" s="3" t="s">
        <v>176</v>
      </c>
      <c r="AK3249" s="3">
        <v>4</v>
      </c>
      <c r="AL3249" s="3">
        <v>0</v>
      </c>
    </row>
    <row r="3250" spans="31:38" x14ac:dyDescent="0.25">
      <c r="AE3250" s="3" t="str">
        <f t="shared" si="128"/>
        <v>RA_540_69_4_202425</v>
      </c>
      <c r="AF3250" s="3">
        <v>202425</v>
      </c>
      <c r="AG3250" s="3" t="s">
        <v>193</v>
      </c>
      <c r="AH3250" s="3">
        <v>540</v>
      </c>
      <c r="AI3250" s="3">
        <v>69</v>
      </c>
      <c r="AJ3250" s="3" t="s">
        <v>176</v>
      </c>
      <c r="AK3250" s="3">
        <v>4</v>
      </c>
      <c r="AL3250" s="3">
        <v>941.81899999999996</v>
      </c>
    </row>
    <row r="3251" spans="31:38" x14ac:dyDescent="0.25">
      <c r="AE3251" s="3" t="str">
        <f t="shared" si="128"/>
        <v>RA_584_69_4_202425</v>
      </c>
      <c r="AF3251" s="3">
        <v>202425</v>
      </c>
      <c r="AG3251" s="3" t="s">
        <v>193</v>
      </c>
      <c r="AH3251" s="3">
        <v>584</v>
      </c>
      <c r="AI3251" s="3">
        <v>69</v>
      </c>
      <c r="AJ3251" s="3" t="s">
        <v>176</v>
      </c>
      <c r="AK3251" s="3">
        <v>4</v>
      </c>
      <c r="AL3251" s="3">
        <v>0</v>
      </c>
    </row>
    <row r="3252" spans="31:38" x14ac:dyDescent="0.25">
      <c r="AE3252" s="3" t="str">
        <f t="shared" si="128"/>
        <v>RA_522_69_4_202425</v>
      </c>
      <c r="AF3252" s="3">
        <v>202425</v>
      </c>
      <c r="AG3252" s="3" t="s">
        <v>193</v>
      </c>
      <c r="AH3252" s="3">
        <v>522</v>
      </c>
      <c r="AI3252" s="3">
        <v>69</v>
      </c>
      <c r="AJ3252" s="3" t="s">
        <v>176</v>
      </c>
      <c r="AK3252" s="3">
        <v>4</v>
      </c>
      <c r="AL3252" s="3">
        <v>1404.1030800000001</v>
      </c>
    </row>
    <row r="3253" spans="31:38" x14ac:dyDescent="0.25">
      <c r="AE3253" s="3" t="str">
        <f t="shared" si="128"/>
        <v>RA_544_69_4_202425</v>
      </c>
      <c r="AF3253" s="3">
        <v>202425</v>
      </c>
      <c r="AG3253" s="3" t="s">
        <v>193</v>
      </c>
      <c r="AH3253" s="3">
        <v>544</v>
      </c>
      <c r="AI3253" s="3">
        <v>69</v>
      </c>
      <c r="AJ3253" s="3" t="s">
        <v>176</v>
      </c>
      <c r="AK3253" s="3">
        <v>4</v>
      </c>
      <c r="AL3253" s="3">
        <v>489.54390309052422</v>
      </c>
    </row>
    <row r="3254" spans="31:38" x14ac:dyDescent="0.25">
      <c r="AE3254" s="3" t="str">
        <f t="shared" si="128"/>
        <v>RA_512_69_4_202425</v>
      </c>
      <c r="AF3254" s="3">
        <v>202425</v>
      </c>
      <c r="AG3254" s="3" t="s">
        <v>193</v>
      </c>
      <c r="AH3254" s="3">
        <v>512</v>
      </c>
      <c r="AI3254" s="3">
        <v>69</v>
      </c>
      <c r="AJ3254" s="3" t="s">
        <v>176</v>
      </c>
      <c r="AK3254" s="3">
        <v>4</v>
      </c>
      <c r="AL3254" s="3">
        <v>1141.7466200000001</v>
      </c>
    </row>
    <row r="3255" spans="31:38" x14ac:dyDescent="0.25">
      <c r="AE3255" s="3" t="str">
        <f t="shared" si="128"/>
        <v>RA_516_69_4_202425</v>
      </c>
      <c r="AF3255" s="3">
        <v>202425</v>
      </c>
      <c r="AG3255" s="3" t="s">
        <v>193</v>
      </c>
      <c r="AH3255" s="3">
        <v>516</v>
      </c>
      <c r="AI3255" s="3">
        <v>69</v>
      </c>
      <c r="AJ3255" s="3" t="s">
        <v>176</v>
      </c>
      <c r="AK3255" s="3">
        <v>4</v>
      </c>
      <c r="AL3255" s="3">
        <v>1742.5809999999999</v>
      </c>
    </row>
    <row r="3256" spans="31:38" x14ac:dyDescent="0.25">
      <c r="AE3256" s="3" t="str">
        <f t="shared" si="128"/>
        <v>RA_520_69_4_202425</v>
      </c>
      <c r="AF3256" s="3">
        <v>202425</v>
      </c>
      <c r="AG3256" s="3" t="s">
        <v>193</v>
      </c>
      <c r="AH3256" s="3">
        <v>520</v>
      </c>
      <c r="AI3256" s="3">
        <v>69</v>
      </c>
      <c r="AJ3256" s="3" t="s">
        <v>176</v>
      </c>
      <c r="AK3256" s="3">
        <v>4</v>
      </c>
      <c r="AL3256" s="3">
        <v>-315.60599999999999</v>
      </c>
    </row>
    <row r="3257" spans="31:38" x14ac:dyDescent="0.25">
      <c r="AE3257" s="3" t="str">
        <f t="shared" si="128"/>
        <v>RA_514_69_4_202425</v>
      </c>
      <c r="AF3257" s="3">
        <v>202425</v>
      </c>
      <c r="AG3257" s="3" t="s">
        <v>193</v>
      </c>
      <c r="AH3257" s="3">
        <v>514</v>
      </c>
      <c r="AI3257" s="3">
        <v>69</v>
      </c>
      <c r="AJ3257" s="3" t="s">
        <v>176</v>
      </c>
      <c r="AK3257" s="3">
        <v>4</v>
      </c>
      <c r="AL3257" s="3">
        <v>46600.017</v>
      </c>
    </row>
    <row r="3258" spans="31:38" x14ac:dyDescent="0.25">
      <c r="AE3258" s="3" t="str">
        <f t="shared" si="128"/>
        <v>RA_524_69_4_202425</v>
      </c>
      <c r="AF3258" s="3">
        <v>202425</v>
      </c>
      <c r="AG3258" s="3" t="s">
        <v>193</v>
      </c>
      <c r="AH3258" s="3">
        <v>524</v>
      </c>
      <c r="AI3258" s="3">
        <v>69</v>
      </c>
      <c r="AJ3258" s="3" t="s">
        <v>176</v>
      </c>
      <c r="AK3258" s="3">
        <v>4</v>
      </c>
      <c r="AL3258" s="3">
        <v>952.92000000000007</v>
      </c>
    </row>
    <row r="3259" spans="31:38" x14ac:dyDescent="0.25">
      <c r="AE3259" s="3" t="str">
        <f t="shared" si="128"/>
        <v>RA_526_69_4_202425</v>
      </c>
      <c r="AF3259" s="3">
        <v>202425</v>
      </c>
      <c r="AG3259" s="3" t="s">
        <v>193</v>
      </c>
      <c r="AH3259" s="3">
        <v>526</v>
      </c>
      <c r="AI3259" s="3">
        <v>69</v>
      </c>
      <c r="AJ3259" s="3" t="s">
        <v>176</v>
      </c>
      <c r="AK3259" s="3">
        <v>4</v>
      </c>
      <c r="AL3259" s="3">
        <v>2238.8542303529962</v>
      </c>
    </row>
    <row r="3260" spans="31:38" x14ac:dyDescent="0.25">
      <c r="AE3260" s="3" t="str">
        <f t="shared" si="128"/>
        <v>RA_528_69_4_202425</v>
      </c>
      <c r="AF3260" s="3">
        <v>202425</v>
      </c>
      <c r="AG3260" s="3" t="s">
        <v>193</v>
      </c>
      <c r="AH3260" s="3">
        <v>528</v>
      </c>
      <c r="AI3260" s="3">
        <v>69</v>
      </c>
      <c r="AJ3260" s="3" t="s">
        <v>176</v>
      </c>
      <c r="AK3260" s="3">
        <v>4</v>
      </c>
      <c r="AL3260" s="3">
        <v>4471</v>
      </c>
    </row>
    <row r="3261" spans="31:38" x14ac:dyDescent="0.25">
      <c r="AE3261" s="3" t="str">
        <f t="shared" si="128"/>
        <v>RA_530_69_4_202425</v>
      </c>
      <c r="AF3261" s="3">
        <v>202425</v>
      </c>
      <c r="AG3261" s="3" t="s">
        <v>193</v>
      </c>
      <c r="AH3261" s="3">
        <v>530</v>
      </c>
      <c r="AI3261" s="3">
        <v>69</v>
      </c>
      <c r="AJ3261" s="3" t="s">
        <v>176</v>
      </c>
      <c r="AK3261" s="3">
        <v>4</v>
      </c>
      <c r="AL3261" s="3">
        <v>19074.302</v>
      </c>
    </row>
    <row r="3262" spans="31:38" x14ac:dyDescent="0.25">
      <c r="AE3262" s="3" t="str">
        <f t="shared" si="128"/>
        <v>RA_532_69_4_202425</v>
      </c>
      <c r="AF3262" s="3">
        <v>202425</v>
      </c>
      <c r="AG3262" s="3" t="s">
        <v>193</v>
      </c>
      <c r="AH3262" s="3">
        <v>532</v>
      </c>
      <c r="AI3262" s="3">
        <v>69</v>
      </c>
      <c r="AJ3262" s="3" t="s">
        <v>176</v>
      </c>
      <c r="AK3262" s="3">
        <v>4</v>
      </c>
      <c r="AL3262" s="3">
        <v>-1648</v>
      </c>
    </row>
    <row r="3263" spans="31:38" x14ac:dyDescent="0.25">
      <c r="AE3263" s="3" t="str">
        <f t="shared" si="128"/>
        <v>RA_534_69_4_202425</v>
      </c>
      <c r="AF3263" s="3">
        <v>202425</v>
      </c>
      <c r="AG3263" s="3" t="s">
        <v>193</v>
      </c>
      <c r="AH3263" s="3">
        <v>534</v>
      </c>
      <c r="AI3263" s="3">
        <v>69</v>
      </c>
      <c r="AJ3263" s="3" t="s">
        <v>176</v>
      </c>
      <c r="AK3263" s="3">
        <v>4</v>
      </c>
      <c r="AL3263" s="3">
        <v>11548.579</v>
      </c>
    </row>
    <row r="3264" spans="31:38" x14ac:dyDescent="0.25">
      <c r="AE3264" s="3" t="str">
        <f t="shared" si="128"/>
        <v>RA_536_69_4_202425</v>
      </c>
      <c r="AF3264" s="3">
        <v>202425</v>
      </c>
      <c r="AG3264" s="3" t="s">
        <v>193</v>
      </c>
      <c r="AH3264" s="3">
        <v>536</v>
      </c>
      <c r="AI3264" s="3">
        <v>69</v>
      </c>
      <c r="AJ3264" s="3" t="s">
        <v>176</v>
      </c>
      <c r="AK3264" s="3">
        <v>4</v>
      </c>
      <c r="AL3264" s="3">
        <v>6616.8869999999997</v>
      </c>
    </row>
    <row r="3265" spans="31:38" x14ac:dyDescent="0.25">
      <c r="AE3265" s="3" t="str">
        <f t="shared" si="128"/>
        <v>RA_538_69_4_202425</v>
      </c>
      <c r="AF3265" s="3">
        <v>202425</v>
      </c>
      <c r="AG3265" s="3" t="s">
        <v>193</v>
      </c>
      <c r="AH3265" s="3">
        <v>538</v>
      </c>
      <c r="AI3265" s="3">
        <v>69</v>
      </c>
      <c r="AJ3265" s="3" t="s">
        <v>176</v>
      </c>
      <c r="AK3265" s="3">
        <v>4</v>
      </c>
      <c r="AL3265" s="3">
        <v>1175.4690000000001</v>
      </c>
    </row>
    <row r="3266" spans="31:38" x14ac:dyDescent="0.25">
      <c r="AE3266" s="3" t="str">
        <f t="shared" si="128"/>
        <v>RA_542_69_4_202425</v>
      </c>
      <c r="AF3266" s="3">
        <v>202425</v>
      </c>
      <c r="AG3266" s="3" t="s">
        <v>193</v>
      </c>
      <c r="AH3266" s="3">
        <v>542</v>
      </c>
      <c r="AI3266" s="3">
        <v>69</v>
      </c>
      <c r="AJ3266" s="3" t="s">
        <v>176</v>
      </c>
      <c r="AK3266" s="3">
        <v>4</v>
      </c>
      <c r="AL3266" s="3">
        <v>11124.822</v>
      </c>
    </row>
    <row r="3267" spans="31:38" x14ac:dyDescent="0.25">
      <c r="AE3267" s="3" t="str">
        <f t="shared" si="128"/>
        <v>RA_518_69_4_202425</v>
      </c>
      <c r="AF3267" s="3">
        <v>202425</v>
      </c>
      <c r="AG3267" s="3" t="s">
        <v>193</v>
      </c>
      <c r="AH3267" s="3">
        <v>518</v>
      </c>
      <c r="AI3267" s="3">
        <v>69</v>
      </c>
      <c r="AJ3267" s="3" t="s">
        <v>176</v>
      </c>
      <c r="AK3267" s="3">
        <v>4</v>
      </c>
      <c r="AL3267" s="3">
        <v>754.06799999999998</v>
      </c>
    </row>
    <row r="3268" spans="31:38" x14ac:dyDescent="0.25">
      <c r="AE3268" s="3" t="str">
        <f t="shared" ref="AE3268:AE3331" si="129">AG3268&amp;"_"&amp;AH3268&amp;"_"&amp;AI3268&amp;"_"&amp;AK3268&amp;"_"&amp;AF3268</f>
        <v>RA_562_69.1_4_202526</v>
      </c>
      <c r="AF3268" s="3">
        <v>202526</v>
      </c>
      <c r="AG3268" s="3" t="s">
        <v>193</v>
      </c>
      <c r="AH3268" s="3">
        <v>562</v>
      </c>
      <c r="AI3268" s="3">
        <v>69.099999999999994</v>
      </c>
      <c r="AJ3268" s="3" t="s">
        <v>256</v>
      </c>
      <c r="AK3268" s="3">
        <v>4</v>
      </c>
      <c r="AL3268" s="3">
        <v>0</v>
      </c>
    </row>
    <row r="3269" spans="31:38" x14ac:dyDescent="0.25">
      <c r="AE3269" s="3" t="str">
        <f t="shared" si="129"/>
        <v>RA_552_69.1_4_202526</v>
      </c>
      <c r="AF3269" s="3">
        <v>202526</v>
      </c>
      <c r="AG3269" s="3" t="s">
        <v>193</v>
      </c>
      <c r="AH3269" s="3">
        <v>552</v>
      </c>
      <c r="AI3269" s="3">
        <v>69.099999999999994</v>
      </c>
      <c r="AJ3269" s="3" t="s">
        <v>256</v>
      </c>
      <c r="AK3269" s="3">
        <v>4</v>
      </c>
      <c r="AL3269" s="3">
        <v>0</v>
      </c>
    </row>
    <row r="3270" spans="31:38" x14ac:dyDescent="0.25">
      <c r="AE3270" s="3" t="str">
        <f t="shared" si="129"/>
        <v>RA_550_69.1_4_202526</v>
      </c>
      <c r="AF3270" s="3">
        <v>202526</v>
      </c>
      <c r="AG3270" s="3" t="s">
        <v>193</v>
      </c>
      <c r="AH3270" s="3">
        <v>550</v>
      </c>
      <c r="AI3270" s="3">
        <v>69.099999999999994</v>
      </c>
      <c r="AJ3270" s="3" t="s">
        <v>256</v>
      </c>
      <c r="AK3270" s="3">
        <v>4</v>
      </c>
      <c r="AL3270" s="3">
        <v>0</v>
      </c>
    </row>
    <row r="3271" spans="31:38" x14ac:dyDescent="0.25">
      <c r="AE3271" s="3" t="str">
        <f t="shared" si="129"/>
        <v>RA_548_69.1_4_202526</v>
      </c>
      <c r="AF3271" s="3">
        <v>202526</v>
      </c>
      <c r="AG3271" s="3" t="s">
        <v>193</v>
      </c>
      <c r="AH3271" s="3">
        <v>548</v>
      </c>
      <c r="AI3271" s="3">
        <v>69.099999999999994</v>
      </c>
      <c r="AJ3271" s="3" t="s">
        <v>256</v>
      </c>
      <c r="AK3271" s="3">
        <v>4</v>
      </c>
      <c r="AL3271" s="3">
        <v>0</v>
      </c>
    </row>
    <row r="3272" spans="31:38" x14ac:dyDescent="0.25">
      <c r="AE3272" s="3" t="str">
        <f t="shared" si="129"/>
        <v>RA_564_69.1_4_202526</v>
      </c>
      <c r="AF3272" s="3">
        <v>202526</v>
      </c>
      <c r="AG3272" s="3" t="s">
        <v>193</v>
      </c>
      <c r="AH3272" s="3">
        <v>564</v>
      </c>
      <c r="AI3272" s="3">
        <v>69.099999999999994</v>
      </c>
      <c r="AJ3272" s="3" t="s">
        <v>256</v>
      </c>
      <c r="AK3272" s="3">
        <v>4</v>
      </c>
      <c r="AL3272" s="3">
        <v>0</v>
      </c>
    </row>
    <row r="3273" spans="31:38" x14ac:dyDescent="0.25">
      <c r="AE3273" s="3" t="str">
        <f t="shared" si="129"/>
        <v>RA_545_69.1_4_202526</v>
      </c>
      <c r="AF3273" s="3">
        <v>202526</v>
      </c>
      <c r="AG3273" s="3" t="s">
        <v>193</v>
      </c>
      <c r="AH3273" s="3">
        <v>545</v>
      </c>
      <c r="AI3273" s="3">
        <v>69.099999999999994</v>
      </c>
      <c r="AJ3273" s="3" t="s">
        <v>256</v>
      </c>
      <c r="AK3273" s="3">
        <v>4</v>
      </c>
      <c r="AL3273" s="3">
        <v>38.109000000000002</v>
      </c>
    </row>
    <row r="3274" spans="31:38" x14ac:dyDescent="0.25">
      <c r="AE3274" s="3" t="str">
        <f t="shared" si="129"/>
        <v>RA_576_69.1_4_202526</v>
      </c>
      <c r="AF3274" s="3">
        <v>202526</v>
      </c>
      <c r="AG3274" s="3" t="s">
        <v>193</v>
      </c>
      <c r="AH3274" s="3">
        <v>576</v>
      </c>
      <c r="AI3274" s="3">
        <v>69.099999999999994</v>
      </c>
      <c r="AJ3274" s="3" t="s">
        <v>256</v>
      </c>
      <c r="AK3274" s="3">
        <v>4</v>
      </c>
      <c r="AL3274" s="3">
        <v>0</v>
      </c>
    </row>
    <row r="3275" spans="31:38" x14ac:dyDescent="0.25">
      <c r="AE3275" s="3" t="str">
        <f t="shared" si="129"/>
        <v>RA_546_69.1_4_202526</v>
      </c>
      <c r="AF3275" s="3">
        <v>202526</v>
      </c>
      <c r="AG3275" s="3" t="s">
        <v>193</v>
      </c>
      <c r="AH3275" s="3">
        <v>546</v>
      </c>
      <c r="AI3275" s="3">
        <v>69.099999999999994</v>
      </c>
      <c r="AJ3275" s="3" t="s">
        <v>256</v>
      </c>
      <c r="AK3275" s="3">
        <v>4</v>
      </c>
      <c r="AL3275" s="3">
        <v>0</v>
      </c>
    </row>
    <row r="3276" spans="31:38" x14ac:dyDescent="0.25">
      <c r="AE3276" s="3" t="str">
        <f t="shared" si="129"/>
        <v>RA_566_69.1_4_202526</v>
      </c>
      <c r="AF3276" s="3">
        <v>202526</v>
      </c>
      <c r="AG3276" s="3" t="s">
        <v>193</v>
      </c>
      <c r="AH3276" s="3">
        <v>566</v>
      </c>
      <c r="AI3276" s="3">
        <v>69.099999999999994</v>
      </c>
      <c r="AJ3276" s="3" t="s">
        <v>256</v>
      </c>
      <c r="AK3276" s="3">
        <v>4</v>
      </c>
      <c r="AL3276" s="3">
        <v>0</v>
      </c>
    </row>
    <row r="3277" spans="31:38" x14ac:dyDescent="0.25">
      <c r="AE3277" s="3" t="str">
        <f t="shared" si="129"/>
        <v>RA_568_69.1_4_202526</v>
      </c>
      <c r="AF3277" s="3">
        <v>202526</v>
      </c>
      <c r="AG3277" s="3" t="s">
        <v>193</v>
      </c>
      <c r="AH3277" s="3">
        <v>568</v>
      </c>
      <c r="AI3277" s="3">
        <v>69.099999999999994</v>
      </c>
      <c r="AJ3277" s="3" t="s">
        <v>256</v>
      </c>
      <c r="AK3277" s="3">
        <v>4</v>
      </c>
      <c r="AL3277" s="3">
        <v>0</v>
      </c>
    </row>
    <row r="3278" spans="31:38" x14ac:dyDescent="0.25">
      <c r="AE3278" s="3" t="str">
        <f t="shared" si="129"/>
        <v>RA_584_69.1_4_202526</v>
      </c>
      <c r="AF3278" s="3">
        <v>202526</v>
      </c>
      <c r="AG3278" s="3" t="s">
        <v>193</v>
      </c>
      <c r="AH3278" s="3">
        <v>584</v>
      </c>
      <c r="AI3278" s="3">
        <v>69.099999999999994</v>
      </c>
      <c r="AJ3278" s="3" t="s">
        <v>256</v>
      </c>
      <c r="AK3278" s="3">
        <v>4</v>
      </c>
      <c r="AL3278" s="3">
        <v>0</v>
      </c>
    </row>
    <row r="3279" spans="31:38" x14ac:dyDescent="0.25">
      <c r="AE3279" s="3" t="str">
        <f t="shared" si="129"/>
        <v>RA_574_69.1_4_202526</v>
      </c>
      <c r="AF3279" s="3">
        <v>202526</v>
      </c>
      <c r="AG3279" s="3" t="s">
        <v>193</v>
      </c>
      <c r="AH3279" s="3">
        <v>574</v>
      </c>
      <c r="AI3279" s="3">
        <v>69.099999999999994</v>
      </c>
      <c r="AJ3279" s="3" t="s">
        <v>256</v>
      </c>
      <c r="AK3279" s="3">
        <v>4</v>
      </c>
      <c r="AL3279" s="3">
        <v>0</v>
      </c>
    </row>
    <row r="3280" spans="31:38" x14ac:dyDescent="0.25">
      <c r="AE3280" s="3" t="str">
        <f t="shared" si="129"/>
        <v>RA_582_69.1_4_202526</v>
      </c>
      <c r="AF3280" s="3">
        <v>202526</v>
      </c>
      <c r="AG3280" s="3" t="s">
        <v>193</v>
      </c>
      <c r="AH3280" s="3">
        <v>582</v>
      </c>
      <c r="AI3280" s="3">
        <v>69.099999999999994</v>
      </c>
      <c r="AJ3280" s="3" t="s">
        <v>256</v>
      </c>
      <c r="AK3280" s="3">
        <v>4</v>
      </c>
      <c r="AL3280" s="3">
        <v>0</v>
      </c>
    </row>
    <row r="3281" spans="31:38" x14ac:dyDescent="0.25">
      <c r="AE3281" s="3" t="str">
        <f t="shared" si="129"/>
        <v>RA_586_69.1_4_202526</v>
      </c>
      <c r="AF3281" s="3">
        <v>202526</v>
      </c>
      <c r="AG3281" s="3" t="s">
        <v>193</v>
      </c>
      <c r="AH3281" s="3">
        <v>586</v>
      </c>
      <c r="AI3281" s="3">
        <v>69.099999999999994</v>
      </c>
      <c r="AJ3281" s="3" t="s">
        <v>256</v>
      </c>
      <c r="AK3281" s="3">
        <v>4</v>
      </c>
      <c r="AL3281" s="3">
        <v>0</v>
      </c>
    </row>
    <row r="3282" spans="31:38" x14ac:dyDescent="0.25">
      <c r="AE3282" s="3" t="str">
        <f t="shared" si="129"/>
        <v>RA_544_69.1_4_202526</v>
      </c>
      <c r="AF3282" s="3">
        <v>202526</v>
      </c>
      <c r="AG3282" s="3" t="s">
        <v>193</v>
      </c>
      <c r="AH3282" s="3">
        <v>544</v>
      </c>
      <c r="AI3282" s="3">
        <v>69.099999999999994</v>
      </c>
      <c r="AJ3282" s="3" t="s">
        <v>256</v>
      </c>
      <c r="AK3282" s="3">
        <v>4</v>
      </c>
      <c r="AL3282" s="3">
        <v>0</v>
      </c>
    </row>
    <row r="3283" spans="31:38" x14ac:dyDescent="0.25">
      <c r="AE3283" s="3" t="str">
        <f t="shared" si="129"/>
        <v>RA_572_69.1_4_202526</v>
      </c>
      <c r="AF3283" s="3">
        <v>202526</v>
      </c>
      <c r="AG3283" s="3" t="s">
        <v>193</v>
      </c>
      <c r="AH3283" s="3">
        <v>572</v>
      </c>
      <c r="AI3283" s="3">
        <v>69.099999999999994</v>
      </c>
      <c r="AJ3283" s="3" t="s">
        <v>256</v>
      </c>
      <c r="AK3283" s="3">
        <v>4</v>
      </c>
      <c r="AL3283" s="3">
        <v>0</v>
      </c>
    </row>
    <row r="3284" spans="31:38" x14ac:dyDescent="0.25">
      <c r="AE3284" s="3" t="str">
        <f t="shared" si="129"/>
        <v>RA_520_69.1_4_202526</v>
      </c>
      <c r="AF3284" s="3">
        <v>202526</v>
      </c>
      <c r="AG3284" s="3" t="s">
        <v>193</v>
      </c>
      <c r="AH3284" s="3">
        <v>520</v>
      </c>
      <c r="AI3284" s="3">
        <v>69.099999999999994</v>
      </c>
      <c r="AJ3284" s="3" t="s">
        <v>256</v>
      </c>
      <c r="AK3284" s="3">
        <v>4</v>
      </c>
      <c r="AL3284" s="3">
        <v>0</v>
      </c>
    </row>
    <row r="3285" spans="31:38" x14ac:dyDescent="0.25">
      <c r="AE3285" s="3" t="str">
        <f t="shared" si="129"/>
        <v>RA_514_69.1_4_202526</v>
      </c>
      <c r="AF3285" s="3">
        <v>202526</v>
      </c>
      <c r="AG3285" s="3" t="s">
        <v>193</v>
      </c>
      <c r="AH3285" s="3">
        <v>514</v>
      </c>
      <c r="AI3285" s="3">
        <v>69.099999999999994</v>
      </c>
      <c r="AJ3285" s="3" t="s">
        <v>256</v>
      </c>
      <c r="AK3285" s="3">
        <v>4</v>
      </c>
      <c r="AL3285" s="3">
        <v>0</v>
      </c>
    </row>
    <row r="3286" spans="31:38" x14ac:dyDescent="0.25">
      <c r="AE3286" s="3" t="str">
        <f t="shared" si="129"/>
        <v>RA_542_69.1_4_202526</v>
      </c>
      <c r="AF3286" s="3">
        <v>202526</v>
      </c>
      <c r="AG3286" s="3" t="s">
        <v>193</v>
      </c>
      <c r="AH3286" s="3">
        <v>542</v>
      </c>
      <c r="AI3286" s="3">
        <v>69.099999999999994</v>
      </c>
      <c r="AJ3286" s="3" t="s">
        <v>256</v>
      </c>
      <c r="AK3286" s="3">
        <v>4</v>
      </c>
      <c r="AL3286" s="3">
        <v>0</v>
      </c>
    </row>
    <row r="3287" spans="31:38" x14ac:dyDescent="0.25">
      <c r="AE3287" s="3" t="str">
        <f t="shared" si="129"/>
        <v>RA_512_69.1_4_202526</v>
      </c>
      <c r="AF3287" s="3">
        <v>202526</v>
      </c>
      <c r="AG3287" s="3" t="s">
        <v>193</v>
      </c>
      <c r="AH3287" s="3">
        <v>512</v>
      </c>
      <c r="AI3287" s="3">
        <v>69.099999999999994</v>
      </c>
      <c r="AJ3287" s="3" t="s">
        <v>256</v>
      </c>
      <c r="AK3287" s="3">
        <v>4</v>
      </c>
      <c r="AL3287" s="3">
        <v>0</v>
      </c>
    </row>
    <row r="3288" spans="31:38" x14ac:dyDescent="0.25">
      <c r="AE3288" s="3" t="str">
        <f t="shared" si="129"/>
        <v>RA_518_69.1_4_202526</v>
      </c>
      <c r="AF3288" s="3">
        <v>202526</v>
      </c>
      <c r="AG3288" s="3" t="s">
        <v>193</v>
      </c>
      <c r="AH3288" s="3">
        <v>518</v>
      </c>
      <c r="AI3288" s="3">
        <v>69.099999999999994</v>
      </c>
      <c r="AJ3288" s="3" t="s">
        <v>256</v>
      </c>
      <c r="AK3288" s="3">
        <v>4</v>
      </c>
      <c r="AL3288" s="3">
        <v>0</v>
      </c>
    </row>
    <row r="3289" spans="31:38" x14ac:dyDescent="0.25">
      <c r="AE3289" s="3" t="str">
        <f t="shared" si="129"/>
        <v>RA_522_69.1_4_202526</v>
      </c>
      <c r="AF3289" s="3">
        <v>202526</v>
      </c>
      <c r="AG3289" s="3" t="s">
        <v>193</v>
      </c>
      <c r="AH3289" s="3">
        <v>522</v>
      </c>
      <c r="AI3289" s="3">
        <v>69.099999999999994</v>
      </c>
      <c r="AJ3289" s="3" t="s">
        <v>256</v>
      </c>
      <c r="AK3289" s="3">
        <v>4</v>
      </c>
      <c r="AL3289" s="3">
        <v>0</v>
      </c>
    </row>
    <row r="3290" spans="31:38" x14ac:dyDescent="0.25">
      <c r="AE3290" s="3" t="str">
        <f t="shared" si="129"/>
        <v>RA_524_69.1_4_202526</v>
      </c>
      <c r="AF3290" s="3">
        <v>202526</v>
      </c>
      <c r="AG3290" s="3" t="s">
        <v>193</v>
      </c>
      <c r="AH3290" s="3">
        <v>524</v>
      </c>
      <c r="AI3290" s="3">
        <v>69.099999999999994</v>
      </c>
      <c r="AJ3290" s="3" t="s">
        <v>256</v>
      </c>
      <c r="AK3290" s="3">
        <v>4</v>
      </c>
      <c r="AL3290" s="3">
        <v>0</v>
      </c>
    </row>
    <row r="3291" spans="31:38" x14ac:dyDescent="0.25">
      <c r="AE3291" s="3" t="str">
        <f t="shared" si="129"/>
        <v>RA_526_69.1_4_202526</v>
      </c>
      <c r="AF3291" s="3">
        <v>202526</v>
      </c>
      <c r="AG3291" s="3" t="s">
        <v>193</v>
      </c>
      <c r="AH3291" s="3">
        <v>526</v>
      </c>
      <c r="AI3291" s="3">
        <v>69.099999999999994</v>
      </c>
      <c r="AJ3291" s="3" t="s">
        <v>256</v>
      </c>
      <c r="AK3291" s="3">
        <v>4</v>
      </c>
      <c r="AL3291" s="3">
        <v>0</v>
      </c>
    </row>
    <row r="3292" spans="31:38" x14ac:dyDescent="0.25">
      <c r="AE3292" s="3" t="str">
        <f t="shared" si="129"/>
        <v>RA_538_69.1_4_202526</v>
      </c>
      <c r="AF3292" s="3">
        <v>202526</v>
      </c>
      <c r="AG3292" s="3" t="s">
        <v>193</v>
      </c>
      <c r="AH3292" s="3">
        <v>538</v>
      </c>
      <c r="AI3292" s="3">
        <v>69.099999999999994</v>
      </c>
      <c r="AJ3292" s="3" t="s">
        <v>256</v>
      </c>
      <c r="AK3292" s="3">
        <v>4</v>
      </c>
      <c r="AL3292" s="3">
        <v>102.96992095926042</v>
      </c>
    </row>
    <row r="3293" spans="31:38" x14ac:dyDescent="0.25">
      <c r="AE3293" s="3" t="str">
        <f t="shared" si="129"/>
        <v>RA_516_69.1_4_202526</v>
      </c>
      <c r="AF3293" s="3">
        <v>202526</v>
      </c>
      <c r="AG3293" s="3" t="s">
        <v>193</v>
      </c>
      <c r="AH3293" s="3">
        <v>516</v>
      </c>
      <c r="AI3293" s="3">
        <v>69.099999999999994</v>
      </c>
      <c r="AJ3293" s="3" t="s">
        <v>256</v>
      </c>
      <c r="AK3293" s="3">
        <v>4</v>
      </c>
      <c r="AL3293" s="3">
        <v>0</v>
      </c>
    </row>
    <row r="3294" spans="31:38" x14ac:dyDescent="0.25">
      <c r="AE3294" s="3" t="str">
        <f t="shared" si="129"/>
        <v>RA_540_69.1_4_202526</v>
      </c>
      <c r="AF3294" s="3">
        <v>202526</v>
      </c>
      <c r="AG3294" s="3" t="s">
        <v>193</v>
      </c>
      <c r="AH3294" s="3">
        <v>540</v>
      </c>
      <c r="AI3294" s="3">
        <v>69.099999999999994</v>
      </c>
      <c r="AJ3294" s="3" t="s">
        <v>256</v>
      </c>
      <c r="AK3294" s="3">
        <v>4</v>
      </c>
      <c r="AL3294" s="3">
        <v>1144.875</v>
      </c>
    </row>
    <row r="3295" spans="31:38" x14ac:dyDescent="0.25">
      <c r="AE3295" s="3" t="str">
        <f t="shared" si="129"/>
        <v>RA_528_69.1_4_202526</v>
      </c>
      <c r="AF3295" s="3">
        <v>202526</v>
      </c>
      <c r="AG3295" s="3" t="s">
        <v>193</v>
      </c>
      <c r="AH3295" s="3">
        <v>528</v>
      </c>
      <c r="AI3295" s="3">
        <v>69.099999999999994</v>
      </c>
      <c r="AJ3295" s="3" t="s">
        <v>256</v>
      </c>
      <c r="AK3295" s="3">
        <v>4</v>
      </c>
      <c r="AL3295" s="3">
        <v>0</v>
      </c>
    </row>
    <row r="3296" spans="31:38" x14ac:dyDescent="0.25">
      <c r="AE3296" s="3" t="str">
        <f t="shared" si="129"/>
        <v>RA_536_69.1_4_202526</v>
      </c>
      <c r="AF3296" s="3">
        <v>202526</v>
      </c>
      <c r="AG3296" s="3" t="s">
        <v>193</v>
      </c>
      <c r="AH3296" s="3">
        <v>536</v>
      </c>
      <c r="AI3296" s="3">
        <v>69.099999999999994</v>
      </c>
      <c r="AJ3296" s="3" t="s">
        <v>256</v>
      </c>
      <c r="AK3296" s="3">
        <v>4</v>
      </c>
      <c r="AL3296" s="3">
        <v>0</v>
      </c>
    </row>
    <row r="3297" spans="31:38" x14ac:dyDescent="0.25">
      <c r="AE3297" s="3" t="str">
        <f t="shared" si="129"/>
        <v>RA_534_69.1_4_202526</v>
      </c>
      <c r="AF3297" s="3">
        <v>202526</v>
      </c>
      <c r="AG3297" s="3" t="s">
        <v>193</v>
      </c>
      <c r="AH3297" s="3">
        <v>534</v>
      </c>
      <c r="AI3297" s="3">
        <v>69.099999999999994</v>
      </c>
      <c r="AJ3297" s="3" t="s">
        <v>256</v>
      </c>
      <c r="AK3297" s="3">
        <v>4</v>
      </c>
      <c r="AL3297" s="3">
        <v>0</v>
      </c>
    </row>
    <row r="3298" spans="31:38" x14ac:dyDescent="0.25">
      <c r="AE3298" s="3" t="str">
        <f t="shared" si="129"/>
        <v>RA_532_69.1_4_202526</v>
      </c>
      <c r="AF3298" s="3">
        <v>202526</v>
      </c>
      <c r="AG3298" s="3" t="s">
        <v>193</v>
      </c>
      <c r="AH3298" s="3">
        <v>532</v>
      </c>
      <c r="AI3298" s="3">
        <v>69.099999999999994</v>
      </c>
      <c r="AJ3298" s="3" t="s">
        <v>256</v>
      </c>
      <c r="AK3298" s="3">
        <v>4</v>
      </c>
      <c r="AL3298" s="3">
        <v>0</v>
      </c>
    </row>
    <row r="3299" spans="31:38" x14ac:dyDescent="0.25">
      <c r="AE3299" s="3" t="str">
        <f t="shared" si="129"/>
        <v>RA_530_69.1_4_202526</v>
      </c>
      <c r="AF3299" s="3">
        <v>202526</v>
      </c>
      <c r="AG3299" s="3" t="s">
        <v>193</v>
      </c>
      <c r="AH3299" s="3">
        <v>530</v>
      </c>
      <c r="AI3299" s="3">
        <v>69.099999999999994</v>
      </c>
      <c r="AJ3299" s="3" t="s">
        <v>256</v>
      </c>
      <c r="AK3299" s="3">
        <v>4</v>
      </c>
      <c r="AL3299" s="3">
        <v>0</v>
      </c>
    </row>
    <row r="3300" spans="31:38" x14ac:dyDescent="0.25">
      <c r="AE3300" s="3" t="str">
        <f t="shared" si="129"/>
        <v>RA_564_69.1_4_202425</v>
      </c>
      <c r="AF3300" s="3">
        <v>202425</v>
      </c>
      <c r="AG3300" s="3" t="s">
        <v>193</v>
      </c>
      <c r="AH3300" s="3">
        <v>564</v>
      </c>
      <c r="AI3300" s="3">
        <v>69.099999999999994</v>
      </c>
      <c r="AJ3300" s="3" t="s">
        <v>256</v>
      </c>
      <c r="AK3300" s="3">
        <v>4</v>
      </c>
      <c r="AL3300" s="3">
        <v>0</v>
      </c>
    </row>
    <row r="3301" spans="31:38" x14ac:dyDescent="0.25">
      <c r="AE3301" s="3" t="str">
        <f t="shared" si="129"/>
        <v>RA_562_69.1_4_202425</v>
      </c>
      <c r="AF3301" s="3">
        <v>202425</v>
      </c>
      <c r="AG3301" s="3" t="s">
        <v>193</v>
      </c>
      <c r="AH3301" s="3">
        <v>562</v>
      </c>
      <c r="AI3301" s="3">
        <v>69.099999999999994</v>
      </c>
      <c r="AJ3301" s="3" t="s">
        <v>256</v>
      </c>
      <c r="AK3301" s="3">
        <v>4</v>
      </c>
      <c r="AL3301" s="3">
        <v>0</v>
      </c>
    </row>
    <row r="3302" spans="31:38" x14ac:dyDescent="0.25">
      <c r="AE3302" s="3" t="str">
        <f t="shared" si="129"/>
        <v>RA_552_69.1_4_202425</v>
      </c>
      <c r="AF3302" s="3">
        <v>202425</v>
      </c>
      <c r="AG3302" s="3" t="s">
        <v>193</v>
      </c>
      <c r="AH3302" s="3">
        <v>552</v>
      </c>
      <c r="AI3302" s="3">
        <v>69.099999999999994</v>
      </c>
      <c r="AJ3302" s="3" t="s">
        <v>256</v>
      </c>
      <c r="AK3302" s="3">
        <v>4</v>
      </c>
      <c r="AL3302" s="3">
        <v>0</v>
      </c>
    </row>
    <row r="3303" spans="31:38" x14ac:dyDescent="0.25">
      <c r="AE3303" s="3" t="str">
        <f t="shared" si="129"/>
        <v>RA_550_69.1_4_202425</v>
      </c>
      <c r="AF3303" s="3">
        <v>202425</v>
      </c>
      <c r="AG3303" s="3" t="s">
        <v>193</v>
      </c>
      <c r="AH3303" s="3">
        <v>550</v>
      </c>
      <c r="AI3303" s="3">
        <v>69.099999999999994</v>
      </c>
      <c r="AJ3303" s="3" t="s">
        <v>256</v>
      </c>
      <c r="AK3303" s="3">
        <v>4</v>
      </c>
      <c r="AL3303" s="3">
        <v>1.0680000000000001</v>
      </c>
    </row>
    <row r="3304" spans="31:38" x14ac:dyDescent="0.25">
      <c r="AE3304" s="3" t="str">
        <f t="shared" si="129"/>
        <v>RA_566_69.1_4_202425</v>
      </c>
      <c r="AF3304" s="3">
        <v>202425</v>
      </c>
      <c r="AG3304" s="3" t="s">
        <v>193</v>
      </c>
      <c r="AH3304" s="3">
        <v>566</v>
      </c>
      <c r="AI3304" s="3">
        <v>69.099999999999994</v>
      </c>
      <c r="AJ3304" s="3" t="s">
        <v>256</v>
      </c>
      <c r="AK3304" s="3">
        <v>4</v>
      </c>
      <c r="AL3304" s="3">
        <v>0</v>
      </c>
    </row>
    <row r="3305" spans="31:38" x14ac:dyDescent="0.25">
      <c r="AE3305" s="3" t="str">
        <f t="shared" si="129"/>
        <v>RA_546_69.1_4_202425</v>
      </c>
      <c r="AF3305" s="3">
        <v>202425</v>
      </c>
      <c r="AG3305" s="3" t="s">
        <v>193</v>
      </c>
      <c r="AH3305" s="3">
        <v>546</v>
      </c>
      <c r="AI3305" s="3">
        <v>69.099999999999994</v>
      </c>
      <c r="AJ3305" s="3" t="s">
        <v>256</v>
      </c>
      <c r="AK3305" s="3">
        <v>4</v>
      </c>
      <c r="AL3305" s="3">
        <v>0</v>
      </c>
    </row>
    <row r="3306" spans="31:38" x14ac:dyDescent="0.25">
      <c r="AE3306" s="3" t="str">
        <f t="shared" si="129"/>
        <v>RA_584_69.1_4_202425</v>
      </c>
      <c r="AF3306" s="3">
        <v>202425</v>
      </c>
      <c r="AG3306" s="3" t="s">
        <v>193</v>
      </c>
      <c r="AH3306" s="3">
        <v>584</v>
      </c>
      <c r="AI3306" s="3">
        <v>69.099999999999994</v>
      </c>
      <c r="AJ3306" s="3" t="s">
        <v>256</v>
      </c>
      <c r="AK3306" s="3">
        <v>4</v>
      </c>
      <c r="AL3306" s="3">
        <v>0</v>
      </c>
    </row>
    <row r="3307" spans="31:38" x14ac:dyDescent="0.25">
      <c r="AE3307" s="3" t="str">
        <f t="shared" si="129"/>
        <v>RA_548_69.1_4_202425</v>
      </c>
      <c r="AF3307" s="3">
        <v>202425</v>
      </c>
      <c r="AG3307" s="3" t="s">
        <v>193</v>
      </c>
      <c r="AH3307" s="3">
        <v>548</v>
      </c>
      <c r="AI3307" s="3">
        <v>69.099999999999994</v>
      </c>
      <c r="AJ3307" s="3" t="s">
        <v>256</v>
      </c>
      <c r="AK3307" s="3">
        <v>4</v>
      </c>
      <c r="AL3307" s="3">
        <v>0</v>
      </c>
    </row>
    <row r="3308" spans="31:38" x14ac:dyDescent="0.25">
      <c r="AE3308" s="3" t="str">
        <f t="shared" si="129"/>
        <v>RA_568_69.1_4_202425</v>
      </c>
      <c r="AF3308" s="3">
        <v>202425</v>
      </c>
      <c r="AG3308" s="3" t="s">
        <v>193</v>
      </c>
      <c r="AH3308" s="3">
        <v>568</v>
      </c>
      <c r="AI3308" s="3">
        <v>69.099999999999994</v>
      </c>
      <c r="AJ3308" s="3" t="s">
        <v>256</v>
      </c>
      <c r="AK3308" s="3">
        <v>4</v>
      </c>
      <c r="AL3308" s="3">
        <v>0</v>
      </c>
    </row>
    <row r="3309" spans="31:38" x14ac:dyDescent="0.25">
      <c r="AE3309" s="3" t="str">
        <f t="shared" si="129"/>
        <v>RA_572_69.1_4_202425</v>
      </c>
      <c r="AF3309" s="3">
        <v>202425</v>
      </c>
      <c r="AG3309" s="3" t="s">
        <v>193</v>
      </c>
      <c r="AH3309" s="3">
        <v>572</v>
      </c>
      <c r="AI3309" s="3">
        <v>69.099999999999994</v>
      </c>
      <c r="AJ3309" s="3" t="s">
        <v>256</v>
      </c>
      <c r="AK3309" s="3">
        <v>4</v>
      </c>
      <c r="AL3309" s="3">
        <v>0</v>
      </c>
    </row>
    <row r="3310" spans="31:38" x14ac:dyDescent="0.25">
      <c r="AE3310" s="3" t="str">
        <f t="shared" si="129"/>
        <v>RA_574_69.1_4_202425</v>
      </c>
      <c r="AF3310" s="3">
        <v>202425</v>
      </c>
      <c r="AG3310" s="3" t="s">
        <v>193</v>
      </c>
      <c r="AH3310" s="3">
        <v>574</v>
      </c>
      <c r="AI3310" s="3">
        <v>69.099999999999994</v>
      </c>
      <c r="AJ3310" s="3" t="s">
        <v>256</v>
      </c>
      <c r="AK3310" s="3">
        <v>4</v>
      </c>
      <c r="AL3310" s="3">
        <v>0</v>
      </c>
    </row>
    <row r="3311" spans="31:38" x14ac:dyDescent="0.25">
      <c r="AE3311" s="3" t="str">
        <f t="shared" si="129"/>
        <v>RA_582_69.1_4_202425</v>
      </c>
      <c r="AF3311" s="3">
        <v>202425</v>
      </c>
      <c r="AG3311" s="3" t="s">
        <v>193</v>
      </c>
      <c r="AH3311" s="3">
        <v>582</v>
      </c>
      <c r="AI3311" s="3">
        <v>69.099999999999994</v>
      </c>
      <c r="AJ3311" s="3" t="s">
        <v>256</v>
      </c>
      <c r="AK3311" s="3">
        <v>4</v>
      </c>
      <c r="AL3311" s="3">
        <v>0</v>
      </c>
    </row>
    <row r="3312" spans="31:38" x14ac:dyDescent="0.25">
      <c r="AE3312" s="3" t="str">
        <f t="shared" si="129"/>
        <v>RA_586_69.1_4_202425</v>
      </c>
      <c r="AF3312" s="3">
        <v>202425</v>
      </c>
      <c r="AG3312" s="3" t="s">
        <v>193</v>
      </c>
      <c r="AH3312" s="3">
        <v>586</v>
      </c>
      <c r="AI3312" s="3">
        <v>69.099999999999994</v>
      </c>
      <c r="AJ3312" s="3" t="s">
        <v>256</v>
      </c>
      <c r="AK3312" s="3">
        <v>4</v>
      </c>
      <c r="AL3312" s="3">
        <v>0</v>
      </c>
    </row>
    <row r="3313" spans="31:38" x14ac:dyDescent="0.25">
      <c r="AE3313" s="3" t="str">
        <f t="shared" si="129"/>
        <v>RA_545_69.1_4_202425</v>
      </c>
      <c r="AF3313" s="3">
        <v>202425</v>
      </c>
      <c r="AG3313" s="3" t="s">
        <v>193</v>
      </c>
      <c r="AH3313" s="3">
        <v>545</v>
      </c>
      <c r="AI3313" s="3">
        <v>69.099999999999994</v>
      </c>
      <c r="AJ3313" s="3" t="s">
        <v>256</v>
      </c>
      <c r="AK3313" s="3">
        <v>4</v>
      </c>
      <c r="AL3313" s="3">
        <v>37.729999999999997</v>
      </c>
    </row>
    <row r="3314" spans="31:38" x14ac:dyDescent="0.25">
      <c r="AE3314" s="3" t="str">
        <f t="shared" si="129"/>
        <v>RA_540_69.1_4_202425</v>
      </c>
      <c r="AF3314" s="3">
        <v>202425</v>
      </c>
      <c r="AG3314" s="3" t="s">
        <v>193</v>
      </c>
      <c r="AH3314" s="3">
        <v>540</v>
      </c>
      <c r="AI3314" s="3">
        <v>69.099999999999994</v>
      </c>
      <c r="AJ3314" s="3" t="s">
        <v>256</v>
      </c>
      <c r="AK3314" s="3">
        <v>4</v>
      </c>
      <c r="AL3314" s="3">
        <v>1180.1600000000001</v>
      </c>
    </row>
    <row r="3315" spans="31:38" x14ac:dyDescent="0.25">
      <c r="AE3315" s="3" t="str">
        <f t="shared" si="129"/>
        <v>RA_576_69.1_4_202425</v>
      </c>
      <c r="AF3315" s="3">
        <v>202425</v>
      </c>
      <c r="AG3315" s="3" t="s">
        <v>193</v>
      </c>
      <c r="AH3315" s="3">
        <v>576</v>
      </c>
      <c r="AI3315" s="3">
        <v>69.099999999999994</v>
      </c>
      <c r="AJ3315" s="3" t="s">
        <v>256</v>
      </c>
      <c r="AK3315" s="3">
        <v>4</v>
      </c>
      <c r="AL3315" s="3">
        <v>0</v>
      </c>
    </row>
    <row r="3316" spans="31:38" x14ac:dyDescent="0.25">
      <c r="AE3316" s="3" t="str">
        <f t="shared" si="129"/>
        <v>RA_524_69.1_4_202425</v>
      </c>
      <c r="AF3316" s="3">
        <v>202425</v>
      </c>
      <c r="AG3316" s="3" t="s">
        <v>193</v>
      </c>
      <c r="AH3316" s="3">
        <v>524</v>
      </c>
      <c r="AI3316" s="3">
        <v>69.099999999999994</v>
      </c>
      <c r="AJ3316" s="3" t="s">
        <v>256</v>
      </c>
      <c r="AK3316" s="3">
        <v>4</v>
      </c>
      <c r="AL3316" s="3">
        <v>0</v>
      </c>
    </row>
    <row r="3317" spans="31:38" x14ac:dyDescent="0.25">
      <c r="AE3317" s="3" t="str">
        <f t="shared" si="129"/>
        <v>RA_512_69.1_4_202425</v>
      </c>
      <c r="AF3317" s="3">
        <v>202425</v>
      </c>
      <c r="AG3317" s="3" t="s">
        <v>193</v>
      </c>
      <c r="AH3317" s="3">
        <v>512</v>
      </c>
      <c r="AI3317" s="3">
        <v>69.099999999999994</v>
      </c>
      <c r="AJ3317" s="3" t="s">
        <v>256</v>
      </c>
      <c r="AK3317" s="3">
        <v>4</v>
      </c>
      <c r="AL3317" s="3">
        <v>0</v>
      </c>
    </row>
    <row r="3318" spans="31:38" x14ac:dyDescent="0.25">
      <c r="AE3318" s="3" t="str">
        <f t="shared" si="129"/>
        <v>RA_544_69.1_4_202425</v>
      </c>
      <c r="AF3318" s="3">
        <v>202425</v>
      </c>
      <c r="AG3318" s="3" t="s">
        <v>193</v>
      </c>
      <c r="AH3318" s="3">
        <v>544</v>
      </c>
      <c r="AI3318" s="3">
        <v>69.099999999999994</v>
      </c>
      <c r="AJ3318" s="3" t="s">
        <v>256</v>
      </c>
      <c r="AK3318" s="3">
        <v>4</v>
      </c>
      <c r="AL3318" s="3">
        <v>0</v>
      </c>
    </row>
    <row r="3319" spans="31:38" x14ac:dyDescent="0.25">
      <c r="AE3319" s="3" t="str">
        <f t="shared" si="129"/>
        <v>RA_516_69.1_4_202425</v>
      </c>
      <c r="AF3319" s="3">
        <v>202425</v>
      </c>
      <c r="AG3319" s="3" t="s">
        <v>193</v>
      </c>
      <c r="AH3319" s="3">
        <v>516</v>
      </c>
      <c r="AI3319" s="3">
        <v>69.099999999999994</v>
      </c>
      <c r="AJ3319" s="3" t="s">
        <v>256</v>
      </c>
      <c r="AK3319" s="3">
        <v>4</v>
      </c>
      <c r="AL3319" s="3">
        <v>0</v>
      </c>
    </row>
    <row r="3320" spans="31:38" x14ac:dyDescent="0.25">
      <c r="AE3320" s="3" t="str">
        <f t="shared" si="129"/>
        <v>RA_518_69.1_4_202425</v>
      </c>
      <c r="AF3320" s="3">
        <v>202425</v>
      </c>
      <c r="AG3320" s="3" t="s">
        <v>193</v>
      </c>
      <c r="AH3320" s="3">
        <v>518</v>
      </c>
      <c r="AI3320" s="3">
        <v>69.099999999999994</v>
      </c>
      <c r="AJ3320" s="3" t="s">
        <v>256</v>
      </c>
      <c r="AK3320" s="3">
        <v>4</v>
      </c>
      <c r="AL3320" s="3">
        <v>0</v>
      </c>
    </row>
    <row r="3321" spans="31:38" x14ac:dyDescent="0.25">
      <c r="AE3321" s="3" t="str">
        <f t="shared" si="129"/>
        <v>RA_522_69.1_4_202425</v>
      </c>
      <c r="AF3321" s="3">
        <v>202425</v>
      </c>
      <c r="AG3321" s="3" t="s">
        <v>193</v>
      </c>
      <c r="AH3321" s="3">
        <v>522</v>
      </c>
      <c r="AI3321" s="3">
        <v>69.099999999999994</v>
      </c>
      <c r="AJ3321" s="3" t="s">
        <v>256</v>
      </c>
      <c r="AK3321" s="3">
        <v>4</v>
      </c>
      <c r="AL3321" s="3">
        <v>0</v>
      </c>
    </row>
    <row r="3322" spans="31:38" x14ac:dyDescent="0.25">
      <c r="AE3322" s="3" t="str">
        <f t="shared" si="129"/>
        <v>RA_514_69.1_4_202425</v>
      </c>
      <c r="AF3322" s="3">
        <v>202425</v>
      </c>
      <c r="AG3322" s="3" t="s">
        <v>193</v>
      </c>
      <c r="AH3322" s="3">
        <v>514</v>
      </c>
      <c r="AI3322" s="3">
        <v>69.099999999999994</v>
      </c>
      <c r="AJ3322" s="3" t="s">
        <v>256</v>
      </c>
      <c r="AK3322" s="3">
        <v>4</v>
      </c>
      <c r="AL3322" s="3">
        <v>0</v>
      </c>
    </row>
    <row r="3323" spans="31:38" x14ac:dyDescent="0.25">
      <c r="AE3323" s="3" t="str">
        <f t="shared" si="129"/>
        <v>RA_526_69.1_4_202425</v>
      </c>
      <c r="AF3323" s="3">
        <v>202425</v>
      </c>
      <c r="AG3323" s="3" t="s">
        <v>193</v>
      </c>
      <c r="AH3323" s="3">
        <v>526</v>
      </c>
      <c r="AI3323" s="3">
        <v>69.099999999999994</v>
      </c>
      <c r="AJ3323" s="3" t="s">
        <v>256</v>
      </c>
      <c r="AK3323" s="3">
        <v>4</v>
      </c>
      <c r="AL3323" s="3">
        <v>0</v>
      </c>
    </row>
    <row r="3324" spans="31:38" x14ac:dyDescent="0.25">
      <c r="AE3324" s="3" t="str">
        <f t="shared" si="129"/>
        <v>RA_528_69.1_4_202425</v>
      </c>
      <c r="AF3324" s="3">
        <v>202425</v>
      </c>
      <c r="AG3324" s="3" t="s">
        <v>193</v>
      </c>
      <c r="AH3324" s="3">
        <v>528</v>
      </c>
      <c r="AI3324" s="3">
        <v>69.099999999999994</v>
      </c>
      <c r="AJ3324" s="3" t="s">
        <v>256</v>
      </c>
      <c r="AK3324" s="3">
        <v>4</v>
      </c>
      <c r="AL3324" s="3">
        <v>0</v>
      </c>
    </row>
    <row r="3325" spans="31:38" x14ac:dyDescent="0.25">
      <c r="AE3325" s="3" t="str">
        <f t="shared" si="129"/>
        <v>RA_530_69.1_4_202425</v>
      </c>
      <c r="AF3325" s="3">
        <v>202425</v>
      </c>
      <c r="AG3325" s="3" t="s">
        <v>193</v>
      </c>
      <c r="AH3325" s="3">
        <v>530</v>
      </c>
      <c r="AI3325" s="3">
        <v>69.099999999999994</v>
      </c>
      <c r="AJ3325" s="3" t="s">
        <v>256</v>
      </c>
      <c r="AK3325" s="3">
        <v>4</v>
      </c>
      <c r="AL3325" s="3">
        <v>0</v>
      </c>
    </row>
    <row r="3326" spans="31:38" x14ac:dyDescent="0.25">
      <c r="AE3326" s="3" t="str">
        <f t="shared" si="129"/>
        <v>RA_532_69.1_4_202425</v>
      </c>
      <c r="AF3326" s="3">
        <v>202425</v>
      </c>
      <c r="AG3326" s="3" t="s">
        <v>193</v>
      </c>
      <c r="AH3326" s="3">
        <v>532</v>
      </c>
      <c r="AI3326" s="3">
        <v>69.099999999999994</v>
      </c>
      <c r="AJ3326" s="3" t="s">
        <v>256</v>
      </c>
      <c r="AK3326" s="3">
        <v>4</v>
      </c>
      <c r="AL3326" s="3">
        <v>0</v>
      </c>
    </row>
    <row r="3327" spans="31:38" x14ac:dyDescent="0.25">
      <c r="AE3327" s="3" t="str">
        <f t="shared" si="129"/>
        <v>RA_534_69.1_4_202425</v>
      </c>
      <c r="AF3327" s="3">
        <v>202425</v>
      </c>
      <c r="AG3327" s="3" t="s">
        <v>193</v>
      </c>
      <c r="AH3327" s="3">
        <v>534</v>
      </c>
      <c r="AI3327" s="3">
        <v>69.099999999999994</v>
      </c>
      <c r="AJ3327" s="3" t="s">
        <v>256</v>
      </c>
      <c r="AK3327" s="3">
        <v>4</v>
      </c>
      <c r="AL3327" s="3">
        <v>0</v>
      </c>
    </row>
    <row r="3328" spans="31:38" x14ac:dyDescent="0.25">
      <c r="AE3328" s="3" t="str">
        <f t="shared" si="129"/>
        <v>RA_536_69.1_4_202425</v>
      </c>
      <c r="AF3328" s="3">
        <v>202425</v>
      </c>
      <c r="AG3328" s="3" t="s">
        <v>193</v>
      </c>
      <c r="AH3328" s="3">
        <v>536</v>
      </c>
      <c r="AI3328" s="3">
        <v>69.099999999999994</v>
      </c>
      <c r="AJ3328" s="3" t="s">
        <v>256</v>
      </c>
      <c r="AK3328" s="3">
        <v>4</v>
      </c>
      <c r="AL3328" s="3">
        <v>0</v>
      </c>
    </row>
    <row r="3329" spans="31:38" x14ac:dyDescent="0.25">
      <c r="AE3329" s="3" t="str">
        <f t="shared" si="129"/>
        <v>RA_538_69.1_4_202425</v>
      </c>
      <c r="AF3329" s="3">
        <v>202425</v>
      </c>
      <c r="AG3329" s="3" t="s">
        <v>193</v>
      </c>
      <c r="AH3329" s="3">
        <v>538</v>
      </c>
      <c r="AI3329" s="3">
        <v>69.099999999999994</v>
      </c>
      <c r="AJ3329" s="3" t="s">
        <v>256</v>
      </c>
      <c r="AK3329" s="3">
        <v>4</v>
      </c>
      <c r="AL3329" s="3">
        <v>19.108000000000001</v>
      </c>
    </row>
    <row r="3330" spans="31:38" x14ac:dyDescent="0.25">
      <c r="AE3330" s="3" t="str">
        <f t="shared" si="129"/>
        <v>RA_542_69.1_4_202425</v>
      </c>
      <c r="AF3330" s="3">
        <v>202425</v>
      </c>
      <c r="AG3330" s="3" t="s">
        <v>193</v>
      </c>
      <c r="AH3330" s="3">
        <v>542</v>
      </c>
      <c r="AI3330" s="3">
        <v>69.099999999999994</v>
      </c>
      <c r="AJ3330" s="3" t="s">
        <v>256</v>
      </c>
      <c r="AK3330" s="3">
        <v>4</v>
      </c>
      <c r="AL3330" s="3">
        <v>0</v>
      </c>
    </row>
    <row r="3331" spans="31:38" x14ac:dyDescent="0.25">
      <c r="AE3331" s="3" t="str">
        <f t="shared" si="129"/>
        <v>RA_520_69.1_4_202425</v>
      </c>
      <c r="AF3331" s="3">
        <v>202425</v>
      </c>
      <c r="AG3331" s="3" t="s">
        <v>193</v>
      </c>
      <c r="AH3331" s="3">
        <v>520</v>
      </c>
      <c r="AI3331" s="3">
        <v>69.099999999999994</v>
      </c>
      <c r="AJ3331" s="3" t="s">
        <v>256</v>
      </c>
      <c r="AK3331" s="3">
        <v>4</v>
      </c>
      <c r="AL3331" s="3">
        <v>0</v>
      </c>
    </row>
    <row r="3332" spans="31:38" x14ac:dyDescent="0.25">
      <c r="AE3332" s="3" t="str">
        <f t="shared" ref="AE3332:AE3395" si="130">AG3332&amp;"_"&amp;AH3332&amp;"_"&amp;AI3332&amp;"_"&amp;AK3332&amp;"_"&amp;AF3332</f>
        <v>RA_582_69.2_4_202526</v>
      </c>
      <c r="AF3332" s="3">
        <v>202526</v>
      </c>
      <c r="AG3332" s="3" t="s">
        <v>193</v>
      </c>
      <c r="AH3332" s="3">
        <v>582</v>
      </c>
      <c r="AI3332" s="3">
        <v>69.2</v>
      </c>
      <c r="AJ3332" s="3" t="s">
        <v>257</v>
      </c>
      <c r="AK3332" s="3">
        <v>4</v>
      </c>
      <c r="AL3332" s="3">
        <v>0</v>
      </c>
    </row>
    <row r="3333" spans="31:38" x14ac:dyDescent="0.25">
      <c r="AE3333" s="3" t="str">
        <f t="shared" si="130"/>
        <v>RA_546_69.2_4_202526</v>
      </c>
      <c r="AF3333" s="3">
        <v>202526</v>
      </c>
      <c r="AG3333" s="3" t="s">
        <v>193</v>
      </c>
      <c r="AH3333" s="3">
        <v>546</v>
      </c>
      <c r="AI3333" s="3">
        <v>69.2</v>
      </c>
      <c r="AJ3333" s="3" t="s">
        <v>257</v>
      </c>
      <c r="AK3333" s="3">
        <v>4</v>
      </c>
      <c r="AL3333" s="3">
        <v>541</v>
      </c>
    </row>
    <row r="3334" spans="31:38" x14ac:dyDescent="0.25">
      <c r="AE3334" s="3" t="str">
        <f t="shared" si="130"/>
        <v>RA_548_69.2_4_202526</v>
      </c>
      <c r="AF3334" s="3">
        <v>202526</v>
      </c>
      <c r="AG3334" s="3" t="s">
        <v>193</v>
      </c>
      <c r="AH3334" s="3">
        <v>548</v>
      </c>
      <c r="AI3334" s="3">
        <v>69.2</v>
      </c>
      <c r="AJ3334" s="3" t="s">
        <v>257</v>
      </c>
      <c r="AK3334" s="3">
        <v>4</v>
      </c>
      <c r="AL3334" s="3">
        <v>0</v>
      </c>
    </row>
    <row r="3335" spans="31:38" x14ac:dyDescent="0.25">
      <c r="AE3335" s="3" t="str">
        <f t="shared" si="130"/>
        <v>RA_550_69.2_4_202526</v>
      </c>
      <c r="AF3335" s="3">
        <v>202526</v>
      </c>
      <c r="AG3335" s="3" t="s">
        <v>193</v>
      </c>
      <c r="AH3335" s="3">
        <v>550</v>
      </c>
      <c r="AI3335" s="3">
        <v>69.2</v>
      </c>
      <c r="AJ3335" s="3" t="s">
        <v>257</v>
      </c>
      <c r="AK3335" s="3">
        <v>4</v>
      </c>
      <c r="AL3335" s="3">
        <v>376.66</v>
      </c>
    </row>
    <row r="3336" spans="31:38" x14ac:dyDescent="0.25">
      <c r="AE3336" s="3" t="str">
        <f t="shared" si="130"/>
        <v>RA_552_69.2_4_202526</v>
      </c>
      <c r="AF3336" s="3">
        <v>202526</v>
      </c>
      <c r="AG3336" s="3" t="s">
        <v>193</v>
      </c>
      <c r="AH3336" s="3">
        <v>552</v>
      </c>
      <c r="AI3336" s="3">
        <v>69.2</v>
      </c>
      <c r="AJ3336" s="3" t="s">
        <v>257</v>
      </c>
      <c r="AK3336" s="3">
        <v>4</v>
      </c>
      <c r="AL3336" s="3">
        <v>-53.11</v>
      </c>
    </row>
    <row r="3337" spans="31:38" x14ac:dyDescent="0.25">
      <c r="AE3337" s="3" t="str">
        <f t="shared" si="130"/>
        <v>RA_562_69.2_4_202526</v>
      </c>
      <c r="AF3337" s="3">
        <v>202526</v>
      </c>
      <c r="AG3337" s="3" t="s">
        <v>193</v>
      </c>
      <c r="AH3337" s="3">
        <v>562</v>
      </c>
      <c r="AI3337" s="3">
        <v>69.2</v>
      </c>
      <c r="AJ3337" s="3" t="s">
        <v>257</v>
      </c>
      <c r="AK3337" s="3">
        <v>4</v>
      </c>
      <c r="AL3337" s="3">
        <v>0</v>
      </c>
    </row>
    <row r="3338" spans="31:38" x14ac:dyDescent="0.25">
      <c r="AE3338" s="3" t="str">
        <f t="shared" si="130"/>
        <v>RA_564_69.2_4_202526</v>
      </c>
      <c r="AF3338" s="3">
        <v>202526</v>
      </c>
      <c r="AG3338" s="3" t="s">
        <v>193</v>
      </c>
      <c r="AH3338" s="3">
        <v>564</v>
      </c>
      <c r="AI3338" s="3">
        <v>69.2</v>
      </c>
      <c r="AJ3338" s="3" t="s">
        <v>257</v>
      </c>
      <c r="AK3338" s="3">
        <v>4</v>
      </c>
      <c r="AL3338" s="3">
        <v>0</v>
      </c>
    </row>
    <row r="3339" spans="31:38" x14ac:dyDescent="0.25">
      <c r="AE3339" s="3" t="str">
        <f t="shared" si="130"/>
        <v>RA_566_69.2_4_202526</v>
      </c>
      <c r="AF3339" s="3">
        <v>202526</v>
      </c>
      <c r="AG3339" s="3" t="s">
        <v>193</v>
      </c>
      <c r="AH3339" s="3">
        <v>566</v>
      </c>
      <c r="AI3339" s="3">
        <v>69.2</v>
      </c>
      <c r="AJ3339" s="3" t="s">
        <v>257</v>
      </c>
      <c r="AK3339" s="3">
        <v>4</v>
      </c>
      <c r="AL3339" s="3">
        <v>0</v>
      </c>
    </row>
    <row r="3340" spans="31:38" x14ac:dyDescent="0.25">
      <c r="AE3340" s="3" t="str">
        <f t="shared" si="130"/>
        <v>RA_568_69.2_4_202526</v>
      </c>
      <c r="AF3340" s="3">
        <v>202526</v>
      </c>
      <c r="AG3340" s="3" t="s">
        <v>193</v>
      </c>
      <c r="AH3340" s="3">
        <v>568</v>
      </c>
      <c r="AI3340" s="3">
        <v>69.2</v>
      </c>
      <c r="AJ3340" s="3" t="s">
        <v>257</v>
      </c>
      <c r="AK3340" s="3">
        <v>4</v>
      </c>
      <c r="AL3340" s="3">
        <v>0</v>
      </c>
    </row>
    <row r="3341" spans="31:38" x14ac:dyDescent="0.25">
      <c r="AE3341" s="3" t="str">
        <f t="shared" si="130"/>
        <v>RA_572_69.2_4_202526</v>
      </c>
      <c r="AF3341" s="3">
        <v>202526</v>
      </c>
      <c r="AG3341" s="3" t="s">
        <v>193</v>
      </c>
      <c r="AH3341" s="3">
        <v>572</v>
      </c>
      <c r="AI3341" s="3">
        <v>69.2</v>
      </c>
      <c r="AJ3341" s="3" t="s">
        <v>257</v>
      </c>
      <c r="AK3341" s="3">
        <v>4</v>
      </c>
      <c r="AL3341" s="3">
        <v>0</v>
      </c>
    </row>
    <row r="3342" spans="31:38" x14ac:dyDescent="0.25">
      <c r="AE3342" s="3" t="str">
        <f t="shared" si="130"/>
        <v>RA_576_69.2_4_202526</v>
      </c>
      <c r="AF3342" s="3">
        <v>202526</v>
      </c>
      <c r="AG3342" s="3" t="s">
        <v>193</v>
      </c>
      <c r="AH3342" s="3">
        <v>576</v>
      </c>
      <c r="AI3342" s="3">
        <v>69.2</v>
      </c>
      <c r="AJ3342" s="3" t="s">
        <v>257</v>
      </c>
      <c r="AK3342" s="3">
        <v>4</v>
      </c>
      <c r="AL3342" s="3">
        <v>0</v>
      </c>
    </row>
    <row r="3343" spans="31:38" x14ac:dyDescent="0.25">
      <c r="AE3343" s="3" t="str">
        <f t="shared" si="130"/>
        <v>RA_584_69.2_4_202526</v>
      </c>
      <c r="AF3343" s="3">
        <v>202526</v>
      </c>
      <c r="AG3343" s="3" t="s">
        <v>193</v>
      </c>
      <c r="AH3343" s="3">
        <v>584</v>
      </c>
      <c r="AI3343" s="3">
        <v>69.2</v>
      </c>
      <c r="AJ3343" s="3" t="s">
        <v>257</v>
      </c>
      <c r="AK3343" s="3">
        <v>4</v>
      </c>
      <c r="AL3343" s="3">
        <v>0</v>
      </c>
    </row>
    <row r="3344" spans="31:38" x14ac:dyDescent="0.25">
      <c r="AE3344" s="3" t="str">
        <f t="shared" si="130"/>
        <v>RA_544_69.2_4_202526</v>
      </c>
      <c r="AF3344" s="3">
        <v>202526</v>
      </c>
      <c r="AG3344" s="3" t="s">
        <v>193</v>
      </c>
      <c r="AH3344" s="3">
        <v>544</v>
      </c>
      <c r="AI3344" s="3">
        <v>69.2</v>
      </c>
      <c r="AJ3344" s="3" t="s">
        <v>257</v>
      </c>
      <c r="AK3344" s="3">
        <v>4</v>
      </c>
      <c r="AL3344" s="3">
        <v>0</v>
      </c>
    </row>
    <row r="3345" spans="31:38" x14ac:dyDescent="0.25">
      <c r="AE3345" s="3" t="str">
        <f t="shared" si="130"/>
        <v>RA_542_69.2_4_202526</v>
      </c>
      <c r="AF3345" s="3">
        <v>202526</v>
      </c>
      <c r="AG3345" s="3" t="s">
        <v>193</v>
      </c>
      <c r="AH3345" s="3">
        <v>542</v>
      </c>
      <c r="AI3345" s="3">
        <v>69.2</v>
      </c>
      <c r="AJ3345" s="3" t="s">
        <v>257</v>
      </c>
      <c r="AK3345" s="3">
        <v>4</v>
      </c>
      <c r="AL3345" s="3">
        <v>0</v>
      </c>
    </row>
    <row r="3346" spans="31:38" x14ac:dyDescent="0.25">
      <c r="AE3346" s="3" t="str">
        <f t="shared" si="130"/>
        <v>RA_574_69.2_4_202526</v>
      </c>
      <c r="AF3346" s="3">
        <v>202526</v>
      </c>
      <c r="AG3346" s="3" t="s">
        <v>193</v>
      </c>
      <c r="AH3346" s="3">
        <v>574</v>
      </c>
      <c r="AI3346" s="3">
        <v>69.2</v>
      </c>
      <c r="AJ3346" s="3" t="s">
        <v>257</v>
      </c>
      <c r="AK3346" s="3">
        <v>4</v>
      </c>
      <c r="AL3346" s="3">
        <v>0</v>
      </c>
    </row>
    <row r="3347" spans="31:38" x14ac:dyDescent="0.25">
      <c r="AE3347" s="3" t="str">
        <f t="shared" si="130"/>
        <v>RA_522_69.2_4_202526</v>
      </c>
      <c r="AF3347" s="3">
        <v>202526</v>
      </c>
      <c r="AG3347" s="3" t="s">
        <v>193</v>
      </c>
      <c r="AH3347" s="3">
        <v>522</v>
      </c>
      <c r="AI3347" s="3">
        <v>69.2</v>
      </c>
      <c r="AJ3347" s="3" t="s">
        <v>257</v>
      </c>
      <c r="AK3347" s="3">
        <v>4</v>
      </c>
      <c r="AL3347" s="3">
        <v>376.41699999999997</v>
      </c>
    </row>
    <row r="3348" spans="31:38" x14ac:dyDescent="0.25">
      <c r="AE3348" s="3" t="str">
        <f t="shared" si="130"/>
        <v>RA_512_69.2_4_202526</v>
      </c>
      <c r="AF3348" s="3">
        <v>202526</v>
      </c>
      <c r="AG3348" s="3" t="s">
        <v>193</v>
      </c>
      <c r="AH3348" s="3">
        <v>512</v>
      </c>
      <c r="AI3348" s="3">
        <v>69.2</v>
      </c>
      <c r="AJ3348" s="3" t="s">
        <v>257</v>
      </c>
      <c r="AK3348" s="3">
        <v>4</v>
      </c>
      <c r="AL3348" s="3">
        <v>0</v>
      </c>
    </row>
    <row r="3349" spans="31:38" x14ac:dyDescent="0.25">
      <c r="AE3349" s="3" t="str">
        <f t="shared" si="130"/>
        <v>RA_545_69.2_4_202526</v>
      </c>
      <c r="AF3349" s="3">
        <v>202526</v>
      </c>
      <c r="AG3349" s="3" t="s">
        <v>193</v>
      </c>
      <c r="AH3349" s="3">
        <v>545</v>
      </c>
      <c r="AI3349" s="3">
        <v>69.2</v>
      </c>
      <c r="AJ3349" s="3" t="s">
        <v>257</v>
      </c>
      <c r="AK3349" s="3">
        <v>4</v>
      </c>
      <c r="AL3349" s="3">
        <v>0</v>
      </c>
    </row>
    <row r="3350" spans="31:38" x14ac:dyDescent="0.25">
      <c r="AE3350" s="3" t="str">
        <f t="shared" si="130"/>
        <v>RA_586_69.2_4_202526</v>
      </c>
      <c r="AF3350" s="3">
        <v>202526</v>
      </c>
      <c r="AG3350" s="3" t="s">
        <v>193</v>
      </c>
      <c r="AH3350" s="3">
        <v>586</v>
      </c>
      <c r="AI3350" s="3">
        <v>69.2</v>
      </c>
      <c r="AJ3350" s="3" t="s">
        <v>257</v>
      </c>
      <c r="AK3350" s="3">
        <v>4</v>
      </c>
      <c r="AL3350" s="3">
        <v>0</v>
      </c>
    </row>
    <row r="3351" spans="31:38" x14ac:dyDescent="0.25">
      <c r="AE3351" s="3" t="str">
        <f t="shared" si="130"/>
        <v>RA_516_69.2_4_202526</v>
      </c>
      <c r="AF3351" s="3">
        <v>202526</v>
      </c>
      <c r="AG3351" s="3" t="s">
        <v>193</v>
      </c>
      <c r="AH3351" s="3">
        <v>516</v>
      </c>
      <c r="AI3351" s="3">
        <v>69.2</v>
      </c>
      <c r="AJ3351" s="3" t="s">
        <v>257</v>
      </c>
      <c r="AK3351" s="3">
        <v>4</v>
      </c>
      <c r="AL3351" s="3">
        <v>0</v>
      </c>
    </row>
    <row r="3352" spans="31:38" x14ac:dyDescent="0.25">
      <c r="AE3352" s="3" t="str">
        <f t="shared" si="130"/>
        <v>RA_520_69.2_4_202526</v>
      </c>
      <c r="AF3352" s="3">
        <v>202526</v>
      </c>
      <c r="AG3352" s="3" t="s">
        <v>193</v>
      </c>
      <c r="AH3352" s="3">
        <v>520</v>
      </c>
      <c r="AI3352" s="3">
        <v>69.2</v>
      </c>
      <c r="AJ3352" s="3" t="s">
        <v>257</v>
      </c>
      <c r="AK3352" s="3">
        <v>4</v>
      </c>
      <c r="AL3352" s="3">
        <v>45.527000000000001</v>
      </c>
    </row>
    <row r="3353" spans="31:38" x14ac:dyDescent="0.25">
      <c r="AE3353" s="3" t="str">
        <f t="shared" si="130"/>
        <v>RA_514_69.2_4_202526</v>
      </c>
      <c r="AF3353" s="3">
        <v>202526</v>
      </c>
      <c r="AG3353" s="3" t="s">
        <v>193</v>
      </c>
      <c r="AH3353" s="3">
        <v>514</v>
      </c>
      <c r="AI3353" s="3">
        <v>69.2</v>
      </c>
      <c r="AJ3353" s="3" t="s">
        <v>257</v>
      </c>
      <c r="AK3353" s="3">
        <v>4</v>
      </c>
      <c r="AL3353" s="3">
        <v>543.00099999999998</v>
      </c>
    </row>
    <row r="3354" spans="31:38" x14ac:dyDescent="0.25">
      <c r="AE3354" s="3" t="str">
        <f t="shared" si="130"/>
        <v>RA_524_69.2_4_202526</v>
      </c>
      <c r="AF3354" s="3">
        <v>202526</v>
      </c>
      <c r="AG3354" s="3" t="s">
        <v>193</v>
      </c>
      <c r="AH3354" s="3">
        <v>524</v>
      </c>
      <c r="AI3354" s="3">
        <v>69.2</v>
      </c>
      <c r="AJ3354" s="3" t="s">
        <v>257</v>
      </c>
      <c r="AK3354" s="3">
        <v>4</v>
      </c>
      <c r="AL3354" s="3">
        <v>0</v>
      </c>
    </row>
    <row r="3355" spans="31:38" x14ac:dyDescent="0.25">
      <c r="AE3355" s="3" t="str">
        <f t="shared" si="130"/>
        <v>RA_526_69.2_4_202526</v>
      </c>
      <c r="AF3355" s="3">
        <v>202526</v>
      </c>
      <c r="AG3355" s="3" t="s">
        <v>193</v>
      </c>
      <c r="AH3355" s="3">
        <v>526</v>
      </c>
      <c r="AI3355" s="3">
        <v>69.2</v>
      </c>
      <c r="AJ3355" s="3" t="s">
        <v>257</v>
      </c>
      <c r="AK3355" s="3">
        <v>4</v>
      </c>
      <c r="AL3355" s="3">
        <v>0</v>
      </c>
    </row>
    <row r="3356" spans="31:38" x14ac:dyDescent="0.25">
      <c r="AE3356" s="3" t="str">
        <f t="shared" si="130"/>
        <v>RA_528_69.2_4_202526</v>
      </c>
      <c r="AF3356" s="3">
        <v>202526</v>
      </c>
      <c r="AG3356" s="3" t="s">
        <v>193</v>
      </c>
      <c r="AH3356" s="3">
        <v>528</v>
      </c>
      <c r="AI3356" s="3">
        <v>69.2</v>
      </c>
      <c r="AJ3356" s="3" t="s">
        <v>257</v>
      </c>
      <c r="AK3356" s="3">
        <v>4</v>
      </c>
      <c r="AL3356" s="3">
        <v>0</v>
      </c>
    </row>
    <row r="3357" spans="31:38" x14ac:dyDescent="0.25">
      <c r="AE3357" s="3" t="str">
        <f t="shared" si="130"/>
        <v>RA_530_69.2_4_202526</v>
      </c>
      <c r="AF3357" s="3">
        <v>202526</v>
      </c>
      <c r="AG3357" s="3" t="s">
        <v>193</v>
      </c>
      <c r="AH3357" s="3">
        <v>530</v>
      </c>
      <c r="AI3357" s="3">
        <v>69.2</v>
      </c>
      <c r="AJ3357" s="3" t="s">
        <v>257</v>
      </c>
      <c r="AK3357" s="3">
        <v>4</v>
      </c>
      <c r="AL3357" s="3">
        <v>0</v>
      </c>
    </row>
    <row r="3358" spans="31:38" x14ac:dyDescent="0.25">
      <c r="AE3358" s="3" t="str">
        <f t="shared" si="130"/>
        <v>RA_532_69.2_4_202526</v>
      </c>
      <c r="AF3358" s="3">
        <v>202526</v>
      </c>
      <c r="AG3358" s="3" t="s">
        <v>193</v>
      </c>
      <c r="AH3358" s="3">
        <v>532</v>
      </c>
      <c r="AI3358" s="3">
        <v>69.2</v>
      </c>
      <c r="AJ3358" s="3" t="s">
        <v>257</v>
      </c>
      <c r="AK3358" s="3">
        <v>4</v>
      </c>
      <c r="AL3358" s="3">
        <v>992.25599999999997</v>
      </c>
    </row>
    <row r="3359" spans="31:38" x14ac:dyDescent="0.25">
      <c r="AE3359" s="3" t="str">
        <f t="shared" si="130"/>
        <v>RA_534_69.2_4_202526</v>
      </c>
      <c r="AF3359" s="3">
        <v>202526</v>
      </c>
      <c r="AG3359" s="3" t="s">
        <v>193</v>
      </c>
      <c r="AH3359" s="3">
        <v>534</v>
      </c>
      <c r="AI3359" s="3">
        <v>69.2</v>
      </c>
      <c r="AJ3359" s="3" t="s">
        <v>257</v>
      </c>
      <c r="AK3359" s="3">
        <v>4</v>
      </c>
      <c r="AL3359" s="3">
        <v>615.17499999999995</v>
      </c>
    </row>
    <row r="3360" spans="31:38" x14ac:dyDescent="0.25">
      <c r="AE3360" s="3" t="str">
        <f t="shared" si="130"/>
        <v>RA_536_69.2_4_202526</v>
      </c>
      <c r="AF3360" s="3">
        <v>202526</v>
      </c>
      <c r="AG3360" s="3" t="s">
        <v>193</v>
      </c>
      <c r="AH3360" s="3">
        <v>536</v>
      </c>
      <c r="AI3360" s="3">
        <v>69.2</v>
      </c>
      <c r="AJ3360" s="3" t="s">
        <v>257</v>
      </c>
      <c r="AK3360" s="3">
        <v>4</v>
      </c>
      <c r="AL3360" s="3">
        <v>269.39999999999998</v>
      </c>
    </row>
    <row r="3361" spans="31:38" x14ac:dyDescent="0.25">
      <c r="AE3361" s="3" t="str">
        <f t="shared" si="130"/>
        <v>RA_538_69.2_4_202526</v>
      </c>
      <c r="AF3361" s="3">
        <v>202526</v>
      </c>
      <c r="AG3361" s="3" t="s">
        <v>193</v>
      </c>
      <c r="AH3361" s="3">
        <v>538</v>
      </c>
      <c r="AI3361" s="3">
        <v>69.2</v>
      </c>
      <c r="AJ3361" s="3" t="s">
        <v>257</v>
      </c>
      <c r="AK3361" s="3">
        <v>4</v>
      </c>
      <c r="AL3361" s="3">
        <v>41.900061405340786</v>
      </c>
    </row>
    <row r="3362" spans="31:38" x14ac:dyDescent="0.25">
      <c r="AE3362" s="3" t="str">
        <f t="shared" si="130"/>
        <v>RA_540_69.2_4_202526</v>
      </c>
      <c r="AF3362" s="3">
        <v>202526</v>
      </c>
      <c r="AG3362" s="3" t="s">
        <v>193</v>
      </c>
      <c r="AH3362" s="3">
        <v>540</v>
      </c>
      <c r="AI3362" s="3">
        <v>69.2</v>
      </c>
      <c r="AJ3362" s="3" t="s">
        <v>257</v>
      </c>
      <c r="AK3362" s="3">
        <v>4</v>
      </c>
      <c r="AL3362" s="3">
        <v>193.614</v>
      </c>
    </row>
    <row r="3363" spans="31:38" x14ac:dyDescent="0.25">
      <c r="AE3363" s="3" t="str">
        <f t="shared" si="130"/>
        <v>RA_518_69.2_4_202526</v>
      </c>
      <c r="AF3363" s="3">
        <v>202526</v>
      </c>
      <c r="AG3363" s="3" t="s">
        <v>193</v>
      </c>
      <c r="AH3363" s="3">
        <v>518</v>
      </c>
      <c r="AI3363" s="3">
        <v>69.2</v>
      </c>
      <c r="AJ3363" s="3" t="s">
        <v>257</v>
      </c>
      <c r="AK3363" s="3">
        <v>4</v>
      </c>
      <c r="AL3363" s="3">
        <v>0</v>
      </c>
    </row>
    <row r="3364" spans="31:38" x14ac:dyDescent="0.25">
      <c r="AE3364" s="3" t="str">
        <f t="shared" si="130"/>
        <v>RA_542_69.2_4_202425</v>
      </c>
      <c r="AF3364" s="3">
        <v>202425</v>
      </c>
      <c r="AG3364" s="3" t="s">
        <v>193</v>
      </c>
      <c r="AH3364" s="3">
        <v>542</v>
      </c>
      <c r="AI3364" s="3">
        <v>69.2</v>
      </c>
      <c r="AJ3364" s="3" t="s">
        <v>257</v>
      </c>
      <c r="AK3364" s="3">
        <v>4</v>
      </c>
      <c r="AL3364" s="3">
        <v>0</v>
      </c>
    </row>
    <row r="3365" spans="31:38" x14ac:dyDescent="0.25">
      <c r="AE3365" s="3" t="str">
        <f t="shared" si="130"/>
        <v>RA_544_69.2_4_202425</v>
      </c>
      <c r="AF3365" s="3">
        <v>202425</v>
      </c>
      <c r="AG3365" s="3" t="s">
        <v>193</v>
      </c>
      <c r="AH3365" s="3">
        <v>544</v>
      </c>
      <c r="AI3365" s="3">
        <v>69.2</v>
      </c>
      <c r="AJ3365" s="3" t="s">
        <v>257</v>
      </c>
      <c r="AK3365" s="3">
        <v>4</v>
      </c>
      <c r="AL3365" s="3">
        <v>0</v>
      </c>
    </row>
    <row r="3366" spans="31:38" x14ac:dyDescent="0.25">
      <c r="AE3366" s="3" t="str">
        <f t="shared" si="130"/>
        <v>RA_545_69.2_4_202425</v>
      </c>
      <c r="AF3366" s="3">
        <v>202425</v>
      </c>
      <c r="AG3366" s="3" t="s">
        <v>193</v>
      </c>
      <c r="AH3366" s="3">
        <v>545</v>
      </c>
      <c r="AI3366" s="3">
        <v>69.2</v>
      </c>
      <c r="AJ3366" s="3" t="s">
        <v>257</v>
      </c>
      <c r="AK3366" s="3">
        <v>4</v>
      </c>
      <c r="AL3366" s="3">
        <v>0</v>
      </c>
    </row>
    <row r="3367" spans="31:38" x14ac:dyDescent="0.25">
      <c r="AE3367" s="3" t="str">
        <f t="shared" si="130"/>
        <v>RA_546_69.2_4_202425</v>
      </c>
      <c r="AF3367" s="3">
        <v>202425</v>
      </c>
      <c r="AG3367" s="3" t="s">
        <v>193</v>
      </c>
      <c r="AH3367" s="3">
        <v>546</v>
      </c>
      <c r="AI3367" s="3">
        <v>69.2</v>
      </c>
      <c r="AJ3367" s="3" t="s">
        <v>257</v>
      </c>
      <c r="AK3367" s="3">
        <v>4</v>
      </c>
      <c r="AL3367" s="3">
        <v>882</v>
      </c>
    </row>
    <row r="3368" spans="31:38" x14ac:dyDescent="0.25">
      <c r="AE3368" s="3" t="str">
        <f t="shared" si="130"/>
        <v>RA_548_69.2_4_202425</v>
      </c>
      <c r="AF3368" s="3">
        <v>202425</v>
      </c>
      <c r="AG3368" s="3" t="s">
        <v>193</v>
      </c>
      <c r="AH3368" s="3">
        <v>548</v>
      </c>
      <c r="AI3368" s="3">
        <v>69.2</v>
      </c>
      <c r="AJ3368" s="3" t="s">
        <v>257</v>
      </c>
      <c r="AK3368" s="3">
        <v>4</v>
      </c>
      <c r="AL3368" s="3">
        <v>0</v>
      </c>
    </row>
    <row r="3369" spans="31:38" x14ac:dyDescent="0.25">
      <c r="AE3369" s="3" t="str">
        <f t="shared" si="130"/>
        <v>RA_550_69.2_4_202425</v>
      </c>
      <c r="AF3369" s="3">
        <v>202425</v>
      </c>
      <c r="AG3369" s="3" t="s">
        <v>193</v>
      </c>
      <c r="AH3369" s="3">
        <v>550</v>
      </c>
      <c r="AI3369" s="3">
        <v>69.2</v>
      </c>
      <c r="AJ3369" s="3" t="s">
        <v>257</v>
      </c>
      <c r="AK3369" s="3">
        <v>4</v>
      </c>
      <c r="AL3369" s="3">
        <v>1001.56</v>
      </c>
    </row>
    <row r="3370" spans="31:38" x14ac:dyDescent="0.25">
      <c r="AE3370" s="3" t="str">
        <f t="shared" si="130"/>
        <v>RA_552_69.2_4_202425</v>
      </c>
      <c r="AF3370" s="3">
        <v>202425</v>
      </c>
      <c r="AG3370" s="3" t="s">
        <v>193</v>
      </c>
      <c r="AH3370" s="3">
        <v>552</v>
      </c>
      <c r="AI3370" s="3">
        <v>69.2</v>
      </c>
      <c r="AJ3370" s="3" t="s">
        <v>257</v>
      </c>
      <c r="AK3370" s="3">
        <v>4</v>
      </c>
      <c r="AL3370" s="3">
        <v>-84.75</v>
      </c>
    </row>
    <row r="3371" spans="31:38" x14ac:dyDescent="0.25">
      <c r="AE3371" s="3" t="str">
        <f t="shared" si="130"/>
        <v>RA_562_69.2_4_202425</v>
      </c>
      <c r="AF3371" s="3">
        <v>202425</v>
      </c>
      <c r="AG3371" s="3" t="s">
        <v>193</v>
      </c>
      <c r="AH3371" s="3">
        <v>562</v>
      </c>
      <c r="AI3371" s="3">
        <v>69.2</v>
      </c>
      <c r="AJ3371" s="3" t="s">
        <v>257</v>
      </c>
      <c r="AK3371" s="3">
        <v>4</v>
      </c>
      <c r="AL3371" s="3">
        <v>0</v>
      </c>
    </row>
    <row r="3372" spans="31:38" x14ac:dyDescent="0.25">
      <c r="AE3372" s="3" t="str">
        <f t="shared" si="130"/>
        <v>RA_564_69.2_4_202425</v>
      </c>
      <c r="AF3372" s="3">
        <v>202425</v>
      </c>
      <c r="AG3372" s="3" t="s">
        <v>193</v>
      </c>
      <c r="AH3372" s="3">
        <v>564</v>
      </c>
      <c r="AI3372" s="3">
        <v>69.2</v>
      </c>
      <c r="AJ3372" s="3" t="s">
        <v>257</v>
      </c>
      <c r="AK3372" s="3">
        <v>4</v>
      </c>
      <c r="AL3372" s="3">
        <v>0</v>
      </c>
    </row>
    <row r="3373" spans="31:38" x14ac:dyDescent="0.25">
      <c r="AE3373" s="3" t="str">
        <f t="shared" si="130"/>
        <v>RA_566_69.2_4_202425</v>
      </c>
      <c r="AF3373" s="3">
        <v>202425</v>
      </c>
      <c r="AG3373" s="3" t="s">
        <v>193</v>
      </c>
      <c r="AH3373" s="3">
        <v>566</v>
      </c>
      <c r="AI3373" s="3">
        <v>69.2</v>
      </c>
      <c r="AJ3373" s="3" t="s">
        <v>257</v>
      </c>
      <c r="AK3373" s="3">
        <v>4</v>
      </c>
      <c r="AL3373" s="3">
        <v>0</v>
      </c>
    </row>
    <row r="3374" spans="31:38" x14ac:dyDescent="0.25">
      <c r="AE3374" s="3" t="str">
        <f t="shared" si="130"/>
        <v>RA_540_69.2_4_202425</v>
      </c>
      <c r="AF3374" s="3">
        <v>202425</v>
      </c>
      <c r="AG3374" s="3" t="s">
        <v>193</v>
      </c>
      <c r="AH3374" s="3">
        <v>540</v>
      </c>
      <c r="AI3374" s="3">
        <v>69.2</v>
      </c>
      <c r="AJ3374" s="3" t="s">
        <v>257</v>
      </c>
      <c r="AK3374" s="3">
        <v>4</v>
      </c>
      <c r="AL3374" s="3">
        <v>200.029</v>
      </c>
    </row>
    <row r="3375" spans="31:38" x14ac:dyDescent="0.25">
      <c r="AE3375" s="3" t="str">
        <f t="shared" si="130"/>
        <v>RA_572_69.2_4_202425</v>
      </c>
      <c r="AF3375" s="3">
        <v>202425</v>
      </c>
      <c r="AG3375" s="3" t="s">
        <v>193</v>
      </c>
      <c r="AH3375" s="3">
        <v>572</v>
      </c>
      <c r="AI3375" s="3">
        <v>69.2</v>
      </c>
      <c r="AJ3375" s="3" t="s">
        <v>257</v>
      </c>
      <c r="AK3375" s="3">
        <v>4</v>
      </c>
      <c r="AL3375" s="3">
        <v>0</v>
      </c>
    </row>
    <row r="3376" spans="31:38" x14ac:dyDescent="0.25">
      <c r="AE3376" s="3" t="str">
        <f t="shared" si="130"/>
        <v>RA_522_69.2_4_202425</v>
      </c>
      <c r="AF3376" s="3">
        <v>202425</v>
      </c>
      <c r="AG3376" s="3" t="s">
        <v>193</v>
      </c>
      <c r="AH3376" s="3">
        <v>522</v>
      </c>
      <c r="AI3376" s="3">
        <v>69.2</v>
      </c>
      <c r="AJ3376" s="3" t="s">
        <v>257</v>
      </c>
      <c r="AK3376" s="3">
        <v>4</v>
      </c>
      <c r="AL3376" s="3">
        <v>390.33898000000005</v>
      </c>
    </row>
    <row r="3377" spans="31:38" x14ac:dyDescent="0.25">
      <c r="AE3377" s="3" t="str">
        <f t="shared" si="130"/>
        <v>RA_568_69.2_4_202425</v>
      </c>
      <c r="AF3377" s="3">
        <v>202425</v>
      </c>
      <c r="AG3377" s="3" t="s">
        <v>193</v>
      </c>
      <c r="AH3377" s="3">
        <v>568</v>
      </c>
      <c r="AI3377" s="3">
        <v>69.2</v>
      </c>
      <c r="AJ3377" s="3" t="s">
        <v>257</v>
      </c>
      <c r="AK3377" s="3">
        <v>4</v>
      </c>
      <c r="AL3377" s="3">
        <v>0</v>
      </c>
    </row>
    <row r="3378" spans="31:38" x14ac:dyDescent="0.25">
      <c r="AE3378" s="3" t="str">
        <f t="shared" si="130"/>
        <v>RA_538_69.2_4_202425</v>
      </c>
      <c r="AF3378" s="3">
        <v>202425</v>
      </c>
      <c r="AG3378" s="3" t="s">
        <v>193</v>
      </c>
      <c r="AH3378" s="3">
        <v>538</v>
      </c>
      <c r="AI3378" s="3">
        <v>69.2</v>
      </c>
      <c r="AJ3378" s="3" t="s">
        <v>257</v>
      </c>
      <c r="AK3378" s="3">
        <v>4</v>
      </c>
      <c r="AL3378" s="3">
        <v>16.015000000000001</v>
      </c>
    </row>
    <row r="3379" spans="31:38" x14ac:dyDescent="0.25">
      <c r="AE3379" s="3" t="str">
        <f t="shared" si="130"/>
        <v>RA_536_69.2_4_202425</v>
      </c>
      <c r="AF3379" s="3">
        <v>202425</v>
      </c>
      <c r="AG3379" s="3" t="s">
        <v>193</v>
      </c>
      <c r="AH3379" s="3">
        <v>536</v>
      </c>
      <c r="AI3379" s="3">
        <v>69.2</v>
      </c>
      <c r="AJ3379" s="3" t="s">
        <v>257</v>
      </c>
      <c r="AK3379" s="3">
        <v>4</v>
      </c>
      <c r="AL3379" s="3">
        <v>459.67</v>
      </c>
    </row>
    <row r="3380" spans="31:38" x14ac:dyDescent="0.25">
      <c r="AE3380" s="3" t="str">
        <f t="shared" si="130"/>
        <v>RA_534_69.2_4_202425</v>
      </c>
      <c r="AF3380" s="3">
        <v>202425</v>
      </c>
      <c r="AG3380" s="3" t="s">
        <v>193</v>
      </c>
      <c r="AH3380" s="3">
        <v>534</v>
      </c>
      <c r="AI3380" s="3">
        <v>69.2</v>
      </c>
      <c r="AJ3380" s="3" t="s">
        <v>257</v>
      </c>
      <c r="AK3380" s="3">
        <v>4</v>
      </c>
      <c r="AL3380" s="3">
        <v>596.197</v>
      </c>
    </row>
    <row r="3381" spans="31:38" x14ac:dyDescent="0.25">
      <c r="AE3381" s="3" t="str">
        <f t="shared" si="130"/>
        <v>RA_532_69.2_4_202425</v>
      </c>
      <c r="AF3381" s="3">
        <v>202425</v>
      </c>
      <c r="AG3381" s="3" t="s">
        <v>193</v>
      </c>
      <c r="AH3381" s="3">
        <v>532</v>
      </c>
      <c r="AI3381" s="3">
        <v>69.2</v>
      </c>
      <c r="AJ3381" s="3" t="s">
        <v>257</v>
      </c>
      <c r="AK3381" s="3">
        <v>4</v>
      </c>
      <c r="AL3381" s="3">
        <v>937.25599999999997</v>
      </c>
    </row>
    <row r="3382" spans="31:38" x14ac:dyDescent="0.25">
      <c r="AE3382" s="3" t="str">
        <f t="shared" si="130"/>
        <v>RA_530_69.2_4_202425</v>
      </c>
      <c r="AF3382" s="3">
        <v>202425</v>
      </c>
      <c r="AG3382" s="3" t="s">
        <v>193</v>
      </c>
      <c r="AH3382" s="3">
        <v>530</v>
      </c>
      <c r="AI3382" s="3">
        <v>69.2</v>
      </c>
      <c r="AJ3382" s="3" t="s">
        <v>257</v>
      </c>
      <c r="AK3382" s="3">
        <v>4</v>
      </c>
      <c r="AL3382" s="3">
        <v>0</v>
      </c>
    </row>
    <row r="3383" spans="31:38" x14ac:dyDescent="0.25">
      <c r="AE3383" s="3" t="str">
        <f t="shared" si="130"/>
        <v>RA_528_69.2_4_202425</v>
      </c>
      <c r="AF3383" s="3">
        <v>202425</v>
      </c>
      <c r="AG3383" s="3" t="s">
        <v>193</v>
      </c>
      <c r="AH3383" s="3">
        <v>528</v>
      </c>
      <c r="AI3383" s="3">
        <v>69.2</v>
      </c>
      <c r="AJ3383" s="3" t="s">
        <v>257</v>
      </c>
      <c r="AK3383" s="3">
        <v>4</v>
      </c>
      <c r="AL3383" s="3">
        <v>0</v>
      </c>
    </row>
    <row r="3384" spans="31:38" x14ac:dyDescent="0.25">
      <c r="AE3384" s="3" t="str">
        <f t="shared" si="130"/>
        <v>RA_524_69.2_4_202425</v>
      </c>
      <c r="AF3384" s="3">
        <v>202425</v>
      </c>
      <c r="AG3384" s="3" t="s">
        <v>193</v>
      </c>
      <c r="AH3384" s="3">
        <v>524</v>
      </c>
      <c r="AI3384" s="3">
        <v>69.2</v>
      </c>
      <c r="AJ3384" s="3" t="s">
        <v>257</v>
      </c>
      <c r="AK3384" s="3">
        <v>4</v>
      </c>
      <c r="AL3384" s="3">
        <v>0</v>
      </c>
    </row>
    <row r="3385" spans="31:38" x14ac:dyDescent="0.25">
      <c r="AE3385" s="3" t="str">
        <f t="shared" si="130"/>
        <v>RA_520_69.2_4_202425</v>
      </c>
      <c r="AF3385" s="3">
        <v>202425</v>
      </c>
      <c r="AG3385" s="3" t="s">
        <v>193</v>
      </c>
      <c r="AH3385" s="3">
        <v>520</v>
      </c>
      <c r="AI3385" s="3">
        <v>69.2</v>
      </c>
      <c r="AJ3385" s="3" t="s">
        <v>257</v>
      </c>
      <c r="AK3385" s="3">
        <v>4</v>
      </c>
      <c r="AL3385" s="3">
        <v>51.171999999999997</v>
      </c>
    </row>
    <row r="3386" spans="31:38" x14ac:dyDescent="0.25">
      <c r="AE3386" s="3" t="str">
        <f t="shared" si="130"/>
        <v>RA_518_69.2_4_202425</v>
      </c>
      <c r="AF3386" s="3">
        <v>202425</v>
      </c>
      <c r="AG3386" s="3" t="s">
        <v>193</v>
      </c>
      <c r="AH3386" s="3">
        <v>518</v>
      </c>
      <c r="AI3386" s="3">
        <v>69.2</v>
      </c>
      <c r="AJ3386" s="3" t="s">
        <v>257</v>
      </c>
      <c r="AK3386" s="3">
        <v>4</v>
      </c>
      <c r="AL3386" s="3">
        <v>0</v>
      </c>
    </row>
    <row r="3387" spans="31:38" x14ac:dyDescent="0.25">
      <c r="AE3387" s="3" t="str">
        <f t="shared" si="130"/>
        <v>RA_516_69.2_4_202425</v>
      </c>
      <c r="AF3387" s="3">
        <v>202425</v>
      </c>
      <c r="AG3387" s="3" t="s">
        <v>193</v>
      </c>
      <c r="AH3387" s="3">
        <v>516</v>
      </c>
      <c r="AI3387" s="3">
        <v>69.2</v>
      </c>
      <c r="AJ3387" s="3" t="s">
        <v>257</v>
      </c>
      <c r="AK3387" s="3">
        <v>4</v>
      </c>
      <c r="AL3387" s="3">
        <v>0</v>
      </c>
    </row>
    <row r="3388" spans="31:38" x14ac:dyDescent="0.25">
      <c r="AE3388" s="3" t="str">
        <f t="shared" si="130"/>
        <v>RA_514_69.2_4_202425</v>
      </c>
      <c r="AF3388" s="3">
        <v>202425</v>
      </c>
      <c r="AG3388" s="3" t="s">
        <v>193</v>
      </c>
      <c r="AH3388" s="3">
        <v>514</v>
      </c>
      <c r="AI3388" s="3">
        <v>69.2</v>
      </c>
      <c r="AJ3388" s="3" t="s">
        <v>257</v>
      </c>
      <c r="AK3388" s="3">
        <v>4</v>
      </c>
      <c r="AL3388" s="3">
        <v>512.17399999999998</v>
      </c>
    </row>
    <row r="3389" spans="31:38" x14ac:dyDescent="0.25">
      <c r="AE3389" s="3" t="str">
        <f t="shared" si="130"/>
        <v>RA_512_69.2_4_202425</v>
      </c>
      <c r="AF3389" s="3">
        <v>202425</v>
      </c>
      <c r="AG3389" s="3" t="s">
        <v>193</v>
      </c>
      <c r="AH3389" s="3">
        <v>512</v>
      </c>
      <c r="AI3389" s="3">
        <v>69.2</v>
      </c>
      <c r="AJ3389" s="3" t="s">
        <v>257</v>
      </c>
      <c r="AK3389" s="3">
        <v>4</v>
      </c>
      <c r="AL3389" s="3">
        <v>0</v>
      </c>
    </row>
    <row r="3390" spans="31:38" x14ac:dyDescent="0.25">
      <c r="AE3390" s="3" t="str">
        <f t="shared" si="130"/>
        <v>RA_574_69.2_4_202425</v>
      </c>
      <c r="AF3390" s="3">
        <v>202425</v>
      </c>
      <c r="AG3390" s="3" t="s">
        <v>193</v>
      </c>
      <c r="AH3390" s="3">
        <v>574</v>
      </c>
      <c r="AI3390" s="3">
        <v>69.2</v>
      </c>
      <c r="AJ3390" s="3" t="s">
        <v>257</v>
      </c>
      <c r="AK3390" s="3">
        <v>4</v>
      </c>
      <c r="AL3390" s="3">
        <v>0</v>
      </c>
    </row>
    <row r="3391" spans="31:38" x14ac:dyDescent="0.25">
      <c r="AE3391" s="3" t="str">
        <f t="shared" si="130"/>
        <v>RA_526_69.2_4_202425</v>
      </c>
      <c r="AF3391" s="3">
        <v>202425</v>
      </c>
      <c r="AG3391" s="3" t="s">
        <v>193</v>
      </c>
      <c r="AH3391" s="3">
        <v>526</v>
      </c>
      <c r="AI3391" s="3">
        <v>69.2</v>
      </c>
      <c r="AJ3391" s="3" t="s">
        <v>257</v>
      </c>
      <c r="AK3391" s="3">
        <v>4</v>
      </c>
      <c r="AL3391" s="3">
        <v>0</v>
      </c>
    </row>
    <row r="3392" spans="31:38" x14ac:dyDescent="0.25">
      <c r="AE3392" s="3" t="str">
        <f t="shared" si="130"/>
        <v>RA_582_69.2_4_202425</v>
      </c>
      <c r="AF3392" s="3">
        <v>202425</v>
      </c>
      <c r="AG3392" s="3" t="s">
        <v>193</v>
      </c>
      <c r="AH3392" s="3">
        <v>582</v>
      </c>
      <c r="AI3392" s="3">
        <v>69.2</v>
      </c>
      <c r="AJ3392" s="3" t="s">
        <v>257</v>
      </c>
      <c r="AK3392" s="3">
        <v>4</v>
      </c>
      <c r="AL3392" s="3">
        <v>0</v>
      </c>
    </row>
    <row r="3393" spans="31:38" x14ac:dyDescent="0.25">
      <c r="AE3393" s="3" t="str">
        <f t="shared" si="130"/>
        <v>RA_584_69.2_4_202425</v>
      </c>
      <c r="AF3393" s="3">
        <v>202425</v>
      </c>
      <c r="AG3393" s="3" t="s">
        <v>193</v>
      </c>
      <c r="AH3393" s="3">
        <v>584</v>
      </c>
      <c r="AI3393" s="3">
        <v>69.2</v>
      </c>
      <c r="AJ3393" s="3" t="s">
        <v>257</v>
      </c>
      <c r="AK3393" s="3">
        <v>4</v>
      </c>
      <c r="AL3393" s="3">
        <v>0</v>
      </c>
    </row>
    <row r="3394" spans="31:38" x14ac:dyDescent="0.25">
      <c r="AE3394" s="3" t="str">
        <f t="shared" si="130"/>
        <v>RA_586_69.2_4_202425</v>
      </c>
      <c r="AF3394" s="3">
        <v>202425</v>
      </c>
      <c r="AG3394" s="3" t="s">
        <v>193</v>
      </c>
      <c r="AH3394" s="3">
        <v>586</v>
      </c>
      <c r="AI3394" s="3">
        <v>69.2</v>
      </c>
      <c r="AJ3394" s="3" t="s">
        <v>257</v>
      </c>
      <c r="AK3394" s="3">
        <v>4</v>
      </c>
      <c r="AL3394" s="3">
        <v>0</v>
      </c>
    </row>
    <row r="3395" spans="31:38" x14ac:dyDescent="0.25">
      <c r="AE3395" s="3" t="str">
        <f t="shared" si="130"/>
        <v>RA_576_69.2_4_202425</v>
      </c>
      <c r="AF3395" s="3">
        <v>202425</v>
      </c>
      <c r="AG3395" s="3" t="s">
        <v>193</v>
      </c>
      <c r="AH3395" s="3">
        <v>576</v>
      </c>
      <c r="AI3395" s="3">
        <v>69.2</v>
      </c>
      <c r="AJ3395" s="3" t="s">
        <v>257</v>
      </c>
      <c r="AK3395" s="3">
        <v>4</v>
      </c>
      <c r="AL3395" s="3">
        <v>0</v>
      </c>
    </row>
    <row r="3396" spans="31:38" x14ac:dyDescent="0.25">
      <c r="AE3396" s="3" t="str">
        <f t="shared" ref="AE3396:AE3459" si="131">AG3396&amp;"_"&amp;AH3396&amp;"_"&amp;AI3396&amp;"_"&amp;AK3396&amp;"_"&amp;AF3396</f>
        <v>RA_562_70_4_202526</v>
      </c>
      <c r="AF3396" s="3">
        <v>202526</v>
      </c>
      <c r="AG3396" s="3" t="s">
        <v>193</v>
      </c>
      <c r="AH3396" s="3">
        <v>562</v>
      </c>
      <c r="AI3396" s="3">
        <v>70</v>
      </c>
      <c r="AJ3396" s="3" t="s">
        <v>199</v>
      </c>
      <c r="AK3396" s="3">
        <v>4</v>
      </c>
      <c r="AL3396" s="3">
        <v>0</v>
      </c>
    </row>
    <row r="3397" spans="31:38" x14ac:dyDescent="0.25">
      <c r="AE3397" s="3" t="str">
        <f t="shared" si="131"/>
        <v>RA_542_70_4_202526</v>
      </c>
      <c r="AF3397" s="3">
        <v>202526</v>
      </c>
      <c r="AG3397" s="3" t="s">
        <v>193</v>
      </c>
      <c r="AH3397" s="3">
        <v>542</v>
      </c>
      <c r="AI3397" s="3">
        <v>70</v>
      </c>
      <c r="AJ3397" s="3" t="s">
        <v>199</v>
      </c>
      <c r="AK3397" s="3">
        <v>4</v>
      </c>
      <c r="AL3397" s="3">
        <v>0</v>
      </c>
    </row>
    <row r="3398" spans="31:38" x14ac:dyDescent="0.25">
      <c r="AE3398" s="3" t="str">
        <f t="shared" si="131"/>
        <v>RA_586_70_4_202526</v>
      </c>
      <c r="AF3398" s="3">
        <v>202526</v>
      </c>
      <c r="AG3398" s="3" t="s">
        <v>193</v>
      </c>
      <c r="AH3398" s="3">
        <v>586</v>
      </c>
      <c r="AI3398" s="3">
        <v>70</v>
      </c>
      <c r="AJ3398" s="3" t="s">
        <v>199</v>
      </c>
      <c r="AK3398" s="3">
        <v>4</v>
      </c>
      <c r="AL3398" s="3">
        <v>0</v>
      </c>
    </row>
    <row r="3399" spans="31:38" x14ac:dyDescent="0.25">
      <c r="AE3399" s="3" t="str">
        <f t="shared" si="131"/>
        <v>RA_546_70_4_202526</v>
      </c>
      <c r="AF3399" s="3">
        <v>202526</v>
      </c>
      <c r="AG3399" s="3" t="s">
        <v>193</v>
      </c>
      <c r="AH3399" s="3">
        <v>546</v>
      </c>
      <c r="AI3399" s="3">
        <v>70</v>
      </c>
      <c r="AJ3399" s="3" t="s">
        <v>199</v>
      </c>
      <c r="AK3399" s="3">
        <v>4</v>
      </c>
      <c r="AL3399" s="3">
        <v>2222</v>
      </c>
    </row>
    <row r="3400" spans="31:38" x14ac:dyDescent="0.25">
      <c r="AE3400" s="3" t="str">
        <f t="shared" si="131"/>
        <v>RA_548_70_4_202526</v>
      </c>
      <c r="AF3400" s="3">
        <v>202526</v>
      </c>
      <c r="AG3400" s="3" t="s">
        <v>193</v>
      </c>
      <c r="AH3400" s="3">
        <v>548</v>
      </c>
      <c r="AI3400" s="3">
        <v>70</v>
      </c>
      <c r="AJ3400" s="3" t="s">
        <v>199</v>
      </c>
      <c r="AK3400" s="3">
        <v>4</v>
      </c>
      <c r="AL3400" s="3">
        <v>1164.087</v>
      </c>
    </row>
    <row r="3401" spans="31:38" x14ac:dyDescent="0.25">
      <c r="AE3401" s="3" t="str">
        <f t="shared" si="131"/>
        <v>RA_550_70_4_202526</v>
      </c>
      <c r="AF3401" s="3">
        <v>202526</v>
      </c>
      <c r="AG3401" s="3" t="s">
        <v>193</v>
      </c>
      <c r="AH3401" s="3">
        <v>550</v>
      </c>
      <c r="AI3401" s="3">
        <v>70</v>
      </c>
      <c r="AJ3401" s="3" t="s">
        <v>199</v>
      </c>
      <c r="AK3401" s="3">
        <v>4</v>
      </c>
      <c r="AL3401" s="3">
        <v>3906.701</v>
      </c>
    </row>
    <row r="3402" spans="31:38" x14ac:dyDescent="0.25">
      <c r="AE3402" s="3" t="str">
        <f t="shared" si="131"/>
        <v>RA_552_70_4_202526</v>
      </c>
      <c r="AF3402" s="3">
        <v>202526</v>
      </c>
      <c r="AG3402" s="3" t="s">
        <v>193</v>
      </c>
      <c r="AH3402" s="3">
        <v>552</v>
      </c>
      <c r="AI3402" s="3">
        <v>70</v>
      </c>
      <c r="AJ3402" s="3" t="s">
        <v>199</v>
      </c>
      <c r="AK3402" s="3">
        <v>4</v>
      </c>
      <c r="AL3402" s="3">
        <v>2873.8599999999997</v>
      </c>
    </row>
    <row r="3403" spans="31:38" x14ac:dyDescent="0.25">
      <c r="AE3403" s="3" t="str">
        <f t="shared" si="131"/>
        <v>RA_544_70_4_202526</v>
      </c>
      <c r="AF3403" s="3">
        <v>202526</v>
      </c>
      <c r="AG3403" s="3" t="s">
        <v>193</v>
      </c>
      <c r="AH3403" s="3">
        <v>544</v>
      </c>
      <c r="AI3403" s="3">
        <v>70</v>
      </c>
      <c r="AJ3403" s="3" t="s">
        <v>199</v>
      </c>
      <c r="AK3403" s="3">
        <v>4</v>
      </c>
      <c r="AL3403" s="3">
        <v>1347.4749999999999</v>
      </c>
    </row>
    <row r="3404" spans="31:38" x14ac:dyDescent="0.25">
      <c r="AE3404" s="3" t="str">
        <f t="shared" si="131"/>
        <v>RA_564_70_4_202526</v>
      </c>
      <c r="AF3404" s="3">
        <v>202526</v>
      </c>
      <c r="AG3404" s="3" t="s">
        <v>193</v>
      </c>
      <c r="AH3404" s="3">
        <v>564</v>
      </c>
      <c r="AI3404" s="3">
        <v>70</v>
      </c>
      <c r="AJ3404" s="3" t="s">
        <v>199</v>
      </c>
      <c r="AK3404" s="3">
        <v>4</v>
      </c>
      <c r="AL3404" s="3">
        <v>0</v>
      </c>
    </row>
    <row r="3405" spans="31:38" x14ac:dyDescent="0.25">
      <c r="AE3405" s="3" t="str">
        <f t="shared" si="131"/>
        <v>RA_566_70_4_202526</v>
      </c>
      <c r="AF3405" s="3">
        <v>202526</v>
      </c>
      <c r="AG3405" s="3" t="s">
        <v>193</v>
      </c>
      <c r="AH3405" s="3">
        <v>566</v>
      </c>
      <c r="AI3405" s="3">
        <v>70</v>
      </c>
      <c r="AJ3405" s="3" t="s">
        <v>199</v>
      </c>
      <c r="AK3405" s="3">
        <v>4</v>
      </c>
      <c r="AL3405" s="3">
        <v>0</v>
      </c>
    </row>
    <row r="3406" spans="31:38" x14ac:dyDescent="0.25">
      <c r="AE3406" s="3" t="str">
        <f t="shared" si="131"/>
        <v>RA_568_70_4_202526</v>
      </c>
      <c r="AF3406" s="3">
        <v>202526</v>
      </c>
      <c r="AG3406" s="3" t="s">
        <v>193</v>
      </c>
      <c r="AH3406" s="3">
        <v>568</v>
      </c>
      <c r="AI3406" s="3">
        <v>70</v>
      </c>
      <c r="AJ3406" s="3" t="s">
        <v>199</v>
      </c>
      <c r="AK3406" s="3">
        <v>4</v>
      </c>
      <c r="AL3406" s="3">
        <v>0</v>
      </c>
    </row>
    <row r="3407" spans="31:38" x14ac:dyDescent="0.25">
      <c r="AE3407" s="3" t="str">
        <f t="shared" si="131"/>
        <v>RA_572_70_4_202526</v>
      </c>
      <c r="AF3407" s="3">
        <v>202526</v>
      </c>
      <c r="AG3407" s="3" t="s">
        <v>193</v>
      </c>
      <c r="AH3407" s="3">
        <v>572</v>
      </c>
      <c r="AI3407" s="3">
        <v>70</v>
      </c>
      <c r="AJ3407" s="3" t="s">
        <v>199</v>
      </c>
      <c r="AK3407" s="3">
        <v>4</v>
      </c>
      <c r="AL3407" s="3">
        <v>0</v>
      </c>
    </row>
    <row r="3408" spans="31:38" x14ac:dyDescent="0.25">
      <c r="AE3408" s="3" t="str">
        <f t="shared" si="131"/>
        <v>RA_574_70_4_202526</v>
      </c>
      <c r="AF3408" s="3">
        <v>202526</v>
      </c>
      <c r="AG3408" s="3" t="s">
        <v>193</v>
      </c>
      <c r="AH3408" s="3">
        <v>574</v>
      </c>
      <c r="AI3408" s="3">
        <v>70</v>
      </c>
      <c r="AJ3408" s="3" t="s">
        <v>199</v>
      </c>
      <c r="AK3408" s="3">
        <v>4</v>
      </c>
      <c r="AL3408" s="3">
        <v>0</v>
      </c>
    </row>
    <row r="3409" spans="31:38" x14ac:dyDescent="0.25">
      <c r="AE3409" s="3" t="str">
        <f t="shared" si="131"/>
        <v>RA_576_70_4_202526</v>
      </c>
      <c r="AF3409" s="3">
        <v>202526</v>
      </c>
      <c r="AG3409" s="3" t="s">
        <v>193</v>
      </c>
      <c r="AH3409" s="3">
        <v>576</v>
      </c>
      <c r="AI3409" s="3">
        <v>70</v>
      </c>
      <c r="AJ3409" s="3" t="s">
        <v>199</v>
      </c>
      <c r="AK3409" s="3">
        <v>4</v>
      </c>
      <c r="AL3409" s="3">
        <v>0</v>
      </c>
    </row>
    <row r="3410" spans="31:38" x14ac:dyDescent="0.25">
      <c r="AE3410" s="3" t="str">
        <f t="shared" si="131"/>
        <v>RA_584_70_4_202526</v>
      </c>
      <c r="AF3410" s="3">
        <v>202526</v>
      </c>
      <c r="AG3410" s="3" t="s">
        <v>193</v>
      </c>
      <c r="AH3410" s="3">
        <v>584</v>
      </c>
      <c r="AI3410" s="3">
        <v>70</v>
      </c>
      <c r="AJ3410" s="3" t="s">
        <v>199</v>
      </c>
      <c r="AK3410" s="3">
        <v>4</v>
      </c>
      <c r="AL3410" s="3">
        <v>0</v>
      </c>
    </row>
    <row r="3411" spans="31:38" x14ac:dyDescent="0.25">
      <c r="AE3411" s="3" t="str">
        <f t="shared" si="131"/>
        <v>RA_582_70_4_202526</v>
      </c>
      <c r="AF3411" s="3">
        <v>202526</v>
      </c>
      <c r="AG3411" s="3" t="s">
        <v>193</v>
      </c>
      <c r="AH3411" s="3">
        <v>582</v>
      </c>
      <c r="AI3411" s="3">
        <v>70</v>
      </c>
      <c r="AJ3411" s="3" t="s">
        <v>199</v>
      </c>
      <c r="AK3411" s="3">
        <v>4</v>
      </c>
      <c r="AL3411" s="3">
        <v>0</v>
      </c>
    </row>
    <row r="3412" spans="31:38" x14ac:dyDescent="0.25">
      <c r="AE3412" s="3" t="str">
        <f t="shared" si="131"/>
        <v>RA_512_70_4_202526</v>
      </c>
      <c r="AF3412" s="3">
        <v>202526</v>
      </c>
      <c r="AG3412" s="3" t="s">
        <v>193</v>
      </c>
      <c r="AH3412" s="3">
        <v>512</v>
      </c>
      <c r="AI3412" s="3">
        <v>70</v>
      </c>
      <c r="AJ3412" s="3" t="s">
        <v>199</v>
      </c>
      <c r="AK3412" s="3">
        <v>4</v>
      </c>
      <c r="AL3412" s="3">
        <v>170.06</v>
      </c>
    </row>
    <row r="3413" spans="31:38" x14ac:dyDescent="0.25">
      <c r="AE3413" s="3" t="str">
        <f t="shared" si="131"/>
        <v>RA_545_70_4_202526</v>
      </c>
      <c r="AF3413" s="3">
        <v>202526</v>
      </c>
      <c r="AG3413" s="3" t="s">
        <v>193</v>
      </c>
      <c r="AH3413" s="3">
        <v>545</v>
      </c>
      <c r="AI3413" s="3">
        <v>70</v>
      </c>
      <c r="AJ3413" s="3" t="s">
        <v>199</v>
      </c>
      <c r="AK3413" s="3">
        <v>4</v>
      </c>
      <c r="AL3413" s="3">
        <v>91.218000000000004</v>
      </c>
    </row>
    <row r="3414" spans="31:38" x14ac:dyDescent="0.25">
      <c r="AE3414" s="3" t="str">
        <f t="shared" si="131"/>
        <v>RA_514_70_4_202526</v>
      </c>
      <c r="AF3414" s="3">
        <v>202526</v>
      </c>
      <c r="AG3414" s="3" t="s">
        <v>193</v>
      </c>
      <c r="AH3414" s="3">
        <v>514</v>
      </c>
      <c r="AI3414" s="3">
        <v>70</v>
      </c>
      <c r="AJ3414" s="3" t="s">
        <v>199</v>
      </c>
      <c r="AK3414" s="3">
        <v>4</v>
      </c>
      <c r="AL3414" s="3">
        <v>917.46799999999996</v>
      </c>
    </row>
    <row r="3415" spans="31:38" x14ac:dyDescent="0.25">
      <c r="AE3415" s="3" t="str">
        <f t="shared" si="131"/>
        <v>RA_516_70_4_202526</v>
      </c>
      <c r="AF3415" s="3">
        <v>202526</v>
      </c>
      <c r="AG3415" s="3" t="s">
        <v>193</v>
      </c>
      <c r="AH3415" s="3">
        <v>516</v>
      </c>
      <c r="AI3415" s="3">
        <v>70</v>
      </c>
      <c r="AJ3415" s="3" t="s">
        <v>199</v>
      </c>
      <c r="AK3415" s="3">
        <v>4</v>
      </c>
      <c r="AL3415" s="3">
        <v>0</v>
      </c>
    </row>
    <row r="3416" spans="31:38" x14ac:dyDescent="0.25">
      <c r="AE3416" s="3" t="str">
        <f t="shared" si="131"/>
        <v>RA_518_70_4_202526</v>
      </c>
      <c r="AF3416" s="3">
        <v>202526</v>
      </c>
      <c r="AG3416" s="3" t="s">
        <v>193</v>
      </c>
      <c r="AH3416" s="3">
        <v>518</v>
      </c>
      <c r="AI3416" s="3">
        <v>70</v>
      </c>
      <c r="AJ3416" s="3" t="s">
        <v>199</v>
      </c>
      <c r="AK3416" s="3">
        <v>4</v>
      </c>
      <c r="AL3416" s="3">
        <v>115.5177355057326</v>
      </c>
    </row>
    <row r="3417" spans="31:38" x14ac:dyDescent="0.25">
      <c r="AE3417" s="3" t="str">
        <f t="shared" si="131"/>
        <v>RA_520_70_4_202526</v>
      </c>
      <c r="AF3417" s="3">
        <v>202526</v>
      </c>
      <c r="AG3417" s="3" t="s">
        <v>193</v>
      </c>
      <c r="AH3417" s="3">
        <v>520</v>
      </c>
      <c r="AI3417" s="3">
        <v>70</v>
      </c>
      <c r="AJ3417" s="3" t="s">
        <v>199</v>
      </c>
      <c r="AK3417" s="3">
        <v>4</v>
      </c>
      <c r="AL3417" s="3">
        <v>751.95100000000002</v>
      </c>
    </row>
    <row r="3418" spans="31:38" x14ac:dyDescent="0.25">
      <c r="AE3418" s="3" t="str">
        <f t="shared" si="131"/>
        <v>RA_522_70_4_202526</v>
      </c>
      <c r="AF3418" s="3">
        <v>202526</v>
      </c>
      <c r="AG3418" s="3" t="s">
        <v>193</v>
      </c>
      <c r="AH3418" s="3">
        <v>522</v>
      </c>
      <c r="AI3418" s="3">
        <v>70</v>
      </c>
      <c r="AJ3418" s="3" t="s">
        <v>199</v>
      </c>
      <c r="AK3418" s="3">
        <v>4</v>
      </c>
      <c r="AL3418" s="3">
        <v>859.38400000000001</v>
      </c>
    </row>
    <row r="3419" spans="31:38" x14ac:dyDescent="0.25">
      <c r="AE3419" s="3" t="str">
        <f t="shared" si="131"/>
        <v>RA_524_70_4_202526</v>
      </c>
      <c r="AF3419" s="3">
        <v>202526</v>
      </c>
      <c r="AG3419" s="3" t="s">
        <v>193</v>
      </c>
      <c r="AH3419" s="3">
        <v>524</v>
      </c>
      <c r="AI3419" s="3">
        <v>70</v>
      </c>
      <c r="AJ3419" s="3" t="s">
        <v>199</v>
      </c>
      <c r="AK3419" s="3">
        <v>4</v>
      </c>
      <c r="AL3419" s="3">
        <v>0</v>
      </c>
    </row>
    <row r="3420" spans="31:38" x14ac:dyDescent="0.25">
      <c r="AE3420" s="3" t="str">
        <f t="shared" si="131"/>
        <v>RA_528_70_4_202526</v>
      </c>
      <c r="AF3420" s="3">
        <v>202526</v>
      </c>
      <c r="AG3420" s="3" t="s">
        <v>193</v>
      </c>
      <c r="AH3420" s="3">
        <v>528</v>
      </c>
      <c r="AI3420" s="3">
        <v>70</v>
      </c>
      <c r="AJ3420" s="3" t="s">
        <v>199</v>
      </c>
      <c r="AK3420" s="3">
        <v>4</v>
      </c>
      <c r="AL3420" s="3">
        <v>0</v>
      </c>
    </row>
    <row r="3421" spans="31:38" x14ac:dyDescent="0.25">
      <c r="AE3421" s="3" t="str">
        <f t="shared" si="131"/>
        <v>RA_530_70_4_202526</v>
      </c>
      <c r="AF3421" s="3">
        <v>202526</v>
      </c>
      <c r="AG3421" s="3" t="s">
        <v>193</v>
      </c>
      <c r="AH3421" s="3">
        <v>530</v>
      </c>
      <c r="AI3421" s="3">
        <v>70</v>
      </c>
      <c r="AJ3421" s="3" t="s">
        <v>199</v>
      </c>
      <c r="AK3421" s="3">
        <v>4</v>
      </c>
      <c r="AL3421" s="3">
        <v>993</v>
      </c>
    </row>
    <row r="3422" spans="31:38" x14ac:dyDescent="0.25">
      <c r="AE3422" s="3" t="str">
        <f t="shared" si="131"/>
        <v>RA_532_70_4_202526</v>
      </c>
      <c r="AF3422" s="3">
        <v>202526</v>
      </c>
      <c r="AG3422" s="3" t="s">
        <v>193</v>
      </c>
      <c r="AH3422" s="3">
        <v>532</v>
      </c>
      <c r="AI3422" s="3">
        <v>70</v>
      </c>
      <c r="AJ3422" s="3" t="s">
        <v>199</v>
      </c>
      <c r="AK3422" s="3">
        <v>4</v>
      </c>
      <c r="AL3422" s="3">
        <v>4597.6379999999999</v>
      </c>
    </row>
    <row r="3423" spans="31:38" x14ac:dyDescent="0.25">
      <c r="AE3423" s="3" t="str">
        <f t="shared" si="131"/>
        <v>RA_534_70_4_202526</v>
      </c>
      <c r="AF3423" s="3">
        <v>202526</v>
      </c>
      <c r="AG3423" s="3" t="s">
        <v>193</v>
      </c>
      <c r="AH3423" s="3">
        <v>534</v>
      </c>
      <c r="AI3423" s="3">
        <v>70</v>
      </c>
      <c r="AJ3423" s="3" t="s">
        <v>199</v>
      </c>
      <c r="AK3423" s="3">
        <v>4</v>
      </c>
      <c r="AL3423" s="3">
        <v>14.706</v>
      </c>
    </row>
    <row r="3424" spans="31:38" x14ac:dyDescent="0.25">
      <c r="AE3424" s="3" t="str">
        <f t="shared" si="131"/>
        <v>RA_536_70_4_202526</v>
      </c>
      <c r="AF3424" s="3">
        <v>202526</v>
      </c>
      <c r="AG3424" s="3" t="s">
        <v>193</v>
      </c>
      <c r="AH3424" s="3">
        <v>536</v>
      </c>
      <c r="AI3424" s="3">
        <v>70</v>
      </c>
      <c r="AJ3424" s="3" t="s">
        <v>199</v>
      </c>
      <c r="AK3424" s="3">
        <v>4</v>
      </c>
      <c r="AL3424" s="3">
        <v>1478.857</v>
      </c>
    </row>
    <row r="3425" spans="31:38" x14ac:dyDescent="0.25">
      <c r="AE3425" s="3" t="str">
        <f t="shared" si="131"/>
        <v>RA_538_70_4_202526</v>
      </c>
      <c r="AF3425" s="3">
        <v>202526</v>
      </c>
      <c r="AG3425" s="3" t="s">
        <v>193</v>
      </c>
      <c r="AH3425" s="3">
        <v>538</v>
      </c>
      <c r="AI3425" s="3">
        <v>70</v>
      </c>
      <c r="AJ3425" s="3" t="s">
        <v>199</v>
      </c>
      <c r="AK3425" s="3">
        <v>4</v>
      </c>
      <c r="AL3425" s="3">
        <v>0</v>
      </c>
    </row>
    <row r="3426" spans="31:38" x14ac:dyDescent="0.25">
      <c r="AE3426" s="3" t="str">
        <f t="shared" si="131"/>
        <v>RA_526_70_4_202526</v>
      </c>
      <c r="AF3426" s="3">
        <v>202526</v>
      </c>
      <c r="AG3426" s="3" t="s">
        <v>193</v>
      </c>
      <c r="AH3426" s="3">
        <v>526</v>
      </c>
      <c r="AI3426" s="3">
        <v>70</v>
      </c>
      <c r="AJ3426" s="3" t="s">
        <v>199</v>
      </c>
      <c r="AK3426" s="3">
        <v>4</v>
      </c>
      <c r="AL3426" s="3">
        <v>731</v>
      </c>
    </row>
    <row r="3427" spans="31:38" x14ac:dyDescent="0.25">
      <c r="AE3427" s="3" t="str">
        <f t="shared" si="131"/>
        <v>RA_540_70_4_202526</v>
      </c>
      <c r="AF3427" s="3">
        <v>202526</v>
      </c>
      <c r="AG3427" s="3" t="s">
        <v>193</v>
      </c>
      <c r="AH3427" s="3">
        <v>540</v>
      </c>
      <c r="AI3427" s="3">
        <v>70</v>
      </c>
      <c r="AJ3427" s="3" t="s">
        <v>199</v>
      </c>
      <c r="AK3427" s="3">
        <v>4</v>
      </c>
      <c r="AL3427" s="3">
        <v>3012.672</v>
      </c>
    </row>
    <row r="3428" spans="31:38" x14ac:dyDescent="0.25">
      <c r="AE3428" s="3" t="str">
        <f t="shared" si="131"/>
        <v>RA_584_70_4_202425</v>
      </c>
      <c r="AF3428" s="3">
        <v>202425</v>
      </c>
      <c r="AG3428" s="3" t="s">
        <v>193</v>
      </c>
      <c r="AH3428" s="3">
        <v>584</v>
      </c>
      <c r="AI3428" s="3">
        <v>70</v>
      </c>
      <c r="AJ3428" s="3" t="s">
        <v>199</v>
      </c>
      <c r="AK3428" s="3">
        <v>4</v>
      </c>
      <c r="AL3428" s="3">
        <v>0</v>
      </c>
    </row>
    <row r="3429" spans="31:38" x14ac:dyDescent="0.25">
      <c r="AE3429" s="3" t="str">
        <f t="shared" si="131"/>
        <v>RA_545_70_4_202425</v>
      </c>
      <c r="AF3429" s="3">
        <v>202425</v>
      </c>
      <c r="AG3429" s="3" t="s">
        <v>193</v>
      </c>
      <c r="AH3429" s="3">
        <v>545</v>
      </c>
      <c r="AI3429" s="3">
        <v>70</v>
      </c>
      <c r="AJ3429" s="3" t="s">
        <v>199</v>
      </c>
      <c r="AK3429" s="3">
        <v>4</v>
      </c>
      <c r="AL3429" s="3">
        <v>86.96</v>
      </c>
    </row>
    <row r="3430" spans="31:38" x14ac:dyDescent="0.25">
      <c r="AE3430" s="3" t="str">
        <f t="shared" si="131"/>
        <v>RA_546_70_4_202425</v>
      </c>
      <c r="AF3430" s="3">
        <v>202425</v>
      </c>
      <c r="AG3430" s="3" t="s">
        <v>193</v>
      </c>
      <c r="AH3430" s="3">
        <v>546</v>
      </c>
      <c r="AI3430" s="3">
        <v>70</v>
      </c>
      <c r="AJ3430" s="3" t="s">
        <v>199</v>
      </c>
      <c r="AK3430" s="3">
        <v>4</v>
      </c>
      <c r="AL3430" s="3">
        <v>4874</v>
      </c>
    </row>
    <row r="3431" spans="31:38" x14ac:dyDescent="0.25">
      <c r="AE3431" s="3" t="str">
        <f t="shared" si="131"/>
        <v>RA_548_70_4_202425</v>
      </c>
      <c r="AF3431" s="3">
        <v>202425</v>
      </c>
      <c r="AG3431" s="3" t="s">
        <v>193</v>
      </c>
      <c r="AH3431" s="3">
        <v>548</v>
      </c>
      <c r="AI3431" s="3">
        <v>70</v>
      </c>
      <c r="AJ3431" s="3" t="s">
        <v>199</v>
      </c>
      <c r="AK3431" s="3">
        <v>4</v>
      </c>
      <c r="AL3431" s="3">
        <v>815.96299999999997</v>
      </c>
    </row>
    <row r="3432" spans="31:38" x14ac:dyDescent="0.25">
      <c r="AE3432" s="3" t="str">
        <f t="shared" si="131"/>
        <v>RA_550_70_4_202425</v>
      </c>
      <c r="AF3432" s="3">
        <v>202425</v>
      </c>
      <c r="AG3432" s="3" t="s">
        <v>193</v>
      </c>
      <c r="AH3432" s="3">
        <v>550</v>
      </c>
      <c r="AI3432" s="3">
        <v>70</v>
      </c>
      <c r="AJ3432" s="3" t="s">
        <v>199</v>
      </c>
      <c r="AK3432" s="3">
        <v>4</v>
      </c>
      <c r="AL3432" s="3">
        <v>5372.7510000000002</v>
      </c>
    </row>
    <row r="3433" spans="31:38" x14ac:dyDescent="0.25">
      <c r="AE3433" s="3" t="str">
        <f t="shared" si="131"/>
        <v>RA_562_70_4_202425</v>
      </c>
      <c r="AF3433" s="3">
        <v>202425</v>
      </c>
      <c r="AG3433" s="3" t="s">
        <v>193</v>
      </c>
      <c r="AH3433" s="3">
        <v>562</v>
      </c>
      <c r="AI3433" s="3">
        <v>70</v>
      </c>
      <c r="AJ3433" s="3" t="s">
        <v>199</v>
      </c>
      <c r="AK3433" s="3">
        <v>4</v>
      </c>
      <c r="AL3433" s="3">
        <v>0</v>
      </c>
    </row>
    <row r="3434" spans="31:38" x14ac:dyDescent="0.25">
      <c r="AE3434" s="3" t="str">
        <f t="shared" si="131"/>
        <v>RA_566_70_4_202425</v>
      </c>
      <c r="AF3434" s="3">
        <v>202425</v>
      </c>
      <c r="AG3434" s="3" t="s">
        <v>193</v>
      </c>
      <c r="AH3434" s="3">
        <v>566</v>
      </c>
      <c r="AI3434" s="3">
        <v>70</v>
      </c>
      <c r="AJ3434" s="3" t="s">
        <v>199</v>
      </c>
      <c r="AK3434" s="3">
        <v>4</v>
      </c>
      <c r="AL3434" s="3">
        <v>0</v>
      </c>
    </row>
    <row r="3435" spans="31:38" x14ac:dyDescent="0.25">
      <c r="AE3435" s="3" t="str">
        <f t="shared" si="131"/>
        <v>RA_568_70_4_202425</v>
      </c>
      <c r="AF3435" s="3">
        <v>202425</v>
      </c>
      <c r="AG3435" s="3" t="s">
        <v>193</v>
      </c>
      <c r="AH3435" s="3">
        <v>568</v>
      </c>
      <c r="AI3435" s="3">
        <v>70</v>
      </c>
      <c r="AJ3435" s="3" t="s">
        <v>199</v>
      </c>
      <c r="AK3435" s="3">
        <v>4</v>
      </c>
      <c r="AL3435" s="3">
        <v>0</v>
      </c>
    </row>
    <row r="3436" spans="31:38" x14ac:dyDescent="0.25">
      <c r="AE3436" s="3" t="str">
        <f t="shared" si="131"/>
        <v>RA_572_70_4_202425</v>
      </c>
      <c r="AF3436" s="3">
        <v>202425</v>
      </c>
      <c r="AG3436" s="3" t="s">
        <v>193</v>
      </c>
      <c r="AH3436" s="3">
        <v>572</v>
      </c>
      <c r="AI3436" s="3">
        <v>70</v>
      </c>
      <c r="AJ3436" s="3" t="s">
        <v>199</v>
      </c>
      <c r="AK3436" s="3">
        <v>4</v>
      </c>
      <c r="AL3436" s="3">
        <v>0</v>
      </c>
    </row>
    <row r="3437" spans="31:38" x14ac:dyDescent="0.25">
      <c r="AE3437" s="3" t="str">
        <f t="shared" si="131"/>
        <v>RA_574_70_4_202425</v>
      </c>
      <c r="AF3437" s="3">
        <v>202425</v>
      </c>
      <c r="AG3437" s="3" t="s">
        <v>193</v>
      </c>
      <c r="AH3437" s="3">
        <v>574</v>
      </c>
      <c r="AI3437" s="3">
        <v>70</v>
      </c>
      <c r="AJ3437" s="3" t="s">
        <v>199</v>
      </c>
      <c r="AK3437" s="3">
        <v>4</v>
      </c>
      <c r="AL3437" s="3">
        <v>0</v>
      </c>
    </row>
    <row r="3438" spans="31:38" x14ac:dyDescent="0.25">
      <c r="AE3438" s="3" t="str">
        <f t="shared" si="131"/>
        <v>RA_582_70_4_202425</v>
      </c>
      <c r="AF3438" s="3">
        <v>202425</v>
      </c>
      <c r="AG3438" s="3" t="s">
        <v>193</v>
      </c>
      <c r="AH3438" s="3">
        <v>582</v>
      </c>
      <c r="AI3438" s="3">
        <v>70</v>
      </c>
      <c r="AJ3438" s="3" t="s">
        <v>199</v>
      </c>
      <c r="AK3438" s="3">
        <v>4</v>
      </c>
      <c r="AL3438" s="3">
        <v>0</v>
      </c>
    </row>
    <row r="3439" spans="31:38" x14ac:dyDescent="0.25">
      <c r="AE3439" s="3" t="str">
        <f t="shared" si="131"/>
        <v>RA_586_70_4_202425</v>
      </c>
      <c r="AF3439" s="3">
        <v>202425</v>
      </c>
      <c r="AG3439" s="3" t="s">
        <v>193</v>
      </c>
      <c r="AH3439" s="3">
        <v>586</v>
      </c>
      <c r="AI3439" s="3">
        <v>70</v>
      </c>
      <c r="AJ3439" s="3" t="s">
        <v>199</v>
      </c>
      <c r="AK3439" s="3">
        <v>4</v>
      </c>
      <c r="AL3439" s="3">
        <v>0</v>
      </c>
    </row>
    <row r="3440" spans="31:38" x14ac:dyDescent="0.25">
      <c r="AE3440" s="3" t="str">
        <f t="shared" si="131"/>
        <v>RA_552_70_4_202425</v>
      </c>
      <c r="AF3440" s="3">
        <v>202425</v>
      </c>
      <c r="AG3440" s="3" t="s">
        <v>193</v>
      </c>
      <c r="AH3440" s="3">
        <v>552</v>
      </c>
      <c r="AI3440" s="3">
        <v>70</v>
      </c>
      <c r="AJ3440" s="3" t="s">
        <v>199</v>
      </c>
      <c r="AK3440" s="3">
        <v>4</v>
      </c>
      <c r="AL3440" s="3">
        <v>3414.38</v>
      </c>
    </row>
    <row r="3441" spans="31:38" x14ac:dyDescent="0.25">
      <c r="AE3441" s="3" t="str">
        <f t="shared" si="131"/>
        <v>RA_544_70_4_202425</v>
      </c>
      <c r="AF3441" s="3">
        <v>202425</v>
      </c>
      <c r="AG3441" s="3" t="s">
        <v>193</v>
      </c>
      <c r="AH3441" s="3">
        <v>544</v>
      </c>
      <c r="AI3441" s="3">
        <v>70</v>
      </c>
      <c r="AJ3441" s="3" t="s">
        <v>199</v>
      </c>
      <c r="AK3441" s="3">
        <v>4</v>
      </c>
      <c r="AL3441" s="3">
        <v>1427.2920000000001</v>
      </c>
    </row>
    <row r="3442" spans="31:38" x14ac:dyDescent="0.25">
      <c r="AE3442" s="3" t="str">
        <f t="shared" si="131"/>
        <v>RA_576_70_4_202425</v>
      </c>
      <c r="AF3442" s="3">
        <v>202425</v>
      </c>
      <c r="AG3442" s="3" t="s">
        <v>193</v>
      </c>
      <c r="AH3442" s="3">
        <v>576</v>
      </c>
      <c r="AI3442" s="3">
        <v>70</v>
      </c>
      <c r="AJ3442" s="3" t="s">
        <v>199</v>
      </c>
      <c r="AK3442" s="3">
        <v>4</v>
      </c>
      <c r="AL3442" s="3">
        <v>0</v>
      </c>
    </row>
    <row r="3443" spans="31:38" x14ac:dyDescent="0.25">
      <c r="AE3443" s="3" t="str">
        <f t="shared" si="131"/>
        <v>RA_516_70_4_202425</v>
      </c>
      <c r="AF3443" s="3">
        <v>202425</v>
      </c>
      <c r="AG3443" s="3" t="s">
        <v>193</v>
      </c>
      <c r="AH3443" s="3">
        <v>516</v>
      </c>
      <c r="AI3443" s="3">
        <v>70</v>
      </c>
      <c r="AJ3443" s="3" t="s">
        <v>199</v>
      </c>
      <c r="AK3443" s="3">
        <v>4</v>
      </c>
      <c r="AL3443" s="3">
        <v>0</v>
      </c>
    </row>
    <row r="3444" spans="31:38" x14ac:dyDescent="0.25">
      <c r="AE3444" s="3" t="str">
        <f t="shared" si="131"/>
        <v>RA_542_70_4_202425</v>
      </c>
      <c r="AF3444" s="3">
        <v>202425</v>
      </c>
      <c r="AG3444" s="3" t="s">
        <v>193</v>
      </c>
      <c r="AH3444" s="3">
        <v>542</v>
      </c>
      <c r="AI3444" s="3">
        <v>70</v>
      </c>
      <c r="AJ3444" s="3" t="s">
        <v>199</v>
      </c>
      <c r="AK3444" s="3">
        <v>4</v>
      </c>
      <c r="AL3444" s="3">
        <v>0</v>
      </c>
    </row>
    <row r="3445" spans="31:38" x14ac:dyDescent="0.25">
      <c r="AE3445" s="3" t="str">
        <f t="shared" si="131"/>
        <v>RA_564_70_4_202425</v>
      </c>
      <c r="AF3445" s="3">
        <v>202425</v>
      </c>
      <c r="AG3445" s="3" t="s">
        <v>193</v>
      </c>
      <c r="AH3445" s="3">
        <v>564</v>
      </c>
      <c r="AI3445" s="3">
        <v>70</v>
      </c>
      <c r="AJ3445" s="3" t="s">
        <v>199</v>
      </c>
      <c r="AK3445" s="3">
        <v>4</v>
      </c>
      <c r="AL3445" s="3">
        <v>0</v>
      </c>
    </row>
    <row r="3446" spans="31:38" x14ac:dyDescent="0.25">
      <c r="AE3446" s="3" t="str">
        <f t="shared" si="131"/>
        <v>RA_514_70_4_202425</v>
      </c>
      <c r="AF3446" s="3">
        <v>202425</v>
      </c>
      <c r="AG3446" s="3" t="s">
        <v>193</v>
      </c>
      <c r="AH3446" s="3">
        <v>514</v>
      </c>
      <c r="AI3446" s="3">
        <v>70</v>
      </c>
      <c r="AJ3446" s="3" t="s">
        <v>199</v>
      </c>
      <c r="AK3446" s="3">
        <v>4</v>
      </c>
      <c r="AL3446" s="3">
        <v>1026.325</v>
      </c>
    </row>
    <row r="3447" spans="31:38" x14ac:dyDescent="0.25">
      <c r="AE3447" s="3" t="str">
        <f t="shared" si="131"/>
        <v>RA_518_70_4_202425</v>
      </c>
      <c r="AF3447" s="3">
        <v>202425</v>
      </c>
      <c r="AG3447" s="3" t="s">
        <v>193</v>
      </c>
      <c r="AH3447" s="3">
        <v>518</v>
      </c>
      <c r="AI3447" s="3">
        <v>70</v>
      </c>
      <c r="AJ3447" s="3" t="s">
        <v>199</v>
      </c>
      <c r="AK3447" s="3">
        <v>4</v>
      </c>
      <c r="AL3447" s="3">
        <v>112.712</v>
      </c>
    </row>
    <row r="3448" spans="31:38" x14ac:dyDescent="0.25">
      <c r="AE3448" s="3" t="str">
        <f t="shared" si="131"/>
        <v>RA_520_70_4_202425</v>
      </c>
      <c r="AF3448" s="3">
        <v>202425</v>
      </c>
      <c r="AG3448" s="3" t="s">
        <v>193</v>
      </c>
      <c r="AH3448" s="3">
        <v>520</v>
      </c>
      <c r="AI3448" s="3">
        <v>70</v>
      </c>
      <c r="AJ3448" s="3" t="s">
        <v>199</v>
      </c>
      <c r="AK3448" s="3">
        <v>4</v>
      </c>
      <c r="AL3448" s="3">
        <v>757.90000000000009</v>
      </c>
    </row>
    <row r="3449" spans="31:38" x14ac:dyDescent="0.25">
      <c r="AE3449" s="3" t="str">
        <f t="shared" si="131"/>
        <v>RA_522_70_4_202425</v>
      </c>
      <c r="AF3449" s="3">
        <v>202425</v>
      </c>
      <c r="AG3449" s="3" t="s">
        <v>193</v>
      </c>
      <c r="AH3449" s="3">
        <v>522</v>
      </c>
      <c r="AI3449" s="3">
        <v>70</v>
      </c>
      <c r="AJ3449" s="3" t="s">
        <v>199</v>
      </c>
      <c r="AK3449" s="3">
        <v>4</v>
      </c>
      <c r="AL3449" s="3">
        <v>1162.72822</v>
      </c>
    </row>
    <row r="3450" spans="31:38" x14ac:dyDescent="0.25">
      <c r="AE3450" s="3" t="str">
        <f t="shared" si="131"/>
        <v>RA_524_70_4_202425</v>
      </c>
      <c r="AF3450" s="3">
        <v>202425</v>
      </c>
      <c r="AG3450" s="3" t="s">
        <v>193</v>
      </c>
      <c r="AH3450" s="3">
        <v>524</v>
      </c>
      <c r="AI3450" s="3">
        <v>70</v>
      </c>
      <c r="AJ3450" s="3" t="s">
        <v>199</v>
      </c>
      <c r="AK3450" s="3">
        <v>4</v>
      </c>
      <c r="AL3450" s="3">
        <v>0</v>
      </c>
    </row>
    <row r="3451" spans="31:38" x14ac:dyDescent="0.25">
      <c r="AE3451" s="3" t="str">
        <f t="shared" si="131"/>
        <v>RA_526_70_4_202425</v>
      </c>
      <c r="AF3451" s="3">
        <v>202425</v>
      </c>
      <c r="AG3451" s="3" t="s">
        <v>193</v>
      </c>
      <c r="AH3451" s="3">
        <v>526</v>
      </c>
      <c r="AI3451" s="3">
        <v>70</v>
      </c>
      <c r="AJ3451" s="3" t="s">
        <v>199</v>
      </c>
      <c r="AK3451" s="3">
        <v>4</v>
      </c>
      <c r="AL3451" s="3">
        <v>720.06491338632623</v>
      </c>
    </row>
    <row r="3452" spans="31:38" x14ac:dyDescent="0.25">
      <c r="AE3452" s="3" t="str">
        <f t="shared" si="131"/>
        <v>RA_540_70_4_202425</v>
      </c>
      <c r="AF3452" s="3">
        <v>202425</v>
      </c>
      <c r="AG3452" s="3" t="s">
        <v>193</v>
      </c>
      <c r="AH3452" s="3">
        <v>540</v>
      </c>
      <c r="AI3452" s="3">
        <v>70</v>
      </c>
      <c r="AJ3452" s="3" t="s">
        <v>199</v>
      </c>
      <c r="AK3452" s="3">
        <v>4</v>
      </c>
      <c r="AL3452" s="3">
        <v>3015.9409999999998</v>
      </c>
    </row>
    <row r="3453" spans="31:38" x14ac:dyDescent="0.25">
      <c r="AE3453" s="3" t="str">
        <f t="shared" si="131"/>
        <v>RA_530_70_4_202425</v>
      </c>
      <c r="AF3453" s="3">
        <v>202425</v>
      </c>
      <c r="AG3453" s="3" t="s">
        <v>193</v>
      </c>
      <c r="AH3453" s="3">
        <v>530</v>
      </c>
      <c r="AI3453" s="3">
        <v>70</v>
      </c>
      <c r="AJ3453" s="3" t="s">
        <v>199</v>
      </c>
      <c r="AK3453" s="3">
        <v>4</v>
      </c>
      <c r="AL3453" s="3">
        <v>964.08900000000006</v>
      </c>
    </row>
    <row r="3454" spans="31:38" x14ac:dyDescent="0.25">
      <c r="AE3454" s="3" t="str">
        <f t="shared" si="131"/>
        <v>RA_512_70_4_202425</v>
      </c>
      <c r="AF3454" s="3">
        <v>202425</v>
      </c>
      <c r="AG3454" s="3" t="s">
        <v>193</v>
      </c>
      <c r="AH3454" s="3">
        <v>512</v>
      </c>
      <c r="AI3454" s="3">
        <v>70</v>
      </c>
      <c r="AJ3454" s="3" t="s">
        <v>199</v>
      </c>
      <c r="AK3454" s="3">
        <v>4</v>
      </c>
      <c r="AL3454" s="3">
        <v>170.66000000000003</v>
      </c>
    </row>
    <row r="3455" spans="31:38" x14ac:dyDescent="0.25">
      <c r="AE3455" s="3" t="str">
        <f t="shared" si="131"/>
        <v>RA_532_70_4_202425</v>
      </c>
      <c r="AF3455" s="3">
        <v>202425</v>
      </c>
      <c r="AG3455" s="3" t="s">
        <v>193</v>
      </c>
      <c r="AH3455" s="3">
        <v>532</v>
      </c>
      <c r="AI3455" s="3">
        <v>70</v>
      </c>
      <c r="AJ3455" s="3" t="s">
        <v>199</v>
      </c>
      <c r="AK3455" s="3">
        <v>4</v>
      </c>
      <c r="AL3455" s="3">
        <v>2852.2530000000002</v>
      </c>
    </row>
    <row r="3456" spans="31:38" x14ac:dyDescent="0.25">
      <c r="AE3456" s="3" t="str">
        <f t="shared" si="131"/>
        <v>RA_534_70_4_202425</v>
      </c>
      <c r="AF3456" s="3">
        <v>202425</v>
      </c>
      <c r="AG3456" s="3" t="s">
        <v>193</v>
      </c>
      <c r="AH3456" s="3">
        <v>534</v>
      </c>
      <c r="AI3456" s="3">
        <v>70</v>
      </c>
      <c r="AJ3456" s="3" t="s">
        <v>199</v>
      </c>
      <c r="AK3456" s="3">
        <v>4</v>
      </c>
      <c r="AL3456" s="3">
        <v>13.827999999999999</v>
      </c>
    </row>
    <row r="3457" spans="31:38" x14ac:dyDescent="0.25">
      <c r="AE3457" s="3" t="str">
        <f t="shared" si="131"/>
        <v>RA_536_70_4_202425</v>
      </c>
      <c r="AF3457" s="3">
        <v>202425</v>
      </c>
      <c r="AG3457" s="3" t="s">
        <v>193</v>
      </c>
      <c r="AH3457" s="3">
        <v>536</v>
      </c>
      <c r="AI3457" s="3">
        <v>70</v>
      </c>
      <c r="AJ3457" s="3" t="s">
        <v>199</v>
      </c>
      <c r="AK3457" s="3">
        <v>4</v>
      </c>
      <c r="AL3457" s="3">
        <v>1449.5319999999999</v>
      </c>
    </row>
    <row r="3458" spans="31:38" x14ac:dyDescent="0.25">
      <c r="AE3458" s="3" t="str">
        <f t="shared" si="131"/>
        <v>RA_538_70_4_202425</v>
      </c>
      <c r="AF3458" s="3">
        <v>202425</v>
      </c>
      <c r="AG3458" s="3" t="s">
        <v>193</v>
      </c>
      <c r="AH3458" s="3">
        <v>538</v>
      </c>
      <c r="AI3458" s="3">
        <v>70</v>
      </c>
      <c r="AJ3458" s="3" t="s">
        <v>199</v>
      </c>
      <c r="AK3458" s="3">
        <v>4</v>
      </c>
      <c r="AL3458" s="3">
        <v>0</v>
      </c>
    </row>
    <row r="3459" spans="31:38" x14ac:dyDescent="0.25">
      <c r="AE3459" s="3" t="str">
        <f t="shared" si="131"/>
        <v>RA_528_70_4_202425</v>
      </c>
      <c r="AF3459" s="3">
        <v>202425</v>
      </c>
      <c r="AG3459" s="3" t="s">
        <v>193</v>
      </c>
      <c r="AH3459" s="3">
        <v>528</v>
      </c>
      <c r="AI3459" s="3">
        <v>70</v>
      </c>
      <c r="AJ3459" s="3" t="s">
        <v>199</v>
      </c>
      <c r="AK3459" s="3">
        <v>4</v>
      </c>
      <c r="AL3459" s="3">
        <v>0</v>
      </c>
    </row>
    <row r="3460" spans="31:38" x14ac:dyDescent="0.25">
      <c r="AE3460" s="3" t="str">
        <f t="shared" ref="AE3460:AE3523" si="132">AG3460&amp;"_"&amp;AH3460&amp;"_"&amp;AI3460&amp;"_"&amp;AK3460&amp;"_"&amp;AF3460</f>
        <v>RA_562_72_4_202526</v>
      </c>
      <c r="AF3460" s="3">
        <v>202526</v>
      </c>
      <c r="AG3460" s="3" t="s">
        <v>193</v>
      </c>
      <c r="AH3460" s="3">
        <v>562</v>
      </c>
      <c r="AI3460" s="3">
        <v>72</v>
      </c>
      <c r="AJ3460" s="3" t="s">
        <v>201</v>
      </c>
      <c r="AK3460" s="3">
        <v>4</v>
      </c>
      <c r="AL3460" s="3">
        <v>0</v>
      </c>
    </row>
    <row r="3461" spans="31:38" x14ac:dyDescent="0.25">
      <c r="AE3461" s="3" t="str">
        <f t="shared" si="132"/>
        <v>RA_552_72_4_202526</v>
      </c>
      <c r="AF3461" s="3">
        <v>202526</v>
      </c>
      <c r="AG3461" s="3" t="s">
        <v>193</v>
      </c>
      <c r="AH3461" s="3">
        <v>552</v>
      </c>
      <c r="AI3461" s="3">
        <v>72</v>
      </c>
      <c r="AJ3461" s="3" t="s">
        <v>201</v>
      </c>
      <c r="AK3461" s="3">
        <v>4</v>
      </c>
      <c r="AL3461" s="3">
        <v>1356.5809999999999</v>
      </c>
    </row>
    <row r="3462" spans="31:38" x14ac:dyDescent="0.25">
      <c r="AE3462" s="3" t="str">
        <f t="shared" si="132"/>
        <v>RA_550_72_4_202526</v>
      </c>
      <c r="AF3462" s="3">
        <v>202526</v>
      </c>
      <c r="AG3462" s="3" t="s">
        <v>193</v>
      </c>
      <c r="AH3462" s="3">
        <v>550</v>
      </c>
      <c r="AI3462" s="3">
        <v>72</v>
      </c>
      <c r="AJ3462" s="3" t="s">
        <v>201</v>
      </c>
      <c r="AK3462" s="3">
        <v>4</v>
      </c>
      <c r="AL3462" s="3">
        <v>509.70800000000003</v>
      </c>
    </row>
    <row r="3463" spans="31:38" x14ac:dyDescent="0.25">
      <c r="AE3463" s="3" t="str">
        <f t="shared" si="132"/>
        <v>RA_548_72_4_202526</v>
      </c>
      <c r="AF3463" s="3">
        <v>202526</v>
      </c>
      <c r="AG3463" s="3" t="s">
        <v>193</v>
      </c>
      <c r="AH3463" s="3">
        <v>548</v>
      </c>
      <c r="AI3463" s="3">
        <v>72</v>
      </c>
      <c r="AJ3463" s="3" t="s">
        <v>201</v>
      </c>
      <c r="AK3463" s="3">
        <v>4</v>
      </c>
      <c r="AL3463" s="3">
        <v>278.053</v>
      </c>
    </row>
    <row r="3464" spans="31:38" x14ac:dyDescent="0.25">
      <c r="AE3464" s="3" t="str">
        <f t="shared" si="132"/>
        <v>RA_564_72_4_202526</v>
      </c>
      <c r="AF3464" s="3">
        <v>202526</v>
      </c>
      <c r="AG3464" s="3" t="s">
        <v>193</v>
      </c>
      <c r="AH3464" s="3">
        <v>564</v>
      </c>
      <c r="AI3464" s="3">
        <v>72</v>
      </c>
      <c r="AJ3464" s="3" t="s">
        <v>201</v>
      </c>
      <c r="AK3464" s="3">
        <v>4</v>
      </c>
      <c r="AL3464" s="3">
        <v>0</v>
      </c>
    </row>
    <row r="3465" spans="31:38" x14ac:dyDescent="0.25">
      <c r="AE3465" s="3" t="str">
        <f t="shared" si="132"/>
        <v>RA_545_72_4_202526</v>
      </c>
      <c r="AF3465" s="3">
        <v>202526</v>
      </c>
      <c r="AG3465" s="3" t="s">
        <v>193</v>
      </c>
      <c r="AH3465" s="3">
        <v>545</v>
      </c>
      <c r="AI3465" s="3">
        <v>72</v>
      </c>
      <c r="AJ3465" s="3" t="s">
        <v>201</v>
      </c>
      <c r="AK3465" s="3">
        <v>4</v>
      </c>
      <c r="AL3465" s="3">
        <v>178.48</v>
      </c>
    </row>
    <row r="3466" spans="31:38" x14ac:dyDescent="0.25">
      <c r="AE3466" s="3" t="str">
        <f t="shared" si="132"/>
        <v>RA_576_72_4_202526</v>
      </c>
      <c r="AF3466" s="3">
        <v>202526</v>
      </c>
      <c r="AG3466" s="3" t="s">
        <v>193</v>
      </c>
      <c r="AH3466" s="3">
        <v>576</v>
      </c>
      <c r="AI3466" s="3">
        <v>72</v>
      </c>
      <c r="AJ3466" s="3" t="s">
        <v>201</v>
      </c>
      <c r="AK3466" s="3">
        <v>4</v>
      </c>
      <c r="AL3466" s="3">
        <v>0</v>
      </c>
    </row>
    <row r="3467" spans="31:38" x14ac:dyDescent="0.25">
      <c r="AE3467" s="3" t="str">
        <f t="shared" si="132"/>
        <v>RA_546_72_4_202526</v>
      </c>
      <c r="AF3467" s="3">
        <v>202526</v>
      </c>
      <c r="AG3467" s="3" t="s">
        <v>193</v>
      </c>
      <c r="AH3467" s="3">
        <v>546</v>
      </c>
      <c r="AI3467" s="3">
        <v>72</v>
      </c>
      <c r="AJ3467" s="3" t="s">
        <v>201</v>
      </c>
      <c r="AK3467" s="3">
        <v>4</v>
      </c>
      <c r="AL3467" s="3">
        <v>302</v>
      </c>
    </row>
    <row r="3468" spans="31:38" x14ac:dyDescent="0.25">
      <c r="AE3468" s="3" t="str">
        <f t="shared" si="132"/>
        <v>RA_566_72_4_202526</v>
      </c>
      <c r="AF3468" s="3">
        <v>202526</v>
      </c>
      <c r="AG3468" s="3" t="s">
        <v>193</v>
      </c>
      <c r="AH3468" s="3">
        <v>566</v>
      </c>
      <c r="AI3468" s="3">
        <v>72</v>
      </c>
      <c r="AJ3468" s="3" t="s">
        <v>201</v>
      </c>
      <c r="AK3468" s="3">
        <v>4</v>
      </c>
      <c r="AL3468" s="3">
        <v>0</v>
      </c>
    </row>
    <row r="3469" spans="31:38" x14ac:dyDescent="0.25">
      <c r="AE3469" s="3" t="str">
        <f t="shared" si="132"/>
        <v>RA_568_72_4_202526</v>
      </c>
      <c r="AF3469" s="3">
        <v>202526</v>
      </c>
      <c r="AG3469" s="3" t="s">
        <v>193</v>
      </c>
      <c r="AH3469" s="3">
        <v>568</v>
      </c>
      <c r="AI3469" s="3">
        <v>72</v>
      </c>
      <c r="AJ3469" s="3" t="s">
        <v>201</v>
      </c>
      <c r="AK3469" s="3">
        <v>4</v>
      </c>
      <c r="AL3469" s="3">
        <v>0</v>
      </c>
    </row>
    <row r="3470" spans="31:38" x14ac:dyDescent="0.25">
      <c r="AE3470" s="3" t="str">
        <f t="shared" si="132"/>
        <v>RA_584_72_4_202526</v>
      </c>
      <c r="AF3470" s="3">
        <v>202526</v>
      </c>
      <c r="AG3470" s="3" t="s">
        <v>193</v>
      </c>
      <c r="AH3470" s="3">
        <v>584</v>
      </c>
      <c r="AI3470" s="3">
        <v>72</v>
      </c>
      <c r="AJ3470" s="3" t="s">
        <v>201</v>
      </c>
      <c r="AK3470" s="3">
        <v>4</v>
      </c>
      <c r="AL3470" s="3">
        <v>0</v>
      </c>
    </row>
    <row r="3471" spans="31:38" x14ac:dyDescent="0.25">
      <c r="AE3471" s="3" t="str">
        <f t="shared" si="132"/>
        <v>RA_574_72_4_202526</v>
      </c>
      <c r="AF3471" s="3">
        <v>202526</v>
      </c>
      <c r="AG3471" s="3" t="s">
        <v>193</v>
      </c>
      <c r="AH3471" s="3">
        <v>574</v>
      </c>
      <c r="AI3471" s="3">
        <v>72</v>
      </c>
      <c r="AJ3471" s="3" t="s">
        <v>201</v>
      </c>
      <c r="AK3471" s="3">
        <v>4</v>
      </c>
      <c r="AL3471" s="3">
        <v>0</v>
      </c>
    </row>
    <row r="3472" spans="31:38" x14ac:dyDescent="0.25">
      <c r="AE3472" s="3" t="str">
        <f t="shared" si="132"/>
        <v>RA_582_72_4_202526</v>
      </c>
      <c r="AF3472" s="3">
        <v>202526</v>
      </c>
      <c r="AG3472" s="3" t="s">
        <v>193</v>
      </c>
      <c r="AH3472" s="3">
        <v>582</v>
      </c>
      <c r="AI3472" s="3">
        <v>72</v>
      </c>
      <c r="AJ3472" s="3" t="s">
        <v>201</v>
      </c>
      <c r="AK3472" s="3">
        <v>4</v>
      </c>
      <c r="AL3472" s="3">
        <v>0</v>
      </c>
    </row>
    <row r="3473" spans="31:38" x14ac:dyDescent="0.25">
      <c r="AE3473" s="3" t="str">
        <f t="shared" si="132"/>
        <v>RA_586_72_4_202526</v>
      </c>
      <c r="AF3473" s="3">
        <v>202526</v>
      </c>
      <c r="AG3473" s="3" t="s">
        <v>193</v>
      </c>
      <c r="AH3473" s="3">
        <v>586</v>
      </c>
      <c r="AI3473" s="3">
        <v>72</v>
      </c>
      <c r="AJ3473" s="3" t="s">
        <v>201</v>
      </c>
      <c r="AK3473" s="3">
        <v>4</v>
      </c>
      <c r="AL3473" s="3">
        <v>0</v>
      </c>
    </row>
    <row r="3474" spans="31:38" x14ac:dyDescent="0.25">
      <c r="AE3474" s="3" t="str">
        <f t="shared" si="132"/>
        <v>RA_544_72_4_202526</v>
      </c>
      <c r="AF3474" s="3">
        <v>202526</v>
      </c>
      <c r="AG3474" s="3" t="s">
        <v>193</v>
      </c>
      <c r="AH3474" s="3">
        <v>544</v>
      </c>
      <c r="AI3474" s="3">
        <v>72</v>
      </c>
      <c r="AJ3474" s="3" t="s">
        <v>201</v>
      </c>
      <c r="AK3474" s="3">
        <v>4</v>
      </c>
      <c r="AL3474" s="3">
        <v>541.70699999999999</v>
      </c>
    </row>
    <row r="3475" spans="31:38" x14ac:dyDescent="0.25">
      <c r="AE3475" s="3" t="str">
        <f t="shared" si="132"/>
        <v>RA_572_72_4_202526</v>
      </c>
      <c r="AF3475" s="3">
        <v>202526</v>
      </c>
      <c r="AG3475" s="3" t="s">
        <v>193</v>
      </c>
      <c r="AH3475" s="3">
        <v>572</v>
      </c>
      <c r="AI3475" s="3">
        <v>72</v>
      </c>
      <c r="AJ3475" s="3" t="s">
        <v>201</v>
      </c>
      <c r="AK3475" s="3">
        <v>4</v>
      </c>
      <c r="AL3475" s="3">
        <v>0</v>
      </c>
    </row>
    <row r="3476" spans="31:38" x14ac:dyDescent="0.25">
      <c r="AE3476" s="3" t="str">
        <f t="shared" si="132"/>
        <v>RA_520_72_4_202526</v>
      </c>
      <c r="AF3476" s="3">
        <v>202526</v>
      </c>
      <c r="AG3476" s="3" t="s">
        <v>193</v>
      </c>
      <c r="AH3476" s="3">
        <v>520</v>
      </c>
      <c r="AI3476" s="3">
        <v>72</v>
      </c>
      <c r="AJ3476" s="3" t="s">
        <v>201</v>
      </c>
      <c r="AK3476" s="3">
        <v>4</v>
      </c>
      <c r="AL3476" s="3">
        <v>444.27800000000002</v>
      </c>
    </row>
    <row r="3477" spans="31:38" x14ac:dyDescent="0.25">
      <c r="AE3477" s="3" t="str">
        <f t="shared" si="132"/>
        <v>RA_514_72_4_202526</v>
      </c>
      <c r="AF3477" s="3">
        <v>202526</v>
      </c>
      <c r="AG3477" s="3" t="s">
        <v>193</v>
      </c>
      <c r="AH3477" s="3">
        <v>514</v>
      </c>
      <c r="AI3477" s="3">
        <v>72</v>
      </c>
      <c r="AJ3477" s="3" t="s">
        <v>201</v>
      </c>
      <c r="AK3477" s="3">
        <v>4</v>
      </c>
      <c r="AL3477" s="3">
        <v>475.18799999999999</v>
      </c>
    </row>
    <row r="3478" spans="31:38" x14ac:dyDescent="0.25">
      <c r="AE3478" s="3" t="str">
        <f t="shared" si="132"/>
        <v>RA_542_72_4_202526</v>
      </c>
      <c r="AF3478" s="3">
        <v>202526</v>
      </c>
      <c r="AG3478" s="3" t="s">
        <v>193</v>
      </c>
      <c r="AH3478" s="3">
        <v>542</v>
      </c>
      <c r="AI3478" s="3">
        <v>72</v>
      </c>
      <c r="AJ3478" s="3" t="s">
        <v>201</v>
      </c>
      <c r="AK3478" s="3">
        <v>4</v>
      </c>
      <c r="AL3478" s="3">
        <v>203.53700000000001</v>
      </c>
    </row>
    <row r="3479" spans="31:38" x14ac:dyDescent="0.25">
      <c r="AE3479" s="3" t="str">
        <f t="shared" si="132"/>
        <v>RA_512_72_4_202526</v>
      </c>
      <c r="AF3479" s="3">
        <v>202526</v>
      </c>
      <c r="AG3479" s="3" t="s">
        <v>193</v>
      </c>
      <c r="AH3479" s="3">
        <v>512</v>
      </c>
      <c r="AI3479" s="3">
        <v>72</v>
      </c>
      <c r="AJ3479" s="3" t="s">
        <v>201</v>
      </c>
      <c r="AK3479" s="3">
        <v>4</v>
      </c>
      <c r="AL3479" s="3">
        <v>306.06400000000002</v>
      </c>
    </row>
    <row r="3480" spans="31:38" x14ac:dyDescent="0.25">
      <c r="AE3480" s="3" t="str">
        <f t="shared" si="132"/>
        <v>RA_518_72_4_202526</v>
      </c>
      <c r="AF3480" s="3">
        <v>202526</v>
      </c>
      <c r="AG3480" s="3" t="s">
        <v>193</v>
      </c>
      <c r="AH3480" s="3">
        <v>518</v>
      </c>
      <c r="AI3480" s="3">
        <v>72</v>
      </c>
      <c r="AJ3480" s="3" t="s">
        <v>201</v>
      </c>
      <c r="AK3480" s="3">
        <v>4</v>
      </c>
      <c r="AL3480" s="3">
        <v>291.94595775515143</v>
      </c>
    </row>
    <row r="3481" spans="31:38" x14ac:dyDescent="0.25">
      <c r="AE3481" s="3" t="str">
        <f t="shared" si="132"/>
        <v>RA_522_72_4_202526</v>
      </c>
      <c r="AF3481" s="3">
        <v>202526</v>
      </c>
      <c r="AG3481" s="3" t="s">
        <v>193</v>
      </c>
      <c r="AH3481" s="3">
        <v>522</v>
      </c>
      <c r="AI3481" s="3">
        <v>72</v>
      </c>
      <c r="AJ3481" s="3" t="s">
        <v>201</v>
      </c>
      <c r="AK3481" s="3">
        <v>4</v>
      </c>
      <c r="AL3481" s="3">
        <v>464.83</v>
      </c>
    </row>
    <row r="3482" spans="31:38" x14ac:dyDescent="0.25">
      <c r="AE3482" s="3" t="str">
        <f t="shared" si="132"/>
        <v>RA_524_72_4_202526</v>
      </c>
      <c r="AF3482" s="3">
        <v>202526</v>
      </c>
      <c r="AG3482" s="3" t="s">
        <v>193</v>
      </c>
      <c r="AH3482" s="3">
        <v>524</v>
      </c>
      <c r="AI3482" s="3">
        <v>72</v>
      </c>
      <c r="AJ3482" s="3" t="s">
        <v>201</v>
      </c>
      <c r="AK3482" s="3">
        <v>4</v>
      </c>
      <c r="AL3482" s="3">
        <v>0</v>
      </c>
    </row>
    <row r="3483" spans="31:38" x14ac:dyDescent="0.25">
      <c r="AE3483" s="3" t="str">
        <f t="shared" si="132"/>
        <v>RA_526_72_4_202526</v>
      </c>
      <c r="AF3483" s="3">
        <v>202526</v>
      </c>
      <c r="AG3483" s="3" t="s">
        <v>193</v>
      </c>
      <c r="AH3483" s="3">
        <v>526</v>
      </c>
      <c r="AI3483" s="3">
        <v>72</v>
      </c>
      <c r="AJ3483" s="3" t="s">
        <v>201</v>
      </c>
      <c r="AK3483" s="3">
        <v>4</v>
      </c>
      <c r="AL3483" s="3">
        <v>203</v>
      </c>
    </row>
    <row r="3484" spans="31:38" x14ac:dyDescent="0.25">
      <c r="AE3484" s="3" t="str">
        <f t="shared" si="132"/>
        <v>RA_538_72_4_202526</v>
      </c>
      <c r="AF3484" s="3">
        <v>202526</v>
      </c>
      <c r="AG3484" s="3" t="s">
        <v>193</v>
      </c>
      <c r="AH3484" s="3">
        <v>538</v>
      </c>
      <c r="AI3484" s="3">
        <v>72</v>
      </c>
      <c r="AJ3484" s="3" t="s">
        <v>201</v>
      </c>
      <c r="AK3484" s="3">
        <v>4</v>
      </c>
      <c r="AL3484" s="3">
        <v>474.90212937433898</v>
      </c>
    </row>
    <row r="3485" spans="31:38" x14ac:dyDescent="0.25">
      <c r="AE3485" s="3" t="str">
        <f t="shared" si="132"/>
        <v>RA_516_72_4_202526</v>
      </c>
      <c r="AF3485" s="3">
        <v>202526</v>
      </c>
      <c r="AG3485" s="3" t="s">
        <v>193</v>
      </c>
      <c r="AH3485" s="3">
        <v>516</v>
      </c>
      <c r="AI3485" s="3">
        <v>72</v>
      </c>
      <c r="AJ3485" s="3" t="s">
        <v>201</v>
      </c>
      <c r="AK3485" s="3">
        <v>4</v>
      </c>
      <c r="AL3485" s="3">
        <v>349.08</v>
      </c>
    </row>
    <row r="3486" spans="31:38" x14ac:dyDescent="0.25">
      <c r="AE3486" s="3" t="str">
        <f t="shared" si="132"/>
        <v>RA_540_72_4_202526</v>
      </c>
      <c r="AF3486" s="3">
        <v>202526</v>
      </c>
      <c r="AG3486" s="3" t="s">
        <v>193</v>
      </c>
      <c r="AH3486" s="3">
        <v>540</v>
      </c>
      <c r="AI3486" s="3">
        <v>72</v>
      </c>
      <c r="AJ3486" s="3" t="s">
        <v>201</v>
      </c>
      <c r="AK3486" s="3">
        <v>4</v>
      </c>
      <c r="AL3486" s="3">
        <v>918.82500000000005</v>
      </c>
    </row>
    <row r="3487" spans="31:38" x14ac:dyDescent="0.25">
      <c r="AE3487" s="3" t="str">
        <f t="shared" si="132"/>
        <v>RA_528_72_4_202526</v>
      </c>
      <c r="AF3487" s="3">
        <v>202526</v>
      </c>
      <c r="AG3487" s="3" t="s">
        <v>193</v>
      </c>
      <c r="AH3487" s="3">
        <v>528</v>
      </c>
      <c r="AI3487" s="3">
        <v>72</v>
      </c>
      <c r="AJ3487" s="3" t="s">
        <v>201</v>
      </c>
      <c r="AK3487" s="3">
        <v>4</v>
      </c>
      <c r="AL3487" s="3">
        <v>379</v>
      </c>
    </row>
    <row r="3488" spans="31:38" x14ac:dyDescent="0.25">
      <c r="AE3488" s="3" t="str">
        <f t="shared" si="132"/>
        <v>RA_536_72_4_202526</v>
      </c>
      <c r="AF3488" s="3">
        <v>202526</v>
      </c>
      <c r="AG3488" s="3" t="s">
        <v>193</v>
      </c>
      <c r="AH3488" s="3">
        <v>536</v>
      </c>
      <c r="AI3488" s="3">
        <v>72</v>
      </c>
      <c r="AJ3488" s="3" t="s">
        <v>201</v>
      </c>
      <c r="AK3488" s="3">
        <v>4</v>
      </c>
      <c r="AL3488" s="3">
        <v>435.03899999999999</v>
      </c>
    </row>
    <row r="3489" spans="31:38" x14ac:dyDescent="0.25">
      <c r="AE3489" s="3" t="str">
        <f t="shared" si="132"/>
        <v>RA_534_72_4_202526</v>
      </c>
      <c r="AF3489" s="3">
        <v>202526</v>
      </c>
      <c r="AG3489" s="3" t="s">
        <v>193</v>
      </c>
      <c r="AH3489" s="3">
        <v>534</v>
      </c>
      <c r="AI3489" s="3">
        <v>72</v>
      </c>
      <c r="AJ3489" s="3" t="s">
        <v>201</v>
      </c>
      <c r="AK3489" s="3">
        <v>4</v>
      </c>
      <c r="AL3489" s="3">
        <v>142.072</v>
      </c>
    </row>
    <row r="3490" spans="31:38" x14ac:dyDescent="0.25">
      <c r="AE3490" s="3" t="str">
        <f t="shared" si="132"/>
        <v>RA_532_72_4_202526</v>
      </c>
      <c r="AF3490" s="3">
        <v>202526</v>
      </c>
      <c r="AG3490" s="3" t="s">
        <v>193</v>
      </c>
      <c r="AH3490" s="3">
        <v>532</v>
      </c>
      <c r="AI3490" s="3">
        <v>72</v>
      </c>
      <c r="AJ3490" s="3" t="s">
        <v>201</v>
      </c>
      <c r="AK3490" s="3">
        <v>4</v>
      </c>
      <c r="AL3490" s="3">
        <v>816</v>
      </c>
    </row>
    <row r="3491" spans="31:38" x14ac:dyDescent="0.25">
      <c r="AE3491" s="3" t="str">
        <f t="shared" si="132"/>
        <v>RA_530_72_4_202526</v>
      </c>
      <c r="AF3491" s="3">
        <v>202526</v>
      </c>
      <c r="AG3491" s="3" t="s">
        <v>193</v>
      </c>
      <c r="AH3491" s="3">
        <v>530</v>
      </c>
      <c r="AI3491" s="3">
        <v>72</v>
      </c>
      <c r="AJ3491" s="3" t="s">
        <v>201</v>
      </c>
      <c r="AK3491" s="3">
        <v>4</v>
      </c>
      <c r="AL3491" s="3">
        <v>394.113</v>
      </c>
    </row>
    <row r="3492" spans="31:38" x14ac:dyDescent="0.25">
      <c r="AE3492" s="3" t="str">
        <f t="shared" si="132"/>
        <v>RA_566_72_4_202425</v>
      </c>
      <c r="AF3492" s="3">
        <v>202425</v>
      </c>
      <c r="AG3492" s="3" t="s">
        <v>193</v>
      </c>
      <c r="AH3492" s="3">
        <v>566</v>
      </c>
      <c r="AI3492" s="3">
        <v>72</v>
      </c>
      <c r="AJ3492" s="3" t="s">
        <v>201</v>
      </c>
      <c r="AK3492" s="3">
        <v>4</v>
      </c>
      <c r="AL3492" s="3">
        <v>0</v>
      </c>
    </row>
    <row r="3493" spans="31:38" x14ac:dyDescent="0.25">
      <c r="AE3493" s="3" t="str">
        <f t="shared" si="132"/>
        <v>RA_545_72_4_202425</v>
      </c>
      <c r="AF3493" s="3">
        <v>202425</v>
      </c>
      <c r="AG3493" s="3" t="s">
        <v>193</v>
      </c>
      <c r="AH3493" s="3">
        <v>545</v>
      </c>
      <c r="AI3493" s="3">
        <v>72</v>
      </c>
      <c r="AJ3493" s="3" t="s">
        <v>201</v>
      </c>
      <c r="AK3493" s="3">
        <v>4</v>
      </c>
      <c r="AL3493" s="3">
        <v>176.88919555441913</v>
      </c>
    </row>
    <row r="3494" spans="31:38" x14ac:dyDescent="0.25">
      <c r="AE3494" s="3" t="str">
        <f t="shared" si="132"/>
        <v>RA_548_72_4_202425</v>
      </c>
      <c r="AF3494" s="3">
        <v>202425</v>
      </c>
      <c r="AG3494" s="3" t="s">
        <v>193</v>
      </c>
      <c r="AH3494" s="3">
        <v>548</v>
      </c>
      <c r="AI3494" s="3">
        <v>72</v>
      </c>
      <c r="AJ3494" s="3" t="s">
        <v>201</v>
      </c>
      <c r="AK3494" s="3">
        <v>4</v>
      </c>
      <c r="AL3494" s="3">
        <v>278.053</v>
      </c>
    </row>
    <row r="3495" spans="31:38" x14ac:dyDescent="0.25">
      <c r="AE3495" s="3" t="str">
        <f t="shared" si="132"/>
        <v>RA_550_72_4_202425</v>
      </c>
      <c r="AF3495" s="3">
        <v>202425</v>
      </c>
      <c r="AG3495" s="3" t="s">
        <v>193</v>
      </c>
      <c r="AH3495" s="3">
        <v>550</v>
      </c>
      <c r="AI3495" s="3">
        <v>72</v>
      </c>
      <c r="AJ3495" s="3" t="s">
        <v>201</v>
      </c>
      <c r="AK3495" s="3">
        <v>4</v>
      </c>
      <c r="AL3495" s="3">
        <v>480.79399999999998</v>
      </c>
    </row>
    <row r="3496" spans="31:38" x14ac:dyDescent="0.25">
      <c r="AE3496" s="3" t="str">
        <f t="shared" si="132"/>
        <v>RA_552_72_4_202425</v>
      </c>
      <c r="AF3496" s="3">
        <v>202425</v>
      </c>
      <c r="AG3496" s="3" t="s">
        <v>193</v>
      </c>
      <c r="AH3496" s="3">
        <v>552</v>
      </c>
      <c r="AI3496" s="3">
        <v>72</v>
      </c>
      <c r="AJ3496" s="3" t="s">
        <v>201</v>
      </c>
      <c r="AK3496" s="3">
        <v>4</v>
      </c>
      <c r="AL3496" s="3">
        <v>1174.4639999999999</v>
      </c>
    </row>
    <row r="3497" spans="31:38" x14ac:dyDescent="0.25">
      <c r="AE3497" s="3" t="str">
        <f t="shared" si="132"/>
        <v>RA_562_72_4_202425</v>
      </c>
      <c r="AF3497" s="3">
        <v>202425</v>
      </c>
      <c r="AG3497" s="3" t="s">
        <v>193</v>
      </c>
      <c r="AH3497" s="3">
        <v>562</v>
      </c>
      <c r="AI3497" s="3">
        <v>72</v>
      </c>
      <c r="AJ3497" s="3" t="s">
        <v>201</v>
      </c>
      <c r="AK3497" s="3">
        <v>4</v>
      </c>
      <c r="AL3497" s="3">
        <v>0</v>
      </c>
    </row>
    <row r="3498" spans="31:38" x14ac:dyDescent="0.25">
      <c r="AE3498" s="3" t="str">
        <f t="shared" si="132"/>
        <v>RA_564_72_4_202425</v>
      </c>
      <c r="AF3498" s="3">
        <v>202425</v>
      </c>
      <c r="AG3498" s="3" t="s">
        <v>193</v>
      </c>
      <c r="AH3498" s="3">
        <v>564</v>
      </c>
      <c r="AI3498" s="3">
        <v>72</v>
      </c>
      <c r="AJ3498" s="3" t="s">
        <v>201</v>
      </c>
      <c r="AK3498" s="3">
        <v>4</v>
      </c>
      <c r="AL3498" s="3">
        <v>0</v>
      </c>
    </row>
    <row r="3499" spans="31:38" x14ac:dyDescent="0.25">
      <c r="AE3499" s="3" t="str">
        <f t="shared" si="132"/>
        <v>RA_546_72_4_202425</v>
      </c>
      <c r="AF3499" s="3">
        <v>202425</v>
      </c>
      <c r="AG3499" s="3" t="s">
        <v>193</v>
      </c>
      <c r="AH3499" s="3">
        <v>546</v>
      </c>
      <c r="AI3499" s="3">
        <v>72</v>
      </c>
      <c r="AJ3499" s="3" t="s">
        <v>201</v>
      </c>
      <c r="AK3499" s="3">
        <v>4</v>
      </c>
      <c r="AL3499" s="3">
        <v>274</v>
      </c>
    </row>
    <row r="3500" spans="31:38" x14ac:dyDescent="0.25">
      <c r="AE3500" s="3" t="str">
        <f t="shared" si="132"/>
        <v>RA_568_72_4_202425</v>
      </c>
      <c r="AF3500" s="3">
        <v>202425</v>
      </c>
      <c r="AG3500" s="3" t="s">
        <v>193</v>
      </c>
      <c r="AH3500" s="3">
        <v>568</v>
      </c>
      <c r="AI3500" s="3">
        <v>72</v>
      </c>
      <c r="AJ3500" s="3" t="s">
        <v>201</v>
      </c>
      <c r="AK3500" s="3">
        <v>4</v>
      </c>
      <c r="AL3500" s="3">
        <v>0</v>
      </c>
    </row>
    <row r="3501" spans="31:38" x14ac:dyDescent="0.25">
      <c r="AE3501" s="3" t="str">
        <f t="shared" si="132"/>
        <v>RA_572_72_4_202425</v>
      </c>
      <c r="AF3501" s="3">
        <v>202425</v>
      </c>
      <c r="AG3501" s="3" t="s">
        <v>193</v>
      </c>
      <c r="AH3501" s="3">
        <v>572</v>
      </c>
      <c r="AI3501" s="3">
        <v>72</v>
      </c>
      <c r="AJ3501" s="3" t="s">
        <v>201</v>
      </c>
      <c r="AK3501" s="3">
        <v>4</v>
      </c>
      <c r="AL3501" s="3">
        <v>0</v>
      </c>
    </row>
    <row r="3502" spans="31:38" x14ac:dyDescent="0.25">
      <c r="AE3502" s="3" t="str">
        <f t="shared" si="132"/>
        <v>RA_574_72_4_202425</v>
      </c>
      <c r="AF3502" s="3">
        <v>202425</v>
      </c>
      <c r="AG3502" s="3" t="s">
        <v>193</v>
      </c>
      <c r="AH3502" s="3">
        <v>574</v>
      </c>
      <c r="AI3502" s="3">
        <v>72</v>
      </c>
      <c r="AJ3502" s="3" t="s">
        <v>201</v>
      </c>
      <c r="AK3502" s="3">
        <v>4</v>
      </c>
      <c r="AL3502" s="3">
        <v>0</v>
      </c>
    </row>
    <row r="3503" spans="31:38" x14ac:dyDescent="0.25">
      <c r="AE3503" s="3" t="str">
        <f t="shared" si="132"/>
        <v>RA_576_72_4_202425</v>
      </c>
      <c r="AF3503" s="3">
        <v>202425</v>
      </c>
      <c r="AG3503" s="3" t="s">
        <v>193</v>
      </c>
      <c r="AH3503" s="3">
        <v>576</v>
      </c>
      <c r="AI3503" s="3">
        <v>72</v>
      </c>
      <c r="AJ3503" s="3" t="s">
        <v>201</v>
      </c>
      <c r="AK3503" s="3">
        <v>4</v>
      </c>
      <c r="AL3503" s="3">
        <v>0</v>
      </c>
    </row>
    <row r="3504" spans="31:38" x14ac:dyDescent="0.25">
      <c r="AE3504" s="3" t="str">
        <f t="shared" si="132"/>
        <v>RA_582_72_4_202425</v>
      </c>
      <c r="AF3504" s="3">
        <v>202425</v>
      </c>
      <c r="AG3504" s="3" t="s">
        <v>193</v>
      </c>
      <c r="AH3504" s="3">
        <v>582</v>
      </c>
      <c r="AI3504" s="3">
        <v>72</v>
      </c>
      <c r="AJ3504" s="3" t="s">
        <v>201</v>
      </c>
      <c r="AK3504" s="3">
        <v>4</v>
      </c>
      <c r="AL3504" s="3">
        <v>0</v>
      </c>
    </row>
    <row r="3505" spans="31:38" x14ac:dyDescent="0.25">
      <c r="AE3505" s="3" t="str">
        <f t="shared" si="132"/>
        <v>RA_584_72_4_202425</v>
      </c>
      <c r="AF3505" s="3">
        <v>202425</v>
      </c>
      <c r="AG3505" s="3" t="s">
        <v>193</v>
      </c>
      <c r="AH3505" s="3">
        <v>584</v>
      </c>
      <c r="AI3505" s="3">
        <v>72</v>
      </c>
      <c r="AJ3505" s="3" t="s">
        <v>201</v>
      </c>
      <c r="AK3505" s="3">
        <v>4</v>
      </c>
      <c r="AL3505" s="3">
        <v>0</v>
      </c>
    </row>
    <row r="3506" spans="31:38" x14ac:dyDescent="0.25">
      <c r="AE3506" s="3" t="str">
        <f t="shared" si="132"/>
        <v>RA_522_72_4_202425</v>
      </c>
      <c r="AF3506" s="3">
        <v>202425</v>
      </c>
      <c r="AG3506" s="3" t="s">
        <v>193</v>
      </c>
      <c r="AH3506" s="3">
        <v>522</v>
      </c>
      <c r="AI3506" s="3">
        <v>72</v>
      </c>
      <c r="AJ3506" s="3" t="s">
        <v>201</v>
      </c>
      <c r="AK3506" s="3">
        <v>4</v>
      </c>
      <c r="AL3506" s="3">
        <v>410.72300000000001</v>
      </c>
    </row>
    <row r="3507" spans="31:38" x14ac:dyDescent="0.25">
      <c r="AE3507" s="3" t="str">
        <f t="shared" si="132"/>
        <v>RA_586_72_4_202425</v>
      </c>
      <c r="AF3507" s="3">
        <v>202425</v>
      </c>
      <c r="AG3507" s="3" t="s">
        <v>193</v>
      </c>
      <c r="AH3507" s="3">
        <v>586</v>
      </c>
      <c r="AI3507" s="3">
        <v>72</v>
      </c>
      <c r="AJ3507" s="3" t="s">
        <v>201</v>
      </c>
      <c r="AK3507" s="3">
        <v>4</v>
      </c>
      <c r="AL3507" s="3">
        <v>0</v>
      </c>
    </row>
    <row r="3508" spans="31:38" x14ac:dyDescent="0.25">
      <c r="AE3508" s="3" t="str">
        <f t="shared" si="132"/>
        <v>RA_516_72_4_202425</v>
      </c>
      <c r="AF3508" s="3">
        <v>202425</v>
      </c>
      <c r="AG3508" s="3" t="s">
        <v>193</v>
      </c>
      <c r="AH3508" s="3">
        <v>516</v>
      </c>
      <c r="AI3508" s="3">
        <v>72</v>
      </c>
      <c r="AJ3508" s="3" t="s">
        <v>201</v>
      </c>
      <c r="AK3508" s="3">
        <v>4</v>
      </c>
      <c r="AL3508" s="3">
        <v>314</v>
      </c>
    </row>
    <row r="3509" spans="31:38" x14ac:dyDescent="0.25">
      <c r="AE3509" s="3" t="str">
        <f t="shared" si="132"/>
        <v>RA_514_72_4_202425</v>
      </c>
      <c r="AF3509" s="3">
        <v>202425</v>
      </c>
      <c r="AG3509" s="3" t="s">
        <v>193</v>
      </c>
      <c r="AH3509" s="3">
        <v>514</v>
      </c>
      <c r="AI3509" s="3">
        <v>72</v>
      </c>
      <c r="AJ3509" s="3" t="s">
        <v>201</v>
      </c>
      <c r="AK3509" s="3">
        <v>4</v>
      </c>
      <c r="AL3509" s="3">
        <v>435.75200000000001</v>
      </c>
    </row>
    <row r="3510" spans="31:38" x14ac:dyDescent="0.25">
      <c r="AE3510" s="3" t="str">
        <f t="shared" si="132"/>
        <v>RA_518_72_4_202425</v>
      </c>
      <c r="AF3510" s="3">
        <v>202425</v>
      </c>
      <c r="AG3510" s="3" t="s">
        <v>193</v>
      </c>
      <c r="AH3510" s="3">
        <v>518</v>
      </c>
      <c r="AI3510" s="3">
        <v>72</v>
      </c>
      <c r="AJ3510" s="3" t="s">
        <v>201</v>
      </c>
      <c r="AK3510" s="3">
        <v>4</v>
      </c>
      <c r="AL3510" s="3">
        <v>191.53200000000001</v>
      </c>
    </row>
    <row r="3511" spans="31:38" x14ac:dyDescent="0.25">
      <c r="AE3511" s="3" t="str">
        <f t="shared" si="132"/>
        <v>RA_520_72_4_202425</v>
      </c>
      <c r="AF3511" s="3">
        <v>202425</v>
      </c>
      <c r="AG3511" s="3" t="s">
        <v>193</v>
      </c>
      <c r="AH3511" s="3">
        <v>520</v>
      </c>
      <c r="AI3511" s="3">
        <v>72</v>
      </c>
      <c r="AJ3511" s="3" t="s">
        <v>201</v>
      </c>
      <c r="AK3511" s="3">
        <v>4</v>
      </c>
      <c r="AL3511" s="3">
        <v>423.27800000000002</v>
      </c>
    </row>
    <row r="3512" spans="31:38" x14ac:dyDescent="0.25">
      <c r="AE3512" s="3" t="str">
        <f t="shared" si="132"/>
        <v>RA_526_72_4_202425</v>
      </c>
      <c r="AF3512" s="3">
        <v>202425</v>
      </c>
      <c r="AG3512" s="3" t="s">
        <v>193</v>
      </c>
      <c r="AH3512" s="3">
        <v>526</v>
      </c>
      <c r="AI3512" s="3">
        <v>72</v>
      </c>
      <c r="AJ3512" s="3" t="s">
        <v>201</v>
      </c>
      <c r="AK3512" s="3">
        <v>4</v>
      </c>
      <c r="AL3512" s="3">
        <v>198.48357459516259</v>
      </c>
    </row>
    <row r="3513" spans="31:38" x14ac:dyDescent="0.25">
      <c r="AE3513" s="3" t="str">
        <f t="shared" si="132"/>
        <v>RA_524_72_4_202425</v>
      </c>
      <c r="AF3513" s="3">
        <v>202425</v>
      </c>
      <c r="AG3513" s="3" t="s">
        <v>193</v>
      </c>
      <c r="AH3513" s="3">
        <v>524</v>
      </c>
      <c r="AI3513" s="3">
        <v>72</v>
      </c>
      <c r="AJ3513" s="3" t="s">
        <v>201</v>
      </c>
      <c r="AK3513" s="3">
        <v>4</v>
      </c>
      <c r="AL3513" s="3">
        <v>441.84</v>
      </c>
    </row>
    <row r="3514" spans="31:38" x14ac:dyDescent="0.25">
      <c r="AE3514" s="3" t="str">
        <f t="shared" si="132"/>
        <v>RA_512_72_4_202425</v>
      </c>
      <c r="AF3514" s="3">
        <v>202425</v>
      </c>
      <c r="AG3514" s="3" t="s">
        <v>193</v>
      </c>
      <c r="AH3514" s="3">
        <v>512</v>
      </c>
      <c r="AI3514" s="3">
        <v>72</v>
      </c>
      <c r="AJ3514" s="3" t="s">
        <v>201</v>
      </c>
      <c r="AK3514" s="3">
        <v>4</v>
      </c>
      <c r="AL3514" s="3">
        <v>306</v>
      </c>
    </row>
    <row r="3515" spans="31:38" x14ac:dyDescent="0.25">
      <c r="AE3515" s="3" t="str">
        <f t="shared" si="132"/>
        <v>RA_528_72_4_202425</v>
      </c>
      <c r="AF3515" s="3">
        <v>202425</v>
      </c>
      <c r="AG3515" s="3" t="s">
        <v>193</v>
      </c>
      <c r="AH3515" s="3">
        <v>528</v>
      </c>
      <c r="AI3515" s="3">
        <v>72</v>
      </c>
      <c r="AJ3515" s="3" t="s">
        <v>201</v>
      </c>
      <c r="AK3515" s="3">
        <v>4</v>
      </c>
      <c r="AL3515" s="3">
        <v>355</v>
      </c>
    </row>
    <row r="3516" spans="31:38" x14ac:dyDescent="0.25">
      <c r="AE3516" s="3" t="str">
        <f t="shared" si="132"/>
        <v>RA_532_72_4_202425</v>
      </c>
      <c r="AF3516" s="3">
        <v>202425</v>
      </c>
      <c r="AG3516" s="3" t="s">
        <v>193</v>
      </c>
      <c r="AH3516" s="3">
        <v>532</v>
      </c>
      <c r="AI3516" s="3">
        <v>72</v>
      </c>
      <c r="AJ3516" s="3" t="s">
        <v>201</v>
      </c>
      <c r="AK3516" s="3">
        <v>4</v>
      </c>
      <c r="AL3516" s="3">
        <v>811</v>
      </c>
    </row>
    <row r="3517" spans="31:38" x14ac:dyDescent="0.25">
      <c r="AE3517" s="3" t="str">
        <f t="shared" si="132"/>
        <v>RA_534_72_4_202425</v>
      </c>
      <c r="AF3517" s="3">
        <v>202425</v>
      </c>
      <c r="AG3517" s="3" t="s">
        <v>193</v>
      </c>
      <c r="AH3517" s="3">
        <v>534</v>
      </c>
      <c r="AI3517" s="3">
        <v>72</v>
      </c>
      <c r="AJ3517" s="3" t="s">
        <v>201</v>
      </c>
      <c r="AK3517" s="3">
        <v>4</v>
      </c>
      <c r="AL3517" s="3">
        <v>147.86199999999999</v>
      </c>
    </row>
    <row r="3518" spans="31:38" x14ac:dyDescent="0.25">
      <c r="AE3518" s="3" t="str">
        <f t="shared" si="132"/>
        <v>RA_536_72_4_202425</v>
      </c>
      <c r="AF3518" s="3">
        <v>202425</v>
      </c>
      <c r="AG3518" s="3" t="s">
        <v>193</v>
      </c>
      <c r="AH3518" s="3">
        <v>536</v>
      </c>
      <c r="AI3518" s="3">
        <v>72</v>
      </c>
      <c r="AJ3518" s="3" t="s">
        <v>201</v>
      </c>
      <c r="AK3518" s="3">
        <v>4</v>
      </c>
      <c r="AL3518" s="3">
        <v>472.30399999999997</v>
      </c>
    </row>
    <row r="3519" spans="31:38" x14ac:dyDescent="0.25">
      <c r="AE3519" s="3" t="str">
        <f t="shared" si="132"/>
        <v>RA_538_72_4_202425</v>
      </c>
      <c r="AF3519" s="3">
        <v>202425</v>
      </c>
      <c r="AG3519" s="3" t="s">
        <v>193</v>
      </c>
      <c r="AH3519" s="3">
        <v>538</v>
      </c>
      <c r="AI3519" s="3">
        <v>72</v>
      </c>
      <c r="AJ3519" s="3" t="s">
        <v>201</v>
      </c>
      <c r="AK3519" s="3">
        <v>4</v>
      </c>
      <c r="AL3519" s="3">
        <v>420</v>
      </c>
    </row>
    <row r="3520" spans="31:38" x14ac:dyDescent="0.25">
      <c r="AE3520" s="3" t="str">
        <f t="shared" si="132"/>
        <v>RA_540_72_4_202425</v>
      </c>
      <c r="AF3520" s="3">
        <v>202425</v>
      </c>
      <c r="AG3520" s="3" t="s">
        <v>193</v>
      </c>
      <c r="AH3520" s="3">
        <v>540</v>
      </c>
      <c r="AI3520" s="3">
        <v>72</v>
      </c>
      <c r="AJ3520" s="3" t="s">
        <v>201</v>
      </c>
      <c r="AK3520" s="3">
        <v>4</v>
      </c>
      <c r="AL3520" s="3">
        <v>795.47500000000002</v>
      </c>
    </row>
    <row r="3521" spans="31:38" x14ac:dyDescent="0.25">
      <c r="AE3521" s="3" t="str">
        <f t="shared" si="132"/>
        <v>RA_542_72_4_202425</v>
      </c>
      <c r="AF3521" s="3">
        <v>202425</v>
      </c>
      <c r="AG3521" s="3" t="s">
        <v>193</v>
      </c>
      <c r="AH3521" s="3">
        <v>542</v>
      </c>
      <c r="AI3521" s="3">
        <v>72</v>
      </c>
      <c r="AJ3521" s="3" t="s">
        <v>201</v>
      </c>
      <c r="AK3521" s="3">
        <v>4</v>
      </c>
      <c r="AL3521" s="3">
        <v>189.46</v>
      </c>
    </row>
    <row r="3522" spans="31:38" x14ac:dyDescent="0.25">
      <c r="AE3522" s="3" t="str">
        <f t="shared" si="132"/>
        <v>RA_530_72_4_202425</v>
      </c>
      <c r="AF3522" s="3">
        <v>202425</v>
      </c>
      <c r="AG3522" s="3" t="s">
        <v>193</v>
      </c>
      <c r="AH3522" s="3">
        <v>530</v>
      </c>
      <c r="AI3522" s="3">
        <v>72</v>
      </c>
      <c r="AJ3522" s="3" t="s">
        <v>201</v>
      </c>
      <c r="AK3522" s="3">
        <v>4</v>
      </c>
      <c r="AL3522" s="3">
        <v>384.59899999999999</v>
      </c>
    </row>
    <row r="3523" spans="31:38" x14ac:dyDescent="0.25">
      <c r="AE3523" s="3" t="str">
        <f t="shared" si="132"/>
        <v>RA_544_72_4_202425</v>
      </c>
      <c r="AF3523" s="3">
        <v>202425</v>
      </c>
      <c r="AG3523" s="3" t="s">
        <v>193</v>
      </c>
      <c r="AH3523" s="3">
        <v>544</v>
      </c>
      <c r="AI3523" s="3">
        <v>72</v>
      </c>
      <c r="AJ3523" s="3" t="s">
        <v>201</v>
      </c>
      <c r="AK3523" s="3">
        <v>4</v>
      </c>
      <c r="AL3523" s="3">
        <v>531.08500000000004</v>
      </c>
    </row>
    <row r="3524" spans="31:38" x14ac:dyDescent="0.25">
      <c r="AE3524" s="3" t="str">
        <f t="shared" ref="AE3524:AE3587" si="133">AG3524&amp;"_"&amp;AH3524&amp;"_"&amp;AI3524&amp;"_"&amp;AK3524&amp;"_"&amp;AF3524</f>
        <v>RA_582_73_4_202526</v>
      </c>
      <c r="AF3524" s="3">
        <v>202526</v>
      </c>
      <c r="AG3524" s="3" t="s">
        <v>193</v>
      </c>
      <c r="AH3524" s="3">
        <v>582</v>
      </c>
      <c r="AI3524" s="3">
        <v>73</v>
      </c>
      <c r="AJ3524" s="3" t="s">
        <v>200</v>
      </c>
      <c r="AK3524" s="3">
        <v>4</v>
      </c>
      <c r="AL3524" s="3">
        <v>0</v>
      </c>
    </row>
    <row r="3525" spans="31:38" x14ac:dyDescent="0.25">
      <c r="AE3525" s="3" t="str">
        <f t="shared" si="133"/>
        <v>RA_546_73_4_202526</v>
      </c>
      <c r="AF3525" s="3">
        <v>202526</v>
      </c>
      <c r="AG3525" s="3" t="s">
        <v>193</v>
      </c>
      <c r="AH3525" s="3">
        <v>546</v>
      </c>
      <c r="AI3525" s="3">
        <v>73</v>
      </c>
      <c r="AJ3525" s="3" t="s">
        <v>200</v>
      </c>
      <c r="AK3525" s="3">
        <v>4</v>
      </c>
      <c r="AL3525" s="3">
        <v>0</v>
      </c>
    </row>
    <row r="3526" spans="31:38" x14ac:dyDescent="0.25">
      <c r="AE3526" s="3" t="str">
        <f t="shared" si="133"/>
        <v>RA_548_73_4_202526</v>
      </c>
      <c r="AF3526" s="3">
        <v>202526</v>
      </c>
      <c r="AG3526" s="3" t="s">
        <v>193</v>
      </c>
      <c r="AH3526" s="3">
        <v>548</v>
      </c>
      <c r="AI3526" s="3">
        <v>73</v>
      </c>
      <c r="AJ3526" s="3" t="s">
        <v>200</v>
      </c>
      <c r="AK3526" s="3">
        <v>4</v>
      </c>
      <c r="AL3526" s="3">
        <v>0</v>
      </c>
    </row>
    <row r="3527" spans="31:38" x14ac:dyDescent="0.25">
      <c r="AE3527" s="3" t="str">
        <f t="shared" si="133"/>
        <v>RA_550_73_4_202526</v>
      </c>
      <c r="AF3527" s="3">
        <v>202526</v>
      </c>
      <c r="AG3527" s="3" t="s">
        <v>193</v>
      </c>
      <c r="AH3527" s="3">
        <v>550</v>
      </c>
      <c r="AI3527" s="3">
        <v>73</v>
      </c>
      <c r="AJ3527" s="3" t="s">
        <v>200</v>
      </c>
      <c r="AK3527" s="3">
        <v>4</v>
      </c>
      <c r="AL3527" s="3">
        <v>0</v>
      </c>
    </row>
    <row r="3528" spans="31:38" x14ac:dyDescent="0.25">
      <c r="AE3528" s="3" t="str">
        <f t="shared" si="133"/>
        <v>RA_552_73_4_202526</v>
      </c>
      <c r="AF3528" s="3">
        <v>202526</v>
      </c>
      <c r="AG3528" s="3" t="s">
        <v>193</v>
      </c>
      <c r="AH3528" s="3">
        <v>552</v>
      </c>
      <c r="AI3528" s="3">
        <v>73</v>
      </c>
      <c r="AJ3528" s="3" t="s">
        <v>200</v>
      </c>
      <c r="AK3528" s="3">
        <v>4</v>
      </c>
      <c r="AL3528" s="3">
        <v>0</v>
      </c>
    </row>
    <row r="3529" spans="31:38" x14ac:dyDescent="0.25">
      <c r="AE3529" s="3" t="str">
        <f t="shared" si="133"/>
        <v>RA_562_73_4_202526</v>
      </c>
      <c r="AF3529" s="3">
        <v>202526</v>
      </c>
      <c r="AG3529" s="3" t="s">
        <v>193</v>
      </c>
      <c r="AH3529" s="3">
        <v>562</v>
      </c>
      <c r="AI3529" s="3">
        <v>73</v>
      </c>
      <c r="AJ3529" s="3" t="s">
        <v>200</v>
      </c>
      <c r="AK3529" s="3">
        <v>4</v>
      </c>
      <c r="AL3529" s="3">
        <v>0</v>
      </c>
    </row>
    <row r="3530" spans="31:38" x14ac:dyDescent="0.25">
      <c r="AE3530" s="3" t="str">
        <f t="shared" si="133"/>
        <v>RA_564_73_4_202526</v>
      </c>
      <c r="AF3530" s="3">
        <v>202526</v>
      </c>
      <c r="AG3530" s="3" t="s">
        <v>193</v>
      </c>
      <c r="AH3530" s="3">
        <v>564</v>
      </c>
      <c r="AI3530" s="3">
        <v>73</v>
      </c>
      <c r="AJ3530" s="3" t="s">
        <v>200</v>
      </c>
      <c r="AK3530" s="3">
        <v>4</v>
      </c>
      <c r="AL3530" s="3">
        <v>0</v>
      </c>
    </row>
    <row r="3531" spans="31:38" x14ac:dyDescent="0.25">
      <c r="AE3531" s="3" t="str">
        <f t="shared" si="133"/>
        <v>RA_566_73_4_202526</v>
      </c>
      <c r="AF3531" s="3">
        <v>202526</v>
      </c>
      <c r="AG3531" s="3" t="s">
        <v>193</v>
      </c>
      <c r="AH3531" s="3">
        <v>566</v>
      </c>
      <c r="AI3531" s="3">
        <v>73</v>
      </c>
      <c r="AJ3531" s="3" t="s">
        <v>200</v>
      </c>
      <c r="AK3531" s="3">
        <v>4</v>
      </c>
      <c r="AL3531" s="3">
        <v>0</v>
      </c>
    </row>
    <row r="3532" spans="31:38" x14ac:dyDescent="0.25">
      <c r="AE3532" s="3" t="str">
        <f t="shared" si="133"/>
        <v>RA_568_73_4_202526</v>
      </c>
      <c r="AF3532" s="3">
        <v>202526</v>
      </c>
      <c r="AG3532" s="3" t="s">
        <v>193</v>
      </c>
      <c r="AH3532" s="3">
        <v>568</v>
      </c>
      <c r="AI3532" s="3">
        <v>73</v>
      </c>
      <c r="AJ3532" s="3" t="s">
        <v>200</v>
      </c>
      <c r="AK3532" s="3">
        <v>4</v>
      </c>
      <c r="AL3532" s="3">
        <v>0</v>
      </c>
    </row>
    <row r="3533" spans="31:38" x14ac:dyDescent="0.25">
      <c r="AE3533" s="3" t="str">
        <f t="shared" si="133"/>
        <v>RA_572_73_4_202526</v>
      </c>
      <c r="AF3533" s="3">
        <v>202526</v>
      </c>
      <c r="AG3533" s="3" t="s">
        <v>193</v>
      </c>
      <c r="AH3533" s="3">
        <v>572</v>
      </c>
      <c r="AI3533" s="3">
        <v>73</v>
      </c>
      <c r="AJ3533" s="3" t="s">
        <v>200</v>
      </c>
      <c r="AK3533" s="3">
        <v>4</v>
      </c>
      <c r="AL3533" s="3">
        <v>0</v>
      </c>
    </row>
    <row r="3534" spans="31:38" x14ac:dyDescent="0.25">
      <c r="AE3534" s="3" t="str">
        <f t="shared" si="133"/>
        <v>RA_576_73_4_202526</v>
      </c>
      <c r="AF3534" s="3">
        <v>202526</v>
      </c>
      <c r="AG3534" s="3" t="s">
        <v>193</v>
      </c>
      <c r="AH3534" s="3">
        <v>576</v>
      </c>
      <c r="AI3534" s="3">
        <v>73</v>
      </c>
      <c r="AJ3534" s="3" t="s">
        <v>200</v>
      </c>
      <c r="AK3534" s="3">
        <v>4</v>
      </c>
      <c r="AL3534" s="3">
        <v>0</v>
      </c>
    </row>
    <row r="3535" spans="31:38" x14ac:dyDescent="0.25">
      <c r="AE3535" s="3" t="str">
        <f t="shared" si="133"/>
        <v>RA_584_73_4_202526</v>
      </c>
      <c r="AF3535" s="3">
        <v>202526</v>
      </c>
      <c r="AG3535" s="3" t="s">
        <v>193</v>
      </c>
      <c r="AH3535" s="3">
        <v>584</v>
      </c>
      <c r="AI3535" s="3">
        <v>73</v>
      </c>
      <c r="AJ3535" s="3" t="s">
        <v>200</v>
      </c>
      <c r="AK3535" s="3">
        <v>4</v>
      </c>
      <c r="AL3535" s="3">
        <v>0</v>
      </c>
    </row>
    <row r="3536" spans="31:38" x14ac:dyDescent="0.25">
      <c r="AE3536" s="3" t="str">
        <f t="shared" si="133"/>
        <v>RA_544_73_4_202526</v>
      </c>
      <c r="AF3536" s="3">
        <v>202526</v>
      </c>
      <c r="AG3536" s="3" t="s">
        <v>193</v>
      </c>
      <c r="AH3536" s="3">
        <v>544</v>
      </c>
      <c r="AI3536" s="3">
        <v>73</v>
      </c>
      <c r="AJ3536" s="3" t="s">
        <v>200</v>
      </c>
      <c r="AK3536" s="3">
        <v>4</v>
      </c>
      <c r="AL3536" s="3">
        <v>0</v>
      </c>
    </row>
    <row r="3537" spans="31:38" x14ac:dyDescent="0.25">
      <c r="AE3537" s="3" t="str">
        <f t="shared" si="133"/>
        <v>RA_542_73_4_202526</v>
      </c>
      <c r="AF3537" s="3">
        <v>202526</v>
      </c>
      <c r="AG3537" s="3" t="s">
        <v>193</v>
      </c>
      <c r="AH3537" s="3">
        <v>542</v>
      </c>
      <c r="AI3537" s="3">
        <v>73</v>
      </c>
      <c r="AJ3537" s="3" t="s">
        <v>200</v>
      </c>
      <c r="AK3537" s="3">
        <v>4</v>
      </c>
      <c r="AL3537" s="3">
        <v>0</v>
      </c>
    </row>
    <row r="3538" spans="31:38" x14ac:dyDescent="0.25">
      <c r="AE3538" s="3" t="str">
        <f t="shared" si="133"/>
        <v>RA_574_73_4_202526</v>
      </c>
      <c r="AF3538" s="3">
        <v>202526</v>
      </c>
      <c r="AG3538" s="3" t="s">
        <v>193</v>
      </c>
      <c r="AH3538" s="3">
        <v>574</v>
      </c>
      <c r="AI3538" s="3">
        <v>73</v>
      </c>
      <c r="AJ3538" s="3" t="s">
        <v>200</v>
      </c>
      <c r="AK3538" s="3">
        <v>4</v>
      </c>
      <c r="AL3538" s="3">
        <v>0</v>
      </c>
    </row>
    <row r="3539" spans="31:38" x14ac:dyDescent="0.25">
      <c r="AE3539" s="3" t="str">
        <f t="shared" si="133"/>
        <v>RA_514_73_4_202526</v>
      </c>
      <c r="AF3539" s="3">
        <v>202526</v>
      </c>
      <c r="AG3539" s="3" t="s">
        <v>193</v>
      </c>
      <c r="AH3539" s="3">
        <v>514</v>
      </c>
      <c r="AI3539" s="3">
        <v>73</v>
      </c>
      <c r="AJ3539" s="3" t="s">
        <v>200</v>
      </c>
      <c r="AK3539" s="3">
        <v>4</v>
      </c>
      <c r="AL3539" s="3">
        <v>0</v>
      </c>
    </row>
    <row r="3540" spans="31:38" x14ac:dyDescent="0.25">
      <c r="AE3540" s="3" t="str">
        <f t="shared" si="133"/>
        <v>RA_545_73_4_202526</v>
      </c>
      <c r="AF3540" s="3">
        <v>202526</v>
      </c>
      <c r="AG3540" s="3" t="s">
        <v>193</v>
      </c>
      <c r="AH3540" s="3">
        <v>545</v>
      </c>
      <c r="AI3540" s="3">
        <v>73</v>
      </c>
      <c r="AJ3540" s="3" t="s">
        <v>200</v>
      </c>
      <c r="AK3540" s="3">
        <v>4</v>
      </c>
      <c r="AL3540" s="3">
        <v>0</v>
      </c>
    </row>
    <row r="3541" spans="31:38" x14ac:dyDescent="0.25">
      <c r="AE3541" s="3" t="str">
        <f t="shared" si="133"/>
        <v>RA_512_73_4_202526</v>
      </c>
      <c r="AF3541" s="3">
        <v>202526</v>
      </c>
      <c r="AG3541" s="3" t="s">
        <v>193</v>
      </c>
      <c r="AH3541" s="3">
        <v>512</v>
      </c>
      <c r="AI3541" s="3">
        <v>73</v>
      </c>
      <c r="AJ3541" s="3" t="s">
        <v>200</v>
      </c>
      <c r="AK3541" s="3">
        <v>4</v>
      </c>
      <c r="AL3541" s="3">
        <v>0</v>
      </c>
    </row>
    <row r="3542" spans="31:38" x14ac:dyDescent="0.25">
      <c r="AE3542" s="3" t="str">
        <f t="shared" si="133"/>
        <v>RA_586_73_4_202526</v>
      </c>
      <c r="AF3542" s="3">
        <v>202526</v>
      </c>
      <c r="AG3542" s="3" t="s">
        <v>193</v>
      </c>
      <c r="AH3542" s="3">
        <v>586</v>
      </c>
      <c r="AI3542" s="3">
        <v>73</v>
      </c>
      <c r="AJ3542" s="3" t="s">
        <v>200</v>
      </c>
      <c r="AK3542" s="3">
        <v>4</v>
      </c>
      <c r="AL3542" s="3">
        <v>0</v>
      </c>
    </row>
    <row r="3543" spans="31:38" x14ac:dyDescent="0.25">
      <c r="AE3543" s="3" t="str">
        <f t="shared" si="133"/>
        <v>RA_516_73_4_202526</v>
      </c>
      <c r="AF3543" s="3">
        <v>202526</v>
      </c>
      <c r="AG3543" s="3" t="s">
        <v>193</v>
      </c>
      <c r="AH3543" s="3">
        <v>516</v>
      </c>
      <c r="AI3543" s="3">
        <v>73</v>
      </c>
      <c r="AJ3543" s="3" t="s">
        <v>200</v>
      </c>
      <c r="AK3543" s="3">
        <v>4</v>
      </c>
      <c r="AL3543" s="3">
        <v>0</v>
      </c>
    </row>
    <row r="3544" spans="31:38" x14ac:dyDescent="0.25">
      <c r="AE3544" s="3" t="str">
        <f t="shared" si="133"/>
        <v>RA_518_73_4_202526</v>
      </c>
      <c r="AF3544" s="3">
        <v>202526</v>
      </c>
      <c r="AG3544" s="3" t="s">
        <v>193</v>
      </c>
      <c r="AH3544" s="3">
        <v>518</v>
      </c>
      <c r="AI3544" s="3">
        <v>73</v>
      </c>
      <c r="AJ3544" s="3" t="s">
        <v>200</v>
      </c>
      <c r="AK3544" s="3">
        <v>4</v>
      </c>
      <c r="AL3544" s="3">
        <v>0</v>
      </c>
    </row>
    <row r="3545" spans="31:38" x14ac:dyDescent="0.25">
      <c r="AE3545" s="3" t="str">
        <f t="shared" si="133"/>
        <v>RA_520_73_4_202526</v>
      </c>
      <c r="AF3545" s="3">
        <v>202526</v>
      </c>
      <c r="AG3545" s="3" t="s">
        <v>193</v>
      </c>
      <c r="AH3545" s="3">
        <v>520</v>
      </c>
      <c r="AI3545" s="3">
        <v>73</v>
      </c>
      <c r="AJ3545" s="3" t="s">
        <v>200</v>
      </c>
      <c r="AK3545" s="3">
        <v>4</v>
      </c>
      <c r="AL3545" s="3">
        <v>0</v>
      </c>
    </row>
    <row r="3546" spans="31:38" x14ac:dyDescent="0.25">
      <c r="AE3546" s="3" t="str">
        <f t="shared" si="133"/>
        <v>RA_522_73_4_202526</v>
      </c>
      <c r="AF3546" s="3">
        <v>202526</v>
      </c>
      <c r="AG3546" s="3" t="s">
        <v>193</v>
      </c>
      <c r="AH3546" s="3">
        <v>522</v>
      </c>
      <c r="AI3546" s="3">
        <v>73</v>
      </c>
      <c r="AJ3546" s="3" t="s">
        <v>200</v>
      </c>
      <c r="AK3546" s="3">
        <v>4</v>
      </c>
      <c r="AL3546" s="3">
        <v>0</v>
      </c>
    </row>
    <row r="3547" spans="31:38" x14ac:dyDescent="0.25">
      <c r="AE3547" s="3" t="str">
        <f t="shared" si="133"/>
        <v>RA_524_73_4_202526</v>
      </c>
      <c r="AF3547" s="3">
        <v>202526</v>
      </c>
      <c r="AG3547" s="3" t="s">
        <v>193</v>
      </c>
      <c r="AH3547" s="3">
        <v>524</v>
      </c>
      <c r="AI3547" s="3">
        <v>73</v>
      </c>
      <c r="AJ3547" s="3" t="s">
        <v>200</v>
      </c>
      <c r="AK3547" s="3">
        <v>4</v>
      </c>
      <c r="AL3547" s="3">
        <v>456.67</v>
      </c>
    </row>
    <row r="3548" spans="31:38" x14ac:dyDescent="0.25">
      <c r="AE3548" s="3" t="str">
        <f t="shared" si="133"/>
        <v>RA_540_73_4_202526</v>
      </c>
      <c r="AF3548" s="3">
        <v>202526</v>
      </c>
      <c r="AG3548" s="3" t="s">
        <v>193</v>
      </c>
      <c r="AH3548" s="3">
        <v>540</v>
      </c>
      <c r="AI3548" s="3">
        <v>73</v>
      </c>
      <c r="AJ3548" s="3" t="s">
        <v>200</v>
      </c>
      <c r="AK3548" s="3">
        <v>4</v>
      </c>
      <c r="AL3548" s="3">
        <v>0</v>
      </c>
    </row>
    <row r="3549" spans="31:38" x14ac:dyDescent="0.25">
      <c r="AE3549" s="3" t="str">
        <f t="shared" si="133"/>
        <v>RA_528_73_4_202526</v>
      </c>
      <c r="AF3549" s="3">
        <v>202526</v>
      </c>
      <c r="AG3549" s="3" t="s">
        <v>193</v>
      </c>
      <c r="AH3549" s="3">
        <v>528</v>
      </c>
      <c r="AI3549" s="3">
        <v>73</v>
      </c>
      <c r="AJ3549" s="3" t="s">
        <v>200</v>
      </c>
      <c r="AK3549" s="3">
        <v>4</v>
      </c>
      <c r="AL3549" s="3">
        <v>0</v>
      </c>
    </row>
    <row r="3550" spans="31:38" x14ac:dyDescent="0.25">
      <c r="AE3550" s="3" t="str">
        <f t="shared" si="133"/>
        <v>RA_530_73_4_202526</v>
      </c>
      <c r="AF3550" s="3">
        <v>202526</v>
      </c>
      <c r="AG3550" s="3" t="s">
        <v>193</v>
      </c>
      <c r="AH3550" s="3">
        <v>530</v>
      </c>
      <c r="AI3550" s="3">
        <v>73</v>
      </c>
      <c r="AJ3550" s="3" t="s">
        <v>200</v>
      </c>
      <c r="AK3550" s="3">
        <v>4</v>
      </c>
      <c r="AL3550" s="3">
        <v>0</v>
      </c>
    </row>
    <row r="3551" spans="31:38" x14ac:dyDescent="0.25">
      <c r="AE3551" s="3" t="str">
        <f t="shared" si="133"/>
        <v>RA_532_73_4_202526</v>
      </c>
      <c r="AF3551" s="3">
        <v>202526</v>
      </c>
      <c r="AG3551" s="3" t="s">
        <v>193</v>
      </c>
      <c r="AH3551" s="3">
        <v>532</v>
      </c>
      <c r="AI3551" s="3">
        <v>73</v>
      </c>
      <c r="AJ3551" s="3" t="s">
        <v>200</v>
      </c>
      <c r="AK3551" s="3">
        <v>4</v>
      </c>
      <c r="AL3551" s="3">
        <v>0</v>
      </c>
    </row>
    <row r="3552" spans="31:38" x14ac:dyDescent="0.25">
      <c r="AE3552" s="3" t="str">
        <f t="shared" si="133"/>
        <v>RA_534_73_4_202526</v>
      </c>
      <c r="AF3552" s="3">
        <v>202526</v>
      </c>
      <c r="AG3552" s="3" t="s">
        <v>193</v>
      </c>
      <c r="AH3552" s="3">
        <v>534</v>
      </c>
      <c r="AI3552" s="3">
        <v>73</v>
      </c>
      <c r="AJ3552" s="3" t="s">
        <v>200</v>
      </c>
      <c r="AK3552" s="3">
        <v>4</v>
      </c>
      <c r="AL3552" s="3">
        <v>10</v>
      </c>
    </row>
    <row r="3553" spans="31:38" x14ac:dyDescent="0.25">
      <c r="AE3553" s="3" t="str">
        <f t="shared" si="133"/>
        <v>RA_536_73_4_202526</v>
      </c>
      <c r="AF3553" s="3">
        <v>202526</v>
      </c>
      <c r="AG3553" s="3" t="s">
        <v>193</v>
      </c>
      <c r="AH3553" s="3">
        <v>536</v>
      </c>
      <c r="AI3553" s="3">
        <v>73</v>
      </c>
      <c r="AJ3553" s="3" t="s">
        <v>200</v>
      </c>
      <c r="AK3553" s="3">
        <v>4</v>
      </c>
      <c r="AL3553" s="3">
        <v>0</v>
      </c>
    </row>
    <row r="3554" spans="31:38" x14ac:dyDescent="0.25">
      <c r="AE3554" s="3" t="str">
        <f t="shared" si="133"/>
        <v>RA_538_73_4_202526</v>
      </c>
      <c r="AF3554" s="3">
        <v>202526</v>
      </c>
      <c r="AG3554" s="3" t="s">
        <v>193</v>
      </c>
      <c r="AH3554" s="3">
        <v>538</v>
      </c>
      <c r="AI3554" s="3">
        <v>73</v>
      </c>
      <c r="AJ3554" s="3" t="s">
        <v>200</v>
      </c>
      <c r="AK3554" s="3">
        <v>4</v>
      </c>
      <c r="AL3554" s="3">
        <v>0</v>
      </c>
    </row>
    <row r="3555" spans="31:38" x14ac:dyDescent="0.25">
      <c r="AE3555" s="3" t="str">
        <f t="shared" si="133"/>
        <v>RA_526_73_4_202526</v>
      </c>
      <c r="AF3555" s="3">
        <v>202526</v>
      </c>
      <c r="AG3555" s="3" t="s">
        <v>193</v>
      </c>
      <c r="AH3555" s="3">
        <v>526</v>
      </c>
      <c r="AI3555" s="3">
        <v>73</v>
      </c>
      <c r="AJ3555" s="3" t="s">
        <v>200</v>
      </c>
      <c r="AK3555" s="3">
        <v>4</v>
      </c>
      <c r="AL3555" s="3">
        <v>0</v>
      </c>
    </row>
    <row r="3556" spans="31:38" x14ac:dyDescent="0.25">
      <c r="AE3556" s="3" t="str">
        <f t="shared" si="133"/>
        <v>RA_562_73_4_202425</v>
      </c>
      <c r="AF3556" s="3">
        <v>202425</v>
      </c>
      <c r="AG3556" s="3" t="s">
        <v>193</v>
      </c>
      <c r="AH3556" s="3">
        <v>562</v>
      </c>
      <c r="AI3556" s="3">
        <v>73</v>
      </c>
      <c r="AJ3556" s="3" t="s">
        <v>200</v>
      </c>
      <c r="AK3556" s="3">
        <v>4</v>
      </c>
      <c r="AL3556" s="3">
        <v>0</v>
      </c>
    </row>
    <row r="3557" spans="31:38" x14ac:dyDescent="0.25">
      <c r="AE3557" s="3" t="str">
        <f t="shared" si="133"/>
        <v>RA_552_73_4_202425</v>
      </c>
      <c r="AF3557" s="3">
        <v>202425</v>
      </c>
      <c r="AG3557" s="3" t="s">
        <v>193</v>
      </c>
      <c r="AH3557" s="3">
        <v>552</v>
      </c>
      <c r="AI3557" s="3">
        <v>73</v>
      </c>
      <c r="AJ3557" s="3" t="s">
        <v>200</v>
      </c>
      <c r="AK3557" s="3">
        <v>4</v>
      </c>
      <c r="AL3557" s="3">
        <v>0</v>
      </c>
    </row>
    <row r="3558" spans="31:38" x14ac:dyDescent="0.25">
      <c r="AE3558" s="3" t="str">
        <f t="shared" si="133"/>
        <v>RA_550_73_4_202425</v>
      </c>
      <c r="AF3558" s="3">
        <v>202425</v>
      </c>
      <c r="AG3558" s="3" t="s">
        <v>193</v>
      </c>
      <c r="AH3558" s="3">
        <v>550</v>
      </c>
      <c r="AI3558" s="3">
        <v>73</v>
      </c>
      <c r="AJ3558" s="3" t="s">
        <v>200</v>
      </c>
      <c r="AK3558" s="3">
        <v>4</v>
      </c>
      <c r="AL3558" s="3">
        <v>0</v>
      </c>
    </row>
    <row r="3559" spans="31:38" x14ac:dyDescent="0.25">
      <c r="AE3559" s="3" t="str">
        <f t="shared" si="133"/>
        <v>RA_548_73_4_202425</v>
      </c>
      <c r="AF3559" s="3">
        <v>202425</v>
      </c>
      <c r="AG3559" s="3" t="s">
        <v>193</v>
      </c>
      <c r="AH3559" s="3">
        <v>548</v>
      </c>
      <c r="AI3559" s="3">
        <v>73</v>
      </c>
      <c r="AJ3559" s="3" t="s">
        <v>200</v>
      </c>
      <c r="AK3559" s="3">
        <v>4</v>
      </c>
      <c r="AL3559" s="3">
        <v>0</v>
      </c>
    </row>
    <row r="3560" spans="31:38" x14ac:dyDescent="0.25">
      <c r="AE3560" s="3" t="str">
        <f t="shared" si="133"/>
        <v>RA_564_73_4_202425</v>
      </c>
      <c r="AF3560" s="3">
        <v>202425</v>
      </c>
      <c r="AG3560" s="3" t="s">
        <v>193</v>
      </c>
      <c r="AH3560" s="3">
        <v>564</v>
      </c>
      <c r="AI3560" s="3">
        <v>73</v>
      </c>
      <c r="AJ3560" s="3" t="s">
        <v>200</v>
      </c>
      <c r="AK3560" s="3">
        <v>4</v>
      </c>
      <c r="AL3560" s="3">
        <v>0</v>
      </c>
    </row>
    <row r="3561" spans="31:38" x14ac:dyDescent="0.25">
      <c r="AE3561" s="3" t="str">
        <f t="shared" si="133"/>
        <v>RA_545_73_4_202425</v>
      </c>
      <c r="AF3561" s="3">
        <v>202425</v>
      </c>
      <c r="AG3561" s="3" t="s">
        <v>193</v>
      </c>
      <c r="AH3561" s="3">
        <v>545</v>
      </c>
      <c r="AI3561" s="3">
        <v>73</v>
      </c>
      <c r="AJ3561" s="3" t="s">
        <v>200</v>
      </c>
      <c r="AK3561" s="3">
        <v>4</v>
      </c>
      <c r="AL3561" s="3">
        <v>0</v>
      </c>
    </row>
    <row r="3562" spans="31:38" x14ac:dyDescent="0.25">
      <c r="AE3562" s="3" t="str">
        <f t="shared" si="133"/>
        <v>RA_576_73_4_202425</v>
      </c>
      <c r="AF3562" s="3">
        <v>202425</v>
      </c>
      <c r="AG3562" s="3" t="s">
        <v>193</v>
      </c>
      <c r="AH3562" s="3">
        <v>576</v>
      </c>
      <c r="AI3562" s="3">
        <v>73</v>
      </c>
      <c r="AJ3562" s="3" t="s">
        <v>200</v>
      </c>
      <c r="AK3562" s="3">
        <v>4</v>
      </c>
      <c r="AL3562" s="3">
        <v>0</v>
      </c>
    </row>
    <row r="3563" spans="31:38" x14ac:dyDescent="0.25">
      <c r="AE3563" s="3" t="str">
        <f t="shared" si="133"/>
        <v>RA_546_73_4_202425</v>
      </c>
      <c r="AF3563" s="3">
        <v>202425</v>
      </c>
      <c r="AG3563" s="3" t="s">
        <v>193</v>
      </c>
      <c r="AH3563" s="3">
        <v>546</v>
      </c>
      <c r="AI3563" s="3">
        <v>73</v>
      </c>
      <c r="AJ3563" s="3" t="s">
        <v>200</v>
      </c>
      <c r="AK3563" s="3">
        <v>4</v>
      </c>
      <c r="AL3563" s="3">
        <v>0</v>
      </c>
    </row>
    <row r="3564" spans="31:38" x14ac:dyDescent="0.25">
      <c r="AE3564" s="3" t="str">
        <f t="shared" si="133"/>
        <v>RA_566_73_4_202425</v>
      </c>
      <c r="AF3564" s="3">
        <v>202425</v>
      </c>
      <c r="AG3564" s="3" t="s">
        <v>193</v>
      </c>
      <c r="AH3564" s="3">
        <v>566</v>
      </c>
      <c r="AI3564" s="3">
        <v>73</v>
      </c>
      <c r="AJ3564" s="3" t="s">
        <v>200</v>
      </c>
      <c r="AK3564" s="3">
        <v>4</v>
      </c>
      <c r="AL3564" s="3">
        <v>0</v>
      </c>
    </row>
    <row r="3565" spans="31:38" x14ac:dyDescent="0.25">
      <c r="AE3565" s="3" t="str">
        <f t="shared" si="133"/>
        <v>RA_568_73_4_202425</v>
      </c>
      <c r="AF3565" s="3">
        <v>202425</v>
      </c>
      <c r="AG3565" s="3" t="s">
        <v>193</v>
      </c>
      <c r="AH3565" s="3">
        <v>568</v>
      </c>
      <c r="AI3565" s="3">
        <v>73</v>
      </c>
      <c r="AJ3565" s="3" t="s">
        <v>200</v>
      </c>
      <c r="AK3565" s="3">
        <v>4</v>
      </c>
      <c r="AL3565" s="3">
        <v>0</v>
      </c>
    </row>
    <row r="3566" spans="31:38" x14ac:dyDescent="0.25">
      <c r="AE3566" s="3" t="str">
        <f t="shared" si="133"/>
        <v>RA_584_73_4_202425</v>
      </c>
      <c r="AF3566" s="3">
        <v>202425</v>
      </c>
      <c r="AG3566" s="3" t="s">
        <v>193</v>
      </c>
      <c r="AH3566" s="3">
        <v>584</v>
      </c>
      <c r="AI3566" s="3">
        <v>73</v>
      </c>
      <c r="AJ3566" s="3" t="s">
        <v>200</v>
      </c>
      <c r="AK3566" s="3">
        <v>4</v>
      </c>
      <c r="AL3566" s="3">
        <v>0</v>
      </c>
    </row>
    <row r="3567" spans="31:38" x14ac:dyDescent="0.25">
      <c r="AE3567" s="3" t="str">
        <f t="shared" si="133"/>
        <v>RA_574_73_4_202425</v>
      </c>
      <c r="AF3567" s="3">
        <v>202425</v>
      </c>
      <c r="AG3567" s="3" t="s">
        <v>193</v>
      </c>
      <c r="AH3567" s="3">
        <v>574</v>
      </c>
      <c r="AI3567" s="3">
        <v>73</v>
      </c>
      <c r="AJ3567" s="3" t="s">
        <v>200</v>
      </c>
      <c r="AK3567" s="3">
        <v>4</v>
      </c>
      <c r="AL3567" s="3">
        <v>0</v>
      </c>
    </row>
    <row r="3568" spans="31:38" x14ac:dyDescent="0.25">
      <c r="AE3568" s="3" t="str">
        <f t="shared" si="133"/>
        <v>RA_582_73_4_202425</v>
      </c>
      <c r="AF3568" s="3">
        <v>202425</v>
      </c>
      <c r="AG3568" s="3" t="s">
        <v>193</v>
      </c>
      <c r="AH3568" s="3">
        <v>582</v>
      </c>
      <c r="AI3568" s="3">
        <v>73</v>
      </c>
      <c r="AJ3568" s="3" t="s">
        <v>200</v>
      </c>
      <c r="AK3568" s="3">
        <v>4</v>
      </c>
      <c r="AL3568" s="3">
        <v>0</v>
      </c>
    </row>
    <row r="3569" spans="31:38" x14ac:dyDescent="0.25">
      <c r="AE3569" s="3" t="str">
        <f t="shared" si="133"/>
        <v>RA_586_73_4_202425</v>
      </c>
      <c r="AF3569" s="3">
        <v>202425</v>
      </c>
      <c r="AG3569" s="3" t="s">
        <v>193</v>
      </c>
      <c r="AH3569" s="3">
        <v>586</v>
      </c>
      <c r="AI3569" s="3">
        <v>73</v>
      </c>
      <c r="AJ3569" s="3" t="s">
        <v>200</v>
      </c>
      <c r="AK3569" s="3">
        <v>4</v>
      </c>
      <c r="AL3569" s="3">
        <v>0</v>
      </c>
    </row>
    <row r="3570" spans="31:38" x14ac:dyDescent="0.25">
      <c r="AE3570" s="3" t="str">
        <f t="shared" si="133"/>
        <v>RA_544_73_4_202425</v>
      </c>
      <c r="AF3570" s="3">
        <v>202425</v>
      </c>
      <c r="AG3570" s="3" t="s">
        <v>193</v>
      </c>
      <c r="AH3570" s="3">
        <v>544</v>
      </c>
      <c r="AI3570" s="3">
        <v>73</v>
      </c>
      <c r="AJ3570" s="3" t="s">
        <v>200</v>
      </c>
      <c r="AK3570" s="3">
        <v>4</v>
      </c>
      <c r="AL3570" s="3">
        <v>0</v>
      </c>
    </row>
    <row r="3571" spans="31:38" x14ac:dyDescent="0.25">
      <c r="AE3571" s="3" t="str">
        <f t="shared" si="133"/>
        <v>RA_572_73_4_202425</v>
      </c>
      <c r="AF3571" s="3">
        <v>202425</v>
      </c>
      <c r="AG3571" s="3" t="s">
        <v>193</v>
      </c>
      <c r="AH3571" s="3">
        <v>572</v>
      </c>
      <c r="AI3571" s="3">
        <v>73</v>
      </c>
      <c r="AJ3571" s="3" t="s">
        <v>200</v>
      </c>
      <c r="AK3571" s="3">
        <v>4</v>
      </c>
      <c r="AL3571" s="3">
        <v>0</v>
      </c>
    </row>
    <row r="3572" spans="31:38" x14ac:dyDescent="0.25">
      <c r="AE3572" s="3" t="str">
        <f t="shared" si="133"/>
        <v>RA_520_73_4_202425</v>
      </c>
      <c r="AF3572" s="3">
        <v>202425</v>
      </c>
      <c r="AG3572" s="3" t="s">
        <v>193</v>
      </c>
      <c r="AH3572" s="3">
        <v>520</v>
      </c>
      <c r="AI3572" s="3">
        <v>73</v>
      </c>
      <c r="AJ3572" s="3" t="s">
        <v>200</v>
      </c>
      <c r="AK3572" s="3">
        <v>4</v>
      </c>
      <c r="AL3572" s="3">
        <v>0</v>
      </c>
    </row>
    <row r="3573" spans="31:38" x14ac:dyDescent="0.25">
      <c r="AE3573" s="3" t="str">
        <f t="shared" si="133"/>
        <v>RA_514_73_4_202425</v>
      </c>
      <c r="AF3573" s="3">
        <v>202425</v>
      </c>
      <c r="AG3573" s="3" t="s">
        <v>193</v>
      </c>
      <c r="AH3573" s="3">
        <v>514</v>
      </c>
      <c r="AI3573" s="3">
        <v>73</v>
      </c>
      <c r="AJ3573" s="3" t="s">
        <v>200</v>
      </c>
      <c r="AK3573" s="3">
        <v>4</v>
      </c>
      <c r="AL3573" s="3">
        <v>0</v>
      </c>
    </row>
    <row r="3574" spans="31:38" x14ac:dyDescent="0.25">
      <c r="AE3574" s="3" t="str">
        <f t="shared" si="133"/>
        <v>RA_542_73_4_202425</v>
      </c>
      <c r="AF3574" s="3">
        <v>202425</v>
      </c>
      <c r="AG3574" s="3" t="s">
        <v>193</v>
      </c>
      <c r="AH3574" s="3">
        <v>542</v>
      </c>
      <c r="AI3574" s="3">
        <v>73</v>
      </c>
      <c r="AJ3574" s="3" t="s">
        <v>200</v>
      </c>
      <c r="AK3574" s="3">
        <v>4</v>
      </c>
      <c r="AL3574" s="3">
        <v>0</v>
      </c>
    </row>
    <row r="3575" spans="31:38" x14ac:dyDescent="0.25">
      <c r="AE3575" s="3" t="str">
        <f t="shared" si="133"/>
        <v>RA_512_73_4_202425</v>
      </c>
      <c r="AF3575" s="3">
        <v>202425</v>
      </c>
      <c r="AG3575" s="3" t="s">
        <v>193</v>
      </c>
      <c r="AH3575" s="3">
        <v>512</v>
      </c>
      <c r="AI3575" s="3">
        <v>73</v>
      </c>
      <c r="AJ3575" s="3" t="s">
        <v>200</v>
      </c>
      <c r="AK3575" s="3">
        <v>4</v>
      </c>
      <c r="AL3575" s="3">
        <v>0</v>
      </c>
    </row>
    <row r="3576" spans="31:38" x14ac:dyDescent="0.25">
      <c r="AE3576" s="3" t="str">
        <f t="shared" si="133"/>
        <v>RA_518_73_4_202425</v>
      </c>
      <c r="AF3576" s="3">
        <v>202425</v>
      </c>
      <c r="AG3576" s="3" t="s">
        <v>193</v>
      </c>
      <c r="AH3576" s="3">
        <v>518</v>
      </c>
      <c r="AI3576" s="3">
        <v>73</v>
      </c>
      <c r="AJ3576" s="3" t="s">
        <v>200</v>
      </c>
      <c r="AK3576" s="3">
        <v>4</v>
      </c>
      <c r="AL3576" s="3">
        <v>0</v>
      </c>
    </row>
    <row r="3577" spans="31:38" x14ac:dyDescent="0.25">
      <c r="AE3577" s="3" t="str">
        <f t="shared" si="133"/>
        <v>RA_522_73_4_202425</v>
      </c>
      <c r="AF3577" s="3">
        <v>202425</v>
      </c>
      <c r="AG3577" s="3" t="s">
        <v>193</v>
      </c>
      <c r="AH3577" s="3">
        <v>522</v>
      </c>
      <c r="AI3577" s="3">
        <v>73</v>
      </c>
      <c r="AJ3577" s="3" t="s">
        <v>200</v>
      </c>
      <c r="AK3577" s="3">
        <v>4</v>
      </c>
      <c r="AL3577" s="3">
        <v>0</v>
      </c>
    </row>
    <row r="3578" spans="31:38" x14ac:dyDescent="0.25">
      <c r="AE3578" s="3" t="str">
        <f t="shared" si="133"/>
        <v>RA_524_73_4_202425</v>
      </c>
      <c r="AF3578" s="3">
        <v>202425</v>
      </c>
      <c r="AG3578" s="3" t="s">
        <v>193</v>
      </c>
      <c r="AH3578" s="3">
        <v>524</v>
      </c>
      <c r="AI3578" s="3">
        <v>73</v>
      </c>
      <c r="AJ3578" s="3" t="s">
        <v>200</v>
      </c>
      <c r="AK3578" s="3">
        <v>4</v>
      </c>
      <c r="AL3578" s="3">
        <v>0</v>
      </c>
    </row>
    <row r="3579" spans="31:38" x14ac:dyDescent="0.25">
      <c r="AE3579" s="3" t="str">
        <f t="shared" si="133"/>
        <v>RA_526_73_4_202425</v>
      </c>
      <c r="AF3579" s="3">
        <v>202425</v>
      </c>
      <c r="AG3579" s="3" t="s">
        <v>193</v>
      </c>
      <c r="AH3579" s="3">
        <v>526</v>
      </c>
      <c r="AI3579" s="3">
        <v>73</v>
      </c>
      <c r="AJ3579" s="3" t="s">
        <v>200</v>
      </c>
      <c r="AK3579" s="3">
        <v>4</v>
      </c>
      <c r="AL3579" s="3">
        <v>0</v>
      </c>
    </row>
    <row r="3580" spans="31:38" x14ac:dyDescent="0.25">
      <c r="AE3580" s="3" t="str">
        <f t="shared" si="133"/>
        <v>RA_538_73_4_202425</v>
      </c>
      <c r="AF3580" s="3">
        <v>202425</v>
      </c>
      <c r="AG3580" s="3" t="s">
        <v>193</v>
      </c>
      <c r="AH3580" s="3">
        <v>538</v>
      </c>
      <c r="AI3580" s="3">
        <v>73</v>
      </c>
      <c r="AJ3580" s="3" t="s">
        <v>200</v>
      </c>
      <c r="AK3580" s="3">
        <v>4</v>
      </c>
      <c r="AL3580" s="3">
        <v>0</v>
      </c>
    </row>
    <row r="3581" spans="31:38" x14ac:dyDescent="0.25">
      <c r="AE3581" s="3" t="str">
        <f t="shared" si="133"/>
        <v>RA_516_73_4_202425</v>
      </c>
      <c r="AF3581" s="3">
        <v>202425</v>
      </c>
      <c r="AG3581" s="3" t="s">
        <v>193</v>
      </c>
      <c r="AH3581" s="3">
        <v>516</v>
      </c>
      <c r="AI3581" s="3">
        <v>73</v>
      </c>
      <c r="AJ3581" s="3" t="s">
        <v>200</v>
      </c>
      <c r="AK3581" s="3">
        <v>4</v>
      </c>
      <c r="AL3581" s="3">
        <v>0</v>
      </c>
    </row>
    <row r="3582" spans="31:38" x14ac:dyDescent="0.25">
      <c r="AE3582" s="3" t="str">
        <f t="shared" si="133"/>
        <v>RA_540_73_4_202425</v>
      </c>
      <c r="AF3582" s="3">
        <v>202425</v>
      </c>
      <c r="AG3582" s="3" t="s">
        <v>193</v>
      </c>
      <c r="AH3582" s="3">
        <v>540</v>
      </c>
      <c r="AI3582" s="3">
        <v>73</v>
      </c>
      <c r="AJ3582" s="3" t="s">
        <v>200</v>
      </c>
      <c r="AK3582" s="3">
        <v>4</v>
      </c>
      <c r="AL3582" s="3">
        <v>0</v>
      </c>
    </row>
    <row r="3583" spans="31:38" x14ac:dyDescent="0.25">
      <c r="AE3583" s="3" t="str">
        <f t="shared" si="133"/>
        <v>RA_528_73_4_202425</v>
      </c>
      <c r="AF3583" s="3">
        <v>202425</v>
      </c>
      <c r="AG3583" s="3" t="s">
        <v>193</v>
      </c>
      <c r="AH3583" s="3">
        <v>528</v>
      </c>
      <c r="AI3583" s="3">
        <v>73</v>
      </c>
      <c r="AJ3583" s="3" t="s">
        <v>200</v>
      </c>
      <c r="AK3583" s="3">
        <v>4</v>
      </c>
      <c r="AL3583" s="3">
        <v>0</v>
      </c>
    </row>
    <row r="3584" spans="31:38" x14ac:dyDescent="0.25">
      <c r="AE3584" s="3" t="str">
        <f t="shared" si="133"/>
        <v>RA_536_73_4_202425</v>
      </c>
      <c r="AF3584" s="3">
        <v>202425</v>
      </c>
      <c r="AG3584" s="3" t="s">
        <v>193</v>
      </c>
      <c r="AH3584" s="3">
        <v>536</v>
      </c>
      <c r="AI3584" s="3">
        <v>73</v>
      </c>
      <c r="AJ3584" s="3" t="s">
        <v>200</v>
      </c>
      <c r="AK3584" s="3">
        <v>4</v>
      </c>
      <c r="AL3584" s="3">
        <v>0</v>
      </c>
    </row>
    <row r="3585" spans="31:38" x14ac:dyDescent="0.25">
      <c r="AE3585" s="3" t="str">
        <f t="shared" si="133"/>
        <v>RA_534_73_4_202425</v>
      </c>
      <c r="AF3585" s="3">
        <v>202425</v>
      </c>
      <c r="AG3585" s="3" t="s">
        <v>193</v>
      </c>
      <c r="AH3585" s="3">
        <v>534</v>
      </c>
      <c r="AI3585" s="3">
        <v>73</v>
      </c>
      <c r="AJ3585" s="3" t="s">
        <v>200</v>
      </c>
      <c r="AK3585" s="3">
        <v>4</v>
      </c>
      <c r="AL3585" s="3">
        <v>10</v>
      </c>
    </row>
    <row r="3586" spans="31:38" x14ac:dyDescent="0.25">
      <c r="AE3586" s="3" t="str">
        <f t="shared" si="133"/>
        <v>RA_532_73_4_202425</v>
      </c>
      <c r="AF3586" s="3">
        <v>202425</v>
      </c>
      <c r="AG3586" s="3" t="s">
        <v>193</v>
      </c>
      <c r="AH3586" s="3">
        <v>532</v>
      </c>
      <c r="AI3586" s="3">
        <v>73</v>
      </c>
      <c r="AJ3586" s="3" t="s">
        <v>200</v>
      </c>
      <c r="AK3586" s="3">
        <v>4</v>
      </c>
      <c r="AL3586" s="3">
        <v>0</v>
      </c>
    </row>
    <row r="3587" spans="31:38" x14ac:dyDescent="0.25">
      <c r="AE3587" s="3" t="str">
        <f t="shared" si="133"/>
        <v>RA_530_73_4_202425</v>
      </c>
      <c r="AF3587" s="3">
        <v>202425</v>
      </c>
      <c r="AG3587" s="3" t="s">
        <v>193</v>
      </c>
      <c r="AH3587" s="3">
        <v>530</v>
      </c>
      <c r="AI3587" s="3">
        <v>73</v>
      </c>
      <c r="AJ3587" s="3" t="s">
        <v>200</v>
      </c>
      <c r="AK3587" s="3">
        <v>4</v>
      </c>
      <c r="AL3587" s="3">
        <v>0</v>
      </c>
    </row>
    <row r="3588" spans="31:38" x14ac:dyDescent="0.25">
      <c r="AE3588" s="3" t="str">
        <f t="shared" ref="AE3588:AE3651" si="134">AG3588&amp;"_"&amp;AH3588&amp;"_"&amp;AI3588&amp;"_"&amp;AK3588&amp;"_"&amp;AF3588</f>
        <v>RA_566_74_4_202526</v>
      </c>
      <c r="AF3588" s="3">
        <v>202526</v>
      </c>
      <c r="AG3588" s="3" t="s">
        <v>193</v>
      </c>
      <c r="AH3588" s="3">
        <v>566</v>
      </c>
      <c r="AI3588" s="3">
        <v>74</v>
      </c>
      <c r="AJ3588" s="3" t="s">
        <v>204</v>
      </c>
      <c r="AK3588" s="3">
        <v>4</v>
      </c>
      <c r="AL3588" s="3">
        <v>0</v>
      </c>
    </row>
    <row r="3589" spans="31:38" x14ac:dyDescent="0.25">
      <c r="AE3589" s="3" t="str">
        <f t="shared" si="134"/>
        <v>RA_546_74_4_202526</v>
      </c>
      <c r="AF3589" s="3">
        <v>202526</v>
      </c>
      <c r="AG3589" s="3" t="s">
        <v>193</v>
      </c>
      <c r="AH3589" s="3">
        <v>546</v>
      </c>
      <c r="AI3589" s="3">
        <v>74</v>
      </c>
      <c r="AJ3589" s="3" t="s">
        <v>204</v>
      </c>
      <c r="AK3589" s="3">
        <v>4</v>
      </c>
      <c r="AL3589" s="3">
        <v>565</v>
      </c>
    </row>
    <row r="3590" spans="31:38" x14ac:dyDescent="0.25">
      <c r="AE3590" s="3" t="str">
        <f t="shared" si="134"/>
        <v>RA_548_74_4_202526</v>
      </c>
      <c r="AF3590" s="3">
        <v>202526</v>
      </c>
      <c r="AG3590" s="3" t="s">
        <v>193</v>
      </c>
      <c r="AH3590" s="3">
        <v>548</v>
      </c>
      <c r="AI3590" s="3">
        <v>74</v>
      </c>
      <c r="AJ3590" s="3" t="s">
        <v>204</v>
      </c>
      <c r="AK3590" s="3">
        <v>4</v>
      </c>
      <c r="AL3590" s="3">
        <v>215.892</v>
      </c>
    </row>
    <row r="3591" spans="31:38" x14ac:dyDescent="0.25">
      <c r="AE3591" s="3" t="str">
        <f t="shared" si="134"/>
        <v>RA_550_74_4_202526</v>
      </c>
      <c r="AF3591" s="3">
        <v>202526</v>
      </c>
      <c r="AG3591" s="3" t="s">
        <v>193</v>
      </c>
      <c r="AH3591" s="3">
        <v>550</v>
      </c>
      <c r="AI3591" s="3">
        <v>74</v>
      </c>
      <c r="AJ3591" s="3" t="s">
        <v>204</v>
      </c>
      <c r="AK3591" s="3">
        <v>4</v>
      </c>
      <c r="AL3591" s="3">
        <v>791.101</v>
      </c>
    </row>
    <row r="3592" spans="31:38" x14ac:dyDescent="0.25">
      <c r="AE3592" s="3" t="str">
        <f t="shared" si="134"/>
        <v>RA_552_74_4_202526</v>
      </c>
      <c r="AF3592" s="3">
        <v>202526</v>
      </c>
      <c r="AG3592" s="3" t="s">
        <v>193</v>
      </c>
      <c r="AH3592" s="3">
        <v>552</v>
      </c>
      <c r="AI3592" s="3">
        <v>74</v>
      </c>
      <c r="AJ3592" s="3" t="s">
        <v>204</v>
      </c>
      <c r="AK3592" s="3">
        <v>4</v>
      </c>
      <c r="AL3592" s="3">
        <v>4722.83</v>
      </c>
    </row>
    <row r="3593" spans="31:38" x14ac:dyDescent="0.25">
      <c r="AE3593" s="3" t="str">
        <f t="shared" si="134"/>
        <v>RA_562_74_4_202526</v>
      </c>
      <c r="AF3593" s="3">
        <v>202526</v>
      </c>
      <c r="AG3593" s="3" t="s">
        <v>193</v>
      </c>
      <c r="AH3593" s="3">
        <v>562</v>
      </c>
      <c r="AI3593" s="3">
        <v>74</v>
      </c>
      <c r="AJ3593" s="3" t="s">
        <v>204</v>
      </c>
      <c r="AK3593" s="3">
        <v>4</v>
      </c>
      <c r="AL3593" s="3">
        <v>0</v>
      </c>
    </row>
    <row r="3594" spans="31:38" x14ac:dyDescent="0.25">
      <c r="AE3594" s="3" t="str">
        <f t="shared" si="134"/>
        <v>RA_564_74_4_202526</v>
      </c>
      <c r="AF3594" s="3">
        <v>202526</v>
      </c>
      <c r="AG3594" s="3" t="s">
        <v>193</v>
      </c>
      <c r="AH3594" s="3">
        <v>564</v>
      </c>
      <c r="AI3594" s="3">
        <v>74</v>
      </c>
      <c r="AJ3594" s="3" t="s">
        <v>204</v>
      </c>
      <c r="AK3594" s="3">
        <v>4</v>
      </c>
      <c r="AL3594" s="3">
        <v>0</v>
      </c>
    </row>
    <row r="3595" spans="31:38" x14ac:dyDescent="0.25">
      <c r="AE3595" s="3" t="str">
        <f t="shared" si="134"/>
        <v>RA_568_74_4_202526</v>
      </c>
      <c r="AF3595" s="3">
        <v>202526</v>
      </c>
      <c r="AG3595" s="3" t="s">
        <v>193</v>
      </c>
      <c r="AH3595" s="3">
        <v>568</v>
      </c>
      <c r="AI3595" s="3">
        <v>74</v>
      </c>
      <c r="AJ3595" s="3" t="s">
        <v>204</v>
      </c>
      <c r="AK3595" s="3">
        <v>4</v>
      </c>
      <c r="AL3595" s="3">
        <v>0</v>
      </c>
    </row>
    <row r="3596" spans="31:38" x14ac:dyDescent="0.25">
      <c r="AE3596" s="3" t="str">
        <f t="shared" si="134"/>
        <v>RA_572_74_4_202526</v>
      </c>
      <c r="AF3596" s="3">
        <v>202526</v>
      </c>
      <c r="AG3596" s="3" t="s">
        <v>193</v>
      </c>
      <c r="AH3596" s="3">
        <v>572</v>
      </c>
      <c r="AI3596" s="3">
        <v>74</v>
      </c>
      <c r="AJ3596" s="3" t="s">
        <v>204</v>
      </c>
      <c r="AK3596" s="3">
        <v>4</v>
      </c>
      <c r="AL3596" s="3">
        <v>0</v>
      </c>
    </row>
    <row r="3597" spans="31:38" x14ac:dyDescent="0.25">
      <c r="AE3597" s="3" t="str">
        <f t="shared" si="134"/>
        <v>RA_574_74_4_202526</v>
      </c>
      <c r="AF3597" s="3">
        <v>202526</v>
      </c>
      <c r="AG3597" s="3" t="s">
        <v>193</v>
      </c>
      <c r="AH3597" s="3">
        <v>574</v>
      </c>
      <c r="AI3597" s="3">
        <v>74</v>
      </c>
      <c r="AJ3597" s="3" t="s">
        <v>204</v>
      </c>
      <c r="AK3597" s="3">
        <v>4</v>
      </c>
      <c r="AL3597" s="3">
        <v>0</v>
      </c>
    </row>
    <row r="3598" spans="31:38" x14ac:dyDescent="0.25">
      <c r="AE3598" s="3" t="str">
        <f t="shared" si="134"/>
        <v>RA_576_74_4_202526</v>
      </c>
      <c r="AF3598" s="3">
        <v>202526</v>
      </c>
      <c r="AG3598" s="3" t="s">
        <v>193</v>
      </c>
      <c r="AH3598" s="3">
        <v>576</v>
      </c>
      <c r="AI3598" s="3">
        <v>74</v>
      </c>
      <c r="AJ3598" s="3" t="s">
        <v>204</v>
      </c>
      <c r="AK3598" s="3">
        <v>4</v>
      </c>
      <c r="AL3598" s="3">
        <v>0</v>
      </c>
    </row>
    <row r="3599" spans="31:38" x14ac:dyDescent="0.25">
      <c r="AE3599" s="3" t="str">
        <f t="shared" si="134"/>
        <v>RA_582_74_4_202526</v>
      </c>
      <c r="AF3599" s="3">
        <v>202526</v>
      </c>
      <c r="AG3599" s="3" t="s">
        <v>193</v>
      </c>
      <c r="AH3599" s="3">
        <v>582</v>
      </c>
      <c r="AI3599" s="3">
        <v>74</v>
      </c>
      <c r="AJ3599" s="3" t="s">
        <v>204</v>
      </c>
      <c r="AK3599" s="3">
        <v>4</v>
      </c>
      <c r="AL3599" s="3">
        <v>0</v>
      </c>
    </row>
    <row r="3600" spans="31:38" x14ac:dyDescent="0.25">
      <c r="AE3600" s="3" t="str">
        <f t="shared" si="134"/>
        <v>RA_584_74_4_202526</v>
      </c>
      <c r="AF3600" s="3">
        <v>202526</v>
      </c>
      <c r="AG3600" s="3" t="s">
        <v>193</v>
      </c>
      <c r="AH3600" s="3">
        <v>584</v>
      </c>
      <c r="AI3600" s="3">
        <v>74</v>
      </c>
      <c r="AJ3600" s="3" t="s">
        <v>204</v>
      </c>
      <c r="AK3600" s="3">
        <v>4</v>
      </c>
      <c r="AL3600" s="3">
        <v>0</v>
      </c>
    </row>
    <row r="3601" spans="31:38" x14ac:dyDescent="0.25">
      <c r="AE3601" s="3" t="str">
        <f t="shared" si="134"/>
        <v>RA_542_74_4_202526</v>
      </c>
      <c r="AF3601" s="3">
        <v>202526</v>
      </c>
      <c r="AG3601" s="3" t="s">
        <v>193</v>
      </c>
      <c r="AH3601" s="3">
        <v>542</v>
      </c>
      <c r="AI3601" s="3">
        <v>74</v>
      </c>
      <c r="AJ3601" s="3" t="s">
        <v>204</v>
      </c>
      <c r="AK3601" s="3">
        <v>4</v>
      </c>
      <c r="AL3601" s="3">
        <v>103.03</v>
      </c>
    </row>
    <row r="3602" spans="31:38" x14ac:dyDescent="0.25">
      <c r="AE3602" s="3" t="str">
        <f t="shared" si="134"/>
        <v>RA_544_74_4_202526</v>
      </c>
      <c r="AF3602" s="3">
        <v>202526</v>
      </c>
      <c r="AG3602" s="3" t="s">
        <v>193</v>
      </c>
      <c r="AH3602" s="3">
        <v>544</v>
      </c>
      <c r="AI3602" s="3">
        <v>74</v>
      </c>
      <c r="AJ3602" s="3" t="s">
        <v>204</v>
      </c>
      <c r="AK3602" s="3">
        <v>4</v>
      </c>
      <c r="AL3602" s="3">
        <v>31.545999999999999</v>
      </c>
    </row>
    <row r="3603" spans="31:38" x14ac:dyDescent="0.25">
      <c r="AE3603" s="3" t="str">
        <f t="shared" si="134"/>
        <v>RA_586_74_4_202526</v>
      </c>
      <c r="AF3603" s="3">
        <v>202526</v>
      </c>
      <c r="AG3603" s="3" t="s">
        <v>193</v>
      </c>
      <c r="AH3603" s="3">
        <v>586</v>
      </c>
      <c r="AI3603" s="3">
        <v>74</v>
      </c>
      <c r="AJ3603" s="3" t="s">
        <v>204</v>
      </c>
      <c r="AK3603" s="3">
        <v>4</v>
      </c>
      <c r="AL3603" s="3">
        <v>0</v>
      </c>
    </row>
    <row r="3604" spans="31:38" x14ac:dyDescent="0.25">
      <c r="AE3604" s="3" t="str">
        <f t="shared" si="134"/>
        <v>RA_516_74_4_202526</v>
      </c>
      <c r="AF3604" s="3">
        <v>202526</v>
      </c>
      <c r="AG3604" s="3" t="s">
        <v>193</v>
      </c>
      <c r="AH3604" s="3">
        <v>516</v>
      </c>
      <c r="AI3604" s="3">
        <v>74</v>
      </c>
      <c r="AJ3604" s="3" t="s">
        <v>204</v>
      </c>
      <c r="AK3604" s="3">
        <v>4</v>
      </c>
      <c r="AL3604" s="3">
        <v>520.798</v>
      </c>
    </row>
    <row r="3605" spans="31:38" x14ac:dyDescent="0.25">
      <c r="AE3605" s="3" t="str">
        <f t="shared" si="134"/>
        <v>RA_514_74_4_202526</v>
      </c>
      <c r="AF3605" s="3">
        <v>202526</v>
      </c>
      <c r="AG3605" s="3" t="s">
        <v>193</v>
      </c>
      <c r="AH3605" s="3">
        <v>514</v>
      </c>
      <c r="AI3605" s="3">
        <v>74</v>
      </c>
      <c r="AJ3605" s="3" t="s">
        <v>204</v>
      </c>
      <c r="AK3605" s="3">
        <v>4</v>
      </c>
      <c r="AL3605" s="3">
        <v>1916.13</v>
      </c>
    </row>
    <row r="3606" spans="31:38" x14ac:dyDescent="0.25">
      <c r="AE3606" s="3" t="str">
        <f t="shared" si="134"/>
        <v>RA_518_74_4_202526</v>
      </c>
      <c r="AF3606" s="3">
        <v>202526</v>
      </c>
      <c r="AG3606" s="3" t="s">
        <v>193</v>
      </c>
      <c r="AH3606" s="3">
        <v>518</v>
      </c>
      <c r="AI3606" s="3">
        <v>74</v>
      </c>
      <c r="AJ3606" s="3" t="s">
        <v>204</v>
      </c>
      <c r="AK3606" s="3">
        <v>4</v>
      </c>
      <c r="AL3606" s="3">
        <v>79.734139497231951</v>
      </c>
    </row>
    <row r="3607" spans="31:38" x14ac:dyDescent="0.25">
      <c r="AE3607" s="3" t="str">
        <f t="shared" si="134"/>
        <v>RA_520_74_4_202526</v>
      </c>
      <c r="AF3607" s="3">
        <v>202526</v>
      </c>
      <c r="AG3607" s="3" t="s">
        <v>193</v>
      </c>
      <c r="AH3607" s="3">
        <v>520</v>
      </c>
      <c r="AI3607" s="3">
        <v>74</v>
      </c>
      <c r="AJ3607" s="3" t="s">
        <v>204</v>
      </c>
      <c r="AK3607" s="3">
        <v>4</v>
      </c>
      <c r="AL3607" s="3">
        <v>390.23900000000003</v>
      </c>
    </row>
    <row r="3608" spans="31:38" x14ac:dyDescent="0.25">
      <c r="AE3608" s="3" t="str">
        <f t="shared" si="134"/>
        <v>RA_522_74_4_202526</v>
      </c>
      <c r="AF3608" s="3">
        <v>202526</v>
      </c>
      <c r="AG3608" s="3" t="s">
        <v>193</v>
      </c>
      <c r="AH3608" s="3">
        <v>522</v>
      </c>
      <c r="AI3608" s="3">
        <v>74</v>
      </c>
      <c r="AJ3608" s="3" t="s">
        <v>204</v>
      </c>
      <c r="AK3608" s="3">
        <v>4</v>
      </c>
      <c r="AL3608" s="3">
        <v>562.89300000000003</v>
      </c>
    </row>
    <row r="3609" spans="31:38" x14ac:dyDescent="0.25">
      <c r="AE3609" s="3" t="str">
        <f t="shared" si="134"/>
        <v>RA_524_74_4_202526</v>
      </c>
      <c r="AF3609" s="3">
        <v>202526</v>
      </c>
      <c r="AG3609" s="3" t="s">
        <v>193</v>
      </c>
      <c r="AH3609" s="3">
        <v>524</v>
      </c>
      <c r="AI3609" s="3">
        <v>74</v>
      </c>
      <c r="AJ3609" s="3" t="s">
        <v>204</v>
      </c>
      <c r="AK3609" s="3">
        <v>4</v>
      </c>
      <c r="AL3609" s="3">
        <v>685.15</v>
      </c>
    </row>
    <row r="3610" spans="31:38" x14ac:dyDescent="0.25">
      <c r="AE3610" s="3" t="str">
        <f t="shared" si="134"/>
        <v>RA_526_74_4_202526</v>
      </c>
      <c r="AF3610" s="3">
        <v>202526</v>
      </c>
      <c r="AG3610" s="3" t="s">
        <v>193</v>
      </c>
      <c r="AH3610" s="3">
        <v>526</v>
      </c>
      <c r="AI3610" s="3">
        <v>74</v>
      </c>
      <c r="AJ3610" s="3" t="s">
        <v>204</v>
      </c>
      <c r="AK3610" s="3">
        <v>4</v>
      </c>
      <c r="AL3610" s="3">
        <v>0</v>
      </c>
    </row>
    <row r="3611" spans="31:38" x14ac:dyDescent="0.25">
      <c r="AE3611" s="3" t="str">
        <f t="shared" si="134"/>
        <v>RA_528_74_4_202526</v>
      </c>
      <c r="AF3611" s="3">
        <v>202526</v>
      </c>
      <c r="AG3611" s="3" t="s">
        <v>193</v>
      </c>
      <c r="AH3611" s="3">
        <v>528</v>
      </c>
      <c r="AI3611" s="3">
        <v>74</v>
      </c>
      <c r="AJ3611" s="3" t="s">
        <v>204</v>
      </c>
      <c r="AK3611" s="3">
        <v>4</v>
      </c>
      <c r="AL3611" s="3">
        <v>74</v>
      </c>
    </row>
    <row r="3612" spans="31:38" x14ac:dyDescent="0.25">
      <c r="AE3612" s="3" t="str">
        <f t="shared" si="134"/>
        <v>RA_532_74_4_202526</v>
      </c>
      <c r="AF3612" s="3">
        <v>202526</v>
      </c>
      <c r="AG3612" s="3" t="s">
        <v>193</v>
      </c>
      <c r="AH3612" s="3">
        <v>532</v>
      </c>
      <c r="AI3612" s="3">
        <v>74</v>
      </c>
      <c r="AJ3612" s="3" t="s">
        <v>204</v>
      </c>
      <c r="AK3612" s="3">
        <v>4</v>
      </c>
      <c r="AL3612" s="3">
        <v>775.31</v>
      </c>
    </row>
    <row r="3613" spans="31:38" x14ac:dyDescent="0.25">
      <c r="AE3613" s="3" t="str">
        <f t="shared" si="134"/>
        <v>RA_534_74_4_202526</v>
      </c>
      <c r="AF3613" s="3">
        <v>202526</v>
      </c>
      <c r="AG3613" s="3" t="s">
        <v>193</v>
      </c>
      <c r="AH3613" s="3">
        <v>534</v>
      </c>
      <c r="AI3613" s="3">
        <v>74</v>
      </c>
      <c r="AJ3613" s="3" t="s">
        <v>204</v>
      </c>
      <c r="AK3613" s="3">
        <v>4</v>
      </c>
      <c r="AL3613" s="3">
        <v>0</v>
      </c>
    </row>
    <row r="3614" spans="31:38" x14ac:dyDescent="0.25">
      <c r="AE3614" s="3" t="str">
        <f t="shared" si="134"/>
        <v>RA_536_74_4_202526</v>
      </c>
      <c r="AF3614" s="3">
        <v>202526</v>
      </c>
      <c r="AG3614" s="3" t="s">
        <v>193</v>
      </c>
      <c r="AH3614" s="3">
        <v>536</v>
      </c>
      <c r="AI3614" s="3">
        <v>74</v>
      </c>
      <c r="AJ3614" s="3" t="s">
        <v>204</v>
      </c>
      <c r="AK3614" s="3">
        <v>4</v>
      </c>
      <c r="AL3614" s="3">
        <v>209.827</v>
      </c>
    </row>
    <row r="3615" spans="31:38" x14ac:dyDescent="0.25">
      <c r="AE3615" s="3" t="str">
        <f t="shared" si="134"/>
        <v>RA_538_74_4_202526</v>
      </c>
      <c r="AF3615" s="3">
        <v>202526</v>
      </c>
      <c r="AG3615" s="3" t="s">
        <v>193</v>
      </c>
      <c r="AH3615" s="3">
        <v>538</v>
      </c>
      <c r="AI3615" s="3">
        <v>74</v>
      </c>
      <c r="AJ3615" s="3" t="s">
        <v>204</v>
      </c>
      <c r="AK3615" s="3">
        <v>4</v>
      </c>
      <c r="AL3615" s="3">
        <v>128.49765920281197</v>
      </c>
    </row>
    <row r="3616" spans="31:38" x14ac:dyDescent="0.25">
      <c r="AE3616" s="3" t="str">
        <f t="shared" si="134"/>
        <v>RA_540_74_4_202526</v>
      </c>
      <c r="AF3616" s="3">
        <v>202526</v>
      </c>
      <c r="AG3616" s="3" t="s">
        <v>193</v>
      </c>
      <c r="AH3616" s="3">
        <v>540</v>
      </c>
      <c r="AI3616" s="3">
        <v>74</v>
      </c>
      <c r="AJ3616" s="3" t="s">
        <v>204</v>
      </c>
      <c r="AK3616" s="3">
        <v>4</v>
      </c>
      <c r="AL3616" s="3">
        <v>0</v>
      </c>
    </row>
    <row r="3617" spans="31:38" x14ac:dyDescent="0.25">
      <c r="AE3617" s="3" t="str">
        <f t="shared" si="134"/>
        <v>RA_512_74_4_202526</v>
      </c>
      <c r="AF3617" s="3">
        <v>202526</v>
      </c>
      <c r="AG3617" s="3" t="s">
        <v>193</v>
      </c>
      <c r="AH3617" s="3">
        <v>512</v>
      </c>
      <c r="AI3617" s="3">
        <v>74</v>
      </c>
      <c r="AJ3617" s="3" t="s">
        <v>204</v>
      </c>
      <c r="AK3617" s="3">
        <v>4</v>
      </c>
      <c r="AL3617" s="3">
        <v>933</v>
      </c>
    </row>
    <row r="3618" spans="31:38" x14ac:dyDescent="0.25">
      <c r="AE3618" s="3" t="str">
        <f t="shared" si="134"/>
        <v>RA_530_74_4_202526</v>
      </c>
      <c r="AF3618" s="3">
        <v>202526</v>
      </c>
      <c r="AG3618" s="3" t="s">
        <v>193</v>
      </c>
      <c r="AH3618" s="3">
        <v>530</v>
      </c>
      <c r="AI3618" s="3">
        <v>74</v>
      </c>
      <c r="AJ3618" s="3" t="s">
        <v>204</v>
      </c>
      <c r="AK3618" s="3">
        <v>4</v>
      </c>
      <c r="AL3618" s="3">
        <v>228.017</v>
      </c>
    </row>
    <row r="3619" spans="31:38" x14ac:dyDescent="0.25">
      <c r="AE3619" s="3" t="str">
        <f t="shared" si="134"/>
        <v>RA_545_74_4_202526</v>
      </c>
      <c r="AF3619" s="3">
        <v>202526</v>
      </c>
      <c r="AG3619" s="3" t="s">
        <v>193</v>
      </c>
      <c r="AH3619" s="3">
        <v>545</v>
      </c>
      <c r="AI3619" s="3">
        <v>74</v>
      </c>
      <c r="AJ3619" s="3" t="s">
        <v>204</v>
      </c>
      <c r="AK3619" s="3">
        <v>4</v>
      </c>
      <c r="AL3619" s="3">
        <v>361.86800000000005</v>
      </c>
    </row>
    <row r="3620" spans="31:38" x14ac:dyDescent="0.25">
      <c r="AE3620" s="3" t="str">
        <f t="shared" si="134"/>
        <v>RA_582_74_4_202425</v>
      </c>
      <c r="AF3620" s="3">
        <v>202425</v>
      </c>
      <c r="AG3620" s="3" t="s">
        <v>193</v>
      </c>
      <c r="AH3620" s="3">
        <v>582</v>
      </c>
      <c r="AI3620" s="3">
        <v>74</v>
      </c>
      <c r="AJ3620" s="3" t="s">
        <v>204</v>
      </c>
      <c r="AK3620" s="3">
        <v>4</v>
      </c>
      <c r="AL3620" s="3">
        <v>0</v>
      </c>
    </row>
    <row r="3621" spans="31:38" x14ac:dyDescent="0.25">
      <c r="AE3621" s="3" t="str">
        <f t="shared" si="134"/>
        <v>RA_546_74_4_202425</v>
      </c>
      <c r="AF3621" s="3">
        <v>202425</v>
      </c>
      <c r="AG3621" s="3" t="s">
        <v>193</v>
      </c>
      <c r="AH3621" s="3">
        <v>546</v>
      </c>
      <c r="AI3621" s="3">
        <v>74</v>
      </c>
      <c r="AJ3621" s="3" t="s">
        <v>204</v>
      </c>
      <c r="AK3621" s="3">
        <v>4</v>
      </c>
      <c r="AL3621" s="3">
        <v>335</v>
      </c>
    </row>
    <row r="3622" spans="31:38" x14ac:dyDescent="0.25">
      <c r="AE3622" s="3" t="str">
        <f t="shared" si="134"/>
        <v>RA_548_74_4_202425</v>
      </c>
      <c r="AF3622" s="3">
        <v>202425</v>
      </c>
      <c r="AG3622" s="3" t="s">
        <v>193</v>
      </c>
      <c r="AH3622" s="3">
        <v>548</v>
      </c>
      <c r="AI3622" s="3">
        <v>74</v>
      </c>
      <c r="AJ3622" s="3" t="s">
        <v>204</v>
      </c>
      <c r="AK3622" s="3">
        <v>4</v>
      </c>
      <c r="AL3622" s="3">
        <v>146.49799999999999</v>
      </c>
    </row>
    <row r="3623" spans="31:38" x14ac:dyDescent="0.25">
      <c r="AE3623" s="3" t="str">
        <f t="shared" si="134"/>
        <v>RA_550_74_4_202425</v>
      </c>
      <c r="AF3623" s="3">
        <v>202425</v>
      </c>
      <c r="AG3623" s="3" t="s">
        <v>193</v>
      </c>
      <c r="AH3623" s="3">
        <v>550</v>
      </c>
      <c r="AI3623" s="3">
        <v>74</v>
      </c>
      <c r="AJ3623" s="3" t="s">
        <v>204</v>
      </c>
      <c r="AK3623" s="3">
        <v>4</v>
      </c>
      <c r="AL3623" s="3">
        <v>783.601</v>
      </c>
    </row>
    <row r="3624" spans="31:38" x14ac:dyDescent="0.25">
      <c r="AE3624" s="3" t="str">
        <f t="shared" si="134"/>
        <v>RA_552_74_4_202425</v>
      </c>
      <c r="AF3624" s="3">
        <v>202425</v>
      </c>
      <c r="AG3624" s="3" t="s">
        <v>193</v>
      </c>
      <c r="AH3624" s="3">
        <v>552</v>
      </c>
      <c r="AI3624" s="3">
        <v>74</v>
      </c>
      <c r="AJ3624" s="3" t="s">
        <v>204</v>
      </c>
      <c r="AK3624" s="3">
        <v>4</v>
      </c>
      <c r="AL3624" s="3">
        <v>3728.08</v>
      </c>
    </row>
    <row r="3625" spans="31:38" x14ac:dyDescent="0.25">
      <c r="AE3625" s="3" t="str">
        <f t="shared" si="134"/>
        <v>RA_562_74_4_202425</v>
      </c>
      <c r="AF3625" s="3">
        <v>202425</v>
      </c>
      <c r="AG3625" s="3" t="s">
        <v>193</v>
      </c>
      <c r="AH3625" s="3">
        <v>562</v>
      </c>
      <c r="AI3625" s="3">
        <v>74</v>
      </c>
      <c r="AJ3625" s="3" t="s">
        <v>204</v>
      </c>
      <c r="AK3625" s="3">
        <v>4</v>
      </c>
      <c r="AL3625" s="3">
        <v>0</v>
      </c>
    </row>
    <row r="3626" spans="31:38" x14ac:dyDescent="0.25">
      <c r="AE3626" s="3" t="str">
        <f t="shared" si="134"/>
        <v>RA_564_74_4_202425</v>
      </c>
      <c r="AF3626" s="3">
        <v>202425</v>
      </c>
      <c r="AG3626" s="3" t="s">
        <v>193</v>
      </c>
      <c r="AH3626" s="3">
        <v>564</v>
      </c>
      <c r="AI3626" s="3">
        <v>74</v>
      </c>
      <c r="AJ3626" s="3" t="s">
        <v>204</v>
      </c>
      <c r="AK3626" s="3">
        <v>4</v>
      </c>
      <c r="AL3626" s="3">
        <v>0</v>
      </c>
    </row>
    <row r="3627" spans="31:38" x14ac:dyDescent="0.25">
      <c r="AE3627" s="3" t="str">
        <f t="shared" si="134"/>
        <v>RA_566_74_4_202425</v>
      </c>
      <c r="AF3627" s="3">
        <v>202425</v>
      </c>
      <c r="AG3627" s="3" t="s">
        <v>193</v>
      </c>
      <c r="AH3627" s="3">
        <v>566</v>
      </c>
      <c r="AI3627" s="3">
        <v>74</v>
      </c>
      <c r="AJ3627" s="3" t="s">
        <v>204</v>
      </c>
      <c r="AK3627" s="3">
        <v>4</v>
      </c>
      <c r="AL3627" s="3">
        <v>0</v>
      </c>
    </row>
    <row r="3628" spans="31:38" x14ac:dyDescent="0.25">
      <c r="AE3628" s="3" t="str">
        <f t="shared" si="134"/>
        <v>RA_568_74_4_202425</v>
      </c>
      <c r="AF3628" s="3">
        <v>202425</v>
      </c>
      <c r="AG3628" s="3" t="s">
        <v>193</v>
      </c>
      <c r="AH3628" s="3">
        <v>568</v>
      </c>
      <c r="AI3628" s="3">
        <v>74</v>
      </c>
      <c r="AJ3628" s="3" t="s">
        <v>204</v>
      </c>
      <c r="AK3628" s="3">
        <v>4</v>
      </c>
      <c r="AL3628" s="3">
        <v>0</v>
      </c>
    </row>
    <row r="3629" spans="31:38" x14ac:dyDescent="0.25">
      <c r="AE3629" s="3" t="str">
        <f t="shared" si="134"/>
        <v>RA_572_74_4_202425</v>
      </c>
      <c r="AF3629" s="3">
        <v>202425</v>
      </c>
      <c r="AG3629" s="3" t="s">
        <v>193</v>
      </c>
      <c r="AH3629" s="3">
        <v>572</v>
      </c>
      <c r="AI3629" s="3">
        <v>74</v>
      </c>
      <c r="AJ3629" s="3" t="s">
        <v>204</v>
      </c>
      <c r="AK3629" s="3">
        <v>4</v>
      </c>
      <c r="AL3629" s="3">
        <v>0</v>
      </c>
    </row>
    <row r="3630" spans="31:38" x14ac:dyDescent="0.25">
      <c r="AE3630" s="3" t="str">
        <f t="shared" si="134"/>
        <v>RA_576_74_4_202425</v>
      </c>
      <c r="AF3630" s="3">
        <v>202425</v>
      </c>
      <c r="AG3630" s="3" t="s">
        <v>193</v>
      </c>
      <c r="AH3630" s="3">
        <v>576</v>
      </c>
      <c r="AI3630" s="3">
        <v>74</v>
      </c>
      <c r="AJ3630" s="3" t="s">
        <v>204</v>
      </c>
      <c r="AK3630" s="3">
        <v>4</v>
      </c>
      <c r="AL3630" s="3">
        <v>0</v>
      </c>
    </row>
    <row r="3631" spans="31:38" x14ac:dyDescent="0.25">
      <c r="AE3631" s="3" t="str">
        <f t="shared" si="134"/>
        <v>RA_584_74_4_202425</v>
      </c>
      <c r="AF3631" s="3">
        <v>202425</v>
      </c>
      <c r="AG3631" s="3" t="s">
        <v>193</v>
      </c>
      <c r="AH3631" s="3">
        <v>584</v>
      </c>
      <c r="AI3631" s="3">
        <v>74</v>
      </c>
      <c r="AJ3631" s="3" t="s">
        <v>204</v>
      </c>
      <c r="AK3631" s="3">
        <v>4</v>
      </c>
      <c r="AL3631" s="3">
        <v>0</v>
      </c>
    </row>
    <row r="3632" spans="31:38" x14ac:dyDescent="0.25">
      <c r="AE3632" s="3" t="str">
        <f t="shared" si="134"/>
        <v>RA_544_74_4_202425</v>
      </c>
      <c r="AF3632" s="3">
        <v>202425</v>
      </c>
      <c r="AG3632" s="3" t="s">
        <v>193</v>
      </c>
      <c r="AH3632" s="3">
        <v>544</v>
      </c>
      <c r="AI3632" s="3">
        <v>74</v>
      </c>
      <c r="AJ3632" s="3" t="s">
        <v>204</v>
      </c>
      <c r="AK3632" s="3">
        <v>4</v>
      </c>
      <c r="AL3632" s="3">
        <v>42.469000000000001</v>
      </c>
    </row>
    <row r="3633" spans="31:38" x14ac:dyDescent="0.25">
      <c r="AE3633" s="3" t="str">
        <f t="shared" si="134"/>
        <v>RA_542_74_4_202425</v>
      </c>
      <c r="AF3633" s="3">
        <v>202425</v>
      </c>
      <c r="AG3633" s="3" t="s">
        <v>193</v>
      </c>
      <c r="AH3633" s="3">
        <v>542</v>
      </c>
      <c r="AI3633" s="3">
        <v>74</v>
      </c>
      <c r="AJ3633" s="3" t="s">
        <v>204</v>
      </c>
      <c r="AK3633" s="3">
        <v>4</v>
      </c>
      <c r="AL3633" s="3">
        <v>107.23699999999999</v>
      </c>
    </row>
    <row r="3634" spans="31:38" x14ac:dyDescent="0.25">
      <c r="AE3634" s="3" t="str">
        <f t="shared" si="134"/>
        <v>RA_574_74_4_202425</v>
      </c>
      <c r="AF3634" s="3">
        <v>202425</v>
      </c>
      <c r="AG3634" s="3" t="s">
        <v>193</v>
      </c>
      <c r="AH3634" s="3">
        <v>574</v>
      </c>
      <c r="AI3634" s="3">
        <v>74</v>
      </c>
      <c r="AJ3634" s="3" t="s">
        <v>204</v>
      </c>
      <c r="AK3634" s="3">
        <v>4</v>
      </c>
      <c r="AL3634" s="3">
        <v>0</v>
      </c>
    </row>
    <row r="3635" spans="31:38" x14ac:dyDescent="0.25">
      <c r="AE3635" s="3" t="str">
        <f t="shared" si="134"/>
        <v>RA_522_74_4_202425</v>
      </c>
      <c r="AF3635" s="3">
        <v>202425</v>
      </c>
      <c r="AG3635" s="3" t="s">
        <v>193</v>
      </c>
      <c r="AH3635" s="3">
        <v>522</v>
      </c>
      <c r="AI3635" s="3">
        <v>74</v>
      </c>
      <c r="AJ3635" s="3" t="s">
        <v>204</v>
      </c>
      <c r="AK3635" s="3">
        <v>4</v>
      </c>
      <c r="AL3635" s="3">
        <v>430.87</v>
      </c>
    </row>
    <row r="3636" spans="31:38" x14ac:dyDescent="0.25">
      <c r="AE3636" s="3" t="str">
        <f t="shared" si="134"/>
        <v>RA_512_74_4_202425</v>
      </c>
      <c r="AF3636" s="3">
        <v>202425</v>
      </c>
      <c r="AG3636" s="3" t="s">
        <v>193</v>
      </c>
      <c r="AH3636" s="3">
        <v>512</v>
      </c>
      <c r="AI3636" s="3">
        <v>74</v>
      </c>
      <c r="AJ3636" s="3" t="s">
        <v>204</v>
      </c>
      <c r="AK3636" s="3">
        <v>4</v>
      </c>
      <c r="AL3636" s="3">
        <v>953</v>
      </c>
    </row>
    <row r="3637" spans="31:38" x14ac:dyDescent="0.25">
      <c r="AE3637" s="3" t="str">
        <f t="shared" si="134"/>
        <v>RA_545_74_4_202425</v>
      </c>
      <c r="AF3637" s="3">
        <v>202425</v>
      </c>
      <c r="AG3637" s="3" t="s">
        <v>193</v>
      </c>
      <c r="AH3637" s="3">
        <v>545</v>
      </c>
      <c r="AI3637" s="3">
        <v>74</v>
      </c>
      <c r="AJ3637" s="3" t="s">
        <v>204</v>
      </c>
      <c r="AK3637" s="3">
        <v>4</v>
      </c>
      <c r="AL3637" s="3">
        <v>307.19911950562062</v>
      </c>
    </row>
    <row r="3638" spans="31:38" x14ac:dyDescent="0.25">
      <c r="AE3638" s="3" t="str">
        <f t="shared" si="134"/>
        <v>RA_586_74_4_202425</v>
      </c>
      <c r="AF3638" s="3">
        <v>202425</v>
      </c>
      <c r="AG3638" s="3" t="s">
        <v>193</v>
      </c>
      <c r="AH3638" s="3">
        <v>586</v>
      </c>
      <c r="AI3638" s="3">
        <v>74</v>
      </c>
      <c r="AJ3638" s="3" t="s">
        <v>204</v>
      </c>
      <c r="AK3638" s="3">
        <v>4</v>
      </c>
      <c r="AL3638" s="3">
        <v>0</v>
      </c>
    </row>
    <row r="3639" spans="31:38" x14ac:dyDescent="0.25">
      <c r="AE3639" s="3" t="str">
        <f t="shared" si="134"/>
        <v>RA_516_74_4_202425</v>
      </c>
      <c r="AF3639" s="3">
        <v>202425</v>
      </c>
      <c r="AG3639" s="3" t="s">
        <v>193</v>
      </c>
      <c r="AH3639" s="3">
        <v>516</v>
      </c>
      <c r="AI3639" s="3">
        <v>74</v>
      </c>
      <c r="AJ3639" s="3" t="s">
        <v>204</v>
      </c>
      <c r="AK3639" s="3">
        <v>4</v>
      </c>
      <c r="AL3639" s="3">
        <v>354.89499999999998</v>
      </c>
    </row>
    <row r="3640" spans="31:38" x14ac:dyDescent="0.25">
      <c r="AE3640" s="3" t="str">
        <f t="shared" si="134"/>
        <v>RA_520_74_4_202425</v>
      </c>
      <c r="AF3640" s="3">
        <v>202425</v>
      </c>
      <c r="AG3640" s="3" t="s">
        <v>193</v>
      </c>
      <c r="AH3640" s="3">
        <v>520</v>
      </c>
      <c r="AI3640" s="3">
        <v>74</v>
      </c>
      <c r="AJ3640" s="3" t="s">
        <v>204</v>
      </c>
      <c r="AK3640" s="3">
        <v>4</v>
      </c>
      <c r="AL3640" s="3">
        <v>406.76</v>
      </c>
    </row>
    <row r="3641" spans="31:38" x14ac:dyDescent="0.25">
      <c r="AE3641" s="3" t="str">
        <f t="shared" si="134"/>
        <v>RA_514_74_4_202425</v>
      </c>
      <c r="AF3641" s="3">
        <v>202425</v>
      </c>
      <c r="AG3641" s="3" t="s">
        <v>193</v>
      </c>
      <c r="AH3641" s="3">
        <v>514</v>
      </c>
      <c r="AI3641" s="3">
        <v>74</v>
      </c>
      <c r="AJ3641" s="3" t="s">
        <v>204</v>
      </c>
      <c r="AK3641" s="3">
        <v>4</v>
      </c>
      <c r="AL3641" s="3">
        <v>1283.9100000000001</v>
      </c>
    </row>
    <row r="3642" spans="31:38" x14ac:dyDescent="0.25">
      <c r="AE3642" s="3" t="str">
        <f t="shared" si="134"/>
        <v>RA_524_74_4_202425</v>
      </c>
      <c r="AF3642" s="3">
        <v>202425</v>
      </c>
      <c r="AG3642" s="3" t="s">
        <v>193</v>
      </c>
      <c r="AH3642" s="3">
        <v>524</v>
      </c>
      <c r="AI3642" s="3">
        <v>74</v>
      </c>
      <c r="AJ3642" s="3" t="s">
        <v>204</v>
      </c>
      <c r="AK3642" s="3">
        <v>4</v>
      </c>
      <c r="AL3642" s="3">
        <v>174.22</v>
      </c>
    </row>
    <row r="3643" spans="31:38" x14ac:dyDescent="0.25">
      <c r="AE3643" s="3" t="str">
        <f t="shared" si="134"/>
        <v>RA_526_74_4_202425</v>
      </c>
      <c r="AF3643" s="3">
        <v>202425</v>
      </c>
      <c r="AG3643" s="3" t="s">
        <v>193</v>
      </c>
      <c r="AH3643" s="3">
        <v>526</v>
      </c>
      <c r="AI3643" s="3">
        <v>74</v>
      </c>
      <c r="AJ3643" s="3" t="s">
        <v>204</v>
      </c>
      <c r="AK3643" s="3">
        <v>4</v>
      </c>
      <c r="AL3643" s="3">
        <v>0</v>
      </c>
    </row>
    <row r="3644" spans="31:38" x14ac:dyDescent="0.25">
      <c r="AE3644" s="3" t="str">
        <f t="shared" si="134"/>
        <v>RA_528_74_4_202425</v>
      </c>
      <c r="AF3644" s="3">
        <v>202425</v>
      </c>
      <c r="AG3644" s="3" t="s">
        <v>193</v>
      </c>
      <c r="AH3644" s="3">
        <v>528</v>
      </c>
      <c r="AI3644" s="3">
        <v>74</v>
      </c>
      <c r="AJ3644" s="3" t="s">
        <v>204</v>
      </c>
      <c r="AK3644" s="3">
        <v>4</v>
      </c>
      <c r="AL3644" s="3">
        <v>77</v>
      </c>
    </row>
    <row r="3645" spans="31:38" x14ac:dyDescent="0.25">
      <c r="AE3645" s="3" t="str">
        <f t="shared" si="134"/>
        <v>RA_530_74_4_202425</v>
      </c>
      <c r="AF3645" s="3">
        <v>202425</v>
      </c>
      <c r="AG3645" s="3" t="s">
        <v>193</v>
      </c>
      <c r="AH3645" s="3">
        <v>530</v>
      </c>
      <c r="AI3645" s="3">
        <v>74</v>
      </c>
      <c r="AJ3645" s="3" t="s">
        <v>204</v>
      </c>
      <c r="AK3645" s="3">
        <v>4</v>
      </c>
      <c r="AL3645" s="3">
        <v>216</v>
      </c>
    </row>
    <row r="3646" spans="31:38" x14ac:dyDescent="0.25">
      <c r="AE3646" s="3" t="str">
        <f t="shared" si="134"/>
        <v>RA_532_74_4_202425</v>
      </c>
      <c r="AF3646" s="3">
        <v>202425</v>
      </c>
      <c r="AG3646" s="3" t="s">
        <v>193</v>
      </c>
      <c r="AH3646" s="3">
        <v>532</v>
      </c>
      <c r="AI3646" s="3">
        <v>74</v>
      </c>
      <c r="AJ3646" s="3" t="s">
        <v>204</v>
      </c>
      <c r="AK3646" s="3">
        <v>4</v>
      </c>
      <c r="AL3646" s="3">
        <v>454.68</v>
      </c>
    </row>
    <row r="3647" spans="31:38" x14ac:dyDescent="0.25">
      <c r="AE3647" s="3" t="str">
        <f t="shared" si="134"/>
        <v>RA_534_74_4_202425</v>
      </c>
      <c r="AF3647" s="3">
        <v>202425</v>
      </c>
      <c r="AG3647" s="3" t="s">
        <v>193</v>
      </c>
      <c r="AH3647" s="3">
        <v>534</v>
      </c>
      <c r="AI3647" s="3">
        <v>74</v>
      </c>
      <c r="AJ3647" s="3" t="s">
        <v>204</v>
      </c>
      <c r="AK3647" s="3">
        <v>4</v>
      </c>
      <c r="AL3647" s="3">
        <v>0</v>
      </c>
    </row>
    <row r="3648" spans="31:38" x14ac:dyDescent="0.25">
      <c r="AE3648" s="3" t="str">
        <f t="shared" si="134"/>
        <v>RA_536_74_4_202425</v>
      </c>
      <c r="AF3648" s="3">
        <v>202425</v>
      </c>
      <c r="AG3648" s="3" t="s">
        <v>193</v>
      </c>
      <c r="AH3648" s="3">
        <v>536</v>
      </c>
      <c r="AI3648" s="3">
        <v>74</v>
      </c>
      <c r="AJ3648" s="3" t="s">
        <v>204</v>
      </c>
      <c r="AK3648" s="3">
        <v>4</v>
      </c>
      <c r="AL3648" s="3">
        <v>221.143</v>
      </c>
    </row>
    <row r="3649" spans="31:38" x14ac:dyDescent="0.25">
      <c r="AE3649" s="3" t="str">
        <f t="shared" si="134"/>
        <v>RA_538_74_4_202425</v>
      </c>
      <c r="AF3649" s="3">
        <v>202425</v>
      </c>
      <c r="AG3649" s="3" t="s">
        <v>193</v>
      </c>
      <c r="AH3649" s="3">
        <v>538</v>
      </c>
      <c r="AI3649" s="3">
        <v>74</v>
      </c>
      <c r="AJ3649" s="3" t="s">
        <v>204</v>
      </c>
      <c r="AK3649" s="3">
        <v>4</v>
      </c>
      <c r="AL3649" s="3">
        <v>125.41800000000001</v>
      </c>
    </row>
    <row r="3650" spans="31:38" x14ac:dyDescent="0.25">
      <c r="AE3650" s="3" t="str">
        <f t="shared" si="134"/>
        <v>RA_540_74_4_202425</v>
      </c>
      <c r="AF3650" s="3">
        <v>202425</v>
      </c>
      <c r="AG3650" s="3" t="s">
        <v>193</v>
      </c>
      <c r="AH3650" s="3">
        <v>540</v>
      </c>
      <c r="AI3650" s="3">
        <v>74</v>
      </c>
      <c r="AJ3650" s="3" t="s">
        <v>204</v>
      </c>
      <c r="AK3650" s="3">
        <v>4</v>
      </c>
      <c r="AL3650" s="3">
        <v>0</v>
      </c>
    </row>
    <row r="3651" spans="31:38" x14ac:dyDescent="0.25">
      <c r="AE3651" s="3" t="str">
        <f t="shared" si="134"/>
        <v>RA_518_74_4_202425</v>
      </c>
      <c r="AF3651" s="3">
        <v>202425</v>
      </c>
      <c r="AG3651" s="3" t="s">
        <v>193</v>
      </c>
      <c r="AH3651" s="3">
        <v>518</v>
      </c>
      <c r="AI3651" s="3">
        <v>74</v>
      </c>
      <c r="AJ3651" s="3" t="s">
        <v>204</v>
      </c>
      <c r="AK3651" s="3">
        <v>4</v>
      </c>
      <c r="AL3651" s="3">
        <v>94.454999999999998</v>
      </c>
    </row>
    <row r="3652" spans="31:38" x14ac:dyDescent="0.25">
      <c r="AE3652" s="3" t="str">
        <f t="shared" ref="AE3652:AE3715" si="135">AG3652&amp;"_"&amp;AH3652&amp;"_"&amp;AI3652&amp;"_"&amp;AK3652&amp;"_"&amp;AF3652</f>
        <v>RA_564_75_4_202526</v>
      </c>
      <c r="AF3652" s="3">
        <v>202526</v>
      </c>
      <c r="AG3652" s="3" t="s">
        <v>193</v>
      </c>
      <c r="AH3652" s="3">
        <v>564</v>
      </c>
      <c r="AI3652" s="3">
        <v>75</v>
      </c>
      <c r="AJ3652" s="3" t="s">
        <v>84</v>
      </c>
      <c r="AK3652" s="3">
        <v>4</v>
      </c>
      <c r="AL3652" s="3">
        <v>0</v>
      </c>
    </row>
    <row r="3653" spans="31:38" x14ac:dyDescent="0.25">
      <c r="AE3653" s="3" t="str">
        <f t="shared" si="135"/>
        <v>RA_546_75_4_202526</v>
      </c>
      <c r="AF3653" s="3">
        <v>202526</v>
      </c>
      <c r="AG3653" s="3" t="s">
        <v>193</v>
      </c>
      <c r="AH3653" s="3">
        <v>546</v>
      </c>
      <c r="AI3653" s="3">
        <v>75</v>
      </c>
      <c r="AJ3653" s="3" t="s">
        <v>84</v>
      </c>
      <c r="AK3653" s="3">
        <v>4</v>
      </c>
      <c r="AL3653" s="3">
        <v>0</v>
      </c>
    </row>
    <row r="3654" spans="31:38" x14ac:dyDescent="0.25">
      <c r="AE3654" s="3" t="str">
        <f t="shared" si="135"/>
        <v>RA_545_75_4_202526</v>
      </c>
      <c r="AF3654" s="3">
        <v>202526</v>
      </c>
      <c r="AG3654" s="3" t="s">
        <v>193</v>
      </c>
      <c r="AH3654" s="3">
        <v>545</v>
      </c>
      <c r="AI3654" s="3">
        <v>75</v>
      </c>
      <c r="AJ3654" s="3" t="s">
        <v>84</v>
      </c>
      <c r="AK3654" s="3">
        <v>4</v>
      </c>
      <c r="AL3654" s="3">
        <v>47.648999999999994</v>
      </c>
    </row>
    <row r="3655" spans="31:38" x14ac:dyDescent="0.25">
      <c r="AE3655" s="3" t="str">
        <f t="shared" si="135"/>
        <v>RA_548_75_4_202526</v>
      </c>
      <c r="AF3655" s="3">
        <v>202526</v>
      </c>
      <c r="AG3655" s="3" t="s">
        <v>193</v>
      </c>
      <c r="AH3655" s="3">
        <v>548</v>
      </c>
      <c r="AI3655" s="3">
        <v>75</v>
      </c>
      <c r="AJ3655" s="3" t="s">
        <v>84</v>
      </c>
      <c r="AK3655" s="3">
        <v>4</v>
      </c>
      <c r="AL3655" s="3">
        <v>0</v>
      </c>
    </row>
    <row r="3656" spans="31:38" x14ac:dyDescent="0.25">
      <c r="AE3656" s="3" t="str">
        <f t="shared" si="135"/>
        <v>RA_550_75_4_202526</v>
      </c>
      <c r="AF3656" s="3">
        <v>202526</v>
      </c>
      <c r="AG3656" s="3" t="s">
        <v>193</v>
      </c>
      <c r="AH3656" s="3">
        <v>550</v>
      </c>
      <c r="AI3656" s="3">
        <v>75</v>
      </c>
      <c r="AJ3656" s="3" t="s">
        <v>84</v>
      </c>
      <c r="AK3656" s="3">
        <v>4</v>
      </c>
      <c r="AL3656" s="3">
        <v>798.10400000000004</v>
      </c>
    </row>
    <row r="3657" spans="31:38" x14ac:dyDescent="0.25">
      <c r="AE3657" s="3" t="str">
        <f t="shared" si="135"/>
        <v>RA_552_75_4_202526</v>
      </c>
      <c r="AF3657" s="3">
        <v>202526</v>
      </c>
      <c r="AG3657" s="3" t="s">
        <v>193</v>
      </c>
      <c r="AH3657" s="3">
        <v>552</v>
      </c>
      <c r="AI3657" s="3">
        <v>75</v>
      </c>
      <c r="AJ3657" s="3" t="s">
        <v>84</v>
      </c>
      <c r="AK3657" s="3">
        <v>4</v>
      </c>
      <c r="AL3657" s="3">
        <v>0</v>
      </c>
    </row>
    <row r="3658" spans="31:38" x14ac:dyDescent="0.25">
      <c r="AE3658" s="3" t="str">
        <f t="shared" si="135"/>
        <v>RA_562_75_4_202526</v>
      </c>
      <c r="AF3658" s="3">
        <v>202526</v>
      </c>
      <c r="AG3658" s="3" t="s">
        <v>193</v>
      </c>
      <c r="AH3658" s="3">
        <v>562</v>
      </c>
      <c r="AI3658" s="3">
        <v>75</v>
      </c>
      <c r="AJ3658" s="3" t="s">
        <v>84</v>
      </c>
      <c r="AK3658" s="3">
        <v>4</v>
      </c>
      <c r="AL3658" s="3">
        <v>0</v>
      </c>
    </row>
    <row r="3659" spans="31:38" x14ac:dyDescent="0.25">
      <c r="AE3659" s="3" t="str">
        <f t="shared" si="135"/>
        <v>RA_566_75_4_202526</v>
      </c>
      <c r="AF3659" s="3">
        <v>202526</v>
      </c>
      <c r="AG3659" s="3" t="s">
        <v>193</v>
      </c>
      <c r="AH3659" s="3">
        <v>566</v>
      </c>
      <c r="AI3659" s="3">
        <v>75</v>
      </c>
      <c r="AJ3659" s="3" t="s">
        <v>84</v>
      </c>
      <c r="AK3659" s="3">
        <v>4</v>
      </c>
      <c r="AL3659" s="3">
        <v>0</v>
      </c>
    </row>
    <row r="3660" spans="31:38" x14ac:dyDescent="0.25">
      <c r="AE3660" s="3" t="str">
        <f t="shared" si="135"/>
        <v>RA_568_75_4_202526</v>
      </c>
      <c r="AF3660" s="3">
        <v>202526</v>
      </c>
      <c r="AG3660" s="3" t="s">
        <v>193</v>
      </c>
      <c r="AH3660" s="3">
        <v>568</v>
      </c>
      <c r="AI3660" s="3">
        <v>75</v>
      </c>
      <c r="AJ3660" s="3" t="s">
        <v>84</v>
      </c>
      <c r="AK3660" s="3">
        <v>4</v>
      </c>
      <c r="AL3660" s="3">
        <v>0</v>
      </c>
    </row>
    <row r="3661" spans="31:38" x14ac:dyDescent="0.25">
      <c r="AE3661" s="3" t="str">
        <f t="shared" si="135"/>
        <v>RA_572_75_4_202526</v>
      </c>
      <c r="AF3661" s="3">
        <v>202526</v>
      </c>
      <c r="AG3661" s="3" t="s">
        <v>193</v>
      </c>
      <c r="AH3661" s="3">
        <v>572</v>
      </c>
      <c r="AI3661" s="3">
        <v>75</v>
      </c>
      <c r="AJ3661" s="3" t="s">
        <v>84</v>
      </c>
      <c r="AK3661" s="3">
        <v>4</v>
      </c>
      <c r="AL3661" s="3">
        <v>0</v>
      </c>
    </row>
    <row r="3662" spans="31:38" x14ac:dyDescent="0.25">
      <c r="AE3662" s="3" t="str">
        <f t="shared" si="135"/>
        <v>RA_574_75_4_202526</v>
      </c>
      <c r="AF3662" s="3">
        <v>202526</v>
      </c>
      <c r="AG3662" s="3" t="s">
        <v>193</v>
      </c>
      <c r="AH3662" s="3">
        <v>574</v>
      </c>
      <c r="AI3662" s="3">
        <v>75</v>
      </c>
      <c r="AJ3662" s="3" t="s">
        <v>84</v>
      </c>
      <c r="AK3662" s="3">
        <v>4</v>
      </c>
      <c r="AL3662" s="3">
        <v>0</v>
      </c>
    </row>
    <row r="3663" spans="31:38" x14ac:dyDescent="0.25">
      <c r="AE3663" s="3" t="str">
        <f t="shared" si="135"/>
        <v>RA_576_75_4_202526</v>
      </c>
      <c r="AF3663" s="3">
        <v>202526</v>
      </c>
      <c r="AG3663" s="3" t="s">
        <v>193</v>
      </c>
      <c r="AH3663" s="3">
        <v>576</v>
      </c>
      <c r="AI3663" s="3">
        <v>75</v>
      </c>
      <c r="AJ3663" s="3" t="s">
        <v>84</v>
      </c>
      <c r="AK3663" s="3">
        <v>4</v>
      </c>
      <c r="AL3663" s="3">
        <v>0</v>
      </c>
    </row>
    <row r="3664" spans="31:38" x14ac:dyDescent="0.25">
      <c r="AE3664" s="3" t="str">
        <f t="shared" si="135"/>
        <v>RA_582_75_4_202526</v>
      </c>
      <c r="AF3664" s="3">
        <v>202526</v>
      </c>
      <c r="AG3664" s="3" t="s">
        <v>193</v>
      </c>
      <c r="AH3664" s="3">
        <v>582</v>
      </c>
      <c r="AI3664" s="3">
        <v>75</v>
      </c>
      <c r="AJ3664" s="3" t="s">
        <v>84</v>
      </c>
      <c r="AK3664" s="3">
        <v>4</v>
      </c>
      <c r="AL3664" s="3">
        <v>0</v>
      </c>
    </row>
    <row r="3665" spans="31:38" x14ac:dyDescent="0.25">
      <c r="AE3665" s="3" t="str">
        <f t="shared" si="135"/>
        <v>RA_586_75_4_202526</v>
      </c>
      <c r="AF3665" s="3">
        <v>202526</v>
      </c>
      <c r="AG3665" s="3" t="s">
        <v>193</v>
      </c>
      <c r="AH3665" s="3">
        <v>586</v>
      </c>
      <c r="AI3665" s="3">
        <v>75</v>
      </c>
      <c r="AJ3665" s="3" t="s">
        <v>84</v>
      </c>
      <c r="AK3665" s="3">
        <v>4</v>
      </c>
      <c r="AL3665" s="3">
        <v>0</v>
      </c>
    </row>
    <row r="3666" spans="31:38" x14ac:dyDescent="0.25">
      <c r="AE3666" s="3" t="str">
        <f t="shared" si="135"/>
        <v>RA_544_75_4_202526</v>
      </c>
      <c r="AF3666" s="3">
        <v>202526</v>
      </c>
      <c r="AG3666" s="3" t="s">
        <v>193</v>
      </c>
      <c r="AH3666" s="3">
        <v>544</v>
      </c>
      <c r="AI3666" s="3">
        <v>75</v>
      </c>
      <c r="AJ3666" s="3" t="s">
        <v>84</v>
      </c>
      <c r="AK3666" s="3">
        <v>4</v>
      </c>
      <c r="AL3666" s="3">
        <v>10.63</v>
      </c>
    </row>
    <row r="3667" spans="31:38" x14ac:dyDescent="0.25">
      <c r="AE3667" s="3" t="str">
        <f t="shared" si="135"/>
        <v>RA_584_75_4_202526</v>
      </c>
      <c r="AF3667" s="3">
        <v>202526</v>
      </c>
      <c r="AG3667" s="3" t="s">
        <v>193</v>
      </c>
      <c r="AH3667" s="3">
        <v>584</v>
      </c>
      <c r="AI3667" s="3">
        <v>75</v>
      </c>
      <c r="AJ3667" s="3" t="s">
        <v>84</v>
      </c>
      <c r="AK3667" s="3">
        <v>4</v>
      </c>
      <c r="AL3667" s="3">
        <v>0</v>
      </c>
    </row>
    <row r="3668" spans="31:38" x14ac:dyDescent="0.25">
      <c r="AE3668" s="3" t="str">
        <f t="shared" si="135"/>
        <v>RA_520_75_4_202526</v>
      </c>
      <c r="AF3668" s="3">
        <v>202526</v>
      </c>
      <c r="AG3668" s="3" t="s">
        <v>193</v>
      </c>
      <c r="AH3668" s="3">
        <v>520</v>
      </c>
      <c r="AI3668" s="3">
        <v>75</v>
      </c>
      <c r="AJ3668" s="3" t="s">
        <v>84</v>
      </c>
      <c r="AK3668" s="3">
        <v>4</v>
      </c>
      <c r="AL3668" s="3">
        <v>175.86099999999999</v>
      </c>
    </row>
    <row r="3669" spans="31:38" x14ac:dyDescent="0.25">
      <c r="AE3669" s="3" t="str">
        <f t="shared" si="135"/>
        <v>RA_514_75_4_202526</v>
      </c>
      <c r="AF3669" s="3">
        <v>202526</v>
      </c>
      <c r="AG3669" s="3" t="s">
        <v>193</v>
      </c>
      <c r="AH3669" s="3">
        <v>514</v>
      </c>
      <c r="AI3669" s="3">
        <v>75</v>
      </c>
      <c r="AJ3669" s="3" t="s">
        <v>84</v>
      </c>
      <c r="AK3669" s="3">
        <v>4</v>
      </c>
      <c r="AL3669" s="3">
        <v>224.4</v>
      </c>
    </row>
    <row r="3670" spans="31:38" x14ac:dyDescent="0.25">
      <c r="AE3670" s="3" t="str">
        <f t="shared" si="135"/>
        <v>RA_542_75_4_202526</v>
      </c>
      <c r="AF3670" s="3">
        <v>202526</v>
      </c>
      <c r="AG3670" s="3" t="s">
        <v>193</v>
      </c>
      <c r="AH3670" s="3">
        <v>542</v>
      </c>
      <c r="AI3670" s="3">
        <v>75</v>
      </c>
      <c r="AJ3670" s="3" t="s">
        <v>84</v>
      </c>
      <c r="AK3670" s="3">
        <v>4</v>
      </c>
      <c r="AL3670" s="3">
        <v>0</v>
      </c>
    </row>
    <row r="3671" spans="31:38" x14ac:dyDescent="0.25">
      <c r="AE3671" s="3" t="str">
        <f t="shared" si="135"/>
        <v>RA_512_75_4_202526</v>
      </c>
      <c r="AF3671" s="3">
        <v>202526</v>
      </c>
      <c r="AG3671" s="3" t="s">
        <v>193</v>
      </c>
      <c r="AH3671" s="3">
        <v>512</v>
      </c>
      <c r="AI3671" s="3">
        <v>75</v>
      </c>
      <c r="AJ3671" s="3" t="s">
        <v>84</v>
      </c>
      <c r="AK3671" s="3">
        <v>4</v>
      </c>
      <c r="AL3671" s="3">
        <v>-1</v>
      </c>
    </row>
    <row r="3672" spans="31:38" x14ac:dyDescent="0.25">
      <c r="AE3672" s="3" t="str">
        <f t="shared" si="135"/>
        <v>RA_518_75_4_202526</v>
      </c>
      <c r="AF3672" s="3">
        <v>202526</v>
      </c>
      <c r="AG3672" s="3" t="s">
        <v>193</v>
      </c>
      <c r="AH3672" s="3">
        <v>518</v>
      </c>
      <c r="AI3672" s="3">
        <v>75</v>
      </c>
      <c r="AJ3672" s="3" t="s">
        <v>84</v>
      </c>
      <c r="AK3672" s="3">
        <v>4</v>
      </c>
      <c r="AL3672" s="3">
        <v>24.872182844464483</v>
      </c>
    </row>
    <row r="3673" spans="31:38" x14ac:dyDescent="0.25">
      <c r="AE3673" s="3" t="str">
        <f t="shared" si="135"/>
        <v>RA_522_75_4_202526</v>
      </c>
      <c r="AF3673" s="3">
        <v>202526</v>
      </c>
      <c r="AG3673" s="3" t="s">
        <v>193</v>
      </c>
      <c r="AH3673" s="3">
        <v>522</v>
      </c>
      <c r="AI3673" s="3">
        <v>75</v>
      </c>
      <c r="AJ3673" s="3" t="s">
        <v>84</v>
      </c>
      <c r="AK3673" s="3">
        <v>4</v>
      </c>
      <c r="AL3673" s="3">
        <v>0</v>
      </c>
    </row>
    <row r="3674" spans="31:38" x14ac:dyDescent="0.25">
      <c r="AE3674" s="3" t="str">
        <f t="shared" si="135"/>
        <v>RA_524_75_4_202526</v>
      </c>
      <c r="AF3674" s="3">
        <v>202526</v>
      </c>
      <c r="AG3674" s="3" t="s">
        <v>193</v>
      </c>
      <c r="AH3674" s="3">
        <v>524</v>
      </c>
      <c r="AI3674" s="3">
        <v>75</v>
      </c>
      <c r="AJ3674" s="3" t="s">
        <v>84</v>
      </c>
      <c r="AK3674" s="3">
        <v>4</v>
      </c>
      <c r="AL3674" s="3">
        <v>0</v>
      </c>
    </row>
    <row r="3675" spans="31:38" x14ac:dyDescent="0.25">
      <c r="AE3675" s="3" t="str">
        <f t="shared" si="135"/>
        <v>RA_526_75_4_202526</v>
      </c>
      <c r="AF3675" s="3">
        <v>202526</v>
      </c>
      <c r="AG3675" s="3" t="s">
        <v>193</v>
      </c>
      <c r="AH3675" s="3">
        <v>526</v>
      </c>
      <c r="AI3675" s="3">
        <v>75</v>
      </c>
      <c r="AJ3675" s="3" t="s">
        <v>84</v>
      </c>
      <c r="AK3675" s="3">
        <v>4</v>
      </c>
      <c r="AL3675" s="3">
        <v>0</v>
      </c>
    </row>
    <row r="3676" spans="31:38" x14ac:dyDescent="0.25">
      <c r="AE3676" s="3" t="str">
        <f t="shared" si="135"/>
        <v>RA_538_75_4_202526</v>
      </c>
      <c r="AF3676" s="3">
        <v>202526</v>
      </c>
      <c r="AG3676" s="3" t="s">
        <v>193</v>
      </c>
      <c r="AH3676" s="3">
        <v>538</v>
      </c>
      <c r="AI3676" s="3">
        <v>75</v>
      </c>
      <c r="AJ3676" s="3" t="s">
        <v>84</v>
      </c>
      <c r="AK3676" s="3">
        <v>4</v>
      </c>
      <c r="AL3676" s="3">
        <v>39.48624446483268</v>
      </c>
    </row>
    <row r="3677" spans="31:38" x14ac:dyDescent="0.25">
      <c r="AE3677" s="3" t="str">
        <f t="shared" si="135"/>
        <v>RA_516_75_4_202526</v>
      </c>
      <c r="AF3677" s="3">
        <v>202526</v>
      </c>
      <c r="AG3677" s="3" t="s">
        <v>193</v>
      </c>
      <c r="AH3677" s="3">
        <v>516</v>
      </c>
      <c r="AI3677" s="3">
        <v>75</v>
      </c>
      <c r="AJ3677" s="3" t="s">
        <v>84</v>
      </c>
      <c r="AK3677" s="3">
        <v>4</v>
      </c>
      <c r="AL3677" s="3">
        <v>0</v>
      </c>
    </row>
    <row r="3678" spans="31:38" x14ac:dyDescent="0.25">
      <c r="AE3678" s="3" t="str">
        <f t="shared" si="135"/>
        <v>RA_540_75_4_202526</v>
      </c>
      <c r="AF3678" s="3">
        <v>202526</v>
      </c>
      <c r="AG3678" s="3" t="s">
        <v>193</v>
      </c>
      <c r="AH3678" s="3">
        <v>540</v>
      </c>
      <c r="AI3678" s="3">
        <v>75</v>
      </c>
      <c r="AJ3678" s="3" t="s">
        <v>84</v>
      </c>
      <c r="AK3678" s="3">
        <v>4</v>
      </c>
      <c r="AL3678" s="3">
        <v>0</v>
      </c>
    </row>
    <row r="3679" spans="31:38" x14ac:dyDescent="0.25">
      <c r="AE3679" s="3" t="str">
        <f t="shared" si="135"/>
        <v>RA_528_75_4_202526</v>
      </c>
      <c r="AF3679" s="3">
        <v>202526</v>
      </c>
      <c r="AG3679" s="3" t="s">
        <v>193</v>
      </c>
      <c r="AH3679" s="3">
        <v>528</v>
      </c>
      <c r="AI3679" s="3">
        <v>75</v>
      </c>
      <c r="AJ3679" s="3" t="s">
        <v>84</v>
      </c>
      <c r="AK3679" s="3">
        <v>4</v>
      </c>
      <c r="AL3679" s="3">
        <v>0</v>
      </c>
    </row>
    <row r="3680" spans="31:38" x14ac:dyDescent="0.25">
      <c r="AE3680" s="3" t="str">
        <f t="shared" si="135"/>
        <v>RA_536_75_4_202526</v>
      </c>
      <c r="AF3680" s="3">
        <v>202526</v>
      </c>
      <c r="AG3680" s="3" t="s">
        <v>193</v>
      </c>
      <c r="AH3680" s="3">
        <v>536</v>
      </c>
      <c r="AI3680" s="3">
        <v>75</v>
      </c>
      <c r="AJ3680" s="3" t="s">
        <v>84</v>
      </c>
      <c r="AK3680" s="3">
        <v>4</v>
      </c>
      <c r="AL3680" s="3">
        <v>0</v>
      </c>
    </row>
    <row r="3681" spans="31:38" x14ac:dyDescent="0.25">
      <c r="AE3681" s="3" t="str">
        <f t="shared" si="135"/>
        <v>RA_534_75_4_202526</v>
      </c>
      <c r="AF3681" s="3">
        <v>202526</v>
      </c>
      <c r="AG3681" s="3" t="s">
        <v>193</v>
      </c>
      <c r="AH3681" s="3">
        <v>534</v>
      </c>
      <c r="AI3681" s="3">
        <v>75</v>
      </c>
      <c r="AJ3681" s="3" t="s">
        <v>84</v>
      </c>
      <c r="AK3681" s="3">
        <v>4</v>
      </c>
      <c r="AL3681" s="3">
        <v>0</v>
      </c>
    </row>
    <row r="3682" spans="31:38" x14ac:dyDescent="0.25">
      <c r="AE3682" s="3" t="str">
        <f t="shared" si="135"/>
        <v>RA_532_75_4_202526</v>
      </c>
      <c r="AF3682" s="3">
        <v>202526</v>
      </c>
      <c r="AG3682" s="3" t="s">
        <v>193</v>
      </c>
      <c r="AH3682" s="3">
        <v>532</v>
      </c>
      <c r="AI3682" s="3">
        <v>75</v>
      </c>
      <c r="AJ3682" s="3" t="s">
        <v>84</v>
      </c>
      <c r="AK3682" s="3">
        <v>4</v>
      </c>
      <c r="AL3682" s="3">
        <v>0</v>
      </c>
    </row>
    <row r="3683" spans="31:38" x14ac:dyDescent="0.25">
      <c r="AE3683" s="3" t="str">
        <f t="shared" si="135"/>
        <v>RA_530_75_4_202526</v>
      </c>
      <c r="AF3683" s="3">
        <v>202526</v>
      </c>
      <c r="AG3683" s="3" t="s">
        <v>193</v>
      </c>
      <c r="AH3683" s="3">
        <v>530</v>
      </c>
      <c r="AI3683" s="3">
        <v>75</v>
      </c>
      <c r="AJ3683" s="3" t="s">
        <v>84</v>
      </c>
      <c r="AK3683" s="3">
        <v>4</v>
      </c>
      <c r="AL3683" s="3">
        <v>0</v>
      </c>
    </row>
    <row r="3684" spans="31:38" x14ac:dyDescent="0.25">
      <c r="AE3684" s="3" t="str">
        <f t="shared" si="135"/>
        <v>RA_562_75_4_202425</v>
      </c>
      <c r="AF3684" s="3">
        <v>202425</v>
      </c>
      <c r="AG3684" s="3" t="s">
        <v>193</v>
      </c>
      <c r="AH3684" s="3">
        <v>562</v>
      </c>
      <c r="AI3684" s="3">
        <v>75</v>
      </c>
      <c r="AJ3684" s="3" t="s">
        <v>84</v>
      </c>
      <c r="AK3684" s="3">
        <v>4</v>
      </c>
      <c r="AL3684" s="3">
        <v>0</v>
      </c>
    </row>
    <row r="3685" spans="31:38" x14ac:dyDescent="0.25">
      <c r="AE3685" s="3" t="str">
        <f t="shared" si="135"/>
        <v>RA_540_75_4_202425</v>
      </c>
      <c r="AF3685" s="3">
        <v>202425</v>
      </c>
      <c r="AG3685" s="3" t="s">
        <v>193</v>
      </c>
      <c r="AH3685" s="3">
        <v>540</v>
      </c>
      <c r="AI3685" s="3">
        <v>75</v>
      </c>
      <c r="AJ3685" s="3" t="s">
        <v>84</v>
      </c>
      <c r="AK3685" s="3">
        <v>4</v>
      </c>
      <c r="AL3685" s="3">
        <v>0</v>
      </c>
    </row>
    <row r="3686" spans="31:38" x14ac:dyDescent="0.25">
      <c r="AE3686" s="3" t="str">
        <f t="shared" si="135"/>
        <v>RA_545_75_4_202425</v>
      </c>
      <c r="AF3686" s="3">
        <v>202425</v>
      </c>
      <c r="AG3686" s="3" t="s">
        <v>193</v>
      </c>
      <c r="AH3686" s="3">
        <v>545</v>
      </c>
      <c r="AI3686" s="3">
        <v>75</v>
      </c>
      <c r="AJ3686" s="3" t="s">
        <v>84</v>
      </c>
      <c r="AK3686" s="3">
        <v>4</v>
      </c>
      <c r="AL3686" s="3">
        <v>46.983930427969277</v>
      </c>
    </row>
    <row r="3687" spans="31:38" x14ac:dyDescent="0.25">
      <c r="AE3687" s="3" t="str">
        <f t="shared" si="135"/>
        <v>RA_546_75_4_202425</v>
      </c>
      <c r="AF3687" s="3">
        <v>202425</v>
      </c>
      <c r="AG3687" s="3" t="s">
        <v>193</v>
      </c>
      <c r="AH3687" s="3">
        <v>546</v>
      </c>
      <c r="AI3687" s="3">
        <v>75</v>
      </c>
      <c r="AJ3687" s="3" t="s">
        <v>84</v>
      </c>
      <c r="AK3687" s="3">
        <v>4</v>
      </c>
      <c r="AL3687" s="3">
        <v>0</v>
      </c>
    </row>
    <row r="3688" spans="31:38" x14ac:dyDescent="0.25">
      <c r="AE3688" s="3" t="str">
        <f t="shared" si="135"/>
        <v>RA_548_75_4_202425</v>
      </c>
      <c r="AF3688" s="3">
        <v>202425</v>
      </c>
      <c r="AG3688" s="3" t="s">
        <v>193</v>
      </c>
      <c r="AH3688" s="3">
        <v>548</v>
      </c>
      <c r="AI3688" s="3">
        <v>75</v>
      </c>
      <c r="AJ3688" s="3" t="s">
        <v>84</v>
      </c>
      <c r="AK3688" s="3">
        <v>4</v>
      </c>
      <c r="AL3688" s="3">
        <v>0</v>
      </c>
    </row>
    <row r="3689" spans="31:38" x14ac:dyDescent="0.25">
      <c r="AE3689" s="3" t="str">
        <f t="shared" si="135"/>
        <v>RA_550_75_4_202425</v>
      </c>
      <c r="AF3689" s="3">
        <v>202425</v>
      </c>
      <c r="AG3689" s="3" t="s">
        <v>193</v>
      </c>
      <c r="AH3689" s="3">
        <v>550</v>
      </c>
      <c r="AI3689" s="3">
        <v>75</v>
      </c>
      <c r="AJ3689" s="3" t="s">
        <v>84</v>
      </c>
      <c r="AK3689" s="3">
        <v>4</v>
      </c>
      <c r="AL3689" s="3">
        <v>1072.703</v>
      </c>
    </row>
    <row r="3690" spans="31:38" x14ac:dyDescent="0.25">
      <c r="AE3690" s="3" t="str">
        <f t="shared" si="135"/>
        <v>RA_552_75_4_202425</v>
      </c>
      <c r="AF3690" s="3">
        <v>202425</v>
      </c>
      <c r="AG3690" s="3" t="s">
        <v>193</v>
      </c>
      <c r="AH3690" s="3">
        <v>552</v>
      </c>
      <c r="AI3690" s="3">
        <v>75</v>
      </c>
      <c r="AJ3690" s="3" t="s">
        <v>84</v>
      </c>
      <c r="AK3690" s="3">
        <v>4</v>
      </c>
      <c r="AL3690" s="3">
        <v>0</v>
      </c>
    </row>
    <row r="3691" spans="31:38" x14ac:dyDescent="0.25">
      <c r="AE3691" s="3" t="str">
        <f t="shared" si="135"/>
        <v>RA_586_75_4_202425</v>
      </c>
      <c r="AF3691" s="3">
        <v>202425</v>
      </c>
      <c r="AG3691" s="3" t="s">
        <v>193</v>
      </c>
      <c r="AH3691" s="3">
        <v>586</v>
      </c>
      <c r="AI3691" s="3">
        <v>75</v>
      </c>
      <c r="AJ3691" s="3" t="s">
        <v>84</v>
      </c>
      <c r="AK3691" s="3">
        <v>4</v>
      </c>
      <c r="AL3691" s="3">
        <v>0</v>
      </c>
    </row>
    <row r="3692" spans="31:38" x14ac:dyDescent="0.25">
      <c r="AE3692" s="3" t="str">
        <f t="shared" si="135"/>
        <v>RA_564_75_4_202425</v>
      </c>
      <c r="AF3692" s="3">
        <v>202425</v>
      </c>
      <c r="AG3692" s="3" t="s">
        <v>193</v>
      </c>
      <c r="AH3692" s="3">
        <v>564</v>
      </c>
      <c r="AI3692" s="3">
        <v>75</v>
      </c>
      <c r="AJ3692" s="3" t="s">
        <v>84</v>
      </c>
      <c r="AK3692" s="3">
        <v>4</v>
      </c>
      <c r="AL3692" s="3">
        <v>0</v>
      </c>
    </row>
    <row r="3693" spans="31:38" x14ac:dyDescent="0.25">
      <c r="AE3693" s="3" t="str">
        <f t="shared" si="135"/>
        <v>RA_566_75_4_202425</v>
      </c>
      <c r="AF3693" s="3">
        <v>202425</v>
      </c>
      <c r="AG3693" s="3" t="s">
        <v>193</v>
      </c>
      <c r="AH3693" s="3">
        <v>566</v>
      </c>
      <c r="AI3693" s="3">
        <v>75</v>
      </c>
      <c r="AJ3693" s="3" t="s">
        <v>84</v>
      </c>
      <c r="AK3693" s="3">
        <v>4</v>
      </c>
      <c r="AL3693" s="3">
        <v>0</v>
      </c>
    </row>
    <row r="3694" spans="31:38" x14ac:dyDescent="0.25">
      <c r="AE3694" s="3" t="str">
        <f t="shared" si="135"/>
        <v>RA_568_75_4_202425</v>
      </c>
      <c r="AF3694" s="3">
        <v>202425</v>
      </c>
      <c r="AG3694" s="3" t="s">
        <v>193</v>
      </c>
      <c r="AH3694" s="3">
        <v>568</v>
      </c>
      <c r="AI3694" s="3">
        <v>75</v>
      </c>
      <c r="AJ3694" s="3" t="s">
        <v>84</v>
      </c>
      <c r="AK3694" s="3">
        <v>4</v>
      </c>
      <c r="AL3694" s="3">
        <v>0</v>
      </c>
    </row>
    <row r="3695" spans="31:38" x14ac:dyDescent="0.25">
      <c r="AE3695" s="3" t="str">
        <f t="shared" si="135"/>
        <v>RA_572_75_4_202425</v>
      </c>
      <c r="AF3695" s="3">
        <v>202425</v>
      </c>
      <c r="AG3695" s="3" t="s">
        <v>193</v>
      </c>
      <c r="AH3695" s="3">
        <v>572</v>
      </c>
      <c r="AI3695" s="3">
        <v>75</v>
      </c>
      <c r="AJ3695" s="3" t="s">
        <v>84</v>
      </c>
      <c r="AK3695" s="3">
        <v>4</v>
      </c>
      <c r="AL3695" s="3">
        <v>0</v>
      </c>
    </row>
    <row r="3696" spans="31:38" x14ac:dyDescent="0.25">
      <c r="AE3696" s="3" t="str">
        <f t="shared" si="135"/>
        <v>RA_574_75_4_202425</v>
      </c>
      <c r="AF3696" s="3">
        <v>202425</v>
      </c>
      <c r="AG3696" s="3" t="s">
        <v>193</v>
      </c>
      <c r="AH3696" s="3">
        <v>574</v>
      </c>
      <c r="AI3696" s="3">
        <v>75</v>
      </c>
      <c r="AJ3696" s="3" t="s">
        <v>84</v>
      </c>
      <c r="AK3696" s="3">
        <v>4</v>
      </c>
      <c r="AL3696" s="3">
        <v>0</v>
      </c>
    </row>
    <row r="3697" spans="31:38" x14ac:dyDescent="0.25">
      <c r="AE3697" s="3" t="str">
        <f t="shared" si="135"/>
        <v>RA_576_75_4_202425</v>
      </c>
      <c r="AF3697" s="3">
        <v>202425</v>
      </c>
      <c r="AG3697" s="3" t="s">
        <v>193</v>
      </c>
      <c r="AH3697" s="3">
        <v>576</v>
      </c>
      <c r="AI3697" s="3">
        <v>75</v>
      </c>
      <c r="AJ3697" s="3" t="s">
        <v>84</v>
      </c>
      <c r="AK3697" s="3">
        <v>4</v>
      </c>
      <c r="AL3697" s="3">
        <v>0</v>
      </c>
    </row>
    <row r="3698" spans="31:38" x14ac:dyDescent="0.25">
      <c r="AE3698" s="3" t="str">
        <f t="shared" si="135"/>
        <v>RA_584_75_4_202425</v>
      </c>
      <c r="AF3698" s="3">
        <v>202425</v>
      </c>
      <c r="AG3698" s="3" t="s">
        <v>193</v>
      </c>
      <c r="AH3698" s="3">
        <v>584</v>
      </c>
      <c r="AI3698" s="3">
        <v>75</v>
      </c>
      <c r="AJ3698" s="3" t="s">
        <v>84</v>
      </c>
      <c r="AK3698" s="3">
        <v>4</v>
      </c>
      <c r="AL3698" s="3">
        <v>0</v>
      </c>
    </row>
    <row r="3699" spans="31:38" x14ac:dyDescent="0.25">
      <c r="AE3699" s="3" t="str">
        <f t="shared" si="135"/>
        <v>RA_582_75_4_202425</v>
      </c>
      <c r="AF3699" s="3">
        <v>202425</v>
      </c>
      <c r="AG3699" s="3" t="s">
        <v>193</v>
      </c>
      <c r="AH3699" s="3">
        <v>582</v>
      </c>
      <c r="AI3699" s="3">
        <v>75</v>
      </c>
      <c r="AJ3699" s="3" t="s">
        <v>84</v>
      </c>
      <c r="AK3699" s="3">
        <v>4</v>
      </c>
      <c r="AL3699" s="3">
        <v>0</v>
      </c>
    </row>
    <row r="3700" spans="31:38" x14ac:dyDescent="0.25">
      <c r="AE3700" s="3" t="str">
        <f t="shared" si="135"/>
        <v>RA_544_75_4_202425</v>
      </c>
      <c r="AF3700" s="3">
        <v>202425</v>
      </c>
      <c r="AG3700" s="3" t="s">
        <v>193</v>
      </c>
      <c r="AH3700" s="3">
        <v>544</v>
      </c>
      <c r="AI3700" s="3">
        <v>75</v>
      </c>
      <c r="AJ3700" s="3" t="s">
        <v>84</v>
      </c>
      <c r="AK3700" s="3">
        <v>4</v>
      </c>
      <c r="AL3700" s="3">
        <v>36.305999999999997</v>
      </c>
    </row>
    <row r="3701" spans="31:38" x14ac:dyDescent="0.25">
      <c r="AE3701" s="3" t="str">
        <f t="shared" si="135"/>
        <v>RA_542_75_4_202425</v>
      </c>
      <c r="AF3701" s="3">
        <v>202425</v>
      </c>
      <c r="AG3701" s="3" t="s">
        <v>193</v>
      </c>
      <c r="AH3701" s="3">
        <v>542</v>
      </c>
      <c r="AI3701" s="3">
        <v>75</v>
      </c>
      <c r="AJ3701" s="3" t="s">
        <v>84</v>
      </c>
      <c r="AK3701" s="3">
        <v>4</v>
      </c>
      <c r="AL3701" s="3">
        <v>0</v>
      </c>
    </row>
    <row r="3702" spans="31:38" x14ac:dyDescent="0.25">
      <c r="AE3702" s="3" t="str">
        <f t="shared" si="135"/>
        <v>RA_512_75_4_202425</v>
      </c>
      <c r="AF3702" s="3">
        <v>202425</v>
      </c>
      <c r="AG3702" s="3" t="s">
        <v>193</v>
      </c>
      <c r="AH3702" s="3">
        <v>512</v>
      </c>
      <c r="AI3702" s="3">
        <v>75</v>
      </c>
      <c r="AJ3702" s="3" t="s">
        <v>84</v>
      </c>
      <c r="AK3702" s="3">
        <v>4</v>
      </c>
      <c r="AL3702" s="3">
        <v>0</v>
      </c>
    </row>
    <row r="3703" spans="31:38" x14ac:dyDescent="0.25">
      <c r="AE3703" s="3" t="str">
        <f t="shared" si="135"/>
        <v>RA_514_75_4_202425</v>
      </c>
      <c r="AF3703" s="3">
        <v>202425</v>
      </c>
      <c r="AG3703" s="3" t="s">
        <v>193</v>
      </c>
      <c r="AH3703" s="3">
        <v>514</v>
      </c>
      <c r="AI3703" s="3">
        <v>75</v>
      </c>
      <c r="AJ3703" s="3" t="s">
        <v>84</v>
      </c>
      <c r="AK3703" s="3">
        <v>4</v>
      </c>
      <c r="AL3703" s="3">
        <v>231.01</v>
      </c>
    </row>
    <row r="3704" spans="31:38" x14ac:dyDescent="0.25">
      <c r="AE3704" s="3" t="str">
        <f t="shared" si="135"/>
        <v>RA_516_75_4_202425</v>
      </c>
      <c r="AF3704" s="3">
        <v>202425</v>
      </c>
      <c r="AG3704" s="3" t="s">
        <v>193</v>
      </c>
      <c r="AH3704" s="3">
        <v>516</v>
      </c>
      <c r="AI3704" s="3">
        <v>75</v>
      </c>
      <c r="AJ3704" s="3" t="s">
        <v>84</v>
      </c>
      <c r="AK3704" s="3">
        <v>4</v>
      </c>
      <c r="AL3704" s="3">
        <v>0</v>
      </c>
    </row>
    <row r="3705" spans="31:38" x14ac:dyDescent="0.25">
      <c r="AE3705" s="3" t="str">
        <f t="shared" si="135"/>
        <v>RA_518_75_4_202425</v>
      </c>
      <c r="AF3705" s="3">
        <v>202425</v>
      </c>
      <c r="AG3705" s="3" t="s">
        <v>193</v>
      </c>
      <c r="AH3705" s="3">
        <v>518</v>
      </c>
      <c r="AI3705" s="3">
        <v>75</v>
      </c>
      <c r="AJ3705" s="3" t="s">
        <v>84</v>
      </c>
      <c r="AK3705" s="3">
        <v>4</v>
      </c>
      <c r="AL3705" s="3">
        <v>411.24700000000001</v>
      </c>
    </row>
    <row r="3706" spans="31:38" x14ac:dyDescent="0.25">
      <c r="AE3706" s="3" t="str">
        <f t="shared" si="135"/>
        <v>RA_520_75_4_202425</v>
      </c>
      <c r="AF3706" s="3">
        <v>202425</v>
      </c>
      <c r="AG3706" s="3" t="s">
        <v>193</v>
      </c>
      <c r="AH3706" s="3">
        <v>520</v>
      </c>
      <c r="AI3706" s="3">
        <v>75</v>
      </c>
      <c r="AJ3706" s="3" t="s">
        <v>84</v>
      </c>
      <c r="AK3706" s="3">
        <v>4</v>
      </c>
      <c r="AL3706" s="3">
        <v>180.01499999999999</v>
      </c>
    </row>
    <row r="3707" spans="31:38" x14ac:dyDescent="0.25">
      <c r="AE3707" s="3" t="str">
        <f t="shared" si="135"/>
        <v>RA_522_75_4_202425</v>
      </c>
      <c r="AF3707" s="3">
        <v>202425</v>
      </c>
      <c r="AG3707" s="3" t="s">
        <v>193</v>
      </c>
      <c r="AH3707" s="3">
        <v>522</v>
      </c>
      <c r="AI3707" s="3">
        <v>75</v>
      </c>
      <c r="AJ3707" s="3" t="s">
        <v>84</v>
      </c>
      <c r="AK3707" s="3">
        <v>4</v>
      </c>
      <c r="AL3707" s="3">
        <v>0</v>
      </c>
    </row>
    <row r="3708" spans="31:38" x14ac:dyDescent="0.25">
      <c r="AE3708" s="3" t="str">
        <f t="shared" si="135"/>
        <v>RA_538_75_4_202425</v>
      </c>
      <c r="AF3708" s="3">
        <v>202425</v>
      </c>
      <c r="AG3708" s="3" t="s">
        <v>193</v>
      </c>
      <c r="AH3708" s="3">
        <v>538</v>
      </c>
      <c r="AI3708" s="3">
        <v>75</v>
      </c>
      <c r="AJ3708" s="3" t="s">
        <v>84</v>
      </c>
      <c r="AK3708" s="3">
        <v>4</v>
      </c>
      <c r="AL3708" s="3">
        <v>40</v>
      </c>
    </row>
    <row r="3709" spans="31:38" x14ac:dyDescent="0.25">
      <c r="AE3709" s="3" t="str">
        <f t="shared" si="135"/>
        <v>RA_526_75_4_202425</v>
      </c>
      <c r="AF3709" s="3">
        <v>202425</v>
      </c>
      <c r="AG3709" s="3" t="s">
        <v>193</v>
      </c>
      <c r="AH3709" s="3">
        <v>526</v>
      </c>
      <c r="AI3709" s="3">
        <v>75</v>
      </c>
      <c r="AJ3709" s="3" t="s">
        <v>84</v>
      </c>
      <c r="AK3709" s="3">
        <v>4</v>
      </c>
      <c r="AL3709" s="3">
        <v>0</v>
      </c>
    </row>
    <row r="3710" spans="31:38" x14ac:dyDescent="0.25">
      <c r="AE3710" s="3" t="str">
        <f t="shared" si="135"/>
        <v>RA_528_75_4_202425</v>
      </c>
      <c r="AF3710" s="3">
        <v>202425</v>
      </c>
      <c r="AG3710" s="3" t="s">
        <v>193</v>
      </c>
      <c r="AH3710" s="3">
        <v>528</v>
      </c>
      <c r="AI3710" s="3">
        <v>75</v>
      </c>
      <c r="AJ3710" s="3" t="s">
        <v>84</v>
      </c>
      <c r="AK3710" s="3">
        <v>4</v>
      </c>
      <c r="AL3710" s="3">
        <v>0</v>
      </c>
    </row>
    <row r="3711" spans="31:38" x14ac:dyDescent="0.25">
      <c r="AE3711" s="3" t="str">
        <f t="shared" si="135"/>
        <v>RA_530_75_4_202425</v>
      </c>
      <c r="AF3711" s="3">
        <v>202425</v>
      </c>
      <c r="AG3711" s="3" t="s">
        <v>193</v>
      </c>
      <c r="AH3711" s="3">
        <v>530</v>
      </c>
      <c r="AI3711" s="3">
        <v>75</v>
      </c>
      <c r="AJ3711" s="3" t="s">
        <v>84</v>
      </c>
      <c r="AK3711" s="3">
        <v>4</v>
      </c>
      <c r="AL3711" s="3">
        <v>0</v>
      </c>
    </row>
    <row r="3712" spans="31:38" x14ac:dyDescent="0.25">
      <c r="AE3712" s="3" t="str">
        <f t="shared" si="135"/>
        <v>RA_532_75_4_202425</v>
      </c>
      <c r="AF3712" s="3">
        <v>202425</v>
      </c>
      <c r="AG3712" s="3" t="s">
        <v>193</v>
      </c>
      <c r="AH3712" s="3">
        <v>532</v>
      </c>
      <c r="AI3712" s="3">
        <v>75</v>
      </c>
      <c r="AJ3712" s="3" t="s">
        <v>84</v>
      </c>
      <c r="AK3712" s="3">
        <v>4</v>
      </c>
      <c r="AL3712" s="3">
        <v>0</v>
      </c>
    </row>
    <row r="3713" spans="31:38" x14ac:dyDescent="0.25">
      <c r="AE3713" s="3" t="str">
        <f t="shared" si="135"/>
        <v>RA_534_75_4_202425</v>
      </c>
      <c r="AF3713" s="3">
        <v>202425</v>
      </c>
      <c r="AG3713" s="3" t="s">
        <v>193</v>
      </c>
      <c r="AH3713" s="3">
        <v>534</v>
      </c>
      <c r="AI3713" s="3">
        <v>75</v>
      </c>
      <c r="AJ3713" s="3" t="s">
        <v>84</v>
      </c>
      <c r="AK3713" s="3">
        <v>4</v>
      </c>
      <c r="AL3713" s="3">
        <v>0</v>
      </c>
    </row>
    <row r="3714" spans="31:38" x14ac:dyDescent="0.25">
      <c r="AE3714" s="3" t="str">
        <f t="shared" si="135"/>
        <v>RA_536_75_4_202425</v>
      </c>
      <c r="AF3714" s="3">
        <v>202425</v>
      </c>
      <c r="AG3714" s="3" t="s">
        <v>193</v>
      </c>
      <c r="AH3714" s="3">
        <v>536</v>
      </c>
      <c r="AI3714" s="3">
        <v>75</v>
      </c>
      <c r="AJ3714" s="3" t="s">
        <v>84</v>
      </c>
      <c r="AK3714" s="3">
        <v>4</v>
      </c>
      <c r="AL3714" s="3">
        <v>0</v>
      </c>
    </row>
    <row r="3715" spans="31:38" x14ac:dyDescent="0.25">
      <c r="AE3715" s="3" t="str">
        <f t="shared" si="135"/>
        <v>RA_524_75_4_202425</v>
      </c>
      <c r="AF3715" s="3">
        <v>202425</v>
      </c>
      <c r="AG3715" s="3" t="s">
        <v>193</v>
      </c>
      <c r="AH3715" s="3">
        <v>524</v>
      </c>
      <c r="AI3715" s="3">
        <v>75</v>
      </c>
      <c r="AJ3715" s="3" t="s">
        <v>84</v>
      </c>
      <c r="AK3715" s="3">
        <v>4</v>
      </c>
      <c r="AL3715" s="3">
        <v>0</v>
      </c>
    </row>
    <row r="3716" spans="31:38" x14ac:dyDescent="0.25">
      <c r="AE3716" s="3" t="str">
        <f t="shared" ref="AE3716:AE3779" si="136">AG3716&amp;"_"&amp;AH3716&amp;"_"&amp;AI3716&amp;"_"&amp;AK3716&amp;"_"&amp;AF3716</f>
        <v>RA_582_75.1_4_202526</v>
      </c>
      <c r="AF3716" s="3">
        <v>202526</v>
      </c>
      <c r="AG3716" s="3" t="s">
        <v>193</v>
      </c>
      <c r="AH3716" s="3">
        <v>582</v>
      </c>
      <c r="AI3716" s="3">
        <v>75.099999999999994</v>
      </c>
      <c r="AJ3716" s="3" t="s">
        <v>90</v>
      </c>
      <c r="AK3716" s="3">
        <v>4</v>
      </c>
      <c r="AL3716" s="3">
        <v>0</v>
      </c>
    </row>
    <row r="3717" spans="31:38" x14ac:dyDescent="0.25">
      <c r="AE3717" s="3" t="str">
        <f t="shared" si="136"/>
        <v>RA_546_75.1_4_202526</v>
      </c>
      <c r="AF3717" s="3">
        <v>202526</v>
      </c>
      <c r="AG3717" s="3" t="s">
        <v>193</v>
      </c>
      <c r="AH3717" s="3">
        <v>546</v>
      </c>
      <c r="AI3717" s="3">
        <v>75.099999999999994</v>
      </c>
      <c r="AJ3717" s="3" t="s">
        <v>90</v>
      </c>
      <c r="AK3717" s="3">
        <v>4</v>
      </c>
      <c r="AL3717" s="3">
        <v>0</v>
      </c>
    </row>
    <row r="3718" spans="31:38" x14ac:dyDescent="0.25">
      <c r="AE3718" s="3" t="str">
        <f t="shared" si="136"/>
        <v>RA_548_75.1_4_202526</v>
      </c>
      <c r="AF3718" s="3">
        <v>202526</v>
      </c>
      <c r="AG3718" s="3" t="s">
        <v>193</v>
      </c>
      <c r="AH3718" s="3">
        <v>548</v>
      </c>
      <c r="AI3718" s="3">
        <v>75.099999999999994</v>
      </c>
      <c r="AJ3718" s="3" t="s">
        <v>90</v>
      </c>
      <c r="AK3718" s="3">
        <v>4</v>
      </c>
      <c r="AL3718" s="3">
        <v>0</v>
      </c>
    </row>
    <row r="3719" spans="31:38" x14ac:dyDescent="0.25">
      <c r="AE3719" s="3" t="str">
        <f t="shared" si="136"/>
        <v>RA_550_75.1_4_202526</v>
      </c>
      <c r="AF3719" s="3">
        <v>202526</v>
      </c>
      <c r="AG3719" s="3" t="s">
        <v>193</v>
      </c>
      <c r="AH3719" s="3">
        <v>550</v>
      </c>
      <c r="AI3719" s="3">
        <v>75.099999999999994</v>
      </c>
      <c r="AJ3719" s="3" t="s">
        <v>90</v>
      </c>
      <c r="AK3719" s="3">
        <v>4</v>
      </c>
      <c r="AL3719" s="3">
        <v>0</v>
      </c>
    </row>
    <row r="3720" spans="31:38" x14ac:dyDescent="0.25">
      <c r="AE3720" s="3" t="str">
        <f t="shared" si="136"/>
        <v>RA_552_75.1_4_202526</v>
      </c>
      <c r="AF3720" s="3">
        <v>202526</v>
      </c>
      <c r="AG3720" s="3" t="s">
        <v>193</v>
      </c>
      <c r="AH3720" s="3">
        <v>552</v>
      </c>
      <c r="AI3720" s="3">
        <v>75.099999999999994</v>
      </c>
      <c r="AJ3720" s="3" t="s">
        <v>90</v>
      </c>
      <c r="AK3720" s="3">
        <v>4</v>
      </c>
      <c r="AL3720" s="3">
        <v>-323.57</v>
      </c>
    </row>
    <row r="3721" spans="31:38" x14ac:dyDescent="0.25">
      <c r="AE3721" s="3" t="str">
        <f t="shared" si="136"/>
        <v>RA_562_75.1_4_202526</v>
      </c>
      <c r="AF3721" s="3">
        <v>202526</v>
      </c>
      <c r="AG3721" s="3" t="s">
        <v>193</v>
      </c>
      <c r="AH3721" s="3">
        <v>562</v>
      </c>
      <c r="AI3721" s="3">
        <v>75.099999999999994</v>
      </c>
      <c r="AJ3721" s="3" t="s">
        <v>90</v>
      </c>
      <c r="AK3721" s="3">
        <v>4</v>
      </c>
      <c r="AL3721" s="3">
        <v>0</v>
      </c>
    </row>
    <row r="3722" spans="31:38" x14ac:dyDescent="0.25">
      <c r="AE3722" s="3" t="str">
        <f t="shared" si="136"/>
        <v>RA_564_75.1_4_202526</v>
      </c>
      <c r="AF3722" s="3">
        <v>202526</v>
      </c>
      <c r="AG3722" s="3" t="s">
        <v>193</v>
      </c>
      <c r="AH3722" s="3">
        <v>564</v>
      </c>
      <c r="AI3722" s="3">
        <v>75.099999999999994</v>
      </c>
      <c r="AJ3722" s="3" t="s">
        <v>90</v>
      </c>
      <c r="AK3722" s="3">
        <v>4</v>
      </c>
      <c r="AL3722" s="3">
        <v>0</v>
      </c>
    </row>
    <row r="3723" spans="31:38" x14ac:dyDescent="0.25">
      <c r="AE3723" s="3" t="str">
        <f t="shared" si="136"/>
        <v>RA_566_75.1_4_202526</v>
      </c>
      <c r="AF3723" s="3">
        <v>202526</v>
      </c>
      <c r="AG3723" s="3" t="s">
        <v>193</v>
      </c>
      <c r="AH3723" s="3">
        <v>566</v>
      </c>
      <c r="AI3723" s="3">
        <v>75.099999999999994</v>
      </c>
      <c r="AJ3723" s="3" t="s">
        <v>90</v>
      </c>
      <c r="AK3723" s="3">
        <v>4</v>
      </c>
      <c r="AL3723" s="3">
        <v>0</v>
      </c>
    </row>
    <row r="3724" spans="31:38" x14ac:dyDescent="0.25">
      <c r="AE3724" s="3" t="str">
        <f t="shared" si="136"/>
        <v>RA_568_75.1_4_202526</v>
      </c>
      <c r="AF3724" s="3">
        <v>202526</v>
      </c>
      <c r="AG3724" s="3" t="s">
        <v>193</v>
      </c>
      <c r="AH3724" s="3">
        <v>568</v>
      </c>
      <c r="AI3724" s="3">
        <v>75.099999999999994</v>
      </c>
      <c r="AJ3724" s="3" t="s">
        <v>90</v>
      </c>
      <c r="AK3724" s="3">
        <v>4</v>
      </c>
      <c r="AL3724" s="3">
        <v>0</v>
      </c>
    </row>
    <row r="3725" spans="31:38" x14ac:dyDescent="0.25">
      <c r="AE3725" s="3" t="str">
        <f t="shared" si="136"/>
        <v>RA_572_75.1_4_202526</v>
      </c>
      <c r="AF3725" s="3">
        <v>202526</v>
      </c>
      <c r="AG3725" s="3" t="s">
        <v>193</v>
      </c>
      <c r="AH3725" s="3">
        <v>572</v>
      </c>
      <c r="AI3725" s="3">
        <v>75.099999999999994</v>
      </c>
      <c r="AJ3725" s="3" t="s">
        <v>90</v>
      </c>
      <c r="AK3725" s="3">
        <v>4</v>
      </c>
      <c r="AL3725" s="3">
        <v>0</v>
      </c>
    </row>
    <row r="3726" spans="31:38" x14ac:dyDescent="0.25">
      <c r="AE3726" s="3" t="str">
        <f t="shared" si="136"/>
        <v>RA_576_75.1_4_202526</v>
      </c>
      <c r="AF3726" s="3">
        <v>202526</v>
      </c>
      <c r="AG3726" s="3" t="s">
        <v>193</v>
      </c>
      <c r="AH3726" s="3">
        <v>576</v>
      </c>
      <c r="AI3726" s="3">
        <v>75.099999999999994</v>
      </c>
      <c r="AJ3726" s="3" t="s">
        <v>90</v>
      </c>
      <c r="AK3726" s="3">
        <v>4</v>
      </c>
      <c r="AL3726" s="3">
        <v>0</v>
      </c>
    </row>
    <row r="3727" spans="31:38" x14ac:dyDescent="0.25">
      <c r="AE3727" s="3" t="str">
        <f t="shared" si="136"/>
        <v>RA_584_75.1_4_202526</v>
      </c>
      <c r="AF3727" s="3">
        <v>202526</v>
      </c>
      <c r="AG3727" s="3" t="s">
        <v>193</v>
      </c>
      <c r="AH3727" s="3">
        <v>584</v>
      </c>
      <c r="AI3727" s="3">
        <v>75.099999999999994</v>
      </c>
      <c r="AJ3727" s="3" t="s">
        <v>90</v>
      </c>
      <c r="AK3727" s="3">
        <v>4</v>
      </c>
      <c r="AL3727" s="3">
        <v>0</v>
      </c>
    </row>
    <row r="3728" spans="31:38" x14ac:dyDescent="0.25">
      <c r="AE3728" s="3" t="str">
        <f t="shared" si="136"/>
        <v>RA_544_75.1_4_202526</v>
      </c>
      <c r="AF3728" s="3">
        <v>202526</v>
      </c>
      <c r="AG3728" s="3" t="s">
        <v>193</v>
      </c>
      <c r="AH3728" s="3">
        <v>544</v>
      </c>
      <c r="AI3728" s="3">
        <v>75.099999999999994</v>
      </c>
      <c r="AJ3728" s="3" t="s">
        <v>90</v>
      </c>
      <c r="AK3728" s="3">
        <v>4</v>
      </c>
      <c r="AL3728" s="3">
        <v>0</v>
      </c>
    </row>
    <row r="3729" spans="31:38" x14ac:dyDescent="0.25">
      <c r="AE3729" s="3" t="str">
        <f t="shared" si="136"/>
        <v>RA_542_75.1_4_202526</v>
      </c>
      <c r="AF3729" s="3">
        <v>202526</v>
      </c>
      <c r="AG3729" s="3" t="s">
        <v>193</v>
      </c>
      <c r="AH3729" s="3">
        <v>542</v>
      </c>
      <c r="AI3729" s="3">
        <v>75.099999999999994</v>
      </c>
      <c r="AJ3729" s="3" t="s">
        <v>90</v>
      </c>
      <c r="AK3729" s="3">
        <v>4</v>
      </c>
      <c r="AL3729" s="3">
        <v>0</v>
      </c>
    </row>
    <row r="3730" spans="31:38" x14ac:dyDescent="0.25">
      <c r="AE3730" s="3" t="str">
        <f t="shared" si="136"/>
        <v>RA_574_75.1_4_202526</v>
      </c>
      <c r="AF3730" s="3">
        <v>202526</v>
      </c>
      <c r="AG3730" s="3" t="s">
        <v>193</v>
      </c>
      <c r="AH3730" s="3">
        <v>574</v>
      </c>
      <c r="AI3730" s="3">
        <v>75.099999999999994</v>
      </c>
      <c r="AJ3730" s="3" t="s">
        <v>90</v>
      </c>
      <c r="AK3730" s="3">
        <v>4</v>
      </c>
      <c r="AL3730" s="3">
        <v>0</v>
      </c>
    </row>
    <row r="3731" spans="31:38" x14ac:dyDescent="0.25">
      <c r="AE3731" s="3" t="str">
        <f t="shared" si="136"/>
        <v>RA_514_75.1_4_202526</v>
      </c>
      <c r="AF3731" s="3">
        <v>202526</v>
      </c>
      <c r="AG3731" s="3" t="s">
        <v>193</v>
      </c>
      <c r="AH3731" s="3">
        <v>514</v>
      </c>
      <c r="AI3731" s="3">
        <v>75.099999999999994</v>
      </c>
      <c r="AJ3731" s="3" t="s">
        <v>90</v>
      </c>
      <c r="AK3731" s="3">
        <v>4</v>
      </c>
      <c r="AL3731" s="3">
        <v>361.64</v>
      </c>
    </row>
    <row r="3732" spans="31:38" x14ac:dyDescent="0.25">
      <c r="AE3732" s="3" t="str">
        <f t="shared" si="136"/>
        <v>RA_545_75.1_4_202526</v>
      </c>
      <c r="AF3732" s="3">
        <v>202526</v>
      </c>
      <c r="AG3732" s="3" t="s">
        <v>193</v>
      </c>
      <c r="AH3732" s="3">
        <v>545</v>
      </c>
      <c r="AI3732" s="3">
        <v>75.099999999999994</v>
      </c>
      <c r="AJ3732" s="3" t="s">
        <v>90</v>
      </c>
      <c r="AK3732" s="3">
        <v>4</v>
      </c>
      <c r="AL3732" s="3">
        <v>158.47</v>
      </c>
    </row>
    <row r="3733" spans="31:38" x14ac:dyDescent="0.25">
      <c r="AE3733" s="3" t="str">
        <f t="shared" si="136"/>
        <v>RA_512_75.1_4_202526</v>
      </c>
      <c r="AF3733" s="3">
        <v>202526</v>
      </c>
      <c r="AG3733" s="3" t="s">
        <v>193</v>
      </c>
      <c r="AH3733" s="3">
        <v>512</v>
      </c>
      <c r="AI3733" s="3">
        <v>75.099999999999994</v>
      </c>
      <c r="AJ3733" s="3" t="s">
        <v>90</v>
      </c>
      <c r="AK3733" s="3">
        <v>4</v>
      </c>
      <c r="AL3733" s="3">
        <v>0</v>
      </c>
    </row>
    <row r="3734" spans="31:38" x14ac:dyDescent="0.25">
      <c r="AE3734" s="3" t="str">
        <f t="shared" si="136"/>
        <v>RA_586_75.1_4_202526</v>
      </c>
      <c r="AF3734" s="3">
        <v>202526</v>
      </c>
      <c r="AG3734" s="3" t="s">
        <v>193</v>
      </c>
      <c r="AH3734" s="3">
        <v>586</v>
      </c>
      <c r="AI3734" s="3">
        <v>75.099999999999994</v>
      </c>
      <c r="AJ3734" s="3" t="s">
        <v>90</v>
      </c>
      <c r="AK3734" s="3">
        <v>4</v>
      </c>
      <c r="AL3734" s="3">
        <v>0</v>
      </c>
    </row>
    <row r="3735" spans="31:38" x14ac:dyDescent="0.25">
      <c r="AE3735" s="3" t="str">
        <f t="shared" si="136"/>
        <v>RA_516_75.1_4_202526</v>
      </c>
      <c r="AF3735" s="3">
        <v>202526</v>
      </c>
      <c r="AG3735" s="3" t="s">
        <v>193</v>
      </c>
      <c r="AH3735" s="3">
        <v>516</v>
      </c>
      <c r="AI3735" s="3">
        <v>75.099999999999994</v>
      </c>
      <c r="AJ3735" s="3" t="s">
        <v>90</v>
      </c>
      <c r="AK3735" s="3">
        <v>4</v>
      </c>
      <c r="AL3735" s="3">
        <v>0</v>
      </c>
    </row>
    <row r="3736" spans="31:38" x14ac:dyDescent="0.25">
      <c r="AE3736" s="3" t="str">
        <f t="shared" si="136"/>
        <v>RA_518_75.1_4_202526</v>
      </c>
      <c r="AF3736" s="3">
        <v>202526</v>
      </c>
      <c r="AG3736" s="3" t="s">
        <v>193</v>
      </c>
      <c r="AH3736" s="3">
        <v>518</v>
      </c>
      <c r="AI3736" s="3">
        <v>75.099999999999994</v>
      </c>
      <c r="AJ3736" s="3" t="s">
        <v>90</v>
      </c>
      <c r="AK3736" s="3">
        <v>4</v>
      </c>
      <c r="AL3736" s="3">
        <v>0</v>
      </c>
    </row>
    <row r="3737" spans="31:38" x14ac:dyDescent="0.25">
      <c r="AE3737" s="3" t="str">
        <f t="shared" si="136"/>
        <v>RA_520_75.1_4_202526</v>
      </c>
      <c r="AF3737" s="3">
        <v>202526</v>
      </c>
      <c r="AG3737" s="3" t="s">
        <v>193</v>
      </c>
      <c r="AH3737" s="3">
        <v>520</v>
      </c>
      <c r="AI3737" s="3">
        <v>75.099999999999994</v>
      </c>
      <c r="AJ3737" s="3" t="s">
        <v>90</v>
      </c>
      <c r="AK3737" s="3">
        <v>4</v>
      </c>
      <c r="AL3737" s="3">
        <v>0</v>
      </c>
    </row>
    <row r="3738" spans="31:38" x14ac:dyDescent="0.25">
      <c r="AE3738" s="3" t="str">
        <f t="shared" si="136"/>
        <v>RA_522_75.1_4_202526</v>
      </c>
      <c r="AF3738" s="3">
        <v>202526</v>
      </c>
      <c r="AG3738" s="3" t="s">
        <v>193</v>
      </c>
      <c r="AH3738" s="3">
        <v>522</v>
      </c>
      <c r="AI3738" s="3">
        <v>75.099999999999994</v>
      </c>
      <c r="AJ3738" s="3" t="s">
        <v>90</v>
      </c>
      <c r="AK3738" s="3">
        <v>4</v>
      </c>
      <c r="AL3738" s="3">
        <v>0</v>
      </c>
    </row>
    <row r="3739" spans="31:38" x14ac:dyDescent="0.25">
      <c r="AE3739" s="3" t="str">
        <f t="shared" si="136"/>
        <v>RA_524_75.1_4_202526</v>
      </c>
      <c r="AF3739" s="3">
        <v>202526</v>
      </c>
      <c r="AG3739" s="3" t="s">
        <v>193</v>
      </c>
      <c r="AH3739" s="3">
        <v>524</v>
      </c>
      <c r="AI3739" s="3">
        <v>75.099999999999994</v>
      </c>
      <c r="AJ3739" s="3" t="s">
        <v>90</v>
      </c>
      <c r="AK3739" s="3">
        <v>4</v>
      </c>
      <c r="AL3739" s="3">
        <v>0</v>
      </c>
    </row>
    <row r="3740" spans="31:38" x14ac:dyDescent="0.25">
      <c r="AE3740" s="3" t="str">
        <f t="shared" si="136"/>
        <v>RA_540_75.1_4_202526</v>
      </c>
      <c r="AF3740" s="3">
        <v>202526</v>
      </c>
      <c r="AG3740" s="3" t="s">
        <v>193</v>
      </c>
      <c r="AH3740" s="3">
        <v>540</v>
      </c>
      <c r="AI3740" s="3">
        <v>75.099999999999994</v>
      </c>
      <c r="AJ3740" s="3" t="s">
        <v>90</v>
      </c>
      <c r="AK3740" s="3">
        <v>4</v>
      </c>
      <c r="AL3740" s="3">
        <v>0</v>
      </c>
    </row>
    <row r="3741" spans="31:38" x14ac:dyDescent="0.25">
      <c r="AE3741" s="3" t="str">
        <f t="shared" si="136"/>
        <v>RA_528_75.1_4_202526</v>
      </c>
      <c r="AF3741" s="3">
        <v>202526</v>
      </c>
      <c r="AG3741" s="3" t="s">
        <v>193</v>
      </c>
      <c r="AH3741" s="3">
        <v>528</v>
      </c>
      <c r="AI3741" s="3">
        <v>75.099999999999994</v>
      </c>
      <c r="AJ3741" s="3" t="s">
        <v>90</v>
      </c>
      <c r="AK3741" s="3">
        <v>4</v>
      </c>
      <c r="AL3741" s="3">
        <v>31</v>
      </c>
    </row>
    <row r="3742" spans="31:38" x14ac:dyDescent="0.25">
      <c r="AE3742" s="3" t="str">
        <f t="shared" si="136"/>
        <v>RA_530_75.1_4_202526</v>
      </c>
      <c r="AF3742" s="3">
        <v>202526</v>
      </c>
      <c r="AG3742" s="3" t="s">
        <v>193</v>
      </c>
      <c r="AH3742" s="3">
        <v>530</v>
      </c>
      <c r="AI3742" s="3">
        <v>75.099999999999994</v>
      </c>
      <c r="AJ3742" s="3" t="s">
        <v>90</v>
      </c>
      <c r="AK3742" s="3">
        <v>4</v>
      </c>
      <c r="AL3742" s="3">
        <v>466.59500000000003</v>
      </c>
    </row>
    <row r="3743" spans="31:38" x14ac:dyDescent="0.25">
      <c r="AE3743" s="3" t="str">
        <f t="shared" si="136"/>
        <v>RA_532_75.1_4_202526</v>
      </c>
      <c r="AF3743" s="3">
        <v>202526</v>
      </c>
      <c r="AG3743" s="3" t="s">
        <v>193</v>
      </c>
      <c r="AH3743" s="3">
        <v>532</v>
      </c>
      <c r="AI3743" s="3">
        <v>75.099999999999994</v>
      </c>
      <c r="AJ3743" s="3" t="s">
        <v>90</v>
      </c>
      <c r="AK3743" s="3">
        <v>4</v>
      </c>
      <c r="AL3743" s="3">
        <v>444.59999999999997</v>
      </c>
    </row>
    <row r="3744" spans="31:38" x14ac:dyDescent="0.25">
      <c r="AE3744" s="3" t="str">
        <f t="shared" si="136"/>
        <v>RA_534_75.1_4_202526</v>
      </c>
      <c r="AF3744" s="3">
        <v>202526</v>
      </c>
      <c r="AG3744" s="3" t="s">
        <v>193</v>
      </c>
      <c r="AH3744" s="3">
        <v>534</v>
      </c>
      <c r="AI3744" s="3">
        <v>75.099999999999994</v>
      </c>
      <c r="AJ3744" s="3" t="s">
        <v>90</v>
      </c>
      <c r="AK3744" s="3">
        <v>4</v>
      </c>
      <c r="AL3744" s="3">
        <v>26</v>
      </c>
    </row>
    <row r="3745" spans="31:38" x14ac:dyDescent="0.25">
      <c r="AE3745" s="3" t="str">
        <f t="shared" si="136"/>
        <v>RA_536_75.1_4_202526</v>
      </c>
      <c r="AF3745" s="3">
        <v>202526</v>
      </c>
      <c r="AG3745" s="3" t="s">
        <v>193</v>
      </c>
      <c r="AH3745" s="3">
        <v>536</v>
      </c>
      <c r="AI3745" s="3">
        <v>75.099999999999994</v>
      </c>
      <c r="AJ3745" s="3" t="s">
        <v>90</v>
      </c>
      <c r="AK3745" s="3">
        <v>4</v>
      </c>
      <c r="AL3745" s="3">
        <v>0</v>
      </c>
    </row>
    <row r="3746" spans="31:38" x14ac:dyDescent="0.25">
      <c r="AE3746" s="3" t="str">
        <f t="shared" si="136"/>
        <v>RA_538_75.1_4_202526</v>
      </c>
      <c r="AF3746" s="3">
        <v>202526</v>
      </c>
      <c r="AG3746" s="3" t="s">
        <v>193</v>
      </c>
      <c r="AH3746" s="3">
        <v>538</v>
      </c>
      <c r="AI3746" s="3">
        <v>75.099999999999994</v>
      </c>
      <c r="AJ3746" s="3" t="s">
        <v>90</v>
      </c>
      <c r="AK3746" s="3">
        <v>4</v>
      </c>
      <c r="AL3746" s="3">
        <v>0</v>
      </c>
    </row>
    <row r="3747" spans="31:38" x14ac:dyDescent="0.25">
      <c r="AE3747" s="3" t="str">
        <f t="shared" si="136"/>
        <v>RA_526_75.1_4_202526</v>
      </c>
      <c r="AF3747" s="3">
        <v>202526</v>
      </c>
      <c r="AG3747" s="3" t="s">
        <v>193</v>
      </c>
      <c r="AH3747" s="3">
        <v>526</v>
      </c>
      <c r="AI3747" s="3">
        <v>75.099999999999994</v>
      </c>
      <c r="AJ3747" s="3" t="s">
        <v>90</v>
      </c>
      <c r="AK3747" s="3">
        <v>4</v>
      </c>
      <c r="AL3747" s="3">
        <v>0</v>
      </c>
    </row>
    <row r="3748" spans="31:38" x14ac:dyDescent="0.25">
      <c r="AE3748" s="3" t="str">
        <f t="shared" si="136"/>
        <v>RA_566_75.1_4_202425</v>
      </c>
      <c r="AF3748" s="3">
        <v>202425</v>
      </c>
      <c r="AG3748" s="3" t="s">
        <v>193</v>
      </c>
      <c r="AH3748" s="3">
        <v>566</v>
      </c>
      <c r="AI3748" s="3">
        <v>75.099999999999994</v>
      </c>
      <c r="AJ3748" s="3" t="s">
        <v>90</v>
      </c>
      <c r="AK3748" s="3">
        <v>4</v>
      </c>
      <c r="AL3748" s="3">
        <v>0</v>
      </c>
    </row>
    <row r="3749" spans="31:38" x14ac:dyDescent="0.25">
      <c r="AE3749" s="3" t="str">
        <f t="shared" si="136"/>
        <v>RA_546_75.1_4_202425</v>
      </c>
      <c r="AF3749" s="3">
        <v>202425</v>
      </c>
      <c r="AG3749" s="3" t="s">
        <v>193</v>
      </c>
      <c r="AH3749" s="3">
        <v>546</v>
      </c>
      <c r="AI3749" s="3">
        <v>75.099999999999994</v>
      </c>
      <c r="AJ3749" s="3" t="s">
        <v>90</v>
      </c>
      <c r="AK3749" s="3">
        <v>4</v>
      </c>
      <c r="AL3749" s="3">
        <v>0</v>
      </c>
    </row>
    <row r="3750" spans="31:38" x14ac:dyDescent="0.25">
      <c r="AE3750" s="3" t="str">
        <f t="shared" si="136"/>
        <v>RA_548_75.1_4_202425</v>
      </c>
      <c r="AF3750" s="3">
        <v>202425</v>
      </c>
      <c r="AG3750" s="3" t="s">
        <v>193</v>
      </c>
      <c r="AH3750" s="3">
        <v>548</v>
      </c>
      <c r="AI3750" s="3">
        <v>75.099999999999994</v>
      </c>
      <c r="AJ3750" s="3" t="s">
        <v>90</v>
      </c>
      <c r="AK3750" s="3">
        <v>4</v>
      </c>
      <c r="AL3750" s="3">
        <v>0</v>
      </c>
    </row>
    <row r="3751" spans="31:38" x14ac:dyDescent="0.25">
      <c r="AE3751" s="3" t="str">
        <f t="shared" si="136"/>
        <v>RA_550_75.1_4_202425</v>
      </c>
      <c r="AF3751" s="3">
        <v>202425</v>
      </c>
      <c r="AG3751" s="3" t="s">
        <v>193</v>
      </c>
      <c r="AH3751" s="3">
        <v>550</v>
      </c>
      <c r="AI3751" s="3">
        <v>75.099999999999994</v>
      </c>
      <c r="AJ3751" s="3" t="s">
        <v>90</v>
      </c>
      <c r="AK3751" s="3">
        <v>4</v>
      </c>
      <c r="AL3751" s="3">
        <v>0</v>
      </c>
    </row>
    <row r="3752" spans="31:38" x14ac:dyDescent="0.25">
      <c r="AE3752" s="3" t="str">
        <f t="shared" si="136"/>
        <v>RA_552_75.1_4_202425</v>
      </c>
      <c r="AF3752" s="3">
        <v>202425</v>
      </c>
      <c r="AG3752" s="3" t="s">
        <v>193</v>
      </c>
      <c r="AH3752" s="3">
        <v>552</v>
      </c>
      <c r="AI3752" s="3">
        <v>75.099999999999994</v>
      </c>
      <c r="AJ3752" s="3" t="s">
        <v>90</v>
      </c>
      <c r="AK3752" s="3">
        <v>4</v>
      </c>
      <c r="AL3752" s="3">
        <v>-322.51</v>
      </c>
    </row>
    <row r="3753" spans="31:38" x14ac:dyDescent="0.25">
      <c r="AE3753" s="3" t="str">
        <f t="shared" si="136"/>
        <v>RA_562_75.1_4_202425</v>
      </c>
      <c r="AF3753" s="3">
        <v>202425</v>
      </c>
      <c r="AG3753" s="3" t="s">
        <v>193</v>
      </c>
      <c r="AH3753" s="3">
        <v>562</v>
      </c>
      <c r="AI3753" s="3">
        <v>75.099999999999994</v>
      </c>
      <c r="AJ3753" s="3" t="s">
        <v>90</v>
      </c>
      <c r="AK3753" s="3">
        <v>4</v>
      </c>
      <c r="AL3753" s="3">
        <v>0</v>
      </c>
    </row>
    <row r="3754" spans="31:38" x14ac:dyDescent="0.25">
      <c r="AE3754" s="3" t="str">
        <f t="shared" si="136"/>
        <v>RA_564_75.1_4_202425</v>
      </c>
      <c r="AF3754" s="3">
        <v>202425</v>
      </c>
      <c r="AG3754" s="3" t="s">
        <v>193</v>
      </c>
      <c r="AH3754" s="3">
        <v>564</v>
      </c>
      <c r="AI3754" s="3">
        <v>75.099999999999994</v>
      </c>
      <c r="AJ3754" s="3" t="s">
        <v>90</v>
      </c>
      <c r="AK3754" s="3">
        <v>4</v>
      </c>
      <c r="AL3754" s="3">
        <v>0</v>
      </c>
    </row>
    <row r="3755" spans="31:38" x14ac:dyDescent="0.25">
      <c r="AE3755" s="3" t="str">
        <f t="shared" si="136"/>
        <v>RA_568_75.1_4_202425</v>
      </c>
      <c r="AF3755" s="3">
        <v>202425</v>
      </c>
      <c r="AG3755" s="3" t="s">
        <v>193</v>
      </c>
      <c r="AH3755" s="3">
        <v>568</v>
      </c>
      <c r="AI3755" s="3">
        <v>75.099999999999994</v>
      </c>
      <c r="AJ3755" s="3" t="s">
        <v>90</v>
      </c>
      <c r="AK3755" s="3">
        <v>4</v>
      </c>
      <c r="AL3755" s="3">
        <v>0</v>
      </c>
    </row>
    <row r="3756" spans="31:38" x14ac:dyDescent="0.25">
      <c r="AE3756" s="3" t="str">
        <f t="shared" si="136"/>
        <v>RA_572_75.1_4_202425</v>
      </c>
      <c r="AF3756" s="3">
        <v>202425</v>
      </c>
      <c r="AG3756" s="3" t="s">
        <v>193</v>
      </c>
      <c r="AH3756" s="3">
        <v>572</v>
      </c>
      <c r="AI3756" s="3">
        <v>75.099999999999994</v>
      </c>
      <c r="AJ3756" s="3" t="s">
        <v>90</v>
      </c>
      <c r="AK3756" s="3">
        <v>4</v>
      </c>
      <c r="AL3756" s="3">
        <v>0</v>
      </c>
    </row>
    <row r="3757" spans="31:38" x14ac:dyDescent="0.25">
      <c r="AE3757" s="3" t="str">
        <f t="shared" si="136"/>
        <v>RA_574_75.1_4_202425</v>
      </c>
      <c r="AF3757" s="3">
        <v>202425</v>
      </c>
      <c r="AG3757" s="3" t="s">
        <v>193</v>
      </c>
      <c r="AH3757" s="3">
        <v>574</v>
      </c>
      <c r="AI3757" s="3">
        <v>75.099999999999994</v>
      </c>
      <c r="AJ3757" s="3" t="s">
        <v>90</v>
      </c>
      <c r="AK3757" s="3">
        <v>4</v>
      </c>
      <c r="AL3757" s="3">
        <v>0</v>
      </c>
    </row>
    <row r="3758" spans="31:38" x14ac:dyDescent="0.25">
      <c r="AE3758" s="3" t="str">
        <f t="shared" si="136"/>
        <v>RA_576_75.1_4_202425</v>
      </c>
      <c r="AF3758" s="3">
        <v>202425</v>
      </c>
      <c r="AG3758" s="3" t="s">
        <v>193</v>
      </c>
      <c r="AH3758" s="3">
        <v>576</v>
      </c>
      <c r="AI3758" s="3">
        <v>75.099999999999994</v>
      </c>
      <c r="AJ3758" s="3" t="s">
        <v>90</v>
      </c>
      <c r="AK3758" s="3">
        <v>4</v>
      </c>
      <c r="AL3758" s="3">
        <v>0</v>
      </c>
    </row>
    <row r="3759" spans="31:38" x14ac:dyDescent="0.25">
      <c r="AE3759" s="3" t="str">
        <f t="shared" si="136"/>
        <v>RA_582_75.1_4_202425</v>
      </c>
      <c r="AF3759" s="3">
        <v>202425</v>
      </c>
      <c r="AG3759" s="3" t="s">
        <v>193</v>
      </c>
      <c r="AH3759" s="3">
        <v>582</v>
      </c>
      <c r="AI3759" s="3">
        <v>75.099999999999994</v>
      </c>
      <c r="AJ3759" s="3" t="s">
        <v>90</v>
      </c>
      <c r="AK3759" s="3">
        <v>4</v>
      </c>
      <c r="AL3759" s="3">
        <v>0</v>
      </c>
    </row>
    <row r="3760" spans="31:38" x14ac:dyDescent="0.25">
      <c r="AE3760" s="3" t="str">
        <f t="shared" si="136"/>
        <v>RA_545_75.1_4_202425</v>
      </c>
      <c r="AF3760" s="3">
        <v>202425</v>
      </c>
      <c r="AG3760" s="3" t="s">
        <v>193</v>
      </c>
      <c r="AH3760" s="3">
        <v>545</v>
      </c>
      <c r="AI3760" s="3">
        <v>75.099999999999994</v>
      </c>
      <c r="AJ3760" s="3" t="s">
        <v>90</v>
      </c>
      <c r="AK3760" s="3">
        <v>4</v>
      </c>
      <c r="AL3760" s="3">
        <v>0</v>
      </c>
    </row>
    <row r="3761" spans="31:38" x14ac:dyDescent="0.25">
      <c r="AE3761" s="3" t="str">
        <f t="shared" si="136"/>
        <v>RA_586_75.1_4_202425</v>
      </c>
      <c r="AF3761" s="3">
        <v>202425</v>
      </c>
      <c r="AG3761" s="3" t="s">
        <v>193</v>
      </c>
      <c r="AH3761" s="3">
        <v>586</v>
      </c>
      <c r="AI3761" s="3">
        <v>75.099999999999994</v>
      </c>
      <c r="AJ3761" s="3" t="s">
        <v>90</v>
      </c>
      <c r="AK3761" s="3">
        <v>4</v>
      </c>
      <c r="AL3761" s="3">
        <v>0</v>
      </c>
    </row>
    <row r="3762" spans="31:38" x14ac:dyDescent="0.25">
      <c r="AE3762" s="3" t="str">
        <f t="shared" si="136"/>
        <v>RA_540_75.1_4_202425</v>
      </c>
      <c r="AF3762" s="3">
        <v>202425</v>
      </c>
      <c r="AG3762" s="3" t="s">
        <v>193</v>
      </c>
      <c r="AH3762" s="3">
        <v>540</v>
      </c>
      <c r="AI3762" s="3">
        <v>75.099999999999994</v>
      </c>
      <c r="AJ3762" s="3" t="s">
        <v>90</v>
      </c>
      <c r="AK3762" s="3">
        <v>4</v>
      </c>
      <c r="AL3762" s="3">
        <v>0</v>
      </c>
    </row>
    <row r="3763" spans="31:38" x14ac:dyDescent="0.25">
      <c r="AE3763" s="3" t="str">
        <f t="shared" si="136"/>
        <v>RA_584_75.1_4_202425</v>
      </c>
      <c r="AF3763" s="3">
        <v>202425</v>
      </c>
      <c r="AG3763" s="3" t="s">
        <v>193</v>
      </c>
      <c r="AH3763" s="3">
        <v>584</v>
      </c>
      <c r="AI3763" s="3">
        <v>75.099999999999994</v>
      </c>
      <c r="AJ3763" s="3" t="s">
        <v>90</v>
      </c>
      <c r="AK3763" s="3">
        <v>4</v>
      </c>
      <c r="AL3763" s="3">
        <v>0</v>
      </c>
    </row>
    <row r="3764" spans="31:38" x14ac:dyDescent="0.25">
      <c r="AE3764" s="3" t="str">
        <f t="shared" si="136"/>
        <v>RA_522_75.1_4_202425</v>
      </c>
      <c r="AF3764" s="3">
        <v>202425</v>
      </c>
      <c r="AG3764" s="3" t="s">
        <v>193</v>
      </c>
      <c r="AH3764" s="3">
        <v>522</v>
      </c>
      <c r="AI3764" s="3">
        <v>75.099999999999994</v>
      </c>
      <c r="AJ3764" s="3" t="s">
        <v>90</v>
      </c>
      <c r="AK3764" s="3">
        <v>4</v>
      </c>
      <c r="AL3764" s="3">
        <v>0</v>
      </c>
    </row>
    <row r="3765" spans="31:38" x14ac:dyDescent="0.25">
      <c r="AE3765" s="3" t="str">
        <f t="shared" si="136"/>
        <v>RA_544_75.1_4_202425</v>
      </c>
      <c r="AF3765" s="3">
        <v>202425</v>
      </c>
      <c r="AG3765" s="3" t="s">
        <v>193</v>
      </c>
      <c r="AH3765" s="3">
        <v>544</v>
      </c>
      <c r="AI3765" s="3">
        <v>75.099999999999994</v>
      </c>
      <c r="AJ3765" s="3" t="s">
        <v>90</v>
      </c>
      <c r="AK3765" s="3">
        <v>4</v>
      </c>
      <c r="AL3765" s="3">
        <v>0</v>
      </c>
    </row>
    <row r="3766" spans="31:38" x14ac:dyDescent="0.25">
      <c r="AE3766" s="3" t="str">
        <f t="shared" si="136"/>
        <v>RA_512_75.1_4_202425</v>
      </c>
      <c r="AF3766" s="3">
        <v>202425</v>
      </c>
      <c r="AG3766" s="3" t="s">
        <v>193</v>
      </c>
      <c r="AH3766" s="3">
        <v>512</v>
      </c>
      <c r="AI3766" s="3">
        <v>75.099999999999994</v>
      </c>
      <c r="AJ3766" s="3" t="s">
        <v>90</v>
      </c>
      <c r="AK3766" s="3">
        <v>4</v>
      </c>
      <c r="AL3766" s="3">
        <v>0</v>
      </c>
    </row>
    <row r="3767" spans="31:38" x14ac:dyDescent="0.25">
      <c r="AE3767" s="3" t="str">
        <f t="shared" si="136"/>
        <v>RA_516_75.1_4_202425</v>
      </c>
      <c r="AF3767" s="3">
        <v>202425</v>
      </c>
      <c r="AG3767" s="3" t="s">
        <v>193</v>
      </c>
      <c r="AH3767" s="3">
        <v>516</v>
      </c>
      <c r="AI3767" s="3">
        <v>75.099999999999994</v>
      </c>
      <c r="AJ3767" s="3" t="s">
        <v>90</v>
      </c>
      <c r="AK3767" s="3">
        <v>4</v>
      </c>
      <c r="AL3767" s="3">
        <v>0</v>
      </c>
    </row>
    <row r="3768" spans="31:38" x14ac:dyDescent="0.25">
      <c r="AE3768" s="3" t="str">
        <f t="shared" si="136"/>
        <v>RA_520_75.1_4_202425</v>
      </c>
      <c r="AF3768" s="3">
        <v>202425</v>
      </c>
      <c r="AG3768" s="3" t="s">
        <v>193</v>
      </c>
      <c r="AH3768" s="3">
        <v>520</v>
      </c>
      <c r="AI3768" s="3">
        <v>75.099999999999994</v>
      </c>
      <c r="AJ3768" s="3" t="s">
        <v>90</v>
      </c>
      <c r="AK3768" s="3">
        <v>4</v>
      </c>
      <c r="AL3768" s="3">
        <v>0</v>
      </c>
    </row>
    <row r="3769" spans="31:38" x14ac:dyDescent="0.25">
      <c r="AE3769" s="3" t="str">
        <f t="shared" si="136"/>
        <v>RA_514_75.1_4_202425</v>
      </c>
      <c r="AF3769" s="3">
        <v>202425</v>
      </c>
      <c r="AG3769" s="3" t="s">
        <v>193</v>
      </c>
      <c r="AH3769" s="3">
        <v>514</v>
      </c>
      <c r="AI3769" s="3">
        <v>75.099999999999994</v>
      </c>
      <c r="AJ3769" s="3" t="s">
        <v>90</v>
      </c>
      <c r="AK3769" s="3">
        <v>4</v>
      </c>
      <c r="AL3769" s="3">
        <v>347.45</v>
      </c>
    </row>
    <row r="3770" spans="31:38" x14ac:dyDescent="0.25">
      <c r="AE3770" s="3" t="str">
        <f t="shared" si="136"/>
        <v>RA_524_75.1_4_202425</v>
      </c>
      <c r="AF3770" s="3">
        <v>202425</v>
      </c>
      <c r="AG3770" s="3" t="s">
        <v>193</v>
      </c>
      <c r="AH3770" s="3">
        <v>524</v>
      </c>
      <c r="AI3770" s="3">
        <v>75.099999999999994</v>
      </c>
      <c r="AJ3770" s="3" t="s">
        <v>90</v>
      </c>
      <c r="AK3770" s="3">
        <v>4</v>
      </c>
      <c r="AL3770" s="3">
        <v>0</v>
      </c>
    </row>
    <row r="3771" spans="31:38" x14ac:dyDescent="0.25">
      <c r="AE3771" s="3" t="str">
        <f t="shared" si="136"/>
        <v>RA_526_75.1_4_202425</v>
      </c>
      <c r="AF3771" s="3">
        <v>202425</v>
      </c>
      <c r="AG3771" s="3" t="s">
        <v>193</v>
      </c>
      <c r="AH3771" s="3">
        <v>526</v>
      </c>
      <c r="AI3771" s="3">
        <v>75.099999999999994</v>
      </c>
      <c r="AJ3771" s="3" t="s">
        <v>90</v>
      </c>
      <c r="AK3771" s="3">
        <v>4</v>
      </c>
      <c r="AL3771" s="3">
        <v>0</v>
      </c>
    </row>
    <row r="3772" spans="31:38" x14ac:dyDescent="0.25">
      <c r="AE3772" s="3" t="str">
        <f t="shared" si="136"/>
        <v>RA_528_75.1_4_202425</v>
      </c>
      <c r="AF3772" s="3">
        <v>202425</v>
      </c>
      <c r="AG3772" s="3" t="s">
        <v>193</v>
      </c>
      <c r="AH3772" s="3">
        <v>528</v>
      </c>
      <c r="AI3772" s="3">
        <v>75.099999999999994</v>
      </c>
      <c r="AJ3772" s="3" t="s">
        <v>90</v>
      </c>
      <c r="AK3772" s="3">
        <v>4</v>
      </c>
      <c r="AL3772" s="3">
        <v>21</v>
      </c>
    </row>
    <row r="3773" spans="31:38" x14ac:dyDescent="0.25">
      <c r="AE3773" s="3" t="str">
        <f t="shared" si="136"/>
        <v>RA_530_75.1_4_202425</v>
      </c>
      <c r="AF3773" s="3">
        <v>202425</v>
      </c>
      <c r="AG3773" s="3" t="s">
        <v>193</v>
      </c>
      <c r="AH3773" s="3">
        <v>530</v>
      </c>
      <c r="AI3773" s="3">
        <v>75.099999999999994</v>
      </c>
      <c r="AJ3773" s="3" t="s">
        <v>90</v>
      </c>
      <c r="AK3773" s="3">
        <v>4</v>
      </c>
      <c r="AL3773" s="3">
        <v>476</v>
      </c>
    </row>
    <row r="3774" spans="31:38" x14ac:dyDescent="0.25">
      <c r="AE3774" s="3" t="str">
        <f t="shared" si="136"/>
        <v>RA_532_75.1_4_202425</v>
      </c>
      <c r="AF3774" s="3">
        <v>202425</v>
      </c>
      <c r="AG3774" s="3" t="s">
        <v>193</v>
      </c>
      <c r="AH3774" s="3">
        <v>532</v>
      </c>
      <c r="AI3774" s="3">
        <v>75.099999999999994</v>
      </c>
      <c r="AJ3774" s="3" t="s">
        <v>90</v>
      </c>
      <c r="AK3774" s="3">
        <v>4</v>
      </c>
      <c r="AL3774" s="3">
        <v>467</v>
      </c>
    </row>
    <row r="3775" spans="31:38" x14ac:dyDescent="0.25">
      <c r="AE3775" s="3" t="str">
        <f t="shared" si="136"/>
        <v>RA_534_75.1_4_202425</v>
      </c>
      <c r="AF3775" s="3">
        <v>202425</v>
      </c>
      <c r="AG3775" s="3" t="s">
        <v>193</v>
      </c>
      <c r="AH3775" s="3">
        <v>534</v>
      </c>
      <c r="AI3775" s="3">
        <v>75.099999999999994</v>
      </c>
      <c r="AJ3775" s="3" t="s">
        <v>90</v>
      </c>
      <c r="AK3775" s="3">
        <v>4</v>
      </c>
      <c r="AL3775" s="3">
        <v>31</v>
      </c>
    </row>
    <row r="3776" spans="31:38" x14ac:dyDescent="0.25">
      <c r="AE3776" s="3" t="str">
        <f t="shared" si="136"/>
        <v>RA_536_75.1_4_202425</v>
      </c>
      <c r="AF3776" s="3">
        <v>202425</v>
      </c>
      <c r="AG3776" s="3" t="s">
        <v>193</v>
      </c>
      <c r="AH3776" s="3">
        <v>536</v>
      </c>
      <c r="AI3776" s="3">
        <v>75.099999999999994</v>
      </c>
      <c r="AJ3776" s="3" t="s">
        <v>90</v>
      </c>
      <c r="AK3776" s="3">
        <v>4</v>
      </c>
      <c r="AL3776" s="3">
        <v>0</v>
      </c>
    </row>
    <row r="3777" spans="31:38" x14ac:dyDescent="0.25">
      <c r="AE3777" s="3" t="str">
        <f t="shared" si="136"/>
        <v>RA_538_75.1_4_202425</v>
      </c>
      <c r="AF3777" s="3">
        <v>202425</v>
      </c>
      <c r="AG3777" s="3" t="s">
        <v>193</v>
      </c>
      <c r="AH3777" s="3">
        <v>538</v>
      </c>
      <c r="AI3777" s="3">
        <v>75.099999999999994</v>
      </c>
      <c r="AJ3777" s="3" t="s">
        <v>90</v>
      </c>
      <c r="AK3777" s="3">
        <v>4</v>
      </c>
      <c r="AL3777" s="3">
        <v>0</v>
      </c>
    </row>
    <row r="3778" spans="31:38" x14ac:dyDescent="0.25">
      <c r="AE3778" s="3" t="str">
        <f t="shared" si="136"/>
        <v>RA_542_75.1_4_202425</v>
      </c>
      <c r="AF3778" s="3">
        <v>202425</v>
      </c>
      <c r="AG3778" s="3" t="s">
        <v>193</v>
      </c>
      <c r="AH3778" s="3">
        <v>542</v>
      </c>
      <c r="AI3778" s="3">
        <v>75.099999999999994</v>
      </c>
      <c r="AJ3778" s="3" t="s">
        <v>90</v>
      </c>
      <c r="AK3778" s="3">
        <v>4</v>
      </c>
      <c r="AL3778" s="3">
        <v>0</v>
      </c>
    </row>
    <row r="3779" spans="31:38" x14ac:dyDescent="0.25">
      <c r="AE3779" s="3" t="str">
        <f t="shared" si="136"/>
        <v>RA_518_75.1_4_202425</v>
      </c>
      <c r="AF3779" s="3">
        <v>202425</v>
      </c>
      <c r="AG3779" s="3" t="s">
        <v>193</v>
      </c>
      <c r="AH3779" s="3">
        <v>518</v>
      </c>
      <c r="AI3779" s="3">
        <v>75.099999999999994</v>
      </c>
      <c r="AJ3779" s="3" t="s">
        <v>90</v>
      </c>
      <c r="AK3779" s="3">
        <v>4</v>
      </c>
      <c r="AL3779" s="3">
        <v>0</v>
      </c>
    </row>
    <row r="3780" spans="31:38" x14ac:dyDescent="0.25">
      <c r="AE3780" s="3" t="str">
        <f t="shared" ref="AE3780:AE3843" si="137">AG3780&amp;"_"&amp;AH3780&amp;"_"&amp;AI3780&amp;"_"&amp;AK3780&amp;"_"&amp;AF3780</f>
        <v>RA_564_75.2_4_202526</v>
      </c>
      <c r="AF3780" s="3">
        <v>202526</v>
      </c>
      <c r="AG3780" s="3" t="s">
        <v>193</v>
      </c>
      <c r="AH3780" s="3">
        <v>564</v>
      </c>
      <c r="AI3780" s="3">
        <v>75.2</v>
      </c>
      <c r="AJ3780" s="3" t="s">
        <v>85</v>
      </c>
      <c r="AK3780" s="3">
        <v>4</v>
      </c>
      <c r="AL3780" s="3">
        <v>0</v>
      </c>
    </row>
    <row r="3781" spans="31:38" x14ac:dyDescent="0.25">
      <c r="AE3781" s="3" t="str">
        <f t="shared" si="137"/>
        <v>RA_545_75.2_4_202526</v>
      </c>
      <c r="AF3781" s="3">
        <v>202526</v>
      </c>
      <c r="AG3781" s="3" t="s">
        <v>193</v>
      </c>
      <c r="AH3781" s="3">
        <v>545</v>
      </c>
      <c r="AI3781" s="3">
        <v>75.2</v>
      </c>
      <c r="AJ3781" s="3" t="s">
        <v>85</v>
      </c>
      <c r="AK3781" s="3">
        <v>4</v>
      </c>
      <c r="AL3781" s="3">
        <v>0</v>
      </c>
    </row>
    <row r="3782" spans="31:38" x14ac:dyDescent="0.25">
      <c r="AE3782" s="3" t="str">
        <f t="shared" si="137"/>
        <v>RA_546_75.2_4_202526</v>
      </c>
      <c r="AF3782" s="3">
        <v>202526</v>
      </c>
      <c r="AG3782" s="3" t="s">
        <v>193</v>
      </c>
      <c r="AH3782" s="3">
        <v>546</v>
      </c>
      <c r="AI3782" s="3">
        <v>75.2</v>
      </c>
      <c r="AJ3782" s="3" t="s">
        <v>85</v>
      </c>
      <c r="AK3782" s="3">
        <v>4</v>
      </c>
      <c r="AL3782" s="3">
        <v>0</v>
      </c>
    </row>
    <row r="3783" spans="31:38" x14ac:dyDescent="0.25">
      <c r="AE3783" s="3" t="str">
        <f t="shared" si="137"/>
        <v>RA_548_75.2_4_202526</v>
      </c>
      <c r="AF3783" s="3">
        <v>202526</v>
      </c>
      <c r="AG3783" s="3" t="s">
        <v>193</v>
      </c>
      <c r="AH3783" s="3">
        <v>548</v>
      </c>
      <c r="AI3783" s="3">
        <v>75.2</v>
      </c>
      <c r="AJ3783" s="3" t="s">
        <v>85</v>
      </c>
      <c r="AK3783" s="3">
        <v>4</v>
      </c>
      <c r="AL3783" s="3">
        <v>0</v>
      </c>
    </row>
    <row r="3784" spans="31:38" x14ac:dyDescent="0.25">
      <c r="AE3784" s="3" t="str">
        <f t="shared" si="137"/>
        <v>RA_550_75.2_4_202526</v>
      </c>
      <c r="AF3784" s="3">
        <v>202526</v>
      </c>
      <c r="AG3784" s="3" t="s">
        <v>193</v>
      </c>
      <c r="AH3784" s="3">
        <v>550</v>
      </c>
      <c r="AI3784" s="3">
        <v>75.2</v>
      </c>
      <c r="AJ3784" s="3" t="s">
        <v>85</v>
      </c>
      <c r="AK3784" s="3">
        <v>4</v>
      </c>
      <c r="AL3784" s="3">
        <v>0</v>
      </c>
    </row>
    <row r="3785" spans="31:38" x14ac:dyDescent="0.25">
      <c r="AE3785" s="3" t="str">
        <f t="shared" si="137"/>
        <v>RA_552_75.2_4_202526</v>
      </c>
      <c r="AF3785" s="3">
        <v>202526</v>
      </c>
      <c r="AG3785" s="3" t="s">
        <v>193</v>
      </c>
      <c r="AH3785" s="3">
        <v>552</v>
      </c>
      <c r="AI3785" s="3">
        <v>75.2</v>
      </c>
      <c r="AJ3785" s="3" t="s">
        <v>85</v>
      </c>
      <c r="AK3785" s="3">
        <v>4</v>
      </c>
      <c r="AL3785" s="3">
        <v>0</v>
      </c>
    </row>
    <row r="3786" spans="31:38" x14ac:dyDescent="0.25">
      <c r="AE3786" s="3" t="str">
        <f t="shared" si="137"/>
        <v>RA_562_75.2_4_202526</v>
      </c>
      <c r="AF3786" s="3">
        <v>202526</v>
      </c>
      <c r="AG3786" s="3" t="s">
        <v>193</v>
      </c>
      <c r="AH3786" s="3">
        <v>562</v>
      </c>
      <c r="AI3786" s="3">
        <v>75.2</v>
      </c>
      <c r="AJ3786" s="3" t="s">
        <v>85</v>
      </c>
      <c r="AK3786" s="3">
        <v>4</v>
      </c>
      <c r="AL3786" s="3">
        <v>0</v>
      </c>
    </row>
    <row r="3787" spans="31:38" x14ac:dyDescent="0.25">
      <c r="AE3787" s="3" t="str">
        <f t="shared" si="137"/>
        <v>RA_566_75.2_4_202526</v>
      </c>
      <c r="AF3787" s="3">
        <v>202526</v>
      </c>
      <c r="AG3787" s="3" t="s">
        <v>193</v>
      </c>
      <c r="AH3787" s="3">
        <v>566</v>
      </c>
      <c r="AI3787" s="3">
        <v>75.2</v>
      </c>
      <c r="AJ3787" s="3" t="s">
        <v>85</v>
      </c>
      <c r="AK3787" s="3">
        <v>4</v>
      </c>
      <c r="AL3787" s="3">
        <v>0</v>
      </c>
    </row>
    <row r="3788" spans="31:38" x14ac:dyDescent="0.25">
      <c r="AE3788" s="3" t="str">
        <f t="shared" si="137"/>
        <v>RA_568_75.2_4_202526</v>
      </c>
      <c r="AF3788" s="3">
        <v>202526</v>
      </c>
      <c r="AG3788" s="3" t="s">
        <v>193</v>
      </c>
      <c r="AH3788" s="3">
        <v>568</v>
      </c>
      <c r="AI3788" s="3">
        <v>75.2</v>
      </c>
      <c r="AJ3788" s="3" t="s">
        <v>85</v>
      </c>
      <c r="AK3788" s="3">
        <v>4</v>
      </c>
      <c r="AL3788" s="3">
        <v>0</v>
      </c>
    </row>
    <row r="3789" spans="31:38" x14ac:dyDescent="0.25">
      <c r="AE3789" s="3" t="str">
        <f t="shared" si="137"/>
        <v>RA_572_75.2_4_202526</v>
      </c>
      <c r="AF3789" s="3">
        <v>202526</v>
      </c>
      <c r="AG3789" s="3" t="s">
        <v>193</v>
      </c>
      <c r="AH3789" s="3">
        <v>572</v>
      </c>
      <c r="AI3789" s="3">
        <v>75.2</v>
      </c>
      <c r="AJ3789" s="3" t="s">
        <v>85</v>
      </c>
      <c r="AK3789" s="3">
        <v>4</v>
      </c>
      <c r="AL3789" s="3">
        <v>0</v>
      </c>
    </row>
    <row r="3790" spans="31:38" x14ac:dyDescent="0.25">
      <c r="AE3790" s="3" t="str">
        <f t="shared" si="137"/>
        <v>RA_574_75.2_4_202526</v>
      </c>
      <c r="AF3790" s="3">
        <v>202526</v>
      </c>
      <c r="AG3790" s="3" t="s">
        <v>193</v>
      </c>
      <c r="AH3790" s="3">
        <v>574</v>
      </c>
      <c r="AI3790" s="3">
        <v>75.2</v>
      </c>
      <c r="AJ3790" s="3" t="s">
        <v>85</v>
      </c>
      <c r="AK3790" s="3">
        <v>4</v>
      </c>
      <c r="AL3790" s="3">
        <v>0</v>
      </c>
    </row>
    <row r="3791" spans="31:38" x14ac:dyDescent="0.25">
      <c r="AE3791" s="3" t="str">
        <f t="shared" si="137"/>
        <v>RA_576_75.2_4_202526</v>
      </c>
      <c r="AF3791" s="3">
        <v>202526</v>
      </c>
      <c r="AG3791" s="3" t="s">
        <v>193</v>
      </c>
      <c r="AH3791" s="3">
        <v>576</v>
      </c>
      <c r="AI3791" s="3">
        <v>75.2</v>
      </c>
      <c r="AJ3791" s="3" t="s">
        <v>85</v>
      </c>
      <c r="AK3791" s="3">
        <v>4</v>
      </c>
      <c r="AL3791" s="3">
        <v>0</v>
      </c>
    </row>
    <row r="3792" spans="31:38" x14ac:dyDescent="0.25">
      <c r="AE3792" s="3" t="str">
        <f t="shared" si="137"/>
        <v>RA_582_75.2_4_202526</v>
      </c>
      <c r="AF3792" s="3">
        <v>202526</v>
      </c>
      <c r="AG3792" s="3" t="s">
        <v>193</v>
      </c>
      <c r="AH3792" s="3">
        <v>582</v>
      </c>
      <c r="AI3792" s="3">
        <v>75.2</v>
      </c>
      <c r="AJ3792" s="3" t="s">
        <v>85</v>
      </c>
      <c r="AK3792" s="3">
        <v>4</v>
      </c>
      <c r="AL3792" s="3">
        <v>0</v>
      </c>
    </row>
    <row r="3793" spans="31:38" x14ac:dyDescent="0.25">
      <c r="AE3793" s="3" t="str">
        <f t="shared" si="137"/>
        <v>RA_586_75.2_4_202526</v>
      </c>
      <c r="AF3793" s="3">
        <v>202526</v>
      </c>
      <c r="AG3793" s="3" t="s">
        <v>193</v>
      </c>
      <c r="AH3793" s="3">
        <v>586</v>
      </c>
      <c r="AI3793" s="3">
        <v>75.2</v>
      </c>
      <c r="AJ3793" s="3" t="s">
        <v>85</v>
      </c>
      <c r="AK3793" s="3">
        <v>4</v>
      </c>
      <c r="AL3793" s="3">
        <v>0</v>
      </c>
    </row>
    <row r="3794" spans="31:38" x14ac:dyDescent="0.25">
      <c r="AE3794" s="3" t="str">
        <f t="shared" si="137"/>
        <v>RA_544_75.2_4_202526</v>
      </c>
      <c r="AF3794" s="3">
        <v>202526</v>
      </c>
      <c r="AG3794" s="3" t="s">
        <v>193</v>
      </c>
      <c r="AH3794" s="3">
        <v>544</v>
      </c>
      <c r="AI3794" s="3">
        <v>75.2</v>
      </c>
      <c r="AJ3794" s="3" t="s">
        <v>85</v>
      </c>
      <c r="AK3794" s="3">
        <v>4</v>
      </c>
      <c r="AL3794" s="3">
        <v>459.81200000000001</v>
      </c>
    </row>
    <row r="3795" spans="31:38" x14ac:dyDescent="0.25">
      <c r="AE3795" s="3" t="str">
        <f t="shared" si="137"/>
        <v>RA_584_75.2_4_202526</v>
      </c>
      <c r="AF3795" s="3">
        <v>202526</v>
      </c>
      <c r="AG3795" s="3" t="s">
        <v>193</v>
      </c>
      <c r="AH3795" s="3">
        <v>584</v>
      </c>
      <c r="AI3795" s="3">
        <v>75.2</v>
      </c>
      <c r="AJ3795" s="3" t="s">
        <v>85</v>
      </c>
      <c r="AK3795" s="3">
        <v>4</v>
      </c>
      <c r="AL3795" s="3">
        <v>0</v>
      </c>
    </row>
    <row r="3796" spans="31:38" x14ac:dyDescent="0.25">
      <c r="AE3796" s="3" t="str">
        <f t="shared" si="137"/>
        <v>RA_512_75.2_4_202526</v>
      </c>
      <c r="AF3796" s="3">
        <v>202526</v>
      </c>
      <c r="AG3796" s="3" t="s">
        <v>193</v>
      </c>
      <c r="AH3796" s="3">
        <v>512</v>
      </c>
      <c r="AI3796" s="3">
        <v>75.2</v>
      </c>
      <c r="AJ3796" s="3" t="s">
        <v>85</v>
      </c>
      <c r="AK3796" s="3">
        <v>4</v>
      </c>
      <c r="AL3796" s="3">
        <v>0</v>
      </c>
    </row>
    <row r="3797" spans="31:38" x14ac:dyDescent="0.25">
      <c r="AE3797" s="3" t="str">
        <f t="shared" si="137"/>
        <v>RA_542_75.2_4_202526</v>
      </c>
      <c r="AF3797" s="3">
        <v>202526</v>
      </c>
      <c r="AG3797" s="3" t="s">
        <v>193</v>
      </c>
      <c r="AH3797" s="3">
        <v>542</v>
      </c>
      <c r="AI3797" s="3">
        <v>75.2</v>
      </c>
      <c r="AJ3797" s="3" t="s">
        <v>85</v>
      </c>
      <c r="AK3797" s="3">
        <v>4</v>
      </c>
      <c r="AL3797" s="3">
        <v>0</v>
      </c>
    </row>
    <row r="3798" spans="31:38" x14ac:dyDescent="0.25">
      <c r="AE3798" s="3" t="str">
        <f t="shared" si="137"/>
        <v>RA_514_75.2_4_202526</v>
      </c>
      <c r="AF3798" s="3">
        <v>202526</v>
      </c>
      <c r="AG3798" s="3" t="s">
        <v>193</v>
      </c>
      <c r="AH3798" s="3">
        <v>514</v>
      </c>
      <c r="AI3798" s="3">
        <v>75.2</v>
      </c>
      <c r="AJ3798" s="3" t="s">
        <v>85</v>
      </c>
      <c r="AK3798" s="3">
        <v>4</v>
      </c>
      <c r="AL3798" s="3">
        <v>0</v>
      </c>
    </row>
    <row r="3799" spans="31:38" x14ac:dyDescent="0.25">
      <c r="AE3799" s="3" t="str">
        <f t="shared" si="137"/>
        <v>RA_516_75.2_4_202526</v>
      </c>
      <c r="AF3799" s="3">
        <v>202526</v>
      </c>
      <c r="AG3799" s="3" t="s">
        <v>193</v>
      </c>
      <c r="AH3799" s="3">
        <v>516</v>
      </c>
      <c r="AI3799" s="3">
        <v>75.2</v>
      </c>
      <c r="AJ3799" s="3" t="s">
        <v>85</v>
      </c>
      <c r="AK3799" s="3">
        <v>4</v>
      </c>
      <c r="AL3799" s="3">
        <v>0</v>
      </c>
    </row>
    <row r="3800" spans="31:38" x14ac:dyDescent="0.25">
      <c r="AE3800" s="3" t="str">
        <f t="shared" si="137"/>
        <v>RA_518_75.2_4_202526</v>
      </c>
      <c r="AF3800" s="3">
        <v>202526</v>
      </c>
      <c r="AG3800" s="3" t="s">
        <v>193</v>
      </c>
      <c r="AH3800" s="3">
        <v>518</v>
      </c>
      <c r="AI3800" s="3">
        <v>75.2</v>
      </c>
      <c r="AJ3800" s="3" t="s">
        <v>85</v>
      </c>
      <c r="AK3800" s="3">
        <v>4</v>
      </c>
      <c r="AL3800" s="3">
        <v>0</v>
      </c>
    </row>
    <row r="3801" spans="31:38" x14ac:dyDescent="0.25">
      <c r="AE3801" s="3" t="str">
        <f t="shared" si="137"/>
        <v>RA_520_75.2_4_202526</v>
      </c>
      <c r="AF3801" s="3">
        <v>202526</v>
      </c>
      <c r="AG3801" s="3" t="s">
        <v>193</v>
      </c>
      <c r="AH3801" s="3">
        <v>520</v>
      </c>
      <c r="AI3801" s="3">
        <v>75.2</v>
      </c>
      <c r="AJ3801" s="3" t="s">
        <v>85</v>
      </c>
      <c r="AK3801" s="3">
        <v>4</v>
      </c>
      <c r="AL3801" s="3">
        <v>0.50600000000000001</v>
      </c>
    </row>
    <row r="3802" spans="31:38" x14ac:dyDescent="0.25">
      <c r="AE3802" s="3" t="str">
        <f t="shared" si="137"/>
        <v>RA_522_75.2_4_202526</v>
      </c>
      <c r="AF3802" s="3">
        <v>202526</v>
      </c>
      <c r="AG3802" s="3" t="s">
        <v>193</v>
      </c>
      <c r="AH3802" s="3">
        <v>522</v>
      </c>
      <c r="AI3802" s="3">
        <v>75.2</v>
      </c>
      <c r="AJ3802" s="3" t="s">
        <v>85</v>
      </c>
      <c r="AK3802" s="3">
        <v>4</v>
      </c>
      <c r="AL3802" s="3">
        <v>0</v>
      </c>
    </row>
    <row r="3803" spans="31:38" x14ac:dyDescent="0.25">
      <c r="AE3803" s="3" t="str">
        <f t="shared" si="137"/>
        <v>RA_524_75.2_4_202526</v>
      </c>
      <c r="AF3803" s="3">
        <v>202526</v>
      </c>
      <c r="AG3803" s="3" t="s">
        <v>193</v>
      </c>
      <c r="AH3803" s="3">
        <v>524</v>
      </c>
      <c r="AI3803" s="3">
        <v>75.2</v>
      </c>
      <c r="AJ3803" s="3" t="s">
        <v>85</v>
      </c>
      <c r="AK3803" s="3">
        <v>4</v>
      </c>
      <c r="AL3803" s="3">
        <v>0</v>
      </c>
    </row>
    <row r="3804" spans="31:38" x14ac:dyDescent="0.25">
      <c r="AE3804" s="3" t="str">
        <f t="shared" si="137"/>
        <v>RA_540_75.2_4_202526</v>
      </c>
      <c r="AF3804" s="3">
        <v>202526</v>
      </c>
      <c r="AG3804" s="3" t="s">
        <v>193</v>
      </c>
      <c r="AH3804" s="3">
        <v>540</v>
      </c>
      <c r="AI3804" s="3">
        <v>75.2</v>
      </c>
      <c r="AJ3804" s="3" t="s">
        <v>85</v>
      </c>
      <c r="AK3804" s="3">
        <v>4</v>
      </c>
      <c r="AL3804" s="3">
        <v>0</v>
      </c>
    </row>
    <row r="3805" spans="31:38" x14ac:dyDescent="0.25">
      <c r="AE3805" s="3" t="str">
        <f t="shared" si="137"/>
        <v>RA_528_75.2_4_202526</v>
      </c>
      <c r="AF3805" s="3">
        <v>202526</v>
      </c>
      <c r="AG3805" s="3" t="s">
        <v>193</v>
      </c>
      <c r="AH3805" s="3">
        <v>528</v>
      </c>
      <c r="AI3805" s="3">
        <v>75.2</v>
      </c>
      <c r="AJ3805" s="3" t="s">
        <v>85</v>
      </c>
      <c r="AK3805" s="3">
        <v>4</v>
      </c>
      <c r="AL3805" s="3">
        <v>0</v>
      </c>
    </row>
    <row r="3806" spans="31:38" x14ac:dyDescent="0.25">
      <c r="AE3806" s="3" t="str">
        <f t="shared" si="137"/>
        <v>RA_530_75.2_4_202526</v>
      </c>
      <c r="AF3806" s="3">
        <v>202526</v>
      </c>
      <c r="AG3806" s="3" t="s">
        <v>193</v>
      </c>
      <c r="AH3806" s="3">
        <v>530</v>
      </c>
      <c r="AI3806" s="3">
        <v>75.2</v>
      </c>
      <c r="AJ3806" s="3" t="s">
        <v>85</v>
      </c>
      <c r="AK3806" s="3">
        <v>4</v>
      </c>
      <c r="AL3806" s="3">
        <v>0</v>
      </c>
    </row>
    <row r="3807" spans="31:38" x14ac:dyDescent="0.25">
      <c r="AE3807" s="3" t="str">
        <f t="shared" si="137"/>
        <v>RA_532_75.2_4_202526</v>
      </c>
      <c r="AF3807" s="3">
        <v>202526</v>
      </c>
      <c r="AG3807" s="3" t="s">
        <v>193</v>
      </c>
      <c r="AH3807" s="3">
        <v>532</v>
      </c>
      <c r="AI3807" s="3">
        <v>75.2</v>
      </c>
      <c r="AJ3807" s="3" t="s">
        <v>85</v>
      </c>
      <c r="AK3807" s="3">
        <v>4</v>
      </c>
      <c r="AL3807" s="3">
        <v>0</v>
      </c>
    </row>
    <row r="3808" spans="31:38" x14ac:dyDescent="0.25">
      <c r="AE3808" s="3" t="str">
        <f t="shared" si="137"/>
        <v>RA_534_75.2_4_202526</v>
      </c>
      <c r="AF3808" s="3">
        <v>202526</v>
      </c>
      <c r="AG3808" s="3" t="s">
        <v>193</v>
      </c>
      <c r="AH3808" s="3">
        <v>534</v>
      </c>
      <c r="AI3808" s="3">
        <v>75.2</v>
      </c>
      <c r="AJ3808" s="3" t="s">
        <v>85</v>
      </c>
      <c r="AK3808" s="3">
        <v>4</v>
      </c>
      <c r="AL3808" s="3">
        <v>0</v>
      </c>
    </row>
    <row r="3809" spans="31:38" x14ac:dyDescent="0.25">
      <c r="AE3809" s="3" t="str">
        <f t="shared" si="137"/>
        <v>RA_536_75.2_4_202526</v>
      </c>
      <c r="AF3809" s="3">
        <v>202526</v>
      </c>
      <c r="AG3809" s="3" t="s">
        <v>193</v>
      </c>
      <c r="AH3809" s="3">
        <v>536</v>
      </c>
      <c r="AI3809" s="3">
        <v>75.2</v>
      </c>
      <c r="AJ3809" s="3" t="s">
        <v>85</v>
      </c>
      <c r="AK3809" s="3">
        <v>4</v>
      </c>
      <c r="AL3809" s="3">
        <v>0</v>
      </c>
    </row>
    <row r="3810" spans="31:38" x14ac:dyDescent="0.25">
      <c r="AE3810" s="3" t="str">
        <f t="shared" si="137"/>
        <v>RA_538_75.2_4_202526</v>
      </c>
      <c r="AF3810" s="3">
        <v>202526</v>
      </c>
      <c r="AG3810" s="3" t="s">
        <v>193</v>
      </c>
      <c r="AH3810" s="3">
        <v>538</v>
      </c>
      <c r="AI3810" s="3">
        <v>75.2</v>
      </c>
      <c r="AJ3810" s="3" t="s">
        <v>85</v>
      </c>
      <c r="AK3810" s="3">
        <v>4</v>
      </c>
      <c r="AL3810" s="3">
        <v>0</v>
      </c>
    </row>
    <row r="3811" spans="31:38" x14ac:dyDescent="0.25">
      <c r="AE3811" s="3" t="str">
        <f t="shared" si="137"/>
        <v>RA_526_75.2_4_202526</v>
      </c>
      <c r="AF3811" s="3">
        <v>202526</v>
      </c>
      <c r="AG3811" s="3" t="s">
        <v>193</v>
      </c>
      <c r="AH3811" s="3">
        <v>526</v>
      </c>
      <c r="AI3811" s="3">
        <v>75.2</v>
      </c>
      <c r="AJ3811" s="3" t="s">
        <v>85</v>
      </c>
      <c r="AK3811" s="3">
        <v>4</v>
      </c>
      <c r="AL3811" s="3">
        <v>0</v>
      </c>
    </row>
    <row r="3812" spans="31:38" x14ac:dyDescent="0.25">
      <c r="AE3812" s="3" t="str">
        <f t="shared" si="137"/>
        <v>RA_562_75.2_4_202425</v>
      </c>
      <c r="AF3812" s="3">
        <v>202425</v>
      </c>
      <c r="AG3812" s="3" t="s">
        <v>193</v>
      </c>
      <c r="AH3812" s="3">
        <v>562</v>
      </c>
      <c r="AI3812" s="3">
        <v>75.2</v>
      </c>
      <c r="AJ3812" s="3" t="s">
        <v>85</v>
      </c>
      <c r="AK3812" s="3">
        <v>4</v>
      </c>
      <c r="AL3812" s="3">
        <v>0</v>
      </c>
    </row>
    <row r="3813" spans="31:38" x14ac:dyDescent="0.25">
      <c r="AE3813" s="3" t="str">
        <f t="shared" si="137"/>
        <v>RA_552_75.2_4_202425</v>
      </c>
      <c r="AF3813" s="3">
        <v>202425</v>
      </c>
      <c r="AG3813" s="3" t="s">
        <v>193</v>
      </c>
      <c r="AH3813" s="3">
        <v>552</v>
      </c>
      <c r="AI3813" s="3">
        <v>75.2</v>
      </c>
      <c r="AJ3813" s="3" t="s">
        <v>85</v>
      </c>
      <c r="AK3813" s="3">
        <v>4</v>
      </c>
      <c r="AL3813" s="3">
        <v>0</v>
      </c>
    </row>
    <row r="3814" spans="31:38" x14ac:dyDescent="0.25">
      <c r="AE3814" s="3" t="str">
        <f t="shared" si="137"/>
        <v>RA_550_75.2_4_202425</v>
      </c>
      <c r="AF3814" s="3">
        <v>202425</v>
      </c>
      <c r="AG3814" s="3" t="s">
        <v>193</v>
      </c>
      <c r="AH3814" s="3">
        <v>550</v>
      </c>
      <c r="AI3814" s="3">
        <v>75.2</v>
      </c>
      <c r="AJ3814" s="3" t="s">
        <v>85</v>
      </c>
      <c r="AK3814" s="3">
        <v>4</v>
      </c>
      <c r="AL3814" s="3">
        <v>0</v>
      </c>
    </row>
    <row r="3815" spans="31:38" x14ac:dyDescent="0.25">
      <c r="AE3815" s="3" t="str">
        <f t="shared" si="137"/>
        <v>RA_548_75.2_4_202425</v>
      </c>
      <c r="AF3815" s="3">
        <v>202425</v>
      </c>
      <c r="AG3815" s="3" t="s">
        <v>193</v>
      </c>
      <c r="AH3815" s="3">
        <v>548</v>
      </c>
      <c r="AI3815" s="3">
        <v>75.2</v>
      </c>
      <c r="AJ3815" s="3" t="s">
        <v>85</v>
      </c>
      <c r="AK3815" s="3">
        <v>4</v>
      </c>
      <c r="AL3815" s="3">
        <v>0</v>
      </c>
    </row>
    <row r="3816" spans="31:38" x14ac:dyDescent="0.25">
      <c r="AE3816" s="3" t="str">
        <f t="shared" si="137"/>
        <v>RA_564_75.2_4_202425</v>
      </c>
      <c r="AF3816" s="3">
        <v>202425</v>
      </c>
      <c r="AG3816" s="3" t="s">
        <v>193</v>
      </c>
      <c r="AH3816" s="3">
        <v>564</v>
      </c>
      <c r="AI3816" s="3">
        <v>75.2</v>
      </c>
      <c r="AJ3816" s="3" t="s">
        <v>85</v>
      </c>
      <c r="AK3816" s="3">
        <v>4</v>
      </c>
      <c r="AL3816" s="3">
        <v>0</v>
      </c>
    </row>
    <row r="3817" spans="31:38" x14ac:dyDescent="0.25">
      <c r="AE3817" s="3" t="str">
        <f t="shared" si="137"/>
        <v>RA_545_75.2_4_202425</v>
      </c>
      <c r="AF3817" s="3">
        <v>202425</v>
      </c>
      <c r="AG3817" s="3" t="s">
        <v>193</v>
      </c>
      <c r="AH3817" s="3">
        <v>545</v>
      </c>
      <c r="AI3817" s="3">
        <v>75.2</v>
      </c>
      <c r="AJ3817" s="3" t="s">
        <v>85</v>
      </c>
      <c r="AK3817" s="3">
        <v>4</v>
      </c>
      <c r="AL3817" s="3">
        <v>0</v>
      </c>
    </row>
    <row r="3818" spans="31:38" x14ac:dyDescent="0.25">
      <c r="AE3818" s="3" t="str">
        <f t="shared" si="137"/>
        <v>RA_582_75.2_4_202425</v>
      </c>
      <c r="AF3818" s="3">
        <v>202425</v>
      </c>
      <c r="AG3818" s="3" t="s">
        <v>193</v>
      </c>
      <c r="AH3818" s="3">
        <v>582</v>
      </c>
      <c r="AI3818" s="3">
        <v>75.2</v>
      </c>
      <c r="AJ3818" s="3" t="s">
        <v>85</v>
      </c>
      <c r="AK3818" s="3">
        <v>4</v>
      </c>
      <c r="AL3818" s="3">
        <v>0</v>
      </c>
    </row>
    <row r="3819" spans="31:38" x14ac:dyDescent="0.25">
      <c r="AE3819" s="3" t="str">
        <f t="shared" si="137"/>
        <v>RA_546_75.2_4_202425</v>
      </c>
      <c r="AF3819" s="3">
        <v>202425</v>
      </c>
      <c r="AG3819" s="3" t="s">
        <v>193</v>
      </c>
      <c r="AH3819" s="3">
        <v>546</v>
      </c>
      <c r="AI3819" s="3">
        <v>75.2</v>
      </c>
      <c r="AJ3819" s="3" t="s">
        <v>85</v>
      </c>
      <c r="AK3819" s="3">
        <v>4</v>
      </c>
      <c r="AL3819" s="3">
        <v>0</v>
      </c>
    </row>
    <row r="3820" spans="31:38" x14ac:dyDescent="0.25">
      <c r="AE3820" s="3" t="str">
        <f t="shared" si="137"/>
        <v>RA_566_75.2_4_202425</v>
      </c>
      <c r="AF3820" s="3">
        <v>202425</v>
      </c>
      <c r="AG3820" s="3" t="s">
        <v>193</v>
      </c>
      <c r="AH3820" s="3">
        <v>566</v>
      </c>
      <c r="AI3820" s="3">
        <v>75.2</v>
      </c>
      <c r="AJ3820" s="3" t="s">
        <v>85</v>
      </c>
      <c r="AK3820" s="3">
        <v>4</v>
      </c>
      <c r="AL3820" s="3">
        <v>0</v>
      </c>
    </row>
    <row r="3821" spans="31:38" x14ac:dyDescent="0.25">
      <c r="AE3821" s="3" t="str">
        <f t="shared" si="137"/>
        <v>RA_568_75.2_4_202425</v>
      </c>
      <c r="AF3821" s="3">
        <v>202425</v>
      </c>
      <c r="AG3821" s="3" t="s">
        <v>193</v>
      </c>
      <c r="AH3821" s="3">
        <v>568</v>
      </c>
      <c r="AI3821" s="3">
        <v>75.2</v>
      </c>
      <c r="AJ3821" s="3" t="s">
        <v>85</v>
      </c>
      <c r="AK3821" s="3">
        <v>4</v>
      </c>
      <c r="AL3821" s="3">
        <v>0</v>
      </c>
    </row>
    <row r="3822" spans="31:38" x14ac:dyDescent="0.25">
      <c r="AE3822" s="3" t="str">
        <f t="shared" si="137"/>
        <v>RA_572_75.2_4_202425</v>
      </c>
      <c r="AF3822" s="3">
        <v>202425</v>
      </c>
      <c r="AG3822" s="3" t="s">
        <v>193</v>
      </c>
      <c r="AH3822" s="3">
        <v>572</v>
      </c>
      <c r="AI3822" s="3">
        <v>75.2</v>
      </c>
      <c r="AJ3822" s="3" t="s">
        <v>85</v>
      </c>
      <c r="AK3822" s="3">
        <v>4</v>
      </c>
      <c r="AL3822" s="3">
        <v>0</v>
      </c>
    </row>
    <row r="3823" spans="31:38" x14ac:dyDescent="0.25">
      <c r="AE3823" s="3" t="str">
        <f t="shared" si="137"/>
        <v>RA_576_75.2_4_202425</v>
      </c>
      <c r="AF3823" s="3">
        <v>202425</v>
      </c>
      <c r="AG3823" s="3" t="s">
        <v>193</v>
      </c>
      <c r="AH3823" s="3">
        <v>576</v>
      </c>
      <c r="AI3823" s="3">
        <v>75.2</v>
      </c>
      <c r="AJ3823" s="3" t="s">
        <v>85</v>
      </c>
      <c r="AK3823" s="3">
        <v>4</v>
      </c>
      <c r="AL3823" s="3">
        <v>0</v>
      </c>
    </row>
    <row r="3824" spans="31:38" x14ac:dyDescent="0.25">
      <c r="AE3824" s="3" t="str">
        <f t="shared" si="137"/>
        <v>RA_586_75.2_4_202425</v>
      </c>
      <c r="AF3824" s="3">
        <v>202425</v>
      </c>
      <c r="AG3824" s="3" t="s">
        <v>193</v>
      </c>
      <c r="AH3824" s="3">
        <v>586</v>
      </c>
      <c r="AI3824" s="3">
        <v>75.2</v>
      </c>
      <c r="AJ3824" s="3" t="s">
        <v>85</v>
      </c>
      <c r="AK3824" s="3">
        <v>4</v>
      </c>
      <c r="AL3824" s="3">
        <v>0</v>
      </c>
    </row>
    <row r="3825" spans="31:38" x14ac:dyDescent="0.25">
      <c r="AE3825" s="3" t="str">
        <f t="shared" si="137"/>
        <v>RA_544_75.2_4_202425</v>
      </c>
      <c r="AF3825" s="3">
        <v>202425</v>
      </c>
      <c r="AG3825" s="3" t="s">
        <v>193</v>
      </c>
      <c r="AH3825" s="3">
        <v>544</v>
      </c>
      <c r="AI3825" s="3">
        <v>75.2</v>
      </c>
      <c r="AJ3825" s="3" t="s">
        <v>85</v>
      </c>
      <c r="AK3825" s="3">
        <v>4</v>
      </c>
      <c r="AL3825" s="3">
        <v>700.505</v>
      </c>
    </row>
    <row r="3826" spans="31:38" x14ac:dyDescent="0.25">
      <c r="AE3826" s="3" t="str">
        <f t="shared" si="137"/>
        <v>RA_584_75.2_4_202425</v>
      </c>
      <c r="AF3826" s="3">
        <v>202425</v>
      </c>
      <c r="AG3826" s="3" t="s">
        <v>193</v>
      </c>
      <c r="AH3826" s="3">
        <v>584</v>
      </c>
      <c r="AI3826" s="3">
        <v>75.2</v>
      </c>
      <c r="AJ3826" s="3" t="s">
        <v>85</v>
      </c>
      <c r="AK3826" s="3">
        <v>4</v>
      </c>
      <c r="AL3826" s="3">
        <v>0</v>
      </c>
    </row>
    <row r="3827" spans="31:38" x14ac:dyDescent="0.25">
      <c r="AE3827" s="3" t="str">
        <f t="shared" si="137"/>
        <v>RA_574_75.2_4_202425</v>
      </c>
      <c r="AF3827" s="3">
        <v>202425</v>
      </c>
      <c r="AG3827" s="3" t="s">
        <v>193</v>
      </c>
      <c r="AH3827" s="3">
        <v>574</v>
      </c>
      <c r="AI3827" s="3">
        <v>75.2</v>
      </c>
      <c r="AJ3827" s="3" t="s">
        <v>85</v>
      </c>
      <c r="AK3827" s="3">
        <v>4</v>
      </c>
      <c r="AL3827" s="3">
        <v>0</v>
      </c>
    </row>
    <row r="3828" spans="31:38" x14ac:dyDescent="0.25">
      <c r="AE3828" s="3" t="str">
        <f t="shared" si="137"/>
        <v>RA_522_75.2_4_202425</v>
      </c>
      <c r="AF3828" s="3">
        <v>202425</v>
      </c>
      <c r="AG3828" s="3" t="s">
        <v>193</v>
      </c>
      <c r="AH3828" s="3">
        <v>522</v>
      </c>
      <c r="AI3828" s="3">
        <v>75.2</v>
      </c>
      <c r="AJ3828" s="3" t="s">
        <v>85</v>
      </c>
      <c r="AK3828" s="3">
        <v>4</v>
      </c>
      <c r="AL3828" s="3">
        <v>0</v>
      </c>
    </row>
    <row r="3829" spans="31:38" x14ac:dyDescent="0.25">
      <c r="AE3829" s="3" t="str">
        <f t="shared" si="137"/>
        <v>RA_542_75.2_4_202425</v>
      </c>
      <c r="AF3829" s="3">
        <v>202425</v>
      </c>
      <c r="AG3829" s="3" t="s">
        <v>193</v>
      </c>
      <c r="AH3829" s="3">
        <v>542</v>
      </c>
      <c r="AI3829" s="3">
        <v>75.2</v>
      </c>
      <c r="AJ3829" s="3" t="s">
        <v>85</v>
      </c>
      <c r="AK3829" s="3">
        <v>4</v>
      </c>
      <c r="AL3829" s="3">
        <v>0</v>
      </c>
    </row>
    <row r="3830" spans="31:38" x14ac:dyDescent="0.25">
      <c r="AE3830" s="3" t="str">
        <f t="shared" si="137"/>
        <v>RA_512_75.2_4_202425</v>
      </c>
      <c r="AF3830" s="3">
        <v>202425</v>
      </c>
      <c r="AG3830" s="3" t="s">
        <v>193</v>
      </c>
      <c r="AH3830" s="3">
        <v>512</v>
      </c>
      <c r="AI3830" s="3">
        <v>75.2</v>
      </c>
      <c r="AJ3830" s="3" t="s">
        <v>85</v>
      </c>
      <c r="AK3830" s="3">
        <v>4</v>
      </c>
      <c r="AL3830" s="3">
        <v>0</v>
      </c>
    </row>
    <row r="3831" spans="31:38" x14ac:dyDescent="0.25">
      <c r="AE3831" s="3" t="str">
        <f t="shared" si="137"/>
        <v>RA_516_75.2_4_202425</v>
      </c>
      <c r="AF3831" s="3">
        <v>202425</v>
      </c>
      <c r="AG3831" s="3" t="s">
        <v>193</v>
      </c>
      <c r="AH3831" s="3">
        <v>516</v>
      </c>
      <c r="AI3831" s="3">
        <v>75.2</v>
      </c>
      <c r="AJ3831" s="3" t="s">
        <v>85</v>
      </c>
      <c r="AK3831" s="3">
        <v>4</v>
      </c>
      <c r="AL3831" s="3">
        <v>0</v>
      </c>
    </row>
    <row r="3832" spans="31:38" x14ac:dyDescent="0.25">
      <c r="AE3832" s="3" t="str">
        <f t="shared" si="137"/>
        <v>RA_520_75.2_4_202425</v>
      </c>
      <c r="AF3832" s="3">
        <v>202425</v>
      </c>
      <c r="AG3832" s="3" t="s">
        <v>193</v>
      </c>
      <c r="AH3832" s="3">
        <v>520</v>
      </c>
      <c r="AI3832" s="3">
        <v>75.2</v>
      </c>
      <c r="AJ3832" s="3" t="s">
        <v>85</v>
      </c>
      <c r="AK3832" s="3">
        <v>4</v>
      </c>
      <c r="AL3832" s="3">
        <v>0.70299999999999996</v>
      </c>
    </row>
    <row r="3833" spans="31:38" x14ac:dyDescent="0.25">
      <c r="AE3833" s="3" t="str">
        <f t="shared" si="137"/>
        <v>RA_514_75.2_4_202425</v>
      </c>
      <c r="AF3833" s="3">
        <v>202425</v>
      </c>
      <c r="AG3833" s="3" t="s">
        <v>193</v>
      </c>
      <c r="AH3833" s="3">
        <v>514</v>
      </c>
      <c r="AI3833" s="3">
        <v>75.2</v>
      </c>
      <c r="AJ3833" s="3" t="s">
        <v>85</v>
      </c>
      <c r="AK3833" s="3">
        <v>4</v>
      </c>
      <c r="AL3833" s="3">
        <v>0</v>
      </c>
    </row>
    <row r="3834" spans="31:38" x14ac:dyDescent="0.25">
      <c r="AE3834" s="3" t="str">
        <f t="shared" si="137"/>
        <v>RA_524_75.2_4_202425</v>
      </c>
      <c r="AF3834" s="3">
        <v>202425</v>
      </c>
      <c r="AG3834" s="3" t="s">
        <v>193</v>
      </c>
      <c r="AH3834" s="3">
        <v>524</v>
      </c>
      <c r="AI3834" s="3">
        <v>75.2</v>
      </c>
      <c r="AJ3834" s="3" t="s">
        <v>85</v>
      </c>
      <c r="AK3834" s="3">
        <v>4</v>
      </c>
      <c r="AL3834" s="3">
        <v>0</v>
      </c>
    </row>
    <row r="3835" spans="31:38" x14ac:dyDescent="0.25">
      <c r="AE3835" s="3" t="str">
        <f t="shared" si="137"/>
        <v>RA_526_75.2_4_202425</v>
      </c>
      <c r="AF3835" s="3">
        <v>202425</v>
      </c>
      <c r="AG3835" s="3" t="s">
        <v>193</v>
      </c>
      <c r="AH3835" s="3">
        <v>526</v>
      </c>
      <c r="AI3835" s="3">
        <v>75.2</v>
      </c>
      <c r="AJ3835" s="3" t="s">
        <v>85</v>
      </c>
      <c r="AK3835" s="3">
        <v>4</v>
      </c>
      <c r="AL3835" s="3">
        <v>0</v>
      </c>
    </row>
    <row r="3836" spans="31:38" x14ac:dyDescent="0.25">
      <c r="AE3836" s="3" t="str">
        <f t="shared" si="137"/>
        <v>RA_528_75.2_4_202425</v>
      </c>
      <c r="AF3836" s="3">
        <v>202425</v>
      </c>
      <c r="AG3836" s="3" t="s">
        <v>193</v>
      </c>
      <c r="AH3836" s="3">
        <v>528</v>
      </c>
      <c r="AI3836" s="3">
        <v>75.2</v>
      </c>
      <c r="AJ3836" s="3" t="s">
        <v>85</v>
      </c>
      <c r="AK3836" s="3">
        <v>4</v>
      </c>
      <c r="AL3836" s="3">
        <v>0</v>
      </c>
    </row>
    <row r="3837" spans="31:38" x14ac:dyDescent="0.25">
      <c r="AE3837" s="3" t="str">
        <f t="shared" si="137"/>
        <v>RA_530_75.2_4_202425</v>
      </c>
      <c r="AF3837" s="3">
        <v>202425</v>
      </c>
      <c r="AG3837" s="3" t="s">
        <v>193</v>
      </c>
      <c r="AH3837" s="3">
        <v>530</v>
      </c>
      <c r="AI3837" s="3">
        <v>75.2</v>
      </c>
      <c r="AJ3837" s="3" t="s">
        <v>85</v>
      </c>
      <c r="AK3837" s="3">
        <v>4</v>
      </c>
      <c r="AL3837" s="3">
        <v>0</v>
      </c>
    </row>
    <row r="3838" spans="31:38" x14ac:dyDescent="0.25">
      <c r="AE3838" s="3" t="str">
        <f t="shared" si="137"/>
        <v>RA_532_75.2_4_202425</v>
      </c>
      <c r="AF3838" s="3">
        <v>202425</v>
      </c>
      <c r="AG3838" s="3" t="s">
        <v>193</v>
      </c>
      <c r="AH3838" s="3">
        <v>532</v>
      </c>
      <c r="AI3838" s="3">
        <v>75.2</v>
      </c>
      <c r="AJ3838" s="3" t="s">
        <v>85</v>
      </c>
      <c r="AK3838" s="3">
        <v>4</v>
      </c>
      <c r="AL3838" s="3">
        <v>0</v>
      </c>
    </row>
    <row r="3839" spans="31:38" x14ac:dyDescent="0.25">
      <c r="AE3839" s="3" t="str">
        <f t="shared" si="137"/>
        <v>RA_534_75.2_4_202425</v>
      </c>
      <c r="AF3839" s="3">
        <v>202425</v>
      </c>
      <c r="AG3839" s="3" t="s">
        <v>193</v>
      </c>
      <c r="AH3839" s="3">
        <v>534</v>
      </c>
      <c r="AI3839" s="3">
        <v>75.2</v>
      </c>
      <c r="AJ3839" s="3" t="s">
        <v>85</v>
      </c>
      <c r="AK3839" s="3">
        <v>4</v>
      </c>
      <c r="AL3839" s="3">
        <v>0</v>
      </c>
    </row>
    <row r="3840" spans="31:38" x14ac:dyDescent="0.25">
      <c r="AE3840" s="3" t="str">
        <f t="shared" si="137"/>
        <v>RA_536_75.2_4_202425</v>
      </c>
      <c r="AF3840" s="3">
        <v>202425</v>
      </c>
      <c r="AG3840" s="3" t="s">
        <v>193</v>
      </c>
      <c r="AH3840" s="3">
        <v>536</v>
      </c>
      <c r="AI3840" s="3">
        <v>75.2</v>
      </c>
      <c r="AJ3840" s="3" t="s">
        <v>85</v>
      </c>
      <c r="AK3840" s="3">
        <v>4</v>
      </c>
      <c r="AL3840" s="3">
        <v>0</v>
      </c>
    </row>
    <row r="3841" spans="31:38" x14ac:dyDescent="0.25">
      <c r="AE3841" s="3" t="str">
        <f t="shared" si="137"/>
        <v>RA_538_75.2_4_202425</v>
      </c>
      <c r="AF3841" s="3">
        <v>202425</v>
      </c>
      <c r="AG3841" s="3" t="s">
        <v>193</v>
      </c>
      <c r="AH3841" s="3">
        <v>538</v>
      </c>
      <c r="AI3841" s="3">
        <v>75.2</v>
      </c>
      <c r="AJ3841" s="3" t="s">
        <v>85</v>
      </c>
      <c r="AK3841" s="3">
        <v>4</v>
      </c>
      <c r="AL3841" s="3">
        <v>0</v>
      </c>
    </row>
    <row r="3842" spans="31:38" x14ac:dyDescent="0.25">
      <c r="AE3842" s="3" t="str">
        <f t="shared" si="137"/>
        <v>RA_540_75.2_4_202425</v>
      </c>
      <c r="AF3842" s="3">
        <v>202425</v>
      </c>
      <c r="AG3842" s="3" t="s">
        <v>193</v>
      </c>
      <c r="AH3842" s="3">
        <v>540</v>
      </c>
      <c r="AI3842" s="3">
        <v>75.2</v>
      </c>
      <c r="AJ3842" s="3" t="s">
        <v>85</v>
      </c>
      <c r="AK3842" s="3">
        <v>4</v>
      </c>
      <c r="AL3842" s="3">
        <v>0</v>
      </c>
    </row>
    <row r="3843" spans="31:38" x14ac:dyDescent="0.25">
      <c r="AE3843" s="3" t="str">
        <f t="shared" si="137"/>
        <v>RA_518_75.2_4_202425</v>
      </c>
      <c r="AF3843" s="3">
        <v>202425</v>
      </c>
      <c r="AG3843" s="3" t="s">
        <v>193</v>
      </c>
      <c r="AH3843" s="3">
        <v>518</v>
      </c>
      <c r="AI3843" s="3">
        <v>75.2</v>
      </c>
      <c r="AJ3843" s="3" t="s">
        <v>85</v>
      </c>
      <c r="AK3843" s="3">
        <v>4</v>
      </c>
      <c r="AL3843" s="3">
        <v>0</v>
      </c>
    </row>
    <row r="3844" spans="31:38" x14ac:dyDescent="0.25">
      <c r="AE3844" s="3" t="str">
        <f t="shared" ref="AE3844:AE3907" si="138">AG3844&amp;"_"&amp;AH3844&amp;"_"&amp;AI3844&amp;"_"&amp;AK3844&amp;"_"&amp;AF3844</f>
        <v>RA_562_75.3_4_202526</v>
      </c>
      <c r="AF3844" s="3">
        <v>202526</v>
      </c>
      <c r="AG3844" s="3" t="s">
        <v>193</v>
      </c>
      <c r="AH3844" s="3">
        <v>562</v>
      </c>
      <c r="AI3844" s="3">
        <v>75.3</v>
      </c>
      <c r="AJ3844" s="3" t="s">
        <v>92</v>
      </c>
      <c r="AK3844" s="3">
        <v>4</v>
      </c>
      <c r="AL3844" s="3">
        <v>0</v>
      </c>
    </row>
    <row r="3845" spans="31:38" x14ac:dyDescent="0.25">
      <c r="AE3845" s="3" t="str">
        <f t="shared" si="138"/>
        <v>RA_545_75.3_4_202526</v>
      </c>
      <c r="AF3845" s="3">
        <v>202526</v>
      </c>
      <c r="AG3845" s="3" t="s">
        <v>193</v>
      </c>
      <c r="AH3845" s="3">
        <v>545</v>
      </c>
      <c r="AI3845" s="3">
        <v>75.3</v>
      </c>
      <c r="AJ3845" s="3" t="s">
        <v>92</v>
      </c>
      <c r="AK3845" s="3">
        <v>4</v>
      </c>
      <c r="AL3845" s="3">
        <v>0</v>
      </c>
    </row>
    <row r="3846" spans="31:38" x14ac:dyDescent="0.25">
      <c r="AE3846" s="3" t="str">
        <f t="shared" si="138"/>
        <v>RA_586_75.3_4_202526</v>
      </c>
      <c r="AF3846" s="3">
        <v>202526</v>
      </c>
      <c r="AG3846" s="3" t="s">
        <v>193</v>
      </c>
      <c r="AH3846" s="3">
        <v>586</v>
      </c>
      <c r="AI3846" s="3">
        <v>75.3</v>
      </c>
      <c r="AJ3846" s="3" t="s">
        <v>92</v>
      </c>
      <c r="AK3846" s="3">
        <v>4</v>
      </c>
      <c r="AL3846" s="3">
        <v>0</v>
      </c>
    </row>
    <row r="3847" spans="31:38" x14ac:dyDescent="0.25">
      <c r="AE3847" s="3" t="str">
        <f t="shared" si="138"/>
        <v>RA_546_75.3_4_202526</v>
      </c>
      <c r="AF3847" s="3">
        <v>202526</v>
      </c>
      <c r="AG3847" s="3" t="s">
        <v>193</v>
      </c>
      <c r="AH3847" s="3">
        <v>546</v>
      </c>
      <c r="AI3847" s="3">
        <v>75.3</v>
      </c>
      <c r="AJ3847" s="3" t="s">
        <v>92</v>
      </c>
      <c r="AK3847" s="3">
        <v>4</v>
      </c>
      <c r="AL3847" s="3">
        <v>0</v>
      </c>
    </row>
    <row r="3848" spans="31:38" x14ac:dyDescent="0.25">
      <c r="AE3848" s="3" t="str">
        <f t="shared" si="138"/>
        <v>RA_548_75.3_4_202526</v>
      </c>
      <c r="AF3848" s="3">
        <v>202526</v>
      </c>
      <c r="AG3848" s="3" t="s">
        <v>193</v>
      </c>
      <c r="AH3848" s="3">
        <v>548</v>
      </c>
      <c r="AI3848" s="3">
        <v>75.3</v>
      </c>
      <c r="AJ3848" s="3" t="s">
        <v>92</v>
      </c>
      <c r="AK3848" s="3">
        <v>4</v>
      </c>
      <c r="AL3848" s="3">
        <v>0</v>
      </c>
    </row>
    <row r="3849" spans="31:38" x14ac:dyDescent="0.25">
      <c r="AE3849" s="3" t="str">
        <f t="shared" si="138"/>
        <v>RA_550_75.3_4_202526</v>
      </c>
      <c r="AF3849" s="3">
        <v>202526</v>
      </c>
      <c r="AG3849" s="3" t="s">
        <v>193</v>
      </c>
      <c r="AH3849" s="3">
        <v>550</v>
      </c>
      <c r="AI3849" s="3">
        <v>75.3</v>
      </c>
      <c r="AJ3849" s="3" t="s">
        <v>92</v>
      </c>
      <c r="AK3849" s="3">
        <v>4</v>
      </c>
      <c r="AL3849" s="3">
        <v>0</v>
      </c>
    </row>
    <row r="3850" spans="31:38" x14ac:dyDescent="0.25">
      <c r="AE3850" s="3" t="str">
        <f t="shared" si="138"/>
        <v>RA_552_75.3_4_202526</v>
      </c>
      <c r="AF3850" s="3">
        <v>202526</v>
      </c>
      <c r="AG3850" s="3" t="s">
        <v>193</v>
      </c>
      <c r="AH3850" s="3">
        <v>552</v>
      </c>
      <c r="AI3850" s="3">
        <v>75.3</v>
      </c>
      <c r="AJ3850" s="3" t="s">
        <v>92</v>
      </c>
      <c r="AK3850" s="3">
        <v>4</v>
      </c>
      <c r="AL3850" s="3">
        <v>0</v>
      </c>
    </row>
    <row r="3851" spans="31:38" x14ac:dyDescent="0.25">
      <c r="AE3851" s="3" t="str">
        <f t="shared" si="138"/>
        <v>RA_564_75.3_4_202526</v>
      </c>
      <c r="AF3851" s="3">
        <v>202526</v>
      </c>
      <c r="AG3851" s="3" t="s">
        <v>193</v>
      </c>
      <c r="AH3851" s="3">
        <v>564</v>
      </c>
      <c r="AI3851" s="3">
        <v>75.3</v>
      </c>
      <c r="AJ3851" s="3" t="s">
        <v>92</v>
      </c>
      <c r="AK3851" s="3">
        <v>4</v>
      </c>
      <c r="AL3851" s="3">
        <v>0</v>
      </c>
    </row>
    <row r="3852" spans="31:38" x14ac:dyDescent="0.25">
      <c r="AE3852" s="3" t="str">
        <f t="shared" si="138"/>
        <v>RA_566_75.3_4_202526</v>
      </c>
      <c r="AF3852" s="3">
        <v>202526</v>
      </c>
      <c r="AG3852" s="3" t="s">
        <v>193</v>
      </c>
      <c r="AH3852" s="3">
        <v>566</v>
      </c>
      <c r="AI3852" s="3">
        <v>75.3</v>
      </c>
      <c r="AJ3852" s="3" t="s">
        <v>92</v>
      </c>
      <c r="AK3852" s="3">
        <v>4</v>
      </c>
      <c r="AL3852" s="3">
        <v>0</v>
      </c>
    </row>
    <row r="3853" spans="31:38" x14ac:dyDescent="0.25">
      <c r="AE3853" s="3" t="str">
        <f t="shared" si="138"/>
        <v>RA_568_75.3_4_202526</v>
      </c>
      <c r="AF3853" s="3">
        <v>202526</v>
      </c>
      <c r="AG3853" s="3" t="s">
        <v>193</v>
      </c>
      <c r="AH3853" s="3">
        <v>568</v>
      </c>
      <c r="AI3853" s="3">
        <v>75.3</v>
      </c>
      <c r="AJ3853" s="3" t="s">
        <v>92</v>
      </c>
      <c r="AK3853" s="3">
        <v>4</v>
      </c>
      <c r="AL3853" s="3">
        <v>0</v>
      </c>
    </row>
    <row r="3854" spans="31:38" x14ac:dyDescent="0.25">
      <c r="AE3854" s="3" t="str">
        <f t="shared" si="138"/>
        <v>RA_572_75.3_4_202526</v>
      </c>
      <c r="AF3854" s="3">
        <v>202526</v>
      </c>
      <c r="AG3854" s="3" t="s">
        <v>193</v>
      </c>
      <c r="AH3854" s="3">
        <v>572</v>
      </c>
      <c r="AI3854" s="3">
        <v>75.3</v>
      </c>
      <c r="AJ3854" s="3" t="s">
        <v>92</v>
      </c>
      <c r="AK3854" s="3">
        <v>4</v>
      </c>
      <c r="AL3854" s="3">
        <v>0</v>
      </c>
    </row>
    <row r="3855" spans="31:38" x14ac:dyDescent="0.25">
      <c r="AE3855" s="3" t="str">
        <f t="shared" si="138"/>
        <v>RA_574_75.3_4_202526</v>
      </c>
      <c r="AF3855" s="3">
        <v>202526</v>
      </c>
      <c r="AG3855" s="3" t="s">
        <v>193</v>
      </c>
      <c r="AH3855" s="3">
        <v>574</v>
      </c>
      <c r="AI3855" s="3">
        <v>75.3</v>
      </c>
      <c r="AJ3855" s="3" t="s">
        <v>92</v>
      </c>
      <c r="AK3855" s="3">
        <v>4</v>
      </c>
      <c r="AL3855" s="3">
        <v>0</v>
      </c>
    </row>
    <row r="3856" spans="31:38" x14ac:dyDescent="0.25">
      <c r="AE3856" s="3" t="str">
        <f t="shared" si="138"/>
        <v>RA_576_75.3_4_202526</v>
      </c>
      <c r="AF3856" s="3">
        <v>202526</v>
      </c>
      <c r="AG3856" s="3" t="s">
        <v>193</v>
      </c>
      <c r="AH3856" s="3">
        <v>576</v>
      </c>
      <c r="AI3856" s="3">
        <v>75.3</v>
      </c>
      <c r="AJ3856" s="3" t="s">
        <v>92</v>
      </c>
      <c r="AK3856" s="3">
        <v>4</v>
      </c>
      <c r="AL3856" s="3">
        <v>0</v>
      </c>
    </row>
    <row r="3857" spans="31:38" x14ac:dyDescent="0.25">
      <c r="AE3857" s="3" t="str">
        <f t="shared" si="138"/>
        <v>RA_584_75.3_4_202526</v>
      </c>
      <c r="AF3857" s="3">
        <v>202526</v>
      </c>
      <c r="AG3857" s="3" t="s">
        <v>193</v>
      </c>
      <c r="AH3857" s="3">
        <v>584</v>
      </c>
      <c r="AI3857" s="3">
        <v>75.3</v>
      </c>
      <c r="AJ3857" s="3" t="s">
        <v>92</v>
      </c>
      <c r="AK3857" s="3">
        <v>4</v>
      </c>
      <c r="AL3857" s="3">
        <v>0</v>
      </c>
    </row>
    <row r="3858" spans="31:38" x14ac:dyDescent="0.25">
      <c r="AE3858" s="3" t="str">
        <f t="shared" si="138"/>
        <v>RA_540_75.3_4_202526</v>
      </c>
      <c r="AF3858" s="3">
        <v>202526</v>
      </c>
      <c r="AG3858" s="3" t="s">
        <v>193</v>
      </c>
      <c r="AH3858" s="3">
        <v>540</v>
      </c>
      <c r="AI3858" s="3">
        <v>75.3</v>
      </c>
      <c r="AJ3858" s="3" t="s">
        <v>92</v>
      </c>
      <c r="AK3858" s="3">
        <v>4</v>
      </c>
      <c r="AL3858" s="3">
        <v>0</v>
      </c>
    </row>
    <row r="3859" spans="31:38" x14ac:dyDescent="0.25">
      <c r="AE3859" s="3" t="str">
        <f t="shared" si="138"/>
        <v>RA_582_75.3_4_202526</v>
      </c>
      <c r="AF3859" s="3">
        <v>202526</v>
      </c>
      <c r="AG3859" s="3" t="s">
        <v>193</v>
      </c>
      <c r="AH3859" s="3">
        <v>582</v>
      </c>
      <c r="AI3859" s="3">
        <v>75.3</v>
      </c>
      <c r="AJ3859" s="3" t="s">
        <v>92</v>
      </c>
      <c r="AK3859" s="3">
        <v>4</v>
      </c>
      <c r="AL3859" s="3">
        <v>0</v>
      </c>
    </row>
    <row r="3860" spans="31:38" x14ac:dyDescent="0.25">
      <c r="AE3860" s="3" t="str">
        <f t="shared" si="138"/>
        <v>RA_520_75.3_4_202526</v>
      </c>
      <c r="AF3860" s="3">
        <v>202526</v>
      </c>
      <c r="AG3860" s="3" t="s">
        <v>193</v>
      </c>
      <c r="AH3860" s="3">
        <v>520</v>
      </c>
      <c r="AI3860" s="3">
        <v>75.3</v>
      </c>
      <c r="AJ3860" s="3" t="s">
        <v>92</v>
      </c>
      <c r="AK3860" s="3">
        <v>4</v>
      </c>
      <c r="AL3860" s="3">
        <v>0</v>
      </c>
    </row>
    <row r="3861" spans="31:38" x14ac:dyDescent="0.25">
      <c r="AE3861" s="3" t="str">
        <f t="shared" si="138"/>
        <v>RA_544_75.3_4_202526</v>
      </c>
      <c r="AF3861" s="3">
        <v>202526</v>
      </c>
      <c r="AG3861" s="3" t="s">
        <v>193</v>
      </c>
      <c r="AH3861" s="3">
        <v>544</v>
      </c>
      <c r="AI3861" s="3">
        <v>75.3</v>
      </c>
      <c r="AJ3861" s="3" t="s">
        <v>92</v>
      </c>
      <c r="AK3861" s="3">
        <v>4</v>
      </c>
      <c r="AL3861" s="3">
        <v>0</v>
      </c>
    </row>
    <row r="3862" spans="31:38" x14ac:dyDescent="0.25">
      <c r="AE3862" s="3" t="str">
        <f t="shared" si="138"/>
        <v>RA_542_75.3_4_202526</v>
      </c>
      <c r="AF3862" s="3">
        <v>202526</v>
      </c>
      <c r="AG3862" s="3" t="s">
        <v>193</v>
      </c>
      <c r="AH3862" s="3">
        <v>542</v>
      </c>
      <c r="AI3862" s="3">
        <v>75.3</v>
      </c>
      <c r="AJ3862" s="3" t="s">
        <v>92</v>
      </c>
      <c r="AK3862" s="3">
        <v>4</v>
      </c>
      <c r="AL3862" s="3">
        <v>0</v>
      </c>
    </row>
    <row r="3863" spans="31:38" x14ac:dyDescent="0.25">
      <c r="AE3863" s="3" t="str">
        <f t="shared" si="138"/>
        <v>RA_512_75.3_4_202526</v>
      </c>
      <c r="AF3863" s="3">
        <v>202526</v>
      </c>
      <c r="AG3863" s="3" t="s">
        <v>193</v>
      </c>
      <c r="AH3863" s="3">
        <v>512</v>
      </c>
      <c r="AI3863" s="3">
        <v>75.3</v>
      </c>
      <c r="AJ3863" s="3" t="s">
        <v>92</v>
      </c>
      <c r="AK3863" s="3">
        <v>4</v>
      </c>
      <c r="AL3863" s="3">
        <v>0</v>
      </c>
    </row>
    <row r="3864" spans="31:38" x14ac:dyDescent="0.25">
      <c r="AE3864" s="3" t="str">
        <f t="shared" si="138"/>
        <v>RA_514_75.3_4_202526</v>
      </c>
      <c r="AF3864" s="3">
        <v>202526</v>
      </c>
      <c r="AG3864" s="3" t="s">
        <v>193</v>
      </c>
      <c r="AH3864" s="3">
        <v>514</v>
      </c>
      <c r="AI3864" s="3">
        <v>75.3</v>
      </c>
      <c r="AJ3864" s="3" t="s">
        <v>92</v>
      </c>
      <c r="AK3864" s="3">
        <v>4</v>
      </c>
      <c r="AL3864" s="3">
        <v>0</v>
      </c>
    </row>
    <row r="3865" spans="31:38" x14ac:dyDescent="0.25">
      <c r="AE3865" s="3" t="str">
        <f t="shared" si="138"/>
        <v>RA_518_75.3_4_202526</v>
      </c>
      <c r="AF3865" s="3">
        <v>202526</v>
      </c>
      <c r="AG3865" s="3" t="s">
        <v>193</v>
      </c>
      <c r="AH3865" s="3">
        <v>518</v>
      </c>
      <c r="AI3865" s="3">
        <v>75.3</v>
      </c>
      <c r="AJ3865" s="3" t="s">
        <v>92</v>
      </c>
      <c r="AK3865" s="3">
        <v>4</v>
      </c>
      <c r="AL3865" s="3">
        <v>0</v>
      </c>
    </row>
    <row r="3866" spans="31:38" x14ac:dyDescent="0.25">
      <c r="AE3866" s="3" t="str">
        <f t="shared" si="138"/>
        <v>RA_522_75.3_4_202526</v>
      </c>
      <c r="AF3866" s="3">
        <v>202526</v>
      </c>
      <c r="AG3866" s="3" t="s">
        <v>193</v>
      </c>
      <c r="AH3866" s="3">
        <v>522</v>
      </c>
      <c r="AI3866" s="3">
        <v>75.3</v>
      </c>
      <c r="AJ3866" s="3" t="s">
        <v>92</v>
      </c>
      <c r="AK3866" s="3">
        <v>4</v>
      </c>
      <c r="AL3866" s="3">
        <v>0</v>
      </c>
    </row>
    <row r="3867" spans="31:38" x14ac:dyDescent="0.25">
      <c r="AE3867" s="3" t="str">
        <f t="shared" si="138"/>
        <v>RA_524_75.3_4_202526</v>
      </c>
      <c r="AF3867" s="3">
        <v>202526</v>
      </c>
      <c r="AG3867" s="3" t="s">
        <v>193</v>
      </c>
      <c r="AH3867" s="3">
        <v>524</v>
      </c>
      <c r="AI3867" s="3">
        <v>75.3</v>
      </c>
      <c r="AJ3867" s="3" t="s">
        <v>92</v>
      </c>
      <c r="AK3867" s="3">
        <v>4</v>
      </c>
      <c r="AL3867" s="3">
        <v>0</v>
      </c>
    </row>
    <row r="3868" spans="31:38" x14ac:dyDescent="0.25">
      <c r="AE3868" s="3" t="str">
        <f t="shared" si="138"/>
        <v>RA_526_75.3_4_202526</v>
      </c>
      <c r="AF3868" s="3">
        <v>202526</v>
      </c>
      <c r="AG3868" s="3" t="s">
        <v>193</v>
      </c>
      <c r="AH3868" s="3">
        <v>526</v>
      </c>
      <c r="AI3868" s="3">
        <v>75.3</v>
      </c>
      <c r="AJ3868" s="3" t="s">
        <v>92</v>
      </c>
      <c r="AK3868" s="3">
        <v>4</v>
      </c>
      <c r="AL3868" s="3">
        <v>0</v>
      </c>
    </row>
    <row r="3869" spans="31:38" x14ac:dyDescent="0.25">
      <c r="AE3869" s="3" t="str">
        <f t="shared" si="138"/>
        <v>RA_528_75.3_4_202526</v>
      </c>
      <c r="AF3869" s="3">
        <v>202526</v>
      </c>
      <c r="AG3869" s="3" t="s">
        <v>193</v>
      </c>
      <c r="AH3869" s="3">
        <v>528</v>
      </c>
      <c r="AI3869" s="3">
        <v>75.3</v>
      </c>
      <c r="AJ3869" s="3" t="s">
        <v>92</v>
      </c>
      <c r="AK3869" s="3">
        <v>4</v>
      </c>
      <c r="AL3869" s="3">
        <v>0</v>
      </c>
    </row>
    <row r="3870" spans="31:38" x14ac:dyDescent="0.25">
      <c r="AE3870" s="3" t="str">
        <f t="shared" si="138"/>
        <v>RA_530_75.3_4_202526</v>
      </c>
      <c r="AF3870" s="3">
        <v>202526</v>
      </c>
      <c r="AG3870" s="3" t="s">
        <v>193</v>
      </c>
      <c r="AH3870" s="3">
        <v>530</v>
      </c>
      <c r="AI3870" s="3">
        <v>75.3</v>
      </c>
      <c r="AJ3870" s="3" t="s">
        <v>92</v>
      </c>
      <c r="AK3870" s="3">
        <v>4</v>
      </c>
      <c r="AL3870" s="3">
        <v>0</v>
      </c>
    </row>
    <row r="3871" spans="31:38" x14ac:dyDescent="0.25">
      <c r="AE3871" s="3" t="str">
        <f t="shared" si="138"/>
        <v>RA_532_75.3_4_202526</v>
      </c>
      <c r="AF3871" s="3">
        <v>202526</v>
      </c>
      <c r="AG3871" s="3" t="s">
        <v>193</v>
      </c>
      <c r="AH3871" s="3">
        <v>532</v>
      </c>
      <c r="AI3871" s="3">
        <v>75.3</v>
      </c>
      <c r="AJ3871" s="3" t="s">
        <v>92</v>
      </c>
      <c r="AK3871" s="3">
        <v>4</v>
      </c>
      <c r="AL3871" s="3">
        <v>0</v>
      </c>
    </row>
    <row r="3872" spans="31:38" x14ac:dyDescent="0.25">
      <c r="AE3872" s="3" t="str">
        <f t="shared" si="138"/>
        <v>RA_534_75.3_4_202526</v>
      </c>
      <c r="AF3872" s="3">
        <v>202526</v>
      </c>
      <c r="AG3872" s="3" t="s">
        <v>193</v>
      </c>
      <c r="AH3872" s="3">
        <v>534</v>
      </c>
      <c r="AI3872" s="3">
        <v>75.3</v>
      </c>
      <c r="AJ3872" s="3" t="s">
        <v>92</v>
      </c>
      <c r="AK3872" s="3">
        <v>4</v>
      </c>
      <c r="AL3872" s="3">
        <v>0</v>
      </c>
    </row>
    <row r="3873" spans="31:38" x14ac:dyDescent="0.25">
      <c r="AE3873" s="3" t="str">
        <f t="shared" si="138"/>
        <v>RA_536_75.3_4_202526</v>
      </c>
      <c r="AF3873" s="3">
        <v>202526</v>
      </c>
      <c r="AG3873" s="3" t="s">
        <v>193</v>
      </c>
      <c r="AH3873" s="3">
        <v>536</v>
      </c>
      <c r="AI3873" s="3">
        <v>75.3</v>
      </c>
      <c r="AJ3873" s="3" t="s">
        <v>92</v>
      </c>
      <c r="AK3873" s="3">
        <v>4</v>
      </c>
      <c r="AL3873" s="3">
        <v>0</v>
      </c>
    </row>
    <row r="3874" spans="31:38" x14ac:dyDescent="0.25">
      <c r="AE3874" s="3" t="str">
        <f t="shared" si="138"/>
        <v>RA_538_75.3_4_202526</v>
      </c>
      <c r="AF3874" s="3">
        <v>202526</v>
      </c>
      <c r="AG3874" s="3" t="s">
        <v>193</v>
      </c>
      <c r="AH3874" s="3">
        <v>538</v>
      </c>
      <c r="AI3874" s="3">
        <v>75.3</v>
      </c>
      <c r="AJ3874" s="3" t="s">
        <v>92</v>
      </c>
      <c r="AK3874" s="3">
        <v>4</v>
      </c>
      <c r="AL3874" s="3">
        <v>0</v>
      </c>
    </row>
    <row r="3875" spans="31:38" x14ac:dyDescent="0.25">
      <c r="AE3875" s="3" t="str">
        <f t="shared" si="138"/>
        <v>RA_516_75.3_4_202526</v>
      </c>
      <c r="AF3875" s="3">
        <v>202526</v>
      </c>
      <c r="AG3875" s="3" t="s">
        <v>193</v>
      </c>
      <c r="AH3875" s="3">
        <v>516</v>
      </c>
      <c r="AI3875" s="3">
        <v>75.3</v>
      </c>
      <c r="AJ3875" s="3" t="s">
        <v>92</v>
      </c>
      <c r="AK3875" s="3">
        <v>4</v>
      </c>
      <c r="AL3875" s="3">
        <v>0</v>
      </c>
    </row>
    <row r="3876" spans="31:38" x14ac:dyDescent="0.25">
      <c r="AE3876" s="3" t="str">
        <f t="shared" si="138"/>
        <v>RA_566_75.3_4_202425</v>
      </c>
      <c r="AF3876" s="3">
        <v>202425</v>
      </c>
      <c r="AG3876" s="3" t="s">
        <v>193</v>
      </c>
      <c r="AH3876" s="3">
        <v>566</v>
      </c>
      <c r="AI3876" s="3">
        <v>75.3</v>
      </c>
      <c r="AJ3876" s="3" t="s">
        <v>92</v>
      </c>
      <c r="AK3876" s="3">
        <v>4</v>
      </c>
      <c r="AL3876" s="3">
        <v>0</v>
      </c>
    </row>
    <row r="3877" spans="31:38" x14ac:dyDescent="0.25">
      <c r="AE3877" s="3" t="str">
        <f t="shared" si="138"/>
        <v>RA_545_75.3_4_202425</v>
      </c>
      <c r="AF3877" s="3">
        <v>202425</v>
      </c>
      <c r="AG3877" s="3" t="s">
        <v>193</v>
      </c>
      <c r="AH3877" s="3">
        <v>545</v>
      </c>
      <c r="AI3877" s="3">
        <v>75.3</v>
      </c>
      <c r="AJ3877" s="3" t="s">
        <v>92</v>
      </c>
      <c r="AK3877" s="3">
        <v>4</v>
      </c>
      <c r="AL3877" s="3">
        <v>0</v>
      </c>
    </row>
    <row r="3878" spans="31:38" x14ac:dyDescent="0.25">
      <c r="AE3878" s="3" t="str">
        <f t="shared" si="138"/>
        <v>RA_548_75.3_4_202425</v>
      </c>
      <c r="AF3878" s="3">
        <v>202425</v>
      </c>
      <c r="AG3878" s="3" t="s">
        <v>193</v>
      </c>
      <c r="AH3878" s="3">
        <v>548</v>
      </c>
      <c r="AI3878" s="3">
        <v>75.3</v>
      </c>
      <c r="AJ3878" s="3" t="s">
        <v>92</v>
      </c>
      <c r="AK3878" s="3">
        <v>4</v>
      </c>
      <c r="AL3878" s="3">
        <v>0</v>
      </c>
    </row>
    <row r="3879" spans="31:38" x14ac:dyDescent="0.25">
      <c r="AE3879" s="3" t="str">
        <f t="shared" si="138"/>
        <v>RA_550_75.3_4_202425</v>
      </c>
      <c r="AF3879" s="3">
        <v>202425</v>
      </c>
      <c r="AG3879" s="3" t="s">
        <v>193</v>
      </c>
      <c r="AH3879" s="3">
        <v>550</v>
      </c>
      <c r="AI3879" s="3">
        <v>75.3</v>
      </c>
      <c r="AJ3879" s="3" t="s">
        <v>92</v>
      </c>
      <c r="AK3879" s="3">
        <v>4</v>
      </c>
      <c r="AL3879" s="3">
        <v>0</v>
      </c>
    </row>
    <row r="3880" spans="31:38" x14ac:dyDescent="0.25">
      <c r="AE3880" s="3" t="str">
        <f t="shared" si="138"/>
        <v>RA_552_75.3_4_202425</v>
      </c>
      <c r="AF3880" s="3">
        <v>202425</v>
      </c>
      <c r="AG3880" s="3" t="s">
        <v>193</v>
      </c>
      <c r="AH3880" s="3">
        <v>552</v>
      </c>
      <c r="AI3880" s="3">
        <v>75.3</v>
      </c>
      <c r="AJ3880" s="3" t="s">
        <v>92</v>
      </c>
      <c r="AK3880" s="3">
        <v>4</v>
      </c>
      <c r="AL3880" s="3">
        <v>0</v>
      </c>
    </row>
    <row r="3881" spans="31:38" x14ac:dyDescent="0.25">
      <c r="AE3881" s="3" t="str">
        <f t="shared" si="138"/>
        <v>RA_562_75.3_4_202425</v>
      </c>
      <c r="AF3881" s="3">
        <v>202425</v>
      </c>
      <c r="AG3881" s="3" t="s">
        <v>193</v>
      </c>
      <c r="AH3881" s="3">
        <v>562</v>
      </c>
      <c r="AI3881" s="3">
        <v>75.3</v>
      </c>
      <c r="AJ3881" s="3" t="s">
        <v>92</v>
      </c>
      <c r="AK3881" s="3">
        <v>4</v>
      </c>
      <c r="AL3881" s="3">
        <v>0</v>
      </c>
    </row>
    <row r="3882" spans="31:38" x14ac:dyDescent="0.25">
      <c r="AE3882" s="3" t="str">
        <f t="shared" si="138"/>
        <v>RA_564_75.3_4_202425</v>
      </c>
      <c r="AF3882" s="3">
        <v>202425</v>
      </c>
      <c r="AG3882" s="3" t="s">
        <v>193</v>
      </c>
      <c r="AH3882" s="3">
        <v>564</v>
      </c>
      <c r="AI3882" s="3">
        <v>75.3</v>
      </c>
      <c r="AJ3882" s="3" t="s">
        <v>92</v>
      </c>
      <c r="AK3882" s="3">
        <v>4</v>
      </c>
      <c r="AL3882" s="3">
        <v>0</v>
      </c>
    </row>
    <row r="3883" spans="31:38" x14ac:dyDescent="0.25">
      <c r="AE3883" s="3" t="str">
        <f t="shared" si="138"/>
        <v>RA_546_75.3_4_202425</v>
      </c>
      <c r="AF3883" s="3">
        <v>202425</v>
      </c>
      <c r="AG3883" s="3" t="s">
        <v>193</v>
      </c>
      <c r="AH3883" s="3">
        <v>546</v>
      </c>
      <c r="AI3883" s="3">
        <v>75.3</v>
      </c>
      <c r="AJ3883" s="3" t="s">
        <v>92</v>
      </c>
      <c r="AK3883" s="3">
        <v>4</v>
      </c>
      <c r="AL3883" s="3">
        <v>0</v>
      </c>
    </row>
    <row r="3884" spans="31:38" x14ac:dyDescent="0.25">
      <c r="AE3884" s="3" t="str">
        <f t="shared" si="138"/>
        <v>RA_568_75.3_4_202425</v>
      </c>
      <c r="AF3884" s="3">
        <v>202425</v>
      </c>
      <c r="AG3884" s="3" t="s">
        <v>193</v>
      </c>
      <c r="AH3884" s="3">
        <v>568</v>
      </c>
      <c r="AI3884" s="3">
        <v>75.3</v>
      </c>
      <c r="AJ3884" s="3" t="s">
        <v>92</v>
      </c>
      <c r="AK3884" s="3">
        <v>4</v>
      </c>
      <c r="AL3884" s="3">
        <v>0</v>
      </c>
    </row>
    <row r="3885" spans="31:38" x14ac:dyDescent="0.25">
      <c r="AE3885" s="3" t="str">
        <f t="shared" si="138"/>
        <v>RA_572_75.3_4_202425</v>
      </c>
      <c r="AF3885" s="3">
        <v>202425</v>
      </c>
      <c r="AG3885" s="3" t="s">
        <v>193</v>
      </c>
      <c r="AH3885" s="3">
        <v>572</v>
      </c>
      <c r="AI3885" s="3">
        <v>75.3</v>
      </c>
      <c r="AJ3885" s="3" t="s">
        <v>92</v>
      </c>
      <c r="AK3885" s="3">
        <v>4</v>
      </c>
      <c r="AL3885" s="3">
        <v>0</v>
      </c>
    </row>
    <row r="3886" spans="31:38" x14ac:dyDescent="0.25">
      <c r="AE3886" s="3" t="str">
        <f t="shared" si="138"/>
        <v>RA_574_75.3_4_202425</v>
      </c>
      <c r="AF3886" s="3">
        <v>202425</v>
      </c>
      <c r="AG3886" s="3" t="s">
        <v>193</v>
      </c>
      <c r="AH3886" s="3">
        <v>574</v>
      </c>
      <c r="AI3886" s="3">
        <v>75.3</v>
      </c>
      <c r="AJ3886" s="3" t="s">
        <v>92</v>
      </c>
      <c r="AK3886" s="3">
        <v>4</v>
      </c>
      <c r="AL3886" s="3">
        <v>0</v>
      </c>
    </row>
    <row r="3887" spans="31:38" x14ac:dyDescent="0.25">
      <c r="AE3887" s="3" t="str">
        <f t="shared" si="138"/>
        <v>RA_576_75.3_4_202425</v>
      </c>
      <c r="AF3887" s="3">
        <v>202425</v>
      </c>
      <c r="AG3887" s="3" t="s">
        <v>193</v>
      </c>
      <c r="AH3887" s="3">
        <v>576</v>
      </c>
      <c r="AI3887" s="3">
        <v>75.3</v>
      </c>
      <c r="AJ3887" s="3" t="s">
        <v>92</v>
      </c>
      <c r="AK3887" s="3">
        <v>4</v>
      </c>
      <c r="AL3887" s="3">
        <v>0</v>
      </c>
    </row>
    <row r="3888" spans="31:38" x14ac:dyDescent="0.25">
      <c r="AE3888" s="3" t="str">
        <f t="shared" si="138"/>
        <v>RA_582_75.3_4_202425</v>
      </c>
      <c r="AF3888" s="3">
        <v>202425</v>
      </c>
      <c r="AG3888" s="3" t="s">
        <v>193</v>
      </c>
      <c r="AH3888" s="3">
        <v>582</v>
      </c>
      <c r="AI3888" s="3">
        <v>75.3</v>
      </c>
      <c r="AJ3888" s="3" t="s">
        <v>92</v>
      </c>
      <c r="AK3888" s="3">
        <v>4</v>
      </c>
      <c r="AL3888" s="3">
        <v>0</v>
      </c>
    </row>
    <row r="3889" spans="31:38" x14ac:dyDescent="0.25">
      <c r="AE3889" s="3" t="str">
        <f t="shared" si="138"/>
        <v>RA_584_75.3_4_202425</v>
      </c>
      <c r="AF3889" s="3">
        <v>202425</v>
      </c>
      <c r="AG3889" s="3" t="s">
        <v>193</v>
      </c>
      <c r="AH3889" s="3">
        <v>584</v>
      </c>
      <c r="AI3889" s="3">
        <v>75.3</v>
      </c>
      <c r="AJ3889" s="3" t="s">
        <v>92</v>
      </c>
      <c r="AK3889" s="3">
        <v>4</v>
      </c>
      <c r="AL3889" s="3">
        <v>0</v>
      </c>
    </row>
    <row r="3890" spans="31:38" x14ac:dyDescent="0.25">
      <c r="AE3890" s="3" t="str">
        <f t="shared" si="138"/>
        <v>RA_540_75.3_4_202425</v>
      </c>
      <c r="AF3890" s="3">
        <v>202425</v>
      </c>
      <c r="AG3890" s="3" t="s">
        <v>193</v>
      </c>
      <c r="AH3890" s="3">
        <v>540</v>
      </c>
      <c r="AI3890" s="3">
        <v>75.3</v>
      </c>
      <c r="AJ3890" s="3" t="s">
        <v>92</v>
      </c>
      <c r="AK3890" s="3">
        <v>4</v>
      </c>
      <c r="AL3890" s="3">
        <v>0</v>
      </c>
    </row>
    <row r="3891" spans="31:38" x14ac:dyDescent="0.25">
      <c r="AE3891" s="3" t="str">
        <f t="shared" si="138"/>
        <v>RA_586_75.3_4_202425</v>
      </c>
      <c r="AF3891" s="3">
        <v>202425</v>
      </c>
      <c r="AG3891" s="3" t="s">
        <v>193</v>
      </c>
      <c r="AH3891" s="3">
        <v>586</v>
      </c>
      <c r="AI3891" s="3">
        <v>75.3</v>
      </c>
      <c r="AJ3891" s="3" t="s">
        <v>92</v>
      </c>
      <c r="AK3891" s="3">
        <v>4</v>
      </c>
      <c r="AL3891" s="3">
        <v>0</v>
      </c>
    </row>
    <row r="3892" spans="31:38" x14ac:dyDescent="0.25">
      <c r="AE3892" s="3" t="str">
        <f t="shared" si="138"/>
        <v>RA_516_75.3_4_202425</v>
      </c>
      <c r="AF3892" s="3">
        <v>202425</v>
      </c>
      <c r="AG3892" s="3" t="s">
        <v>193</v>
      </c>
      <c r="AH3892" s="3">
        <v>516</v>
      </c>
      <c r="AI3892" s="3">
        <v>75.3</v>
      </c>
      <c r="AJ3892" s="3" t="s">
        <v>92</v>
      </c>
      <c r="AK3892" s="3">
        <v>4</v>
      </c>
      <c r="AL3892" s="3">
        <v>0</v>
      </c>
    </row>
    <row r="3893" spans="31:38" x14ac:dyDescent="0.25">
      <c r="AE3893" s="3" t="str">
        <f t="shared" si="138"/>
        <v>RA_514_75.3_4_202425</v>
      </c>
      <c r="AF3893" s="3">
        <v>202425</v>
      </c>
      <c r="AG3893" s="3" t="s">
        <v>193</v>
      </c>
      <c r="AH3893" s="3">
        <v>514</v>
      </c>
      <c r="AI3893" s="3">
        <v>75.3</v>
      </c>
      <c r="AJ3893" s="3" t="s">
        <v>92</v>
      </c>
      <c r="AK3893" s="3">
        <v>4</v>
      </c>
      <c r="AL3893" s="3">
        <v>0</v>
      </c>
    </row>
    <row r="3894" spans="31:38" x14ac:dyDescent="0.25">
      <c r="AE3894" s="3" t="str">
        <f t="shared" si="138"/>
        <v>RA_518_75.3_4_202425</v>
      </c>
      <c r="AF3894" s="3">
        <v>202425</v>
      </c>
      <c r="AG3894" s="3" t="s">
        <v>193</v>
      </c>
      <c r="AH3894" s="3">
        <v>518</v>
      </c>
      <c r="AI3894" s="3">
        <v>75.3</v>
      </c>
      <c r="AJ3894" s="3" t="s">
        <v>92</v>
      </c>
      <c r="AK3894" s="3">
        <v>4</v>
      </c>
      <c r="AL3894" s="3">
        <v>0</v>
      </c>
    </row>
    <row r="3895" spans="31:38" x14ac:dyDescent="0.25">
      <c r="AE3895" s="3" t="str">
        <f t="shared" si="138"/>
        <v>RA_520_75.3_4_202425</v>
      </c>
      <c r="AF3895" s="3">
        <v>202425</v>
      </c>
      <c r="AG3895" s="3" t="s">
        <v>193</v>
      </c>
      <c r="AH3895" s="3">
        <v>520</v>
      </c>
      <c r="AI3895" s="3">
        <v>75.3</v>
      </c>
      <c r="AJ3895" s="3" t="s">
        <v>92</v>
      </c>
      <c r="AK3895" s="3">
        <v>4</v>
      </c>
      <c r="AL3895" s="3">
        <v>0</v>
      </c>
    </row>
    <row r="3896" spans="31:38" x14ac:dyDescent="0.25">
      <c r="AE3896" s="3" t="str">
        <f t="shared" si="138"/>
        <v>RA_522_75.3_4_202425</v>
      </c>
      <c r="AF3896" s="3">
        <v>202425</v>
      </c>
      <c r="AG3896" s="3" t="s">
        <v>193</v>
      </c>
      <c r="AH3896" s="3">
        <v>522</v>
      </c>
      <c r="AI3896" s="3">
        <v>75.3</v>
      </c>
      <c r="AJ3896" s="3" t="s">
        <v>92</v>
      </c>
      <c r="AK3896" s="3">
        <v>4</v>
      </c>
      <c r="AL3896" s="3">
        <v>0</v>
      </c>
    </row>
    <row r="3897" spans="31:38" x14ac:dyDescent="0.25">
      <c r="AE3897" s="3" t="str">
        <f t="shared" si="138"/>
        <v>RA_524_75.3_4_202425</v>
      </c>
      <c r="AF3897" s="3">
        <v>202425</v>
      </c>
      <c r="AG3897" s="3" t="s">
        <v>193</v>
      </c>
      <c r="AH3897" s="3">
        <v>524</v>
      </c>
      <c r="AI3897" s="3">
        <v>75.3</v>
      </c>
      <c r="AJ3897" s="3" t="s">
        <v>92</v>
      </c>
      <c r="AK3897" s="3">
        <v>4</v>
      </c>
      <c r="AL3897" s="3">
        <v>0</v>
      </c>
    </row>
    <row r="3898" spans="31:38" x14ac:dyDescent="0.25">
      <c r="AE3898" s="3" t="str">
        <f t="shared" si="138"/>
        <v>RA_526_75.3_4_202425</v>
      </c>
      <c r="AF3898" s="3">
        <v>202425</v>
      </c>
      <c r="AG3898" s="3" t="s">
        <v>193</v>
      </c>
      <c r="AH3898" s="3">
        <v>526</v>
      </c>
      <c r="AI3898" s="3">
        <v>75.3</v>
      </c>
      <c r="AJ3898" s="3" t="s">
        <v>92</v>
      </c>
      <c r="AK3898" s="3">
        <v>4</v>
      </c>
      <c r="AL3898" s="3">
        <v>0</v>
      </c>
    </row>
    <row r="3899" spans="31:38" x14ac:dyDescent="0.25">
      <c r="AE3899" s="3" t="str">
        <f t="shared" si="138"/>
        <v>RA_528_75.3_4_202425</v>
      </c>
      <c r="AF3899" s="3">
        <v>202425</v>
      </c>
      <c r="AG3899" s="3" t="s">
        <v>193</v>
      </c>
      <c r="AH3899" s="3">
        <v>528</v>
      </c>
      <c r="AI3899" s="3">
        <v>75.3</v>
      </c>
      <c r="AJ3899" s="3" t="s">
        <v>92</v>
      </c>
      <c r="AK3899" s="3">
        <v>4</v>
      </c>
      <c r="AL3899" s="3">
        <v>0</v>
      </c>
    </row>
    <row r="3900" spans="31:38" x14ac:dyDescent="0.25">
      <c r="AE3900" s="3" t="str">
        <f t="shared" si="138"/>
        <v>RA_532_75.3_4_202425</v>
      </c>
      <c r="AF3900" s="3">
        <v>202425</v>
      </c>
      <c r="AG3900" s="3" t="s">
        <v>193</v>
      </c>
      <c r="AH3900" s="3">
        <v>532</v>
      </c>
      <c r="AI3900" s="3">
        <v>75.3</v>
      </c>
      <c r="AJ3900" s="3" t="s">
        <v>92</v>
      </c>
      <c r="AK3900" s="3">
        <v>4</v>
      </c>
      <c r="AL3900" s="3">
        <v>0</v>
      </c>
    </row>
    <row r="3901" spans="31:38" x14ac:dyDescent="0.25">
      <c r="AE3901" s="3" t="str">
        <f t="shared" si="138"/>
        <v>RA_534_75.3_4_202425</v>
      </c>
      <c r="AF3901" s="3">
        <v>202425</v>
      </c>
      <c r="AG3901" s="3" t="s">
        <v>193</v>
      </c>
      <c r="AH3901" s="3">
        <v>534</v>
      </c>
      <c r="AI3901" s="3">
        <v>75.3</v>
      </c>
      <c r="AJ3901" s="3" t="s">
        <v>92</v>
      </c>
      <c r="AK3901" s="3">
        <v>4</v>
      </c>
      <c r="AL3901" s="3">
        <v>0</v>
      </c>
    </row>
    <row r="3902" spans="31:38" x14ac:dyDescent="0.25">
      <c r="AE3902" s="3" t="str">
        <f t="shared" si="138"/>
        <v>RA_536_75.3_4_202425</v>
      </c>
      <c r="AF3902" s="3">
        <v>202425</v>
      </c>
      <c r="AG3902" s="3" t="s">
        <v>193</v>
      </c>
      <c r="AH3902" s="3">
        <v>536</v>
      </c>
      <c r="AI3902" s="3">
        <v>75.3</v>
      </c>
      <c r="AJ3902" s="3" t="s">
        <v>92</v>
      </c>
      <c r="AK3902" s="3">
        <v>4</v>
      </c>
      <c r="AL3902" s="3">
        <v>0</v>
      </c>
    </row>
    <row r="3903" spans="31:38" x14ac:dyDescent="0.25">
      <c r="AE3903" s="3" t="str">
        <f t="shared" si="138"/>
        <v>RA_538_75.3_4_202425</v>
      </c>
      <c r="AF3903" s="3">
        <v>202425</v>
      </c>
      <c r="AG3903" s="3" t="s">
        <v>193</v>
      </c>
      <c r="AH3903" s="3">
        <v>538</v>
      </c>
      <c r="AI3903" s="3">
        <v>75.3</v>
      </c>
      <c r="AJ3903" s="3" t="s">
        <v>92</v>
      </c>
      <c r="AK3903" s="3">
        <v>4</v>
      </c>
      <c r="AL3903" s="3">
        <v>0</v>
      </c>
    </row>
    <row r="3904" spans="31:38" x14ac:dyDescent="0.25">
      <c r="AE3904" s="3" t="str">
        <f t="shared" si="138"/>
        <v>RA_512_75.3_4_202425</v>
      </c>
      <c r="AF3904" s="3">
        <v>202425</v>
      </c>
      <c r="AG3904" s="3" t="s">
        <v>193</v>
      </c>
      <c r="AH3904" s="3">
        <v>512</v>
      </c>
      <c r="AI3904" s="3">
        <v>75.3</v>
      </c>
      <c r="AJ3904" s="3" t="s">
        <v>92</v>
      </c>
      <c r="AK3904" s="3">
        <v>4</v>
      </c>
      <c r="AL3904" s="3">
        <v>0</v>
      </c>
    </row>
    <row r="3905" spans="31:38" x14ac:dyDescent="0.25">
      <c r="AE3905" s="3" t="str">
        <f t="shared" si="138"/>
        <v>RA_542_75.3_4_202425</v>
      </c>
      <c r="AF3905" s="3">
        <v>202425</v>
      </c>
      <c r="AG3905" s="3" t="s">
        <v>193</v>
      </c>
      <c r="AH3905" s="3">
        <v>542</v>
      </c>
      <c r="AI3905" s="3">
        <v>75.3</v>
      </c>
      <c r="AJ3905" s="3" t="s">
        <v>92</v>
      </c>
      <c r="AK3905" s="3">
        <v>4</v>
      </c>
      <c r="AL3905" s="3">
        <v>0</v>
      </c>
    </row>
    <row r="3906" spans="31:38" x14ac:dyDescent="0.25">
      <c r="AE3906" s="3" t="str">
        <f t="shared" si="138"/>
        <v>RA_530_75.3_4_202425</v>
      </c>
      <c r="AF3906" s="3">
        <v>202425</v>
      </c>
      <c r="AG3906" s="3" t="s">
        <v>193</v>
      </c>
      <c r="AH3906" s="3">
        <v>530</v>
      </c>
      <c r="AI3906" s="3">
        <v>75.3</v>
      </c>
      <c r="AJ3906" s="3" t="s">
        <v>92</v>
      </c>
      <c r="AK3906" s="3">
        <v>4</v>
      </c>
      <c r="AL3906" s="3">
        <v>0</v>
      </c>
    </row>
    <row r="3907" spans="31:38" x14ac:dyDescent="0.25">
      <c r="AE3907" s="3" t="str">
        <f t="shared" si="138"/>
        <v>RA_544_75.3_4_202425</v>
      </c>
      <c r="AF3907" s="3">
        <v>202425</v>
      </c>
      <c r="AG3907" s="3" t="s">
        <v>193</v>
      </c>
      <c r="AH3907" s="3">
        <v>544</v>
      </c>
      <c r="AI3907" s="3">
        <v>75.3</v>
      </c>
      <c r="AJ3907" s="3" t="s">
        <v>92</v>
      </c>
      <c r="AK3907" s="3">
        <v>4</v>
      </c>
      <c r="AL3907" s="3">
        <v>0</v>
      </c>
    </row>
    <row r="3908" spans="31:38" x14ac:dyDescent="0.25">
      <c r="AE3908" s="3" t="str">
        <f t="shared" ref="AE3908:AE3971" si="139">AG3908&amp;"_"&amp;AH3908&amp;"_"&amp;AI3908&amp;"_"&amp;AK3908&amp;"_"&amp;AF3908</f>
        <v>RA_552_76_4_202526</v>
      </c>
      <c r="AF3908" s="3">
        <v>202526</v>
      </c>
      <c r="AG3908" s="3" t="s">
        <v>193</v>
      </c>
      <c r="AH3908" s="3">
        <v>552</v>
      </c>
      <c r="AI3908" s="3">
        <v>76</v>
      </c>
      <c r="AJ3908" s="3" t="s">
        <v>205</v>
      </c>
      <c r="AK3908" s="3">
        <v>4</v>
      </c>
      <c r="AL3908" s="3">
        <v>1256.8899999999999</v>
      </c>
    </row>
    <row r="3909" spans="31:38" x14ac:dyDescent="0.25">
      <c r="AE3909" s="3" t="str">
        <f t="shared" si="139"/>
        <v>RA_545_76_4_202526</v>
      </c>
      <c r="AF3909" s="3">
        <v>202526</v>
      </c>
      <c r="AG3909" s="3" t="s">
        <v>193</v>
      </c>
      <c r="AH3909" s="3">
        <v>545</v>
      </c>
      <c r="AI3909" s="3">
        <v>76</v>
      </c>
      <c r="AJ3909" s="3" t="s">
        <v>205</v>
      </c>
      <c r="AK3909" s="3">
        <v>4</v>
      </c>
      <c r="AL3909" s="3">
        <v>0</v>
      </c>
    </row>
    <row r="3910" spans="31:38" x14ac:dyDescent="0.25">
      <c r="AE3910" s="3" t="str">
        <f t="shared" si="139"/>
        <v>RA_546_76_4_202526</v>
      </c>
      <c r="AF3910" s="3">
        <v>202526</v>
      </c>
      <c r="AG3910" s="3" t="s">
        <v>193</v>
      </c>
      <c r="AH3910" s="3">
        <v>546</v>
      </c>
      <c r="AI3910" s="3">
        <v>76</v>
      </c>
      <c r="AJ3910" s="3" t="s">
        <v>205</v>
      </c>
      <c r="AK3910" s="3">
        <v>4</v>
      </c>
      <c r="AL3910" s="3">
        <v>0</v>
      </c>
    </row>
    <row r="3911" spans="31:38" x14ac:dyDescent="0.25">
      <c r="AE3911" s="3" t="str">
        <f t="shared" si="139"/>
        <v>RA_548_76_4_202526</v>
      </c>
      <c r="AF3911" s="3">
        <v>202526</v>
      </c>
      <c r="AG3911" s="3" t="s">
        <v>193</v>
      </c>
      <c r="AH3911" s="3">
        <v>548</v>
      </c>
      <c r="AI3911" s="3">
        <v>76</v>
      </c>
      <c r="AJ3911" s="3" t="s">
        <v>205</v>
      </c>
      <c r="AK3911" s="3">
        <v>4</v>
      </c>
      <c r="AL3911" s="3">
        <v>0</v>
      </c>
    </row>
    <row r="3912" spans="31:38" x14ac:dyDescent="0.25">
      <c r="AE3912" s="3" t="str">
        <f t="shared" si="139"/>
        <v>RA_550_76_4_202526</v>
      </c>
      <c r="AF3912" s="3">
        <v>202526</v>
      </c>
      <c r="AG3912" s="3" t="s">
        <v>193</v>
      </c>
      <c r="AH3912" s="3">
        <v>550</v>
      </c>
      <c r="AI3912" s="3">
        <v>76</v>
      </c>
      <c r="AJ3912" s="3" t="s">
        <v>205</v>
      </c>
      <c r="AK3912" s="3">
        <v>4</v>
      </c>
      <c r="AL3912" s="3">
        <v>0</v>
      </c>
    </row>
    <row r="3913" spans="31:38" x14ac:dyDescent="0.25">
      <c r="AE3913" s="3" t="str">
        <f t="shared" si="139"/>
        <v>RA_586_76_4_202526</v>
      </c>
      <c r="AF3913" s="3">
        <v>202526</v>
      </c>
      <c r="AG3913" s="3" t="s">
        <v>193</v>
      </c>
      <c r="AH3913" s="3">
        <v>586</v>
      </c>
      <c r="AI3913" s="3">
        <v>76</v>
      </c>
      <c r="AJ3913" s="3" t="s">
        <v>205</v>
      </c>
      <c r="AK3913" s="3">
        <v>4</v>
      </c>
      <c r="AL3913" s="3">
        <v>0</v>
      </c>
    </row>
    <row r="3914" spans="31:38" x14ac:dyDescent="0.25">
      <c r="AE3914" s="3" t="str">
        <f t="shared" si="139"/>
        <v>RA_562_76_4_202526</v>
      </c>
      <c r="AF3914" s="3">
        <v>202526</v>
      </c>
      <c r="AG3914" s="3" t="s">
        <v>193</v>
      </c>
      <c r="AH3914" s="3">
        <v>562</v>
      </c>
      <c r="AI3914" s="3">
        <v>76</v>
      </c>
      <c r="AJ3914" s="3" t="s">
        <v>205</v>
      </c>
      <c r="AK3914" s="3">
        <v>4</v>
      </c>
      <c r="AL3914" s="3">
        <v>0</v>
      </c>
    </row>
    <row r="3915" spans="31:38" x14ac:dyDescent="0.25">
      <c r="AE3915" s="3" t="str">
        <f t="shared" si="139"/>
        <v>RA_566_76_4_202526</v>
      </c>
      <c r="AF3915" s="3">
        <v>202526</v>
      </c>
      <c r="AG3915" s="3" t="s">
        <v>193</v>
      </c>
      <c r="AH3915" s="3">
        <v>566</v>
      </c>
      <c r="AI3915" s="3">
        <v>76</v>
      </c>
      <c r="AJ3915" s="3" t="s">
        <v>205</v>
      </c>
      <c r="AK3915" s="3">
        <v>4</v>
      </c>
      <c r="AL3915" s="3">
        <v>0</v>
      </c>
    </row>
    <row r="3916" spans="31:38" x14ac:dyDescent="0.25">
      <c r="AE3916" s="3" t="str">
        <f t="shared" si="139"/>
        <v>RA_568_76_4_202526</v>
      </c>
      <c r="AF3916" s="3">
        <v>202526</v>
      </c>
      <c r="AG3916" s="3" t="s">
        <v>193</v>
      </c>
      <c r="AH3916" s="3">
        <v>568</v>
      </c>
      <c r="AI3916" s="3">
        <v>76</v>
      </c>
      <c r="AJ3916" s="3" t="s">
        <v>205</v>
      </c>
      <c r="AK3916" s="3">
        <v>4</v>
      </c>
      <c r="AL3916" s="3">
        <v>0</v>
      </c>
    </row>
    <row r="3917" spans="31:38" x14ac:dyDescent="0.25">
      <c r="AE3917" s="3" t="str">
        <f t="shared" si="139"/>
        <v>RA_572_76_4_202526</v>
      </c>
      <c r="AF3917" s="3">
        <v>202526</v>
      </c>
      <c r="AG3917" s="3" t="s">
        <v>193</v>
      </c>
      <c r="AH3917" s="3">
        <v>572</v>
      </c>
      <c r="AI3917" s="3">
        <v>76</v>
      </c>
      <c r="AJ3917" s="3" t="s">
        <v>205</v>
      </c>
      <c r="AK3917" s="3">
        <v>4</v>
      </c>
      <c r="AL3917" s="3">
        <v>0</v>
      </c>
    </row>
    <row r="3918" spans="31:38" x14ac:dyDescent="0.25">
      <c r="AE3918" s="3" t="str">
        <f t="shared" si="139"/>
        <v>RA_574_76_4_202526</v>
      </c>
      <c r="AF3918" s="3">
        <v>202526</v>
      </c>
      <c r="AG3918" s="3" t="s">
        <v>193</v>
      </c>
      <c r="AH3918" s="3">
        <v>574</v>
      </c>
      <c r="AI3918" s="3">
        <v>76</v>
      </c>
      <c r="AJ3918" s="3" t="s">
        <v>205</v>
      </c>
      <c r="AK3918" s="3">
        <v>4</v>
      </c>
      <c r="AL3918" s="3">
        <v>0</v>
      </c>
    </row>
    <row r="3919" spans="31:38" x14ac:dyDescent="0.25">
      <c r="AE3919" s="3" t="str">
        <f t="shared" si="139"/>
        <v>RA_576_76_4_202526</v>
      </c>
      <c r="AF3919" s="3">
        <v>202526</v>
      </c>
      <c r="AG3919" s="3" t="s">
        <v>193</v>
      </c>
      <c r="AH3919" s="3">
        <v>576</v>
      </c>
      <c r="AI3919" s="3">
        <v>76</v>
      </c>
      <c r="AJ3919" s="3" t="s">
        <v>205</v>
      </c>
      <c r="AK3919" s="3">
        <v>4</v>
      </c>
      <c r="AL3919" s="3">
        <v>0</v>
      </c>
    </row>
    <row r="3920" spans="31:38" x14ac:dyDescent="0.25">
      <c r="AE3920" s="3" t="str">
        <f t="shared" si="139"/>
        <v>RA_582_76_4_202526</v>
      </c>
      <c r="AF3920" s="3">
        <v>202526</v>
      </c>
      <c r="AG3920" s="3" t="s">
        <v>193</v>
      </c>
      <c r="AH3920" s="3">
        <v>582</v>
      </c>
      <c r="AI3920" s="3">
        <v>76</v>
      </c>
      <c r="AJ3920" s="3" t="s">
        <v>205</v>
      </c>
      <c r="AK3920" s="3">
        <v>4</v>
      </c>
      <c r="AL3920" s="3">
        <v>0</v>
      </c>
    </row>
    <row r="3921" spans="31:38" x14ac:dyDescent="0.25">
      <c r="AE3921" s="3" t="str">
        <f t="shared" si="139"/>
        <v>RA_544_76_4_202526</v>
      </c>
      <c r="AF3921" s="3">
        <v>202526</v>
      </c>
      <c r="AG3921" s="3" t="s">
        <v>193</v>
      </c>
      <c r="AH3921" s="3">
        <v>544</v>
      </c>
      <c r="AI3921" s="3">
        <v>76</v>
      </c>
      <c r="AJ3921" s="3" t="s">
        <v>205</v>
      </c>
      <c r="AK3921" s="3">
        <v>4</v>
      </c>
      <c r="AL3921" s="3">
        <v>650.82600000000002</v>
      </c>
    </row>
    <row r="3922" spans="31:38" x14ac:dyDescent="0.25">
      <c r="AE3922" s="3" t="str">
        <f t="shared" si="139"/>
        <v>RA_584_76_4_202526</v>
      </c>
      <c r="AF3922" s="3">
        <v>202526</v>
      </c>
      <c r="AG3922" s="3" t="s">
        <v>193</v>
      </c>
      <c r="AH3922" s="3">
        <v>584</v>
      </c>
      <c r="AI3922" s="3">
        <v>76</v>
      </c>
      <c r="AJ3922" s="3" t="s">
        <v>205</v>
      </c>
      <c r="AK3922" s="3">
        <v>4</v>
      </c>
      <c r="AL3922" s="3">
        <v>0</v>
      </c>
    </row>
    <row r="3923" spans="31:38" x14ac:dyDescent="0.25">
      <c r="AE3923" s="3" t="str">
        <f t="shared" si="139"/>
        <v>RA_512_76_4_202526</v>
      </c>
      <c r="AF3923" s="3">
        <v>202526</v>
      </c>
      <c r="AG3923" s="3" t="s">
        <v>193</v>
      </c>
      <c r="AH3923" s="3">
        <v>512</v>
      </c>
      <c r="AI3923" s="3">
        <v>76</v>
      </c>
      <c r="AJ3923" s="3" t="s">
        <v>205</v>
      </c>
      <c r="AK3923" s="3">
        <v>4</v>
      </c>
      <c r="AL3923" s="3">
        <v>251</v>
      </c>
    </row>
    <row r="3924" spans="31:38" x14ac:dyDescent="0.25">
      <c r="AE3924" s="3" t="str">
        <f t="shared" si="139"/>
        <v>RA_564_76_4_202526</v>
      </c>
      <c r="AF3924" s="3">
        <v>202526</v>
      </c>
      <c r="AG3924" s="3" t="s">
        <v>193</v>
      </c>
      <c r="AH3924" s="3">
        <v>564</v>
      </c>
      <c r="AI3924" s="3">
        <v>76</v>
      </c>
      <c r="AJ3924" s="3" t="s">
        <v>205</v>
      </c>
      <c r="AK3924" s="3">
        <v>4</v>
      </c>
      <c r="AL3924" s="3">
        <v>0</v>
      </c>
    </row>
    <row r="3925" spans="31:38" x14ac:dyDescent="0.25">
      <c r="AE3925" s="3" t="str">
        <f t="shared" si="139"/>
        <v>RA_514_76_4_202526</v>
      </c>
      <c r="AF3925" s="3">
        <v>202526</v>
      </c>
      <c r="AG3925" s="3" t="s">
        <v>193</v>
      </c>
      <c r="AH3925" s="3">
        <v>514</v>
      </c>
      <c r="AI3925" s="3">
        <v>76</v>
      </c>
      <c r="AJ3925" s="3" t="s">
        <v>205</v>
      </c>
      <c r="AK3925" s="3">
        <v>4</v>
      </c>
      <c r="AL3925" s="3">
        <v>0</v>
      </c>
    </row>
    <row r="3926" spans="31:38" x14ac:dyDescent="0.25">
      <c r="AE3926" s="3" t="str">
        <f t="shared" si="139"/>
        <v>RA_516_76_4_202526</v>
      </c>
      <c r="AF3926" s="3">
        <v>202526</v>
      </c>
      <c r="AG3926" s="3" t="s">
        <v>193</v>
      </c>
      <c r="AH3926" s="3">
        <v>516</v>
      </c>
      <c r="AI3926" s="3">
        <v>76</v>
      </c>
      <c r="AJ3926" s="3" t="s">
        <v>205</v>
      </c>
      <c r="AK3926" s="3">
        <v>4</v>
      </c>
      <c r="AL3926" s="3">
        <v>0</v>
      </c>
    </row>
    <row r="3927" spans="31:38" x14ac:dyDescent="0.25">
      <c r="AE3927" s="3" t="str">
        <f t="shared" si="139"/>
        <v>RA_518_76_4_202526</v>
      </c>
      <c r="AF3927" s="3">
        <v>202526</v>
      </c>
      <c r="AG3927" s="3" t="s">
        <v>193</v>
      </c>
      <c r="AH3927" s="3">
        <v>518</v>
      </c>
      <c r="AI3927" s="3">
        <v>76</v>
      </c>
      <c r="AJ3927" s="3" t="s">
        <v>205</v>
      </c>
      <c r="AK3927" s="3">
        <v>4</v>
      </c>
      <c r="AL3927" s="3">
        <v>238.9633121740589</v>
      </c>
    </row>
    <row r="3928" spans="31:38" x14ac:dyDescent="0.25">
      <c r="AE3928" s="3" t="str">
        <f t="shared" si="139"/>
        <v>RA_520_76_4_202526</v>
      </c>
      <c r="AF3928" s="3">
        <v>202526</v>
      </c>
      <c r="AG3928" s="3" t="s">
        <v>193</v>
      </c>
      <c r="AH3928" s="3">
        <v>520</v>
      </c>
      <c r="AI3928" s="3">
        <v>76</v>
      </c>
      <c r="AJ3928" s="3" t="s">
        <v>205</v>
      </c>
      <c r="AK3928" s="3">
        <v>4</v>
      </c>
      <c r="AL3928" s="3">
        <v>264.00700000000001</v>
      </c>
    </row>
    <row r="3929" spans="31:38" x14ac:dyDescent="0.25">
      <c r="AE3929" s="3" t="str">
        <f t="shared" si="139"/>
        <v>RA_522_76_4_202526</v>
      </c>
      <c r="AF3929" s="3">
        <v>202526</v>
      </c>
      <c r="AG3929" s="3" t="s">
        <v>193</v>
      </c>
      <c r="AH3929" s="3">
        <v>522</v>
      </c>
      <c r="AI3929" s="3">
        <v>76</v>
      </c>
      <c r="AJ3929" s="3" t="s">
        <v>205</v>
      </c>
      <c r="AK3929" s="3">
        <v>4</v>
      </c>
      <c r="AL3929" s="3">
        <v>44.244999999999997</v>
      </c>
    </row>
    <row r="3930" spans="31:38" x14ac:dyDescent="0.25">
      <c r="AE3930" s="3" t="str">
        <f t="shared" si="139"/>
        <v>RA_524_76_4_202526</v>
      </c>
      <c r="AF3930" s="3">
        <v>202526</v>
      </c>
      <c r="AG3930" s="3" t="s">
        <v>193</v>
      </c>
      <c r="AH3930" s="3">
        <v>524</v>
      </c>
      <c r="AI3930" s="3">
        <v>76</v>
      </c>
      <c r="AJ3930" s="3" t="s">
        <v>205</v>
      </c>
      <c r="AK3930" s="3">
        <v>4</v>
      </c>
      <c r="AL3930" s="3">
        <v>0</v>
      </c>
    </row>
    <row r="3931" spans="31:38" x14ac:dyDescent="0.25">
      <c r="AE3931" s="3" t="str">
        <f t="shared" si="139"/>
        <v>RA_540_76_4_202526</v>
      </c>
      <c r="AF3931" s="3">
        <v>202526</v>
      </c>
      <c r="AG3931" s="3" t="s">
        <v>193</v>
      </c>
      <c r="AH3931" s="3">
        <v>540</v>
      </c>
      <c r="AI3931" s="3">
        <v>76</v>
      </c>
      <c r="AJ3931" s="3" t="s">
        <v>205</v>
      </c>
      <c r="AK3931" s="3">
        <v>4</v>
      </c>
      <c r="AL3931" s="3">
        <v>1190.425</v>
      </c>
    </row>
    <row r="3932" spans="31:38" x14ac:dyDescent="0.25">
      <c r="AE3932" s="3" t="str">
        <f t="shared" si="139"/>
        <v>RA_528_76_4_202526</v>
      </c>
      <c r="AF3932" s="3">
        <v>202526</v>
      </c>
      <c r="AG3932" s="3" t="s">
        <v>193</v>
      </c>
      <c r="AH3932" s="3">
        <v>528</v>
      </c>
      <c r="AI3932" s="3">
        <v>76</v>
      </c>
      <c r="AJ3932" s="3" t="s">
        <v>205</v>
      </c>
      <c r="AK3932" s="3">
        <v>4</v>
      </c>
      <c r="AL3932" s="3">
        <v>0</v>
      </c>
    </row>
    <row r="3933" spans="31:38" x14ac:dyDescent="0.25">
      <c r="AE3933" s="3" t="str">
        <f t="shared" si="139"/>
        <v>RA_530_76_4_202526</v>
      </c>
      <c r="AF3933" s="3">
        <v>202526</v>
      </c>
      <c r="AG3933" s="3" t="s">
        <v>193</v>
      </c>
      <c r="AH3933" s="3">
        <v>530</v>
      </c>
      <c r="AI3933" s="3">
        <v>76</v>
      </c>
      <c r="AJ3933" s="3" t="s">
        <v>205</v>
      </c>
      <c r="AK3933" s="3">
        <v>4</v>
      </c>
      <c r="AL3933" s="3">
        <v>116.99</v>
      </c>
    </row>
    <row r="3934" spans="31:38" x14ac:dyDescent="0.25">
      <c r="AE3934" s="3" t="str">
        <f t="shared" si="139"/>
        <v>RA_532_76_4_202526</v>
      </c>
      <c r="AF3934" s="3">
        <v>202526</v>
      </c>
      <c r="AG3934" s="3" t="s">
        <v>193</v>
      </c>
      <c r="AH3934" s="3">
        <v>532</v>
      </c>
      <c r="AI3934" s="3">
        <v>76</v>
      </c>
      <c r="AJ3934" s="3" t="s">
        <v>205</v>
      </c>
      <c r="AK3934" s="3">
        <v>4</v>
      </c>
      <c r="AL3934" s="3">
        <v>1721.8</v>
      </c>
    </row>
    <row r="3935" spans="31:38" x14ac:dyDescent="0.25">
      <c r="AE3935" s="3" t="str">
        <f t="shared" si="139"/>
        <v>RA_534_76_4_202526</v>
      </c>
      <c r="AF3935" s="3">
        <v>202526</v>
      </c>
      <c r="AG3935" s="3" t="s">
        <v>193</v>
      </c>
      <c r="AH3935" s="3">
        <v>534</v>
      </c>
      <c r="AI3935" s="3">
        <v>76</v>
      </c>
      <c r="AJ3935" s="3" t="s">
        <v>205</v>
      </c>
      <c r="AK3935" s="3">
        <v>4</v>
      </c>
      <c r="AL3935" s="3">
        <v>0</v>
      </c>
    </row>
    <row r="3936" spans="31:38" x14ac:dyDescent="0.25">
      <c r="AE3936" s="3" t="str">
        <f t="shared" si="139"/>
        <v>RA_536_76_4_202526</v>
      </c>
      <c r="AF3936" s="3">
        <v>202526</v>
      </c>
      <c r="AG3936" s="3" t="s">
        <v>193</v>
      </c>
      <c r="AH3936" s="3">
        <v>536</v>
      </c>
      <c r="AI3936" s="3">
        <v>76</v>
      </c>
      <c r="AJ3936" s="3" t="s">
        <v>205</v>
      </c>
      <c r="AK3936" s="3">
        <v>4</v>
      </c>
      <c r="AL3936" s="3">
        <v>0</v>
      </c>
    </row>
    <row r="3937" spans="31:38" x14ac:dyDescent="0.25">
      <c r="AE3937" s="3" t="str">
        <f t="shared" si="139"/>
        <v>RA_538_76_4_202526</v>
      </c>
      <c r="AF3937" s="3">
        <v>202526</v>
      </c>
      <c r="AG3937" s="3" t="s">
        <v>193</v>
      </c>
      <c r="AH3937" s="3">
        <v>538</v>
      </c>
      <c r="AI3937" s="3">
        <v>76</v>
      </c>
      <c r="AJ3937" s="3" t="s">
        <v>205</v>
      </c>
      <c r="AK3937" s="3">
        <v>4</v>
      </c>
      <c r="AL3937" s="3">
        <v>395.92964044467362</v>
      </c>
    </row>
    <row r="3938" spans="31:38" x14ac:dyDescent="0.25">
      <c r="AE3938" s="3" t="str">
        <f t="shared" si="139"/>
        <v>RA_542_76_4_202526</v>
      </c>
      <c r="AF3938" s="3">
        <v>202526</v>
      </c>
      <c r="AG3938" s="3" t="s">
        <v>193</v>
      </c>
      <c r="AH3938" s="3">
        <v>542</v>
      </c>
      <c r="AI3938" s="3">
        <v>76</v>
      </c>
      <c r="AJ3938" s="3" t="s">
        <v>205</v>
      </c>
      <c r="AK3938" s="3">
        <v>4</v>
      </c>
      <c r="AL3938" s="3">
        <v>607.6</v>
      </c>
    </row>
    <row r="3939" spans="31:38" x14ac:dyDescent="0.25">
      <c r="AE3939" s="3" t="str">
        <f t="shared" si="139"/>
        <v>RA_526_76_4_202526</v>
      </c>
      <c r="AF3939" s="3">
        <v>202526</v>
      </c>
      <c r="AG3939" s="3" t="s">
        <v>193</v>
      </c>
      <c r="AH3939" s="3">
        <v>526</v>
      </c>
      <c r="AI3939" s="3">
        <v>76</v>
      </c>
      <c r="AJ3939" s="3" t="s">
        <v>205</v>
      </c>
      <c r="AK3939" s="3">
        <v>4</v>
      </c>
      <c r="AL3939" s="3">
        <v>9.6</v>
      </c>
    </row>
    <row r="3940" spans="31:38" x14ac:dyDescent="0.25">
      <c r="AE3940" s="3" t="str">
        <f t="shared" si="139"/>
        <v>RA_564_76_4_202425</v>
      </c>
      <c r="AF3940" s="3">
        <v>202425</v>
      </c>
      <c r="AG3940" s="3" t="s">
        <v>193</v>
      </c>
      <c r="AH3940" s="3">
        <v>564</v>
      </c>
      <c r="AI3940" s="3">
        <v>76</v>
      </c>
      <c r="AJ3940" s="3" t="s">
        <v>205</v>
      </c>
      <c r="AK3940" s="3">
        <v>4</v>
      </c>
      <c r="AL3940" s="3">
        <v>0</v>
      </c>
    </row>
    <row r="3941" spans="31:38" x14ac:dyDescent="0.25">
      <c r="AE3941" s="3" t="str">
        <f t="shared" si="139"/>
        <v>RA_546_76_4_202425</v>
      </c>
      <c r="AF3941" s="3">
        <v>202425</v>
      </c>
      <c r="AG3941" s="3" t="s">
        <v>193</v>
      </c>
      <c r="AH3941" s="3">
        <v>546</v>
      </c>
      <c r="AI3941" s="3">
        <v>76</v>
      </c>
      <c r="AJ3941" s="3" t="s">
        <v>205</v>
      </c>
      <c r="AK3941" s="3">
        <v>4</v>
      </c>
      <c r="AL3941" s="3">
        <v>0</v>
      </c>
    </row>
    <row r="3942" spans="31:38" x14ac:dyDescent="0.25">
      <c r="AE3942" s="3" t="str">
        <f t="shared" si="139"/>
        <v>RA_545_76_4_202425</v>
      </c>
      <c r="AF3942" s="3">
        <v>202425</v>
      </c>
      <c r="AG3942" s="3" t="s">
        <v>193</v>
      </c>
      <c r="AH3942" s="3">
        <v>545</v>
      </c>
      <c r="AI3942" s="3">
        <v>76</v>
      </c>
      <c r="AJ3942" s="3" t="s">
        <v>205</v>
      </c>
      <c r="AK3942" s="3">
        <v>4</v>
      </c>
      <c r="AL3942" s="3">
        <v>0</v>
      </c>
    </row>
    <row r="3943" spans="31:38" x14ac:dyDescent="0.25">
      <c r="AE3943" s="3" t="str">
        <f t="shared" si="139"/>
        <v>RA_548_76_4_202425</v>
      </c>
      <c r="AF3943" s="3">
        <v>202425</v>
      </c>
      <c r="AG3943" s="3" t="s">
        <v>193</v>
      </c>
      <c r="AH3943" s="3">
        <v>548</v>
      </c>
      <c r="AI3943" s="3">
        <v>76</v>
      </c>
      <c r="AJ3943" s="3" t="s">
        <v>205</v>
      </c>
      <c r="AK3943" s="3">
        <v>4</v>
      </c>
      <c r="AL3943" s="3">
        <v>0</v>
      </c>
    </row>
    <row r="3944" spans="31:38" x14ac:dyDescent="0.25">
      <c r="AE3944" s="3" t="str">
        <f t="shared" si="139"/>
        <v>RA_550_76_4_202425</v>
      </c>
      <c r="AF3944" s="3">
        <v>202425</v>
      </c>
      <c r="AG3944" s="3" t="s">
        <v>193</v>
      </c>
      <c r="AH3944" s="3">
        <v>550</v>
      </c>
      <c r="AI3944" s="3">
        <v>76</v>
      </c>
      <c r="AJ3944" s="3" t="s">
        <v>205</v>
      </c>
      <c r="AK3944" s="3">
        <v>4</v>
      </c>
      <c r="AL3944" s="3">
        <v>3.9940000000000002</v>
      </c>
    </row>
    <row r="3945" spans="31:38" x14ac:dyDescent="0.25">
      <c r="AE3945" s="3" t="str">
        <f t="shared" si="139"/>
        <v>RA_552_76_4_202425</v>
      </c>
      <c r="AF3945" s="3">
        <v>202425</v>
      </c>
      <c r="AG3945" s="3" t="s">
        <v>193</v>
      </c>
      <c r="AH3945" s="3">
        <v>552</v>
      </c>
      <c r="AI3945" s="3">
        <v>76</v>
      </c>
      <c r="AJ3945" s="3" t="s">
        <v>205</v>
      </c>
      <c r="AK3945" s="3">
        <v>4</v>
      </c>
      <c r="AL3945" s="3">
        <v>1316.64</v>
      </c>
    </row>
    <row r="3946" spans="31:38" x14ac:dyDescent="0.25">
      <c r="AE3946" s="3" t="str">
        <f t="shared" si="139"/>
        <v>RA_562_76_4_202425</v>
      </c>
      <c r="AF3946" s="3">
        <v>202425</v>
      </c>
      <c r="AG3946" s="3" t="s">
        <v>193</v>
      </c>
      <c r="AH3946" s="3">
        <v>562</v>
      </c>
      <c r="AI3946" s="3">
        <v>76</v>
      </c>
      <c r="AJ3946" s="3" t="s">
        <v>205</v>
      </c>
      <c r="AK3946" s="3">
        <v>4</v>
      </c>
      <c r="AL3946" s="3">
        <v>0</v>
      </c>
    </row>
    <row r="3947" spans="31:38" x14ac:dyDescent="0.25">
      <c r="AE3947" s="3" t="str">
        <f t="shared" si="139"/>
        <v>RA_566_76_4_202425</v>
      </c>
      <c r="AF3947" s="3">
        <v>202425</v>
      </c>
      <c r="AG3947" s="3" t="s">
        <v>193</v>
      </c>
      <c r="AH3947" s="3">
        <v>566</v>
      </c>
      <c r="AI3947" s="3">
        <v>76</v>
      </c>
      <c r="AJ3947" s="3" t="s">
        <v>205</v>
      </c>
      <c r="AK3947" s="3">
        <v>4</v>
      </c>
      <c r="AL3947" s="3">
        <v>0</v>
      </c>
    </row>
    <row r="3948" spans="31:38" x14ac:dyDescent="0.25">
      <c r="AE3948" s="3" t="str">
        <f t="shared" si="139"/>
        <v>RA_568_76_4_202425</v>
      </c>
      <c r="AF3948" s="3">
        <v>202425</v>
      </c>
      <c r="AG3948" s="3" t="s">
        <v>193</v>
      </c>
      <c r="AH3948" s="3">
        <v>568</v>
      </c>
      <c r="AI3948" s="3">
        <v>76</v>
      </c>
      <c r="AJ3948" s="3" t="s">
        <v>205</v>
      </c>
      <c r="AK3948" s="3">
        <v>4</v>
      </c>
      <c r="AL3948" s="3">
        <v>0</v>
      </c>
    </row>
    <row r="3949" spans="31:38" x14ac:dyDescent="0.25">
      <c r="AE3949" s="3" t="str">
        <f t="shared" si="139"/>
        <v>RA_572_76_4_202425</v>
      </c>
      <c r="AF3949" s="3">
        <v>202425</v>
      </c>
      <c r="AG3949" s="3" t="s">
        <v>193</v>
      </c>
      <c r="AH3949" s="3">
        <v>572</v>
      </c>
      <c r="AI3949" s="3">
        <v>76</v>
      </c>
      <c r="AJ3949" s="3" t="s">
        <v>205</v>
      </c>
      <c r="AK3949" s="3">
        <v>4</v>
      </c>
      <c r="AL3949" s="3">
        <v>0</v>
      </c>
    </row>
    <row r="3950" spans="31:38" x14ac:dyDescent="0.25">
      <c r="AE3950" s="3" t="str">
        <f t="shared" si="139"/>
        <v>RA_574_76_4_202425</v>
      </c>
      <c r="AF3950" s="3">
        <v>202425</v>
      </c>
      <c r="AG3950" s="3" t="s">
        <v>193</v>
      </c>
      <c r="AH3950" s="3">
        <v>574</v>
      </c>
      <c r="AI3950" s="3">
        <v>76</v>
      </c>
      <c r="AJ3950" s="3" t="s">
        <v>205</v>
      </c>
      <c r="AK3950" s="3">
        <v>4</v>
      </c>
      <c r="AL3950" s="3">
        <v>0</v>
      </c>
    </row>
    <row r="3951" spans="31:38" x14ac:dyDescent="0.25">
      <c r="AE3951" s="3" t="str">
        <f t="shared" si="139"/>
        <v>RA_576_76_4_202425</v>
      </c>
      <c r="AF3951" s="3">
        <v>202425</v>
      </c>
      <c r="AG3951" s="3" t="s">
        <v>193</v>
      </c>
      <c r="AH3951" s="3">
        <v>576</v>
      </c>
      <c r="AI3951" s="3">
        <v>76</v>
      </c>
      <c r="AJ3951" s="3" t="s">
        <v>205</v>
      </c>
      <c r="AK3951" s="3">
        <v>4</v>
      </c>
      <c r="AL3951" s="3">
        <v>0</v>
      </c>
    </row>
    <row r="3952" spans="31:38" x14ac:dyDescent="0.25">
      <c r="AE3952" s="3" t="str">
        <f t="shared" si="139"/>
        <v>RA_582_76_4_202425</v>
      </c>
      <c r="AF3952" s="3">
        <v>202425</v>
      </c>
      <c r="AG3952" s="3" t="s">
        <v>193</v>
      </c>
      <c r="AH3952" s="3">
        <v>582</v>
      </c>
      <c r="AI3952" s="3">
        <v>76</v>
      </c>
      <c r="AJ3952" s="3" t="s">
        <v>205</v>
      </c>
      <c r="AK3952" s="3">
        <v>4</v>
      </c>
      <c r="AL3952" s="3">
        <v>0</v>
      </c>
    </row>
    <row r="3953" spans="31:38" x14ac:dyDescent="0.25">
      <c r="AE3953" s="3" t="str">
        <f t="shared" si="139"/>
        <v>RA_586_76_4_202425</v>
      </c>
      <c r="AF3953" s="3">
        <v>202425</v>
      </c>
      <c r="AG3953" s="3" t="s">
        <v>193</v>
      </c>
      <c r="AH3953" s="3">
        <v>586</v>
      </c>
      <c r="AI3953" s="3">
        <v>76</v>
      </c>
      <c r="AJ3953" s="3" t="s">
        <v>205</v>
      </c>
      <c r="AK3953" s="3">
        <v>4</v>
      </c>
      <c r="AL3953" s="3">
        <v>0</v>
      </c>
    </row>
    <row r="3954" spans="31:38" x14ac:dyDescent="0.25">
      <c r="AE3954" s="3" t="str">
        <f t="shared" si="139"/>
        <v>RA_544_76_4_202425</v>
      </c>
      <c r="AF3954" s="3">
        <v>202425</v>
      </c>
      <c r="AG3954" s="3" t="s">
        <v>193</v>
      </c>
      <c r="AH3954" s="3">
        <v>544</v>
      </c>
      <c r="AI3954" s="3">
        <v>76</v>
      </c>
      <c r="AJ3954" s="3" t="s">
        <v>205</v>
      </c>
      <c r="AK3954" s="3">
        <v>4</v>
      </c>
      <c r="AL3954" s="3">
        <v>636.43600000000004</v>
      </c>
    </row>
    <row r="3955" spans="31:38" x14ac:dyDescent="0.25">
      <c r="AE3955" s="3" t="str">
        <f t="shared" si="139"/>
        <v>RA_584_76_4_202425</v>
      </c>
      <c r="AF3955" s="3">
        <v>202425</v>
      </c>
      <c r="AG3955" s="3" t="s">
        <v>193</v>
      </c>
      <c r="AH3955" s="3">
        <v>584</v>
      </c>
      <c r="AI3955" s="3">
        <v>76</v>
      </c>
      <c r="AJ3955" s="3" t="s">
        <v>205</v>
      </c>
      <c r="AK3955" s="3">
        <v>4</v>
      </c>
      <c r="AL3955" s="3">
        <v>0</v>
      </c>
    </row>
    <row r="3956" spans="31:38" x14ac:dyDescent="0.25">
      <c r="AE3956" s="3" t="str">
        <f t="shared" si="139"/>
        <v>RA_520_76_4_202425</v>
      </c>
      <c r="AF3956" s="3">
        <v>202425</v>
      </c>
      <c r="AG3956" s="3" t="s">
        <v>193</v>
      </c>
      <c r="AH3956" s="3">
        <v>520</v>
      </c>
      <c r="AI3956" s="3">
        <v>76</v>
      </c>
      <c r="AJ3956" s="3" t="s">
        <v>205</v>
      </c>
      <c r="AK3956" s="3">
        <v>4</v>
      </c>
      <c r="AL3956" s="3">
        <v>249.88499999999999</v>
      </c>
    </row>
    <row r="3957" spans="31:38" x14ac:dyDescent="0.25">
      <c r="AE3957" s="3" t="str">
        <f t="shared" si="139"/>
        <v>RA_514_76_4_202425</v>
      </c>
      <c r="AF3957" s="3">
        <v>202425</v>
      </c>
      <c r="AG3957" s="3" t="s">
        <v>193</v>
      </c>
      <c r="AH3957" s="3">
        <v>514</v>
      </c>
      <c r="AI3957" s="3">
        <v>76</v>
      </c>
      <c r="AJ3957" s="3" t="s">
        <v>205</v>
      </c>
      <c r="AK3957" s="3">
        <v>4</v>
      </c>
      <c r="AL3957" s="3">
        <v>0</v>
      </c>
    </row>
    <row r="3958" spans="31:38" x14ac:dyDescent="0.25">
      <c r="AE3958" s="3" t="str">
        <f t="shared" si="139"/>
        <v>RA_542_76_4_202425</v>
      </c>
      <c r="AF3958" s="3">
        <v>202425</v>
      </c>
      <c r="AG3958" s="3" t="s">
        <v>193</v>
      </c>
      <c r="AH3958" s="3">
        <v>542</v>
      </c>
      <c r="AI3958" s="3">
        <v>76</v>
      </c>
      <c r="AJ3958" s="3" t="s">
        <v>205</v>
      </c>
      <c r="AK3958" s="3">
        <v>4</v>
      </c>
      <c r="AL3958" s="3">
        <v>610.65899999999999</v>
      </c>
    </row>
    <row r="3959" spans="31:38" x14ac:dyDescent="0.25">
      <c r="AE3959" s="3" t="str">
        <f t="shared" si="139"/>
        <v>RA_512_76_4_202425</v>
      </c>
      <c r="AF3959" s="3">
        <v>202425</v>
      </c>
      <c r="AG3959" s="3" t="s">
        <v>193</v>
      </c>
      <c r="AH3959" s="3">
        <v>512</v>
      </c>
      <c r="AI3959" s="3">
        <v>76</v>
      </c>
      <c r="AJ3959" s="3" t="s">
        <v>205</v>
      </c>
      <c r="AK3959" s="3">
        <v>4</v>
      </c>
      <c r="AL3959" s="3">
        <v>233</v>
      </c>
    </row>
    <row r="3960" spans="31:38" x14ac:dyDescent="0.25">
      <c r="AE3960" s="3" t="str">
        <f t="shared" si="139"/>
        <v>RA_518_76_4_202425</v>
      </c>
      <c r="AF3960" s="3">
        <v>202425</v>
      </c>
      <c r="AG3960" s="3" t="s">
        <v>193</v>
      </c>
      <c r="AH3960" s="3">
        <v>518</v>
      </c>
      <c r="AI3960" s="3">
        <v>76</v>
      </c>
      <c r="AJ3960" s="3" t="s">
        <v>205</v>
      </c>
      <c r="AK3960" s="3">
        <v>4</v>
      </c>
      <c r="AL3960" s="3">
        <v>560.89200000000005</v>
      </c>
    </row>
    <row r="3961" spans="31:38" x14ac:dyDescent="0.25">
      <c r="AE3961" s="3" t="str">
        <f t="shared" si="139"/>
        <v>RA_522_76_4_202425</v>
      </c>
      <c r="AF3961" s="3">
        <v>202425</v>
      </c>
      <c r="AG3961" s="3" t="s">
        <v>193</v>
      </c>
      <c r="AH3961" s="3">
        <v>522</v>
      </c>
      <c r="AI3961" s="3">
        <v>76</v>
      </c>
      <c r="AJ3961" s="3" t="s">
        <v>205</v>
      </c>
      <c r="AK3961" s="3">
        <v>4</v>
      </c>
      <c r="AL3961" s="3">
        <v>43.526000000000003</v>
      </c>
    </row>
    <row r="3962" spans="31:38" x14ac:dyDescent="0.25">
      <c r="AE3962" s="3" t="str">
        <f t="shared" si="139"/>
        <v>RA_524_76_4_202425</v>
      </c>
      <c r="AF3962" s="3">
        <v>202425</v>
      </c>
      <c r="AG3962" s="3" t="s">
        <v>193</v>
      </c>
      <c r="AH3962" s="3">
        <v>524</v>
      </c>
      <c r="AI3962" s="3">
        <v>76</v>
      </c>
      <c r="AJ3962" s="3" t="s">
        <v>205</v>
      </c>
      <c r="AK3962" s="3">
        <v>4</v>
      </c>
      <c r="AL3962" s="3">
        <v>0</v>
      </c>
    </row>
    <row r="3963" spans="31:38" x14ac:dyDescent="0.25">
      <c r="AE3963" s="3" t="str">
        <f t="shared" si="139"/>
        <v>RA_526_76_4_202425</v>
      </c>
      <c r="AF3963" s="3">
        <v>202425</v>
      </c>
      <c r="AG3963" s="3" t="s">
        <v>193</v>
      </c>
      <c r="AH3963" s="3">
        <v>526</v>
      </c>
      <c r="AI3963" s="3">
        <v>76</v>
      </c>
      <c r="AJ3963" s="3" t="s">
        <v>205</v>
      </c>
      <c r="AK3963" s="3">
        <v>4</v>
      </c>
      <c r="AL3963" s="3">
        <v>9.5269999999999992</v>
      </c>
    </row>
    <row r="3964" spans="31:38" x14ac:dyDescent="0.25">
      <c r="AE3964" s="3" t="str">
        <f t="shared" si="139"/>
        <v>RA_538_76_4_202425</v>
      </c>
      <c r="AF3964" s="3">
        <v>202425</v>
      </c>
      <c r="AG3964" s="3" t="s">
        <v>193</v>
      </c>
      <c r="AH3964" s="3">
        <v>538</v>
      </c>
      <c r="AI3964" s="3">
        <v>76</v>
      </c>
      <c r="AJ3964" s="3" t="s">
        <v>205</v>
      </c>
      <c r="AK3964" s="3">
        <v>4</v>
      </c>
      <c r="AL3964" s="3">
        <v>363</v>
      </c>
    </row>
    <row r="3965" spans="31:38" x14ac:dyDescent="0.25">
      <c r="AE3965" s="3" t="str">
        <f t="shared" si="139"/>
        <v>RA_516_76_4_202425</v>
      </c>
      <c r="AF3965" s="3">
        <v>202425</v>
      </c>
      <c r="AG3965" s="3" t="s">
        <v>193</v>
      </c>
      <c r="AH3965" s="3">
        <v>516</v>
      </c>
      <c r="AI3965" s="3">
        <v>76</v>
      </c>
      <c r="AJ3965" s="3" t="s">
        <v>205</v>
      </c>
      <c r="AK3965" s="3">
        <v>4</v>
      </c>
      <c r="AL3965" s="3">
        <v>0</v>
      </c>
    </row>
    <row r="3966" spans="31:38" x14ac:dyDescent="0.25">
      <c r="AE3966" s="3" t="str">
        <f t="shared" si="139"/>
        <v>RA_540_76_4_202425</v>
      </c>
      <c r="AF3966" s="3">
        <v>202425</v>
      </c>
      <c r="AG3966" s="3" t="s">
        <v>193</v>
      </c>
      <c r="AH3966" s="3">
        <v>540</v>
      </c>
      <c r="AI3966" s="3">
        <v>76</v>
      </c>
      <c r="AJ3966" s="3" t="s">
        <v>205</v>
      </c>
      <c r="AK3966" s="3">
        <v>4</v>
      </c>
      <c r="AL3966" s="3">
        <v>925.19600000000003</v>
      </c>
    </row>
    <row r="3967" spans="31:38" x14ac:dyDescent="0.25">
      <c r="AE3967" s="3" t="str">
        <f t="shared" si="139"/>
        <v>RA_528_76_4_202425</v>
      </c>
      <c r="AF3967" s="3">
        <v>202425</v>
      </c>
      <c r="AG3967" s="3" t="s">
        <v>193</v>
      </c>
      <c r="AH3967" s="3">
        <v>528</v>
      </c>
      <c r="AI3967" s="3">
        <v>76</v>
      </c>
      <c r="AJ3967" s="3" t="s">
        <v>205</v>
      </c>
      <c r="AK3967" s="3">
        <v>4</v>
      </c>
      <c r="AL3967" s="3">
        <v>0</v>
      </c>
    </row>
    <row r="3968" spans="31:38" x14ac:dyDescent="0.25">
      <c r="AE3968" s="3" t="str">
        <f t="shared" si="139"/>
        <v>RA_536_76_4_202425</v>
      </c>
      <c r="AF3968" s="3">
        <v>202425</v>
      </c>
      <c r="AG3968" s="3" t="s">
        <v>193</v>
      </c>
      <c r="AH3968" s="3">
        <v>536</v>
      </c>
      <c r="AI3968" s="3">
        <v>76</v>
      </c>
      <c r="AJ3968" s="3" t="s">
        <v>205</v>
      </c>
      <c r="AK3968" s="3">
        <v>4</v>
      </c>
      <c r="AL3968" s="3">
        <v>0</v>
      </c>
    </row>
    <row r="3969" spans="31:38" x14ac:dyDescent="0.25">
      <c r="AE3969" s="3" t="str">
        <f t="shared" si="139"/>
        <v>RA_534_76_4_202425</v>
      </c>
      <c r="AF3969" s="3">
        <v>202425</v>
      </c>
      <c r="AG3969" s="3" t="s">
        <v>193</v>
      </c>
      <c r="AH3969" s="3">
        <v>534</v>
      </c>
      <c r="AI3969" s="3">
        <v>76</v>
      </c>
      <c r="AJ3969" s="3" t="s">
        <v>205</v>
      </c>
      <c r="AK3969" s="3">
        <v>4</v>
      </c>
      <c r="AL3969" s="3">
        <v>0</v>
      </c>
    </row>
    <row r="3970" spans="31:38" x14ac:dyDescent="0.25">
      <c r="AE3970" s="3" t="str">
        <f t="shared" si="139"/>
        <v>RA_532_76_4_202425</v>
      </c>
      <c r="AF3970" s="3">
        <v>202425</v>
      </c>
      <c r="AG3970" s="3" t="s">
        <v>193</v>
      </c>
      <c r="AH3970" s="3">
        <v>532</v>
      </c>
      <c r="AI3970" s="3">
        <v>76</v>
      </c>
      <c r="AJ3970" s="3" t="s">
        <v>205</v>
      </c>
      <c r="AK3970" s="3">
        <v>4</v>
      </c>
      <c r="AL3970" s="3">
        <v>1010.622</v>
      </c>
    </row>
    <row r="3971" spans="31:38" x14ac:dyDescent="0.25">
      <c r="AE3971" s="3" t="str">
        <f t="shared" si="139"/>
        <v>RA_530_76_4_202425</v>
      </c>
      <c r="AF3971" s="3">
        <v>202425</v>
      </c>
      <c r="AG3971" s="3" t="s">
        <v>193</v>
      </c>
      <c r="AH3971" s="3">
        <v>530</v>
      </c>
      <c r="AI3971" s="3">
        <v>76</v>
      </c>
      <c r="AJ3971" s="3" t="s">
        <v>205</v>
      </c>
      <c r="AK3971" s="3">
        <v>4</v>
      </c>
      <c r="AL3971" s="3">
        <v>201</v>
      </c>
    </row>
    <row r="3972" spans="31:38" x14ac:dyDescent="0.25">
      <c r="AE3972" s="3" t="str">
        <f t="shared" ref="AE3972:AE4035" si="140">AG3972&amp;"_"&amp;AH3972&amp;"_"&amp;AI3972&amp;"_"&amp;AK3972&amp;"_"&amp;AF3972</f>
        <v>RA_564_77_4_202526</v>
      </c>
      <c r="AF3972" s="3">
        <v>202526</v>
      </c>
      <c r="AG3972" s="3" t="s">
        <v>193</v>
      </c>
      <c r="AH3972" s="3">
        <v>564</v>
      </c>
      <c r="AI3972" s="3">
        <v>77</v>
      </c>
      <c r="AJ3972" s="3" t="s">
        <v>203</v>
      </c>
      <c r="AK3972" s="3">
        <v>4</v>
      </c>
      <c r="AL3972" s="3">
        <v>0</v>
      </c>
    </row>
    <row r="3973" spans="31:38" x14ac:dyDescent="0.25">
      <c r="AE3973" s="3" t="str">
        <f t="shared" si="140"/>
        <v>RA_512_77_4_202526</v>
      </c>
      <c r="AF3973" s="3">
        <v>202526</v>
      </c>
      <c r="AG3973" s="3" t="s">
        <v>193</v>
      </c>
      <c r="AH3973" s="3">
        <v>512</v>
      </c>
      <c r="AI3973" s="3">
        <v>77</v>
      </c>
      <c r="AJ3973" s="3" t="s">
        <v>203</v>
      </c>
      <c r="AK3973" s="3">
        <v>4</v>
      </c>
      <c r="AL3973" s="3">
        <v>0</v>
      </c>
    </row>
    <row r="3974" spans="31:38" x14ac:dyDescent="0.25">
      <c r="AE3974" s="3" t="str">
        <f t="shared" si="140"/>
        <v>RA_546_77_4_202526</v>
      </c>
      <c r="AF3974" s="3">
        <v>202526</v>
      </c>
      <c r="AG3974" s="3" t="s">
        <v>193</v>
      </c>
      <c r="AH3974" s="3">
        <v>546</v>
      </c>
      <c r="AI3974" s="3">
        <v>77</v>
      </c>
      <c r="AJ3974" s="3" t="s">
        <v>203</v>
      </c>
      <c r="AK3974" s="3">
        <v>4</v>
      </c>
      <c r="AL3974" s="3">
        <v>0</v>
      </c>
    </row>
    <row r="3975" spans="31:38" x14ac:dyDescent="0.25">
      <c r="AE3975" s="3" t="str">
        <f t="shared" si="140"/>
        <v>RA_548_77_4_202526</v>
      </c>
      <c r="AF3975" s="3">
        <v>202526</v>
      </c>
      <c r="AG3975" s="3" t="s">
        <v>193</v>
      </c>
      <c r="AH3975" s="3">
        <v>548</v>
      </c>
      <c r="AI3975" s="3">
        <v>77</v>
      </c>
      <c r="AJ3975" s="3" t="s">
        <v>203</v>
      </c>
      <c r="AK3975" s="3">
        <v>4</v>
      </c>
      <c r="AL3975" s="3">
        <v>0</v>
      </c>
    </row>
    <row r="3976" spans="31:38" x14ac:dyDescent="0.25">
      <c r="AE3976" s="3" t="str">
        <f t="shared" si="140"/>
        <v>RA_550_77_4_202526</v>
      </c>
      <c r="AF3976" s="3">
        <v>202526</v>
      </c>
      <c r="AG3976" s="3" t="s">
        <v>193</v>
      </c>
      <c r="AH3976" s="3">
        <v>550</v>
      </c>
      <c r="AI3976" s="3">
        <v>77</v>
      </c>
      <c r="AJ3976" s="3" t="s">
        <v>203</v>
      </c>
      <c r="AK3976" s="3">
        <v>4</v>
      </c>
      <c r="AL3976" s="3">
        <v>0</v>
      </c>
    </row>
    <row r="3977" spans="31:38" x14ac:dyDescent="0.25">
      <c r="AE3977" s="3" t="str">
        <f t="shared" si="140"/>
        <v>RA_552_77_4_202526</v>
      </c>
      <c r="AF3977" s="3">
        <v>202526</v>
      </c>
      <c r="AG3977" s="3" t="s">
        <v>193</v>
      </c>
      <c r="AH3977" s="3">
        <v>552</v>
      </c>
      <c r="AI3977" s="3">
        <v>77</v>
      </c>
      <c r="AJ3977" s="3" t="s">
        <v>203</v>
      </c>
      <c r="AK3977" s="3">
        <v>4</v>
      </c>
      <c r="AL3977" s="3">
        <v>0</v>
      </c>
    </row>
    <row r="3978" spans="31:38" x14ac:dyDescent="0.25">
      <c r="AE3978" s="3" t="str">
        <f t="shared" si="140"/>
        <v>RA_562_77_4_202526</v>
      </c>
      <c r="AF3978" s="3">
        <v>202526</v>
      </c>
      <c r="AG3978" s="3" t="s">
        <v>193</v>
      </c>
      <c r="AH3978" s="3">
        <v>562</v>
      </c>
      <c r="AI3978" s="3">
        <v>77</v>
      </c>
      <c r="AJ3978" s="3" t="s">
        <v>203</v>
      </c>
      <c r="AK3978" s="3">
        <v>4</v>
      </c>
      <c r="AL3978" s="3">
        <v>0</v>
      </c>
    </row>
    <row r="3979" spans="31:38" x14ac:dyDescent="0.25">
      <c r="AE3979" s="3" t="str">
        <f t="shared" si="140"/>
        <v>RA_566_77_4_202526</v>
      </c>
      <c r="AF3979" s="3">
        <v>202526</v>
      </c>
      <c r="AG3979" s="3" t="s">
        <v>193</v>
      </c>
      <c r="AH3979" s="3">
        <v>566</v>
      </c>
      <c r="AI3979" s="3">
        <v>77</v>
      </c>
      <c r="AJ3979" s="3" t="s">
        <v>203</v>
      </c>
      <c r="AK3979" s="3">
        <v>4</v>
      </c>
      <c r="AL3979" s="3">
        <v>0</v>
      </c>
    </row>
    <row r="3980" spans="31:38" x14ac:dyDescent="0.25">
      <c r="AE3980" s="3" t="str">
        <f t="shared" si="140"/>
        <v>RA_568_77_4_202526</v>
      </c>
      <c r="AF3980" s="3">
        <v>202526</v>
      </c>
      <c r="AG3980" s="3" t="s">
        <v>193</v>
      </c>
      <c r="AH3980" s="3">
        <v>568</v>
      </c>
      <c r="AI3980" s="3">
        <v>77</v>
      </c>
      <c r="AJ3980" s="3" t="s">
        <v>203</v>
      </c>
      <c r="AK3980" s="3">
        <v>4</v>
      </c>
      <c r="AL3980" s="3">
        <v>0</v>
      </c>
    </row>
    <row r="3981" spans="31:38" x14ac:dyDescent="0.25">
      <c r="AE3981" s="3" t="str">
        <f t="shared" si="140"/>
        <v>RA_572_77_4_202526</v>
      </c>
      <c r="AF3981" s="3">
        <v>202526</v>
      </c>
      <c r="AG3981" s="3" t="s">
        <v>193</v>
      </c>
      <c r="AH3981" s="3">
        <v>572</v>
      </c>
      <c r="AI3981" s="3">
        <v>77</v>
      </c>
      <c r="AJ3981" s="3" t="s">
        <v>203</v>
      </c>
      <c r="AK3981" s="3">
        <v>4</v>
      </c>
      <c r="AL3981" s="3">
        <v>0</v>
      </c>
    </row>
    <row r="3982" spans="31:38" x14ac:dyDescent="0.25">
      <c r="AE3982" s="3" t="str">
        <f t="shared" si="140"/>
        <v>RA_574_77_4_202526</v>
      </c>
      <c r="AF3982" s="3">
        <v>202526</v>
      </c>
      <c r="AG3982" s="3" t="s">
        <v>193</v>
      </c>
      <c r="AH3982" s="3">
        <v>574</v>
      </c>
      <c r="AI3982" s="3">
        <v>77</v>
      </c>
      <c r="AJ3982" s="3" t="s">
        <v>203</v>
      </c>
      <c r="AK3982" s="3">
        <v>4</v>
      </c>
      <c r="AL3982" s="3">
        <v>0</v>
      </c>
    </row>
    <row r="3983" spans="31:38" x14ac:dyDescent="0.25">
      <c r="AE3983" s="3" t="str">
        <f t="shared" si="140"/>
        <v>RA_576_77_4_202526</v>
      </c>
      <c r="AF3983" s="3">
        <v>202526</v>
      </c>
      <c r="AG3983" s="3" t="s">
        <v>193</v>
      </c>
      <c r="AH3983" s="3">
        <v>576</v>
      </c>
      <c r="AI3983" s="3">
        <v>77</v>
      </c>
      <c r="AJ3983" s="3" t="s">
        <v>203</v>
      </c>
      <c r="AK3983" s="3">
        <v>4</v>
      </c>
      <c r="AL3983" s="3">
        <v>0</v>
      </c>
    </row>
    <row r="3984" spans="31:38" x14ac:dyDescent="0.25">
      <c r="AE3984" s="3" t="str">
        <f t="shared" si="140"/>
        <v>RA_582_77_4_202526</v>
      </c>
      <c r="AF3984" s="3">
        <v>202526</v>
      </c>
      <c r="AG3984" s="3" t="s">
        <v>193</v>
      </c>
      <c r="AH3984" s="3">
        <v>582</v>
      </c>
      <c r="AI3984" s="3">
        <v>77</v>
      </c>
      <c r="AJ3984" s="3" t="s">
        <v>203</v>
      </c>
      <c r="AK3984" s="3">
        <v>4</v>
      </c>
      <c r="AL3984" s="3">
        <v>0</v>
      </c>
    </row>
    <row r="3985" spans="31:38" x14ac:dyDescent="0.25">
      <c r="AE3985" s="3" t="str">
        <f t="shared" si="140"/>
        <v>RA_586_77_4_202526</v>
      </c>
      <c r="AF3985" s="3">
        <v>202526</v>
      </c>
      <c r="AG3985" s="3" t="s">
        <v>193</v>
      </c>
      <c r="AH3985" s="3">
        <v>586</v>
      </c>
      <c r="AI3985" s="3">
        <v>77</v>
      </c>
      <c r="AJ3985" s="3" t="s">
        <v>203</v>
      </c>
      <c r="AK3985" s="3">
        <v>4</v>
      </c>
      <c r="AL3985" s="3">
        <v>0</v>
      </c>
    </row>
    <row r="3986" spans="31:38" x14ac:dyDescent="0.25">
      <c r="AE3986" s="3" t="str">
        <f t="shared" si="140"/>
        <v>RA_542_77_4_202526</v>
      </c>
      <c r="AF3986" s="3">
        <v>202526</v>
      </c>
      <c r="AG3986" s="3" t="s">
        <v>193</v>
      </c>
      <c r="AH3986" s="3">
        <v>542</v>
      </c>
      <c r="AI3986" s="3">
        <v>77</v>
      </c>
      <c r="AJ3986" s="3" t="s">
        <v>203</v>
      </c>
      <c r="AK3986" s="3">
        <v>4</v>
      </c>
      <c r="AL3986" s="3">
        <v>0</v>
      </c>
    </row>
    <row r="3987" spans="31:38" x14ac:dyDescent="0.25">
      <c r="AE3987" s="3" t="str">
        <f t="shared" si="140"/>
        <v>RA_584_77_4_202526</v>
      </c>
      <c r="AF3987" s="3">
        <v>202526</v>
      </c>
      <c r="AG3987" s="3" t="s">
        <v>193</v>
      </c>
      <c r="AH3987" s="3">
        <v>584</v>
      </c>
      <c r="AI3987" s="3">
        <v>77</v>
      </c>
      <c r="AJ3987" s="3" t="s">
        <v>203</v>
      </c>
      <c r="AK3987" s="3">
        <v>4</v>
      </c>
      <c r="AL3987" s="3">
        <v>0</v>
      </c>
    </row>
    <row r="3988" spans="31:38" x14ac:dyDescent="0.25">
      <c r="AE3988" s="3" t="str">
        <f t="shared" si="140"/>
        <v>RA_520_77_4_202526</v>
      </c>
      <c r="AF3988" s="3">
        <v>202526</v>
      </c>
      <c r="AG3988" s="3" t="s">
        <v>193</v>
      </c>
      <c r="AH3988" s="3">
        <v>520</v>
      </c>
      <c r="AI3988" s="3">
        <v>77</v>
      </c>
      <c r="AJ3988" s="3" t="s">
        <v>203</v>
      </c>
      <c r="AK3988" s="3">
        <v>4</v>
      </c>
      <c r="AL3988" s="3">
        <v>0</v>
      </c>
    </row>
    <row r="3989" spans="31:38" x14ac:dyDescent="0.25">
      <c r="AE3989" s="3" t="str">
        <f t="shared" si="140"/>
        <v>RA_545_77_4_202526</v>
      </c>
      <c r="AF3989" s="3">
        <v>202526</v>
      </c>
      <c r="AG3989" s="3" t="s">
        <v>193</v>
      </c>
      <c r="AH3989" s="3">
        <v>545</v>
      </c>
      <c r="AI3989" s="3">
        <v>77</v>
      </c>
      <c r="AJ3989" s="3" t="s">
        <v>203</v>
      </c>
      <c r="AK3989" s="3">
        <v>4</v>
      </c>
      <c r="AL3989" s="3">
        <v>37.988</v>
      </c>
    </row>
    <row r="3990" spans="31:38" x14ac:dyDescent="0.25">
      <c r="AE3990" s="3" t="str">
        <f t="shared" si="140"/>
        <v>RA_544_77_4_202526</v>
      </c>
      <c r="AF3990" s="3">
        <v>202526</v>
      </c>
      <c r="AG3990" s="3" t="s">
        <v>193</v>
      </c>
      <c r="AH3990" s="3">
        <v>544</v>
      </c>
      <c r="AI3990" s="3">
        <v>77</v>
      </c>
      <c r="AJ3990" s="3" t="s">
        <v>203</v>
      </c>
      <c r="AK3990" s="3">
        <v>4</v>
      </c>
      <c r="AL3990" s="3">
        <v>4</v>
      </c>
    </row>
    <row r="3991" spans="31:38" x14ac:dyDescent="0.25">
      <c r="AE3991" s="3" t="str">
        <f t="shared" si="140"/>
        <v>RA_514_77_4_202526</v>
      </c>
      <c r="AF3991" s="3">
        <v>202526</v>
      </c>
      <c r="AG3991" s="3" t="s">
        <v>193</v>
      </c>
      <c r="AH3991" s="3">
        <v>514</v>
      </c>
      <c r="AI3991" s="3">
        <v>77</v>
      </c>
      <c r="AJ3991" s="3" t="s">
        <v>203</v>
      </c>
      <c r="AK3991" s="3">
        <v>4</v>
      </c>
      <c r="AL3991" s="3">
        <v>0</v>
      </c>
    </row>
    <row r="3992" spans="31:38" x14ac:dyDescent="0.25">
      <c r="AE3992" s="3" t="str">
        <f t="shared" si="140"/>
        <v>RA_518_77_4_202526</v>
      </c>
      <c r="AF3992" s="3">
        <v>202526</v>
      </c>
      <c r="AG3992" s="3" t="s">
        <v>193</v>
      </c>
      <c r="AH3992" s="3">
        <v>518</v>
      </c>
      <c r="AI3992" s="3">
        <v>77</v>
      </c>
      <c r="AJ3992" s="3" t="s">
        <v>203</v>
      </c>
      <c r="AK3992" s="3">
        <v>4</v>
      </c>
      <c r="AL3992" s="3">
        <v>0</v>
      </c>
    </row>
    <row r="3993" spans="31:38" x14ac:dyDescent="0.25">
      <c r="AE3993" s="3" t="str">
        <f t="shared" si="140"/>
        <v>RA_522_77_4_202526</v>
      </c>
      <c r="AF3993" s="3">
        <v>202526</v>
      </c>
      <c r="AG3993" s="3" t="s">
        <v>193</v>
      </c>
      <c r="AH3993" s="3">
        <v>522</v>
      </c>
      <c r="AI3993" s="3">
        <v>77</v>
      </c>
      <c r="AJ3993" s="3" t="s">
        <v>203</v>
      </c>
      <c r="AK3993" s="3">
        <v>4</v>
      </c>
      <c r="AL3993" s="3">
        <v>0</v>
      </c>
    </row>
    <row r="3994" spans="31:38" x14ac:dyDescent="0.25">
      <c r="AE3994" s="3" t="str">
        <f t="shared" si="140"/>
        <v>RA_524_77_4_202526</v>
      </c>
      <c r="AF3994" s="3">
        <v>202526</v>
      </c>
      <c r="AG3994" s="3" t="s">
        <v>193</v>
      </c>
      <c r="AH3994" s="3">
        <v>524</v>
      </c>
      <c r="AI3994" s="3">
        <v>77</v>
      </c>
      <c r="AJ3994" s="3" t="s">
        <v>203</v>
      </c>
      <c r="AK3994" s="3">
        <v>4</v>
      </c>
      <c r="AL3994" s="3">
        <v>0</v>
      </c>
    </row>
    <row r="3995" spans="31:38" x14ac:dyDescent="0.25">
      <c r="AE3995" s="3" t="str">
        <f t="shared" si="140"/>
        <v>RA_526_77_4_202526</v>
      </c>
      <c r="AF3995" s="3">
        <v>202526</v>
      </c>
      <c r="AG3995" s="3" t="s">
        <v>193</v>
      </c>
      <c r="AH3995" s="3">
        <v>526</v>
      </c>
      <c r="AI3995" s="3">
        <v>77</v>
      </c>
      <c r="AJ3995" s="3" t="s">
        <v>203</v>
      </c>
      <c r="AK3995" s="3">
        <v>4</v>
      </c>
      <c r="AL3995" s="3">
        <v>0</v>
      </c>
    </row>
    <row r="3996" spans="31:38" x14ac:dyDescent="0.25">
      <c r="AE3996" s="3" t="str">
        <f t="shared" si="140"/>
        <v>RA_538_77_4_202526</v>
      </c>
      <c r="AF3996" s="3">
        <v>202526</v>
      </c>
      <c r="AG3996" s="3" t="s">
        <v>193</v>
      </c>
      <c r="AH3996" s="3">
        <v>538</v>
      </c>
      <c r="AI3996" s="3">
        <v>77</v>
      </c>
      <c r="AJ3996" s="3" t="s">
        <v>203</v>
      </c>
      <c r="AK3996" s="3">
        <v>4</v>
      </c>
      <c r="AL3996" s="3">
        <v>0.32015873890404872</v>
      </c>
    </row>
    <row r="3997" spans="31:38" x14ac:dyDescent="0.25">
      <c r="AE3997" s="3" t="str">
        <f t="shared" si="140"/>
        <v>RA_516_77_4_202526</v>
      </c>
      <c r="AF3997" s="3">
        <v>202526</v>
      </c>
      <c r="AG3997" s="3" t="s">
        <v>193</v>
      </c>
      <c r="AH3997" s="3">
        <v>516</v>
      </c>
      <c r="AI3997" s="3">
        <v>77</v>
      </c>
      <c r="AJ3997" s="3" t="s">
        <v>203</v>
      </c>
      <c r="AK3997" s="3">
        <v>4</v>
      </c>
      <c r="AL3997" s="3">
        <v>0</v>
      </c>
    </row>
    <row r="3998" spans="31:38" x14ac:dyDescent="0.25">
      <c r="AE3998" s="3" t="str">
        <f t="shared" si="140"/>
        <v>RA_540_77_4_202526</v>
      </c>
      <c r="AF3998" s="3">
        <v>202526</v>
      </c>
      <c r="AG3998" s="3" t="s">
        <v>193</v>
      </c>
      <c r="AH3998" s="3">
        <v>540</v>
      </c>
      <c r="AI3998" s="3">
        <v>77</v>
      </c>
      <c r="AJ3998" s="3" t="s">
        <v>203</v>
      </c>
      <c r="AK3998" s="3">
        <v>4</v>
      </c>
      <c r="AL3998" s="3">
        <v>-1.002</v>
      </c>
    </row>
    <row r="3999" spans="31:38" x14ac:dyDescent="0.25">
      <c r="AE3999" s="3" t="str">
        <f t="shared" si="140"/>
        <v>RA_528_77_4_202526</v>
      </c>
      <c r="AF3999" s="3">
        <v>202526</v>
      </c>
      <c r="AG3999" s="3" t="s">
        <v>193</v>
      </c>
      <c r="AH3999" s="3">
        <v>528</v>
      </c>
      <c r="AI3999" s="3">
        <v>77</v>
      </c>
      <c r="AJ3999" s="3" t="s">
        <v>203</v>
      </c>
      <c r="AK3999" s="3">
        <v>4</v>
      </c>
      <c r="AL3999" s="3">
        <v>0</v>
      </c>
    </row>
    <row r="4000" spans="31:38" x14ac:dyDescent="0.25">
      <c r="AE4000" s="3" t="str">
        <f t="shared" si="140"/>
        <v>RA_536_77_4_202526</v>
      </c>
      <c r="AF4000" s="3">
        <v>202526</v>
      </c>
      <c r="AG4000" s="3" t="s">
        <v>193</v>
      </c>
      <c r="AH4000" s="3">
        <v>536</v>
      </c>
      <c r="AI4000" s="3">
        <v>77</v>
      </c>
      <c r="AJ4000" s="3" t="s">
        <v>203</v>
      </c>
      <c r="AK4000" s="3">
        <v>4</v>
      </c>
      <c r="AL4000" s="3">
        <v>0</v>
      </c>
    </row>
    <row r="4001" spans="31:38" x14ac:dyDescent="0.25">
      <c r="AE4001" s="3" t="str">
        <f t="shared" si="140"/>
        <v>RA_534_77_4_202526</v>
      </c>
      <c r="AF4001" s="3">
        <v>202526</v>
      </c>
      <c r="AG4001" s="3" t="s">
        <v>193</v>
      </c>
      <c r="AH4001" s="3">
        <v>534</v>
      </c>
      <c r="AI4001" s="3">
        <v>77</v>
      </c>
      <c r="AJ4001" s="3" t="s">
        <v>203</v>
      </c>
      <c r="AK4001" s="3">
        <v>4</v>
      </c>
      <c r="AL4001" s="3">
        <v>0</v>
      </c>
    </row>
    <row r="4002" spans="31:38" x14ac:dyDescent="0.25">
      <c r="AE4002" s="3" t="str">
        <f t="shared" si="140"/>
        <v>RA_532_77_4_202526</v>
      </c>
      <c r="AF4002" s="3">
        <v>202526</v>
      </c>
      <c r="AG4002" s="3" t="s">
        <v>193</v>
      </c>
      <c r="AH4002" s="3">
        <v>532</v>
      </c>
      <c r="AI4002" s="3">
        <v>77</v>
      </c>
      <c r="AJ4002" s="3" t="s">
        <v>203</v>
      </c>
      <c r="AK4002" s="3">
        <v>4</v>
      </c>
      <c r="AL4002" s="3">
        <v>0</v>
      </c>
    </row>
    <row r="4003" spans="31:38" x14ac:dyDescent="0.25">
      <c r="AE4003" s="3" t="str">
        <f t="shared" si="140"/>
        <v>RA_530_77_4_202526</v>
      </c>
      <c r="AF4003" s="3">
        <v>202526</v>
      </c>
      <c r="AG4003" s="3" t="s">
        <v>193</v>
      </c>
      <c r="AH4003" s="3">
        <v>530</v>
      </c>
      <c r="AI4003" s="3">
        <v>77</v>
      </c>
      <c r="AJ4003" s="3" t="s">
        <v>203</v>
      </c>
      <c r="AK4003" s="3">
        <v>4</v>
      </c>
      <c r="AL4003" s="3">
        <v>0</v>
      </c>
    </row>
    <row r="4004" spans="31:38" x14ac:dyDescent="0.25">
      <c r="AE4004" s="3" t="str">
        <f t="shared" si="140"/>
        <v>RA_564_77_4_202425</v>
      </c>
      <c r="AF4004" s="3">
        <v>202425</v>
      </c>
      <c r="AG4004" s="3" t="s">
        <v>193</v>
      </c>
      <c r="AH4004" s="3">
        <v>564</v>
      </c>
      <c r="AI4004" s="3">
        <v>77</v>
      </c>
      <c r="AJ4004" s="3" t="s">
        <v>203</v>
      </c>
      <c r="AK4004" s="3">
        <v>4</v>
      </c>
      <c r="AL4004" s="3">
        <v>0</v>
      </c>
    </row>
    <row r="4005" spans="31:38" x14ac:dyDescent="0.25">
      <c r="AE4005" s="3" t="str">
        <f t="shared" si="140"/>
        <v>RA_562_77_4_202425</v>
      </c>
      <c r="AF4005" s="3">
        <v>202425</v>
      </c>
      <c r="AG4005" s="3" t="s">
        <v>193</v>
      </c>
      <c r="AH4005" s="3">
        <v>562</v>
      </c>
      <c r="AI4005" s="3">
        <v>77</v>
      </c>
      <c r="AJ4005" s="3" t="s">
        <v>203</v>
      </c>
      <c r="AK4005" s="3">
        <v>4</v>
      </c>
      <c r="AL4005" s="3">
        <v>0</v>
      </c>
    </row>
    <row r="4006" spans="31:38" x14ac:dyDescent="0.25">
      <c r="AE4006" s="3" t="str">
        <f t="shared" si="140"/>
        <v>RA_552_77_4_202425</v>
      </c>
      <c r="AF4006" s="3">
        <v>202425</v>
      </c>
      <c r="AG4006" s="3" t="s">
        <v>193</v>
      </c>
      <c r="AH4006" s="3">
        <v>552</v>
      </c>
      <c r="AI4006" s="3">
        <v>77</v>
      </c>
      <c r="AJ4006" s="3" t="s">
        <v>203</v>
      </c>
      <c r="AK4006" s="3">
        <v>4</v>
      </c>
      <c r="AL4006" s="3">
        <v>0</v>
      </c>
    </row>
    <row r="4007" spans="31:38" x14ac:dyDescent="0.25">
      <c r="AE4007" s="3" t="str">
        <f t="shared" si="140"/>
        <v>RA_550_77_4_202425</v>
      </c>
      <c r="AF4007" s="3">
        <v>202425</v>
      </c>
      <c r="AG4007" s="3" t="s">
        <v>193</v>
      </c>
      <c r="AH4007" s="3">
        <v>550</v>
      </c>
      <c r="AI4007" s="3">
        <v>77</v>
      </c>
      <c r="AJ4007" s="3" t="s">
        <v>203</v>
      </c>
      <c r="AK4007" s="3">
        <v>4</v>
      </c>
      <c r="AL4007" s="3">
        <v>0</v>
      </c>
    </row>
    <row r="4008" spans="31:38" x14ac:dyDescent="0.25">
      <c r="AE4008" s="3" t="str">
        <f t="shared" si="140"/>
        <v>RA_566_77_4_202425</v>
      </c>
      <c r="AF4008" s="3">
        <v>202425</v>
      </c>
      <c r="AG4008" s="3" t="s">
        <v>193</v>
      </c>
      <c r="AH4008" s="3">
        <v>566</v>
      </c>
      <c r="AI4008" s="3">
        <v>77</v>
      </c>
      <c r="AJ4008" s="3" t="s">
        <v>203</v>
      </c>
      <c r="AK4008" s="3">
        <v>4</v>
      </c>
      <c r="AL4008" s="3">
        <v>0</v>
      </c>
    </row>
    <row r="4009" spans="31:38" x14ac:dyDescent="0.25">
      <c r="AE4009" s="3" t="str">
        <f t="shared" si="140"/>
        <v>RA_546_77_4_202425</v>
      </c>
      <c r="AF4009" s="3">
        <v>202425</v>
      </c>
      <c r="AG4009" s="3" t="s">
        <v>193</v>
      </c>
      <c r="AH4009" s="3">
        <v>546</v>
      </c>
      <c r="AI4009" s="3">
        <v>77</v>
      </c>
      <c r="AJ4009" s="3" t="s">
        <v>203</v>
      </c>
      <c r="AK4009" s="3">
        <v>4</v>
      </c>
      <c r="AL4009" s="3">
        <v>0</v>
      </c>
    </row>
    <row r="4010" spans="31:38" x14ac:dyDescent="0.25">
      <c r="AE4010" s="3" t="str">
        <f t="shared" si="140"/>
        <v>RA_582_77_4_202425</v>
      </c>
      <c r="AF4010" s="3">
        <v>202425</v>
      </c>
      <c r="AG4010" s="3" t="s">
        <v>193</v>
      </c>
      <c r="AH4010" s="3">
        <v>582</v>
      </c>
      <c r="AI4010" s="3">
        <v>77</v>
      </c>
      <c r="AJ4010" s="3" t="s">
        <v>203</v>
      </c>
      <c r="AK4010" s="3">
        <v>4</v>
      </c>
      <c r="AL4010" s="3">
        <v>0</v>
      </c>
    </row>
    <row r="4011" spans="31:38" x14ac:dyDescent="0.25">
      <c r="AE4011" s="3" t="str">
        <f t="shared" si="140"/>
        <v>RA_548_77_4_202425</v>
      </c>
      <c r="AF4011" s="3">
        <v>202425</v>
      </c>
      <c r="AG4011" s="3" t="s">
        <v>193</v>
      </c>
      <c r="AH4011" s="3">
        <v>548</v>
      </c>
      <c r="AI4011" s="3">
        <v>77</v>
      </c>
      <c r="AJ4011" s="3" t="s">
        <v>203</v>
      </c>
      <c r="AK4011" s="3">
        <v>4</v>
      </c>
      <c r="AL4011" s="3">
        <v>0</v>
      </c>
    </row>
    <row r="4012" spans="31:38" x14ac:dyDescent="0.25">
      <c r="AE4012" s="3" t="str">
        <f t="shared" si="140"/>
        <v>RA_568_77_4_202425</v>
      </c>
      <c r="AF4012" s="3">
        <v>202425</v>
      </c>
      <c r="AG4012" s="3" t="s">
        <v>193</v>
      </c>
      <c r="AH4012" s="3">
        <v>568</v>
      </c>
      <c r="AI4012" s="3">
        <v>77</v>
      </c>
      <c r="AJ4012" s="3" t="s">
        <v>203</v>
      </c>
      <c r="AK4012" s="3">
        <v>4</v>
      </c>
      <c r="AL4012" s="3">
        <v>0</v>
      </c>
    </row>
    <row r="4013" spans="31:38" x14ac:dyDescent="0.25">
      <c r="AE4013" s="3" t="str">
        <f t="shared" si="140"/>
        <v>RA_572_77_4_202425</v>
      </c>
      <c r="AF4013" s="3">
        <v>202425</v>
      </c>
      <c r="AG4013" s="3" t="s">
        <v>193</v>
      </c>
      <c r="AH4013" s="3">
        <v>572</v>
      </c>
      <c r="AI4013" s="3">
        <v>77</v>
      </c>
      <c r="AJ4013" s="3" t="s">
        <v>203</v>
      </c>
      <c r="AK4013" s="3">
        <v>4</v>
      </c>
      <c r="AL4013" s="3">
        <v>0</v>
      </c>
    </row>
    <row r="4014" spans="31:38" x14ac:dyDescent="0.25">
      <c r="AE4014" s="3" t="str">
        <f t="shared" si="140"/>
        <v>RA_586_77_4_202425</v>
      </c>
      <c r="AF4014" s="3">
        <v>202425</v>
      </c>
      <c r="AG4014" s="3" t="s">
        <v>193</v>
      </c>
      <c r="AH4014" s="3">
        <v>586</v>
      </c>
      <c r="AI4014" s="3">
        <v>77</v>
      </c>
      <c r="AJ4014" s="3" t="s">
        <v>203</v>
      </c>
      <c r="AK4014" s="3">
        <v>4</v>
      </c>
      <c r="AL4014" s="3">
        <v>0</v>
      </c>
    </row>
    <row r="4015" spans="31:38" x14ac:dyDescent="0.25">
      <c r="AE4015" s="3" t="str">
        <f t="shared" si="140"/>
        <v>RA_576_77_4_202425</v>
      </c>
      <c r="AF4015" s="3">
        <v>202425</v>
      </c>
      <c r="AG4015" s="3" t="s">
        <v>193</v>
      </c>
      <c r="AH4015" s="3">
        <v>576</v>
      </c>
      <c r="AI4015" s="3">
        <v>77</v>
      </c>
      <c r="AJ4015" s="3" t="s">
        <v>203</v>
      </c>
      <c r="AK4015" s="3">
        <v>4</v>
      </c>
      <c r="AL4015" s="3">
        <v>0</v>
      </c>
    </row>
    <row r="4016" spans="31:38" x14ac:dyDescent="0.25">
      <c r="AE4016" s="3" t="str">
        <f t="shared" si="140"/>
        <v>RA_584_77_4_202425</v>
      </c>
      <c r="AF4016" s="3">
        <v>202425</v>
      </c>
      <c r="AG4016" s="3" t="s">
        <v>193</v>
      </c>
      <c r="AH4016" s="3">
        <v>584</v>
      </c>
      <c r="AI4016" s="3">
        <v>77</v>
      </c>
      <c r="AJ4016" s="3" t="s">
        <v>203</v>
      </c>
      <c r="AK4016" s="3">
        <v>4</v>
      </c>
      <c r="AL4016" s="3">
        <v>0</v>
      </c>
    </row>
    <row r="4017" spans="31:38" x14ac:dyDescent="0.25">
      <c r="AE4017" s="3" t="str">
        <f t="shared" si="140"/>
        <v>RA_544_77_4_202425</v>
      </c>
      <c r="AF4017" s="3">
        <v>202425</v>
      </c>
      <c r="AG4017" s="3" t="s">
        <v>193</v>
      </c>
      <c r="AH4017" s="3">
        <v>544</v>
      </c>
      <c r="AI4017" s="3">
        <v>77</v>
      </c>
      <c r="AJ4017" s="3" t="s">
        <v>203</v>
      </c>
      <c r="AK4017" s="3">
        <v>4</v>
      </c>
      <c r="AL4017" s="3">
        <v>4</v>
      </c>
    </row>
    <row r="4018" spans="31:38" x14ac:dyDescent="0.25">
      <c r="AE4018" s="3" t="str">
        <f t="shared" si="140"/>
        <v>RA_542_77_4_202425</v>
      </c>
      <c r="AF4018" s="3">
        <v>202425</v>
      </c>
      <c r="AG4018" s="3" t="s">
        <v>193</v>
      </c>
      <c r="AH4018" s="3">
        <v>542</v>
      </c>
      <c r="AI4018" s="3">
        <v>77</v>
      </c>
      <c r="AJ4018" s="3" t="s">
        <v>203</v>
      </c>
      <c r="AK4018" s="3">
        <v>4</v>
      </c>
      <c r="AL4018" s="3">
        <v>0</v>
      </c>
    </row>
    <row r="4019" spans="31:38" x14ac:dyDescent="0.25">
      <c r="AE4019" s="3" t="str">
        <f t="shared" si="140"/>
        <v>RA_574_77_4_202425</v>
      </c>
      <c r="AF4019" s="3">
        <v>202425</v>
      </c>
      <c r="AG4019" s="3" t="s">
        <v>193</v>
      </c>
      <c r="AH4019" s="3">
        <v>574</v>
      </c>
      <c r="AI4019" s="3">
        <v>77</v>
      </c>
      <c r="AJ4019" s="3" t="s">
        <v>203</v>
      </c>
      <c r="AK4019" s="3">
        <v>4</v>
      </c>
      <c r="AL4019" s="3">
        <v>0</v>
      </c>
    </row>
    <row r="4020" spans="31:38" x14ac:dyDescent="0.25">
      <c r="AE4020" s="3" t="str">
        <f t="shared" si="140"/>
        <v>RA_514_77_4_202425</v>
      </c>
      <c r="AF4020" s="3">
        <v>202425</v>
      </c>
      <c r="AG4020" s="3" t="s">
        <v>193</v>
      </c>
      <c r="AH4020" s="3">
        <v>514</v>
      </c>
      <c r="AI4020" s="3">
        <v>77</v>
      </c>
      <c r="AJ4020" s="3" t="s">
        <v>203</v>
      </c>
      <c r="AK4020" s="3">
        <v>4</v>
      </c>
      <c r="AL4020" s="3">
        <v>0</v>
      </c>
    </row>
    <row r="4021" spans="31:38" x14ac:dyDescent="0.25">
      <c r="AE4021" s="3" t="str">
        <f t="shared" si="140"/>
        <v>RA_545_77_4_202425</v>
      </c>
      <c r="AF4021" s="3">
        <v>202425</v>
      </c>
      <c r="AG4021" s="3" t="s">
        <v>193</v>
      </c>
      <c r="AH4021" s="3">
        <v>545</v>
      </c>
      <c r="AI4021" s="3">
        <v>77</v>
      </c>
      <c r="AJ4021" s="3" t="s">
        <v>203</v>
      </c>
      <c r="AK4021" s="3">
        <v>4</v>
      </c>
      <c r="AL4021" s="3">
        <v>36.61</v>
      </c>
    </row>
    <row r="4022" spans="31:38" x14ac:dyDescent="0.25">
      <c r="AE4022" s="3" t="str">
        <f t="shared" si="140"/>
        <v>RA_512_77_4_202425</v>
      </c>
      <c r="AF4022" s="3">
        <v>202425</v>
      </c>
      <c r="AG4022" s="3" t="s">
        <v>193</v>
      </c>
      <c r="AH4022" s="3">
        <v>512</v>
      </c>
      <c r="AI4022" s="3">
        <v>77</v>
      </c>
      <c r="AJ4022" s="3" t="s">
        <v>203</v>
      </c>
      <c r="AK4022" s="3">
        <v>4</v>
      </c>
      <c r="AL4022" s="3">
        <v>0</v>
      </c>
    </row>
    <row r="4023" spans="31:38" x14ac:dyDescent="0.25">
      <c r="AE4023" s="3" t="str">
        <f t="shared" si="140"/>
        <v>RA_516_77_4_202425</v>
      </c>
      <c r="AF4023" s="3">
        <v>202425</v>
      </c>
      <c r="AG4023" s="3" t="s">
        <v>193</v>
      </c>
      <c r="AH4023" s="3">
        <v>516</v>
      </c>
      <c r="AI4023" s="3">
        <v>77</v>
      </c>
      <c r="AJ4023" s="3" t="s">
        <v>203</v>
      </c>
      <c r="AK4023" s="3">
        <v>4</v>
      </c>
      <c r="AL4023" s="3">
        <v>0</v>
      </c>
    </row>
    <row r="4024" spans="31:38" x14ac:dyDescent="0.25">
      <c r="AE4024" s="3" t="str">
        <f t="shared" si="140"/>
        <v>RA_518_77_4_202425</v>
      </c>
      <c r="AF4024" s="3">
        <v>202425</v>
      </c>
      <c r="AG4024" s="3" t="s">
        <v>193</v>
      </c>
      <c r="AH4024" s="3">
        <v>518</v>
      </c>
      <c r="AI4024" s="3">
        <v>77</v>
      </c>
      <c r="AJ4024" s="3" t="s">
        <v>203</v>
      </c>
      <c r="AK4024" s="3">
        <v>4</v>
      </c>
      <c r="AL4024" s="3">
        <v>0</v>
      </c>
    </row>
    <row r="4025" spans="31:38" x14ac:dyDescent="0.25">
      <c r="AE4025" s="3" t="str">
        <f t="shared" si="140"/>
        <v>RA_520_77_4_202425</v>
      </c>
      <c r="AF4025" s="3">
        <v>202425</v>
      </c>
      <c r="AG4025" s="3" t="s">
        <v>193</v>
      </c>
      <c r="AH4025" s="3">
        <v>520</v>
      </c>
      <c r="AI4025" s="3">
        <v>77</v>
      </c>
      <c r="AJ4025" s="3" t="s">
        <v>203</v>
      </c>
      <c r="AK4025" s="3">
        <v>4</v>
      </c>
      <c r="AL4025" s="3">
        <v>0</v>
      </c>
    </row>
    <row r="4026" spans="31:38" x14ac:dyDescent="0.25">
      <c r="AE4026" s="3" t="str">
        <f t="shared" si="140"/>
        <v>RA_522_77_4_202425</v>
      </c>
      <c r="AF4026" s="3">
        <v>202425</v>
      </c>
      <c r="AG4026" s="3" t="s">
        <v>193</v>
      </c>
      <c r="AH4026" s="3">
        <v>522</v>
      </c>
      <c r="AI4026" s="3">
        <v>77</v>
      </c>
      <c r="AJ4026" s="3" t="s">
        <v>203</v>
      </c>
      <c r="AK4026" s="3">
        <v>4</v>
      </c>
      <c r="AL4026" s="3">
        <v>0</v>
      </c>
    </row>
    <row r="4027" spans="31:38" x14ac:dyDescent="0.25">
      <c r="AE4027" s="3" t="str">
        <f t="shared" si="140"/>
        <v>RA_524_77_4_202425</v>
      </c>
      <c r="AF4027" s="3">
        <v>202425</v>
      </c>
      <c r="AG4027" s="3" t="s">
        <v>193</v>
      </c>
      <c r="AH4027" s="3">
        <v>524</v>
      </c>
      <c r="AI4027" s="3">
        <v>77</v>
      </c>
      <c r="AJ4027" s="3" t="s">
        <v>203</v>
      </c>
      <c r="AK4027" s="3">
        <v>4</v>
      </c>
      <c r="AL4027" s="3">
        <v>0</v>
      </c>
    </row>
    <row r="4028" spans="31:38" x14ac:dyDescent="0.25">
      <c r="AE4028" s="3" t="str">
        <f t="shared" si="140"/>
        <v>RA_526_77_4_202425</v>
      </c>
      <c r="AF4028" s="3">
        <v>202425</v>
      </c>
      <c r="AG4028" s="3" t="s">
        <v>193</v>
      </c>
      <c r="AH4028" s="3">
        <v>526</v>
      </c>
      <c r="AI4028" s="3">
        <v>77</v>
      </c>
      <c r="AJ4028" s="3" t="s">
        <v>203</v>
      </c>
      <c r="AK4028" s="3">
        <v>4</v>
      </c>
      <c r="AL4028" s="3">
        <v>0</v>
      </c>
    </row>
    <row r="4029" spans="31:38" x14ac:dyDescent="0.25">
      <c r="AE4029" s="3" t="str">
        <f t="shared" si="140"/>
        <v>RA_530_77_4_202425</v>
      </c>
      <c r="AF4029" s="3">
        <v>202425</v>
      </c>
      <c r="AG4029" s="3" t="s">
        <v>193</v>
      </c>
      <c r="AH4029" s="3">
        <v>530</v>
      </c>
      <c r="AI4029" s="3">
        <v>77</v>
      </c>
      <c r="AJ4029" s="3" t="s">
        <v>203</v>
      </c>
      <c r="AK4029" s="3">
        <v>4</v>
      </c>
      <c r="AL4029" s="3">
        <v>0</v>
      </c>
    </row>
    <row r="4030" spans="31:38" x14ac:dyDescent="0.25">
      <c r="AE4030" s="3" t="str">
        <f t="shared" si="140"/>
        <v>RA_532_77_4_202425</v>
      </c>
      <c r="AF4030" s="3">
        <v>202425</v>
      </c>
      <c r="AG4030" s="3" t="s">
        <v>193</v>
      </c>
      <c r="AH4030" s="3">
        <v>532</v>
      </c>
      <c r="AI4030" s="3">
        <v>77</v>
      </c>
      <c r="AJ4030" s="3" t="s">
        <v>203</v>
      </c>
      <c r="AK4030" s="3">
        <v>4</v>
      </c>
      <c r="AL4030" s="3">
        <v>0</v>
      </c>
    </row>
    <row r="4031" spans="31:38" x14ac:dyDescent="0.25">
      <c r="AE4031" s="3" t="str">
        <f t="shared" si="140"/>
        <v>RA_534_77_4_202425</v>
      </c>
      <c r="AF4031" s="3">
        <v>202425</v>
      </c>
      <c r="AG4031" s="3" t="s">
        <v>193</v>
      </c>
      <c r="AH4031" s="3">
        <v>534</v>
      </c>
      <c r="AI4031" s="3">
        <v>77</v>
      </c>
      <c r="AJ4031" s="3" t="s">
        <v>203</v>
      </c>
      <c r="AK4031" s="3">
        <v>4</v>
      </c>
      <c r="AL4031" s="3">
        <v>0</v>
      </c>
    </row>
    <row r="4032" spans="31:38" x14ac:dyDescent="0.25">
      <c r="AE4032" s="3" t="str">
        <f t="shared" si="140"/>
        <v>RA_536_77_4_202425</v>
      </c>
      <c r="AF4032" s="3">
        <v>202425</v>
      </c>
      <c r="AG4032" s="3" t="s">
        <v>193</v>
      </c>
      <c r="AH4032" s="3">
        <v>536</v>
      </c>
      <c r="AI4032" s="3">
        <v>77</v>
      </c>
      <c r="AJ4032" s="3" t="s">
        <v>203</v>
      </c>
      <c r="AK4032" s="3">
        <v>4</v>
      </c>
      <c r="AL4032" s="3">
        <v>0</v>
      </c>
    </row>
    <row r="4033" spans="31:38" x14ac:dyDescent="0.25">
      <c r="AE4033" s="3" t="str">
        <f t="shared" si="140"/>
        <v>RA_538_77_4_202425</v>
      </c>
      <c r="AF4033" s="3">
        <v>202425</v>
      </c>
      <c r="AG4033" s="3" t="s">
        <v>193</v>
      </c>
      <c r="AH4033" s="3">
        <v>538</v>
      </c>
      <c r="AI4033" s="3">
        <v>77</v>
      </c>
      <c r="AJ4033" s="3" t="s">
        <v>203</v>
      </c>
      <c r="AK4033" s="3">
        <v>4</v>
      </c>
      <c r="AL4033" s="3">
        <v>0.3</v>
      </c>
    </row>
    <row r="4034" spans="31:38" x14ac:dyDescent="0.25">
      <c r="AE4034" s="3" t="str">
        <f t="shared" si="140"/>
        <v>RA_540_77_4_202425</v>
      </c>
      <c r="AF4034" s="3">
        <v>202425</v>
      </c>
      <c r="AG4034" s="3" t="s">
        <v>193</v>
      </c>
      <c r="AH4034" s="3">
        <v>540</v>
      </c>
      <c r="AI4034" s="3">
        <v>77</v>
      </c>
      <c r="AJ4034" s="3" t="s">
        <v>203</v>
      </c>
      <c r="AK4034" s="3">
        <v>4</v>
      </c>
      <c r="AL4034" s="3">
        <v>-5.1219999999999999</v>
      </c>
    </row>
    <row r="4035" spans="31:38" x14ac:dyDescent="0.25">
      <c r="AE4035" s="3" t="str">
        <f t="shared" si="140"/>
        <v>RA_528_77_4_202425</v>
      </c>
      <c r="AF4035" s="3">
        <v>202425</v>
      </c>
      <c r="AG4035" s="3" t="s">
        <v>193</v>
      </c>
      <c r="AH4035" s="3">
        <v>528</v>
      </c>
      <c r="AI4035" s="3">
        <v>77</v>
      </c>
      <c r="AJ4035" s="3" t="s">
        <v>203</v>
      </c>
      <c r="AK4035" s="3">
        <v>4</v>
      </c>
      <c r="AL4035" s="3">
        <v>0</v>
      </c>
    </row>
    <row r="4036" spans="31:38" x14ac:dyDescent="0.25">
      <c r="AE4036" s="3" t="str">
        <f t="shared" ref="AE4036:AE4099" si="141">AG4036&amp;"_"&amp;AH4036&amp;"_"&amp;AI4036&amp;"_"&amp;AK4036&amp;"_"&amp;AF4036</f>
        <v>RA_566_78_4_202526</v>
      </c>
      <c r="AF4036" s="3">
        <v>202526</v>
      </c>
      <c r="AG4036" s="3" t="s">
        <v>193</v>
      </c>
      <c r="AH4036" s="3">
        <v>566</v>
      </c>
      <c r="AI4036" s="3">
        <v>78</v>
      </c>
      <c r="AJ4036" s="3" t="s">
        <v>206</v>
      </c>
      <c r="AK4036" s="3">
        <v>4</v>
      </c>
      <c r="AL4036" s="3">
        <v>0</v>
      </c>
    </row>
    <row r="4037" spans="31:38" x14ac:dyDescent="0.25">
      <c r="AE4037" s="3" t="str">
        <f t="shared" si="141"/>
        <v>RA_546_78_4_202526</v>
      </c>
      <c r="AF4037" s="3">
        <v>202526</v>
      </c>
      <c r="AG4037" s="3" t="s">
        <v>193</v>
      </c>
      <c r="AH4037" s="3">
        <v>546</v>
      </c>
      <c r="AI4037" s="3">
        <v>78</v>
      </c>
      <c r="AJ4037" s="3" t="s">
        <v>206</v>
      </c>
      <c r="AK4037" s="3">
        <v>4</v>
      </c>
      <c r="AL4037" s="3">
        <v>0</v>
      </c>
    </row>
    <row r="4038" spans="31:38" x14ac:dyDescent="0.25">
      <c r="AE4038" s="3" t="str">
        <f t="shared" si="141"/>
        <v>RA_548_78_4_202526</v>
      </c>
      <c r="AF4038" s="3">
        <v>202526</v>
      </c>
      <c r="AG4038" s="3" t="s">
        <v>193</v>
      </c>
      <c r="AH4038" s="3">
        <v>548</v>
      </c>
      <c r="AI4038" s="3">
        <v>78</v>
      </c>
      <c r="AJ4038" s="3" t="s">
        <v>206</v>
      </c>
      <c r="AK4038" s="3">
        <v>4</v>
      </c>
      <c r="AL4038" s="3">
        <v>22.623000000000001</v>
      </c>
    </row>
    <row r="4039" spans="31:38" x14ac:dyDescent="0.25">
      <c r="AE4039" s="3" t="str">
        <f t="shared" si="141"/>
        <v>RA_550_78_4_202526</v>
      </c>
      <c r="AF4039" s="3">
        <v>202526</v>
      </c>
      <c r="AG4039" s="3" t="s">
        <v>193</v>
      </c>
      <c r="AH4039" s="3">
        <v>550</v>
      </c>
      <c r="AI4039" s="3">
        <v>78</v>
      </c>
      <c r="AJ4039" s="3" t="s">
        <v>206</v>
      </c>
      <c r="AK4039" s="3">
        <v>4</v>
      </c>
      <c r="AL4039" s="3">
        <v>191.12799999999999</v>
      </c>
    </row>
    <row r="4040" spans="31:38" x14ac:dyDescent="0.25">
      <c r="AE4040" s="3" t="str">
        <f t="shared" si="141"/>
        <v>RA_552_78_4_202526</v>
      </c>
      <c r="AF4040" s="3">
        <v>202526</v>
      </c>
      <c r="AG4040" s="3" t="s">
        <v>193</v>
      </c>
      <c r="AH4040" s="3">
        <v>552</v>
      </c>
      <c r="AI4040" s="3">
        <v>78</v>
      </c>
      <c r="AJ4040" s="3" t="s">
        <v>206</v>
      </c>
      <c r="AK4040" s="3">
        <v>4</v>
      </c>
      <c r="AL4040" s="3">
        <v>1298.3699999999999</v>
      </c>
    </row>
    <row r="4041" spans="31:38" x14ac:dyDescent="0.25">
      <c r="AE4041" s="3" t="str">
        <f t="shared" si="141"/>
        <v>RA_562_78_4_202526</v>
      </c>
      <c r="AF4041" s="3">
        <v>202526</v>
      </c>
      <c r="AG4041" s="3" t="s">
        <v>193</v>
      </c>
      <c r="AH4041" s="3">
        <v>562</v>
      </c>
      <c r="AI4041" s="3">
        <v>78</v>
      </c>
      <c r="AJ4041" s="3" t="s">
        <v>206</v>
      </c>
      <c r="AK4041" s="3">
        <v>4</v>
      </c>
      <c r="AL4041" s="3">
        <v>0</v>
      </c>
    </row>
    <row r="4042" spans="31:38" x14ac:dyDescent="0.25">
      <c r="AE4042" s="3" t="str">
        <f t="shared" si="141"/>
        <v>RA_564_78_4_202526</v>
      </c>
      <c r="AF4042" s="3">
        <v>202526</v>
      </c>
      <c r="AG4042" s="3" t="s">
        <v>193</v>
      </c>
      <c r="AH4042" s="3">
        <v>564</v>
      </c>
      <c r="AI4042" s="3">
        <v>78</v>
      </c>
      <c r="AJ4042" s="3" t="s">
        <v>206</v>
      </c>
      <c r="AK4042" s="3">
        <v>4</v>
      </c>
      <c r="AL4042" s="3">
        <v>0</v>
      </c>
    </row>
    <row r="4043" spans="31:38" x14ac:dyDescent="0.25">
      <c r="AE4043" s="3" t="str">
        <f t="shared" si="141"/>
        <v>RA_568_78_4_202526</v>
      </c>
      <c r="AF4043" s="3">
        <v>202526</v>
      </c>
      <c r="AG4043" s="3" t="s">
        <v>193</v>
      </c>
      <c r="AH4043" s="3">
        <v>568</v>
      </c>
      <c r="AI4043" s="3">
        <v>78</v>
      </c>
      <c r="AJ4043" s="3" t="s">
        <v>206</v>
      </c>
      <c r="AK4043" s="3">
        <v>4</v>
      </c>
      <c r="AL4043" s="3">
        <v>0</v>
      </c>
    </row>
    <row r="4044" spans="31:38" x14ac:dyDescent="0.25">
      <c r="AE4044" s="3" t="str">
        <f t="shared" si="141"/>
        <v>RA_572_78_4_202526</v>
      </c>
      <c r="AF4044" s="3">
        <v>202526</v>
      </c>
      <c r="AG4044" s="3" t="s">
        <v>193</v>
      </c>
      <c r="AH4044" s="3">
        <v>572</v>
      </c>
      <c r="AI4044" s="3">
        <v>78</v>
      </c>
      <c r="AJ4044" s="3" t="s">
        <v>206</v>
      </c>
      <c r="AK4044" s="3">
        <v>4</v>
      </c>
      <c r="AL4044" s="3">
        <v>0</v>
      </c>
    </row>
    <row r="4045" spans="31:38" x14ac:dyDescent="0.25">
      <c r="AE4045" s="3" t="str">
        <f t="shared" si="141"/>
        <v>RA_574_78_4_202526</v>
      </c>
      <c r="AF4045" s="3">
        <v>202526</v>
      </c>
      <c r="AG4045" s="3" t="s">
        <v>193</v>
      </c>
      <c r="AH4045" s="3">
        <v>574</v>
      </c>
      <c r="AI4045" s="3">
        <v>78</v>
      </c>
      <c r="AJ4045" s="3" t="s">
        <v>206</v>
      </c>
      <c r="AK4045" s="3">
        <v>4</v>
      </c>
      <c r="AL4045" s="3">
        <v>0</v>
      </c>
    </row>
    <row r="4046" spans="31:38" x14ac:dyDescent="0.25">
      <c r="AE4046" s="3" t="str">
        <f t="shared" si="141"/>
        <v>RA_576_78_4_202526</v>
      </c>
      <c r="AF4046" s="3">
        <v>202526</v>
      </c>
      <c r="AG4046" s="3" t="s">
        <v>193</v>
      </c>
      <c r="AH4046" s="3">
        <v>576</v>
      </c>
      <c r="AI4046" s="3">
        <v>78</v>
      </c>
      <c r="AJ4046" s="3" t="s">
        <v>206</v>
      </c>
      <c r="AK4046" s="3">
        <v>4</v>
      </c>
      <c r="AL4046" s="3">
        <v>0</v>
      </c>
    </row>
    <row r="4047" spans="31:38" x14ac:dyDescent="0.25">
      <c r="AE4047" s="3" t="str">
        <f t="shared" si="141"/>
        <v>RA_582_78_4_202526</v>
      </c>
      <c r="AF4047" s="3">
        <v>202526</v>
      </c>
      <c r="AG4047" s="3" t="s">
        <v>193</v>
      </c>
      <c r="AH4047" s="3">
        <v>582</v>
      </c>
      <c r="AI4047" s="3">
        <v>78</v>
      </c>
      <c r="AJ4047" s="3" t="s">
        <v>206</v>
      </c>
      <c r="AK4047" s="3">
        <v>4</v>
      </c>
      <c r="AL4047" s="3">
        <v>0</v>
      </c>
    </row>
    <row r="4048" spans="31:38" x14ac:dyDescent="0.25">
      <c r="AE4048" s="3" t="str">
        <f t="shared" si="141"/>
        <v>RA_584_78_4_202526</v>
      </c>
      <c r="AF4048" s="3">
        <v>202526</v>
      </c>
      <c r="AG4048" s="3" t="s">
        <v>193</v>
      </c>
      <c r="AH4048" s="3">
        <v>584</v>
      </c>
      <c r="AI4048" s="3">
        <v>78</v>
      </c>
      <c r="AJ4048" s="3" t="s">
        <v>206</v>
      </c>
      <c r="AK4048" s="3">
        <v>4</v>
      </c>
      <c r="AL4048" s="3">
        <v>0</v>
      </c>
    </row>
    <row r="4049" spans="31:38" x14ac:dyDescent="0.25">
      <c r="AE4049" s="3" t="str">
        <f t="shared" si="141"/>
        <v>RA_512_78_4_202526</v>
      </c>
      <c r="AF4049" s="3">
        <v>202526</v>
      </c>
      <c r="AG4049" s="3" t="s">
        <v>193</v>
      </c>
      <c r="AH4049" s="3">
        <v>512</v>
      </c>
      <c r="AI4049" s="3">
        <v>78</v>
      </c>
      <c r="AJ4049" s="3" t="s">
        <v>206</v>
      </c>
      <c r="AK4049" s="3">
        <v>4</v>
      </c>
      <c r="AL4049" s="3">
        <v>87</v>
      </c>
    </row>
    <row r="4050" spans="31:38" x14ac:dyDescent="0.25">
      <c r="AE4050" s="3" t="str">
        <f t="shared" si="141"/>
        <v>RA_542_78_4_202526</v>
      </c>
      <c r="AF4050" s="3">
        <v>202526</v>
      </c>
      <c r="AG4050" s="3" t="s">
        <v>193</v>
      </c>
      <c r="AH4050" s="3">
        <v>542</v>
      </c>
      <c r="AI4050" s="3">
        <v>78</v>
      </c>
      <c r="AJ4050" s="3" t="s">
        <v>206</v>
      </c>
      <c r="AK4050" s="3">
        <v>4</v>
      </c>
      <c r="AL4050" s="3">
        <v>47.344000000000001</v>
      </c>
    </row>
    <row r="4051" spans="31:38" x14ac:dyDescent="0.25">
      <c r="AE4051" s="3" t="str">
        <f t="shared" si="141"/>
        <v>RA_586_78_4_202526</v>
      </c>
      <c r="AF4051" s="3">
        <v>202526</v>
      </c>
      <c r="AG4051" s="3" t="s">
        <v>193</v>
      </c>
      <c r="AH4051" s="3">
        <v>586</v>
      </c>
      <c r="AI4051" s="3">
        <v>78</v>
      </c>
      <c r="AJ4051" s="3" t="s">
        <v>206</v>
      </c>
      <c r="AK4051" s="3">
        <v>4</v>
      </c>
      <c r="AL4051" s="3">
        <v>0</v>
      </c>
    </row>
    <row r="4052" spans="31:38" x14ac:dyDescent="0.25">
      <c r="AE4052" s="3" t="str">
        <f t="shared" si="141"/>
        <v>RA_524_78_4_202526</v>
      </c>
      <c r="AF4052" s="3">
        <v>202526</v>
      </c>
      <c r="AG4052" s="3" t="s">
        <v>193</v>
      </c>
      <c r="AH4052" s="3">
        <v>524</v>
      </c>
      <c r="AI4052" s="3">
        <v>78</v>
      </c>
      <c r="AJ4052" s="3" t="s">
        <v>206</v>
      </c>
      <c r="AK4052" s="3">
        <v>4</v>
      </c>
      <c r="AL4052" s="3">
        <v>72.44</v>
      </c>
    </row>
    <row r="4053" spans="31:38" x14ac:dyDescent="0.25">
      <c r="AE4053" s="3" t="str">
        <f t="shared" si="141"/>
        <v>RA_545_78_4_202526</v>
      </c>
      <c r="AF4053" s="3">
        <v>202526</v>
      </c>
      <c r="AG4053" s="3" t="s">
        <v>193</v>
      </c>
      <c r="AH4053" s="3">
        <v>545</v>
      </c>
      <c r="AI4053" s="3">
        <v>78</v>
      </c>
      <c r="AJ4053" s="3" t="s">
        <v>206</v>
      </c>
      <c r="AK4053" s="3">
        <v>4</v>
      </c>
      <c r="AL4053" s="3">
        <v>95.649999999999991</v>
      </c>
    </row>
    <row r="4054" spans="31:38" x14ac:dyDescent="0.25">
      <c r="AE4054" s="3" t="str">
        <f t="shared" si="141"/>
        <v>RA_544_78_4_202526</v>
      </c>
      <c r="AF4054" s="3">
        <v>202526</v>
      </c>
      <c r="AG4054" s="3" t="s">
        <v>193</v>
      </c>
      <c r="AH4054" s="3">
        <v>544</v>
      </c>
      <c r="AI4054" s="3">
        <v>78</v>
      </c>
      <c r="AJ4054" s="3" t="s">
        <v>206</v>
      </c>
      <c r="AK4054" s="3">
        <v>4</v>
      </c>
      <c r="AL4054" s="3">
        <v>1270.105</v>
      </c>
    </row>
    <row r="4055" spans="31:38" x14ac:dyDescent="0.25">
      <c r="AE4055" s="3" t="str">
        <f t="shared" si="141"/>
        <v>RA_516_78_4_202526</v>
      </c>
      <c r="AF4055" s="3">
        <v>202526</v>
      </c>
      <c r="AG4055" s="3" t="s">
        <v>193</v>
      </c>
      <c r="AH4055" s="3">
        <v>516</v>
      </c>
      <c r="AI4055" s="3">
        <v>78</v>
      </c>
      <c r="AJ4055" s="3" t="s">
        <v>206</v>
      </c>
      <c r="AK4055" s="3">
        <v>4</v>
      </c>
      <c r="AL4055" s="3">
        <v>487.875</v>
      </c>
    </row>
    <row r="4056" spans="31:38" x14ac:dyDescent="0.25">
      <c r="AE4056" s="3" t="str">
        <f t="shared" si="141"/>
        <v>RA_518_78_4_202526</v>
      </c>
      <c r="AF4056" s="3">
        <v>202526</v>
      </c>
      <c r="AG4056" s="3" t="s">
        <v>193</v>
      </c>
      <c r="AH4056" s="3">
        <v>518</v>
      </c>
      <c r="AI4056" s="3">
        <v>78</v>
      </c>
      <c r="AJ4056" s="3" t="s">
        <v>206</v>
      </c>
      <c r="AK4056" s="3">
        <v>4</v>
      </c>
      <c r="AL4056" s="3">
        <v>46.930628598586182</v>
      </c>
    </row>
    <row r="4057" spans="31:38" x14ac:dyDescent="0.25">
      <c r="AE4057" s="3" t="str">
        <f t="shared" si="141"/>
        <v>RA_522_78_4_202526</v>
      </c>
      <c r="AF4057" s="3">
        <v>202526</v>
      </c>
      <c r="AG4057" s="3" t="s">
        <v>193</v>
      </c>
      <c r="AH4057" s="3">
        <v>522</v>
      </c>
      <c r="AI4057" s="3">
        <v>78</v>
      </c>
      <c r="AJ4057" s="3" t="s">
        <v>206</v>
      </c>
      <c r="AK4057" s="3">
        <v>4</v>
      </c>
      <c r="AL4057" s="3">
        <v>106.315</v>
      </c>
    </row>
    <row r="4058" spans="31:38" x14ac:dyDescent="0.25">
      <c r="AE4058" s="3" t="str">
        <f t="shared" si="141"/>
        <v>RA_514_78_4_202526</v>
      </c>
      <c r="AF4058" s="3">
        <v>202526</v>
      </c>
      <c r="AG4058" s="3" t="s">
        <v>193</v>
      </c>
      <c r="AH4058" s="3">
        <v>514</v>
      </c>
      <c r="AI4058" s="3">
        <v>78</v>
      </c>
      <c r="AJ4058" s="3" t="s">
        <v>206</v>
      </c>
      <c r="AK4058" s="3">
        <v>4</v>
      </c>
      <c r="AL4058" s="3">
        <v>208.11</v>
      </c>
    </row>
    <row r="4059" spans="31:38" x14ac:dyDescent="0.25">
      <c r="AE4059" s="3" t="str">
        <f t="shared" si="141"/>
        <v>RA_526_78_4_202526</v>
      </c>
      <c r="AF4059" s="3">
        <v>202526</v>
      </c>
      <c r="AG4059" s="3" t="s">
        <v>193</v>
      </c>
      <c r="AH4059" s="3">
        <v>526</v>
      </c>
      <c r="AI4059" s="3">
        <v>78</v>
      </c>
      <c r="AJ4059" s="3" t="s">
        <v>206</v>
      </c>
      <c r="AK4059" s="3">
        <v>4</v>
      </c>
      <c r="AL4059" s="3">
        <v>4</v>
      </c>
    </row>
    <row r="4060" spans="31:38" x14ac:dyDescent="0.25">
      <c r="AE4060" s="3" t="str">
        <f t="shared" si="141"/>
        <v>RA_528_78_4_202526</v>
      </c>
      <c r="AF4060" s="3">
        <v>202526</v>
      </c>
      <c r="AG4060" s="3" t="s">
        <v>193</v>
      </c>
      <c r="AH4060" s="3">
        <v>528</v>
      </c>
      <c r="AI4060" s="3">
        <v>78</v>
      </c>
      <c r="AJ4060" s="3" t="s">
        <v>206</v>
      </c>
      <c r="AK4060" s="3">
        <v>4</v>
      </c>
      <c r="AL4060" s="3">
        <v>195</v>
      </c>
    </row>
    <row r="4061" spans="31:38" x14ac:dyDescent="0.25">
      <c r="AE4061" s="3" t="str">
        <f t="shared" si="141"/>
        <v>RA_530_78_4_202526</v>
      </c>
      <c r="AF4061" s="3">
        <v>202526</v>
      </c>
      <c r="AG4061" s="3" t="s">
        <v>193</v>
      </c>
      <c r="AH4061" s="3">
        <v>530</v>
      </c>
      <c r="AI4061" s="3">
        <v>78</v>
      </c>
      <c r="AJ4061" s="3" t="s">
        <v>206</v>
      </c>
      <c r="AK4061" s="3">
        <v>4</v>
      </c>
      <c r="AL4061" s="3">
        <v>354.971</v>
      </c>
    </row>
    <row r="4062" spans="31:38" x14ac:dyDescent="0.25">
      <c r="AE4062" s="3" t="str">
        <f t="shared" si="141"/>
        <v>RA_532_78_4_202526</v>
      </c>
      <c r="AF4062" s="3">
        <v>202526</v>
      </c>
      <c r="AG4062" s="3" t="s">
        <v>193</v>
      </c>
      <c r="AH4062" s="3">
        <v>532</v>
      </c>
      <c r="AI4062" s="3">
        <v>78</v>
      </c>
      <c r="AJ4062" s="3" t="s">
        <v>206</v>
      </c>
      <c r="AK4062" s="3">
        <v>4</v>
      </c>
      <c r="AL4062" s="3">
        <v>75</v>
      </c>
    </row>
    <row r="4063" spans="31:38" x14ac:dyDescent="0.25">
      <c r="AE4063" s="3" t="str">
        <f t="shared" si="141"/>
        <v>RA_534_78_4_202526</v>
      </c>
      <c r="AF4063" s="3">
        <v>202526</v>
      </c>
      <c r="AG4063" s="3" t="s">
        <v>193</v>
      </c>
      <c r="AH4063" s="3">
        <v>534</v>
      </c>
      <c r="AI4063" s="3">
        <v>78</v>
      </c>
      <c r="AJ4063" s="3" t="s">
        <v>206</v>
      </c>
      <c r="AK4063" s="3">
        <v>4</v>
      </c>
      <c r="AL4063" s="3">
        <v>428</v>
      </c>
    </row>
    <row r="4064" spans="31:38" x14ac:dyDescent="0.25">
      <c r="AE4064" s="3" t="str">
        <f t="shared" si="141"/>
        <v>RA_536_78_4_202526</v>
      </c>
      <c r="AF4064" s="3">
        <v>202526</v>
      </c>
      <c r="AG4064" s="3" t="s">
        <v>193</v>
      </c>
      <c r="AH4064" s="3">
        <v>536</v>
      </c>
      <c r="AI4064" s="3">
        <v>78</v>
      </c>
      <c r="AJ4064" s="3" t="s">
        <v>206</v>
      </c>
      <c r="AK4064" s="3">
        <v>4</v>
      </c>
      <c r="AL4064" s="3">
        <v>117.601</v>
      </c>
    </row>
    <row r="4065" spans="31:38" x14ac:dyDescent="0.25">
      <c r="AE4065" s="3" t="str">
        <f t="shared" si="141"/>
        <v>RA_538_78_4_202526</v>
      </c>
      <c r="AF4065" s="3">
        <v>202526</v>
      </c>
      <c r="AG4065" s="3" t="s">
        <v>193</v>
      </c>
      <c r="AH4065" s="3">
        <v>538</v>
      </c>
      <c r="AI4065" s="3">
        <v>78</v>
      </c>
      <c r="AJ4065" s="3" t="s">
        <v>206</v>
      </c>
      <c r="AK4065" s="3">
        <v>4</v>
      </c>
      <c r="AL4065" s="3">
        <v>355.48704043999732</v>
      </c>
    </row>
    <row r="4066" spans="31:38" x14ac:dyDescent="0.25">
      <c r="AE4066" s="3" t="str">
        <f t="shared" si="141"/>
        <v>RA_540_78_4_202526</v>
      </c>
      <c r="AF4066" s="3">
        <v>202526</v>
      </c>
      <c r="AG4066" s="3" t="s">
        <v>193</v>
      </c>
      <c r="AH4066" s="3">
        <v>540</v>
      </c>
      <c r="AI4066" s="3">
        <v>78</v>
      </c>
      <c r="AJ4066" s="3" t="s">
        <v>206</v>
      </c>
      <c r="AK4066" s="3">
        <v>4</v>
      </c>
      <c r="AL4066" s="3">
        <v>-120.742</v>
      </c>
    </row>
    <row r="4067" spans="31:38" x14ac:dyDescent="0.25">
      <c r="AE4067" s="3" t="str">
        <f t="shared" si="141"/>
        <v>RA_520_78_4_202526</v>
      </c>
      <c r="AF4067" s="3">
        <v>202526</v>
      </c>
      <c r="AG4067" s="3" t="s">
        <v>193</v>
      </c>
      <c r="AH4067" s="3">
        <v>520</v>
      </c>
      <c r="AI4067" s="3">
        <v>78</v>
      </c>
      <c r="AJ4067" s="3" t="s">
        <v>206</v>
      </c>
      <c r="AK4067" s="3">
        <v>4</v>
      </c>
      <c r="AL4067" s="3">
        <v>146.965</v>
      </c>
    </row>
    <row r="4068" spans="31:38" x14ac:dyDescent="0.25">
      <c r="AE4068" s="3" t="str">
        <f t="shared" si="141"/>
        <v>RA_576_78_4_202425</v>
      </c>
      <c r="AF4068" s="3">
        <v>202425</v>
      </c>
      <c r="AG4068" s="3" t="s">
        <v>193</v>
      </c>
      <c r="AH4068" s="3">
        <v>576</v>
      </c>
      <c r="AI4068" s="3">
        <v>78</v>
      </c>
      <c r="AJ4068" s="3" t="s">
        <v>206</v>
      </c>
      <c r="AK4068" s="3">
        <v>4</v>
      </c>
      <c r="AL4068" s="3">
        <v>0</v>
      </c>
    </row>
    <row r="4069" spans="31:38" x14ac:dyDescent="0.25">
      <c r="AE4069" s="3" t="str">
        <f t="shared" si="141"/>
        <v>RA_546_78_4_202425</v>
      </c>
      <c r="AF4069" s="3">
        <v>202425</v>
      </c>
      <c r="AG4069" s="3" t="s">
        <v>193</v>
      </c>
      <c r="AH4069" s="3">
        <v>546</v>
      </c>
      <c r="AI4069" s="3">
        <v>78</v>
      </c>
      <c r="AJ4069" s="3" t="s">
        <v>206</v>
      </c>
      <c r="AK4069" s="3">
        <v>4</v>
      </c>
      <c r="AL4069" s="3">
        <v>0</v>
      </c>
    </row>
    <row r="4070" spans="31:38" x14ac:dyDescent="0.25">
      <c r="AE4070" s="3" t="str">
        <f t="shared" si="141"/>
        <v>RA_548_78_4_202425</v>
      </c>
      <c r="AF4070" s="3">
        <v>202425</v>
      </c>
      <c r="AG4070" s="3" t="s">
        <v>193</v>
      </c>
      <c r="AH4070" s="3">
        <v>548</v>
      </c>
      <c r="AI4070" s="3">
        <v>78</v>
      </c>
      <c r="AJ4070" s="3" t="s">
        <v>206</v>
      </c>
      <c r="AK4070" s="3">
        <v>4</v>
      </c>
      <c r="AL4070" s="3">
        <v>17.167000000000002</v>
      </c>
    </row>
    <row r="4071" spans="31:38" x14ac:dyDescent="0.25">
      <c r="AE4071" s="3" t="str">
        <f t="shared" si="141"/>
        <v>RA_550_78_4_202425</v>
      </c>
      <c r="AF4071" s="3">
        <v>202425</v>
      </c>
      <c r="AG4071" s="3" t="s">
        <v>193</v>
      </c>
      <c r="AH4071" s="3">
        <v>550</v>
      </c>
      <c r="AI4071" s="3">
        <v>78</v>
      </c>
      <c r="AJ4071" s="3" t="s">
        <v>206</v>
      </c>
      <c r="AK4071" s="3">
        <v>4</v>
      </c>
      <c r="AL4071" s="3">
        <v>162.78800000000001</v>
      </c>
    </row>
    <row r="4072" spans="31:38" x14ac:dyDescent="0.25">
      <c r="AE4072" s="3" t="str">
        <f t="shared" si="141"/>
        <v>RA_552_78_4_202425</v>
      </c>
      <c r="AF4072" s="3">
        <v>202425</v>
      </c>
      <c r="AG4072" s="3" t="s">
        <v>193</v>
      </c>
      <c r="AH4072" s="3">
        <v>552</v>
      </c>
      <c r="AI4072" s="3">
        <v>78</v>
      </c>
      <c r="AJ4072" s="3" t="s">
        <v>206</v>
      </c>
      <c r="AK4072" s="3">
        <v>4</v>
      </c>
      <c r="AL4072" s="3">
        <v>369.37</v>
      </c>
    </row>
    <row r="4073" spans="31:38" x14ac:dyDescent="0.25">
      <c r="AE4073" s="3" t="str">
        <f t="shared" si="141"/>
        <v>RA_562_78_4_202425</v>
      </c>
      <c r="AF4073" s="3">
        <v>202425</v>
      </c>
      <c r="AG4073" s="3" t="s">
        <v>193</v>
      </c>
      <c r="AH4073" s="3">
        <v>562</v>
      </c>
      <c r="AI4073" s="3">
        <v>78</v>
      </c>
      <c r="AJ4073" s="3" t="s">
        <v>206</v>
      </c>
      <c r="AK4073" s="3">
        <v>4</v>
      </c>
      <c r="AL4073" s="3">
        <v>0</v>
      </c>
    </row>
    <row r="4074" spans="31:38" x14ac:dyDescent="0.25">
      <c r="AE4074" s="3" t="str">
        <f t="shared" si="141"/>
        <v>RA_564_78_4_202425</v>
      </c>
      <c r="AF4074" s="3">
        <v>202425</v>
      </c>
      <c r="AG4074" s="3" t="s">
        <v>193</v>
      </c>
      <c r="AH4074" s="3">
        <v>564</v>
      </c>
      <c r="AI4074" s="3">
        <v>78</v>
      </c>
      <c r="AJ4074" s="3" t="s">
        <v>206</v>
      </c>
      <c r="AK4074" s="3">
        <v>4</v>
      </c>
      <c r="AL4074" s="3">
        <v>0</v>
      </c>
    </row>
    <row r="4075" spans="31:38" x14ac:dyDescent="0.25">
      <c r="AE4075" s="3" t="str">
        <f t="shared" si="141"/>
        <v>RA_566_78_4_202425</v>
      </c>
      <c r="AF4075" s="3">
        <v>202425</v>
      </c>
      <c r="AG4075" s="3" t="s">
        <v>193</v>
      </c>
      <c r="AH4075" s="3">
        <v>566</v>
      </c>
      <c r="AI4075" s="3">
        <v>78</v>
      </c>
      <c r="AJ4075" s="3" t="s">
        <v>206</v>
      </c>
      <c r="AK4075" s="3">
        <v>4</v>
      </c>
      <c r="AL4075" s="3">
        <v>0</v>
      </c>
    </row>
    <row r="4076" spans="31:38" x14ac:dyDescent="0.25">
      <c r="AE4076" s="3" t="str">
        <f t="shared" si="141"/>
        <v>RA_568_78_4_202425</v>
      </c>
      <c r="AF4076" s="3">
        <v>202425</v>
      </c>
      <c r="AG4076" s="3" t="s">
        <v>193</v>
      </c>
      <c r="AH4076" s="3">
        <v>568</v>
      </c>
      <c r="AI4076" s="3">
        <v>78</v>
      </c>
      <c r="AJ4076" s="3" t="s">
        <v>206</v>
      </c>
      <c r="AK4076" s="3">
        <v>4</v>
      </c>
      <c r="AL4076" s="3">
        <v>0</v>
      </c>
    </row>
    <row r="4077" spans="31:38" x14ac:dyDescent="0.25">
      <c r="AE4077" s="3" t="str">
        <f t="shared" si="141"/>
        <v>RA_584_78_4_202425</v>
      </c>
      <c r="AF4077" s="3">
        <v>202425</v>
      </c>
      <c r="AG4077" s="3" t="s">
        <v>193</v>
      </c>
      <c r="AH4077" s="3">
        <v>584</v>
      </c>
      <c r="AI4077" s="3">
        <v>78</v>
      </c>
      <c r="AJ4077" s="3" t="s">
        <v>206</v>
      </c>
      <c r="AK4077" s="3">
        <v>4</v>
      </c>
      <c r="AL4077" s="3">
        <v>0</v>
      </c>
    </row>
    <row r="4078" spans="31:38" x14ac:dyDescent="0.25">
      <c r="AE4078" s="3" t="str">
        <f t="shared" si="141"/>
        <v>RA_574_78_4_202425</v>
      </c>
      <c r="AF4078" s="3">
        <v>202425</v>
      </c>
      <c r="AG4078" s="3" t="s">
        <v>193</v>
      </c>
      <c r="AH4078" s="3">
        <v>574</v>
      </c>
      <c r="AI4078" s="3">
        <v>78</v>
      </c>
      <c r="AJ4078" s="3" t="s">
        <v>206</v>
      </c>
      <c r="AK4078" s="3">
        <v>4</v>
      </c>
      <c r="AL4078" s="3">
        <v>0</v>
      </c>
    </row>
    <row r="4079" spans="31:38" x14ac:dyDescent="0.25">
      <c r="AE4079" s="3" t="str">
        <f t="shared" si="141"/>
        <v>RA_582_78_4_202425</v>
      </c>
      <c r="AF4079" s="3">
        <v>202425</v>
      </c>
      <c r="AG4079" s="3" t="s">
        <v>193</v>
      </c>
      <c r="AH4079" s="3">
        <v>582</v>
      </c>
      <c r="AI4079" s="3">
        <v>78</v>
      </c>
      <c r="AJ4079" s="3" t="s">
        <v>206</v>
      </c>
      <c r="AK4079" s="3">
        <v>4</v>
      </c>
      <c r="AL4079" s="3">
        <v>0</v>
      </c>
    </row>
    <row r="4080" spans="31:38" x14ac:dyDescent="0.25">
      <c r="AE4080" s="3" t="str">
        <f t="shared" si="141"/>
        <v>RA_544_78_4_202425</v>
      </c>
      <c r="AF4080" s="3">
        <v>202425</v>
      </c>
      <c r="AG4080" s="3" t="s">
        <v>193</v>
      </c>
      <c r="AH4080" s="3">
        <v>544</v>
      </c>
      <c r="AI4080" s="3">
        <v>78</v>
      </c>
      <c r="AJ4080" s="3" t="s">
        <v>206</v>
      </c>
      <c r="AK4080" s="3">
        <v>4</v>
      </c>
      <c r="AL4080" s="3">
        <v>938.46400000000006</v>
      </c>
    </row>
    <row r="4081" spans="31:38" x14ac:dyDescent="0.25">
      <c r="AE4081" s="3" t="str">
        <f t="shared" si="141"/>
        <v>RA_542_78_4_202425</v>
      </c>
      <c r="AF4081" s="3">
        <v>202425</v>
      </c>
      <c r="AG4081" s="3" t="s">
        <v>193</v>
      </c>
      <c r="AH4081" s="3">
        <v>542</v>
      </c>
      <c r="AI4081" s="3">
        <v>78</v>
      </c>
      <c r="AJ4081" s="3" t="s">
        <v>206</v>
      </c>
      <c r="AK4081" s="3">
        <v>4</v>
      </c>
      <c r="AL4081" s="3">
        <v>47.536000000000001</v>
      </c>
    </row>
    <row r="4082" spans="31:38" x14ac:dyDescent="0.25">
      <c r="AE4082" s="3" t="str">
        <f t="shared" si="141"/>
        <v>RA_572_78_4_202425</v>
      </c>
      <c r="AF4082" s="3">
        <v>202425</v>
      </c>
      <c r="AG4082" s="3" t="s">
        <v>193</v>
      </c>
      <c r="AH4082" s="3">
        <v>572</v>
      </c>
      <c r="AI4082" s="3">
        <v>78</v>
      </c>
      <c r="AJ4082" s="3" t="s">
        <v>206</v>
      </c>
      <c r="AK4082" s="3">
        <v>4</v>
      </c>
      <c r="AL4082" s="3">
        <v>0</v>
      </c>
    </row>
    <row r="4083" spans="31:38" x14ac:dyDescent="0.25">
      <c r="AE4083" s="3" t="str">
        <f t="shared" si="141"/>
        <v>RA_520_78_4_202425</v>
      </c>
      <c r="AF4083" s="3">
        <v>202425</v>
      </c>
      <c r="AG4083" s="3" t="s">
        <v>193</v>
      </c>
      <c r="AH4083" s="3">
        <v>520</v>
      </c>
      <c r="AI4083" s="3">
        <v>78</v>
      </c>
      <c r="AJ4083" s="3" t="s">
        <v>206</v>
      </c>
      <c r="AK4083" s="3">
        <v>4</v>
      </c>
      <c r="AL4083" s="3">
        <v>148.149</v>
      </c>
    </row>
    <row r="4084" spans="31:38" x14ac:dyDescent="0.25">
      <c r="AE4084" s="3" t="str">
        <f t="shared" si="141"/>
        <v>RA_545_78_4_202425</v>
      </c>
      <c r="AF4084" s="3">
        <v>202425</v>
      </c>
      <c r="AG4084" s="3" t="s">
        <v>193</v>
      </c>
      <c r="AH4084" s="3">
        <v>545</v>
      </c>
      <c r="AI4084" s="3">
        <v>78</v>
      </c>
      <c r="AJ4084" s="3" t="s">
        <v>206</v>
      </c>
      <c r="AK4084" s="3">
        <v>4</v>
      </c>
      <c r="AL4084" s="3">
        <v>90.74145648263881</v>
      </c>
    </row>
    <row r="4085" spans="31:38" x14ac:dyDescent="0.25">
      <c r="AE4085" s="3" t="str">
        <f t="shared" si="141"/>
        <v>RA_586_78_4_202425</v>
      </c>
      <c r="AF4085" s="3">
        <v>202425</v>
      </c>
      <c r="AG4085" s="3" t="s">
        <v>193</v>
      </c>
      <c r="AH4085" s="3">
        <v>586</v>
      </c>
      <c r="AI4085" s="3">
        <v>78</v>
      </c>
      <c r="AJ4085" s="3" t="s">
        <v>206</v>
      </c>
      <c r="AK4085" s="3">
        <v>4</v>
      </c>
      <c r="AL4085" s="3">
        <v>0</v>
      </c>
    </row>
    <row r="4086" spans="31:38" x14ac:dyDescent="0.25">
      <c r="AE4086" s="3" t="str">
        <f t="shared" si="141"/>
        <v>RA_514_78_4_202425</v>
      </c>
      <c r="AF4086" s="3">
        <v>202425</v>
      </c>
      <c r="AG4086" s="3" t="s">
        <v>193</v>
      </c>
      <c r="AH4086" s="3">
        <v>514</v>
      </c>
      <c r="AI4086" s="3">
        <v>78</v>
      </c>
      <c r="AJ4086" s="3" t="s">
        <v>206</v>
      </c>
      <c r="AK4086" s="3">
        <v>4</v>
      </c>
      <c r="AL4086" s="3">
        <v>164.55</v>
      </c>
    </row>
    <row r="4087" spans="31:38" x14ac:dyDescent="0.25">
      <c r="AE4087" s="3" t="str">
        <f t="shared" si="141"/>
        <v>RA_518_78_4_202425</v>
      </c>
      <c r="AF4087" s="3">
        <v>202425</v>
      </c>
      <c r="AG4087" s="3" t="s">
        <v>193</v>
      </c>
      <c r="AH4087" s="3">
        <v>518</v>
      </c>
      <c r="AI4087" s="3">
        <v>78</v>
      </c>
      <c r="AJ4087" s="3" t="s">
        <v>206</v>
      </c>
      <c r="AK4087" s="3">
        <v>4</v>
      </c>
      <c r="AL4087" s="3">
        <v>129.637</v>
      </c>
    </row>
    <row r="4088" spans="31:38" x14ac:dyDescent="0.25">
      <c r="AE4088" s="3" t="str">
        <f t="shared" si="141"/>
        <v>RA_512_78_4_202425</v>
      </c>
      <c r="AF4088" s="3">
        <v>202425</v>
      </c>
      <c r="AG4088" s="3" t="s">
        <v>193</v>
      </c>
      <c r="AH4088" s="3">
        <v>512</v>
      </c>
      <c r="AI4088" s="3">
        <v>78</v>
      </c>
      <c r="AJ4088" s="3" t="s">
        <v>206</v>
      </c>
      <c r="AK4088" s="3">
        <v>4</v>
      </c>
      <c r="AL4088" s="3">
        <v>143</v>
      </c>
    </row>
    <row r="4089" spans="31:38" x14ac:dyDescent="0.25">
      <c r="AE4089" s="3" t="str">
        <f t="shared" si="141"/>
        <v>RA_522_78_4_202425</v>
      </c>
      <c r="AF4089" s="3">
        <v>202425</v>
      </c>
      <c r="AG4089" s="3" t="s">
        <v>193</v>
      </c>
      <c r="AH4089" s="3">
        <v>522</v>
      </c>
      <c r="AI4089" s="3">
        <v>78</v>
      </c>
      <c r="AJ4089" s="3" t="s">
        <v>206</v>
      </c>
      <c r="AK4089" s="3">
        <v>4</v>
      </c>
      <c r="AL4089" s="3">
        <v>106.90600000000001</v>
      </c>
    </row>
    <row r="4090" spans="31:38" x14ac:dyDescent="0.25">
      <c r="AE4090" s="3" t="str">
        <f t="shared" si="141"/>
        <v>RA_524_78_4_202425</v>
      </c>
      <c r="AF4090" s="3">
        <v>202425</v>
      </c>
      <c r="AG4090" s="3" t="s">
        <v>193</v>
      </c>
      <c r="AH4090" s="3">
        <v>524</v>
      </c>
      <c r="AI4090" s="3">
        <v>78</v>
      </c>
      <c r="AJ4090" s="3" t="s">
        <v>206</v>
      </c>
      <c r="AK4090" s="3">
        <v>4</v>
      </c>
      <c r="AL4090" s="3">
        <v>51.13</v>
      </c>
    </row>
    <row r="4091" spans="31:38" x14ac:dyDescent="0.25">
      <c r="AE4091" s="3" t="str">
        <f t="shared" si="141"/>
        <v>RA_538_78_4_202425</v>
      </c>
      <c r="AF4091" s="3">
        <v>202425</v>
      </c>
      <c r="AG4091" s="3" t="s">
        <v>193</v>
      </c>
      <c r="AH4091" s="3">
        <v>538</v>
      </c>
      <c r="AI4091" s="3">
        <v>78</v>
      </c>
      <c r="AJ4091" s="3" t="s">
        <v>206</v>
      </c>
      <c r="AK4091" s="3">
        <v>4</v>
      </c>
      <c r="AL4091" s="3">
        <v>421.971</v>
      </c>
    </row>
    <row r="4092" spans="31:38" x14ac:dyDescent="0.25">
      <c r="AE4092" s="3" t="str">
        <f t="shared" si="141"/>
        <v>RA_516_78_4_202425</v>
      </c>
      <c r="AF4092" s="3">
        <v>202425</v>
      </c>
      <c r="AG4092" s="3" t="s">
        <v>193</v>
      </c>
      <c r="AH4092" s="3">
        <v>516</v>
      </c>
      <c r="AI4092" s="3">
        <v>78</v>
      </c>
      <c r="AJ4092" s="3" t="s">
        <v>206</v>
      </c>
      <c r="AK4092" s="3">
        <v>4</v>
      </c>
      <c r="AL4092" s="3">
        <v>269.40100000000001</v>
      </c>
    </row>
    <row r="4093" spans="31:38" x14ac:dyDescent="0.25">
      <c r="AE4093" s="3" t="str">
        <f t="shared" si="141"/>
        <v>RA_540_78_4_202425</v>
      </c>
      <c r="AF4093" s="3">
        <v>202425</v>
      </c>
      <c r="AG4093" s="3" t="s">
        <v>193</v>
      </c>
      <c r="AH4093" s="3">
        <v>540</v>
      </c>
      <c r="AI4093" s="3">
        <v>78</v>
      </c>
      <c r="AJ4093" s="3" t="s">
        <v>206</v>
      </c>
      <c r="AK4093" s="3">
        <v>4</v>
      </c>
      <c r="AL4093" s="3">
        <v>41.97</v>
      </c>
    </row>
    <row r="4094" spans="31:38" x14ac:dyDescent="0.25">
      <c r="AE4094" s="3" t="str">
        <f t="shared" si="141"/>
        <v>RA_526_78_4_202425</v>
      </c>
      <c r="AF4094" s="3">
        <v>202425</v>
      </c>
      <c r="AG4094" s="3" t="s">
        <v>193</v>
      </c>
      <c r="AH4094" s="3">
        <v>526</v>
      </c>
      <c r="AI4094" s="3">
        <v>78</v>
      </c>
      <c r="AJ4094" s="3" t="s">
        <v>206</v>
      </c>
      <c r="AK4094" s="3">
        <v>4</v>
      </c>
      <c r="AL4094" s="3">
        <v>3.8827338939354048</v>
      </c>
    </row>
    <row r="4095" spans="31:38" x14ac:dyDescent="0.25">
      <c r="AE4095" s="3" t="str">
        <f t="shared" si="141"/>
        <v>RA_536_78_4_202425</v>
      </c>
      <c r="AF4095" s="3">
        <v>202425</v>
      </c>
      <c r="AG4095" s="3" t="s">
        <v>193</v>
      </c>
      <c r="AH4095" s="3">
        <v>536</v>
      </c>
      <c r="AI4095" s="3">
        <v>78</v>
      </c>
      <c r="AJ4095" s="3" t="s">
        <v>206</v>
      </c>
      <c r="AK4095" s="3">
        <v>4</v>
      </c>
      <c r="AL4095" s="3">
        <v>96.614999999999995</v>
      </c>
    </row>
    <row r="4096" spans="31:38" x14ac:dyDescent="0.25">
      <c r="AE4096" s="3" t="str">
        <f t="shared" si="141"/>
        <v>RA_534_78_4_202425</v>
      </c>
      <c r="AF4096" s="3">
        <v>202425</v>
      </c>
      <c r="AG4096" s="3" t="s">
        <v>193</v>
      </c>
      <c r="AH4096" s="3">
        <v>534</v>
      </c>
      <c r="AI4096" s="3">
        <v>78</v>
      </c>
      <c r="AJ4096" s="3" t="s">
        <v>206</v>
      </c>
      <c r="AK4096" s="3">
        <v>4</v>
      </c>
      <c r="AL4096" s="3">
        <v>272</v>
      </c>
    </row>
    <row r="4097" spans="31:38" x14ac:dyDescent="0.25">
      <c r="AE4097" s="3" t="str">
        <f t="shared" si="141"/>
        <v>RA_532_78_4_202425</v>
      </c>
      <c r="AF4097" s="3">
        <v>202425</v>
      </c>
      <c r="AG4097" s="3" t="s">
        <v>193</v>
      </c>
      <c r="AH4097" s="3">
        <v>532</v>
      </c>
      <c r="AI4097" s="3">
        <v>78</v>
      </c>
      <c r="AJ4097" s="3" t="s">
        <v>206</v>
      </c>
      <c r="AK4097" s="3">
        <v>4</v>
      </c>
      <c r="AL4097" s="3">
        <v>112</v>
      </c>
    </row>
    <row r="4098" spans="31:38" x14ac:dyDescent="0.25">
      <c r="AE4098" s="3" t="str">
        <f t="shared" si="141"/>
        <v>RA_530_78_4_202425</v>
      </c>
      <c r="AF4098" s="3">
        <v>202425</v>
      </c>
      <c r="AG4098" s="3" t="s">
        <v>193</v>
      </c>
      <c r="AH4098" s="3">
        <v>530</v>
      </c>
      <c r="AI4098" s="3">
        <v>78</v>
      </c>
      <c r="AJ4098" s="3" t="s">
        <v>206</v>
      </c>
      <c r="AK4098" s="3">
        <v>4</v>
      </c>
      <c r="AL4098" s="3">
        <v>-244</v>
      </c>
    </row>
    <row r="4099" spans="31:38" x14ac:dyDescent="0.25">
      <c r="AE4099" s="3" t="str">
        <f t="shared" si="141"/>
        <v>RA_528_78_4_202425</v>
      </c>
      <c r="AF4099" s="3">
        <v>202425</v>
      </c>
      <c r="AG4099" s="3" t="s">
        <v>193</v>
      </c>
      <c r="AH4099" s="3">
        <v>528</v>
      </c>
      <c r="AI4099" s="3">
        <v>78</v>
      </c>
      <c r="AJ4099" s="3" t="s">
        <v>206</v>
      </c>
      <c r="AK4099" s="3">
        <v>4</v>
      </c>
      <c r="AL4099" s="3">
        <v>299</v>
      </c>
    </row>
    <row r="4100" spans="31:38" x14ac:dyDescent="0.25">
      <c r="AE4100" s="3" t="str">
        <f t="shared" ref="AE4100:AE4163" si="142">AG4100&amp;"_"&amp;AH4100&amp;"_"&amp;AI4100&amp;"_"&amp;AK4100&amp;"_"&amp;AF4100</f>
        <v>RA_586_79_4_202526</v>
      </c>
      <c r="AF4100" s="3">
        <v>202526</v>
      </c>
      <c r="AG4100" s="3" t="s">
        <v>193</v>
      </c>
      <c r="AH4100" s="3">
        <v>586</v>
      </c>
      <c r="AI4100" s="3">
        <v>79</v>
      </c>
      <c r="AJ4100" s="3" t="s">
        <v>202</v>
      </c>
      <c r="AK4100" s="3">
        <v>4</v>
      </c>
      <c r="AL4100" s="3">
        <v>0</v>
      </c>
    </row>
    <row r="4101" spans="31:38" x14ac:dyDescent="0.25">
      <c r="AE4101" s="3" t="str">
        <f t="shared" si="142"/>
        <v>RA_562_79_4_202526</v>
      </c>
      <c r="AF4101" s="3">
        <v>202526</v>
      </c>
      <c r="AG4101" s="3" t="s">
        <v>193</v>
      </c>
      <c r="AH4101" s="3">
        <v>562</v>
      </c>
      <c r="AI4101" s="3">
        <v>79</v>
      </c>
      <c r="AJ4101" s="3" t="s">
        <v>202</v>
      </c>
      <c r="AK4101" s="3">
        <v>4</v>
      </c>
      <c r="AL4101" s="3">
        <v>0</v>
      </c>
    </row>
    <row r="4102" spans="31:38" x14ac:dyDescent="0.25">
      <c r="AE4102" s="3" t="str">
        <f t="shared" si="142"/>
        <v>RA_544_79_4_202526</v>
      </c>
      <c r="AF4102" s="3">
        <v>202526</v>
      </c>
      <c r="AG4102" s="3" t="s">
        <v>193</v>
      </c>
      <c r="AH4102" s="3">
        <v>544</v>
      </c>
      <c r="AI4102" s="3">
        <v>79</v>
      </c>
      <c r="AJ4102" s="3" t="s">
        <v>202</v>
      </c>
      <c r="AK4102" s="3">
        <v>4</v>
      </c>
      <c r="AL4102" s="3">
        <v>7830.7659999999996</v>
      </c>
    </row>
    <row r="4103" spans="31:38" x14ac:dyDescent="0.25">
      <c r="AE4103" s="3" t="str">
        <f t="shared" si="142"/>
        <v>RA_546_79_4_202526</v>
      </c>
      <c r="AF4103" s="3">
        <v>202526</v>
      </c>
      <c r="AG4103" s="3" t="s">
        <v>193</v>
      </c>
      <c r="AH4103" s="3">
        <v>546</v>
      </c>
      <c r="AI4103" s="3">
        <v>79</v>
      </c>
      <c r="AJ4103" s="3" t="s">
        <v>202</v>
      </c>
      <c r="AK4103" s="3">
        <v>4</v>
      </c>
      <c r="AL4103" s="3">
        <v>897</v>
      </c>
    </row>
    <row r="4104" spans="31:38" x14ac:dyDescent="0.25">
      <c r="AE4104" s="3" t="str">
        <f t="shared" si="142"/>
        <v>RA_548_79_4_202526</v>
      </c>
      <c r="AF4104" s="3">
        <v>202526</v>
      </c>
      <c r="AG4104" s="3" t="s">
        <v>193</v>
      </c>
      <c r="AH4104" s="3">
        <v>548</v>
      </c>
      <c r="AI4104" s="3">
        <v>79</v>
      </c>
      <c r="AJ4104" s="3" t="s">
        <v>202</v>
      </c>
      <c r="AK4104" s="3">
        <v>4</v>
      </c>
      <c r="AL4104" s="3">
        <v>2625.395</v>
      </c>
    </row>
    <row r="4105" spans="31:38" x14ac:dyDescent="0.25">
      <c r="AE4105" s="3" t="str">
        <f t="shared" si="142"/>
        <v>RA_550_79_4_202526</v>
      </c>
      <c r="AF4105" s="3">
        <v>202526</v>
      </c>
      <c r="AG4105" s="3" t="s">
        <v>193</v>
      </c>
      <c r="AH4105" s="3">
        <v>550</v>
      </c>
      <c r="AI4105" s="3">
        <v>79</v>
      </c>
      <c r="AJ4105" s="3" t="s">
        <v>202</v>
      </c>
      <c r="AK4105" s="3">
        <v>4</v>
      </c>
      <c r="AL4105" s="3">
        <v>12026.722</v>
      </c>
    </row>
    <row r="4106" spans="31:38" x14ac:dyDescent="0.25">
      <c r="AE4106" s="3" t="str">
        <f t="shared" si="142"/>
        <v>RA_552_79_4_202526</v>
      </c>
      <c r="AF4106" s="3">
        <v>202526</v>
      </c>
      <c r="AG4106" s="3" t="s">
        <v>193</v>
      </c>
      <c r="AH4106" s="3">
        <v>552</v>
      </c>
      <c r="AI4106" s="3">
        <v>79</v>
      </c>
      <c r="AJ4106" s="3" t="s">
        <v>202</v>
      </c>
      <c r="AK4106" s="3">
        <v>4</v>
      </c>
      <c r="AL4106" s="3">
        <v>5216.87</v>
      </c>
    </row>
    <row r="4107" spans="31:38" x14ac:dyDescent="0.25">
      <c r="AE4107" s="3" t="str">
        <f t="shared" si="142"/>
        <v>RA_564_79_4_202526</v>
      </c>
      <c r="AF4107" s="3">
        <v>202526</v>
      </c>
      <c r="AG4107" s="3" t="s">
        <v>193</v>
      </c>
      <c r="AH4107" s="3">
        <v>564</v>
      </c>
      <c r="AI4107" s="3">
        <v>79</v>
      </c>
      <c r="AJ4107" s="3" t="s">
        <v>202</v>
      </c>
      <c r="AK4107" s="3">
        <v>4</v>
      </c>
      <c r="AL4107" s="3">
        <v>0</v>
      </c>
    </row>
    <row r="4108" spans="31:38" x14ac:dyDescent="0.25">
      <c r="AE4108" s="3" t="str">
        <f t="shared" si="142"/>
        <v>RA_566_79_4_202526</v>
      </c>
      <c r="AF4108" s="3">
        <v>202526</v>
      </c>
      <c r="AG4108" s="3" t="s">
        <v>193</v>
      </c>
      <c r="AH4108" s="3">
        <v>566</v>
      </c>
      <c r="AI4108" s="3">
        <v>79</v>
      </c>
      <c r="AJ4108" s="3" t="s">
        <v>202</v>
      </c>
      <c r="AK4108" s="3">
        <v>4</v>
      </c>
      <c r="AL4108" s="3">
        <v>0</v>
      </c>
    </row>
    <row r="4109" spans="31:38" x14ac:dyDescent="0.25">
      <c r="AE4109" s="3" t="str">
        <f t="shared" si="142"/>
        <v>RA_568_79_4_202526</v>
      </c>
      <c r="AF4109" s="3">
        <v>202526</v>
      </c>
      <c r="AG4109" s="3" t="s">
        <v>193</v>
      </c>
      <c r="AH4109" s="3">
        <v>568</v>
      </c>
      <c r="AI4109" s="3">
        <v>79</v>
      </c>
      <c r="AJ4109" s="3" t="s">
        <v>202</v>
      </c>
      <c r="AK4109" s="3">
        <v>4</v>
      </c>
      <c r="AL4109" s="3">
        <v>0</v>
      </c>
    </row>
    <row r="4110" spans="31:38" x14ac:dyDescent="0.25">
      <c r="AE4110" s="3" t="str">
        <f t="shared" si="142"/>
        <v>RA_572_79_4_202526</v>
      </c>
      <c r="AF4110" s="3">
        <v>202526</v>
      </c>
      <c r="AG4110" s="3" t="s">
        <v>193</v>
      </c>
      <c r="AH4110" s="3">
        <v>572</v>
      </c>
      <c r="AI4110" s="3">
        <v>79</v>
      </c>
      <c r="AJ4110" s="3" t="s">
        <v>202</v>
      </c>
      <c r="AK4110" s="3">
        <v>4</v>
      </c>
      <c r="AL4110" s="3">
        <v>0</v>
      </c>
    </row>
    <row r="4111" spans="31:38" x14ac:dyDescent="0.25">
      <c r="AE4111" s="3" t="str">
        <f t="shared" si="142"/>
        <v>RA_574_79_4_202526</v>
      </c>
      <c r="AF4111" s="3">
        <v>202526</v>
      </c>
      <c r="AG4111" s="3" t="s">
        <v>193</v>
      </c>
      <c r="AH4111" s="3">
        <v>574</v>
      </c>
      <c r="AI4111" s="3">
        <v>79</v>
      </c>
      <c r="AJ4111" s="3" t="s">
        <v>202</v>
      </c>
      <c r="AK4111" s="3">
        <v>4</v>
      </c>
      <c r="AL4111" s="3">
        <v>0</v>
      </c>
    </row>
    <row r="4112" spans="31:38" x14ac:dyDescent="0.25">
      <c r="AE4112" s="3" t="str">
        <f t="shared" si="142"/>
        <v>RA_576_79_4_202526</v>
      </c>
      <c r="AF4112" s="3">
        <v>202526</v>
      </c>
      <c r="AG4112" s="3" t="s">
        <v>193</v>
      </c>
      <c r="AH4112" s="3">
        <v>576</v>
      </c>
      <c r="AI4112" s="3">
        <v>79</v>
      </c>
      <c r="AJ4112" s="3" t="s">
        <v>202</v>
      </c>
      <c r="AK4112" s="3">
        <v>4</v>
      </c>
      <c r="AL4112" s="3">
        <v>0</v>
      </c>
    </row>
    <row r="4113" spans="31:38" x14ac:dyDescent="0.25">
      <c r="AE4113" s="3" t="str">
        <f t="shared" si="142"/>
        <v>RA_584_79_4_202526</v>
      </c>
      <c r="AF4113" s="3">
        <v>202526</v>
      </c>
      <c r="AG4113" s="3" t="s">
        <v>193</v>
      </c>
      <c r="AH4113" s="3">
        <v>584</v>
      </c>
      <c r="AI4113" s="3">
        <v>79</v>
      </c>
      <c r="AJ4113" s="3" t="s">
        <v>202</v>
      </c>
      <c r="AK4113" s="3">
        <v>4</v>
      </c>
      <c r="AL4113" s="3">
        <v>0</v>
      </c>
    </row>
    <row r="4114" spans="31:38" x14ac:dyDescent="0.25">
      <c r="AE4114" s="3" t="str">
        <f t="shared" si="142"/>
        <v>RA_542_79_4_202526</v>
      </c>
      <c r="AF4114" s="3">
        <v>202526</v>
      </c>
      <c r="AG4114" s="3" t="s">
        <v>193</v>
      </c>
      <c r="AH4114" s="3">
        <v>542</v>
      </c>
      <c r="AI4114" s="3">
        <v>79</v>
      </c>
      <c r="AJ4114" s="3" t="s">
        <v>202</v>
      </c>
      <c r="AK4114" s="3">
        <v>4</v>
      </c>
      <c r="AL4114" s="3">
        <v>2315.6410000000001</v>
      </c>
    </row>
    <row r="4115" spans="31:38" x14ac:dyDescent="0.25">
      <c r="AE4115" s="3" t="str">
        <f t="shared" si="142"/>
        <v>RA_582_79_4_202526</v>
      </c>
      <c r="AF4115" s="3">
        <v>202526</v>
      </c>
      <c r="AG4115" s="3" t="s">
        <v>193</v>
      </c>
      <c r="AH4115" s="3">
        <v>582</v>
      </c>
      <c r="AI4115" s="3">
        <v>79</v>
      </c>
      <c r="AJ4115" s="3" t="s">
        <v>202</v>
      </c>
      <c r="AK4115" s="3">
        <v>4</v>
      </c>
      <c r="AL4115" s="3">
        <v>0</v>
      </c>
    </row>
    <row r="4116" spans="31:38" x14ac:dyDescent="0.25">
      <c r="AE4116" s="3" t="str">
        <f t="shared" si="142"/>
        <v>RA_518_79_4_202526</v>
      </c>
      <c r="AF4116" s="3">
        <v>202526</v>
      </c>
      <c r="AG4116" s="3" t="s">
        <v>193</v>
      </c>
      <c r="AH4116" s="3">
        <v>518</v>
      </c>
      <c r="AI4116" s="3">
        <v>79</v>
      </c>
      <c r="AJ4116" s="3" t="s">
        <v>202</v>
      </c>
      <c r="AK4116" s="3">
        <v>4</v>
      </c>
      <c r="AL4116" s="3">
        <v>5469.9915666027855</v>
      </c>
    </row>
    <row r="4117" spans="31:38" x14ac:dyDescent="0.25">
      <c r="AE4117" s="3" t="str">
        <f t="shared" si="142"/>
        <v>RA_545_79_4_202526</v>
      </c>
      <c r="AF4117" s="3">
        <v>202526</v>
      </c>
      <c r="AG4117" s="3" t="s">
        <v>193</v>
      </c>
      <c r="AH4117" s="3">
        <v>545</v>
      </c>
      <c r="AI4117" s="3">
        <v>79</v>
      </c>
      <c r="AJ4117" s="3" t="s">
        <v>202</v>
      </c>
      <c r="AK4117" s="3">
        <v>4</v>
      </c>
      <c r="AL4117" s="3">
        <v>1446.2150000000001</v>
      </c>
    </row>
    <row r="4118" spans="31:38" x14ac:dyDescent="0.25">
      <c r="AE4118" s="3" t="str">
        <f t="shared" si="142"/>
        <v>RA_540_79_4_202526</v>
      </c>
      <c r="AF4118" s="3">
        <v>202526</v>
      </c>
      <c r="AG4118" s="3" t="s">
        <v>193</v>
      </c>
      <c r="AH4118" s="3">
        <v>540</v>
      </c>
      <c r="AI4118" s="3">
        <v>79</v>
      </c>
      <c r="AJ4118" s="3" t="s">
        <v>202</v>
      </c>
      <c r="AK4118" s="3">
        <v>4</v>
      </c>
      <c r="AL4118" s="3">
        <v>3503.0720000000001</v>
      </c>
    </row>
    <row r="4119" spans="31:38" x14ac:dyDescent="0.25">
      <c r="AE4119" s="3" t="str">
        <f t="shared" si="142"/>
        <v>RA_512_79_4_202526</v>
      </c>
      <c r="AF4119" s="3">
        <v>202526</v>
      </c>
      <c r="AG4119" s="3" t="s">
        <v>193</v>
      </c>
      <c r="AH4119" s="3">
        <v>512</v>
      </c>
      <c r="AI4119" s="3">
        <v>79</v>
      </c>
      <c r="AJ4119" s="3" t="s">
        <v>202</v>
      </c>
      <c r="AK4119" s="3">
        <v>4</v>
      </c>
      <c r="AL4119" s="3">
        <v>1694</v>
      </c>
    </row>
    <row r="4120" spans="31:38" x14ac:dyDescent="0.25">
      <c r="AE4120" s="3" t="str">
        <f t="shared" si="142"/>
        <v>RA_516_79_4_202526</v>
      </c>
      <c r="AF4120" s="3">
        <v>202526</v>
      </c>
      <c r="AG4120" s="3" t="s">
        <v>193</v>
      </c>
      <c r="AH4120" s="3">
        <v>516</v>
      </c>
      <c r="AI4120" s="3">
        <v>79</v>
      </c>
      <c r="AJ4120" s="3" t="s">
        <v>202</v>
      </c>
      <c r="AK4120" s="3">
        <v>4</v>
      </c>
      <c r="AL4120" s="3">
        <v>6267.3220000000001</v>
      </c>
    </row>
    <row r="4121" spans="31:38" x14ac:dyDescent="0.25">
      <c r="AE4121" s="3" t="str">
        <f t="shared" si="142"/>
        <v>RA_520_79_4_202526</v>
      </c>
      <c r="AF4121" s="3">
        <v>202526</v>
      </c>
      <c r="AG4121" s="3" t="s">
        <v>193</v>
      </c>
      <c r="AH4121" s="3">
        <v>520</v>
      </c>
      <c r="AI4121" s="3">
        <v>79</v>
      </c>
      <c r="AJ4121" s="3" t="s">
        <v>202</v>
      </c>
      <c r="AK4121" s="3">
        <v>4</v>
      </c>
      <c r="AL4121" s="3">
        <v>10293.642</v>
      </c>
    </row>
    <row r="4122" spans="31:38" x14ac:dyDescent="0.25">
      <c r="AE4122" s="3" t="str">
        <f t="shared" si="142"/>
        <v>RA_522_79_4_202526</v>
      </c>
      <c r="AF4122" s="3">
        <v>202526</v>
      </c>
      <c r="AG4122" s="3" t="s">
        <v>193</v>
      </c>
      <c r="AH4122" s="3">
        <v>522</v>
      </c>
      <c r="AI4122" s="3">
        <v>79</v>
      </c>
      <c r="AJ4122" s="3" t="s">
        <v>202</v>
      </c>
      <c r="AK4122" s="3">
        <v>4</v>
      </c>
      <c r="AL4122" s="3">
        <v>2737.7280000000001</v>
      </c>
    </row>
    <row r="4123" spans="31:38" x14ac:dyDescent="0.25">
      <c r="AE4123" s="3" t="str">
        <f t="shared" si="142"/>
        <v>RA_524_79_4_202526</v>
      </c>
      <c r="AF4123" s="3">
        <v>202526</v>
      </c>
      <c r="AG4123" s="3" t="s">
        <v>193</v>
      </c>
      <c r="AH4123" s="3">
        <v>524</v>
      </c>
      <c r="AI4123" s="3">
        <v>79</v>
      </c>
      <c r="AJ4123" s="3" t="s">
        <v>202</v>
      </c>
      <c r="AK4123" s="3">
        <v>4</v>
      </c>
      <c r="AL4123" s="3">
        <v>3096.88</v>
      </c>
    </row>
    <row r="4124" spans="31:38" x14ac:dyDescent="0.25">
      <c r="AE4124" s="3" t="str">
        <f t="shared" si="142"/>
        <v>RA_536_79_4_202526</v>
      </c>
      <c r="AF4124" s="3">
        <v>202526</v>
      </c>
      <c r="AG4124" s="3" t="s">
        <v>193</v>
      </c>
      <c r="AH4124" s="3">
        <v>536</v>
      </c>
      <c r="AI4124" s="3">
        <v>79</v>
      </c>
      <c r="AJ4124" s="3" t="s">
        <v>202</v>
      </c>
      <c r="AK4124" s="3">
        <v>4</v>
      </c>
      <c r="AL4124" s="3">
        <v>11938.398999999999</v>
      </c>
    </row>
    <row r="4125" spans="31:38" x14ac:dyDescent="0.25">
      <c r="AE4125" s="3" t="str">
        <f t="shared" si="142"/>
        <v>RA_514_79_4_202526</v>
      </c>
      <c r="AF4125" s="3">
        <v>202526</v>
      </c>
      <c r="AG4125" s="3" t="s">
        <v>193</v>
      </c>
      <c r="AH4125" s="3">
        <v>514</v>
      </c>
      <c r="AI4125" s="3">
        <v>79</v>
      </c>
      <c r="AJ4125" s="3" t="s">
        <v>202</v>
      </c>
      <c r="AK4125" s="3">
        <v>4</v>
      </c>
      <c r="AL4125" s="3">
        <v>7026.94</v>
      </c>
    </row>
    <row r="4126" spans="31:38" x14ac:dyDescent="0.25">
      <c r="AE4126" s="3" t="str">
        <f t="shared" si="142"/>
        <v>RA_538_79_4_202526</v>
      </c>
      <c r="AF4126" s="3">
        <v>202526</v>
      </c>
      <c r="AG4126" s="3" t="s">
        <v>193</v>
      </c>
      <c r="AH4126" s="3">
        <v>538</v>
      </c>
      <c r="AI4126" s="3">
        <v>79</v>
      </c>
      <c r="AJ4126" s="3" t="s">
        <v>202</v>
      </c>
      <c r="AK4126" s="3">
        <v>4</v>
      </c>
      <c r="AL4126" s="3">
        <v>1434.3111502901384</v>
      </c>
    </row>
    <row r="4127" spans="31:38" x14ac:dyDescent="0.25">
      <c r="AE4127" s="3" t="str">
        <f t="shared" si="142"/>
        <v>RA_526_79_4_202526</v>
      </c>
      <c r="AF4127" s="3">
        <v>202526</v>
      </c>
      <c r="AG4127" s="3" t="s">
        <v>193</v>
      </c>
      <c r="AH4127" s="3">
        <v>526</v>
      </c>
      <c r="AI4127" s="3">
        <v>79</v>
      </c>
      <c r="AJ4127" s="3" t="s">
        <v>202</v>
      </c>
      <c r="AK4127" s="3">
        <v>4</v>
      </c>
      <c r="AL4127" s="3">
        <v>1687</v>
      </c>
    </row>
    <row r="4128" spans="31:38" x14ac:dyDescent="0.25">
      <c r="AE4128" s="3" t="str">
        <f t="shared" si="142"/>
        <v>RA_534_79_4_202526</v>
      </c>
      <c r="AF4128" s="3">
        <v>202526</v>
      </c>
      <c r="AG4128" s="3" t="s">
        <v>193</v>
      </c>
      <c r="AH4128" s="3">
        <v>534</v>
      </c>
      <c r="AI4128" s="3">
        <v>79</v>
      </c>
      <c r="AJ4128" s="3" t="s">
        <v>202</v>
      </c>
      <c r="AK4128" s="3">
        <v>4</v>
      </c>
      <c r="AL4128" s="3">
        <v>3703</v>
      </c>
    </row>
    <row r="4129" spans="31:38" x14ac:dyDescent="0.25">
      <c r="AE4129" s="3" t="str">
        <f t="shared" si="142"/>
        <v>RA_532_79_4_202526</v>
      </c>
      <c r="AF4129" s="3">
        <v>202526</v>
      </c>
      <c r="AG4129" s="3" t="s">
        <v>193</v>
      </c>
      <c r="AH4129" s="3">
        <v>532</v>
      </c>
      <c r="AI4129" s="3">
        <v>79</v>
      </c>
      <c r="AJ4129" s="3" t="s">
        <v>202</v>
      </c>
      <c r="AK4129" s="3">
        <v>4</v>
      </c>
      <c r="AL4129" s="3">
        <v>5681.94</v>
      </c>
    </row>
    <row r="4130" spans="31:38" x14ac:dyDescent="0.25">
      <c r="AE4130" s="3" t="str">
        <f t="shared" si="142"/>
        <v>RA_530_79_4_202526</v>
      </c>
      <c r="AF4130" s="3">
        <v>202526</v>
      </c>
      <c r="AG4130" s="3" t="s">
        <v>193</v>
      </c>
      <c r="AH4130" s="3">
        <v>530</v>
      </c>
      <c r="AI4130" s="3">
        <v>79</v>
      </c>
      <c r="AJ4130" s="3" t="s">
        <v>202</v>
      </c>
      <c r="AK4130" s="3">
        <v>4</v>
      </c>
      <c r="AL4130" s="3">
        <v>777.69299999999998</v>
      </c>
    </row>
    <row r="4131" spans="31:38" x14ac:dyDescent="0.25">
      <c r="AE4131" s="3" t="str">
        <f t="shared" si="142"/>
        <v>RA_528_79_4_202526</v>
      </c>
      <c r="AF4131" s="3">
        <v>202526</v>
      </c>
      <c r="AG4131" s="3" t="s">
        <v>193</v>
      </c>
      <c r="AH4131" s="3">
        <v>528</v>
      </c>
      <c r="AI4131" s="3">
        <v>79</v>
      </c>
      <c r="AJ4131" s="3" t="s">
        <v>202</v>
      </c>
      <c r="AK4131" s="3">
        <v>4</v>
      </c>
      <c r="AL4131" s="3">
        <v>3176</v>
      </c>
    </row>
    <row r="4132" spans="31:38" x14ac:dyDescent="0.25">
      <c r="AE4132" s="3" t="str">
        <f t="shared" si="142"/>
        <v>RA_582_79_4_202425</v>
      </c>
      <c r="AF4132" s="3">
        <v>202425</v>
      </c>
      <c r="AG4132" s="3" t="s">
        <v>193</v>
      </c>
      <c r="AH4132" s="3">
        <v>582</v>
      </c>
      <c r="AI4132" s="3">
        <v>79</v>
      </c>
      <c r="AJ4132" s="3" t="s">
        <v>202</v>
      </c>
      <c r="AK4132" s="3">
        <v>4</v>
      </c>
      <c r="AL4132" s="3">
        <v>0</v>
      </c>
    </row>
    <row r="4133" spans="31:38" x14ac:dyDescent="0.25">
      <c r="AE4133" s="3" t="str">
        <f t="shared" si="142"/>
        <v>RA_546_79_4_202425</v>
      </c>
      <c r="AF4133" s="3">
        <v>202425</v>
      </c>
      <c r="AG4133" s="3" t="s">
        <v>193</v>
      </c>
      <c r="AH4133" s="3">
        <v>546</v>
      </c>
      <c r="AI4133" s="3">
        <v>79</v>
      </c>
      <c r="AJ4133" s="3" t="s">
        <v>202</v>
      </c>
      <c r="AK4133" s="3">
        <v>4</v>
      </c>
      <c r="AL4133" s="3">
        <v>1092</v>
      </c>
    </row>
    <row r="4134" spans="31:38" x14ac:dyDescent="0.25">
      <c r="AE4134" s="3" t="str">
        <f t="shared" si="142"/>
        <v>RA_548_79_4_202425</v>
      </c>
      <c r="AF4134" s="3">
        <v>202425</v>
      </c>
      <c r="AG4134" s="3" t="s">
        <v>193</v>
      </c>
      <c r="AH4134" s="3">
        <v>548</v>
      </c>
      <c r="AI4134" s="3">
        <v>79</v>
      </c>
      <c r="AJ4134" s="3" t="s">
        <v>202</v>
      </c>
      <c r="AK4134" s="3">
        <v>4</v>
      </c>
      <c r="AL4134" s="3">
        <v>3124.1379999999999</v>
      </c>
    </row>
    <row r="4135" spans="31:38" x14ac:dyDescent="0.25">
      <c r="AE4135" s="3" t="str">
        <f t="shared" si="142"/>
        <v>RA_550_79_4_202425</v>
      </c>
      <c r="AF4135" s="3">
        <v>202425</v>
      </c>
      <c r="AG4135" s="3" t="s">
        <v>193</v>
      </c>
      <c r="AH4135" s="3">
        <v>550</v>
      </c>
      <c r="AI4135" s="3">
        <v>79</v>
      </c>
      <c r="AJ4135" s="3" t="s">
        <v>202</v>
      </c>
      <c r="AK4135" s="3">
        <v>4</v>
      </c>
      <c r="AL4135" s="3">
        <v>10316.368</v>
      </c>
    </row>
    <row r="4136" spans="31:38" x14ac:dyDescent="0.25">
      <c r="AE4136" s="3" t="str">
        <f t="shared" si="142"/>
        <v>RA_552_79_4_202425</v>
      </c>
      <c r="AF4136" s="3">
        <v>202425</v>
      </c>
      <c r="AG4136" s="3" t="s">
        <v>193</v>
      </c>
      <c r="AH4136" s="3">
        <v>552</v>
      </c>
      <c r="AI4136" s="3">
        <v>79</v>
      </c>
      <c r="AJ4136" s="3" t="s">
        <v>202</v>
      </c>
      <c r="AK4136" s="3">
        <v>4</v>
      </c>
      <c r="AL4136" s="3">
        <v>5794.02</v>
      </c>
    </row>
    <row r="4137" spans="31:38" x14ac:dyDescent="0.25">
      <c r="AE4137" s="3" t="str">
        <f t="shared" si="142"/>
        <v>RA_562_79_4_202425</v>
      </c>
      <c r="AF4137" s="3">
        <v>202425</v>
      </c>
      <c r="AG4137" s="3" t="s">
        <v>193</v>
      </c>
      <c r="AH4137" s="3">
        <v>562</v>
      </c>
      <c r="AI4137" s="3">
        <v>79</v>
      </c>
      <c r="AJ4137" s="3" t="s">
        <v>202</v>
      </c>
      <c r="AK4137" s="3">
        <v>4</v>
      </c>
      <c r="AL4137" s="3">
        <v>0</v>
      </c>
    </row>
    <row r="4138" spans="31:38" x14ac:dyDescent="0.25">
      <c r="AE4138" s="3" t="str">
        <f t="shared" si="142"/>
        <v>RA_564_79_4_202425</v>
      </c>
      <c r="AF4138" s="3">
        <v>202425</v>
      </c>
      <c r="AG4138" s="3" t="s">
        <v>193</v>
      </c>
      <c r="AH4138" s="3">
        <v>564</v>
      </c>
      <c r="AI4138" s="3">
        <v>79</v>
      </c>
      <c r="AJ4138" s="3" t="s">
        <v>202</v>
      </c>
      <c r="AK4138" s="3">
        <v>4</v>
      </c>
      <c r="AL4138" s="3">
        <v>0</v>
      </c>
    </row>
    <row r="4139" spans="31:38" x14ac:dyDescent="0.25">
      <c r="AE4139" s="3" t="str">
        <f t="shared" si="142"/>
        <v>RA_566_79_4_202425</v>
      </c>
      <c r="AF4139" s="3">
        <v>202425</v>
      </c>
      <c r="AG4139" s="3" t="s">
        <v>193</v>
      </c>
      <c r="AH4139" s="3">
        <v>566</v>
      </c>
      <c r="AI4139" s="3">
        <v>79</v>
      </c>
      <c r="AJ4139" s="3" t="s">
        <v>202</v>
      </c>
      <c r="AK4139" s="3">
        <v>4</v>
      </c>
      <c r="AL4139" s="3">
        <v>0</v>
      </c>
    </row>
    <row r="4140" spans="31:38" x14ac:dyDescent="0.25">
      <c r="AE4140" s="3" t="str">
        <f t="shared" si="142"/>
        <v>RA_568_79_4_202425</v>
      </c>
      <c r="AF4140" s="3">
        <v>202425</v>
      </c>
      <c r="AG4140" s="3" t="s">
        <v>193</v>
      </c>
      <c r="AH4140" s="3">
        <v>568</v>
      </c>
      <c r="AI4140" s="3">
        <v>79</v>
      </c>
      <c r="AJ4140" s="3" t="s">
        <v>202</v>
      </c>
      <c r="AK4140" s="3">
        <v>4</v>
      </c>
      <c r="AL4140" s="3">
        <v>0</v>
      </c>
    </row>
    <row r="4141" spans="31:38" x14ac:dyDescent="0.25">
      <c r="AE4141" s="3" t="str">
        <f t="shared" si="142"/>
        <v>RA_572_79_4_202425</v>
      </c>
      <c r="AF4141" s="3">
        <v>202425</v>
      </c>
      <c r="AG4141" s="3" t="s">
        <v>193</v>
      </c>
      <c r="AH4141" s="3">
        <v>572</v>
      </c>
      <c r="AI4141" s="3">
        <v>79</v>
      </c>
      <c r="AJ4141" s="3" t="s">
        <v>202</v>
      </c>
      <c r="AK4141" s="3">
        <v>4</v>
      </c>
      <c r="AL4141" s="3">
        <v>0</v>
      </c>
    </row>
    <row r="4142" spans="31:38" x14ac:dyDescent="0.25">
      <c r="AE4142" s="3" t="str">
        <f t="shared" si="142"/>
        <v>RA_576_79_4_202425</v>
      </c>
      <c r="AF4142" s="3">
        <v>202425</v>
      </c>
      <c r="AG4142" s="3" t="s">
        <v>193</v>
      </c>
      <c r="AH4142" s="3">
        <v>576</v>
      </c>
      <c r="AI4142" s="3">
        <v>79</v>
      </c>
      <c r="AJ4142" s="3" t="s">
        <v>202</v>
      </c>
      <c r="AK4142" s="3">
        <v>4</v>
      </c>
      <c r="AL4142" s="3">
        <v>0</v>
      </c>
    </row>
    <row r="4143" spans="31:38" x14ac:dyDescent="0.25">
      <c r="AE4143" s="3" t="str">
        <f t="shared" si="142"/>
        <v>RA_584_79_4_202425</v>
      </c>
      <c r="AF4143" s="3">
        <v>202425</v>
      </c>
      <c r="AG4143" s="3" t="s">
        <v>193</v>
      </c>
      <c r="AH4143" s="3">
        <v>584</v>
      </c>
      <c r="AI4143" s="3">
        <v>79</v>
      </c>
      <c r="AJ4143" s="3" t="s">
        <v>202</v>
      </c>
      <c r="AK4143" s="3">
        <v>4</v>
      </c>
      <c r="AL4143" s="3">
        <v>0</v>
      </c>
    </row>
    <row r="4144" spans="31:38" x14ac:dyDescent="0.25">
      <c r="AE4144" s="3" t="str">
        <f t="shared" si="142"/>
        <v>RA_544_79_4_202425</v>
      </c>
      <c r="AF4144" s="3">
        <v>202425</v>
      </c>
      <c r="AG4144" s="3" t="s">
        <v>193</v>
      </c>
      <c r="AH4144" s="3">
        <v>544</v>
      </c>
      <c r="AI4144" s="3">
        <v>79</v>
      </c>
      <c r="AJ4144" s="3" t="s">
        <v>202</v>
      </c>
      <c r="AK4144" s="3">
        <v>4</v>
      </c>
      <c r="AL4144" s="3">
        <v>5507.6750000000002</v>
      </c>
    </row>
    <row r="4145" spans="31:38" x14ac:dyDescent="0.25">
      <c r="AE4145" s="3" t="str">
        <f t="shared" si="142"/>
        <v>RA_542_79_4_202425</v>
      </c>
      <c r="AF4145" s="3">
        <v>202425</v>
      </c>
      <c r="AG4145" s="3" t="s">
        <v>193</v>
      </c>
      <c r="AH4145" s="3">
        <v>542</v>
      </c>
      <c r="AI4145" s="3">
        <v>79</v>
      </c>
      <c r="AJ4145" s="3" t="s">
        <v>202</v>
      </c>
      <c r="AK4145" s="3">
        <v>4</v>
      </c>
      <c r="AL4145" s="3">
        <v>3034.002</v>
      </c>
    </row>
    <row r="4146" spans="31:38" x14ac:dyDescent="0.25">
      <c r="AE4146" s="3" t="str">
        <f t="shared" si="142"/>
        <v>RA_574_79_4_202425</v>
      </c>
      <c r="AF4146" s="3">
        <v>202425</v>
      </c>
      <c r="AG4146" s="3" t="s">
        <v>193</v>
      </c>
      <c r="AH4146" s="3">
        <v>574</v>
      </c>
      <c r="AI4146" s="3">
        <v>79</v>
      </c>
      <c r="AJ4146" s="3" t="s">
        <v>202</v>
      </c>
      <c r="AK4146" s="3">
        <v>4</v>
      </c>
      <c r="AL4146" s="3">
        <v>0</v>
      </c>
    </row>
    <row r="4147" spans="31:38" x14ac:dyDescent="0.25">
      <c r="AE4147" s="3" t="str">
        <f t="shared" si="142"/>
        <v>RA_514_79_4_202425</v>
      </c>
      <c r="AF4147" s="3">
        <v>202425</v>
      </c>
      <c r="AG4147" s="3" t="s">
        <v>193</v>
      </c>
      <c r="AH4147" s="3">
        <v>514</v>
      </c>
      <c r="AI4147" s="3">
        <v>79</v>
      </c>
      <c r="AJ4147" s="3" t="s">
        <v>202</v>
      </c>
      <c r="AK4147" s="3">
        <v>4</v>
      </c>
      <c r="AL4147" s="3">
        <v>7645.21</v>
      </c>
    </row>
    <row r="4148" spans="31:38" x14ac:dyDescent="0.25">
      <c r="AE4148" s="3" t="str">
        <f t="shared" si="142"/>
        <v>RA_545_79_4_202425</v>
      </c>
      <c r="AF4148" s="3">
        <v>202425</v>
      </c>
      <c r="AG4148" s="3" t="s">
        <v>193</v>
      </c>
      <c r="AH4148" s="3">
        <v>545</v>
      </c>
      <c r="AI4148" s="3">
        <v>79</v>
      </c>
      <c r="AJ4148" s="3" t="s">
        <v>202</v>
      </c>
      <c r="AK4148" s="3">
        <v>4</v>
      </c>
      <c r="AL4148" s="3">
        <v>368.30514576019721</v>
      </c>
    </row>
    <row r="4149" spans="31:38" x14ac:dyDescent="0.25">
      <c r="AE4149" s="3" t="str">
        <f t="shared" si="142"/>
        <v>RA_512_79_4_202425</v>
      </c>
      <c r="AF4149" s="3">
        <v>202425</v>
      </c>
      <c r="AG4149" s="3" t="s">
        <v>193</v>
      </c>
      <c r="AH4149" s="3">
        <v>512</v>
      </c>
      <c r="AI4149" s="3">
        <v>79</v>
      </c>
      <c r="AJ4149" s="3" t="s">
        <v>202</v>
      </c>
      <c r="AK4149" s="3">
        <v>4</v>
      </c>
      <c r="AL4149" s="3">
        <v>1134</v>
      </c>
    </row>
    <row r="4150" spans="31:38" x14ac:dyDescent="0.25">
      <c r="AE4150" s="3" t="str">
        <f t="shared" si="142"/>
        <v>RA_586_79_4_202425</v>
      </c>
      <c r="AF4150" s="3">
        <v>202425</v>
      </c>
      <c r="AG4150" s="3" t="s">
        <v>193</v>
      </c>
      <c r="AH4150" s="3">
        <v>586</v>
      </c>
      <c r="AI4150" s="3">
        <v>79</v>
      </c>
      <c r="AJ4150" s="3" t="s">
        <v>202</v>
      </c>
      <c r="AK4150" s="3">
        <v>4</v>
      </c>
      <c r="AL4150" s="3">
        <v>0</v>
      </c>
    </row>
    <row r="4151" spans="31:38" x14ac:dyDescent="0.25">
      <c r="AE4151" s="3" t="str">
        <f t="shared" si="142"/>
        <v>RA_516_79_4_202425</v>
      </c>
      <c r="AF4151" s="3">
        <v>202425</v>
      </c>
      <c r="AG4151" s="3" t="s">
        <v>193</v>
      </c>
      <c r="AH4151" s="3">
        <v>516</v>
      </c>
      <c r="AI4151" s="3">
        <v>79</v>
      </c>
      <c r="AJ4151" s="3" t="s">
        <v>202</v>
      </c>
      <c r="AK4151" s="3">
        <v>4</v>
      </c>
      <c r="AL4151" s="3">
        <v>5495.5699999999988</v>
      </c>
    </row>
    <row r="4152" spans="31:38" x14ac:dyDescent="0.25">
      <c r="AE4152" s="3" t="str">
        <f t="shared" si="142"/>
        <v>RA_518_79_4_202425</v>
      </c>
      <c r="AF4152" s="3">
        <v>202425</v>
      </c>
      <c r="AG4152" s="3" t="s">
        <v>193</v>
      </c>
      <c r="AH4152" s="3">
        <v>518</v>
      </c>
      <c r="AI4152" s="3">
        <v>79</v>
      </c>
      <c r="AJ4152" s="3" t="s">
        <v>202</v>
      </c>
      <c r="AK4152" s="3">
        <v>4</v>
      </c>
      <c r="AL4152" s="3">
        <v>7113.1670000000004</v>
      </c>
    </row>
    <row r="4153" spans="31:38" x14ac:dyDescent="0.25">
      <c r="AE4153" s="3" t="str">
        <f t="shared" si="142"/>
        <v>RA_520_79_4_202425</v>
      </c>
      <c r="AF4153" s="3">
        <v>202425</v>
      </c>
      <c r="AG4153" s="3" t="s">
        <v>193</v>
      </c>
      <c r="AH4153" s="3">
        <v>520</v>
      </c>
      <c r="AI4153" s="3">
        <v>79</v>
      </c>
      <c r="AJ4153" s="3" t="s">
        <v>202</v>
      </c>
      <c r="AK4153" s="3">
        <v>4</v>
      </c>
      <c r="AL4153" s="3">
        <v>5275.0940000000001</v>
      </c>
    </row>
    <row r="4154" spans="31:38" x14ac:dyDescent="0.25">
      <c r="AE4154" s="3" t="str">
        <f t="shared" si="142"/>
        <v>RA_522_79_4_202425</v>
      </c>
      <c r="AF4154" s="3">
        <v>202425</v>
      </c>
      <c r="AG4154" s="3" t="s">
        <v>193</v>
      </c>
      <c r="AH4154" s="3">
        <v>522</v>
      </c>
      <c r="AI4154" s="3">
        <v>79</v>
      </c>
      <c r="AJ4154" s="3" t="s">
        <v>202</v>
      </c>
      <c r="AK4154" s="3">
        <v>4</v>
      </c>
      <c r="AL4154" s="3">
        <v>2899.3629999999998</v>
      </c>
    </row>
    <row r="4155" spans="31:38" x14ac:dyDescent="0.25">
      <c r="AE4155" s="3" t="str">
        <f t="shared" si="142"/>
        <v>RA_524_79_4_202425</v>
      </c>
      <c r="AF4155" s="3">
        <v>202425</v>
      </c>
      <c r="AG4155" s="3" t="s">
        <v>193</v>
      </c>
      <c r="AH4155" s="3">
        <v>524</v>
      </c>
      <c r="AI4155" s="3">
        <v>79</v>
      </c>
      <c r="AJ4155" s="3" t="s">
        <v>202</v>
      </c>
      <c r="AK4155" s="3">
        <v>4</v>
      </c>
      <c r="AL4155" s="3">
        <v>758.84</v>
      </c>
    </row>
    <row r="4156" spans="31:38" x14ac:dyDescent="0.25">
      <c r="AE4156" s="3" t="str">
        <f t="shared" si="142"/>
        <v>RA_540_79_4_202425</v>
      </c>
      <c r="AF4156" s="3">
        <v>202425</v>
      </c>
      <c r="AG4156" s="3" t="s">
        <v>193</v>
      </c>
      <c r="AH4156" s="3">
        <v>540</v>
      </c>
      <c r="AI4156" s="3">
        <v>79</v>
      </c>
      <c r="AJ4156" s="3" t="s">
        <v>202</v>
      </c>
      <c r="AK4156" s="3">
        <v>4</v>
      </c>
      <c r="AL4156" s="3">
        <v>1102.68</v>
      </c>
    </row>
    <row r="4157" spans="31:38" x14ac:dyDescent="0.25">
      <c r="AE4157" s="3" t="str">
        <f t="shared" si="142"/>
        <v>RA_528_79_4_202425</v>
      </c>
      <c r="AF4157" s="3">
        <v>202425</v>
      </c>
      <c r="AG4157" s="3" t="s">
        <v>193</v>
      </c>
      <c r="AH4157" s="3">
        <v>528</v>
      </c>
      <c r="AI4157" s="3">
        <v>79</v>
      </c>
      <c r="AJ4157" s="3" t="s">
        <v>202</v>
      </c>
      <c r="AK4157" s="3">
        <v>4</v>
      </c>
      <c r="AL4157" s="3">
        <v>3321</v>
      </c>
    </row>
    <row r="4158" spans="31:38" x14ac:dyDescent="0.25">
      <c r="AE4158" s="3" t="str">
        <f t="shared" si="142"/>
        <v>RA_530_79_4_202425</v>
      </c>
      <c r="AF4158" s="3">
        <v>202425</v>
      </c>
      <c r="AG4158" s="3" t="s">
        <v>193</v>
      </c>
      <c r="AH4158" s="3">
        <v>530</v>
      </c>
      <c r="AI4158" s="3">
        <v>79</v>
      </c>
      <c r="AJ4158" s="3" t="s">
        <v>202</v>
      </c>
      <c r="AK4158" s="3">
        <v>4</v>
      </c>
      <c r="AL4158" s="3">
        <v>1349</v>
      </c>
    </row>
    <row r="4159" spans="31:38" x14ac:dyDescent="0.25">
      <c r="AE4159" s="3" t="str">
        <f t="shared" si="142"/>
        <v>RA_532_79_4_202425</v>
      </c>
      <c r="AF4159" s="3">
        <v>202425</v>
      </c>
      <c r="AG4159" s="3" t="s">
        <v>193</v>
      </c>
      <c r="AH4159" s="3">
        <v>532</v>
      </c>
      <c r="AI4159" s="3">
        <v>79</v>
      </c>
      <c r="AJ4159" s="3" t="s">
        <v>202</v>
      </c>
      <c r="AK4159" s="3">
        <v>4</v>
      </c>
      <c r="AL4159" s="3">
        <v>3379.6509999999998</v>
      </c>
    </row>
    <row r="4160" spans="31:38" x14ac:dyDescent="0.25">
      <c r="AE4160" s="3" t="str">
        <f t="shared" si="142"/>
        <v>RA_534_79_4_202425</v>
      </c>
      <c r="AF4160" s="3">
        <v>202425</v>
      </c>
      <c r="AG4160" s="3" t="s">
        <v>193</v>
      </c>
      <c r="AH4160" s="3">
        <v>534</v>
      </c>
      <c r="AI4160" s="3">
        <v>79</v>
      </c>
      <c r="AJ4160" s="3" t="s">
        <v>202</v>
      </c>
      <c r="AK4160" s="3">
        <v>4</v>
      </c>
      <c r="AL4160" s="3">
        <v>2368</v>
      </c>
    </row>
    <row r="4161" spans="31:38" x14ac:dyDescent="0.25">
      <c r="AE4161" s="3" t="str">
        <f t="shared" si="142"/>
        <v>RA_536_79_4_202425</v>
      </c>
      <c r="AF4161" s="3">
        <v>202425</v>
      </c>
      <c r="AG4161" s="3" t="s">
        <v>193</v>
      </c>
      <c r="AH4161" s="3">
        <v>536</v>
      </c>
      <c r="AI4161" s="3">
        <v>79</v>
      </c>
      <c r="AJ4161" s="3" t="s">
        <v>202</v>
      </c>
      <c r="AK4161" s="3">
        <v>4</v>
      </c>
      <c r="AL4161" s="3">
        <v>10688.698</v>
      </c>
    </row>
    <row r="4162" spans="31:38" x14ac:dyDescent="0.25">
      <c r="AE4162" s="3" t="str">
        <f t="shared" si="142"/>
        <v>RA_538_79_4_202425</v>
      </c>
      <c r="AF4162" s="3">
        <v>202425</v>
      </c>
      <c r="AG4162" s="3" t="s">
        <v>193</v>
      </c>
      <c r="AH4162" s="3">
        <v>538</v>
      </c>
      <c r="AI4162" s="3">
        <v>79</v>
      </c>
      <c r="AJ4162" s="3" t="s">
        <v>202</v>
      </c>
      <c r="AK4162" s="3">
        <v>4</v>
      </c>
      <c r="AL4162" s="3">
        <v>3471</v>
      </c>
    </row>
    <row r="4163" spans="31:38" x14ac:dyDescent="0.25">
      <c r="AE4163" s="3" t="str">
        <f t="shared" si="142"/>
        <v>RA_526_79_4_202425</v>
      </c>
      <c r="AF4163" s="3">
        <v>202425</v>
      </c>
      <c r="AG4163" s="3" t="s">
        <v>193</v>
      </c>
      <c r="AH4163" s="3">
        <v>526</v>
      </c>
      <c r="AI4163" s="3">
        <v>79</v>
      </c>
      <c r="AJ4163" s="3" t="s">
        <v>202</v>
      </c>
      <c r="AK4163" s="3">
        <v>4</v>
      </c>
      <c r="AL4163" s="3">
        <v>1563.2146996433644</v>
      </c>
    </row>
    <row r="4164" spans="31:38" x14ac:dyDescent="0.25">
      <c r="AE4164" s="3" t="str">
        <f t="shared" ref="AE4164:AE4227" si="143">AG4164&amp;"_"&amp;AH4164&amp;"_"&amp;AI4164&amp;"_"&amp;AK4164&amp;"_"&amp;AF4164</f>
        <v>RA_562_80_4_202526</v>
      </c>
      <c r="AF4164" s="3">
        <v>202526</v>
      </c>
      <c r="AG4164" s="3" t="s">
        <v>193</v>
      </c>
      <c r="AH4164" s="3">
        <v>562</v>
      </c>
      <c r="AI4164" s="3">
        <v>80</v>
      </c>
      <c r="AJ4164" s="3" t="s">
        <v>396</v>
      </c>
      <c r="AK4164" s="3">
        <v>4</v>
      </c>
      <c r="AL4164" s="3">
        <v>0</v>
      </c>
    </row>
    <row r="4165" spans="31:38" x14ac:dyDescent="0.25">
      <c r="AE4165" s="3" t="str">
        <f t="shared" si="143"/>
        <v>RA_552_80_4_202526</v>
      </c>
      <c r="AF4165" s="3">
        <v>202526</v>
      </c>
      <c r="AG4165" s="3" t="s">
        <v>193</v>
      </c>
      <c r="AH4165" s="3">
        <v>552</v>
      </c>
      <c r="AI4165" s="3">
        <v>80</v>
      </c>
      <c r="AJ4165" s="3" t="s">
        <v>396</v>
      </c>
      <c r="AK4165" s="3">
        <v>4</v>
      </c>
      <c r="AL4165" s="3">
        <v>106459.36</v>
      </c>
    </row>
    <row r="4166" spans="31:38" x14ac:dyDescent="0.25">
      <c r="AE4166" s="3" t="str">
        <f t="shared" si="143"/>
        <v>RA_550_80_4_202526</v>
      </c>
      <c r="AF4166" s="3">
        <v>202526</v>
      </c>
      <c r="AG4166" s="3" t="s">
        <v>193</v>
      </c>
      <c r="AH4166" s="3">
        <v>550</v>
      </c>
      <c r="AI4166" s="3">
        <v>80</v>
      </c>
      <c r="AJ4166" s="3" t="s">
        <v>396</v>
      </c>
      <c r="AK4166" s="3">
        <v>4</v>
      </c>
      <c r="AL4166" s="3">
        <v>37000.519</v>
      </c>
    </row>
    <row r="4167" spans="31:38" x14ac:dyDescent="0.25">
      <c r="AE4167" s="3" t="str">
        <f t="shared" si="143"/>
        <v>RA_548_80_4_202526</v>
      </c>
      <c r="AF4167" s="3">
        <v>202526</v>
      </c>
      <c r="AG4167" s="3" t="s">
        <v>193</v>
      </c>
      <c r="AH4167" s="3">
        <v>548</v>
      </c>
      <c r="AI4167" s="3">
        <v>80</v>
      </c>
      <c r="AJ4167" s="3" t="s">
        <v>396</v>
      </c>
      <c r="AK4167" s="3">
        <v>4</v>
      </c>
      <c r="AL4167" s="3">
        <v>22586.48</v>
      </c>
    </row>
    <row r="4168" spans="31:38" x14ac:dyDescent="0.25">
      <c r="AE4168" s="3" t="str">
        <f t="shared" si="143"/>
        <v>RA_564_80_4_202526</v>
      </c>
      <c r="AF4168" s="3">
        <v>202526</v>
      </c>
      <c r="AG4168" s="3" t="s">
        <v>193</v>
      </c>
      <c r="AH4168" s="3">
        <v>564</v>
      </c>
      <c r="AI4168" s="3">
        <v>80</v>
      </c>
      <c r="AJ4168" s="3" t="s">
        <v>396</v>
      </c>
      <c r="AK4168" s="3">
        <v>4</v>
      </c>
      <c r="AL4168" s="3">
        <v>0</v>
      </c>
    </row>
    <row r="4169" spans="31:38" x14ac:dyDescent="0.25">
      <c r="AE4169" s="3" t="str">
        <f t="shared" si="143"/>
        <v>RA_545_80_4_202526</v>
      </c>
      <c r="AF4169" s="3">
        <v>202526</v>
      </c>
      <c r="AG4169" s="3" t="s">
        <v>193</v>
      </c>
      <c r="AH4169" s="3">
        <v>545</v>
      </c>
      <c r="AI4169" s="3">
        <v>80</v>
      </c>
      <c r="AJ4169" s="3" t="s">
        <v>396</v>
      </c>
      <c r="AK4169" s="3">
        <v>4</v>
      </c>
      <c r="AL4169" s="3">
        <v>26611.48</v>
      </c>
    </row>
    <row r="4170" spans="31:38" x14ac:dyDescent="0.25">
      <c r="AE4170" s="3" t="str">
        <f t="shared" si="143"/>
        <v>RA_576_80_4_202526</v>
      </c>
      <c r="AF4170" s="3">
        <v>202526</v>
      </c>
      <c r="AG4170" s="3" t="s">
        <v>193</v>
      </c>
      <c r="AH4170" s="3">
        <v>576</v>
      </c>
      <c r="AI4170" s="3">
        <v>80</v>
      </c>
      <c r="AJ4170" s="3" t="s">
        <v>396</v>
      </c>
      <c r="AK4170" s="3">
        <v>4</v>
      </c>
      <c r="AL4170" s="3">
        <v>0</v>
      </c>
    </row>
    <row r="4171" spans="31:38" x14ac:dyDescent="0.25">
      <c r="AE4171" s="3" t="str">
        <f t="shared" si="143"/>
        <v>RA_546_80_4_202526</v>
      </c>
      <c r="AF4171" s="3">
        <v>202526</v>
      </c>
      <c r="AG4171" s="3" t="s">
        <v>193</v>
      </c>
      <c r="AH4171" s="3">
        <v>546</v>
      </c>
      <c r="AI4171" s="3">
        <v>80</v>
      </c>
      <c r="AJ4171" s="3" t="s">
        <v>396</v>
      </c>
      <c r="AK4171" s="3">
        <v>4</v>
      </c>
      <c r="AL4171" s="3">
        <v>23474</v>
      </c>
    </row>
    <row r="4172" spans="31:38" x14ac:dyDescent="0.25">
      <c r="AE4172" s="3" t="str">
        <f t="shared" si="143"/>
        <v>RA_566_80_4_202526</v>
      </c>
      <c r="AF4172" s="3">
        <v>202526</v>
      </c>
      <c r="AG4172" s="3" t="s">
        <v>193</v>
      </c>
      <c r="AH4172" s="3">
        <v>566</v>
      </c>
      <c r="AI4172" s="3">
        <v>80</v>
      </c>
      <c r="AJ4172" s="3" t="s">
        <v>396</v>
      </c>
      <c r="AK4172" s="3">
        <v>4</v>
      </c>
      <c r="AL4172" s="3">
        <v>0</v>
      </c>
    </row>
    <row r="4173" spans="31:38" x14ac:dyDescent="0.25">
      <c r="AE4173" s="3" t="str">
        <f t="shared" si="143"/>
        <v>RA_568_80_4_202526</v>
      </c>
      <c r="AF4173" s="3">
        <v>202526</v>
      </c>
      <c r="AG4173" s="3" t="s">
        <v>193</v>
      </c>
      <c r="AH4173" s="3">
        <v>568</v>
      </c>
      <c r="AI4173" s="3">
        <v>80</v>
      </c>
      <c r="AJ4173" s="3" t="s">
        <v>396</v>
      </c>
      <c r="AK4173" s="3">
        <v>4</v>
      </c>
      <c r="AL4173" s="3">
        <v>0</v>
      </c>
    </row>
    <row r="4174" spans="31:38" x14ac:dyDescent="0.25">
      <c r="AE4174" s="3" t="str">
        <f t="shared" si="143"/>
        <v>RA_586_80_4_202526</v>
      </c>
      <c r="AF4174" s="3">
        <v>202526</v>
      </c>
      <c r="AG4174" s="3" t="s">
        <v>193</v>
      </c>
      <c r="AH4174" s="3">
        <v>586</v>
      </c>
      <c r="AI4174" s="3">
        <v>80</v>
      </c>
      <c r="AJ4174" s="3" t="s">
        <v>396</v>
      </c>
      <c r="AK4174" s="3">
        <v>4</v>
      </c>
      <c r="AL4174" s="3">
        <v>0</v>
      </c>
    </row>
    <row r="4175" spans="31:38" x14ac:dyDescent="0.25">
      <c r="AE4175" s="3" t="str">
        <f t="shared" si="143"/>
        <v>RA_574_80_4_202526</v>
      </c>
      <c r="AF4175" s="3">
        <v>202526</v>
      </c>
      <c r="AG4175" s="3" t="s">
        <v>193</v>
      </c>
      <c r="AH4175" s="3">
        <v>574</v>
      </c>
      <c r="AI4175" s="3">
        <v>80</v>
      </c>
      <c r="AJ4175" s="3" t="s">
        <v>396</v>
      </c>
      <c r="AK4175" s="3">
        <v>4</v>
      </c>
      <c r="AL4175" s="3">
        <v>0</v>
      </c>
    </row>
    <row r="4176" spans="31:38" x14ac:dyDescent="0.25">
      <c r="AE4176" s="3" t="str">
        <f t="shared" si="143"/>
        <v>RA_582_80_4_202526</v>
      </c>
      <c r="AF4176" s="3">
        <v>202526</v>
      </c>
      <c r="AG4176" s="3" t="s">
        <v>193</v>
      </c>
      <c r="AH4176" s="3">
        <v>582</v>
      </c>
      <c r="AI4176" s="3">
        <v>80</v>
      </c>
      <c r="AJ4176" s="3" t="s">
        <v>396</v>
      </c>
      <c r="AK4176" s="3">
        <v>4</v>
      </c>
      <c r="AL4176" s="3">
        <v>0</v>
      </c>
    </row>
    <row r="4177" spans="31:38" x14ac:dyDescent="0.25">
      <c r="AE4177" s="3" t="str">
        <f t="shared" si="143"/>
        <v>RA_544_80_4_202526</v>
      </c>
      <c r="AF4177" s="3">
        <v>202526</v>
      </c>
      <c r="AG4177" s="3" t="s">
        <v>193</v>
      </c>
      <c r="AH4177" s="3">
        <v>544</v>
      </c>
      <c r="AI4177" s="3">
        <v>80</v>
      </c>
      <c r="AJ4177" s="3" t="s">
        <v>396</v>
      </c>
      <c r="AK4177" s="3">
        <v>4</v>
      </c>
      <c r="AL4177" s="3">
        <v>40771.212</v>
      </c>
    </row>
    <row r="4178" spans="31:38" x14ac:dyDescent="0.25">
      <c r="AE4178" s="3" t="str">
        <f t="shared" si="143"/>
        <v>RA_584_80_4_202526</v>
      </c>
      <c r="AF4178" s="3">
        <v>202526</v>
      </c>
      <c r="AG4178" s="3" t="s">
        <v>193</v>
      </c>
      <c r="AH4178" s="3">
        <v>584</v>
      </c>
      <c r="AI4178" s="3">
        <v>80</v>
      </c>
      <c r="AJ4178" s="3" t="s">
        <v>396</v>
      </c>
      <c r="AK4178" s="3">
        <v>4</v>
      </c>
      <c r="AL4178" s="3">
        <v>0</v>
      </c>
    </row>
    <row r="4179" spans="31:38" x14ac:dyDescent="0.25">
      <c r="AE4179" s="3" t="str">
        <f t="shared" si="143"/>
        <v>RA_572_80_4_202526</v>
      </c>
      <c r="AF4179" s="3">
        <v>202526</v>
      </c>
      <c r="AG4179" s="3" t="s">
        <v>193</v>
      </c>
      <c r="AH4179" s="3">
        <v>572</v>
      </c>
      <c r="AI4179" s="3">
        <v>80</v>
      </c>
      <c r="AJ4179" s="3" t="s">
        <v>396</v>
      </c>
      <c r="AK4179" s="3">
        <v>4</v>
      </c>
      <c r="AL4179" s="3">
        <v>0</v>
      </c>
    </row>
    <row r="4180" spans="31:38" x14ac:dyDescent="0.25">
      <c r="AE4180" s="3" t="str">
        <f t="shared" si="143"/>
        <v>RA_522_80_4_202526</v>
      </c>
      <c r="AF4180" s="3">
        <v>202526</v>
      </c>
      <c r="AG4180" s="3" t="s">
        <v>193</v>
      </c>
      <c r="AH4180" s="3">
        <v>522</v>
      </c>
      <c r="AI4180" s="3">
        <v>80</v>
      </c>
      <c r="AJ4180" s="3" t="s">
        <v>396</v>
      </c>
      <c r="AK4180" s="3">
        <v>4</v>
      </c>
      <c r="AL4180" s="3">
        <v>27396.670000000002</v>
      </c>
    </row>
    <row r="4181" spans="31:38" x14ac:dyDescent="0.25">
      <c r="AE4181" s="3" t="str">
        <f t="shared" si="143"/>
        <v>RA_542_80_4_202526</v>
      </c>
      <c r="AF4181" s="3">
        <v>202526</v>
      </c>
      <c r="AG4181" s="3" t="s">
        <v>193</v>
      </c>
      <c r="AH4181" s="3">
        <v>542</v>
      </c>
      <c r="AI4181" s="3">
        <v>80</v>
      </c>
      <c r="AJ4181" s="3" t="s">
        <v>396</v>
      </c>
      <c r="AK4181" s="3">
        <v>4</v>
      </c>
      <c r="AL4181" s="3">
        <v>14294.843999999999</v>
      </c>
    </row>
    <row r="4182" spans="31:38" x14ac:dyDescent="0.25">
      <c r="AE4182" s="3" t="str">
        <f t="shared" si="143"/>
        <v>RA_512_80_4_202526</v>
      </c>
      <c r="AF4182" s="3">
        <v>202526</v>
      </c>
      <c r="AG4182" s="3" t="s">
        <v>193</v>
      </c>
      <c r="AH4182" s="3">
        <v>512</v>
      </c>
      <c r="AI4182" s="3">
        <v>80</v>
      </c>
      <c r="AJ4182" s="3" t="s">
        <v>396</v>
      </c>
      <c r="AK4182" s="3">
        <v>4</v>
      </c>
      <c r="AL4182" s="3">
        <v>22241</v>
      </c>
    </row>
    <row r="4183" spans="31:38" x14ac:dyDescent="0.25">
      <c r="AE4183" s="3" t="str">
        <f t="shared" si="143"/>
        <v>RA_516_80_4_202526</v>
      </c>
      <c r="AF4183" s="3">
        <v>202526</v>
      </c>
      <c r="AG4183" s="3" t="s">
        <v>193</v>
      </c>
      <c r="AH4183" s="3">
        <v>516</v>
      </c>
      <c r="AI4183" s="3">
        <v>80</v>
      </c>
      <c r="AJ4183" s="3" t="s">
        <v>396</v>
      </c>
      <c r="AK4183" s="3">
        <v>4</v>
      </c>
      <c r="AL4183" s="3">
        <v>24241</v>
      </c>
    </row>
    <row r="4184" spans="31:38" x14ac:dyDescent="0.25">
      <c r="AE4184" s="3" t="str">
        <f t="shared" si="143"/>
        <v>RA_520_80_4_202526</v>
      </c>
      <c r="AF4184" s="3">
        <v>202526</v>
      </c>
      <c r="AG4184" s="3" t="s">
        <v>193</v>
      </c>
      <c r="AH4184" s="3">
        <v>520</v>
      </c>
      <c r="AI4184" s="3">
        <v>80</v>
      </c>
      <c r="AJ4184" s="3" t="s">
        <v>396</v>
      </c>
      <c r="AK4184" s="3">
        <v>4</v>
      </c>
      <c r="AL4184" s="3">
        <v>27224.73</v>
      </c>
    </row>
    <row r="4185" spans="31:38" x14ac:dyDescent="0.25">
      <c r="AE4185" s="3" t="str">
        <f t="shared" si="143"/>
        <v>RA_514_80_4_202526</v>
      </c>
      <c r="AF4185" s="3">
        <v>202526</v>
      </c>
      <c r="AG4185" s="3" t="s">
        <v>193</v>
      </c>
      <c r="AH4185" s="3">
        <v>514</v>
      </c>
      <c r="AI4185" s="3">
        <v>80</v>
      </c>
      <c r="AJ4185" s="3" t="s">
        <v>396</v>
      </c>
      <c r="AK4185" s="3">
        <v>4</v>
      </c>
      <c r="AL4185" s="3">
        <v>36176.44</v>
      </c>
    </row>
    <row r="4186" spans="31:38" x14ac:dyDescent="0.25">
      <c r="AE4186" s="3" t="str">
        <f t="shared" si="143"/>
        <v>RA_524_80_4_202526</v>
      </c>
      <c r="AF4186" s="3">
        <v>202526</v>
      </c>
      <c r="AG4186" s="3" t="s">
        <v>193</v>
      </c>
      <c r="AH4186" s="3">
        <v>524</v>
      </c>
      <c r="AI4186" s="3">
        <v>80</v>
      </c>
      <c r="AJ4186" s="3" t="s">
        <v>396</v>
      </c>
      <c r="AK4186" s="3">
        <v>4</v>
      </c>
      <c r="AL4186" s="3">
        <v>21680.560000000001</v>
      </c>
    </row>
    <row r="4187" spans="31:38" x14ac:dyDescent="0.25">
      <c r="AE4187" s="3" t="str">
        <f t="shared" si="143"/>
        <v>RA_526_80_4_202526</v>
      </c>
      <c r="AF4187" s="3">
        <v>202526</v>
      </c>
      <c r="AG4187" s="3" t="s">
        <v>193</v>
      </c>
      <c r="AH4187" s="3">
        <v>526</v>
      </c>
      <c r="AI4187" s="3">
        <v>80</v>
      </c>
      <c r="AJ4187" s="3" t="s">
        <v>396</v>
      </c>
      <c r="AK4187" s="3">
        <v>4</v>
      </c>
      <c r="AL4187" s="3">
        <v>9600</v>
      </c>
    </row>
    <row r="4188" spans="31:38" x14ac:dyDescent="0.25">
      <c r="AE4188" s="3" t="str">
        <f t="shared" si="143"/>
        <v>RA_528_80_4_202526</v>
      </c>
      <c r="AF4188" s="3">
        <v>202526</v>
      </c>
      <c r="AG4188" s="3" t="s">
        <v>193</v>
      </c>
      <c r="AH4188" s="3">
        <v>528</v>
      </c>
      <c r="AI4188" s="3">
        <v>80</v>
      </c>
      <c r="AJ4188" s="3" t="s">
        <v>396</v>
      </c>
      <c r="AK4188" s="3">
        <v>4</v>
      </c>
      <c r="AL4188" s="3">
        <v>14324</v>
      </c>
    </row>
    <row r="4189" spans="31:38" x14ac:dyDescent="0.25">
      <c r="AE4189" s="3" t="str">
        <f t="shared" si="143"/>
        <v>RA_530_80_4_202526</v>
      </c>
      <c r="AF4189" s="3">
        <v>202526</v>
      </c>
      <c r="AG4189" s="3" t="s">
        <v>193</v>
      </c>
      <c r="AH4189" s="3">
        <v>530</v>
      </c>
      <c r="AI4189" s="3">
        <v>80</v>
      </c>
      <c r="AJ4189" s="3" t="s">
        <v>396</v>
      </c>
      <c r="AK4189" s="3">
        <v>4</v>
      </c>
      <c r="AL4189" s="3">
        <v>36183.029000000002</v>
      </c>
    </row>
    <row r="4190" spans="31:38" x14ac:dyDescent="0.25">
      <c r="AE4190" s="3" t="str">
        <f t="shared" si="143"/>
        <v>RA_532_80_4_202526</v>
      </c>
      <c r="AF4190" s="3">
        <v>202526</v>
      </c>
      <c r="AG4190" s="3" t="s">
        <v>193</v>
      </c>
      <c r="AH4190" s="3">
        <v>532</v>
      </c>
      <c r="AI4190" s="3">
        <v>80</v>
      </c>
      <c r="AJ4190" s="3" t="s">
        <v>396</v>
      </c>
      <c r="AK4190" s="3">
        <v>4</v>
      </c>
      <c r="AL4190" s="3">
        <v>88593</v>
      </c>
    </row>
    <row r="4191" spans="31:38" x14ac:dyDescent="0.25">
      <c r="AE4191" s="3" t="str">
        <f t="shared" si="143"/>
        <v>RA_534_80_4_202526</v>
      </c>
      <c r="AF4191" s="3">
        <v>202526</v>
      </c>
      <c r="AG4191" s="3" t="s">
        <v>193</v>
      </c>
      <c r="AH4191" s="3">
        <v>534</v>
      </c>
      <c r="AI4191" s="3">
        <v>80</v>
      </c>
      <c r="AJ4191" s="3" t="s">
        <v>396</v>
      </c>
      <c r="AK4191" s="3">
        <v>4</v>
      </c>
      <c r="AL4191" s="3">
        <v>42000</v>
      </c>
    </row>
    <row r="4192" spans="31:38" x14ac:dyDescent="0.25">
      <c r="AE4192" s="3" t="str">
        <f t="shared" si="143"/>
        <v>RA_536_80_4_202526</v>
      </c>
      <c r="AF4192" s="3">
        <v>202526</v>
      </c>
      <c r="AG4192" s="3" t="s">
        <v>193</v>
      </c>
      <c r="AH4192" s="3">
        <v>536</v>
      </c>
      <c r="AI4192" s="3">
        <v>80</v>
      </c>
      <c r="AJ4192" s="3" t="s">
        <v>396</v>
      </c>
      <c r="AK4192" s="3">
        <v>4</v>
      </c>
      <c r="AL4192" s="3">
        <v>33128.178</v>
      </c>
    </row>
    <row r="4193" spans="31:38" x14ac:dyDescent="0.25">
      <c r="AE4193" s="3" t="str">
        <f t="shared" si="143"/>
        <v>RA_538_80_4_202526</v>
      </c>
      <c r="AF4193" s="3">
        <v>202526</v>
      </c>
      <c r="AG4193" s="3" t="s">
        <v>193</v>
      </c>
      <c r="AH4193" s="3">
        <v>538</v>
      </c>
      <c r="AI4193" s="3">
        <v>80</v>
      </c>
      <c r="AJ4193" s="3" t="s">
        <v>396</v>
      </c>
      <c r="AK4193" s="3">
        <v>4</v>
      </c>
      <c r="AL4193" s="3">
        <v>24073.802773991771</v>
      </c>
    </row>
    <row r="4194" spans="31:38" x14ac:dyDescent="0.25">
      <c r="AE4194" s="3" t="str">
        <f t="shared" si="143"/>
        <v>RA_540_80_4_202526</v>
      </c>
      <c r="AF4194" s="3">
        <v>202526</v>
      </c>
      <c r="AG4194" s="3" t="s">
        <v>193</v>
      </c>
      <c r="AH4194" s="3">
        <v>540</v>
      </c>
      <c r="AI4194" s="3">
        <v>80</v>
      </c>
      <c r="AJ4194" s="3" t="s">
        <v>396</v>
      </c>
      <c r="AK4194" s="3">
        <v>4</v>
      </c>
      <c r="AL4194" s="3">
        <v>41004.665999999997</v>
      </c>
    </row>
    <row r="4195" spans="31:38" x14ac:dyDescent="0.25">
      <c r="AE4195" s="3" t="str">
        <f t="shared" si="143"/>
        <v>RA_518_80_4_202526</v>
      </c>
      <c r="AF4195" s="3">
        <v>202526</v>
      </c>
      <c r="AG4195" s="3" t="s">
        <v>193</v>
      </c>
      <c r="AH4195" s="3">
        <v>518</v>
      </c>
      <c r="AI4195" s="3">
        <v>80</v>
      </c>
      <c r="AJ4195" s="3" t="s">
        <v>396</v>
      </c>
      <c r="AK4195" s="3">
        <v>4</v>
      </c>
      <c r="AL4195" s="3">
        <v>28259.587</v>
      </c>
    </row>
    <row r="4196" spans="31:38" x14ac:dyDescent="0.25">
      <c r="AE4196" s="3" t="str">
        <f t="shared" si="143"/>
        <v>RA_524_80_4_202425</v>
      </c>
      <c r="AF4196" s="3">
        <v>202425</v>
      </c>
      <c r="AG4196" s="3" t="s">
        <v>193</v>
      </c>
      <c r="AH4196" s="3">
        <v>524</v>
      </c>
      <c r="AI4196" s="3">
        <v>80</v>
      </c>
      <c r="AJ4196" s="3" t="s">
        <v>396</v>
      </c>
      <c r="AK4196" s="3">
        <v>4</v>
      </c>
      <c r="AL4196" s="3">
        <v>21680</v>
      </c>
    </row>
    <row r="4197" spans="31:38" x14ac:dyDescent="0.25">
      <c r="AE4197" s="3" t="str">
        <f t="shared" si="143"/>
        <v>RA_545_80_4_202425</v>
      </c>
      <c r="AF4197" s="3">
        <v>202425</v>
      </c>
      <c r="AG4197" s="3" t="s">
        <v>193</v>
      </c>
      <c r="AH4197" s="3">
        <v>545</v>
      </c>
      <c r="AI4197" s="3">
        <v>80</v>
      </c>
      <c r="AJ4197" s="3" t="s">
        <v>396</v>
      </c>
      <c r="AK4197" s="3">
        <v>4</v>
      </c>
      <c r="AL4197" s="3">
        <v>26627.040000000001</v>
      </c>
    </row>
    <row r="4198" spans="31:38" x14ac:dyDescent="0.25">
      <c r="AE4198" s="3" t="str">
        <f t="shared" si="143"/>
        <v>RA_548_80_4_202425</v>
      </c>
      <c r="AF4198" s="3">
        <v>202425</v>
      </c>
      <c r="AG4198" s="3" t="s">
        <v>193</v>
      </c>
      <c r="AH4198" s="3">
        <v>548</v>
      </c>
      <c r="AI4198" s="3">
        <v>80</v>
      </c>
      <c r="AJ4198" s="3" t="s">
        <v>396</v>
      </c>
      <c r="AK4198" s="3">
        <v>4</v>
      </c>
      <c r="AL4198" s="3">
        <v>23073.702000000001</v>
      </c>
    </row>
    <row r="4199" spans="31:38" x14ac:dyDescent="0.25">
      <c r="AE4199" s="3" t="str">
        <f t="shared" si="143"/>
        <v>RA_550_80_4_202425</v>
      </c>
      <c r="AF4199" s="3">
        <v>202425</v>
      </c>
      <c r="AG4199" s="3" t="s">
        <v>193</v>
      </c>
      <c r="AH4199" s="3">
        <v>550</v>
      </c>
      <c r="AI4199" s="3">
        <v>80</v>
      </c>
      <c r="AJ4199" s="3" t="s">
        <v>396</v>
      </c>
      <c r="AK4199" s="3">
        <v>4</v>
      </c>
      <c r="AL4199" s="3">
        <v>37000.519</v>
      </c>
    </row>
    <row r="4200" spans="31:38" x14ac:dyDescent="0.25">
      <c r="AE4200" s="3" t="str">
        <f t="shared" si="143"/>
        <v>RA_552_80_4_202425</v>
      </c>
      <c r="AF4200" s="3">
        <v>202425</v>
      </c>
      <c r="AG4200" s="3" t="s">
        <v>193</v>
      </c>
      <c r="AH4200" s="3">
        <v>552</v>
      </c>
      <c r="AI4200" s="3">
        <v>80</v>
      </c>
      <c r="AJ4200" s="3" t="s">
        <v>396</v>
      </c>
      <c r="AK4200" s="3">
        <v>4</v>
      </c>
      <c r="AL4200" s="3">
        <v>106507.04</v>
      </c>
    </row>
    <row r="4201" spans="31:38" x14ac:dyDescent="0.25">
      <c r="AE4201" s="3" t="str">
        <f t="shared" si="143"/>
        <v>RA_562_80_4_202425</v>
      </c>
      <c r="AF4201" s="3">
        <v>202425</v>
      </c>
      <c r="AG4201" s="3" t="s">
        <v>193</v>
      </c>
      <c r="AH4201" s="3">
        <v>562</v>
      </c>
      <c r="AI4201" s="3">
        <v>80</v>
      </c>
      <c r="AJ4201" s="3" t="s">
        <v>396</v>
      </c>
      <c r="AK4201" s="3">
        <v>4</v>
      </c>
      <c r="AL4201" s="3">
        <v>0</v>
      </c>
    </row>
    <row r="4202" spans="31:38" x14ac:dyDescent="0.25">
      <c r="AE4202" s="3" t="str">
        <f t="shared" si="143"/>
        <v>RA_564_80_4_202425</v>
      </c>
      <c r="AF4202" s="3">
        <v>202425</v>
      </c>
      <c r="AG4202" s="3" t="s">
        <v>193</v>
      </c>
      <c r="AH4202" s="3">
        <v>564</v>
      </c>
      <c r="AI4202" s="3">
        <v>80</v>
      </c>
      <c r="AJ4202" s="3" t="s">
        <v>396</v>
      </c>
      <c r="AK4202" s="3">
        <v>4</v>
      </c>
      <c r="AL4202" s="3">
        <v>0</v>
      </c>
    </row>
    <row r="4203" spans="31:38" x14ac:dyDescent="0.25">
      <c r="AE4203" s="3" t="str">
        <f t="shared" si="143"/>
        <v>RA_546_80_4_202425</v>
      </c>
      <c r="AF4203" s="3">
        <v>202425</v>
      </c>
      <c r="AG4203" s="3" t="s">
        <v>193</v>
      </c>
      <c r="AH4203" s="3">
        <v>546</v>
      </c>
      <c r="AI4203" s="3">
        <v>80</v>
      </c>
      <c r="AJ4203" s="3" t="s">
        <v>396</v>
      </c>
      <c r="AK4203" s="3">
        <v>4</v>
      </c>
      <c r="AL4203" s="3">
        <v>23474</v>
      </c>
    </row>
    <row r="4204" spans="31:38" x14ac:dyDescent="0.25">
      <c r="AE4204" s="3" t="str">
        <f t="shared" si="143"/>
        <v>RA_566_80_4_202425</v>
      </c>
      <c r="AF4204" s="3">
        <v>202425</v>
      </c>
      <c r="AG4204" s="3" t="s">
        <v>193</v>
      </c>
      <c r="AH4204" s="3">
        <v>566</v>
      </c>
      <c r="AI4204" s="3">
        <v>80</v>
      </c>
      <c r="AJ4204" s="3" t="s">
        <v>396</v>
      </c>
      <c r="AK4204" s="3">
        <v>4</v>
      </c>
      <c r="AL4204" s="3">
        <v>0</v>
      </c>
    </row>
    <row r="4205" spans="31:38" x14ac:dyDescent="0.25">
      <c r="AE4205" s="3" t="str">
        <f t="shared" si="143"/>
        <v>RA_568_80_4_202425</v>
      </c>
      <c r="AF4205" s="3">
        <v>202425</v>
      </c>
      <c r="AG4205" s="3" t="s">
        <v>193</v>
      </c>
      <c r="AH4205" s="3">
        <v>568</v>
      </c>
      <c r="AI4205" s="3">
        <v>80</v>
      </c>
      <c r="AJ4205" s="3" t="s">
        <v>396</v>
      </c>
      <c r="AK4205" s="3">
        <v>4</v>
      </c>
      <c r="AL4205" s="3">
        <v>0</v>
      </c>
    </row>
    <row r="4206" spans="31:38" x14ac:dyDescent="0.25">
      <c r="AE4206" s="3" t="str">
        <f t="shared" si="143"/>
        <v>RA_572_80_4_202425</v>
      </c>
      <c r="AF4206" s="3">
        <v>202425</v>
      </c>
      <c r="AG4206" s="3" t="s">
        <v>193</v>
      </c>
      <c r="AH4206" s="3">
        <v>572</v>
      </c>
      <c r="AI4206" s="3">
        <v>80</v>
      </c>
      <c r="AJ4206" s="3" t="s">
        <v>396</v>
      </c>
      <c r="AK4206" s="3">
        <v>4</v>
      </c>
      <c r="AL4206" s="3">
        <v>0</v>
      </c>
    </row>
    <row r="4207" spans="31:38" x14ac:dyDescent="0.25">
      <c r="AE4207" s="3" t="str">
        <f t="shared" si="143"/>
        <v>RA_574_80_4_202425</v>
      </c>
      <c r="AF4207" s="3">
        <v>202425</v>
      </c>
      <c r="AG4207" s="3" t="s">
        <v>193</v>
      </c>
      <c r="AH4207" s="3">
        <v>574</v>
      </c>
      <c r="AI4207" s="3">
        <v>80</v>
      </c>
      <c r="AJ4207" s="3" t="s">
        <v>396</v>
      </c>
      <c r="AK4207" s="3">
        <v>4</v>
      </c>
      <c r="AL4207" s="3">
        <v>0</v>
      </c>
    </row>
    <row r="4208" spans="31:38" x14ac:dyDescent="0.25">
      <c r="AE4208" s="3" t="str">
        <f t="shared" si="143"/>
        <v>RA_576_80_4_202425</v>
      </c>
      <c r="AF4208" s="3">
        <v>202425</v>
      </c>
      <c r="AG4208" s="3" t="s">
        <v>193</v>
      </c>
      <c r="AH4208" s="3">
        <v>576</v>
      </c>
      <c r="AI4208" s="3">
        <v>80</v>
      </c>
      <c r="AJ4208" s="3" t="s">
        <v>396</v>
      </c>
      <c r="AK4208" s="3">
        <v>4</v>
      </c>
      <c r="AL4208" s="3">
        <v>0</v>
      </c>
    </row>
    <row r="4209" spans="31:38" x14ac:dyDescent="0.25">
      <c r="AE4209" s="3" t="str">
        <f t="shared" si="143"/>
        <v>RA_582_80_4_202425</v>
      </c>
      <c r="AF4209" s="3">
        <v>202425</v>
      </c>
      <c r="AG4209" s="3" t="s">
        <v>193</v>
      </c>
      <c r="AH4209" s="3">
        <v>582</v>
      </c>
      <c r="AI4209" s="3">
        <v>80</v>
      </c>
      <c r="AJ4209" s="3" t="s">
        <v>396</v>
      </c>
      <c r="AK4209" s="3">
        <v>4</v>
      </c>
      <c r="AL4209" s="3">
        <v>0</v>
      </c>
    </row>
    <row r="4210" spans="31:38" x14ac:dyDescent="0.25">
      <c r="AE4210" s="3" t="str">
        <f t="shared" si="143"/>
        <v>RA_586_80_4_202425</v>
      </c>
      <c r="AF4210" s="3">
        <v>202425</v>
      </c>
      <c r="AG4210" s="3" t="s">
        <v>193</v>
      </c>
      <c r="AH4210" s="3">
        <v>586</v>
      </c>
      <c r="AI4210" s="3">
        <v>80</v>
      </c>
      <c r="AJ4210" s="3" t="s">
        <v>396</v>
      </c>
      <c r="AK4210" s="3">
        <v>4</v>
      </c>
      <c r="AL4210" s="3">
        <v>0</v>
      </c>
    </row>
    <row r="4211" spans="31:38" x14ac:dyDescent="0.25">
      <c r="AE4211" s="3" t="str">
        <f t="shared" si="143"/>
        <v>RA_584_80_4_202425</v>
      </c>
      <c r="AF4211" s="3">
        <v>202425</v>
      </c>
      <c r="AG4211" s="3" t="s">
        <v>193</v>
      </c>
      <c r="AH4211" s="3">
        <v>584</v>
      </c>
      <c r="AI4211" s="3">
        <v>80</v>
      </c>
      <c r="AJ4211" s="3" t="s">
        <v>396</v>
      </c>
      <c r="AK4211" s="3">
        <v>4</v>
      </c>
      <c r="AL4211" s="3">
        <v>0</v>
      </c>
    </row>
    <row r="4212" spans="31:38" x14ac:dyDescent="0.25">
      <c r="AE4212" s="3" t="str">
        <f t="shared" si="143"/>
        <v>RA_512_80_4_202425</v>
      </c>
      <c r="AF4212" s="3">
        <v>202425</v>
      </c>
      <c r="AG4212" s="3" t="s">
        <v>193</v>
      </c>
      <c r="AH4212" s="3">
        <v>512</v>
      </c>
      <c r="AI4212" s="3">
        <v>80</v>
      </c>
      <c r="AJ4212" s="3" t="s">
        <v>396</v>
      </c>
      <c r="AK4212" s="3">
        <v>4</v>
      </c>
      <c r="AL4212" s="3">
        <v>22240</v>
      </c>
    </row>
    <row r="4213" spans="31:38" x14ac:dyDescent="0.25">
      <c r="AE4213" s="3" t="str">
        <f t="shared" si="143"/>
        <v>RA_544_80_4_202425</v>
      </c>
      <c r="AF4213" s="3">
        <v>202425</v>
      </c>
      <c r="AG4213" s="3" t="s">
        <v>193</v>
      </c>
      <c r="AH4213" s="3">
        <v>544</v>
      </c>
      <c r="AI4213" s="3">
        <v>80</v>
      </c>
      <c r="AJ4213" s="3" t="s">
        <v>396</v>
      </c>
      <c r="AK4213" s="3">
        <v>4</v>
      </c>
      <c r="AL4213" s="3">
        <v>40771.212</v>
      </c>
    </row>
    <row r="4214" spans="31:38" x14ac:dyDescent="0.25">
      <c r="AE4214" s="3" t="str">
        <f t="shared" si="143"/>
        <v>RA_514_80_4_202425</v>
      </c>
      <c r="AF4214" s="3">
        <v>202425</v>
      </c>
      <c r="AG4214" s="3" t="s">
        <v>193</v>
      </c>
      <c r="AH4214" s="3">
        <v>514</v>
      </c>
      <c r="AI4214" s="3">
        <v>80</v>
      </c>
      <c r="AJ4214" s="3" t="s">
        <v>396</v>
      </c>
      <c r="AK4214" s="3">
        <v>4</v>
      </c>
      <c r="AL4214" s="3">
        <v>35027.51</v>
      </c>
    </row>
    <row r="4215" spans="31:38" x14ac:dyDescent="0.25">
      <c r="AE4215" s="3" t="str">
        <f t="shared" si="143"/>
        <v>RA_516_80_4_202425</v>
      </c>
      <c r="AF4215" s="3">
        <v>202425</v>
      </c>
      <c r="AG4215" s="3" t="s">
        <v>193</v>
      </c>
      <c r="AH4215" s="3">
        <v>516</v>
      </c>
      <c r="AI4215" s="3">
        <v>80</v>
      </c>
      <c r="AJ4215" s="3" t="s">
        <v>396</v>
      </c>
      <c r="AK4215" s="3">
        <v>4</v>
      </c>
      <c r="AL4215" s="3">
        <v>25241</v>
      </c>
    </row>
    <row r="4216" spans="31:38" x14ac:dyDescent="0.25">
      <c r="AE4216" s="3" t="str">
        <f t="shared" si="143"/>
        <v>RA_518_80_4_202425</v>
      </c>
      <c r="AF4216" s="3">
        <v>202425</v>
      </c>
      <c r="AG4216" s="3" t="s">
        <v>193</v>
      </c>
      <c r="AH4216" s="3">
        <v>518</v>
      </c>
      <c r="AI4216" s="3">
        <v>80</v>
      </c>
      <c r="AJ4216" s="3" t="s">
        <v>396</v>
      </c>
      <c r="AK4216" s="3">
        <v>4</v>
      </c>
      <c r="AL4216" s="3">
        <v>28259.587</v>
      </c>
    </row>
    <row r="4217" spans="31:38" x14ac:dyDescent="0.25">
      <c r="AE4217" s="3" t="str">
        <f t="shared" si="143"/>
        <v>RA_520_80_4_202425</v>
      </c>
      <c r="AF4217" s="3">
        <v>202425</v>
      </c>
      <c r="AG4217" s="3" t="s">
        <v>193</v>
      </c>
      <c r="AH4217" s="3">
        <v>520</v>
      </c>
      <c r="AI4217" s="3">
        <v>80</v>
      </c>
      <c r="AJ4217" s="3" t="s">
        <v>396</v>
      </c>
      <c r="AK4217" s="3">
        <v>4</v>
      </c>
      <c r="AL4217" s="3">
        <v>26333.116999999998</v>
      </c>
    </row>
    <row r="4218" spans="31:38" x14ac:dyDescent="0.25">
      <c r="AE4218" s="3" t="str">
        <f t="shared" si="143"/>
        <v>RA_522_80_4_202425</v>
      </c>
      <c r="AF4218" s="3">
        <v>202425</v>
      </c>
      <c r="AG4218" s="3" t="s">
        <v>193</v>
      </c>
      <c r="AH4218" s="3">
        <v>522</v>
      </c>
      <c r="AI4218" s="3">
        <v>80</v>
      </c>
      <c r="AJ4218" s="3" t="s">
        <v>396</v>
      </c>
      <c r="AK4218" s="3">
        <v>4</v>
      </c>
      <c r="AL4218" s="3">
        <v>26725.053</v>
      </c>
    </row>
    <row r="4219" spans="31:38" x14ac:dyDescent="0.25">
      <c r="AE4219" s="3" t="str">
        <f t="shared" si="143"/>
        <v>RA_528_80_4_202425</v>
      </c>
      <c r="AF4219" s="3">
        <v>202425</v>
      </c>
      <c r="AG4219" s="3" t="s">
        <v>193</v>
      </c>
      <c r="AH4219" s="3">
        <v>528</v>
      </c>
      <c r="AI4219" s="3">
        <v>80</v>
      </c>
      <c r="AJ4219" s="3" t="s">
        <v>396</v>
      </c>
      <c r="AK4219" s="3">
        <v>4</v>
      </c>
      <c r="AL4219" s="3">
        <v>19334</v>
      </c>
    </row>
    <row r="4220" spans="31:38" x14ac:dyDescent="0.25">
      <c r="AE4220" s="3" t="str">
        <f t="shared" si="143"/>
        <v>RA_542_80_4_202425</v>
      </c>
      <c r="AF4220" s="3">
        <v>202425</v>
      </c>
      <c r="AG4220" s="3" t="s">
        <v>193</v>
      </c>
      <c r="AH4220" s="3">
        <v>542</v>
      </c>
      <c r="AI4220" s="3">
        <v>80</v>
      </c>
      <c r="AJ4220" s="3" t="s">
        <v>396</v>
      </c>
      <c r="AK4220" s="3">
        <v>4</v>
      </c>
      <c r="AL4220" s="3">
        <v>14109.467000000001</v>
      </c>
    </row>
    <row r="4221" spans="31:38" x14ac:dyDescent="0.25">
      <c r="AE4221" s="3" t="str">
        <f t="shared" si="143"/>
        <v>RA_530_80_4_202425</v>
      </c>
      <c r="AF4221" s="3">
        <v>202425</v>
      </c>
      <c r="AG4221" s="3" t="s">
        <v>193</v>
      </c>
      <c r="AH4221" s="3">
        <v>530</v>
      </c>
      <c r="AI4221" s="3">
        <v>80</v>
      </c>
      <c r="AJ4221" s="3" t="s">
        <v>396</v>
      </c>
      <c r="AK4221" s="3">
        <v>4</v>
      </c>
      <c r="AL4221" s="3">
        <v>36183.029000000002</v>
      </c>
    </row>
    <row r="4222" spans="31:38" x14ac:dyDescent="0.25">
      <c r="AE4222" s="3" t="str">
        <f t="shared" si="143"/>
        <v>RA_532_80_4_202425</v>
      </c>
      <c r="AF4222" s="3">
        <v>202425</v>
      </c>
      <c r="AG4222" s="3" t="s">
        <v>193</v>
      </c>
      <c r="AH4222" s="3">
        <v>532</v>
      </c>
      <c r="AI4222" s="3">
        <v>80</v>
      </c>
      <c r="AJ4222" s="3" t="s">
        <v>396</v>
      </c>
      <c r="AK4222" s="3">
        <v>4</v>
      </c>
      <c r="AL4222" s="3">
        <v>88613</v>
      </c>
    </row>
    <row r="4223" spans="31:38" x14ac:dyDescent="0.25">
      <c r="AE4223" s="3" t="str">
        <f t="shared" si="143"/>
        <v>RA_534_80_4_202425</v>
      </c>
      <c r="AF4223" s="3">
        <v>202425</v>
      </c>
      <c r="AG4223" s="3" t="s">
        <v>193</v>
      </c>
      <c r="AH4223" s="3">
        <v>534</v>
      </c>
      <c r="AI4223" s="3">
        <v>80</v>
      </c>
      <c r="AJ4223" s="3" t="s">
        <v>396</v>
      </c>
      <c r="AK4223" s="3">
        <v>4</v>
      </c>
      <c r="AL4223" s="3">
        <v>40000</v>
      </c>
    </row>
    <row r="4224" spans="31:38" x14ac:dyDescent="0.25">
      <c r="AE4224" s="3" t="str">
        <f t="shared" si="143"/>
        <v>RA_536_80_4_202425</v>
      </c>
      <c r="AF4224" s="3">
        <v>202425</v>
      </c>
      <c r="AG4224" s="3" t="s">
        <v>193</v>
      </c>
      <c r="AH4224" s="3">
        <v>536</v>
      </c>
      <c r="AI4224" s="3">
        <v>80</v>
      </c>
      <c r="AJ4224" s="3" t="s">
        <v>396</v>
      </c>
      <c r="AK4224" s="3">
        <v>4</v>
      </c>
      <c r="AL4224" s="3">
        <v>32975.516000000003</v>
      </c>
    </row>
    <row r="4225" spans="31:38" x14ac:dyDescent="0.25">
      <c r="AE4225" s="3" t="str">
        <f t="shared" si="143"/>
        <v>RA_538_80_4_202425</v>
      </c>
      <c r="AF4225" s="3">
        <v>202425</v>
      </c>
      <c r="AG4225" s="3" t="s">
        <v>193</v>
      </c>
      <c r="AH4225" s="3">
        <v>538</v>
      </c>
      <c r="AI4225" s="3">
        <v>80</v>
      </c>
      <c r="AJ4225" s="3" t="s">
        <v>396</v>
      </c>
      <c r="AK4225" s="3">
        <v>4</v>
      </c>
      <c r="AL4225" s="3">
        <v>29063</v>
      </c>
    </row>
    <row r="4226" spans="31:38" x14ac:dyDescent="0.25">
      <c r="AE4226" s="3" t="str">
        <f t="shared" si="143"/>
        <v>RA_540_80_4_202425</v>
      </c>
      <c r="AF4226" s="3">
        <v>202425</v>
      </c>
      <c r="AG4226" s="3" t="s">
        <v>193</v>
      </c>
      <c r="AH4226" s="3">
        <v>540</v>
      </c>
      <c r="AI4226" s="3">
        <v>80</v>
      </c>
      <c r="AJ4226" s="3" t="s">
        <v>396</v>
      </c>
      <c r="AK4226" s="3">
        <v>4</v>
      </c>
      <c r="AL4226" s="3">
        <v>47014.298000000003</v>
      </c>
    </row>
    <row r="4227" spans="31:38" x14ac:dyDescent="0.25">
      <c r="AE4227" s="3" t="str">
        <f t="shared" si="143"/>
        <v>RA_526_80_4_202425</v>
      </c>
      <c r="AF4227" s="3">
        <v>202425</v>
      </c>
      <c r="AG4227" s="3" t="s">
        <v>193</v>
      </c>
      <c r="AH4227" s="3">
        <v>526</v>
      </c>
      <c r="AI4227" s="3">
        <v>80</v>
      </c>
      <c r="AJ4227" s="3" t="s">
        <v>396</v>
      </c>
      <c r="AK4227" s="3">
        <v>4</v>
      </c>
      <c r="AL4227" s="3">
        <v>13100</v>
      </c>
    </row>
    <row r="4228" spans="31:38" x14ac:dyDescent="0.25">
      <c r="AE4228" s="3" t="str">
        <f t="shared" ref="AE4228:AE4291" si="144">AG4228&amp;"_"&amp;AH4228&amp;"_"&amp;AI4228&amp;"_"&amp;AK4228&amp;"_"&amp;AF4228</f>
        <v>RA_552_81_4_202526</v>
      </c>
      <c r="AF4228" s="3">
        <v>202526</v>
      </c>
      <c r="AG4228" s="3" t="s">
        <v>193</v>
      </c>
      <c r="AH4228" s="3">
        <v>552</v>
      </c>
      <c r="AI4228" s="3">
        <v>81</v>
      </c>
      <c r="AJ4228" s="3" t="s">
        <v>178</v>
      </c>
      <c r="AK4228" s="3">
        <v>4</v>
      </c>
      <c r="AL4228" s="3">
        <v>3351.0059999999999</v>
      </c>
    </row>
    <row r="4229" spans="31:38" x14ac:dyDescent="0.25">
      <c r="AE4229" s="3" t="str">
        <f t="shared" si="144"/>
        <v>RA_545_81_4_202526</v>
      </c>
      <c r="AF4229" s="3">
        <v>202526</v>
      </c>
      <c r="AG4229" s="3" t="s">
        <v>193</v>
      </c>
      <c r="AH4229" s="3">
        <v>545</v>
      </c>
      <c r="AI4229" s="3">
        <v>81</v>
      </c>
      <c r="AJ4229" s="3" t="s">
        <v>178</v>
      </c>
      <c r="AK4229" s="3">
        <v>4</v>
      </c>
      <c r="AL4229" s="3">
        <v>417.69</v>
      </c>
    </row>
    <row r="4230" spans="31:38" x14ac:dyDescent="0.25">
      <c r="AE4230" s="3" t="str">
        <f t="shared" si="144"/>
        <v>RA_546_81_4_202526</v>
      </c>
      <c r="AF4230" s="3">
        <v>202526</v>
      </c>
      <c r="AG4230" s="3" t="s">
        <v>193</v>
      </c>
      <c r="AH4230" s="3">
        <v>546</v>
      </c>
      <c r="AI4230" s="3">
        <v>81</v>
      </c>
      <c r="AJ4230" s="3" t="s">
        <v>178</v>
      </c>
      <c r="AK4230" s="3">
        <v>4</v>
      </c>
      <c r="AL4230" s="3">
        <v>685</v>
      </c>
    </row>
    <row r="4231" spans="31:38" x14ac:dyDescent="0.25">
      <c r="AE4231" s="3" t="str">
        <f t="shared" si="144"/>
        <v>RA_548_81_4_202526</v>
      </c>
      <c r="AF4231" s="3">
        <v>202526</v>
      </c>
      <c r="AG4231" s="3" t="s">
        <v>193</v>
      </c>
      <c r="AH4231" s="3">
        <v>548</v>
      </c>
      <c r="AI4231" s="3">
        <v>81</v>
      </c>
      <c r="AJ4231" s="3" t="s">
        <v>178</v>
      </c>
      <c r="AK4231" s="3">
        <v>4</v>
      </c>
      <c r="AL4231" s="3">
        <v>557.62900000000002</v>
      </c>
    </row>
    <row r="4232" spans="31:38" x14ac:dyDescent="0.25">
      <c r="AE4232" s="3" t="str">
        <f t="shared" si="144"/>
        <v>RA_550_81_4_202526</v>
      </c>
      <c r="AF4232" s="3">
        <v>202526</v>
      </c>
      <c r="AG4232" s="3" t="s">
        <v>193</v>
      </c>
      <c r="AH4232" s="3">
        <v>550</v>
      </c>
      <c r="AI4232" s="3">
        <v>81</v>
      </c>
      <c r="AJ4232" s="3" t="s">
        <v>178</v>
      </c>
      <c r="AK4232" s="3">
        <v>4</v>
      </c>
      <c r="AL4232" s="3">
        <v>1227.829</v>
      </c>
    </row>
    <row r="4233" spans="31:38" x14ac:dyDescent="0.25">
      <c r="AE4233" s="3" t="str">
        <f t="shared" si="144"/>
        <v>RA_586_81_4_202526</v>
      </c>
      <c r="AF4233" s="3">
        <v>202526</v>
      </c>
      <c r="AG4233" s="3" t="s">
        <v>193</v>
      </c>
      <c r="AH4233" s="3">
        <v>586</v>
      </c>
      <c r="AI4233" s="3">
        <v>81</v>
      </c>
      <c r="AJ4233" s="3" t="s">
        <v>178</v>
      </c>
      <c r="AK4233" s="3">
        <v>4</v>
      </c>
      <c r="AL4233" s="3">
        <v>0</v>
      </c>
    </row>
    <row r="4234" spans="31:38" x14ac:dyDescent="0.25">
      <c r="AE4234" s="3" t="str">
        <f t="shared" si="144"/>
        <v>RA_562_81_4_202526</v>
      </c>
      <c r="AF4234" s="3">
        <v>202526</v>
      </c>
      <c r="AG4234" s="3" t="s">
        <v>193</v>
      </c>
      <c r="AH4234" s="3">
        <v>562</v>
      </c>
      <c r="AI4234" s="3">
        <v>81</v>
      </c>
      <c r="AJ4234" s="3" t="s">
        <v>178</v>
      </c>
      <c r="AK4234" s="3">
        <v>4</v>
      </c>
      <c r="AL4234" s="3">
        <v>0</v>
      </c>
    </row>
    <row r="4235" spans="31:38" x14ac:dyDescent="0.25">
      <c r="AE4235" s="3" t="str">
        <f t="shared" si="144"/>
        <v>RA_566_81_4_202526</v>
      </c>
      <c r="AF4235" s="3">
        <v>202526</v>
      </c>
      <c r="AG4235" s="3" t="s">
        <v>193</v>
      </c>
      <c r="AH4235" s="3">
        <v>566</v>
      </c>
      <c r="AI4235" s="3">
        <v>81</v>
      </c>
      <c r="AJ4235" s="3" t="s">
        <v>178</v>
      </c>
      <c r="AK4235" s="3">
        <v>4</v>
      </c>
      <c r="AL4235" s="3">
        <v>0</v>
      </c>
    </row>
    <row r="4236" spans="31:38" x14ac:dyDescent="0.25">
      <c r="AE4236" s="3" t="str">
        <f t="shared" si="144"/>
        <v>RA_568_81_4_202526</v>
      </c>
      <c r="AF4236" s="3">
        <v>202526</v>
      </c>
      <c r="AG4236" s="3" t="s">
        <v>193</v>
      </c>
      <c r="AH4236" s="3">
        <v>568</v>
      </c>
      <c r="AI4236" s="3">
        <v>81</v>
      </c>
      <c r="AJ4236" s="3" t="s">
        <v>178</v>
      </c>
      <c r="AK4236" s="3">
        <v>4</v>
      </c>
      <c r="AL4236" s="3">
        <v>0</v>
      </c>
    </row>
    <row r="4237" spans="31:38" x14ac:dyDescent="0.25">
      <c r="AE4237" s="3" t="str">
        <f t="shared" si="144"/>
        <v>RA_572_81_4_202526</v>
      </c>
      <c r="AF4237" s="3">
        <v>202526</v>
      </c>
      <c r="AG4237" s="3" t="s">
        <v>193</v>
      </c>
      <c r="AH4237" s="3">
        <v>572</v>
      </c>
      <c r="AI4237" s="3">
        <v>81</v>
      </c>
      <c r="AJ4237" s="3" t="s">
        <v>178</v>
      </c>
      <c r="AK4237" s="3">
        <v>4</v>
      </c>
      <c r="AL4237" s="3">
        <v>0</v>
      </c>
    </row>
    <row r="4238" spans="31:38" x14ac:dyDescent="0.25">
      <c r="AE4238" s="3" t="str">
        <f t="shared" si="144"/>
        <v>RA_574_81_4_202526</v>
      </c>
      <c r="AF4238" s="3">
        <v>202526</v>
      </c>
      <c r="AG4238" s="3" t="s">
        <v>193</v>
      </c>
      <c r="AH4238" s="3">
        <v>574</v>
      </c>
      <c r="AI4238" s="3">
        <v>81</v>
      </c>
      <c r="AJ4238" s="3" t="s">
        <v>178</v>
      </c>
      <c r="AK4238" s="3">
        <v>4</v>
      </c>
      <c r="AL4238" s="3">
        <v>0</v>
      </c>
    </row>
    <row r="4239" spans="31:38" x14ac:dyDescent="0.25">
      <c r="AE4239" s="3" t="str">
        <f t="shared" si="144"/>
        <v>RA_576_81_4_202526</v>
      </c>
      <c r="AF4239" s="3">
        <v>202526</v>
      </c>
      <c r="AG4239" s="3" t="s">
        <v>193</v>
      </c>
      <c r="AH4239" s="3">
        <v>576</v>
      </c>
      <c r="AI4239" s="3">
        <v>81</v>
      </c>
      <c r="AJ4239" s="3" t="s">
        <v>178</v>
      </c>
      <c r="AK4239" s="3">
        <v>4</v>
      </c>
      <c r="AL4239" s="3">
        <v>0</v>
      </c>
    </row>
    <row r="4240" spans="31:38" x14ac:dyDescent="0.25">
      <c r="AE4240" s="3" t="str">
        <f t="shared" si="144"/>
        <v>RA_582_81_4_202526</v>
      </c>
      <c r="AF4240" s="3">
        <v>202526</v>
      </c>
      <c r="AG4240" s="3" t="s">
        <v>193</v>
      </c>
      <c r="AH4240" s="3">
        <v>582</v>
      </c>
      <c r="AI4240" s="3">
        <v>81</v>
      </c>
      <c r="AJ4240" s="3" t="s">
        <v>178</v>
      </c>
      <c r="AK4240" s="3">
        <v>4</v>
      </c>
      <c r="AL4240" s="3">
        <v>0</v>
      </c>
    </row>
    <row r="4241" spans="31:38" x14ac:dyDescent="0.25">
      <c r="AE4241" s="3" t="str">
        <f t="shared" si="144"/>
        <v>RA_544_81_4_202526</v>
      </c>
      <c r="AF4241" s="3">
        <v>202526</v>
      </c>
      <c r="AG4241" s="3" t="s">
        <v>193</v>
      </c>
      <c r="AH4241" s="3">
        <v>544</v>
      </c>
      <c r="AI4241" s="3">
        <v>81</v>
      </c>
      <c r="AJ4241" s="3" t="s">
        <v>178</v>
      </c>
      <c r="AK4241" s="3">
        <v>4</v>
      </c>
      <c r="AL4241" s="3">
        <v>1608.5885540540542</v>
      </c>
    </row>
    <row r="4242" spans="31:38" x14ac:dyDescent="0.25">
      <c r="AE4242" s="3" t="str">
        <f t="shared" si="144"/>
        <v>RA_584_81_4_202526</v>
      </c>
      <c r="AF4242" s="3">
        <v>202526</v>
      </c>
      <c r="AG4242" s="3" t="s">
        <v>193</v>
      </c>
      <c r="AH4242" s="3">
        <v>584</v>
      </c>
      <c r="AI4242" s="3">
        <v>81</v>
      </c>
      <c r="AJ4242" s="3" t="s">
        <v>178</v>
      </c>
      <c r="AK4242" s="3">
        <v>4</v>
      </c>
      <c r="AL4242" s="3">
        <v>0</v>
      </c>
    </row>
    <row r="4243" spans="31:38" x14ac:dyDescent="0.25">
      <c r="AE4243" s="3" t="str">
        <f t="shared" si="144"/>
        <v>RA_512_81_4_202526</v>
      </c>
      <c r="AF4243" s="3">
        <v>202526</v>
      </c>
      <c r="AG4243" s="3" t="s">
        <v>193</v>
      </c>
      <c r="AH4243" s="3">
        <v>512</v>
      </c>
      <c r="AI4243" s="3">
        <v>81</v>
      </c>
      <c r="AJ4243" s="3" t="s">
        <v>178</v>
      </c>
      <c r="AK4243" s="3">
        <v>4</v>
      </c>
      <c r="AL4243" s="3">
        <v>1089</v>
      </c>
    </row>
    <row r="4244" spans="31:38" x14ac:dyDescent="0.25">
      <c r="AE4244" s="3" t="str">
        <f t="shared" si="144"/>
        <v>RA_564_81_4_202526</v>
      </c>
      <c r="AF4244" s="3">
        <v>202526</v>
      </c>
      <c r="AG4244" s="3" t="s">
        <v>193</v>
      </c>
      <c r="AH4244" s="3">
        <v>564</v>
      </c>
      <c r="AI4244" s="3">
        <v>81</v>
      </c>
      <c r="AJ4244" s="3" t="s">
        <v>178</v>
      </c>
      <c r="AK4244" s="3">
        <v>4</v>
      </c>
      <c r="AL4244" s="3">
        <v>0</v>
      </c>
    </row>
    <row r="4245" spans="31:38" x14ac:dyDescent="0.25">
      <c r="AE4245" s="3" t="str">
        <f t="shared" si="144"/>
        <v>RA_514_81_4_202526</v>
      </c>
      <c r="AF4245" s="3">
        <v>202526</v>
      </c>
      <c r="AG4245" s="3" t="s">
        <v>193</v>
      </c>
      <c r="AH4245" s="3">
        <v>514</v>
      </c>
      <c r="AI4245" s="3">
        <v>81</v>
      </c>
      <c r="AJ4245" s="3" t="s">
        <v>178</v>
      </c>
      <c r="AK4245" s="3">
        <v>4</v>
      </c>
      <c r="AL4245" s="3">
        <v>820.61300000000006</v>
      </c>
    </row>
    <row r="4246" spans="31:38" x14ac:dyDescent="0.25">
      <c r="AE4246" s="3" t="str">
        <f t="shared" si="144"/>
        <v>RA_516_81_4_202526</v>
      </c>
      <c r="AF4246" s="3">
        <v>202526</v>
      </c>
      <c r="AG4246" s="3" t="s">
        <v>193</v>
      </c>
      <c r="AH4246" s="3">
        <v>516</v>
      </c>
      <c r="AI4246" s="3">
        <v>81</v>
      </c>
      <c r="AJ4246" s="3" t="s">
        <v>178</v>
      </c>
      <c r="AK4246" s="3">
        <v>4</v>
      </c>
      <c r="AL4246" s="3">
        <v>844.04700000000003</v>
      </c>
    </row>
    <row r="4247" spans="31:38" x14ac:dyDescent="0.25">
      <c r="AE4247" s="3" t="str">
        <f t="shared" si="144"/>
        <v>RA_518_81_4_202526</v>
      </c>
      <c r="AF4247" s="3">
        <v>202526</v>
      </c>
      <c r="AG4247" s="3" t="s">
        <v>193</v>
      </c>
      <c r="AH4247" s="3">
        <v>518</v>
      </c>
      <c r="AI4247" s="3">
        <v>81</v>
      </c>
      <c r="AJ4247" s="3" t="s">
        <v>178</v>
      </c>
      <c r="AK4247" s="3">
        <v>4</v>
      </c>
      <c r="AL4247" s="3">
        <v>825.44278185220151</v>
      </c>
    </row>
    <row r="4248" spans="31:38" x14ac:dyDescent="0.25">
      <c r="AE4248" s="3" t="str">
        <f t="shared" si="144"/>
        <v>RA_520_81_4_202526</v>
      </c>
      <c r="AF4248" s="3">
        <v>202526</v>
      </c>
      <c r="AG4248" s="3" t="s">
        <v>193</v>
      </c>
      <c r="AH4248" s="3">
        <v>520</v>
      </c>
      <c r="AI4248" s="3">
        <v>81</v>
      </c>
      <c r="AJ4248" s="3" t="s">
        <v>178</v>
      </c>
      <c r="AK4248" s="3">
        <v>4</v>
      </c>
      <c r="AL4248" s="3">
        <v>1550.0650000000001</v>
      </c>
    </row>
    <row r="4249" spans="31:38" x14ac:dyDescent="0.25">
      <c r="AE4249" s="3" t="str">
        <f t="shared" si="144"/>
        <v>RA_522_81_4_202526</v>
      </c>
      <c r="AF4249" s="3">
        <v>202526</v>
      </c>
      <c r="AG4249" s="3" t="s">
        <v>193</v>
      </c>
      <c r="AH4249" s="3">
        <v>522</v>
      </c>
      <c r="AI4249" s="3">
        <v>81</v>
      </c>
      <c r="AJ4249" s="3" t="s">
        <v>178</v>
      </c>
      <c r="AK4249" s="3">
        <v>4</v>
      </c>
      <c r="AL4249" s="3">
        <v>746.04499999999996</v>
      </c>
    </row>
    <row r="4250" spans="31:38" x14ac:dyDescent="0.25">
      <c r="AE4250" s="3" t="str">
        <f t="shared" si="144"/>
        <v>RA_524_81_4_202526</v>
      </c>
      <c r="AF4250" s="3">
        <v>202526</v>
      </c>
      <c r="AG4250" s="3" t="s">
        <v>193</v>
      </c>
      <c r="AH4250" s="3">
        <v>524</v>
      </c>
      <c r="AI4250" s="3">
        <v>81</v>
      </c>
      <c r="AJ4250" s="3" t="s">
        <v>178</v>
      </c>
      <c r="AK4250" s="3">
        <v>4</v>
      </c>
      <c r="AL4250" s="3">
        <v>901.05</v>
      </c>
    </row>
    <row r="4251" spans="31:38" x14ac:dyDescent="0.25">
      <c r="AE4251" s="3" t="str">
        <f t="shared" si="144"/>
        <v>RA_540_81_4_202526</v>
      </c>
      <c r="AF4251" s="3">
        <v>202526</v>
      </c>
      <c r="AG4251" s="3" t="s">
        <v>193</v>
      </c>
      <c r="AH4251" s="3">
        <v>540</v>
      </c>
      <c r="AI4251" s="3">
        <v>81</v>
      </c>
      <c r="AJ4251" s="3" t="s">
        <v>178</v>
      </c>
      <c r="AK4251" s="3">
        <v>4</v>
      </c>
      <c r="AL4251" s="3">
        <v>789.45600000000002</v>
      </c>
    </row>
    <row r="4252" spans="31:38" x14ac:dyDescent="0.25">
      <c r="AE4252" s="3" t="str">
        <f t="shared" si="144"/>
        <v>RA_528_81_4_202526</v>
      </c>
      <c r="AF4252" s="3">
        <v>202526</v>
      </c>
      <c r="AG4252" s="3" t="s">
        <v>193</v>
      </c>
      <c r="AH4252" s="3">
        <v>528</v>
      </c>
      <c r="AI4252" s="3">
        <v>81</v>
      </c>
      <c r="AJ4252" s="3" t="s">
        <v>178</v>
      </c>
      <c r="AK4252" s="3">
        <v>4</v>
      </c>
      <c r="AL4252" s="3">
        <v>919</v>
      </c>
    </row>
    <row r="4253" spans="31:38" x14ac:dyDescent="0.25">
      <c r="AE4253" s="3" t="str">
        <f t="shared" si="144"/>
        <v>RA_530_81_4_202526</v>
      </c>
      <c r="AF4253" s="3">
        <v>202526</v>
      </c>
      <c r="AG4253" s="3" t="s">
        <v>193</v>
      </c>
      <c r="AH4253" s="3">
        <v>530</v>
      </c>
      <c r="AI4253" s="3">
        <v>81</v>
      </c>
      <c r="AJ4253" s="3" t="s">
        <v>178</v>
      </c>
      <c r="AK4253" s="3">
        <v>4</v>
      </c>
      <c r="AL4253" s="3">
        <v>1131.1610000000001</v>
      </c>
    </row>
    <row r="4254" spans="31:38" x14ac:dyDescent="0.25">
      <c r="AE4254" s="3" t="str">
        <f t="shared" si="144"/>
        <v>RA_532_81_4_202526</v>
      </c>
      <c r="AF4254" s="3">
        <v>202526</v>
      </c>
      <c r="AG4254" s="3" t="s">
        <v>193</v>
      </c>
      <c r="AH4254" s="3">
        <v>532</v>
      </c>
      <c r="AI4254" s="3">
        <v>81</v>
      </c>
      <c r="AJ4254" s="3" t="s">
        <v>178</v>
      </c>
      <c r="AK4254" s="3">
        <v>4</v>
      </c>
      <c r="AL4254" s="3">
        <v>2320</v>
      </c>
    </row>
    <row r="4255" spans="31:38" x14ac:dyDescent="0.25">
      <c r="AE4255" s="3" t="str">
        <f t="shared" si="144"/>
        <v>RA_534_81_4_202526</v>
      </c>
      <c r="AF4255" s="3">
        <v>202526</v>
      </c>
      <c r="AG4255" s="3" t="s">
        <v>193</v>
      </c>
      <c r="AH4255" s="3">
        <v>534</v>
      </c>
      <c r="AI4255" s="3">
        <v>81</v>
      </c>
      <c r="AJ4255" s="3" t="s">
        <v>178</v>
      </c>
      <c r="AK4255" s="3">
        <v>4</v>
      </c>
      <c r="AL4255" s="3">
        <v>1132.7750000000001</v>
      </c>
    </row>
    <row r="4256" spans="31:38" x14ac:dyDescent="0.25">
      <c r="AE4256" s="3" t="str">
        <f t="shared" si="144"/>
        <v>RA_536_81_4_202526</v>
      </c>
      <c r="AF4256" s="3">
        <v>202526</v>
      </c>
      <c r="AG4256" s="3" t="s">
        <v>193</v>
      </c>
      <c r="AH4256" s="3">
        <v>536</v>
      </c>
      <c r="AI4256" s="3">
        <v>81</v>
      </c>
      <c r="AJ4256" s="3" t="s">
        <v>178</v>
      </c>
      <c r="AK4256" s="3">
        <v>4</v>
      </c>
      <c r="AL4256" s="3">
        <v>1224.568</v>
      </c>
    </row>
    <row r="4257" spans="31:38" x14ac:dyDescent="0.25">
      <c r="AE4257" s="3" t="str">
        <f t="shared" si="144"/>
        <v>RA_538_81_4_202526</v>
      </c>
      <c r="AF4257" s="3">
        <v>202526</v>
      </c>
      <c r="AG4257" s="3" t="s">
        <v>193</v>
      </c>
      <c r="AH4257" s="3">
        <v>538</v>
      </c>
      <c r="AI4257" s="3">
        <v>81</v>
      </c>
      <c r="AJ4257" s="3" t="s">
        <v>178</v>
      </c>
      <c r="AK4257" s="3">
        <v>4</v>
      </c>
      <c r="AL4257" s="3">
        <v>32.015873890404876</v>
      </c>
    </row>
    <row r="4258" spans="31:38" x14ac:dyDescent="0.25">
      <c r="AE4258" s="3" t="str">
        <f t="shared" si="144"/>
        <v>RA_542_81_4_202526</v>
      </c>
      <c r="AF4258" s="3">
        <v>202526</v>
      </c>
      <c r="AG4258" s="3" t="s">
        <v>193</v>
      </c>
      <c r="AH4258" s="3">
        <v>542</v>
      </c>
      <c r="AI4258" s="3">
        <v>81</v>
      </c>
      <c r="AJ4258" s="3" t="s">
        <v>178</v>
      </c>
      <c r="AK4258" s="3">
        <v>4</v>
      </c>
      <c r="AL4258" s="3">
        <v>1015.491</v>
      </c>
    </row>
    <row r="4259" spans="31:38" x14ac:dyDescent="0.25">
      <c r="AE4259" s="3" t="str">
        <f t="shared" si="144"/>
        <v>RA_526_81_4_202526</v>
      </c>
      <c r="AF4259" s="3">
        <v>202526</v>
      </c>
      <c r="AG4259" s="3" t="s">
        <v>193</v>
      </c>
      <c r="AH4259" s="3">
        <v>526</v>
      </c>
      <c r="AI4259" s="3">
        <v>81</v>
      </c>
      <c r="AJ4259" s="3" t="s">
        <v>178</v>
      </c>
      <c r="AK4259" s="3">
        <v>4</v>
      </c>
      <c r="AL4259" s="3">
        <v>744</v>
      </c>
    </row>
    <row r="4260" spans="31:38" x14ac:dyDescent="0.25">
      <c r="AE4260" s="3" t="str">
        <f t="shared" si="144"/>
        <v>RA_582_81_4_202425</v>
      </c>
      <c r="AF4260" s="3">
        <v>202425</v>
      </c>
      <c r="AG4260" s="3" t="s">
        <v>193</v>
      </c>
      <c r="AH4260" s="3">
        <v>582</v>
      </c>
      <c r="AI4260" s="3">
        <v>81</v>
      </c>
      <c r="AJ4260" s="3" t="s">
        <v>178</v>
      </c>
      <c r="AK4260" s="3">
        <v>4</v>
      </c>
      <c r="AL4260" s="3">
        <v>0</v>
      </c>
    </row>
    <row r="4261" spans="31:38" x14ac:dyDescent="0.25">
      <c r="AE4261" s="3" t="str">
        <f t="shared" si="144"/>
        <v>RA_546_81_4_202425</v>
      </c>
      <c r="AF4261" s="3">
        <v>202425</v>
      </c>
      <c r="AG4261" s="3" t="s">
        <v>193</v>
      </c>
      <c r="AH4261" s="3">
        <v>546</v>
      </c>
      <c r="AI4261" s="3">
        <v>81</v>
      </c>
      <c r="AJ4261" s="3" t="s">
        <v>178</v>
      </c>
      <c r="AK4261" s="3">
        <v>4</v>
      </c>
      <c r="AL4261" s="3">
        <v>1281</v>
      </c>
    </row>
    <row r="4262" spans="31:38" x14ac:dyDescent="0.25">
      <c r="AE4262" s="3" t="str">
        <f t="shared" si="144"/>
        <v>RA_548_81_4_202425</v>
      </c>
      <c r="AF4262" s="3">
        <v>202425</v>
      </c>
      <c r="AG4262" s="3" t="s">
        <v>193</v>
      </c>
      <c r="AH4262" s="3">
        <v>548</v>
      </c>
      <c r="AI4262" s="3">
        <v>81</v>
      </c>
      <c r="AJ4262" s="3" t="s">
        <v>178</v>
      </c>
      <c r="AK4262" s="3">
        <v>4</v>
      </c>
      <c r="AL4262" s="3">
        <v>546.44899999999996</v>
      </c>
    </row>
    <row r="4263" spans="31:38" x14ac:dyDescent="0.25">
      <c r="AE4263" s="3" t="str">
        <f t="shared" si="144"/>
        <v>RA_550_81_4_202425</v>
      </c>
      <c r="AF4263" s="3">
        <v>202425</v>
      </c>
      <c r="AG4263" s="3" t="s">
        <v>193</v>
      </c>
      <c r="AH4263" s="3">
        <v>550</v>
      </c>
      <c r="AI4263" s="3">
        <v>81</v>
      </c>
      <c r="AJ4263" s="3" t="s">
        <v>178</v>
      </c>
      <c r="AK4263" s="3">
        <v>4</v>
      </c>
      <c r="AL4263" s="3">
        <v>988.08600000000001</v>
      </c>
    </row>
    <row r="4264" spans="31:38" x14ac:dyDescent="0.25">
      <c r="AE4264" s="3" t="str">
        <f t="shared" si="144"/>
        <v>RA_552_81_4_202425</v>
      </c>
      <c r="AF4264" s="3">
        <v>202425</v>
      </c>
      <c r="AG4264" s="3" t="s">
        <v>193</v>
      </c>
      <c r="AH4264" s="3">
        <v>552</v>
      </c>
      <c r="AI4264" s="3">
        <v>81</v>
      </c>
      <c r="AJ4264" s="3" t="s">
        <v>178</v>
      </c>
      <c r="AK4264" s="3">
        <v>4</v>
      </c>
      <c r="AL4264" s="3">
        <v>3392.22</v>
      </c>
    </row>
    <row r="4265" spans="31:38" x14ac:dyDescent="0.25">
      <c r="AE4265" s="3" t="str">
        <f t="shared" si="144"/>
        <v>RA_562_81_4_202425</v>
      </c>
      <c r="AF4265" s="3">
        <v>202425</v>
      </c>
      <c r="AG4265" s="3" t="s">
        <v>193</v>
      </c>
      <c r="AH4265" s="3">
        <v>562</v>
      </c>
      <c r="AI4265" s="3">
        <v>81</v>
      </c>
      <c r="AJ4265" s="3" t="s">
        <v>178</v>
      </c>
      <c r="AK4265" s="3">
        <v>4</v>
      </c>
      <c r="AL4265" s="3">
        <v>0</v>
      </c>
    </row>
    <row r="4266" spans="31:38" x14ac:dyDescent="0.25">
      <c r="AE4266" s="3" t="str">
        <f t="shared" si="144"/>
        <v>RA_564_81_4_202425</v>
      </c>
      <c r="AF4266" s="3">
        <v>202425</v>
      </c>
      <c r="AG4266" s="3" t="s">
        <v>193</v>
      </c>
      <c r="AH4266" s="3">
        <v>564</v>
      </c>
      <c r="AI4266" s="3">
        <v>81</v>
      </c>
      <c r="AJ4266" s="3" t="s">
        <v>178</v>
      </c>
      <c r="AK4266" s="3">
        <v>4</v>
      </c>
      <c r="AL4266" s="3">
        <v>0</v>
      </c>
    </row>
    <row r="4267" spans="31:38" x14ac:dyDescent="0.25">
      <c r="AE4267" s="3" t="str">
        <f t="shared" si="144"/>
        <v>RA_566_81_4_202425</v>
      </c>
      <c r="AF4267" s="3">
        <v>202425</v>
      </c>
      <c r="AG4267" s="3" t="s">
        <v>193</v>
      </c>
      <c r="AH4267" s="3">
        <v>566</v>
      </c>
      <c r="AI4267" s="3">
        <v>81</v>
      </c>
      <c r="AJ4267" s="3" t="s">
        <v>178</v>
      </c>
      <c r="AK4267" s="3">
        <v>4</v>
      </c>
      <c r="AL4267" s="3">
        <v>0</v>
      </c>
    </row>
    <row r="4268" spans="31:38" x14ac:dyDescent="0.25">
      <c r="AE4268" s="3" t="str">
        <f t="shared" si="144"/>
        <v>RA_568_81_4_202425</v>
      </c>
      <c r="AF4268" s="3">
        <v>202425</v>
      </c>
      <c r="AG4268" s="3" t="s">
        <v>193</v>
      </c>
      <c r="AH4268" s="3">
        <v>568</v>
      </c>
      <c r="AI4268" s="3">
        <v>81</v>
      </c>
      <c r="AJ4268" s="3" t="s">
        <v>178</v>
      </c>
      <c r="AK4268" s="3">
        <v>4</v>
      </c>
      <c r="AL4268" s="3">
        <v>0</v>
      </c>
    </row>
    <row r="4269" spans="31:38" x14ac:dyDescent="0.25">
      <c r="AE4269" s="3" t="str">
        <f t="shared" si="144"/>
        <v>RA_572_81_4_202425</v>
      </c>
      <c r="AF4269" s="3">
        <v>202425</v>
      </c>
      <c r="AG4269" s="3" t="s">
        <v>193</v>
      </c>
      <c r="AH4269" s="3">
        <v>572</v>
      </c>
      <c r="AI4269" s="3">
        <v>81</v>
      </c>
      <c r="AJ4269" s="3" t="s">
        <v>178</v>
      </c>
      <c r="AK4269" s="3">
        <v>4</v>
      </c>
      <c r="AL4269" s="3">
        <v>0</v>
      </c>
    </row>
    <row r="4270" spans="31:38" x14ac:dyDescent="0.25">
      <c r="AE4270" s="3" t="str">
        <f t="shared" si="144"/>
        <v>RA_586_81_4_202425</v>
      </c>
      <c r="AF4270" s="3">
        <v>202425</v>
      </c>
      <c r="AG4270" s="3" t="s">
        <v>193</v>
      </c>
      <c r="AH4270" s="3">
        <v>586</v>
      </c>
      <c r="AI4270" s="3">
        <v>81</v>
      </c>
      <c r="AJ4270" s="3" t="s">
        <v>178</v>
      </c>
      <c r="AK4270" s="3">
        <v>4</v>
      </c>
      <c r="AL4270" s="3">
        <v>0</v>
      </c>
    </row>
    <row r="4271" spans="31:38" x14ac:dyDescent="0.25">
      <c r="AE4271" s="3" t="str">
        <f t="shared" si="144"/>
        <v>RA_576_81_4_202425</v>
      </c>
      <c r="AF4271" s="3">
        <v>202425</v>
      </c>
      <c r="AG4271" s="3" t="s">
        <v>193</v>
      </c>
      <c r="AH4271" s="3">
        <v>576</v>
      </c>
      <c r="AI4271" s="3">
        <v>81</v>
      </c>
      <c r="AJ4271" s="3" t="s">
        <v>178</v>
      </c>
      <c r="AK4271" s="3">
        <v>4</v>
      </c>
      <c r="AL4271" s="3">
        <v>0</v>
      </c>
    </row>
    <row r="4272" spans="31:38" x14ac:dyDescent="0.25">
      <c r="AE4272" s="3" t="str">
        <f t="shared" si="144"/>
        <v>RA_584_81_4_202425</v>
      </c>
      <c r="AF4272" s="3">
        <v>202425</v>
      </c>
      <c r="AG4272" s="3" t="s">
        <v>193</v>
      </c>
      <c r="AH4272" s="3">
        <v>584</v>
      </c>
      <c r="AI4272" s="3">
        <v>81</v>
      </c>
      <c r="AJ4272" s="3" t="s">
        <v>178</v>
      </c>
      <c r="AK4272" s="3">
        <v>4</v>
      </c>
      <c r="AL4272" s="3">
        <v>0</v>
      </c>
    </row>
    <row r="4273" spans="31:38" x14ac:dyDescent="0.25">
      <c r="AE4273" s="3" t="str">
        <f t="shared" si="144"/>
        <v>RA_544_81_4_202425</v>
      </c>
      <c r="AF4273" s="3">
        <v>202425</v>
      </c>
      <c r="AG4273" s="3" t="s">
        <v>193</v>
      </c>
      <c r="AH4273" s="3">
        <v>544</v>
      </c>
      <c r="AI4273" s="3">
        <v>81</v>
      </c>
      <c r="AJ4273" s="3" t="s">
        <v>178</v>
      </c>
      <c r="AK4273" s="3">
        <v>4</v>
      </c>
      <c r="AL4273" s="3">
        <v>1563.5502972972972</v>
      </c>
    </row>
    <row r="4274" spans="31:38" x14ac:dyDescent="0.25">
      <c r="AE4274" s="3" t="str">
        <f t="shared" si="144"/>
        <v>RA_542_81_4_202425</v>
      </c>
      <c r="AF4274" s="3">
        <v>202425</v>
      </c>
      <c r="AG4274" s="3" t="s">
        <v>193</v>
      </c>
      <c r="AH4274" s="3">
        <v>542</v>
      </c>
      <c r="AI4274" s="3">
        <v>81</v>
      </c>
      <c r="AJ4274" s="3" t="s">
        <v>178</v>
      </c>
      <c r="AK4274" s="3">
        <v>4</v>
      </c>
      <c r="AL4274" s="3">
        <v>984.83500000000004</v>
      </c>
    </row>
    <row r="4275" spans="31:38" x14ac:dyDescent="0.25">
      <c r="AE4275" s="3" t="str">
        <f t="shared" si="144"/>
        <v>RA_574_81_4_202425</v>
      </c>
      <c r="AF4275" s="3">
        <v>202425</v>
      </c>
      <c r="AG4275" s="3" t="s">
        <v>193</v>
      </c>
      <c r="AH4275" s="3">
        <v>574</v>
      </c>
      <c r="AI4275" s="3">
        <v>81</v>
      </c>
      <c r="AJ4275" s="3" t="s">
        <v>178</v>
      </c>
      <c r="AK4275" s="3">
        <v>4</v>
      </c>
      <c r="AL4275" s="3">
        <v>0</v>
      </c>
    </row>
    <row r="4276" spans="31:38" x14ac:dyDescent="0.25">
      <c r="AE4276" s="3" t="str">
        <f t="shared" si="144"/>
        <v>RA_516_81_4_202425</v>
      </c>
      <c r="AF4276" s="3">
        <v>202425</v>
      </c>
      <c r="AG4276" s="3" t="s">
        <v>193</v>
      </c>
      <c r="AH4276" s="3">
        <v>516</v>
      </c>
      <c r="AI4276" s="3">
        <v>81</v>
      </c>
      <c r="AJ4276" s="3" t="s">
        <v>178</v>
      </c>
      <c r="AK4276" s="3">
        <v>4</v>
      </c>
      <c r="AL4276" s="3">
        <v>746.95500000000004</v>
      </c>
    </row>
    <row r="4277" spans="31:38" x14ac:dyDescent="0.25">
      <c r="AE4277" s="3" t="str">
        <f t="shared" si="144"/>
        <v>RA_545_81_4_202425</v>
      </c>
      <c r="AF4277" s="3">
        <v>202425</v>
      </c>
      <c r="AG4277" s="3" t="s">
        <v>193</v>
      </c>
      <c r="AH4277" s="3">
        <v>545</v>
      </c>
      <c r="AI4277" s="3">
        <v>81</v>
      </c>
      <c r="AJ4277" s="3" t="s">
        <v>178</v>
      </c>
      <c r="AK4277" s="3">
        <v>4</v>
      </c>
      <c r="AL4277" s="3">
        <v>433.76</v>
      </c>
    </row>
    <row r="4278" spans="31:38" x14ac:dyDescent="0.25">
      <c r="AE4278" s="3" t="str">
        <f t="shared" si="144"/>
        <v>RA_514_81_4_202425</v>
      </c>
      <c r="AF4278" s="3">
        <v>202425</v>
      </c>
      <c r="AG4278" s="3" t="s">
        <v>193</v>
      </c>
      <c r="AH4278" s="3">
        <v>514</v>
      </c>
      <c r="AI4278" s="3">
        <v>81</v>
      </c>
      <c r="AJ4278" s="3" t="s">
        <v>178</v>
      </c>
      <c r="AK4278" s="3">
        <v>4</v>
      </c>
      <c r="AL4278" s="3">
        <v>815.81100000000004</v>
      </c>
    </row>
    <row r="4279" spans="31:38" x14ac:dyDescent="0.25">
      <c r="AE4279" s="3" t="str">
        <f t="shared" si="144"/>
        <v>RA_518_81_4_202425</v>
      </c>
      <c r="AF4279" s="3">
        <v>202425</v>
      </c>
      <c r="AG4279" s="3" t="s">
        <v>193</v>
      </c>
      <c r="AH4279" s="3">
        <v>518</v>
      </c>
      <c r="AI4279" s="3">
        <v>81</v>
      </c>
      <c r="AJ4279" s="3" t="s">
        <v>178</v>
      </c>
      <c r="AK4279" s="3">
        <v>4</v>
      </c>
      <c r="AL4279" s="3">
        <v>881.83665999999994</v>
      </c>
    </row>
    <row r="4280" spans="31:38" x14ac:dyDescent="0.25">
      <c r="AE4280" s="3" t="str">
        <f t="shared" si="144"/>
        <v>RA_520_81_4_202425</v>
      </c>
      <c r="AF4280" s="3">
        <v>202425</v>
      </c>
      <c r="AG4280" s="3" t="s">
        <v>193</v>
      </c>
      <c r="AH4280" s="3">
        <v>520</v>
      </c>
      <c r="AI4280" s="3">
        <v>81</v>
      </c>
      <c r="AJ4280" s="3" t="s">
        <v>178</v>
      </c>
      <c r="AK4280" s="3">
        <v>4</v>
      </c>
      <c r="AL4280" s="3">
        <v>1338.1590000000001</v>
      </c>
    </row>
    <row r="4281" spans="31:38" x14ac:dyDescent="0.25">
      <c r="AE4281" s="3" t="str">
        <f t="shared" si="144"/>
        <v>RA_522_81_4_202425</v>
      </c>
      <c r="AF4281" s="3">
        <v>202425</v>
      </c>
      <c r="AG4281" s="3" t="s">
        <v>193</v>
      </c>
      <c r="AH4281" s="3">
        <v>522</v>
      </c>
      <c r="AI4281" s="3">
        <v>81</v>
      </c>
      <c r="AJ4281" s="3" t="s">
        <v>178</v>
      </c>
      <c r="AK4281" s="3">
        <v>4</v>
      </c>
      <c r="AL4281" s="3">
        <v>837.03899999999999</v>
      </c>
    </row>
    <row r="4282" spans="31:38" x14ac:dyDescent="0.25">
      <c r="AE4282" s="3" t="str">
        <f t="shared" si="144"/>
        <v>RA_524_81_4_202425</v>
      </c>
      <c r="AF4282" s="3">
        <v>202425</v>
      </c>
      <c r="AG4282" s="3" t="s">
        <v>193</v>
      </c>
      <c r="AH4282" s="3">
        <v>524</v>
      </c>
      <c r="AI4282" s="3">
        <v>81</v>
      </c>
      <c r="AJ4282" s="3" t="s">
        <v>178</v>
      </c>
      <c r="AK4282" s="3">
        <v>4</v>
      </c>
      <c r="AL4282" s="3">
        <v>892.97</v>
      </c>
    </row>
    <row r="4283" spans="31:38" x14ac:dyDescent="0.25">
      <c r="AE4283" s="3" t="str">
        <f t="shared" si="144"/>
        <v>RA_526_81_4_202425</v>
      </c>
      <c r="AF4283" s="3">
        <v>202425</v>
      </c>
      <c r="AG4283" s="3" t="s">
        <v>193</v>
      </c>
      <c r="AH4283" s="3">
        <v>526</v>
      </c>
      <c r="AI4283" s="3">
        <v>81</v>
      </c>
      <c r="AJ4283" s="3" t="s">
        <v>178</v>
      </c>
      <c r="AK4283" s="3">
        <v>4</v>
      </c>
      <c r="AL4283" s="3">
        <v>704.21054137617273</v>
      </c>
    </row>
    <row r="4284" spans="31:38" x14ac:dyDescent="0.25">
      <c r="AE4284" s="3" t="str">
        <f t="shared" si="144"/>
        <v>RA_530_81_4_202425</v>
      </c>
      <c r="AF4284" s="3">
        <v>202425</v>
      </c>
      <c r="AG4284" s="3" t="s">
        <v>193</v>
      </c>
      <c r="AH4284" s="3">
        <v>530</v>
      </c>
      <c r="AI4284" s="3">
        <v>81</v>
      </c>
      <c r="AJ4284" s="3" t="s">
        <v>178</v>
      </c>
      <c r="AK4284" s="3">
        <v>4</v>
      </c>
      <c r="AL4284" s="3">
        <v>1103.5719999999999</v>
      </c>
    </row>
    <row r="4285" spans="31:38" x14ac:dyDescent="0.25">
      <c r="AE4285" s="3" t="str">
        <f t="shared" si="144"/>
        <v>RA_532_81_4_202425</v>
      </c>
      <c r="AF4285" s="3">
        <v>202425</v>
      </c>
      <c r="AG4285" s="3" t="s">
        <v>193</v>
      </c>
      <c r="AH4285" s="3">
        <v>532</v>
      </c>
      <c r="AI4285" s="3">
        <v>81</v>
      </c>
      <c r="AJ4285" s="3" t="s">
        <v>178</v>
      </c>
      <c r="AK4285" s="3">
        <v>4</v>
      </c>
      <c r="AL4285" s="3">
        <v>2186</v>
      </c>
    </row>
    <row r="4286" spans="31:38" x14ac:dyDescent="0.25">
      <c r="AE4286" s="3" t="str">
        <f t="shared" si="144"/>
        <v>RA_534_81_4_202425</v>
      </c>
      <c r="AF4286" s="3">
        <v>202425</v>
      </c>
      <c r="AG4286" s="3" t="s">
        <v>193</v>
      </c>
      <c r="AH4286" s="3">
        <v>534</v>
      </c>
      <c r="AI4286" s="3">
        <v>81</v>
      </c>
      <c r="AJ4286" s="3" t="s">
        <v>178</v>
      </c>
      <c r="AK4286" s="3">
        <v>4</v>
      </c>
      <c r="AL4286" s="3">
        <v>1171.136</v>
      </c>
    </row>
    <row r="4287" spans="31:38" x14ac:dyDescent="0.25">
      <c r="AE4287" s="3" t="str">
        <f t="shared" si="144"/>
        <v>RA_536_81_4_202425</v>
      </c>
      <c r="AF4287" s="3">
        <v>202425</v>
      </c>
      <c r="AG4287" s="3" t="s">
        <v>193</v>
      </c>
      <c r="AH4287" s="3">
        <v>536</v>
      </c>
      <c r="AI4287" s="3">
        <v>81</v>
      </c>
      <c r="AJ4287" s="3" t="s">
        <v>178</v>
      </c>
      <c r="AK4287" s="3">
        <v>4</v>
      </c>
      <c r="AL4287" s="3">
        <v>1174.97</v>
      </c>
    </row>
    <row r="4288" spans="31:38" x14ac:dyDescent="0.25">
      <c r="AE4288" s="3" t="str">
        <f t="shared" si="144"/>
        <v>RA_538_81_4_202425</v>
      </c>
      <c r="AF4288" s="3">
        <v>202425</v>
      </c>
      <c r="AG4288" s="3" t="s">
        <v>193</v>
      </c>
      <c r="AH4288" s="3">
        <v>538</v>
      </c>
      <c r="AI4288" s="3">
        <v>81</v>
      </c>
      <c r="AJ4288" s="3" t="s">
        <v>178</v>
      </c>
      <c r="AK4288" s="3">
        <v>4</v>
      </c>
      <c r="AL4288" s="3">
        <v>610</v>
      </c>
    </row>
    <row r="4289" spans="31:38" x14ac:dyDescent="0.25">
      <c r="AE4289" s="3" t="str">
        <f t="shared" si="144"/>
        <v>RA_512_81_4_202425</v>
      </c>
      <c r="AF4289" s="3">
        <v>202425</v>
      </c>
      <c r="AG4289" s="3" t="s">
        <v>193</v>
      </c>
      <c r="AH4289" s="3">
        <v>512</v>
      </c>
      <c r="AI4289" s="3">
        <v>81</v>
      </c>
      <c r="AJ4289" s="3" t="s">
        <v>178</v>
      </c>
      <c r="AK4289" s="3">
        <v>4</v>
      </c>
      <c r="AL4289" s="3">
        <v>1014</v>
      </c>
    </row>
    <row r="4290" spans="31:38" x14ac:dyDescent="0.25">
      <c r="AE4290" s="3" t="str">
        <f t="shared" si="144"/>
        <v>RA_540_81_4_202425</v>
      </c>
      <c r="AF4290" s="3">
        <v>202425</v>
      </c>
      <c r="AG4290" s="3" t="s">
        <v>193</v>
      </c>
      <c r="AH4290" s="3">
        <v>540</v>
      </c>
      <c r="AI4290" s="3">
        <v>81</v>
      </c>
      <c r="AJ4290" s="3" t="s">
        <v>178</v>
      </c>
      <c r="AK4290" s="3">
        <v>4</v>
      </c>
      <c r="AL4290" s="3">
        <v>924.62400000000002</v>
      </c>
    </row>
    <row r="4291" spans="31:38" x14ac:dyDescent="0.25">
      <c r="AE4291" s="3" t="str">
        <f t="shared" si="144"/>
        <v>RA_528_81_4_202425</v>
      </c>
      <c r="AF4291" s="3">
        <v>202425</v>
      </c>
      <c r="AG4291" s="3" t="s">
        <v>193</v>
      </c>
      <c r="AH4291" s="3">
        <v>528</v>
      </c>
      <c r="AI4291" s="3">
        <v>81</v>
      </c>
      <c r="AJ4291" s="3" t="s">
        <v>178</v>
      </c>
      <c r="AK4291" s="3">
        <v>4</v>
      </c>
      <c r="AL4291" s="3">
        <v>888</v>
      </c>
    </row>
    <row r="4292" spans="31:38" x14ac:dyDescent="0.25">
      <c r="AE4292" s="3" t="str">
        <f t="shared" ref="AE4292:AE4355" si="145">AG4292&amp;"_"&amp;AH4292&amp;"_"&amp;AI4292&amp;"_"&amp;AK4292&amp;"_"&amp;AF4292</f>
        <v>RA_566_82_4_202526</v>
      </c>
      <c r="AF4292" s="3">
        <v>202526</v>
      </c>
      <c r="AG4292" s="3" t="s">
        <v>193</v>
      </c>
      <c r="AH4292" s="3">
        <v>566</v>
      </c>
      <c r="AI4292" s="3">
        <v>82</v>
      </c>
      <c r="AJ4292" s="3" t="s">
        <v>11</v>
      </c>
      <c r="AK4292" s="3">
        <v>4</v>
      </c>
      <c r="AL4292" s="3">
        <v>0</v>
      </c>
    </row>
    <row r="4293" spans="31:38" x14ac:dyDescent="0.25">
      <c r="AE4293" s="3" t="str">
        <f t="shared" si="145"/>
        <v>RA_548_82_4_202526</v>
      </c>
      <c r="AF4293" s="3">
        <v>202526</v>
      </c>
      <c r="AG4293" s="3" t="s">
        <v>193</v>
      </c>
      <c r="AH4293" s="3">
        <v>548</v>
      </c>
      <c r="AI4293" s="3">
        <v>82</v>
      </c>
      <c r="AJ4293" s="3" t="s">
        <v>11</v>
      </c>
      <c r="AK4293" s="3">
        <v>4</v>
      </c>
      <c r="AL4293" s="3">
        <v>0</v>
      </c>
    </row>
    <row r="4294" spans="31:38" x14ac:dyDescent="0.25">
      <c r="AE4294" s="3" t="str">
        <f t="shared" si="145"/>
        <v>RA_550_82_4_202526</v>
      </c>
      <c r="AF4294" s="3">
        <v>202526</v>
      </c>
      <c r="AG4294" s="3" t="s">
        <v>193</v>
      </c>
      <c r="AH4294" s="3">
        <v>550</v>
      </c>
      <c r="AI4294" s="3">
        <v>82</v>
      </c>
      <c r="AJ4294" s="3" t="s">
        <v>11</v>
      </c>
      <c r="AK4294" s="3">
        <v>4</v>
      </c>
      <c r="AL4294" s="3">
        <v>0</v>
      </c>
    </row>
    <row r="4295" spans="31:38" x14ac:dyDescent="0.25">
      <c r="AE4295" s="3" t="str">
        <f t="shared" si="145"/>
        <v>RA_546_82_4_202526</v>
      </c>
      <c r="AF4295" s="3">
        <v>202526</v>
      </c>
      <c r="AG4295" s="3" t="s">
        <v>193</v>
      </c>
      <c r="AH4295" s="3">
        <v>546</v>
      </c>
      <c r="AI4295" s="3">
        <v>82</v>
      </c>
      <c r="AJ4295" s="3" t="s">
        <v>11</v>
      </c>
      <c r="AK4295" s="3">
        <v>4</v>
      </c>
      <c r="AL4295" s="3">
        <v>0</v>
      </c>
    </row>
    <row r="4296" spans="31:38" x14ac:dyDescent="0.25">
      <c r="AE4296" s="3" t="str">
        <f t="shared" si="145"/>
        <v>RA_552_82_4_202526</v>
      </c>
      <c r="AF4296" s="3">
        <v>202526</v>
      </c>
      <c r="AG4296" s="3" t="s">
        <v>193</v>
      </c>
      <c r="AH4296" s="3">
        <v>552</v>
      </c>
      <c r="AI4296" s="3">
        <v>82</v>
      </c>
      <c r="AJ4296" s="3" t="s">
        <v>11</v>
      </c>
      <c r="AK4296" s="3">
        <v>4</v>
      </c>
      <c r="AL4296" s="3">
        <v>0</v>
      </c>
    </row>
    <row r="4297" spans="31:38" x14ac:dyDescent="0.25">
      <c r="AE4297" s="3" t="str">
        <f t="shared" si="145"/>
        <v>RA_562_82_4_202526</v>
      </c>
      <c r="AF4297" s="3">
        <v>202526</v>
      </c>
      <c r="AG4297" s="3" t="s">
        <v>193</v>
      </c>
      <c r="AH4297" s="3">
        <v>562</v>
      </c>
      <c r="AI4297" s="3">
        <v>82</v>
      </c>
      <c r="AJ4297" s="3" t="s">
        <v>11</v>
      </c>
      <c r="AK4297" s="3">
        <v>4</v>
      </c>
      <c r="AL4297" s="3">
        <v>0</v>
      </c>
    </row>
    <row r="4298" spans="31:38" x14ac:dyDescent="0.25">
      <c r="AE4298" s="3" t="str">
        <f t="shared" si="145"/>
        <v>RA_564_82_4_202526</v>
      </c>
      <c r="AF4298" s="3">
        <v>202526</v>
      </c>
      <c r="AG4298" s="3" t="s">
        <v>193</v>
      </c>
      <c r="AH4298" s="3">
        <v>564</v>
      </c>
      <c r="AI4298" s="3">
        <v>82</v>
      </c>
      <c r="AJ4298" s="3" t="s">
        <v>11</v>
      </c>
      <c r="AK4298" s="3">
        <v>4</v>
      </c>
      <c r="AL4298" s="3">
        <v>0</v>
      </c>
    </row>
    <row r="4299" spans="31:38" x14ac:dyDescent="0.25">
      <c r="AE4299" s="3" t="str">
        <f t="shared" si="145"/>
        <v>RA_568_82_4_202526</v>
      </c>
      <c r="AF4299" s="3">
        <v>202526</v>
      </c>
      <c r="AG4299" s="3" t="s">
        <v>193</v>
      </c>
      <c r="AH4299" s="3">
        <v>568</v>
      </c>
      <c r="AI4299" s="3">
        <v>82</v>
      </c>
      <c r="AJ4299" s="3" t="s">
        <v>11</v>
      </c>
      <c r="AK4299" s="3">
        <v>4</v>
      </c>
      <c r="AL4299" s="3">
        <v>0</v>
      </c>
    </row>
    <row r="4300" spans="31:38" x14ac:dyDescent="0.25">
      <c r="AE4300" s="3" t="str">
        <f t="shared" si="145"/>
        <v>RA_586_82_4_202526</v>
      </c>
      <c r="AF4300" s="3">
        <v>202526</v>
      </c>
      <c r="AG4300" s="3" t="s">
        <v>193</v>
      </c>
      <c r="AH4300" s="3">
        <v>586</v>
      </c>
      <c r="AI4300" s="3">
        <v>82</v>
      </c>
      <c r="AJ4300" s="3" t="s">
        <v>11</v>
      </c>
      <c r="AK4300" s="3">
        <v>4</v>
      </c>
      <c r="AL4300" s="3">
        <v>0</v>
      </c>
    </row>
    <row r="4301" spans="31:38" x14ac:dyDescent="0.25">
      <c r="AE4301" s="3" t="str">
        <f t="shared" si="145"/>
        <v>RA_572_82_4_202526</v>
      </c>
      <c r="AF4301" s="3">
        <v>202526</v>
      </c>
      <c r="AG4301" s="3" t="s">
        <v>193</v>
      </c>
      <c r="AH4301" s="3">
        <v>572</v>
      </c>
      <c r="AI4301" s="3">
        <v>82</v>
      </c>
      <c r="AJ4301" s="3" t="s">
        <v>11</v>
      </c>
      <c r="AK4301" s="3">
        <v>4</v>
      </c>
      <c r="AL4301" s="3">
        <v>0</v>
      </c>
    </row>
    <row r="4302" spans="31:38" x14ac:dyDescent="0.25">
      <c r="AE4302" s="3" t="str">
        <f t="shared" si="145"/>
        <v>RA_574_82_4_202526</v>
      </c>
      <c r="AF4302" s="3">
        <v>202526</v>
      </c>
      <c r="AG4302" s="3" t="s">
        <v>193</v>
      </c>
      <c r="AH4302" s="3">
        <v>574</v>
      </c>
      <c r="AI4302" s="3">
        <v>82</v>
      </c>
      <c r="AJ4302" s="3" t="s">
        <v>11</v>
      </c>
      <c r="AK4302" s="3">
        <v>4</v>
      </c>
      <c r="AL4302" s="3">
        <v>0</v>
      </c>
    </row>
    <row r="4303" spans="31:38" x14ac:dyDescent="0.25">
      <c r="AE4303" s="3" t="str">
        <f t="shared" si="145"/>
        <v>RA_576_82_4_202526</v>
      </c>
      <c r="AF4303" s="3">
        <v>202526</v>
      </c>
      <c r="AG4303" s="3" t="s">
        <v>193</v>
      </c>
      <c r="AH4303" s="3">
        <v>576</v>
      </c>
      <c r="AI4303" s="3">
        <v>82</v>
      </c>
      <c r="AJ4303" s="3" t="s">
        <v>11</v>
      </c>
      <c r="AK4303" s="3">
        <v>4</v>
      </c>
      <c r="AL4303" s="3">
        <v>0</v>
      </c>
    </row>
    <row r="4304" spans="31:38" x14ac:dyDescent="0.25">
      <c r="AE4304" s="3" t="str">
        <f t="shared" si="145"/>
        <v>RA_584_82_4_202526</v>
      </c>
      <c r="AF4304" s="3">
        <v>202526</v>
      </c>
      <c r="AG4304" s="3" t="s">
        <v>193</v>
      </c>
      <c r="AH4304" s="3">
        <v>584</v>
      </c>
      <c r="AI4304" s="3">
        <v>82</v>
      </c>
      <c r="AJ4304" s="3" t="s">
        <v>11</v>
      </c>
      <c r="AK4304" s="3">
        <v>4</v>
      </c>
      <c r="AL4304" s="3">
        <v>0</v>
      </c>
    </row>
    <row r="4305" spans="31:38" x14ac:dyDescent="0.25">
      <c r="AE4305" s="3" t="str">
        <f t="shared" si="145"/>
        <v>RA_545_82_4_202526</v>
      </c>
      <c r="AF4305" s="3">
        <v>202526</v>
      </c>
      <c r="AG4305" s="3" t="s">
        <v>193</v>
      </c>
      <c r="AH4305" s="3">
        <v>545</v>
      </c>
      <c r="AI4305" s="3">
        <v>82</v>
      </c>
      <c r="AJ4305" s="3" t="s">
        <v>11</v>
      </c>
      <c r="AK4305" s="3">
        <v>4</v>
      </c>
      <c r="AL4305" s="3">
        <v>0</v>
      </c>
    </row>
    <row r="4306" spans="31:38" x14ac:dyDescent="0.25">
      <c r="AE4306" s="3" t="str">
        <f t="shared" si="145"/>
        <v>RA_520_82_4_202526</v>
      </c>
      <c r="AF4306" s="3">
        <v>202526</v>
      </c>
      <c r="AG4306" s="3" t="s">
        <v>193</v>
      </c>
      <c r="AH4306" s="3">
        <v>520</v>
      </c>
      <c r="AI4306" s="3">
        <v>82</v>
      </c>
      <c r="AJ4306" s="3" t="s">
        <v>11</v>
      </c>
      <c r="AK4306" s="3">
        <v>4</v>
      </c>
      <c r="AL4306" s="3">
        <v>188.423</v>
      </c>
    </row>
    <row r="4307" spans="31:38" x14ac:dyDescent="0.25">
      <c r="AE4307" s="3" t="str">
        <f t="shared" si="145"/>
        <v>RA_582_82_4_202526</v>
      </c>
      <c r="AF4307" s="3">
        <v>202526</v>
      </c>
      <c r="AG4307" s="3" t="s">
        <v>193</v>
      </c>
      <c r="AH4307" s="3">
        <v>582</v>
      </c>
      <c r="AI4307" s="3">
        <v>82</v>
      </c>
      <c r="AJ4307" s="3" t="s">
        <v>11</v>
      </c>
      <c r="AK4307" s="3">
        <v>4</v>
      </c>
      <c r="AL4307" s="3">
        <v>0</v>
      </c>
    </row>
    <row r="4308" spans="31:38" x14ac:dyDescent="0.25">
      <c r="AE4308" s="3" t="str">
        <f t="shared" si="145"/>
        <v>RA_522_82_4_202526</v>
      </c>
      <c r="AF4308" s="3">
        <v>202526</v>
      </c>
      <c r="AG4308" s="3" t="s">
        <v>193</v>
      </c>
      <c r="AH4308" s="3">
        <v>522</v>
      </c>
      <c r="AI4308" s="3">
        <v>82</v>
      </c>
      <c r="AJ4308" s="3" t="s">
        <v>11</v>
      </c>
      <c r="AK4308" s="3">
        <v>4</v>
      </c>
      <c r="AL4308" s="3">
        <v>0</v>
      </c>
    </row>
    <row r="4309" spans="31:38" x14ac:dyDescent="0.25">
      <c r="AE4309" s="3" t="str">
        <f t="shared" si="145"/>
        <v>RA_524_82_4_202526</v>
      </c>
      <c r="AF4309" s="3">
        <v>202526</v>
      </c>
      <c r="AG4309" s="3" t="s">
        <v>193</v>
      </c>
      <c r="AH4309" s="3">
        <v>524</v>
      </c>
      <c r="AI4309" s="3">
        <v>82</v>
      </c>
      <c r="AJ4309" s="3" t="s">
        <v>11</v>
      </c>
      <c r="AK4309" s="3">
        <v>4</v>
      </c>
      <c r="AL4309" s="3">
        <v>0</v>
      </c>
    </row>
    <row r="4310" spans="31:38" x14ac:dyDescent="0.25">
      <c r="AE4310" s="3" t="str">
        <f t="shared" si="145"/>
        <v>RA_514_82_4_202526</v>
      </c>
      <c r="AF4310" s="3">
        <v>202526</v>
      </c>
      <c r="AG4310" s="3" t="s">
        <v>193</v>
      </c>
      <c r="AH4310" s="3">
        <v>514</v>
      </c>
      <c r="AI4310" s="3">
        <v>82</v>
      </c>
      <c r="AJ4310" s="3" t="s">
        <v>11</v>
      </c>
      <c r="AK4310" s="3">
        <v>4</v>
      </c>
      <c r="AL4310" s="3">
        <v>0</v>
      </c>
    </row>
    <row r="4311" spans="31:38" x14ac:dyDescent="0.25">
      <c r="AE4311" s="3" t="str">
        <f t="shared" si="145"/>
        <v>RA_544_82_4_202526</v>
      </c>
      <c r="AF4311" s="3">
        <v>202526</v>
      </c>
      <c r="AG4311" s="3" t="s">
        <v>193</v>
      </c>
      <c r="AH4311" s="3">
        <v>544</v>
      </c>
      <c r="AI4311" s="3">
        <v>82</v>
      </c>
      <c r="AJ4311" s="3" t="s">
        <v>11</v>
      </c>
      <c r="AK4311" s="3">
        <v>4</v>
      </c>
      <c r="AL4311" s="3">
        <v>0</v>
      </c>
    </row>
    <row r="4312" spans="31:38" x14ac:dyDescent="0.25">
      <c r="AE4312" s="3" t="str">
        <f t="shared" si="145"/>
        <v>RA_518_82_4_202526</v>
      </c>
      <c r="AF4312" s="3">
        <v>202526</v>
      </c>
      <c r="AG4312" s="3" t="s">
        <v>193</v>
      </c>
      <c r="AH4312" s="3">
        <v>518</v>
      </c>
      <c r="AI4312" s="3">
        <v>82</v>
      </c>
      <c r="AJ4312" s="3" t="s">
        <v>11</v>
      </c>
      <c r="AK4312" s="3">
        <v>4</v>
      </c>
      <c r="AL4312" s="3">
        <v>0</v>
      </c>
    </row>
    <row r="4313" spans="31:38" x14ac:dyDescent="0.25">
      <c r="AE4313" s="3" t="str">
        <f t="shared" si="145"/>
        <v>RA_512_82_4_202526</v>
      </c>
      <c r="AF4313" s="3">
        <v>202526</v>
      </c>
      <c r="AG4313" s="3" t="s">
        <v>193</v>
      </c>
      <c r="AH4313" s="3">
        <v>512</v>
      </c>
      <c r="AI4313" s="3">
        <v>82</v>
      </c>
      <c r="AJ4313" s="3" t="s">
        <v>11</v>
      </c>
      <c r="AK4313" s="3">
        <v>4</v>
      </c>
      <c r="AL4313" s="3">
        <v>0</v>
      </c>
    </row>
    <row r="4314" spans="31:38" x14ac:dyDescent="0.25">
      <c r="AE4314" s="3" t="str">
        <f t="shared" si="145"/>
        <v>RA_526_82_4_202526</v>
      </c>
      <c r="AF4314" s="3">
        <v>202526</v>
      </c>
      <c r="AG4314" s="3" t="s">
        <v>193</v>
      </c>
      <c r="AH4314" s="3">
        <v>526</v>
      </c>
      <c r="AI4314" s="3">
        <v>82</v>
      </c>
      <c r="AJ4314" s="3" t="s">
        <v>11</v>
      </c>
      <c r="AK4314" s="3">
        <v>4</v>
      </c>
      <c r="AL4314" s="3">
        <v>0</v>
      </c>
    </row>
    <row r="4315" spans="31:38" x14ac:dyDescent="0.25">
      <c r="AE4315" s="3" t="str">
        <f t="shared" si="145"/>
        <v>RA_528_82_4_202526</v>
      </c>
      <c r="AF4315" s="3">
        <v>202526</v>
      </c>
      <c r="AG4315" s="3" t="s">
        <v>193</v>
      </c>
      <c r="AH4315" s="3">
        <v>528</v>
      </c>
      <c r="AI4315" s="3">
        <v>82</v>
      </c>
      <c r="AJ4315" s="3" t="s">
        <v>11</v>
      </c>
      <c r="AK4315" s="3">
        <v>4</v>
      </c>
      <c r="AL4315" s="3">
        <v>0</v>
      </c>
    </row>
    <row r="4316" spans="31:38" x14ac:dyDescent="0.25">
      <c r="AE4316" s="3" t="str">
        <f t="shared" si="145"/>
        <v>RA_530_82_4_202526</v>
      </c>
      <c r="AF4316" s="3">
        <v>202526</v>
      </c>
      <c r="AG4316" s="3" t="s">
        <v>193</v>
      </c>
      <c r="AH4316" s="3">
        <v>530</v>
      </c>
      <c r="AI4316" s="3">
        <v>82</v>
      </c>
      <c r="AJ4316" s="3" t="s">
        <v>11</v>
      </c>
      <c r="AK4316" s="3">
        <v>4</v>
      </c>
      <c r="AL4316" s="3">
        <v>0</v>
      </c>
    </row>
    <row r="4317" spans="31:38" x14ac:dyDescent="0.25">
      <c r="AE4317" s="3" t="str">
        <f t="shared" si="145"/>
        <v>RA_532_82_4_202526</v>
      </c>
      <c r="AF4317" s="3">
        <v>202526</v>
      </c>
      <c r="AG4317" s="3" t="s">
        <v>193</v>
      </c>
      <c r="AH4317" s="3">
        <v>532</v>
      </c>
      <c r="AI4317" s="3">
        <v>82</v>
      </c>
      <c r="AJ4317" s="3" t="s">
        <v>11</v>
      </c>
      <c r="AK4317" s="3">
        <v>4</v>
      </c>
      <c r="AL4317" s="3">
        <v>0</v>
      </c>
    </row>
    <row r="4318" spans="31:38" x14ac:dyDescent="0.25">
      <c r="AE4318" s="3" t="str">
        <f t="shared" si="145"/>
        <v>RA_534_82_4_202526</v>
      </c>
      <c r="AF4318" s="3">
        <v>202526</v>
      </c>
      <c r="AG4318" s="3" t="s">
        <v>193</v>
      </c>
      <c r="AH4318" s="3">
        <v>534</v>
      </c>
      <c r="AI4318" s="3">
        <v>82</v>
      </c>
      <c r="AJ4318" s="3" t="s">
        <v>11</v>
      </c>
      <c r="AK4318" s="3">
        <v>4</v>
      </c>
      <c r="AL4318" s="3">
        <v>0</v>
      </c>
    </row>
    <row r="4319" spans="31:38" x14ac:dyDescent="0.25">
      <c r="AE4319" s="3" t="str">
        <f t="shared" si="145"/>
        <v>RA_536_82_4_202526</v>
      </c>
      <c r="AF4319" s="3">
        <v>202526</v>
      </c>
      <c r="AG4319" s="3" t="s">
        <v>193</v>
      </c>
      <c r="AH4319" s="3">
        <v>536</v>
      </c>
      <c r="AI4319" s="3">
        <v>82</v>
      </c>
      <c r="AJ4319" s="3" t="s">
        <v>11</v>
      </c>
      <c r="AK4319" s="3">
        <v>4</v>
      </c>
      <c r="AL4319" s="3">
        <v>0</v>
      </c>
    </row>
    <row r="4320" spans="31:38" x14ac:dyDescent="0.25">
      <c r="AE4320" s="3" t="str">
        <f t="shared" si="145"/>
        <v>RA_538_82_4_202526</v>
      </c>
      <c r="AF4320" s="3">
        <v>202526</v>
      </c>
      <c r="AG4320" s="3" t="s">
        <v>193</v>
      </c>
      <c r="AH4320" s="3">
        <v>538</v>
      </c>
      <c r="AI4320" s="3">
        <v>82</v>
      </c>
      <c r="AJ4320" s="3" t="s">
        <v>11</v>
      </c>
      <c r="AK4320" s="3">
        <v>4</v>
      </c>
      <c r="AL4320" s="3">
        <v>0</v>
      </c>
    </row>
    <row r="4321" spans="31:38" x14ac:dyDescent="0.25">
      <c r="AE4321" s="3" t="str">
        <f t="shared" si="145"/>
        <v>RA_540_82_4_202526</v>
      </c>
      <c r="AF4321" s="3">
        <v>202526</v>
      </c>
      <c r="AG4321" s="3" t="s">
        <v>193</v>
      </c>
      <c r="AH4321" s="3">
        <v>540</v>
      </c>
      <c r="AI4321" s="3">
        <v>82</v>
      </c>
      <c r="AJ4321" s="3" t="s">
        <v>11</v>
      </c>
      <c r="AK4321" s="3">
        <v>4</v>
      </c>
      <c r="AL4321" s="3">
        <v>0</v>
      </c>
    </row>
    <row r="4322" spans="31:38" x14ac:dyDescent="0.25">
      <c r="AE4322" s="3" t="str">
        <f t="shared" si="145"/>
        <v>RA_542_82_4_202526</v>
      </c>
      <c r="AF4322" s="3">
        <v>202526</v>
      </c>
      <c r="AG4322" s="3" t="s">
        <v>193</v>
      </c>
      <c r="AH4322" s="3">
        <v>542</v>
      </c>
      <c r="AI4322" s="3">
        <v>82</v>
      </c>
      <c r="AJ4322" s="3" t="s">
        <v>11</v>
      </c>
      <c r="AK4322" s="3">
        <v>4</v>
      </c>
      <c r="AL4322" s="3">
        <v>0</v>
      </c>
    </row>
    <row r="4323" spans="31:38" x14ac:dyDescent="0.25">
      <c r="AE4323" s="3" t="str">
        <f t="shared" si="145"/>
        <v>RA_516_82_4_202526</v>
      </c>
      <c r="AF4323" s="3">
        <v>202526</v>
      </c>
      <c r="AG4323" s="3" t="s">
        <v>193</v>
      </c>
      <c r="AH4323" s="3">
        <v>516</v>
      </c>
      <c r="AI4323" s="3">
        <v>82</v>
      </c>
      <c r="AJ4323" s="3" t="s">
        <v>11</v>
      </c>
      <c r="AK4323" s="3">
        <v>4</v>
      </c>
      <c r="AL4323" s="3">
        <v>133</v>
      </c>
    </row>
    <row r="4324" spans="31:38" x14ac:dyDescent="0.25">
      <c r="AE4324" s="3" t="str">
        <f t="shared" si="145"/>
        <v>RA_564_82_4_202425</v>
      </c>
      <c r="AF4324" s="3">
        <v>202425</v>
      </c>
      <c r="AG4324" s="3" t="s">
        <v>193</v>
      </c>
      <c r="AH4324" s="3">
        <v>564</v>
      </c>
      <c r="AI4324" s="3">
        <v>82</v>
      </c>
      <c r="AJ4324" s="3" t="s">
        <v>11</v>
      </c>
      <c r="AK4324" s="3">
        <v>4</v>
      </c>
      <c r="AL4324" s="3">
        <v>0</v>
      </c>
    </row>
    <row r="4325" spans="31:38" x14ac:dyDescent="0.25">
      <c r="AE4325" s="3" t="str">
        <f t="shared" si="145"/>
        <v>RA_546_82_4_202425</v>
      </c>
      <c r="AF4325" s="3">
        <v>202425</v>
      </c>
      <c r="AG4325" s="3" t="s">
        <v>193</v>
      </c>
      <c r="AH4325" s="3">
        <v>546</v>
      </c>
      <c r="AI4325" s="3">
        <v>82</v>
      </c>
      <c r="AJ4325" s="3" t="s">
        <v>11</v>
      </c>
      <c r="AK4325" s="3">
        <v>4</v>
      </c>
      <c r="AL4325" s="3">
        <v>0</v>
      </c>
    </row>
    <row r="4326" spans="31:38" x14ac:dyDescent="0.25">
      <c r="AE4326" s="3" t="str">
        <f t="shared" si="145"/>
        <v>RA_548_82_4_202425</v>
      </c>
      <c r="AF4326" s="3">
        <v>202425</v>
      </c>
      <c r="AG4326" s="3" t="s">
        <v>193</v>
      </c>
      <c r="AH4326" s="3">
        <v>548</v>
      </c>
      <c r="AI4326" s="3">
        <v>82</v>
      </c>
      <c r="AJ4326" s="3" t="s">
        <v>11</v>
      </c>
      <c r="AK4326" s="3">
        <v>4</v>
      </c>
      <c r="AL4326" s="3">
        <v>0</v>
      </c>
    </row>
    <row r="4327" spans="31:38" x14ac:dyDescent="0.25">
      <c r="AE4327" s="3" t="str">
        <f t="shared" si="145"/>
        <v>RA_550_82_4_202425</v>
      </c>
      <c r="AF4327" s="3">
        <v>202425</v>
      </c>
      <c r="AG4327" s="3" t="s">
        <v>193</v>
      </c>
      <c r="AH4327" s="3">
        <v>550</v>
      </c>
      <c r="AI4327" s="3">
        <v>82</v>
      </c>
      <c r="AJ4327" s="3" t="s">
        <v>11</v>
      </c>
      <c r="AK4327" s="3">
        <v>4</v>
      </c>
      <c r="AL4327" s="3">
        <v>0</v>
      </c>
    </row>
    <row r="4328" spans="31:38" x14ac:dyDescent="0.25">
      <c r="AE4328" s="3" t="str">
        <f t="shared" si="145"/>
        <v>RA_552_82_4_202425</v>
      </c>
      <c r="AF4328" s="3">
        <v>202425</v>
      </c>
      <c r="AG4328" s="3" t="s">
        <v>193</v>
      </c>
      <c r="AH4328" s="3">
        <v>552</v>
      </c>
      <c r="AI4328" s="3">
        <v>82</v>
      </c>
      <c r="AJ4328" s="3" t="s">
        <v>11</v>
      </c>
      <c r="AK4328" s="3">
        <v>4</v>
      </c>
      <c r="AL4328" s="3">
        <v>0</v>
      </c>
    </row>
    <row r="4329" spans="31:38" x14ac:dyDescent="0.25">
      <c r="AE4329" s="3" t="str">
        <f t="shared" si="145"/>
        <v>RA_562_82_4_202425</v>
      </c>
      <c r="AF4329" s="3">
        <v>202425</v>
      </c>
      <c r="AG4329" s="3" t="s">
        <v>193</v>
      </c>
      <c r="AH4329" s="3">
        <v>562</v>
      </c>
      <c r="AI4329" s="3">
        <v>82</v>
      </c>
      <c r="AJ4329" s="3" t="s">
        <v>11</v>
      </c>
      <c r="AK4329" s="3">
        <v>4</v>
      </c>
      <c r="AL4329" s="3">
        <v>0</v>
      </c>
    </row>
    <row r="4330" spans="31:38" x14ac:dyDescent="0.25">
      <c r="AE4330" s="3" t="str">
        <f t="shared" si="145"/>
        <v>RA_545_82_4_202425</v>
      </c>
      <c r="AF4330" s="3">
        <v>202425</v>
      </c>
      <c r="AG4330" s="3" t="s">
        <v>193</v>
      </c>
      <c r="AH4330" s="3">
        <v>545</v>
      </c>
      <c r="AI4330" s="3">
        <v>82</v>
      </c>
      <c r="AJ4330" s="3" t="s">
        <v>11</v>
      </c>
      <c r="AK4330" s="3">
        <v>4</v>
      </c>
      <c r="AL4330" s="3">
        <v>0</v>
      </c>
    </row>
    <row r="4331" spans="31:38" x14ac:dyDescent="0.25">
      <c r="AE4331" s="3" t="str">
        <f t="shared" si="145"/>
        <v>RA_566_82_4_202425</v>
      </c>
      <c r="AF4331" s="3">
        <v>202425</v>
      </c>
      <c r="AG4331" s="3" t="s">
        <v>193</v>
      </c>
      <c r="AH4331" s="3">
        <v>566</v>
      </c>
      <c r="AI4331" s="3">
        <v>82</v>
      </c>
      <c r="AJ4331" s="3" t="s">
        <v>11</v>
      </c>
      <c r="AK4331" s="3">
        <v>4</v>
      </c>
      <c r="AL4331" s="3">
        <v>0</v>
      </c>
    </row>
    <row r="4332" spans="31:38" x14ac:dyDescent="0.25">
      <c r="AE4332" s="3" t="str">
        <f t="shared" si="145"/>
        <v>RA_568_82_4_202425</v>
      </c>
      <c r="AF4332" s="3">
        <v>202425</v>
      </c>
      <c r="AG4332" s="3" t="s">
        <v>193</v>
      </c>
      <c r="AH4332" s="3">
        <v>568</v>
      </c>
      <c r="AI4332" s="3">
        <v>82</v>
      </c>
      <c r="AJ4332" s="3" t="s">
        <v>11</v>
      </c>
      <c r="AK4332" s="3">
        <v>4</v>
      </c>
      <c r="AL4332" s="3">
        <v>0</v>
      </c>
    </row>
    <row r="4333" spans="31:38" x14ac:dyDescent="0.25">
      <c r="AE4333" s="3" t="str">
        <f t="shared" si="145"/>
        <v>RA_572_82_4_202425</v>
      </c>
      <c r="AF4333" s="3">
        <v>202425</v>
      </c>
      <c r="AG4333" s="3" t="s">
        <v>193</v>
      </c>
      <c r="AH4333" s="3">
        <v>572</v>
      </c>
      <c r="AI4333" s="3">
        <v>82</v>
      </c>
      <c r="AJ4333" s="3" t="s">
        <v>11</v>
      </c>
      <c r="AK4333" s="3">
        <v>4</v>
      </c>
      <c r="AL4333" s="3">
        <v>0</v>
      </c>
    </row>
    <row r="4334" spans="31:38" x14ac:dyDescent="0.25">
      <c r="AE4334" s="3" t="str">
        <f t="shared" si="145"/>
        <v>RA_574_82_4_202425</v>
      </c>
      <c r="AF4334" s="3">
        <v>202425</v>
      </c>
      <c r="AG4334" s="3" t="s">
        <v>193</v>
      </c>
      <c r="AH4334" s="3">
        <v>574</v>
      </c>
      <c r="AI4334" s="3">
        <v>82</v>
      </c>
      <c r="AJ4334" s="3" t="s">
        <v>11</v>
      </c>
      <c r="AK4334" s="3">
        <v>4</v>
      </c>
      <c r="AL4334" s="3">
        <v>0</v>
      </c>
    </row>
    <row r="4335" spans="31:38" x14ac:dyDescent="0.25">
      <c r="AE4335" s="3" t="str">
        <f t="shared" si="145"/>
        <v>RA_576_82_4_202425</v>
      </c>
      <c r="AF4335" s="3">
        <v>202425</v>
      </c>
      <c r="AG4335" s="3" t="s">
        <v>193</v>
      </c>
      <c r="AH4335" s="3">
        <v>576</v>
      </c>
      <c r="AI4335" s="3">
        <v>82</v>
      </c>
      <c r="AJ4335" s="3" t="s">
        <v>11</v>
      </c>
      <c r="AK4335" s="3">
        <v>4</v>
      </c>
      <c r="AL4335" s="3">
        <v>0</v>
      </c>
    </row>
    <row r="4336" spans="31:38" x14ac:dyDescent="0.25">
      <c r="AE4336" s="3" t="str">
        <f t="shared" si="145"/>
        <v>RA_582_82_4_202425</v>
      </c>
      <c r="AF4336" s="3">
        <v>202425</v>
      </c>
      <c r="AG4336" s="3" t="s">
        <v>193</v>
      </c>
      <c r="AH4336" s="3">
        <v>582</v>
      </c>
      <c r="AI4336" s="3">
        <v>82</v>
      </c>
      <c r="AJ4336" s="3" t="s">
        <v>11</v>
      </c>
      <c r="AK4336" s="3">
        <v>4</v>
      </c>
      <c r="AL4336" s="3">
        <v>0</v>
      </c>
    </row>
    <row r="4337" spans="31:38" x14ac:dyDescent="0.25">
      <c r="AE4337" s="3" t="str">
        <f t="shared" si="145"/>
        <v>RA_584_82_4_202425</v>
      </c>
      <c r="AF4337" s="3">
        <v>202425</v>
      </c>
      <c r="AG4337" s="3" t="s">
        <v>193</v>
      </c>
      <c r="AH4337" s="3">
        <v>584</v>
      </c>
      <c r="AI4337" s="3">
        <v>82</v>
      </c>
      <c r="AJ4337" s="3" t="s">
        <v>11</v>
      </c>
      <c r="AK4337" s="3">
        <v>4</v>
      </c>
      <c r="AL4337" s="3">
        <v>0</v>
      </c>
    </row>
    <row r="4338" spans="31:38" x14ac:dyDescent="0.25">
      <c r="AE4338" s="3" t="str">
        <f t="shared" si="145"/>
        <v>RA_544_82_4_202425</v>
      </c>
      <c r="AF4338" s="3">
        <v>202425</v>
      </c>
      <c r="AG4338" s="3" t="s">
        <v>193</v>
      </c>
      <c r="AH4338" s="3">
        <v>544</v>
      </c>
      <c r="AI4338" s="3">
        <v>82</v>
      </c>
      <c r="AJ4338" s="3" t="s">
        <v>11</v>
      </c>
      <c r="AK4338" s="3">
        <v>4</v>
      </c>
      <c r="AL4338" s="3">
        <v>0</v>
      </c>
    </row>
    <row r="4339" spans="31:38" x14ac:dyDescent="0.25">
      <c r="AE4339" s="3" t="str">
        <f t="shared" si="145"/>
        <v>RA_586_82_4_202425</v>
      </c>
      <c r="AF4339" s="3">
        <v>202425</v>
      </c>
      <c r="AG4339" s="3" t="s">
        <v>193</v>
      </c>
      <c r="AH4339" s="3">
        <v>586</v>
      </c>
      <c r="AI4339" s="3">
        <v>82</v>
      </c>
      <c r="AJ4339" s="3" t="s">
        <v>11</v>
      </c>
      <c r="AK4339" s="3">
        <v>4</v>
      </c>
      <c r="AL4339" s="3">
        <v>0</v>
      </c>
    </row>
    <row r="4340" spans="31:38" x14ac:dyDescent="0.25">
      <c r="AE4340" s="3" t="str">
        <f t="shared" si="145"/>
        <v>RA_514_82_4_202425</v>
      </c>
      <c r="AF4340" s="3">
        <v>202425</v>
      </c>
      <c r="AG4340" s="3" t="s">
        <v>193</v>
      </c>
      <c r="AH4340" s="3">
        <v>514</v>
      </c>
      <c r="AI4340" s="3">
        <v>82</v>
      </c>
      <c r="AJ4340" s="3" t="s">
        <v>11</v>
      </c>
      <c r="AK4340" s="3">
        <v>4</v>
      </c>
      <c r="AL4340" s="3">
        <v>0</v>
      </c>
    </row>
    <row r="4341" spans="31:38" x14ac:dyDescent="0.25">
      <c r="AE4341" s="3" t="str">
        <f t="shared" si="145"/>
        <v>RA_512_82_4_202425</v>
      </c>
      <c r="AF4341" s="3">
        <v>202425</v>
      </c>
      <c r="AG4341" s="3" t="s">
        <v>193</v>
      </c>
      <c r="AH4341" s="3">
        <v>512</v>
      </c>
      <c r="AI4341" s="3">
        <v>82</v>
      </c>
      <c r="AJ4341" s="3" t="s">
        <v>11</v>
      </c>
      <c r="AK4341" s="3">
        <v>4</v>
      </c>
      <c r="AL4341" s="3">
        <v>0</v>
      </c>
    </row>
    <row r="4342" spans="31:38" x14ac:dyDescent="0.25">
      <c r="AE4342" s="3" t="str">
        <f t="shared" si="145"/>
        <v>RA_516_82_4_202425</v>
      </c>
      <c r="AF4342" s="3">
        <v>202425</v>
      </c>
      <c r="AG4342" s="3" t="s">
        <v>193</v>
      </c>
      <c r="AH4342" s="3">
        <v>516</v>
      </c>
      <c r="AI4342" s="3">
        <v>82</v>
      </c>
      <c r="AJ4342" s="3" t="s">
        <v>11</v>
      </c>
      <c r="AK4342" s="3">
        <v>4</v>
      </c>
      <c r="AL4342" s="3">
        <v>327</v>
      </c>
    </row>
    <row r="4343" spans="31:38" x14ac:dyDescent="0.25">
      <c r="AE4343" s="3" t="str">
        <f t="shared" si="145"/>
        <v>RA_518_82_4_202425</v>
      </c>
      <c r="AF4343" s="3">
        <v>202425</v>
      </c>
      <c r="AG4343" s="3" t="s">
        <v>193</v>
      </c>
      <c r="AH4343" s="3">
        <v>518</v>
      </c>
      <c r="AI4343" s="3">
        <v>82</v>
      </c>
      <c r="AJ4343" s="3" t="s">
        <v>11</v>
      </c>
      <c r="AK4343" s="3">
        <v>4</v>
      </c>
      <c r="AL4343" s="3">
        <v>0</v>
      </c>
    </row>
    <row r="4344" spans="31:38" x14ac:dyDescent="0.25">
      <c r="AE4344" s="3" t="str">
        <f t="shared" si="145"/>
        <v>RA_520_82_4_202425</v>
      </c>
      <c r="AF4344" s="3">
        <v>202425</v>
      </c>
      <c r="AG4344" s="3" t="s">
        <v>193</v>
      </c>
      <c r="AH4344" s="3">
        <v>520</v>
      </c>
      <c r="AI4344" s="3">
        <v>82</v>
      </c>
      <c r="AJ4344" s="3" t="s">
        <v>11</v>
      </c>
      <c r="AK4344" s="3">
        <v>4</v>
      </c>
      <c r="AL4344" s="3">
        <v>226.87699999999998</v>
      </c>
    </row>
    <row r="4345" spans="31:38" x14ac:dyDescent="0.25">
      <c r="AE4345" s="3" t="str">
        <f t="shared" si="145"/>
        <v>RA_522_82_4_202425</v>
      </c>
      <c r="AF4345" s="3">
        <v>202425</v>
      </c>
      <c r="AG4345" s="3" t="s">
        <v>193</v>
      </c>
      <c r="AH4345" s="3">
        <v>522</v>
      </c>
      <c r="AI4345" s="3">
        <v>82</v>
      </c>
      <c r="AJ4345" s="3" t="s">
        <v>11</v>
      </c>
      <c r="AK4345" s="3">
        <v>4</v>
      </c>
      <c r="AL4345" s="3">
        <v>0</v>
      </c>
    </row>
    <row r="4346" spans="31:38" x14ac:dyDescent="0.25">
      <c r="AE4346" s="3" t="str">
        <f t="shared" si="145"/>
        <v>RA_524_82_4_202425</v>
      </c>
      <c r="AF4346" s="3">
        <v>202425</v>
      </c>
      <c r="AG4346" s="3" t="s">
        <v>193</v>
      </c>
      <c r="AH4346" s="3">
        <v>524</v>
      </c>
      <c r="AI4346" s="3">
        <v>82</v>
      </c>
      <c r="AJ4346" s="3" t="s">
        <v>11</v>
      </c>
      <c r="AK4346" s="3">
        <v>4</v>
      </c>
      <c r="AL4346" s="3">
        <v>0</v>
      </c>
    </row>
    <row r="4347" spans="31:38" x14ac:dyDescent="0.25">
      <c r="AE4347" s="3" t="str">
        <f t="shared" si="145"/>
        <v>RA_526_82_4_202425</v>
      </c>
      <c r="AF4347" s="3">
        <v>202425</v>
      </c>
      <c r="AG4347" s="3" t="s">
        <v>193</v>
      </c>
      <c r="AH4347" s="3">
        <v>526</v>
      </c>
      <c r="AI4347" s="3">
        <v>82</v>
      </c>
      <c r="AJ4347" s="3" t="s">
        <v>11</v>
      </c>
      <c r="AK4347" s="3">
        <v>4</v>
      </c>
      <c r="AL4347" s="3">
        <v>0</v>
      </c>
    </row>
    <row r="4348" spans="31:38" x14ac:dyDescent="0.25">
      <c r="AE4348" s="3" t="str">
        <f t="shared" si="145"/>
        <v>RA_530_82_4_202425</v>
      </c>
      <c r="AF4348" s="3">
        <v>202425</v>
      </c>
      <c r="AG4348" s="3" t="s">
        <v>193</v>
      </c>
      <c r="AH4348" s="3">
        <v>530</v>
      </c>
      <c r="AI4348" s="3">
        <v>82</v>
      </c>
      <c r="AJ4348" s="3" t="s">
        <v>11</v>
      </c>
      <c r="AK4348" s="3">
        <v>4</v>
      </c>
      <c r="AL4348" s="3">
        <v>0</v>
      </c>
    </row>
    <row r="4349" spans="31:38" x14ac:dyDescent="0.25">
      <c r="AE4349" s="3" t="str">
        <f t="shared" si="145"/>
        <v>RA_532_82_4_202425</v>
      </c>
      <c r="AF4349" s="3">
        <v>202425</v>
      </c>
      <c r="AG4349" s="3" t="s">
        <v>193</v>
      </c>
      <c r="AH4349" s="3">
        <v>532</v>
      </c>
      <c r="AI4349" s="3">
        <v>82</v>
      </c>
      <c r="AJ4349" s="3" t="s">
        <v>11</v>
      </c>
      <c r="AK4349" s="3">
        <v>4</v>
      </c>
      <c r="AL4349" s="3">
        <v>0</v>
      </c>
    </row>
    <row r="4350" spans="31:38" x14ac:dyDescent="0.25">
      <c r="AE4350" s="3" t="str">
        <f t="shared" si="145"/>
        <v>RA_534_82_4_202425</v>
      </c>
      <c r="AF4350" s="3">
        <v>202425</v>
      </c>
      <c r="AG4350" s="3" t="s">
        <v>193</v>
      </c>
      <c r="AH4350" s="3">
        <v>534</v>
      </c>
      <c r="AI4350" s="3">
        <v>82</v>
      </c>
      <c r="AJ4350" s="3" t="s">
        <v>11</v>
      </c>
      <c r="AK4350" s="3">
        <v>4</v>
      </c>
      <c r="AL4350" s="3">
        <v>0</v>
      </c>
    </row>
    <row r="4351" spans="31:38" x14ac:dyDescent="0.25">
      <c r="AE4351" s="3" t="str">
        <f t="shared" si="145"/>
        <v>RA_536_82_4_202425</v>
      </c>
      <c r="AF4351" s="3">
        <v>202425</v>
      </c>
      <c r="AG4351" s="3" t="s">
        <v>193</v>
      </c>
      <c r="AH4351" s="3">
        <v>536</v>
      </c>
      <c r="AI4351" s="3">
        <v>82</v>
      </c>
      <c r="AJ4351" s="3" t="s">
        <v>11</v>
      </c>
      <c r="AK4351" s="3">
        <v>4</v>
      </c>
      <c r="AL4351" s="3">
        <v>0</v>
      </c>
    </row>
    <row r="4352" spans="31:38" x14ac:dyDescent="0.25">
      <c r="AE4352" s="3" t="str">
        <f t="shared" si="145"/>
        <v>RA_538_82_4_202425</v>
      </c>
      <c r="AF4352" s="3">
        <v>202425</v>
      </c>
      <c r="AG4352" s="3" t="s">
        <v>193</v>
      </c>
      <c r="AH4352" s="3">
        <v>538</v>
      </c>
      <c r="AI4352" s="3">
        <v>82</v>
      </c>
      <c r="AJ4352" s="3" t="s">
        <v>11</v>
      </c>
      <c r="AK4352" s="3">
        <v>4</v>
      </c>
      <c r="AL4352" s="3">
        <v>0</v>
      </c>
    </row>
    <row r="4353" spans="31:38" x14ac:dyDescent="0.25">
      <c r="AE4353" s="3" t="str">
        <f t="shared" si="145"/>
        <v>RA_540_82_4_202425</v>
      </c>
      <c r="AF4353" s="3">
        <v>202425</v>
      </c>
      <c r="AG4353" s="3" t="s">
        <v>193</v>
      </c>
      <c r="AH4353" s="3">
        <v>540</v>
      </c>
      <c r="AI4353" s="3">
        <v>82</v>
      </c>
      <c r="AJ4353" s="3" t="s">
        <v>11</v>
      </c>
      <c r="AK4353" s="3">
        <v>4</v>
      </c>
      <c r="AL4353" s="3">
        <v>0</v>
      </c>
    </row>
    <row r="4354" spans="31:38" x14ac:dyDescent="0.25">
      <c r="AE4354" s="3" t="str">
        <f t="shared" si="145"/>
        <v>RA_528_82_4_202425</v>
      </c>
      <c r="AF4354" s="3">
        <v>202425</v>
      </c>
      <c r="AG4354" s="3" t="s">
        <v>193</v>
      </c>
      <c r="AH4354" s="3">
        <v>528</v>
      </c>
      <c r="AI4354" s="3">
        <v>82</v>
      </c>
      <c r="AJ4354" s="3" t="s">
        <v>11</v>
      </c>
      <c r="AK4354" s="3">
        <v>4</v>
      </c>
      <c r="AL4354" s="3">
        <v>0</v>
      </c>
    </row>
    <row r="4355" spans="31:38" x14ac:dyDescent="0.25">
      <c r="AE4355" s="3" t="str">
        <f t="shared" si="145"/>
        <v>RA_542_82_4_202425</v>
      </c>
      <c r="AF4355" s="3">
        <v>202425</v>
      </c>
      <c r="AG4355" s="3" t="s">
        <v>193</v>
      </c>
      <c r="AH4355" s="3">
        <v>542</v>
      </c>
      <c r="AI4355" s="3">
        <v>82</v>
      </c>
      <c r="AJ4355" s="3" t="s">
        <v>11</v>
      </c>
      <c r="AK4355" s="3">
        <v>4</v>
      </c>
      <c r="AL4355" s="3">
        <v>66.007999999999996</v>
      </c>
    </row>
    <row r="4356" spans="31:38" x14ac:dyDescent="0.25">
      <c r="AE4356" s="3" t="str">
        <f t="shared" ref="AE4356:AE4419" si="146">AG4356&amp;"_"&amp;AH4356&amp;"_"&amp;AI4356&amp;"_"&amp;AK4356&amp;"_"&amp;AF4356</f>
        <v>RA_576_83_4_202526</v>
      </c>
      <c r="AF4356" s="3">
        <v>202526</v>
      </c>
      <c r="AG4356" s="3" t="s">
        <v>193</v>
      </c>
      <c r="AH4356" s="3">
        <v>576</v>
      </c>
      <c r="AI4356" s="3">
        <v>83</v>
      </c>
      <c r="AJ4356" s="3" t="s">
        <v>398</v>
      </c>
      <c r="AK4356" s="3">
        <v>4</v>
      </c>
      <c r="AL4356" s="3">
        <v>0</v>
      </c>
    </row>
    <row r="4357" spans="31:38" x14ac:dyDescent="0.25">
      <c r="AE4357" s="3" t="str">
        <f t="shared" si="146"/>
        <v>RA_545_83_4_202526</v>
      </c>
      <c r="AF4357" s="3">
        <v>202526</v>
      </c>
      <c r="AG4357" s="3" t="s">
        <v>193</v>
      </c>
      <c r="AH4357" s="3">
        <v>545</v>
      </c>
      <c r="AI4357" s="3">
        <v>83</v>
      </c>
      <c r="AJ4357" s="3" t="s">
        <v>398</v>
      </c>
      <c r="AK4357" s="3">
        <v>4</v>
      </c>
      <c r="AL4357" s="3">
        <v>0</v>
      </c>
    </row>
    <row r="4358" spans="31:38" x14ac:dyDescent="0.25">
      <c r="AE4358" s="3" t="str">
        <f t="shared" si="146"/>
        <v>RA_546_83_4_202526</v>
      </c>
      <c r="AF4358" s="3">
        <v>202526</v>
      </c>
      <c r="AG4358" s="3" t="s">
        <v>193</v>
      </c>
      <c r="AH4358" s="3">
        <v>546</v>
      </c>
      <c r="AI4358" s="3">
        <v>83</v>
      </c>
      <c r="AJ4358" s="3" t="s">
        <v>398</v>
      </c>
      <c r="AK4358" s="3">
        <v>4</v>
      </c>
      <c r="AL4358" s="3">
        <v>5364</v>
      </c>
    </row>
    <row r="4359" spans="31:38" x14ac:dyDescent="0.25">
      <c r="AE4359" s="3" t="str">
        <f t="shared" si="146"/>
        <v>RA_548_83_4_202526</v>
      </c>
      <c r="AF4359" s="3">
        <v>202526</v>
      </c>
      <c r="AG4359" s="3" t="s">
        <v>193</v>
      </c>
      <c r="AH4359" s="3">
        <v>548</v>
      </c>
      <c r="AI4359" s="3">
        <v>83</v>
      </c>
      <c r="AJ4359" s="3" t="s">
        <v>398</v>
      </c>
      <c r="AK4359" s="3">
        <v>4</v>
      </c>
      <c r="AL4359" s="3">
        <v>3653.6080000000002</v>
      </c>
    </row>
    <row r="4360" spans="31:38" x14ac:dyDescent="0.25">
      <c r="AE4360" s="3" t="str">
        <f t="shared" si="146"/>
        <v>RA_552_83_4_202526</v>
      </c>
      <c r="AF4360" s="3">
        <v>202526</v>
      </c>
      <c r="AG4360" s="3" t="s">
        <v>193</v>
      </c>
      <c r="AH4360" s="3">
        <v>552</v>
      </c>
      <c r="AI4360" s="3">
        <v>83</v>
      </c>
      <c r="AJ4360" s="3" t="s">
        <v>398</v>
      </c>
      <c r="AK4360" s="3">
        <v>4</v>
      </c>
      <c r="AL4360" s="3">
        <v>28932.98</v>
      </c>
    </row>
    <row r="4361" spans="31:38" x14ac:dyDescent="0.25">
      <c r="AE4361" s="3" t="str">
        <f t="shared" si="146"/>
        <v>RA_564_83_4_202526</v>
      </c>
      <c r="AF4361" s="3">
        <v>202526</v>
      </c>
      <c r="AG4361" s="3" t="s">
        <v>193</v>
      </c>
      <c r="AH4361" s="3">
        <v>564</v>
      </c>
      <c r="AI4361" s="3">
        <v>83</v>
      </c>
      <c r="AJ4361" s="3" t="s">
        <v>398</v>
      </c>
      <c r="AK4361" s="3">
        <v>4</v>
      </c>
      <c r="AL4361" s="3">
        <v>0</v>
      </c>
    </row>
    <row r="4362" spans="31:38" x14ac:dyDescent="0.25">
      <c r="AE4362" s="3" t="str">
        <f t="shared" si="146"/>
        <v>RA_566_83_4_202526</v>
      </c>
      <c r="AF4362" s="3">
        <v>202526</v>
      </c>
      <c r="AG4362" s="3" t="s">
        <v>193</v>
      </c>
      <c r="AH4362" s="3">
        <v>566</v>
      </c>
      <c r="AI4362" s="3">
        <v>83</v>
      </c>
      <c r="AJ4362" s="3" t="s">
        <v>398</v>
      </c>
      <c r="AK4362" s="3">
        <v>4</v>
      </c>
      <c r="AL4362" s="3">
        <v>0</v>
      </c>
    </row>
    <row r="4363" spans="31:38" x14ac:dyDescent="0.25">
      <c r="AE4363" s="3" t="str">
        <f t="shared" si="146"/>
        <v>RA_568_83_4_202526</v>
      </c>
      <c r="AF4363" s="3">
        <v>202526</v>
      </c>
      <c r="AG4363" s="3" t="s">
        <v>193</v>
      </c>
      <c r="AH4363" s="3">
        <v>568</v>
      </c>
      <c r="AI4363" s="3">
        <v>83</v>
      </c>
      <c r="AJ4363" s="3" t="s">
        <v>398</v>
      </c>
      <c r="AK4363" s="3">
        <v>4</v>
      </c>
      <c r="AL4363" s="3">
        <v>0</v>
      </c>
    </row>
    <row r="4364" spans="31:38" x14ac:dyDescent="0.25">
      <c r="AE4364" s="3" t="str">
        <f t="shared" si="146"/>
        <v>RA_544_83_4_202526</v>
      </c>
      <c r="AF4364" s="3">
        <v>202526</v>
      </c>
      <c r="AG4364" s="3" t="s">
        <v>193</v>
      </c>
      <c r="AH4364" s="3">
        <v>544</v>
      </c>
      <c r="AI4364" s="3">
        <v>83</v>
      </c>
      <c r="AJ4364" s="3" t="s">
        <v>398</v>
      </c>
      <c r="AK4364" s="3">
        <v>4</v>
      </c>
      <c r="AL4364" s="3">
        <v>9332.41</v>
      </c>
    </row>
    <row r="4365" spans="31:38" x14ac:dyDescent="0.25">
      <c r="AE4365" s="3" t="str">
        <f t="shared" si="146"/>
        <v>RA_574_83_4_202526</v>
      </c>
      <c r="AF4365" s="3">
        <v>202526</v>
      </c>
      <c r="AG4365" s="3" t="s">
        <v>193</v>
      </c>
      <c r="AH4365" s="3">
        <v>574</v>
      </c>
      <c r="AI4365" s="3">
        <v>83</v>
      </c>
      <c r="AJ4365" s="3" t="s">
        <v>398</v>
      </c>
      <c r="AK4365" s="3">
        <v>4</v>
      </c>
      <c r="AL4365" s="3">
        <v>0</v>
      </c>
    </row>
    <row r="4366" spans="31:38" x14ac:dyDescent="0.25">
      <c r="AE4366" s="3" t="str">
        <f t="shared" si="146"/>
        <v>RA_550_83_4_202526</v>
      </c>
      <c r="AF4366" s="3">
        <v>202526</v>
      </c>
      <c r="AG4366" s="3" t="s">
        <v>193</v>
      </c>
      <c r="AH4366" s="3">
        <v>550</v>
      </c>
      <c r="AI4366" s="3">
        <v>83</v>
      </c>
      <c r="AJ4366" s="3" t="s">
        <v>398</v>
      </c>
      <c r="AK4366" s="3">
        <v>4</v>
      </c>
      <c r="AL4366" s="3">
        <v>0</v>
      </c>
    </row>
    <row r="4367" spans="31:38" x14ac:dyDescent="0.25">
      <c r="AE4367" s="3" t="str">
        <f t="shared" si="146"/>
        <v>RA_582_83_4_202526</v>
      </c>
      <c r="AF4367" s="3">
        <v>202526</v>
      </c>
      <c r="AG4367" s="3" t="s">
        <v>193</v>
      </c>
      <c r="AH4367" s="3">
        <v>582</v>
      </c>
      <c r="AI4367" s="3">
        <v>83</v>
      </c>
      <c r="AJ4367" s="3" t="s">
        <v>398</v>
      </c>
      <c r="AK4367" s="3">
        <v>4</v>
      </c>
      <c r="AL4367" s="3">
        <v>0</v>
      </c>
    </row>
    <row r="4368" spans="31:38" x14ac:dyDescent="0.25">
      <c r="AE4368" s="3" t="str">
        <f t="shared" si="146"/>
        <v>RA_584_83_4_202526</v>
      </c>
      <c r="AF4368" s="3">
        <v>202526</v>
      </c>
      <c r="AG4368" s="3" t="s">
        <v>193</v>
      </c>
      <c r="AH4368" s="3">
        <v>584</v>
      </c>
      <c r="AI4368" s="3">
        <v>83</v>
      </c>
      <c r="AJ4368" s="3" t="s">
        <v>398</v>
      </c>
      <c r="AK4368" s="3">
        <v>4</v>
      </c>
      <c r="AL4368" s="3">
        <v>0</v>
      </c>
    </row>
    <row r="4369" spans="31:38" x14ac:dyDescent="0.25">
      <c r="AE4369" s="3" t="str">
        <f t="shared" si="146"/>
        <v>RA_586_83_4_202526</v>
      </c>
      <c r="AF4369" s="3">
        <v>202526</v>
      </c>
      <c r="AG4369" s="3" t="s">
        <v>193</v>
      </c>
      <c r="AH4369" s="3">
        <v>586</v>
      </c>
      <c r="AI4369" s="3">
        <v>83</v>
      </c>
      <c r="AJ4369" s="3" t="s">
        <v>398</v>
      </c>
      <c r="AK4369" s="3">
        <v>4</v>
      </c>
      <c r="AL4369" s="3">
        <v>0</v>
      </c>
    </row>
    <row r="4370" spans="31:38" x14ac:dyDescent="0.25">
      <c r="AE4370" s="3" t="str">
        <f t="shared" si="146"/>
        <v>RA_572_83_4_202526</v>
      </c>
      <c r="AF4370" s="3">
        <v>202526</v>
      </c>
      <c r="AG4370" s="3" t="s">
        <v>193</v>
      </c>
      <c r="AH4370" s="3">
        <v>572</v>
      </c>
      <c r="AI4370" s="3">
        <v>83</v>
      </c>
      <c r="AJ4370" s="3" t="s">
        <v>398</v>
      </c>
      <c r="AK4370" s="3">
        <v>4</v>
      </c>
      <c r="AL4370" s="3">
        <v>0</v>
      </c>
    </row>
    <row r="4371" spans="31:38" x14ac:dyDescent="0.25">
      <c r="AE4371" s="3" t="str">
        <f t="shared" si="146"/>
        <v>RA_516_83_4_202526</v>
      </c>
      <c r="AF4371" s="3">
        <v>202526</v>
      </c>
      <c r="AG4371" s="3" t="s">
        <v>193</v>
      </c>
      <c r="AH4371" s="3">
        <v>516</v>
      </c>
      <c r="AI4371" s="3">
        <v>83</v>
      </c>
      <c r="AJ4371" s="3" t="s">
        <v>398</v>
      </c>
      <c r="AK4371" s="3">
        <v>4</v>
      </c>
      <c r="AL4371" s="3">
        <v>4385.67</v>
      </c>
    </row>
    <row r="4372" spans="31:38" x14ac:dyDescent="0.25">
      <c r="AE4372" s="3" t="str">
        <f t="shared" si="146"/>
        <v>RA_562_83_4_202526</v>
      </c>
      <c r="AF4372" s="3">
        <v>202526</v>
      </c>
      <c r="AG4372" s="3" t="s">
        <v>193</v>
      </c>
      <c r="AH4372" s="3">
        <v>562</v>
      </c>
      <c r="AI4372" s="3">
        <v>83</v>
      </c>
      <c r="AJ4372" s="3" t="s">
        <v>398</v>
      </c>
      <c r="AK4372" s="3">
        <v>4</v>
      </c>
      <c r="AL4372" s="3">
        <v>0</v>
      </c>
    </row>
    <row r="4373" spans="31:38" x14ac:dyDescent="0.25">
      <c r="AE4373" s="3" t="str">
        <f t="shared" si="146"/>
        <v>RA_514_83_4_202526</v>
      </c>
      <c r="AF4373" s="3">
        <v>202526</v>
      </c>
      <c r="AG4373" s="3" t="s">
        <v>193</v>
      </c>
      <c r="AH4373" s="3">
        <v>514</v>
      </c>
      <c r="AI4373" s="3">
        <v>83</v>
      </c>
      <c r="AJ4373" s="3" t="s">
        <v>398</v>
      </c>
      <c r="AK4373" s="3">
        <v>4</v>
      </c>
      <c r="AL4373" s="3">
        <v>8754.99</v>
      </c>
    </row>
    <row r="4374" spans="31:38" x14ac:dyDescent="0.25">
      <c r="AE4374" s="3" t="str">
        <f t="shared" si="146"/>
        <v>RA_542_83_4_202526</v>
      </c>
      <c r="AF4374" s="3">
        <v>202526</v>
      </c>
      <c r="AG4374" s="3" t="s">
        <v>193</v>
      </c>
      <c r="AH4374" s="3">
        <v>542</v>
      </c>
      <c r="AI4374" s="3">
        <v>83</v>
      </c>
      <c r="AJ4374" s="3" t="s">
        <v>398</v>
      </c>
      <c r="AK4374" s="3">
        <v>4</v>
      </c>
      <c r="AL4374" s="3">
        <v>3817.06187</v>
      </c>
    </row>
    <row r="4375" spans="31:38" x14ac:dyDescent="0.25">
      <c r="AE4375" s="3" t="str">
        <f t="shared" si="146"/>
        <v>RA_518_83_4_202526</v>
      </c>
      <c r="AF4375" s="3">
        <v>202526</v>
      </c>
      <c r="AG4375" s="3" t="s">
        <v>193</v>
      </c>
      <c r="AH4375" s="3">
        <v>518</v>
      </c>
      <c r="AI4375" s="3">
        <v>83</v>
      </c>
      <c r="AJ4375" s="3" t="s">
        <v>398</v>
      </c>
      <c r="AK4375" s="3">
        <v>4</v>
      </c>
      <c r="AL4375" s="3">
        <v>325.15230992328668</v>
      </c>
    </row>
    <row r="4376" spans="31:38" x14ac:dyDescent="0.25">
      <c r="AE4376" s="3" t="str">
        <f t="shared" si="146"/>
        <v>RA_520_83_4_202526</v>
      </c>
      <c r="AF4376" s="3">
        <v>202526</v>
      </c>
      <c r="AG4376" s="3" t="s">
        <v>193</v>
      </c>
      <c r="AH4376" s="3">
        <v>520</v>
      </c>
      <c r="AI4376" s="3">
        <v>83</v>
      </c>
      <c r="AJ4376" s="3" t="s">
        <v>398</v>
      </c>
      <c r="AK4376" s="3">
        <v>4</v>
      </c>
      <c r="AL4376" s="3">
        <v>4283.7449999999999</v>
      </c>
    </row>
    <row r="4377" spans="31:38" x14ac:dyDescent="0.25">
      <c r="AE4377" s="3" t="str">
        <f t="shared" si="146"/>
        <v>RA_522_83_4_202526</v>
      </c>
      <c r="AF4377" s="3">
        <v>202526</v>
      </c>
      <c r="AG4377" s="3" t="s">
        <v>193</v>
      </c>
      <c r="AH4377" s="3">
        <v>522</v>
      </c>
      <c r="AI4377" s="3">
        <v>83</v>
      </c>
      <c r="AJ4377" s="3" t="s">
        <v>398</v>
      </c>
      <c r="AK4377" s="3">
        <v>4</v>
      </c>
      <c r="AL4377" s="3">
        <v>5884.9219999999996</v>
      </c>
    </row>
    <row r="4378" spans="31:38" x14ac:dyDescent="0.25">
      <c r="AE4378" s="3" t="str">
        <f t="shared" si="146"/>
        <v>RA_524_83_4_202526</v>
      </c>
      <c r="AF4378" s="3">
        <v>202526</v>
      </c>
      <c r="AG4378" s="3" t="s">
        <v>193</v>
      </c>
      <c r="AH4378" s="3">
        <v>524</v>
      </c>
      <c r="AI4378" s="3">
        <v>83</v>
      </c>
      <c r="AJ4378" s="3" t="s">
        <v>398</v>
      </c>
      <c r="AK4378" s="3">
        <v>4</v>
      </c>
      <c r="AL4378" s="3">
        <v>6630.14</v>
      </c>
    </row>
    <row r="4379" spans="31:38" x14ac:dyDescent="0.25">
      <c r="AE4379" s="3" t="str">
        <f t="shared" si="146"/>
        <v>RA_526_83_4_202526</v>
      </c>
      <c r="AF4379" s="3">
        <v>202526</v>
      </c>
      <c r="AG4379" s="3" t="s">
        <v>193</v>
      </c>
      <c r="AH4379" s="3">
        <v>526</v>
      </c>
      <c r="AI4379" s="3">
        <v>83</v>
      </c>
      <c r="AJ4379" s="3" t="s">
        <v>398</v>
      </c>
      <c r="AK4379" s="3">
        <v>4</v>
      </c>
      <c r="AL4379" s="3">
        <v>0</v>
      </c>
    </row>
    <row r="4380" spans="31:38" x14ac:dyDescent="0.25">
      <c r="AE4380" s="3" t="str">
        <f t="shared" si="146"/>
        <v>RA_530_83_4_202526</v>
      </c>
      <c r="AF4380" s="3">
        <v>202526</v>
      </c>
      <c r="AG4380" s="3" t="s">
        <v>193</v>
      </c>
      <c r="AH4380" s="3">
        <v>530</v>
      </c>
      <c r="AI4380" s="3">
        <v>83</v>
      </c>
      <c r="AJ4380" s="3" t="s">
        <v>398</v>
      </c>
      <c r="AK4380" s="3">
        <v>4</v>
      </c>
      <c r="AL4380" s="3">
        <v>9994.4709999999995</v>
      </c>
    </row>
    <row r="4381" spans="31:38" x14ac:dyDescent="0.25">
      <c r="AE4381" s="3" t="str">
        <f t="shared" si="146"/>
        <v>RA_532_83_4_202526</v>
      </c>
      <c r="AF4381" s="3">
        <v>202526</v>
      </c>
      <c r="AG4381" s="3" t="s">
        <v>193</v>
      </c>
      <c r="AH4381" s="3">
        <v>532</v>
      </c>
      <c r="AI4381" s="3">
        <v>83</v>
      </c>
      <c r="AJ4381" s="3" t="s">
        <v>398</v>
      </c>
      <c r="AK4381" s="3">
        <v>4</v>
      </c>
      <c r="AL4381" s="3">
        <v>17238.066999999999</v>
      </c>
    </row>
    <row r="4382" spans="31:38" x14ac:dyDescent="0.25">
      <c r="AE4382" s="3" t="str">
        <f t="shared" si="146"/>
        <v>RA_534_83_4_202526</v>
      </c>
      <c r="AF4382" s="3">
        <v>202526</v>
      </c>
      <c r="AG4382" s="3" t="s">
        <v>193</v>
      </c>
      <c r="AH4382" s="3">
        <v>534</v>
      </c>
      <c r="AI4382" s="3">
        <v>83</v>
      </c>
      <c r="AJ4382" s="3" t="s">
        <v>398</v>
      </c>
      <c r="AK4382" s="3">
        <v>4</v>
      </c>
      <c r="AL4382" s="3">
        <v>6759</v>
      </c>
    </row>
    <row r="4383" spans="31:38" x14ac:dyDescent="0.25">
      <c r="AE4383" s="3" t="str">
        <f t="shared" si="146"/>
        <v>RA_536_83_4_202526</v>
      </c>
      <c r="AF4383" s="3">
        <v>202526</v>
      </c>
      <c r="AG4383" s="3" t="s">
        <v>193</v>
      </c>
      <c r="AH4383" s="3">
        <v>536</v>
      </c>
      <c r="AI4383" s="3">
        <v>83</v>
      </c>
      <c r="AJ4383" s="3" t="s">
        <v>398</v>
      </c>
      <c r="AK4383" s="3">
        <v>4</v>
      </c>
      <c r="AL4383" s="3">
        <v>0</v>
      </c>
    </row>
    <row r="4384" spans="31:38" x14ac:dyDescent="0.25">
      <c r="AE4384" s="3" t="str">
        <f t="shared" si="146"/>
        <v>RA_538_83_4_202526</v>
      </c>
      <c r="AF4384" s="3">
        <v>202526</v>
      </c>
      <c r="AG4384" s="3" t="s">
        <v>193</v>
      </c>
      <c r="AH4384" s="3">
        <v>538</v>
      </c>
      <c r="AI4384" s="3">
        <v>83</v>
      </c>
      <c r="AJ4384" s="3" t="s">
        <v>398</v>
      </c>
      <c r="AK4384" s="3">
        <v>4</v>
      </c>
      <c r="AL4384" s="3">
        <v>6091.5536055477005</v>
      </c>
    </row>
    <row r="4385" spans="31:38" x14ac:dyDescent="0.25">
      <c r="AE4385" s="3" t="str">
        <f t="shared" si="146"/>
        <v>RA_540_83_4_202526</v>
      </c>
      <c r="AF4385" s="3">
        <v>202526</v>
      </c>
      <c r="AG4385" s="3" t="s">
        <v>193</v>
      </c>
      <c r="AH4385" s="3">
        <v>540</v>
      </c>
      <c r="AI4385" s="3">
        <v>83</v>
      </c>
      <c r="AJ4385" s="3" t="s">
        <v>398</v>
      </c>
      <c r="AK4385" s="3">
        <v>4</v>
      </c>
      <c r="AL4385" s="3">
        <v>8834.4779999999992</v>
      </c>
    </row>
    <row r="4386" spans="31:38" x14ac:dyDescent="0.25">
      <c r="AE4386" s="3" t="str">
        <f t="shared" si="146"/>
        <v>RA_528_83_4_202526</v>
      </c>
      <c r="AF4386" s="3">
        <v>202526</v>
      </c>
      <c r="AG4386" s="3" t="s">
        <v>193</v>
      </c>
      <c r="AH4386" s="3">
        <v>528</v>
      </c>
      <c r="AI4386" s="3">
        <v>83</v>
      </c>
      <c r="AJ4386" s="3" t="s">
        <v>398</v>
      </c>
      <c r="AK4386" s="3">
        <v>4</v>
      </c>
      <c r="AL4386" s="3">
        <v>2725</v>
      </c>
    </row>
    <row r="4387" spans="31:38" x14ac:dyDescent="0.25">
      <c r="AE4387" s="3" t="str">
        <f t="shared" si="146"/>
        <v>RA_512_83_4_202526</v>
      </c>
      <c r="AF4387" s="3">
        <v>202526</v>
      </c>
      <c r="AG4387" s="3" t="s">
        <v>193</v>
      </c>
      <c r="AH4387" s="3">
        <v>512</v>
      </c>
      <c r="AI4387" s="3">
        <v>83</v>
      </c>
      <c r="AJ4387" s="3" t="s">
        <v>398</v>
      </c>
      <c r="AK4387" s="3">
        <v>4</v>
      </c>
      <c r="AL4387" s="3">
        <v>4378</v>
      </c>
    </row>
    <row r="4388" spans="31:38" x14ac:dyDescent="0.25">
      <c r="AE4388" s="3" t="str">
        <f t="shared" si="146"/>
        <v>RA_562_83_4_202425</v>
      </c>
      <c r="AF4388" s="3">
        <v>202425</v>
      </c>
      <c r="AG4388" s="3" t="s">
        <v>193</v>
      </c>
      <c r="AH4388" s="3">
        <v>562</v>
      </c>
      <c r="AI4388" s="3">
        <v>83</v>
      </c>
      <c r="AJ4388" s="3" t="s">
        <v>398</v>
      </c>
      <c r="AK4388" s="3">
        <v>4</v>
      </c>
      <c r="AL4388" s="3">
        <v>0</v>
      </c>
    </row>
    <row r="4389" spans="31:38" x14ac:dyDescent="0.25">
      <c r="AE4389" s="3" t="str">
        <f t="shared" si="146"/>
        <v>RA_552_83_4_202425</v>
      </c>
      <c r="AF4389" s="3">
        <v>202425</v>
      </c>
      <c r="AG4389" s="3" t="s">
        <v>193</v>
      </c>
      <c r="AH4389" s="3">
        <v>552</v>
      </c>
      <c r="AI4389" s="3">
        <v>83</v>
      </c>
      <c r="AJ4389" s="3" t="s">
        <v>398</v>
      </c>
      <c r="AK4389" s="3">
        <v>4</v>
      </c>
      <c r="AL4389" s="3">
        <v>23967.18</v>
      </c>
    </row>
    <row r="4390" spans="31:38" x14ac:dyDescent="0.25">
      <c r="AE4390" s="3" t="str">
        <f t="shared" si="146"/>
        <v>RA_550_83_4_202425</v>
      </c>
      <c r="AF4390" s="3">
        <v>202425</v>
      </c>
      <c r="AG4390" s="3" t="s">
        <v>193</v>
      </c>
      <c r="AH4390" s="3">
        <v>550</v>
      </c>
      <c r="AI4390" s="3">
        <v>83</v>
      </c>
      <c r="AJ4390" s="3" t="s">
        <v>398</v>
      </c>
      <c r="AK4390" s="3">
        <v>4</v>
      </c>
      <c r="AL4390" s="3">
        <v>0</v>
      </c>
    </row>
    <row r="4391" spans="31:38" x14ac:dyDescent="0.25">
      <c r="AE4391" s="3" t="str">
        <f t="shared" si="146"/>
        <v>RA_548_83_4_202425</v>
      </c>
      <c r="AF4391" s="3">
        <v>202425</v>
      </c>
      <c r="AG4391" s="3" t="s">
        <v>193</v>
      </c>
      <c r="AH4391" s="3">
        <v>548</v>
      </c>
      <c r="AI4391" s="3">
        <v>83</v>
      </c>
      <c r="AJ4391" s="3" t="s">
        <v>398</v>
      </c>
      <c r="AK4391" s="3">
        <v>4</v>
      </c>
      <c r="AL4391" s="3">
        <v>3030.96</v>
      </c>
    </row>
    <row r="4392" spans="31:38" x14ac:dyDescent="0.25">
      <c r="AE4392" s="3" t="str">
        <f t="shared" si="146"/>
        <v>RA_564_83_4_202425</v>
      </c>
      <c r="AF4392" s="3">
        <v>202425</v>
      </c>
      <c r="AG4392" s="3" t="s">
        <v>193</v>
      </c>
      <c r="AH4392" s="3">
        <v>564</v>
      </c>
      <c r="AI4392" s="3">
        <v>83</v>
      </c>
      <c r="AJ4392" s="3" t="s">
        <v>398</v>
      </c>
      <c r="AK4392" s="3">
        <v>4</v>
      </c>
      <c r="AL4392" s="3">
        <v>0</v>
      </c>
    </row>
    <row r="4393" spans="31:38" x14ac:dyDescent="0.25">
      <c r="AE4393" s="3" t="str">
        <f t="shared" si="146"/>
        <v>RA_545_83_4_202425</v>
      </c>
      <c r="AF4393" s="3">
        <v>202425</v>
      </c>
      <c r="AG4393" s="3" t="s">
        <v>193</v>
      </c>
      <c r="AH4393" s="3">
        <v>545</v>
      </c>
      <c r="AI4393" s="3">
        <v>83</v>
      </c>
      <c r="AJ4393" s="3" t="s">
        <v>398</v>
      </c>
      <c r="AK4393" s="3">
        <v>4</v>
      </c>
      <c r="AL4393" s="3">
        <v>0</v>
      </c>
    </row>
    <row r="4394" spans="31:38" x14ac:dyDescent="0.25">
      <c r="AE4394" s="3" t="str">
        <f t="shared" si="146"/>
        <v>RA_576_83_4_202425</v>
      </c>
      <c r="AF4394" s="3">
        <v>202425</v>
      </c>
      <c r="AG4394" s="3" t="s">
        <v>193</v>
      </c>
      <c r="AH4394" s="3">
        <v>576</v>
      </c>
      <c r="AI4394" s="3">
        <v>83</v>
      </c>
      <c r="AJ4394" s="3" t="s">
        <v>398</v>
      </c>
      <c r="AK4394" s="3">
        <v>4</v>
      </c>
      <c r="AL4394" s="3">
        <v>0</v>
      </c>
    </row>
    <row r="4395" spans="31:38" x14ac:dyDescent="0.25">
      <c r="AE4395" s="3" t="str">
        <f t="shared" si="146"/>
        <v>RA_546_83_4_202425</v>
      </c>
      <c r="AF4395" s="3">
        <v>202425</v>
      </c>
      <c r="AG4395" s="3" t="s">
        <v>193</v>
      </c>
      <c r="AH4395" s="3">
        <v>546</v>
      </c>
      <c r="AI4395" s="3">
        <v>83</v>
      </c>
      <c r="AJ4395" s="3" t="s">
        <v>398</v>
      </c>
      <c r="AK4395" s="3">
        <v>4</v>
      </c>
      <c r="AL4395" s="3">
        <v>5397</v>
      </c>
    </row>
    <row r="4396" spans="31:38" x14ac:dyDescent="0.25">
      <c r="AE4396" s="3" t="str">
        <f t="shared" si="146"/>
        <v>RA_566_83_4_202425</v>
      </c>
      <c r="AF4396" s="3">
        <v>202425</v>
      </c>
      <c r="AG4396" s="3" t="s">
        <v>193</v>
      </c>
      <c r="AH4396" s="3">
        <v>566</v>
      </c>
      <c r="AI4396" s="3">
        <v>83</v>
      </c>
      <c r="AJ4396" s="3" t="s">
        <v>398</v>
      </c>
      <c r="AK4396" s="3">
        <v>4</v>
      </c>
      <c r="AL4396" s="3">
        <v>0</v>
      </c>
    </row>
    <row r="4397" spans="31:38" x14ac:dyDescent="0.25">
      <c r="AE4397" s="3" t="str">
        <f t="shared" si="146"/>
        <v>RA_568_83_4_202425</v>
      </c>
      <c r="AF4397" s="3">
        <v>202425</v>
      </c>
      <c r="AG4397" s="3" t="s">
        <v>193</v>
      </c>
      <c r="AH4397" s="3">
        <v>568</v>
      </c>
      <c r="AI4397" s="3">
        <v>83</v>
      </c>
      <c r="AJ4397" s="3" t="s">
        <v>398</v>
      </c>
      <c r="AK4397" s="3">
        <v>4</v>
      </c>
      <c r="AL4397" s="3">
        <v>0</v>
      </c>
    </row>
    <row r="4398" spans="31:38" x14ac:dyDescent="0.25">
      <c r="AE4398" s="3" t="str">
        <f t="shared" si="146"/>
        <v>RA_584_83_4_202425</v>
      </c>
      <c r="AF4398" s="3">
        <v>202425</v>
      </c>
      <c r="AG4398" s="3" t="s">
        <v>193</v>
      </c>
      <c r="AH4398" s="3">
        <v>584</v>
      </c>
      <c r="AI4398" s="3">
        <v>83</v>
      </c>
      <c r="AJ4398" s="3" t="s">
        <v>398</v>
      </c>
      <c r="AK4398" s="3">
        <v>4</v>
      </c>
      <c r="AL4398" s="3">
        <v>0</v>
      </c>
    </row>
    <row r="4399" spans="31:38" x14ac:dyDescent="0.25">
      <c r="AE4399" s="3" t="str">
        <f t="shared" si="146"/>
        <v>RA_574_83_4_202425</v>
      </c>
      <c r="AF4399" s="3">
        <v>202425</v>
      </c>
      <c r="AG4399" s="3" t="s">
        <v>193</v>
      </c>
      <c r="AH4399" s="3">
        <v>574</v>
      </c>
      <c r="AI4399" s="3">
        <v>83</v>
      </c>
      <c r="AJ4399" s="3" t="s">
        <v>398</v>
      </c>
      <c r="AK4399" s="3">
        <v>4</v>
      </c>
      <c r="AL4399" s="3">
        <v>0</v>
      </c>
    </row>
    <row r="4400" spans="31:38" x14ac:dyDescent="0.25">
      <c r="AE4400" s="3" t="str">
        <f t="shared" si="146"/>
        <v>RA_582_83_4_202425</v>
      </c>
      <c r="AF4400" s="3">
        <v>202425</v>
      </c>
      <c r="AG4400" s="3" t="s">
        <v>193</v>
      </c>
      <c r="AH4400" s="3">
        <v>582</v>
      </c>
      <c r="AI4400" s="3">
        <v>83</v>
      </c>
      <c r="AJ4400" s="3" t="s">
        <v>398</v>
      </c>
      <c r="AK4400" s="3">
        <v>4</v>
      </c>
      <c r="AL4400" s="3">
        <v>0</v>
      </c>
    </row>
    <row r="4401" spans="31:38" x14ac:dyDescent="0.25">
      <c r="AE4401" s="3" t="str">
        <f t="shared" si="146"/>
        <v>RA_586_83_4_202425</v>
      </c>
      <c r="AF4401" s="3">
        <v>202425</v>
      </c>
      <c r="AG4401" s="3" t="s">
        <v>193</v>
      </c>
      <c r="AH4401" s="3">
        <v>586</v>
      </c>
      <c r="AI4401" s="3">
        <v>83</v>
      </c>
      <c r="AJ4401" s="3" t="s">
        <v>398</v>
      </c>
      <c r="AK4401" s="3">
        <v>4</v>
      </c>
      <c r="AL4401" s="3">
        <v>0</v>
      </c>
    </row>
    <row r="4402" spans="31:38" x14ac:dyDescent="0.25">
      <c r="AE4402" s="3" t="str">
        <f t="shared" si="146"/>
        <v>RA_544_83_4_202425</v>
      </c>
      <c r="AF4402" s="3">
        <v>202425</v>
      </c>
      <c r="AG4402" s="3" t="s">
        <v>193</v>
      </c>
      <c r="AH4402" s="3">
        <v>544</v>
      </c>
      <c r="AI4402" s="3">
        <v>83</v>
      </c>
      <c r="AJ4402" s="3" t="s">
        <v>398</v>
      </c>
      <c r="AK4402" s="3">
        <v>4</v>
      </c>
      <c r="AL4402" s="3">
        <v>8293.8739999999998</v>
      </c>
    </row>
    <row r="4403" spans="31:38" x14ac:dyDescent="0.25">
      <c r="AE4403" s="3" t="str">
        <f t="shared" si="146"/>
        <v>RA_572_83_4_202425</v>
      </c>
      <c r="AF4403" s="3">
        <v>202425</v>
      </c>
      <c r="AG4403" s="3" t="s">
        <v>193</v>
      </c>
      <c r="AH4403" s="3">
        <v>572</v>
      </c>
      <c r="AI4403" s="3">
        <v>83</v>
      </c>
      <c r="AJ4403" s="3" t="s">
        <v>398</v>
      </c>
      <c r="AK4403" s="3">
        <v>4</v>
      </c>
      <c r="AL4403" s="3">
        <v>0</v>
      </c>
    </row>
    <row r="4404" spans="31:38" x14ac:dyDescent="0.25">
      <c r="AE4404" s="3" t="str">
        <f t="shared" si="146"/>
        <v>RA_520_83_4_202425</v>
      </c>
      <c r="AF4404" s="3">
        <v>202425</v>
      </c>
      <c r="AG4404" s="3" t="s">
        <v>193</v>
      </c>
      <c r="AH4404" s="3">
        <v>520</v>
      </c>
      <c r="AI4404" s="3">
        <v>83</v>
      </c>
      <c r="AJ4404" s="3" t="s">
        <v>398</v>
      </c>
      <c r="AK4404" s="3">
        <v>4</v>
      </c>
      <c r="AL4404" s="3">
        <v>4390.2550000000001</v>
      </c>
    </row>
    <row r="4405" spans="31:38" x14ac:dyDescent="0.25">
      <c r="AE4405" s="3" t="str">
        <f t="shared" si="146"/>
        <v>RA_514_83_4_202425</v>
      </c>
      <c r="AF4405" s="3">
        <v>202425</v>
      </c>
      <c r="AG4405" s="3" t="s">
        <v>193</v>
      </c>
      <c r="AH4405" s="3">
        <v>514</v>
      </c>
      <c r="AI4405" s="3">
        <v>83</v>
      </c>
      <c r="AJ4405" s="3" t="s">
        <v>398</v>
      </c>
      <c r="AK4405" s="3">
        <v>4</v>
      </c>
      <c r="AL4405" s="3">
        <v>7269.27</v>
      </c>
    </row>
    <row r="4406" spans="31:38" x14ac:dyDescent="0.25">
      <c r="AE4406" s="3" t="str">
        <f t="shared" si="146"/>
        <v>RA_542_83_4_202425</v>
      </c>
      <c r="AF4406" s="3">
        <v>202425</v>
      </c>
      <c r="AG4406" s="3" t="s">
        <v>193</v>
      </c>
      <c r="AH4406" s="3">
        <v>542</v>
      </c>
      <c r="AI4406" s="3">
        <v>83</v>
      </c>
      <c r="AJ4406" s="3" t="s">
        <v>398</v>
      </c>
      <c r="AK4406" s="3">
        <v>4</v>
      </c>
      <c r="AL4406" s="3">
        <v>3296.4380000000001</v>
      </c>
    </row>
    <row r="4407" spans="31:38" x14ac:dyDescent="0.25">
      <c r="AE4407" s="3" t="str">
        <f t="shared" si="146"/>
        <v>RA_512_83_4_202425</v>
      </c>
      <c r="AF4407" s="3">
        <v>202425</v>
      </c>
      <c r="AG4407" s="3" t="s">
        <v>193</v>
      </c>
      <c r="AH4407" s="3">
        <v>512</v>
      </c>
      <c r="AI4407" s="3">
        <v>83</v>
      </c>
      <c r="AJ4407" s="3" t="s">
        <v>398</v>
      </c>
      <c r="AK4407" s="3">
        <v>4</v>
      </c>
      <c r="AL4407" s="3">
        <v>3296</v>
      </c>
    </row>
    <row r="4408" spans="31:38" x14ac:dyDescent="0.25">
      <c r="AE4408" s="3" t="str">
        <f t="shared" si="146"/>
        <v>RA_518_83_4_202425</v>
      </c>
      <c r="AF4408" s="3">
        <v>202425</v>
      </c>
      <c r="AG4408" s="3" t="s">
        <v>193</v>
      </c>
      <c r="AH4408" s="3">
        <v>518</v>
      </c>
      <c r="AI4408" s="3">
        <v>83</v>
      </c>
      <c r="AJ4408" s="3" t="s">
        <v>398</v>
      </c>
      <c r="AK4408" s="3">
        <v>4</v>
      </c>
      <c r="AL4408" s="3">
        <v>775.71100000000001</v>
      </c>
    </row>
    <row r="4409" spans="31:38" x14ac:dyDescent="0.25">
      <c r="AE4409" s="3" t="str">
        <f t="shared" si="146"/>
        <v>RA_522_83_4_202425</v>
      </c>
      <c r="AF4409" s="3">
        <v>202425</v>
      </c>
      <c r="AG4409" s="3" t="s">
        <v>193</v>
      </c>
      <c r="AH4409" s="3">
        <v>522</v>
      </c>
      <c r="AI4409" s="3">
        <v>83</v>
      </c>
      <c r="AJ4409" s="3" t="s">
        <v>398</v>
      </c>
      <c r="AK4409" s="3">
        <v>4</v>
      </c>
      <c r="AL4409" s="3">
        <v>4479.2640000000001</v>
      </c>
    </row>
    <row r="4410" spans="31:38" x14ac:dyDescent="0.25">
      <c r="AE4410" s="3" t="str">
        <f t="shared" si="146"/>
        <v>RA_524_83_4_202425</v>
      </c>
      <c r="AF4410" s="3">
        <v>202425</v>
      </c>
      <c r="AG4410" s="3" t="s">
        <v>193</v>
      </c>
      <c r="AH4410" s="3">
        <v>524</v>
      </c>
      <c r="AI4410" s="3">
        <v>83</v>
      </c>
      <c r="AJ4410" s="3" t="s">
        <v>398</v>
      </c>
      <c r="AK4410" s="3">
        <v>4</v>
      </c>
      <c r="AL4410" s="3">
        <v>6936.48</v>
      </c>
    </row>
    <row r="4411" spans="31:38" x14ac:dyDescent="0.25">
      <c r="AE4411" s="3" t="str">
        <f t="shared" si="146"/>
        <v>RA_526_83_4_202425</v>
      </c>
      <c r="AF4411" s="3">
        <v>202425</v>
      </c>
      <c r="AG4411" s="3" t="s">
        <v>193</v>
      </c>
      <c r="AH4411" s="3">
        <v>526</v>
      </c>
      <c r="AI4411" s="3">
        <v>83</v>
      </c>
      <c r="AJ4411" s="3" t="s">
        <v>398</v>
      </c>
      <c r="AK4411" s="3">
        <v>4</v>
      </c>
      <c r="AL4411" s="3">
        <v>0</v>
      </c>
    </row>
    <row r="4412" spans="31:38" x14ac:dyDescent="0.25">
      <c r="AE4412" s="3" t="str">
        <f t="shared" si="146"/>
        <v>RA_538_83_4_202425</v>
      </c>
      <c r="AF4412" s="3">
        <v>202425</v>
      </c>
      <c r="AG4412" s="3" t="s">
        <v>193</v>
      </c>
      <c r="AH4412" s="3">
        <v>538</v>
      </c>
      <c r="AI4412" s="3">
        <v>83</v>
      </c>
      <c r="AJ4412" s="3" t="s">
        <v>398</v>
      </c>
      <c r="AK4412" s="3">
        <v>4</v>
      </c>
      <c r="AL4412" s="3">
        <v>5092</v>
      </c>
    </row>
    <row r="4413" spans="31:38" x14ac:dyDescent="0.25">
      <c r="AE4413" s="3" t="str">
        <f t="shared" si="146"/>
        <v>RA_516_83_4_202425</v>
      </c>
      <c r="AF4413" s="3">
        <v>202425</v>
      </c>
      <c r="AG4413" s="3" t="s">
        <v>193</v>
      </c>
      <c r="AH4413" s="3">
        <v>516</v>
      </c>
      <c r="AI4413" s="3">
        <v>83</v>
      </c>
      <c r="AJ4413" s="3" t="s">
        <v>398</v>
      </c>
      <c r="AK4413" s="3">
        <v>4</v>
      </c>
      <c r="AL4413" s="3">
        <v>4380.8820000000005</v>
      </c>
    </row>
    <row r="4414" spans="31:38" x14ac:dyDescent="0.25">
      <c r="AE4414" s="3" t="str">
        <f t="shared" si="146"/>
        <v>RA_540_83_4_202425</v>
      </c>
      <c r="AF4414" s="3">
        <v>202425</v>
      </c>
      <c r="AG4414" s="3" t="s">
        <v>193</v>
      </c>
      <c r="AH4414" s="3">
        <v>540</v>
      </c>
      <c r="AI4414" s="3">
        <v>83</v>
      </c>
      <c r="AJ4414" s="3" t="s">
        <v>398</v>
      </c>
      <c r="AK4414" s="3">
        <v>4</v>
      </c>
      <c r="AL4414" s="3">
        <v>7904.4229999999998</v>
      </c>
    </row>
    <row r="4415" spans="31:38" x14ac:dyDescent="0.25">
      <c r="AE4415" s="3" t="str">
        <f t="shared" si="146"/>
        <v>RA_528_83_4_202425</v>
      </c>
      <c r="AF4415" s="3">
        <v>202425</v>
      </c>
      <c r="AG4415" s="3" t="s">
        <v>193</v>
      </c>
      <c r="AH4415" s="3">
        <v>528</v>
      </c>
      <c r="AI4415" s="3">
        <v>83</v>
      </c>
      <c r="AJ4415" s="3" t="s">
        <v>398</v>
      </c>
      <c r="AK4415" s="3">
        <v>4</v>
      </c>
      <c r="AL4415" s="3">
        <v>2365</v>
      </c>
    </row>
    <row r="4416" spans="31:38" x14ac:dyDescent="0.25">
      <c r="AE4416" s="3" t="str">
        <f t="shared" si="146"/>
        <v>RA_536_83_4_202425</v>
      </c>
      <c r="AF4416" s="3">
        <v>202425</v>
      </c>
      <c r="AG4416" s="3" t="s">
        <v>193</v>
      </c>
      <c r="AH4416" s="3">
        <v>536</v>
      </c>
      <c r="AI4416" s="3">
        <v>83</v>
      </c>
      <c r="AJ4416" s="3" t="s">
        <v>398</v>
      </c>
      <c r="AK4416" s="3">
        <v>4</v>
      </c>
      <c r="AL4416" s="3">
        <v>0</v>
      </c>
    </row>
    <row r="4417" spans="31:38" x14ac:dyDescent="0.25">
      <c r="AE4417" s="3" t="str">
        <f t="shared" si="146"/>
        <v>RA_534_83_4_202425</v>
      </c>
      <c r="AF4417" s="3">
        <v>202425</v>
      </c>
      <c r="AG4417" s="3" t="s">
        <v>193</v>
      </c>
      <c r="AH4417" s="3">
        <v>534</v>
      </c>
      <c r="AI4417" s="3">
        <v>83</v>
      </c>
      <c r="AJ4417" s="3" t="s">
        <v>398</v>
      </c>
      <c r="AK4417" s="3">
        <v>4</v>
      </c>
      <c r="AL4417" s="3">
        <v>6750</v>
      </c>
    </row>
    <row r="4418" spans="31:38" x14ac:dyDescent="0.25">
      <c r="AE4418" s="3" t="str">
        <f t="shared" si="146"/>
        <v>RA_532_83_4_202425</v>
      </c>
      <c r="AF4418" s="3">
        <v>202425</v>
      </c>
      <c r="AG4418" s="3" t="s">
        <v>193</v>
      </c>
      <c r="AH4418" s="3">
        <v>532</v>
      </c>
      <c r="AI4418" s="3">
        <v>83</v>
      </c>
      <c r="AJ4418" s="3" t="s">
        <v>398</v>
      </c>
      <c r="AK4418" s="3">
        <v>4</v>
      </c>
      <c r="AL4418" s="3">
        <v>14452.767</v>
      </c>
    </row>
    <row r="4419" spans="31:38" x14ac:dyDescent="0.25">
      <c r="AE4419" s="3" t="str">
        <f t="shared" si="146"/>
        <v>RA_530_83_4_202425</v>
      </c>
      <c r="AF4419" s="3">
        <v>202425</v>
      </c>
      <c r="AG4419" s="3" t="s">
        <v>193</v>
      </c>
      <c r="AH4419" s="3">
        <v>530</v>
      </c>
      <c r="AI4419" s="3">
        <v>83</v>
      </c>
      <c r="AJ4419" s="3" t="s">
        <v>398</v>
      </c>
      <c r="AK4419" s="3">
        <v>4</v>
      </c>
      <c r="AL4419" s="3">
        <v>9987</v>
      </c>
    </row>
    <row r="4420" spans="31:38" x14ac:dyDescent="0.25">
      <c r="AE4420" s="3" t="str">
        <f t="shared" ref="AE4420:AE4483" si="147">AG4420&amp;"_"&amp;AH4420&amp;"_"&amp;AI4420&amp;"_"&amp;AK4420&amp;"_"&amp;AF4420</f>
        <v>RA_574_85_4_202526</v>
      </c>
      <c r="AF4420" s="3">
        <v>202526</v>
      </c>
      <c r="AG4420" s="3" t="s">
        <v>193</v>
      </c>
      <c r="AH4420" s="3">
        <v>574</v>
      </c>
      <c r="AI4420" s="3">
        <v>85</v>
      </c>
      <c r="AJ4420" s="3" t="s">
        <v>88</v>
      </c>
      <c r="AK4420" s="3">
        <v>4</v>
      </c>
      <c r="AL4420" s="3">
        <v>0</v>
      </c>
    </row>
    <row r="4421" spans="31:38" x14ac:dyDescent="0.25">
      <c r="AE4421" s="3" t="str">
        <f t="shared" si="147"/>
        <v>RA_545_85_4_202526</v>
      </c>
      <c r="AF4421" s="3">
        <v>202526</v>
      </c>
      <c r="AG4421" s="3" t="s">
        <v>193</v>
      </c>
      <c r="AH4421" s="3">
        <v>545</v>
      </c>
      <c r="AI4421" s="3">
        <v>85</v>
      </c>
      <c r="AJ4421" s="3" t="s">
        <v>88</v>
      </c>
      <c r="AK4421" s="3">
        <v>4</v>
      </c>
      <c r="AL4421" s="3">
        <v>3.5259999999999998</v>
      </c>
    </row>
    <row r="4422" spans="31:38" x14ac:dyDescent="0.25">
      <c r="AE4422" s="3" t="str">
        <f t="shared" si="147"/>
        <v>RA_546_85_4_202526</v>
      </c>
      <c r="AF4422" s="3">
        <v>202526</v>
      </c>
      <c r="AG4422" s="3" t="s">
        <v>193</v>
      </c>
      <c r="AH4422" s="3">
        <v>546</v>
      </c>
      <c r="AI4422" s="3">
        <v>85</v>
      </c>
      <c r="AJ4422" s="3" t="s">
        <v>88</v>
      </c>
      <c r="AK4422" s="3">
        <v>4</v>
      </c>
      <c r="AL4422" s="3">
        <v>-58</v>
      </c>
    </row>
    <row r="4423" spans="31:38" x14ac:dyDescent="0.25">
      <c r="AE4423" s="3" t="str">
        <f t="shared" si="147"/>
        <v>RA_548_85_4_202526</v>
      </c>
      <c r="AF4423" s="3">
        <v>202526</v>
      </c>
      <c r="AG4423" s="3" t="s">
        <v>193</v>
      </c>
      <c r="AH4423" s="3">
        <v>548</v>
      </c>
      <c r="AI4423" s="3">
        <v>85</v>
      </c>
      <c r="AJ4423" s="3" t="s">
        <v>88</v>
      </c>
      <c r="AK4423" s="3">
        <v>4</v>
      </c>
      <c r="AL4423" s="3">
        <v>0</v>
      </c>
    </row>
    <row r="4424" spans="31:38" x14ac:dyDescent="0.25">
      <c r="AE4424" s="3" t="str">
        <f t="shared" si="147"/>
        <v>RA_550_85_4_202526</v>
      </c>
      <c r="AF4424" s="3">
        <v>202526</v>
      </c>
      <c r="AG4424" s="3" t="s">
        <v>193</v>
      </c>
      <c r="AH4424" s="3">
        <v>550</v>
      </c>
      <c r="AI4424" s="3">
        <v>85</v>
      </c>
      <c r="AJ4424" s="3" t="s">
        <v>88</v>
      </c>
      <c r="AK4424" s="3">
        <v>4</v>
      </c>
      <c r="AL4424" s="3">
        <v>53.325000000000003</v>
      </c>
    </row>
    <row r="4425" spans="31:38" x14ac:dyDescent="0.25">
      <c r="AE4425" s="3" t="str">
        <f t="shared" si="147"/>
        <v>RA_552_85_4_202526</v>
      </c>
      <c r="AF4425" s="3">
        <v>202526</v>
      </c>
      <c r="AG4425" s="3" t="s">
        <v>193</v>
      </c>
      <c r="AH4425" s="3">
        <v>552</v>
      </c>
      <c r="AI4425" s="3">
        <v>85</v>
      </c>
      <c r="AJ4425" s="3" t="s">
        <v>88</v>
      </c>
      <c r="AK4425" s="3">
        <v>4</v>
      </c>
      <c r="AL4425" s="3">
        <v>86.91</v>
      </c>
    </row>
    <row r="4426" spans="31:38" x14ac:dyDescent="0.25">
      <c r="AE4426" s="3" t="str">
        <f t="shared" si="147"/>
        <v>RA_562_85_4_202526</v>
      </c>
      <c r="AF4426" s="3">
        <v>202526</v>
      </c>
      <c r="AG4426" s="3" t="s">
        <v>193</v>
      </c>
      <c r="AH4426" s="3">
        <v>562</v>
      </c>
      <c r="AI4426" s="3">
        <v>85</v>
      </c>
      <c r="AJ4426" s="3" t="s">
        <v>88</v>
      </c>
      <c r="AK4426" s="3">
        <v>4</v>
      </c>
      <c r="AL4426" s="3">
        <v>0</v>
      </c>
    </row>
    <row r="4427" spans="31:38" x14ac:dyDescent="0.25">
      <c r="AE4427" s="3" t="str">
        <f t="shared" si="147"/>
        <v>RA_564_85_4_202526</v>
      </c>
      <c r="AF4427" s="3">
        <v>202526</v>
      </c>
      <c r="AG4427" s="3" t="s">
        <v>193</v>
      </c>
      <c r="AH4427" s="3">
        <v>564</v>
      </c>
      <c r="AI4427" s="3">
        <v>85</v>
      </c>
      <c r="AJ4427" s="3" t="s">
        <v>88</v>
      </c>
      <c r="AK4427" s="3">
        <v>4</v>
      </c>
      <c r="AL4427" s="3">
        <v>0</v>
      </c>
    </row>
    <row r="4428" spans="31:38" x14ac:dyDescent="0.25">
      <c r="AE4428" s="3" t="str">
        <f t="shared" si="147"/>
        <v>RA_566_85_4_202526</v>
      </c>
      <c r="AF4428" s="3">
        <v>202526</v>
      </c>
      <c r="AG4428" s="3" t="s">
        <v>193</v>
      </c>
      <c r="AH4428" s="3">
        <v>566</v>
      </c>
      <c r="AI4428" s="3">
        <v>85</v>
      </c>
      <c r="AJ4428" s="3" t="s">
        <v>88</v>
      </c>
      <c r="AK4428" s="3">
        <v>4</v>
      </c>
      <c r="AL4428" s="3">
        <v>0</v>
      </c>
    </row>
    <row r="4429" spans="31:38" x14ac:dyDescent="0.25">
      <c r="AE4429" s="3" t="str">
        <f t="shared" si="147"/>
        <v>RA_584_85_4_202526</v>
      </c>
      <c r="AF4429" s="3">
        <v>202526</v>
      </c>
      <c r="AG4429" s="3" t="s">
        <v>193</v>
      </c>
      <c r="AH4429" s="3">
        <v>584</v>
      </c>
      <c r="AI4429" s="3">
        <v>85</v>
      </c>
      <c r="AJ4429" s="3" t="s">
        <v>88</v>
      </c>
      <c r="AK4429" s="3">
        <v>4</v>
      </c>
      <c r="AL4429" s="3">
        <v>0</v>
      </c>
    </row>
    <row r="4430" spans="31:38" x14ac:dyDescent="0.25">
      <c r="AE4430" s="3" t="str">
        <f t="shared" si="147"/>
        <v>RA_572_85_4_202526</v>
      </c>
      <c r="AF4430" s="3">
        <v>202526</v>
      </c>
      <c r="AG4430" s="3" t="s">
        <v>193</v>
      </c>
      <c r="AH4430" s="3">
        <v>572</v>
      </c>
      <c r="AI4430" s="3">
        <v>85</v>
      </c>
      <c r="AJ4430" s="3" t="s">
        <v>88</v>
      </c>
      <c r="AK4430" s="3">
        <v>4</v>
      </c>
      <c r="AL4430" s="3">
        <v>0</v>
      </c>
    </row>
    <row r="4431" spans="31:38" x14ac:dyDescent="0.25">
      <c r="AE4431" s="3" t="str">
        <f t="shared" si="147"/>
        <v>RA_576_85_4_202526</v>
      </c>
      <c r="AF4431" s="3">
        <v>202526</v>
      </c>
      <c r="AG4431" s="3" t="s">
        <v>193</v>
      </c>
      <c r="AH4431" s="3">
        <v>576</v>
      </c>
      <c r="AI4431" s="3">
        <v>85</v>
      </c>
      <c r="AJ4431" s="3" t="s">
        <v>88</v>
      </c>
      <c r="AK4431" s="3">
        <v>4</v>
      </c>
      <c r="AL4431" s="3">
        <v>0</v>
      </c>
    </row>
    <row r="4432" spans="31:38" x14ac:dyDescent="0.25">
      <c r="AE4432" s="3" t="str">
        <f t="shared" si="147"/>
        <v>RA_582_85_4_202526</v>
      </c>
      <c r="AF4432" s="3">
        <v>202526</v>
      </c>
      <c r="AG4432" s="3" t="s">
        <v>193</v>
      </c>
      <c r="AH4432" s="3">
        <v>582</v>
      </c>
      <c r="AI4432" s="3">
        <v>85</v>
      </c>
      <c r="AJ4432" s="3" t="s">
        <v>88</v>
      </c>
      <c r="AK4432" s="3">
        <v>4</v>
      </c>
      <c r="AL4432" s="3">
        <v>0</v>
      </c>
    </row>
    <row r="4433" spans="31:38" x14ac:dyDescent="0.25">
      <c r="AE4433" s="3" t="str">
        <f t="shared" si="147"/>
        <v>RA_540_85_4_202526</v>
      </c>
      <c r="AF4433" s="3">
        <v>202526</v>
      </c>
      <c r="AG4433" s="3" t="s">
        <v>193</v>
      </c>
      <c r="AH4433" s="3">
        <v>540</v>
      </c>
      <c r="AI4433" s="3">
        <v>85</v>
      </c>
      <c r="AJ4433" s="3" t="s">
        <v>88</v>
      </c>
      <c r="AK4433" s="3">
        <v>4</v>
      </c>
      <c r="AL4433" s="3">
        <v>8.7799999999999994</v>
      </c>
    </row>
    <row r="4434" spans="31:38" x14ac:dyDescent="0.25">
      <c r="AE4434" s="3" t="str">
        <f t="shared" si="147"/>
        <v>RA_586_85_4_202526</v>
      </c>
      <c r="AF4434" s="3">
        <v>202526</v>
      </c>
      <c r="AG4434" s="3" t="s">
        <v>193</v>
      </c>
      <c r="AH4434" s="3">
        <v>586</v>
      </c>
      <c r="AI4434" s="3">
        <v>85</v>
      </c>
      <c r="AJ4434" s="3" t="s">
        <v>88</v>
      </c>
      <c r="AK4434" s="3">
        <v>4</v>
      </c>
      <c r="AL4434" s="3">
        <v>0</v>
      </c>
    </row>
    <row r="4435" spans="31:38" x14ac:dyDescent="0.25">
      <c r="AE4435" s="3" t="str">
        <f t="shared" si="147"/>
        <v>RA_568_85_4_202526</v>
      </c>
      <c r="AF4435" s="3">
        <v>202526</v>
      </c>
      <c r="AG4435" s="3" t="s">
        <v>193</v>
      </c>
      <c r="AH4435" s="3">
        <v>568</v>
      </c>
      <c r="AI4435" s="3">
        <v>85</v>
      </c>
      <c r="AJ4435" s="3" t="s">
        <v>88</v>
      </c>
      <c r="AK4435" s="3">
        <v>4</v>
      </c>
      <c r="AL4435" s="3">
        <v>0</v>
      </c>
    </row>
    <row r="4436" spans="31:38" x14ac:dyDescent="0.25">
      <c r="AE4436" s="3" t="str">
        <f t="shared" si="147"/>
        <v>RA_518_85_4_202526</v>
      </c>
      <c r="AF4436" s="3">
        <v>202526</v>
      </c>
      <c r="AG4436" s="3" t="s">
        <v>193</v>
      </c>
      <c r="AH4436" s="3">
        <v>518</v>
      </c>
      <c r="AI4436" s="3">
        <v>85</v>
      </c>
      <c r="AJ4436" s="3" t="s">
        <v>88</v>
      </c>
      <c r="AK4436" s="3">
        <v>4</v>
      </c>
      <c r="AL4436" s="3">
        <v>0</v>
      </c>
    </row>
    <row r="4437" spans="31:38" x14ac:dyDescent="0.25">
      <c r="AE4437" s="3" t="str">
        <f t="shared" si="147"/>
        <v>RA_544_85_4_202526</v>
      </c>
      <c r="AF4437" s="3">
        <v>202526</v>
      </c>
      <c r="AG4437" s="3" t="s">
        <v>193</v>
      </c>
      <c r="AH4437" s="3">
        <v>544</v>
      </c>
      <c r="AI4437" s="3">
        <v>85</v>
      </c>
      <c r="AJ4437" s="3" t="s">
        <v>88</v>
      </c>
      <c r="AK4437" s="3">
        <v>4</v>
      </c>
      <c r="AL4437" s="3">
        <v>0</v>
      </c>
    </row>
    <row r="4438" spans="31:38" x14ac:dyDescent="0.25">
      <c r="AE4438" s="3" t="str">
        <f t="shared" si="147"/>
        <v>RA_542_85_4_202526</v>
      </c>
      <c r="AF4438" s="3">
        <v>202526</v>
      </c>
      <c r="AG4438" s="3" t="s">
        <v>193</v>
      </c>
      <c r="AH4438" s="3">
        <v>542</v>
      </c>
      <c r="AI4438" s="3">
        <v>85</v>
      </c>
      <c r="AJ4438" s="3" t="s">
        <v>88</v>
      </c>
      <c r="AK4438" s="3">
        <v>4</v>
      </c>
      <c r="AL4438" s="3">
        <v>-62.456000000000003</v>
      </c>
    </row>
    <row r="4439" spans="31:38" x14ac:dyDescent="0.25">
      <c r="AE4439" s="3" t="str">
        <f t="shared" si="147"/>
        <v>RA_512_85_4_202526</v>
      </c>
      <c r="AF4439" s="3">
        <v>202526</v>
      </c>
      <c r="AG4439" s="3" t="s">
        <v>193</v>
      </c>
      <c r="AH4439" s="3">
        <v>512</v>
      </c>
      <c r="AI4439" s="3">
        <v>85</v>
      </c>
      <c r="AJ4439" s="3" t="s">
        <v>88</v>
      </c>
      <c r="AK4439" s="3">
        <v>4</v>
      </c>
      <c r="AL4439" s="3">
        <v>0</v>
      </c>
    </row>
    <row r="4440" spans="31:38" x14ac:dyDescent="0.25">
      <c r="AE4440" s="3" t="str">
        <f t="shared" si="147"/>
        <v>RA_516_85_4_202526</v>
      </c>
      <c r="AF4440" s="3">
        <v>202526</v>
      </c>
      <c r="AG4440" s="3" t="s">
        <v>193</v>
      </c>
      <c r="AH4440" s="3">
        <v>516</v>
      </c>
      <c r="AI4440" s="3">
        <v>85</v>
      </c>
      <c r="AJ4440" s="3" t="s">
        <v>88</v>
      </c>
      <c r="AK4440" s="3">
        <v>4</v>
      </c>
      <c r="AL4440" s="3">
        <v>0</v>
      </c>
    </row>
    <row r="4441" spans="31:38" x14ac:dyDescent="0.25">
      <c r="AE4441" s="3" t="str">
        <f t="shared" si="147"/>
        <v>RA_520_85_4_202526</v>
      </c>
      <c r="AF4441" s="3">
        <v>202526</v>
      </c>
      <c r="AG4441" s="3" t="s">
        <v>193</v>
      </c>
      <c r="AH4441" s="3">
        <v>520</v>
      </c>
      <c r="AI4441" s="3">
        <v>85</v>
      </c>
      <c r="AJ4441" s="3" t="s">
        <v>88</v>
      </c>
      <c r="AK4441" s="3">
        <v>4</v>
      </c>
      <c r="AL4441" s="3">
        <v>251.03800000000001</v>
      </c>
    </row>
    <row r="4442" spans="31:38" x14ac:dyDescent="0.25">
      <c r="AE4442" s="3" t="str">
        <f t="shared" si="147"/>
        <v>RA_522_85_4_202526</v>
      </c>
      <c r="AF4442" s="3">
        <v>202526</v>
      </c>
      <c r="AG4442" s="3" t="s">
        <v>193</v>
      </c>
      <c r="AH4442" s="3">
        <v>522</v>
      </c>
      <c r="AI4442" s="3">
        <v>85</v>
      </c>
      <c r="AJ4442" s="3" t="s">
        <v>88</v>
      </c>
      <c r="AK4442" s="3">
        <v>4</v>
      </c>
      <c r="AL4442" s="3">
        <v>143.79300000000001</v>
      </c>
    </row>
    <row r="4443" spans="31:38" x14ac:dyDescent="0.25">
      <c r="AE4443" s="3" t="str">
        <f t="shared" si="147"/>
        <v>RA_524_85_4_202526</v>
      </c>
      <c r="AF4443" s="3">
        <v>202526</v>
      </c>
      <c r="AG4443" s="3" t="s">
        <v>193</v>
      </c>
      <c r="AH4443" s="3">
        <v>524</v>
      </c>
      <c r="AI4443" s="3">
        <v>85</v>
      </c>
      <c r="AJ4443" s="3" t="s">
        <v>88</v>
      </c>
      <c r="AK4443" s="3">
        <v>4</v>
      </c>
      <c r="AL4443" s="3">
        <v>8.92</v>
      </c>
    </row>
    <row r="4444" spans="31:38" x14ac:dyDescent="0.25">
      <c r="AE4444" s="3" t="str">
        <f t="shared" si="147"/>
        <v>RA_536_85_4_202526</v>
      </c>
      <c r="AF4444" s="3">
        <v>202526</v>
      </c>
      <c r="AG4444" s="3" t="s">
        <v>193</v>
      </c>
      <c r="AH4444" s="3">
        <v>536</v>
      </c>
      <c r="AI4444" s="3">
        <v>85</v>
      </c>
      <c r="AJ4444" s="3" t="s">
        <v>88</v>
      </c>
      <c r="AK4444" s="3">
        <v>4</v>
      </c>
      <c r="AL4444" s="3">
        <v>0</v>
      </c>
    </row>
    <row r="4445" spans="31:38" x14ac:dyDescent="0.25">
      <c r="AE4445" s="3" t="str">
        <f t="shared" si="147"/>
        <v>RA_514_85_4_202526</v>
      </c>
      <c r="AF4445" s="3">
        <v>202526</v>
      </c>
      <c r="AG4445" s="3" t="s">
        <v>193</v>
      </c>
      <c r="AH4445" s="3">
        <v>514</v>
      </c>
      <c r="AI4445" s="3">
        <v>85</v>
      </c>
      <c r="AJ4445" s="3" t="s">
        <v>88</v>
      </c>
      <c r="AK4445" s="3">
        <v>4</v>
      </c>
      <c r="AL4445" s="3">
        <v>110.5</v>
      </c>
    </row>
    <row r="4446" spans="31:38" x14ac:dyDescent="0.25">
      <c r="AE4446" s="3" t="str">
        <f t="shared" si="147"/>
        <v>RA_538_85_4_202526</v>
      </c>
      <c r="AF4446" s="3">
        <v>202526</v>
      </c>
      <c r="AG4446" s="3" t="s">
        <v>193</v>
      </c>
      <c r="AH4446" s="3">
        <v>538</v>
      </c>
      <c r="AI4446" s="3">
        <v>85</v>
      </c>
      <c r="AJ4446" s="3" t="s">
        <v>88</v>
      </c>
      <c r="AK4446" s="3">
        <v>4</v>
      </c>
      <c r="AL4446" s="3">
        <v>0</v>
      </c>
    </row>
    <row r="4447" spans="31:38" x14ac:dyDescent="0.25">
      <c r="AE4447" s="3" t="str">
        <f t="shared" si="147"/>
        <v>RA_526_85_4_202526</v>
      </c>
      <c r="AF4447" s="3">
        <v>202526</v>
      </c>
      <c r="AG4447" s="3" t="s">
        <v>193</v>
      </c>
      <c r="AH4447" s="3">
        <v>526</v>
      </c>
      <c r="AI4447" s="3">
        <v>85</v>
      </c>
      <c r="AJ4447" s="3" t="s">
        <v>88</v>
      </c>
      <c r="AK4447" s="3">
        <v>4</v>
      </c>
      <c r="AL4447" s="3">
        <v>0</v>
      </c>
    </row>
    <row r="4448" spans="31:38" x14ac:dyDescent="0.25">
      <c r="AE4448" s="3" t="str">
        <f t="shared" si="147"/>
        <v>RA_534_85_4_202526</v>
      </c>
      <c r="AF4448" s="3">
        <v>202526</v>
      </c>
      <c r="AG4448" s="3" t="s">
        <v>193</v>
      </c>
      <c r="AH4448" s="3">
        <v>534</v>
      </c>
      <c r="AI4448" s="3">
        <v>85</v>
      </c>
      <c r="AJ4448" s="3" t="s">
        <v>88</v>
      </c>
      <c r="AK4448" s="3">
        <v>4</v>
      </c>
      <c r="AL4448" s="3">
        <v>90.977999999999994</v>
      </c>
    </row>
    <row r="4449" spans="31:38" x14ac:dyDescent="0.25">
      <c r="AE4449" s="3" t="str">
        <f t="shared" si="147"/>
        <v>RA_532_85_4_202526</v>
      </c>
      <c r="AF4449" s="3">
        <v>202526</v>
      </c>
      <c r="AG4449" s="3" t="s">
        <v>193</v>
      </c>
      <c r="AH4449" s="3">
        <v>532</v>
      </c>
      <c r="AI4449" s="3">
        <v>85</v>
      </c>
      <c r="AJ4449" s="3" t="s">
        <v>88</v>
      </c>
      <c r="AK4449" s="3">
        <v>4</v>
      </c>
      <c r="AL4449" s="3">
        <v>513.95000000000005</v>
      </c>
    </row>
    <row r="4450" spans="31:38" x14ac:dyDescent="0.25">
      <c r="AE4450" s="3" t="str">
        <f t="shared" si="147"/>
        <v>RA_530_85_4_202526</v>
      </c>
      <c r="AF4450" s="3">
        <v>202526</v>
      </c>
      <c r="AG4450" s="3" t="s">
        <v>193</v>
      </c>
      <c r="AH4450" s="3">
        <v>530</v>
      </c>
      <c r="AI4450" s="3">
        <v>85</v>
      </c>
      <c r="AJ4450" s="3" t="s">
        <v>88</v>
      </c>
      <c r="AK4450" s="3">
        <v>4</v>
      </c>
      <c r="AL4450" s="3">
        <v>58.366</v>
      </c>
    </row>
    <row r="4451" spans="31:38" x14ac:dyDescent="0.25">
      <c r="AE4451" s="3" t="str">
        <f t="shared" si="147"/>
        <v>RA_528_85_4_202526</v>
      </c>
      <c r="AF4451" s="3">
        <v>202526</v>
      </c>
      <c r="AG4451" s="3" t="s">
        <v>193</v>
      </c>
      <c r="AH4451" s="3">
        <v>528</v>
      </c>
      <c r="AI4451" s="3">
        <v>85</v>
      </c>
      <c r="AJ4451" s="3" t="s">
        <v>88</v>
      </c>
      <c r="AK4451" s="3">
        <v>4</v>
      </c>
      <c r="AL4451" s="3">
        <v>81</v>
      </c>
    </row>
    <row r="4452" spans="31:38" x14ac:dyDescent="0.25">
      <c r="AE4452" s="3" t="str">
        <f t="shared" si="147"/>
        <v>RA_582_85_4_202425</v>
      </c>
      <c r="AF4452" s="3">
        <v>202425</v>
      </c>
      <c r="AG4452" s="3" t="s">
        <v>193</v>
      </c>
      <c r="AH4452" s="3">
        <v>582</v>
      </c>
      <c r="AI4452" s="3">
        <v>85</v>
      </c>
      <c r="AJ4452" s="3" t="s">
        <v>88</v>
      </c>
      <c r="AK4452" s="3">
        <v>4</v>
      </c>
      <c r="AL4452" s="3">
        <v>0</v>
      </c>
    </row>
    <row r="4453" spans="31:38" x14ac:dyDescent="0.25">
      <c r="AE4453" s="3" t="str">
        <f t="shared" si="147"/>
        <v>RA_546_85_4_202425</v>
      </c>
      <c r="AF4453" s="3">
        <v>202425</v>
      </c>
      <c r="AG4453" s="3" t="s">
        <v>193</v>
      </c>
      <c r="AH4453" s="3">
        <v>546</v>
      </c>
      <c r="AI4453" s="3">
        <v>85</v>
      </c>
      <c r="AJ4453" s="3" t="s">
        <v>88</v>
      </c>
      <c r="AK4453" s="3">
        <v>4</v>
      </c>
      <c r="AL4453" s="3">
        <v>-66</v>
      </c>
    </row>
    <row r="4454" spans="31:38" x14ac:dyDescent="0.25">
      <c r="AE4454" s="3" t="str">
        <f t="shared" si="147"/>
        <v>RA_548_85_4_202425</v>
      </c>
      <c r="AF4454" s="3">
        <v>202425</v>
      </c>
      <c r="AG4454" s="3" t="s">
        <v>193</v>
      </c>
      <c r="AH4454" s="3">
        <v>548</v>
      </c>
      <c r="AI4454" s="3">
        <v>85</v>
      </c>
      <c r="AJ4454" s="3" t="s">
        <v>88</v>
      </c>
      <c r="AK4454" s="3">
        <v>4</v>
      </c>
      <c r="AL4454" s="3">
        <v>0</v>
      </c>
    </row>
    <row r="4455" spans="31:38" x14ac:dyDescent="0.25">
      <c r="AE4455" s="3" t="str">
        <f t="shared" si="147"/>
        <v>RA_550_85_4_202425</v>
      </c>
      <c r="AF4455" s="3">
        <v>202425</v>
      </c>
      <c r="AG4455" s="3" t="s">
        <v>193</v>
      </c>
      <c r="AH4455" s="3">
        <v>550</v>
      </c>
      <c r="AI4455" s="3">
        <v>85</v>
      </c>
      <c r="AJ4455" s="3" t="s">
        <v>88</v>
      </c>
      <c r="AK4455" s="3">
        <v>4</v>
      </c>
      <c r="AL4455" s="3">
        <v>34.091000000000001</v>
      </c>
    </row>
    <row r="4456" spans="31:38" x14ac:dyDescent="0.25">
      <c r="AE4456" s="3" t="str">
        <f t="shared" si="147"/>
        <v>RA_552_85_4_202425</v>
      </c>
      <c r="AF4456" s="3">
        <v>202425</v>
      </c>
      <c r="AG4456" s="3" t="s">
        <v>193</v>
      </c>
      <c r="AH4456" s="3">
        <v>552</v>
      </c>
      <c r="AI4456" s="3">
        <v>85</v>
      </c>
      <c r="AJ4456" s="3" t="s">
        <v>88</v>
      </c>
      <c r="AK4456" s="3">
        <v>4</v>
      </c>
      <c r="AL4456" s="3">
        <v>77.430000000000007</v>
      </c>
    </row>
    <row r="4457" spans="31:38" x14ac:dyDescent="0.25">
      <c r="AE4457" s="3" t="str">
        <f t="shared" si="147"/>
        <v>RA_562_85_4_202425</v>
      </c>
      <c r="AF4457" s="3">
        <v>202425</v>
      </c>
      <c r="AG4457" s="3" t="s">
        <v>193</v>
      </c>
      <c r="AH4457" s="3">
        <v>562</v>
      </c>
      <c r="AI4457" s="3">
        <v>85</v>
      </c>
      <c r="AJ4457" s="3" t="s">
        <v>88</v>
      </c>
      <c r="AK4457" s="3">
        <v>4</v>
      </c>
      <c r="AL4457" s="3">
        <v>0</v>
      </c>
    </row>
    <row r="4458" spans="31:38" x14ac:dyDescent="0.25">
      <c r="AE4458" s="3" t="str">
        <f t="shared" si="147"/>
        <v>RA_564_85_4_202425</v>
      </c>
      <c r="AF4458" s="3">
        <v>202425</v>
      </c>
      <c r="AG4458" s="3" t="s">
        <v>193</v>
      </c>
      <c r="AH4458" s="3">
        <v>564</v>
      </c>
      <c r="AI4458" s="3">
        <v>85</v>
      </c>
      <c r="AJ4458" s="3" t="s">
        <v>88</v>
      </c>
      <c r="AK4458" s="3">
        <v>4</v>
      </c>
      <c r="AL4458" s="3">
        <v>0</v>
      </c>
    </row>
    <row r="4459" spans="31:38" x14ac:dyDescent="0.25">
      <c r="AE4459" s="3" t="str">
        <f t="shared" si="147"/>
        <v>RA_566_85_4_202425</v>
      </c>
      <c r="AF4459" s="3">
        <v>202425</v>
      </c>
      <c r="AG4459" s="3" t="s">
        <v>193</v>
      </c>
      <c r="AH4459" s="3">
        <v>566</v>
      </c>
      <c r="AI4459" s="3">
        <v>85</v>
      </c>
      <c r="AJ4459" s="3" t="s">
        <v>88</v>
      </c>
      <c r="AK4459" s="3">
        <v>4</v>
      </c>
      <c r="AL4459" s="3">
        <v>0</v>
      </c>
    </row>
    <row r="4460" spans="31:38" x14ac:dyDescent="0.25">
      <c r="AE4460" s="3" t="str">
        <f t="shared" si="147"/>
        <v>RA_568_85_4_202425</v>
      </c>
      <c r="AF4460" s="3">
        <v>202425</v>
      </c>
      <c r="AG4460" s="3" t="s">
        <v>193</v>
      </c>
      <c r="AH4460" s="3">
        <v>568</v>
      </c>
      <c r="AI4460" s="3">
        <v>85</v>
      </c>
      <c r="AJ4460" s="3" t="s">
        <v>88</v>
      </c>
      <c r="AK4460" s="3">
        <v>4</v>
      </c>
      <c r="AL4460" s="3">
        <v>0</v>
      </c>
    </row>
    <row r="4461" spans="31:38" x14ac:dyDescent="0.25">
      <c r="AE4461" s="3" t="str">
        <f t="shared" si="147"/>
        <v>RA_572_85_4_202425</v>
      </c>
      <c r="AF4461" s="3">
        <v>202425</v>
      </c>
      <c r="AG4461" s="3" t="s">
        <v>193</v>
      </c>
      <c r="AH4461" s="3">
        <v>572</v>
      </c>
      <c r="AI4461" s="3">
        <v>85</v>
      </c>
      <c r="AJ4461" s="3" t="s">
        <v>88</v>
      </c>
      <c r="AK4461" s="3">
        <v>4</v>
      </c>
      <c r="AL4461" s="3">
        <v>0</v>
      </c>
    </row>
    <row r="4462" spans="31:38" x14ac:dyDescent="0.25">
      <c r="AE4462" s="3" t="str">
        <f t="shared" si="147"/>
        <v>RA_576_85_4_202425</v>
      </c>
      <c r="AF4462" s="3">
        <v>202425</v>
      </c>
      <c r="AG4462" s="3" t="s">
        <v>193</v>
      </c>
      <c r="AH4462" s="3">
        <v>576</v>
      </c>
      <c r="AI4462" s="3">
        <v>85</v>
      </c>
      <c r="AJ4462" s="3" t="s">
        <v>88</v>
      </c>
      <c r="AK4462" s="3">
        <v>4</v>
      </c>
      <c r="AL4462" s="3">
        <v>0</v>
      </c>
    </row>
    <row r="4463" spans="31:38" x14ac:dyDescent="0.25">
      <c r="AE4463" s="3" t="str">
        <f t="shared" si="147"/>
        <v>RA_584_85_4_202425</v>
      </c>
      <c r="AF4463" s="3">
        <v>202425</v>
      </c>
      <c r="AG4463" s="3" t="s">
        <v>193</v>
      </c>
      <c r="AH4463" s="3">
        <v>584</v>
      </c>
      <c r="AI4463" s="3">
        <v>85</v>
      </c>
      <c r="AJ4463" s="3" t="s">
        <v>88</v>
      </c>
      <c r="AK4463" s="3">
        <v>4</v>
      </c>
      <c r="AL4463" s="3">
        <v>0</v>
      </c>
    </row>
    <row r="4464" spans="31:38" x14ac:dyDescent="0.25">
      <c r="AE4464" s="3" t="str">
        <f t="shared" si="147"/>
        <v>RA_544_85_4_202425</v>
      </c>
      <c r="AF4464" s="3">
        <v>202425</v>
      </c>
      <c r="AG4464" s="3" t="s">
        <v>193</v>
      </c>
      <c r="AH4464" s="3">
        <v>544</v>
      </c>
      <c r="AI4464" s="3">
        <v>85</v>
      </c>
      <c r="AJ4464" s="3" t="s">
        <v>88</v>
      </c>
      <c r="AK4464" s="3">
        <v>4</v>
      </c>
      <c r="AL4464" s="3">
        <v>0</v>
      </c>
    </row>
    <row r="4465" spans="31:38" x14ac:dyDescent="0.25">
      <c r="AE4465" s="3" t="str">
        <f t="shared" si="147"/>
        <v>RA_542_85_4_202425</v>
      </c>
      <c r="AF4465" s="3">
        <v>202425</v>
      </c>
      <c r="AG4465" s="3" t="s">
        <v>193</v>
      </c>
      <c r="AH4465" s="3">
        <v>542</v>
      </c>
      <c r="AI4465" s="3">
        <v>85</v>
      </c>
      <c r="AJ4465" s="3" t="s">
        <v>88</v>
      </c>
      <c r="AK4465" s="3">
        <v>4</v>
      </c>
      <c r="AL4465" s="3">
        <v>-85.945999999999998</v>
      </c>
    </row>
    <row r="4466" spans="31:38" x14ac:dyDescent="0.25">
      <c r="AE4466" s="3" t="str">
        <f t="shared" si="147"/>
        <v>RA_574_85_4_202425</v>
      </c>
      <c r="AF4466" s="3">
        <v>202425</v>
      </c>
      <c r="AG4466" s="3" t="s">
        <v>193</v>
      </c>
      <c r="AH4466" s="3">
        <v>574</v>
      </c>
      <c r="AI4466" s="3">
        <v>85</v>
      </c>
      <c r="AJ4466" s="3" t="s">
        <v>88</v>
      </c>
      <c r="AK4466" s="3">
        <v>4</v>
      </c>
      <c r="AL4466" s="3">
        <v>0</v>
      </c>
    </row>
    <row r="4467" spans="31:38" x14ac:dyDescent="0.25">
      <c r="AE4467" s="3" t="str">
        <f t="shared" si="147"/>
        <v>RA_522_85_4_202425</v>
      </c>
      <c r="AF4467" s="3">
        <v>202425</v>
      </c>
      <c r="AG4467" s="3" t="s">
        <v>193</v>
      </c>
      <c r="AH4467" s="3">
        <v>522</v>
      </c>
      <c r="AI4467" s="3">
        <v>85</v>
      </c>
      <c r="AJ4467" s="3" t="s">
        <v>88</v>
      </c>
      <c r="AK4467" s="3">
        <v>4</v>
      </c>
      <c r="AL4467" s="3">
        <v>149.113</v>
      </c>
    </row>
    <row r="4468" spans="31:38" x14ac:dyDescent="0.25">
      <c r="AE4468" s="3" t="str">
        <f t="shared" si="147"/>
        <v>RA_512_85_4_202425</v>
      </c>
      <c r="AF4468" s="3">
        <v>202425</v>
      </c>
      <c r="AG4468" s="3" t="s">
        <v>193</v>
      </c>
      <c r="AH4468" s="3">
        <v>512</v>
      </c>
      <c r="AI4468" s="3">
        <v>85</v>
      </c>
      <c r="AJ4468" s="3" t="s">
        <v>88</v>
      </c>
      <c r="AK4468" s="3">
        <v>4</v>
      </c>
      <c r="AL4468" s="3">
        <v>0</v>
      </c>
    </row>
    <row r="4469" spans="31:38" x14ac:dyDescent="0.25">
      <c r="AE4469" s="3" t="str">
        <f t="shared" si="147"/>
        <v>RA_545_85_4_202425</v>
      </c>
      <c r="AF4469" s="3">
        <v>202425</v>
      </c>
      <c r="AG4469" s="3" t="s">
        <v>193</v>
      </c>
      <c r="AH4469" s="3">
        <v>545</v>
      </c>
      <c r="AI4469" s="3">
        <v>85</v>
      </c>
      <c r="AJ4469" s="3" t="s">
        <v>88</v>
      </c>
      <c r="AK4469" s="3">
        <v>4</v>
      </c>
      <c r="AL4469" s="3">
        <v>1.6197285178604959</v>
      </c>
    </row>
    <row r="4470" spans="31:38" x14ac:dyDescent="0.25">
      <c r="AE4470" s="3" t="str">
        <f t="shared" si="147"/>
        <v>RA_586_85_4_202425</v>
      </c>
      <c r="AF4470" s="3">
        <v>202425</v>
      </c>
      <c r="AG4470" s="3" t="s">
        <v>193</v>
      </c>
      <c r="AH4470" s="3">
        <v>586</v>
      </c>
      <c r="AI4470" s="3">
        <v>85</v>
      </c>
      <c r="AJ4470" s="3" t="s">
        <v>88</v>
      </c>
      <c r="AK4470" s="3">
        <v>4</v>
      </c>
      <c r="AL4470" s="3">
        <v>0</v>
      </c>
    </row>
    <row r="4471" spans="31:38" x14ac:dyDescent="0.25">
      <c r="AE4471" s="3" t="str">
        <f t="shared" si="147"/>
        <v>RA_516_85_4_202425</v>
      </c>
      <c r="AF4471" s="3">
        <v>202425</v>
      </c>
      <c r="AG4471" s="3" t="s">
        <v>193</v>
      </c>
      <c r="AH4471" s="3">
        <v>516</v>
      </c>
      <c r="AI4471" s="3">
        <v>85</v>
      </c>
      <c r="AJ4471" s="3" t="s">
        <v>88</v>
      </c>
      <c r="AK4471" s="3">
        <v>4</v>
      </c>
      <c r="AL4471" s="3">
        <v>0</v>
      </c>
    </row>
    <row r="4472" spans="31:38" x14ac:dyDescent="0.25">
      <c r="AE4472" s="3" t="str">
        <f t="shared" si="147"/>
        <v>RA_520_85_4_202425</v>
      </c>
      <c r="AF4472" s="3">
        <v>202425</v>
      </c>
      <c r="AG4472" s="3" t="s">
        <v>193</v>
      </c>
      <c r="AH4472" s="3">
        <v>520</v>
      </c>
      <c r="AI4472" s="3">
        <v>85</v>
      </c>
      <c r="AJ4472" s="3" t="s">
        <v>88</v>
      </c>
      <c r="AK4472" s="3">
        <v>4</v>
      </c>
      <c r="AL4472" s="3">
        <v>256.05900000000003</v>
      </c>
    </row>
    <row r="4473" spans="31:38" x14ac:dyDescent="0.25">
      <c r="AE4473" s="3" t="str">
        <f t="shared" si="147"/>
        <v>RA_514_85_4_202425</v>
      </c>
      <c r="AF4473" s="3">
        <v>202425</v>
      </c>
      <c r="AG4473" s="3" t="s">
        <v>193</v>
      </c>
      <c r="AH4473" s="3">
        <v>514</v>
      </c>
      <c r="AI4473" s="3">
        <v>85</v>
      </c>
      <c r="AJ4473" s="3" t="s">
        <v>88</v>
      </c>
      <c r="AK4473" s="3">
        <v>4</v>
      </c>
      <c r="AL4473" s="3">
        <v>59.92</v>
      </c>
    </row>
    <row r="4474" spans="31:38" x14ac:dyDescent="0.25">
      <c r="AE4474" s="3" t="str">
        <f t="shared" si="147"/>
        <v>RA_524_85_4_202425</v>
      </c>
      <c r="AF4474" s="3">
        <v>202425</v>
      </c>
      <c r="AG4474" s="3" t="s">
        <v>193</v>
      </c>
      <c r="AH4474" s="3">
        <v>524</v>
      </c>
      <c r="AI4474" s="3">
        <v>85</v>
      </c>
      <c r="AJ4474" s="3" t="s">
        <v>88</v>
      </c>
      <c r="AK4474" s="3">
        <v>4</v>
      </c>
      <c r="AL4474" s="3">
        <v>-0.5</v>
      </c>
    </row>
    <row r="4475" spans="31:38" x14ac:dyDescent="0.25">
      <c r="AE4475" s="3" t="str">
        <f t="shared" si="147"/>
        <v>RA_526_85_4_202425</v>
      </c>
      <c r="AF4475" s="3">
        <v>202425</v>
      </c>
      <c r="AG4475" s="3" t="s">
        <v>193</v>
      </c>
      <c r="AH4475" s="3">
        <v>526</v>
      </c>
      <c r="AI4475" s="3">
        <v>85</v>
      </c>
      <c r="AJ4475" s="3" t="s">
        <v>88</v>
      </c>
      <c r="AK4475" s="3">
        <v>4</v>
      </c>
      <c r="AL4475" s="3">
        <v>0</v>
      </c>
    </row>
    <row r="4476" spans="31:38" x14ac:dyDescent="0.25">
      <c r="AE4476" s="3" t="str">
        <f t="shared" si="147"/>
        <v>RA_528_85_4_202425</v>
      </c>
      <c r="AF4476" s="3">
        <v>202425</v>
      </c>
      <c r="AG4476" s="3" t="s">
        <v>193</v>
      </c>
      <c r="AH4476" s="3">
        <v>528</v>
      </c>
      <c r="AI4476" s="3">
        <v>85</v>
      </c>
      <c r="AJ4476" s="3" t="s">
        <v>88</v>
      </c>
      <c r="AK4476" s="3">
        <v>4</v>
      </c>
      <c r="AL4476" s="3">
        <v>49</v>
      </c>
    </row>
    <row r="4477" spans="31:38" x14ac:dyDescent="0.25">
      <c r="AE4477" s="3" t="str">
        <f t="shared" si="147"/>
        <v>RA_530_85_4_202425</v>
      </c>
      <c r="AF4477" s="3">
        <v>202425</v>
      </c>
      <c r="AG4477" s="3" t="s">
        <v>193</v>
      </c>
      <c r="AH4477" s="3">
        <v>530</v>
      </c>
      <c r="AI4477" s="3">
        <v>85</v>
      </c>
      <c r="AJ4477" s="3" t="s">
        <v>88</v>
      </c>
      <c r="AK4477" s="3">
        <v>4</v>
      </c>
      <c r="AL4477" s="3">
        <v>54</v>
      </c>
    </row>
    <row r="4478" spans="31:38" x14ac:dyDescent="0.25">
      <c r="AE4478" s="3" t="str">
        <f t="shared" si="147"/>
        <v>RA_532_85_4_202425</v>
      </c>
      <c r="AF4478" s="3">
        <v>202425</v>
      </c>
      <c r="AG4478" s="3" t="s">
        <v>193</v>
      </c>
      <c r="AH4478" s="3">
        <v>532</v>
      </c>
      <c r="AI4478" s="3">
        <v>85</v>
      </c>
      <c r="AJ4478" s="3" t="s">
        <v>88</v>
      </c>
      <c r="AK4478" s="3">
        <v>4</v>
      </c>
      <c r="AL4478" s="3">
        <v>321.15499999999997</v>
      </c>
    </row>
    <row r="4479" spans="31:38" x14ac:dyDescent="0.25">
      <c r="AE4479" s="3" t="str">
        <f t="shared" si="147"/>
        <v>RA_534_85_4_202425</v>
      </c>
      <c r="AF4479" s="3">
        <v>202425</v>
      </c>
      <c r="AG4479" s="3" t="s">
        <v>193</v>
      </c>
      <c r="AH4479" s="3">
        <v>534</v>
      </c>
      <c r="AI4479" s="3">
        <v>85</v>
      </c>
      <c r="AJ4479" s="3" t="s">
        <v>88</v>
      </c>
      <c r="AK4479" s="3">
        <v>4</v>
      </c>
      <c r="AL4479" s="3">
        <v>142.68</v>
      </c>
    </row>
    <row r="4480" spans="31:38" x14ac:dyDescent="0.25">
      <c r="AE4480" s="3" t="str">
        <f t="shared" si="147"/>
        <v>RA_536_85_4_202425</v>
      </c>
      <c r="AF4480" s="3">
        <v>202425</v>
      </c>
      <c r="AG4480" s="3" t="s">
        <v>193</v>
      </c>
      <c r="AH4480" s="3">
        <v>536</v>
      </c>
      <c r="AI4480" s="3">
        <v>85</v>
      </c>
      <c r="AJ4480" s="3" t="s">
        <v>88</v>
      </c>
      <c r="AK4480" s="3">
        <v>4</v>
      </c>
      <c r="AL4480" s="3">
        <v>0</v>
      </c>
    </row>
    <row r="4481" spans="31:38" x14ac:dyDescent="0.25">
      <c r="AE4481" s="3" t="str">
        <f t="shared" si="147"/>
        <v>RA_538_85_4_202425</v>
      </c>
      <c r="AF4481" s="3">
        <v>202425</v>
      </c>
      <c r="AG4481" s="3" t="s">
        <v>193</v>
      </c>
      <c r="AH4481" s="3">
        <v>538</v>
      </c>
      <c r="AI4481" s="3">
        <v>85</v>
      </c>
      <c r="AJ4481" s="3" t="s">
        <v>88</v>
      </c>
      <c r="AK4481" s="3">
        <v>4</v>
      </c>
      <c r="AL4481" s="3">
        <v>0</v>
      </c>
    </row>
    <row r="4482" spans="31:38" x14ac:dyDescent="0.25">
      <c r="AE4482" s="3" t="str">
        <f t="shared" si="147"/>
        <v>RA_540_85_4_202425</v>
      </c>
      <c r="AF4482" s="3">
        <v>202425</v>
      </c>
      <c r="AG4482" s="3" t="s">
        <v>193</v>
      </c>
      <c r="AH4482" s="3">
        <v>540</v>
      </c>
      <c r="AI4482" s="3">
        <v>85</v>
      </c>
      <c r="AJ4482" s="3" t="s">
        <v>88</v>
      </c>
      <c r="AK4482" s="3">
        <v>4</v>
      </c>
      <c r="AL4482" s="3">
        <v>8.5500000000000007</v>
      </c>
    </row>
    <row r="4483" spans="31:38" x14ac:dyDescent="0.25">
      <c r="AE4483" s="3" t="str">
        <f t="shared" si="147"/>
        <v>RA_518_85_4_202425</v>
      </c>
      <c r="AF4483" s="3">
        <v>202425</v>
      </c>
      <c r="AG4483" s="3" t="s">
        <v>193</v>
      </c>
      <c r="AH4483" s="3">
        <v>518</v>
      </c>
      <c r="AI4483" s="3">
        <v>85</v>
      </c>
      <c r="AJ4483" s="3" t="s">
        <v>88</v>
      </c>
      <c r="AK4483" s="3">
        <v>4</v>
      </c>
      <c r="AL4483" s="3">
        <v>0</v>
      </c>
    </row>
    <row r="4484" spans="31:38" x14ac:dyDescent="0.25">
      <c r="AE4484" s="3" t="str">
        <f t="shared" ref="AE4484:AE4547" si="148">AG4484&amp;"_"&amp;AH4484&amp;"_"&amp;AI4484&amp;"_"&amp;AK4484&amp;"_"&amp;AF4484</f>
        <v>RA_562_89_4_202526</v>
      </c>
      <c r="AF4484" s="3">
        <v>202526</v>
      </c>
      <c r="AG4484" s="3" t="s">
        <v>193</v>
      </c>
      <c r="AH4484" s="3">
        <v>562</v>
      </c>
      <c r="AI4484" s="3">
        <v>89</v>
      </c>
      <c r="AJ4484" s="3" t="s">
        <v>429</v>
      </c>
      <c r="AK4484" s="3">
        <v>4</v>
      </c>
      <c r="AL4484" s="3">
        <v>0</v>
      </c>
    </row>
    <row r="4485" spans="31:38" x14ac:dyDescent="0.25">
      <c r="AE4485" s="3" t="str">
        <f t="shared" si="148"/>
        <v>RA_552_89_4_202526</v>
      </c>
      <c r="AF4485" s="3">
        <v>202526</v>
      </c>
      <c r="AG4485" s="3" t="s">
        <v>193</v>
      </c>
      <c r="AH4485" s="3">
        <v>552</v>
      </c>
      <c r="AI4485" s="3">
        <v>89</v>
      </c>
      <c r="AJ4485" s="3" t="s">
        <v>429</v>
      </c>
      <c r="AK4485" s="3">
        <v>4</v>
      </c>
      <c r="AL4485" s="3">
        <v>4281.4740000000002</v>
      </c>
    </row>
    <row r="4486" spans="31:38" x14ac:dyDescent="0.25">
      <c r="AE4486" s="3" t="str">
        <f t="shared" si="148"/>
        <v>RA_550_89_4_202526</v>
      </c>
      <c r="AF4486" s="3">
        <v>202526</v>
      </c>
      <c r="AG4486" s="3" t="s">
        <v>193</v>
      </c>
      <c r="AH4486" s="3">
        <v>550</v>
      </c>
      <c r="AI4486" s="3">
        <v>89</v>
      </c>
      <c r="AJ4486" s="3" t="s">
        <v>429</v>
      </c>
      <c r="AK4486" s="3">
        <v>4</v>
      </c>
      <c r="AL4486" s="3">
        <v>1283.3399999999999</v>
      </c>
    </row>
    <row r="4487" spans="31:38" x14ac:dyDescent="0.25">
      <c r="AE4487" s="3" t="str">
        <f t="shared" si="148"/>
        <v>RA_548_89_4_202526</v>
      </c>
      <c r="AF4487" s="3">
        <v>202526</v>
      </c>
      <c r="AG4487" s="3" t="s">
        <v>193</v>
      </c>
      <c r="AH4487" s="3">
        <v>548</v>
      </c>
      <c r="AI4487" s="3">
        <v>89</v>
      </c>
      <c r="AJ4487" s="3" t="s">
        <v>429</v>
      </c>
      <c r="AK4487" s="3">
        <v>4</v>
      </c>
      <c r="AL4487" s="3">
        <v>1208.309</v>
      </c>
    </row>
    <row r="4488" spans="31:38" x14ac:dyDescent="0.25">
      <c r="AE4488" s="3" t="str">
        <f t="shared" si="148"/>
        <v>RA_564_89_4_202526</v>
      </c>
      <c r="AF4488" s="3">
        <v>202526</v>
      </c>
      <c r="AG4488" s="3" t="s">
        <v>193</v>
      </c>
      <c r="AH4488" s="3">
        <v>564</v>
      </c>
      <c r="AI4488" s="3">
        <v>89</v>
      </c>
      <c r="AJ4488" s="3" t="s">
        <v>429</v>
      </c>
      <c r="AK4488" s="3">
        <v>4</v>
      </c>
      <c r="AL4488" s="3">
        <v>0</v>
      </c>
    </row>
    <row r="4489" spans="31:38" x14ac:dyDescent="0.25">
      <c r="AE4489" s="3" t="str">
        <f t="shared" si="148"/>
        <v>RA_545_89_4_202526</v>
      </c>
      <c r="AF4489" s="3">
        <v>202526</v>
      </c>
      <c r="AG4489" s="3" t="s">
        <v>193</v>
      </c>
      <c r="AH4489" s="3">
        <v>545</v>
      </c>
      <c r="AI4489" s="3">
        <v>89</v>
      </c>
      <c r="AJ4489" s="3" t="s">
        <v>429</v>
      </c>
      <c r="AK4489" s="3">
        <v>4</v>
      </c>
      <c r="AL4489" s="3">
        <v>1348.338</v>
      </c>
    </row>
    <row r="4490" spans="31:38" x14ac:dyDescent="0.25">
      <c r="AE4490" s="3" t="str">
        <f t="shared" si="148"/>
        <v>RA_576_89_4_202526</v>
      </c>
      <c r="AF4490" s="3">
        <v>202526</v>
      </c>
      <c r="AG4490" s="3" t="s">
        <v>193</v>
      </c>
      <c r="AH4490" s="3">
        <v>576</v>
      </c>
      <c r="AI4490" s="3">
        <v>89</v>
      </c>
      <c r="AJ4490" s="3" t="s">
        <v>429</v>
      </c>
      <c r="AK4490" s="3">
        <v>4</v>
      </c>
      <c r="AL4490" s="3">
        <v>0</v>
      </c>
    </row>
    <row r="4491" spans="31:38" x14ac:dyDescent="0.25">
      <c r="AE4491" s="3" t="str">
        <f t="shared" si="148"/>
        <v>RA_546_89_4_202526</v>
      </c>
      <c r="AF4491" s="3">
        <v>202526</v>
      </c>
      <c r="AG4491" s="3" t="s">
        <v>193</v>
      </c>
      <c r="AH4491" s="3">
        <v>546</v>
      </c>
      <c r="AI4491" s="3">
        <v>89</v>
      </c>
      <c r="AJ4491" s="3" t="s">
        <v>429</v>
      </c>
      <c r="AK4491" s="3">
        <v>4</v>
      </c>
      <c r="AL4491" s="3">
        <v>1441</v>
      </c>
    </row>
    <row r="4492" spans="31:38" x14ac:dyDescent="0.25">
      <c r="AE4492" s="3" t="str">
        <f t="shared" si="148"/>
        <v>RA_566_89_4_202526</v>
      </c>
      <c r="AF4492" s="3">
        <v>202526</v>
      </c>
      <c r="AG4492" s="3" t="s">
        <v>193</v>
      </c>
      <c r="AH4492" s="3">
        <v>566</v>
      </c>
      <c r="AI4492" s="3">
        <v>89</v>
      </c>
      <c r="AJ4492" s="3" t="s">
        <v>429</v>
      </c>
      <c r="AK4492" s="3">
        <v>4</v>
      </c>
      <c r="AL4492" s="3">
        <v>0</v>
      </c>
    </row>
    <row r="4493" spans="31:38" x14ac:dyDescent="0.25">
      <c r="AE4493" s="3" t="str">
        <f t="shared" si="148"/>
        <v>RA_568_89_4_202526</v>
      </c>
      <c r="AF4493" s="3">
        <v>202526</v>
      </c>
      <c r="AG4493" s="3" t="s">
        <v>193</v>
      </c>
      <c r="AH4493" s="3">
        <v>568</v>
      </c>
      <c r="AI4493" s="3">
        <v>89</v>
      </c>
      <c r="AJ4493" s="3" t="s">
        <v>429</v>
      </c>
      <c r="AK4493" s="3">
        <v>4</v>
      </c>
      <c r="AL4493" s="3">
        <v>0</v>
      </c>
    </row>
    <row r="4494" spans="31:38" x14ac:dyDescent="0.25">
      <c r="AE4494" s="3" t="str">
        <f t="shared" si="148"/>
        <v>RA_586_89_4_202526</v>
      </c>
      <c r="AF4494" s="3">
        <v>202526</v>
      </c>
      <c r="AG4494" s="3" t="s">
        <v>193</v>
      </c>
      <c r="AH4494" s="3">
        <v>586</v>
      </c>
      <c r="AI4494" s="3">
        <v>89</v>
      </c>
      <c r="AJ4494" s="3" t="s">
        <v>429</v>
      </c>
      <c r="AK4494" s="3">
        <v>4</v>
      </c>
      <c r="AL4494" s="3">
        <v>0</v>
      </c>
    </row>
    <row r="4495" spans="31:38" x14ac:dyDescent="0.25">
      <c r="AE4495" s="3" t="str">
        <f t="shared" si="148"/>
        <v>RA_574_89_4_202526</v>
      </c>
      <c r="AF4495" s="3">
        <v>202526</v>
      </c>
      <c r="AG4495" s="3" t="s">
        <v>193</v>
      </c>
      <c r="AH4495" s="3">
        <v>574</v>
      </c>
      <c r="AI4495" s="3">
        <v>89</v>
      </c>
      <c r="AJ4495" s="3" t="s">
        <v>429</v>
      </c>
      <c r="AK4495" s="3">
        <v>4</v>
      </c>
      <c r="AL4495" s="3">
        <v>0</v>
      </c>
    </row>
    <row r="4496" spans="31:38" x14ac:dyDescent="0.25">
      <c r="AE4496" s="3" t="str">
        <f t="shared" si="148"/>
        <v>RA_582_89_4_202526</v>
      </c>
      <c r="AF4496" s="3">
        <v>202526</v>
      </c>
      <c r="AG4496" s="3" t="s">
        <v>193</v>
      </c>
      <c r="AH4496" s="3">
        <v>582</v>
      </c>
      <c r="AI4496" s="3">
        <v>89</v>
      </c>
      <c r="AJ4496" s="3" t="s">
        <v>429</v>
      </c>
      <c r="AK4496" s="3">
        <v>4</v>
      </c>
      <c r="AL4496" s="3">
        <v>0</v>
      </c>
    </row>
    <row r="4497" spans="31:38" x14ac:dyDescent="0.25">
      <c r="AE4497" s="3" t="str">
        <f t="shared" si="148"/>
        <v>RA_544_89_4_202526</v>
      </c>
      <c r="AF4497" s="3">
        <v>202526</v>
      </c>
      <c r="AG4497" s="3" t="s">
        <v>193</v>
      </c>
      <c r="AH4497" s="3">
        <v>544</v>
      </c>
      <c r="AI4497" s="3">
        <v>89</v>
      </c>
      <c r="AJ4497" s="3" t="s">
        <v>429</v>
      </c>
      <c r="AK4497" s="3">
        <v>4</v>
      </c>
      <c r="AL4497" s="3">
        <v>846.64255405405402</v>
      </c>
    </row>
    <row r="4498" spans="31:38" x14ac:dyDescent="0.25">
      <c r="AE4498" s="3" t="str">
        <f t="shared" si="148"/>
        <v>RA_584_89_4_202526</v>
      </c>
      <c r="AF4498" s="3">
        <v>202526</v>
      </c>
      <c r="AG4498" s="3" t="s">
        <v>193</v>
      </c>
      <c r="AH4498" s="3">
        <v>584</v>
      </c>
      <c r="AI4498" s="3">
        <v>89</v>
      </c>
      <c r="AJ4498" s="3" t="s">
        <v>429</v>
      </c>
      <c r="AK4498" s="3">
        <v>4</v>
      </c>
      <c r="AL4498" s="3">
        <v>0</v>
      </c>
    </row>
    <row r="4499" spans="31:38" x14ac:dyDescent="0.25">
      <c r="AE4499" s="3" t="str">
        <f t="shared" si="148"/>
        <v>RA_572_89_4_202526</v>
      </c>
      <c r="AF4499" s="3">
        <v>202526</v>
      </c>
      <c r="AG4499" s="3" t="s">
        <v>193</v>
      </c>
      <c r="AH4499" s="3">
        <v>572</v>
      </c>
      <c r="AI4499" s="3">
        <v>89</v>
      </c>
      <c r="AJ4499" s="3" t="s">
        <v>429</v>
      </c>
      <c r="AK4499" s="3">
        <v>4</v>
      </c>
      <c r="AL4499" s="3">
        <v>0</v>
      </c>
    </row>
    <row r="4500" spans="31:38" x14ac:dyDescent="0.25">
      <c r="AE4500" s="3" t="str">
        <f t="shared" si="148"/>
        <v>RA_522_89_4_202526</v>
      </c>
      <c r="AF4500" s="3">
        <v>202526</v>
      </c>
      <c r="AG4500" s="3" t="s">
        <v>193</v>
      </c>
      <c r="AH4500" s="3">
        <v>522</v>
      </c>
      <c r="AI4500" s="3">
        <v>89</v>
      </c>
      <c r="AJ4500" s="3" t="s">
        <v>429</v>
      </c>
      <c r="AK4500" s="3">
        <v>4</v>
      </c>
      <c r="AL4500" s="3">
        <v>510.29199999999997</v>
      </c>
    </row>
    <row r="4501" spans="31:38" x14ac:dyDescent="0.25">
      <c r="AE4501" s="3" t="str">
        <f t="shared" si="148"/>
        <v>RA_542_89_4_202526</v>
      </c>
      <c r="AF4501" s="3">
        <v>202526</v>
      </c>
      <c r="AG4501" s="3" t="s">
        <v>193</v>
      </c>
      <c r="AH4501" s="3">
        <v>542</v>
      </c>
      <c r="AI4501" s="3">
        <v>89</v>
      </c>
      <c r="AJ4501" s="3" t="s">
        <v>429</v>
      </c>
      <c r="AK4501" s="3">
        <v>4</v>
      </c>
      <c r="AL4501" s="3">
        <v>782.93200000000002</v>
      </c>
    </row>
    <row r="4502" spans="31:38" x14ac:dyDescent="0.25">
      <c r="AE4502" s="3" t="str">
        <f t="shared" si="148"/>
        <v>RA_514_89_4_202526</v>
      </c>
      <c r="AF4502" s="3">
        <v>202526</v>
      </c>
      <c r="AG4502" s="3" t="s">
        <v>193</v>
      </c>
      <c r="AH4502" s="3">
        <v>514</v>
      </c>
      <c r="AI4502" s="3">
        <v>89</v>
      </c>
      <c r="AJ4502" s="3" t="s">
        <v>429</v>
      </c>
      <c r="AK4502" s="3">
        <v>4</v>
      </c>
      <c r="AL4502" s="3">
        <v>1106.808</v>
      </c>
    </row>
    <row r="4503" spans="31:38" x14ac:dyDescent="0.25">
      <c r="AE4503" s="3" t="str">
        <f t="shared" si="148"/>
        <v>RA_516_89_4_202526</v>
      </c>
      <c r="AF4503" s="3">
        <v>202526</v>
      </c>
      <c r="AG4503" s="3" t="s">
        <v>193</v>
      </c>
      <c r="AH4503" s="3">
        <v>516</v>
      </c>
      <c r="AI4503" s="3">
        <v>89</v>
      </c>
      <c r="AJ4503" s="3" t="s">
        <v>429</v>
      </c>
      <c r="AK4503" s="3">
        <v>4</v>
      </c>
      <c r="AL4503" s="3">
        <v>1351.384</v>
      </c>
    </row>
    <row r="4504" spans="31:38" x14ac:dyDescent="0.25">
      <c r="AE4504" s="3" t="str">
        <f t="shared" si="148"/>
        <v>RA_520_89_4_202526</v>
      </c>
      <c r="AF4504" s="3">
        <v>202526</v>
      </c>
      <c r="AG4504" s="3" t="s">
        <v>193</v>
      </c>
      <c r="AH4504" s="3">
        <v>520</v>
      </c>
      <c r="AI4504" s="3">
        <v>89</v>
      </c>
      <c r="AJ4504" s="3" t="s">
        <v>429</v>
      </c>
      <c r="AK4504" s="3">
        <v>4</v>
      </c>
      <c r="AL4504" s="3">
        <v>1219.1089999999999</v>
      </c>
    </row>
    <row r="4505" spans="31:38" x14ac:dyDescent="0.25">
      <c r="AE4505" s="3" t="str">
        <f t="shared" si="148"/>
        <v>RA_512_89_4_202526</v>
      </c>
      <c r="AF4505" s="3">
        <v>202526</v>
      </c>
      <c r="AG4505" s="3" t="s">
        <v>193</v>
      </c>
      <c r="AH4505" s="3">
        <v>512</v>
      </c>
      <c r="AI4505" s="3">
        <v>89</v>
      </c>
      <c r="AJ4505" s="3" t="s">
        <v>429</v>
      </c>
      <c r="AK4505" s="3">
        <v>4</v>
      </c>
      <c r="AL4505" s="3">
        <v>3681</v>
      </c>
    </row>
    <row r="4506" spans="31:38" x14ac:dyDescent="0.25">
      <c r="AE4506" s="3" t="str">
        <f t="shared" si="148"/>
        <v>RA_524_89_4_202526</v>
      </c>
      <c r="AF4506" s="3">
        <v>202526</v>
      </c>
      <c r="AG4506" s="3" t="s">
        <v>193</v>
      </c>
      <c r="AH4506" s="3">
        <v>524</v>
      </c>
      <c r="AI4506" s="3">
        <v>89</v>
      </c>
      <c r="AJ4506" s="3" t="s">
        <v>429</v>
      </c>
      <c r="AK4506" s="3">
        <v>4</v>
      </c>
      <c r="AL4506" s="3">
        <v>4963.0649999999996</v>
      </c>
    </row>
    <row r="4507" spans="31:38" x14ac:dyDescent="0.25">
      <c r="AE4507" s="3" t="str">
        <f t="shared" si="148"/>
        <v>RA_526_89_4_202526</v>
      </c>
      <c r="AF4507" s="3">
        <v>202526</v>
      </c>
      <c r="AG4507" s="3" t="s">
        <v>193</v>
      </c>
      <c r="AH4507" s="3">
        <v>526</v>
      </c>
      <c r="AI4507" s="3">
        <v>89</v>
      </c>
      <c r="AJ4507" s="3" t="s">
        <v>429</v>
      </c>
      <c r="AK4507" s="3">
        <v>4</v>
      </c>
      <c r="AL4507" s="3">
        <v>3037</v>
      </c>
    </row>
    <row r="4508" spans="31:38" x14ac:dyDescent="0.25">
      <c r="AE4508" s="3" t="str">
        <f t="shared" si="148"/>
        <v>RA_528_89_4_202526</v>
      </c>
      <c r="AF4508" s="3">
        <v>202526</v>
      </c>
      <c r="AG4508" s="3" t="s">
        <v>193</v>
      </c>
      <c r="AH4508" s="3">
        <v>528</v>
      </c>
      <c r="AI4508" s="3">
        <v>89</v>
      </c>
      <c r="AJ4508" s="3" t="s">
        <v>429</v>
      </c>
      <c r="AK4508" s="3">
        <v>4</v>
      </c>
      <c r="AL4508" s="3">
        <v>5320</v>
      </c>
    </row>
    <row r="4509" spans="31:38" x14ac:dyDescent="0.25">
      <c r="AE4509" s="3" t="str">
        <f t="shared" si="148"/>
        <v>RA_530_89_4_202526</v>
      </c>
      <c r="AF4509" s="3">
        <v>202526</v>
      </c>
      <c r="AG4509" s="3" t="s">
        <v>193</v>
      </c>
      <c r="AH4509" s="3">
        <v>530</v>
      </c>
      <c r="AI4509" s="3">
        <v>89</v>
      </c>
      <c r="AJ4509" s="3" t="s">
        <v>429</v>
      </c>
      <c r="AK4509" s="3">
        <v>4</v>
      </c>
      <c r="AL4509" s="3">
        <v>8333.8349999999991</v>
      </c>
    </row>
    <row r="4510" spans="31:38" x14ac:dyDescent="0.25">
      <c r="AE4510" s="3" t="str">
        <f t="shared" si="148"/>
        <v>RA_532_89_4_202526</v>
      </c>
      <c r="AF4510" s="3">
        <v>202526</v>
      </c>
      <c r="AG4510" s="3" t="s">
        <v>193</v>
      </c>
      <c r="AH4510" s="3">
        <v>532</v>
      </c>
      <c r="AI4510" s="3">
        <v>89</v>
      </c>
      <c r="AJ4510" s="3" t="s">
        <v>429</v>
      </c>
      <c r="AK4510" s="3">
        <v>4</v>
      </c>
      <c r="AL4510" s="3">
        <v>3413</v>
      </c>
    </row>
    <row r="4511" spans="31:38" x14ac:dyDescent="0.25">
      <c r="AE4511" s="3" t="str">
        <f t="shared" si="148"/>
        <v>RA_534_89_4_202526</v>
      </c>
      <c r="AF4511" s="3">
        <v>202526</v>
      </c>
      <c r="AG4511" s="3" t="s">
        <v>193</v>
      </c>
      <c r="AH4511" s="3">
        <v>534</v>
      </c>
      <c r="AI4511" s="3">
        <v>89</v>
      </c>
      <c r="AJ4511" s="3" t="s">
        <v>429</v>
      </c>
      <c r="AK4511" s="3">
        <v>4</v>
      </c>
      <c r="AL4511" s="3">
        <v>8113.1940000000004</v>
      </c>
    </row>
    <row r="4512" spans="31:38" x14ac:dyDescent="0.25">
      <c r="AE4512" s="3" t="str">
        <f t="shared" si="148"/>
        <v>RA_536_89_4_202526</v>
      </c>
      <c r="AF4512" s="3">
        <v>202526</v>
      </c>
      <c r="AG4512" s="3" t="s">
        <v>193</v>
      </c>
      <c r="AH4512" s="3">
        <v>536</v>
      </c>
      <c r="AI4512" s="3">
        <v>89</v>
      </c>
      <c r="AJ4512" s="3" t="s">
        <v>429</v>
      </c>
      <c r="AK4512" s="3">
        <v>4</v>
      </c>
      <c r="AL4512" s="3">
        <v>1441.1510000000001</v>
      </c>
    </row>
    <row r="4513" spans="31:38" x14ac:dyDescent="0.25">
      <c r="AE4513" s="3" t="str">
        <f t="shared" si="148"/>
        <v>RA_538_89_4_202526</v>
      </c>
      <c r="AF4513" s="3">
        <v>202526</v>
      </c>
      <c r="AG4513" s="3" t="s">
        <v>193</v>
      </c>
      <c r="AH4513" s="3">
        <v>538</v>
      </c>
      <c r="AI4513" s="3">
        <v>89</v>
      </c>
      <c r="AJ4513" s="3" t="s">
        <v>429</v>
      </c>
      <c r="AK4513" s="3">
        <v>4</v>
      </c>
      <c r="AL4513" s="3">
        <v>-152.97988939912003</v>
      </c>
    </row>
    <row r="4514" spans="31:38" x14ac:dyDescent="0.25">
      <c r="AE4514" s="3" t="str">
        <f t="shared" si="148"/>
        <v>RA_540_89_4_202526</v>
      </c>
      <c r="AF4514" s="3">
        <v>202526</v>
      </c>
      <c r="AG4514" s="3" t="s">
        <v>193</v>
      </c>
      <c r="AH4514" s="3">
        <v>540</v>
      </c>
      <c r="AI4514" s="3">
        <v>89</v>
      </c>
      <c r="AJ4514" s="3" t="s">
        <v>429</v>
      </c>
      <c r="AK4514" s="3">
        <v>4</v>
      </c>
      <c r="AL4514" s="3">
        <v>2039.088</v>
      </c>
    </row>
    <row r="4515" spans="31:38" x14ac:dyDescent="0.25">
      <c r="AE4515" s="3" t="str">
        <f t="shared" si="148"/>
        <v>RA_518_89_4_202526</v>
      </c>
      <c r="AF4515" s="3">
        <v>202526</v>
      </c>
      <c r="AG4515" s="3" t="s">
        <v>193</v>
      </c>
      <c r="AH4515" s="3">
        <v>518</v>
      </c>
      <c r="AI4515" s="3">
        <v>89</v>
      </c>
      <c r="AJ4515" s="3" t="s">
        <v>429</v>
      </c>
      <c r="AK4515" s="3">
        <v>4</v>
      </c>
      <c r="AL4515" s="3">
        <v>1693.4935966317221</v>
      </c>
    </row>
    <row r="4516" spans="31:38" x14ac:dyDescent="0.25">
      <c r="AE4516" s="3" t="str">
        <f t="shared" si="148"/>
        <v>RA_562_89_4_202425</v>
      </c>
      <c r="AF4516" s="3">
        <v>202425</v>
      </c>
      <c r="AG4516" s="3" t="s">
        <v>193</v>
      </c>
      <c r="AH4516" s="3">
        <v>562</v>
      </c>
      <c r="AI4516" s="3">
        <v>89</v>
      </c>
      <c r="AJ4516" s="3" t="s">
        <v>429</v>
      </c>
      <c r="AK4516" s="3">
        <v>4</v>
      </c>
      <c r="AL4516" s="3">
        <v>0</v>
      </c>
    </row>
    <row r="4517" spans="31:38" x14ac:dyDescent="0.25">
      <c r="AE4517" s="3" t="str">
        <f t="shared" si="148"/>
        <v>RA_542_89_4_202425</v>
      </c>
      <c r="AF4517" s="3">
        <v>202425</v>
      </c>
      <c r="AG4517" s="3" t="s">
        <v>193</v>
      </c>
      <c r="AH4517" s="3">
        <v>542</v>
      </c>
      <c r="AI4517" s="3">
        <v>89</v>
      </c>
      <c r="AJ4517" s="3" t="s">
        <v>429</v>
      </c>
      <c r="AK4517" s="3">
        <v>4</v>
      </c>
      <c r="AL4517" s="3">
        <v>548.22</v>
      </c>
    </row>
    <row r="4518" spans="31:38" x14ac:dyDescent="0.25">
      <c r="AE4518" s="3" t="str">
        <f t="shared" si="148"/>
        <v>RA_586_89_4_202425</v>
      </c>
      <c r="AF4518" s="3">
        <v>202425</v>
      </c>
      <c r="AG4518" s="3" t="s">
        <v>193</v>
      </c>
      <c r="AH4518" s="3">
        <v>586</v>
      </c>
      <c r="AI4518" s="3">
        <v>89</v>
      </c>
      <c r="AJ4518" s="3" t="s">
        <v>429</v>
      </c>
      <c r="AK4518" s="3">
        <v>4</v>
      </c>
      <c r="AL4518" s="3">
        <v>0</v>
      </c>
    </row>
    <row r="4519" spans="31:38" x14ac:dyDescent="0.25">
      <c r="AE4519" s="3" t="str">
        <f t="shared" si="148"/>
        <v>RA_546_89_4_202425</v>
      </c>
      <c r="AF4519" s="3">
        <v>202425</v>
      </c>
      <c r="AG4519" s="3" t="s">
        <v>193</v>
      </c>
      <c r="AH4519" s="3">
        <v>546</v>
      </c>
      <c r="AI4519" s="3">
        <v>89</v>
      </c>
      <c r="AJ4519" s="3" t="s">
        <v>429</v>
      </c>
      <c r="AK4519" s="3">
        <v>4</v>
      </c>
      <c r="AL4519" s="3">
        <v>972</v>
      </c>
    </row>
    <row r="4520" spans="31:38" x14ac:dyDescent="0.25">
      <c r="AE4520" s="3" t="str">
        <f t="shared" si="148"/>
        <v>RA_548_89_4_202425</v>
      </c>
      <c r="AF4520" s="3">
        <v>202425</v>
      </c>
      <c r="AG4520" s="3" t="s">
        <v>193</v>
      </c>
      <c r="AH4520" s="3">
        <v>548</v>
      </c>
      <c r="AI4520" s="3">
        <v>89</v>
      </c>
      <c r="AJ4520" s="3" t="s">
        <v>429</v>
      </c>
      <c r="AK4520" s="3">
        <v>4</v>
      </c>
      <c r="AL4520" s="3">
        <v>984.64800000000002</v>
      </c>
    </row>
    <row r="4521" spans="31:38" x14ac:dyDescent="0.25">
      <c r="AE4521" s="3" t="str">
        <f t="shared" si="148"/>
        <v>RA_550_89_4_202425</v>
      </c>
      <c r="AF4521" s="3">
        <v>202425</v>
      </c>
      <c r="AG4521" s="3" t="s">
        <v>193</v>
      </c>
      <c r="AH4521" s="3">
        <v>550</v>
      </c>
      <c r="AI4521" s="3">
        <v>89</v>
      </c>
      <c r="AJ4521" s="3" t="s">
        <v>429</v>
      </c>
      <c r="AK4521" s="3">
        <v>4</v>
      </c>
      <c r="AL4521" s="3">
        <v>1161.6610000000001</v>
      </c>
    </row>
    <row r="4522" spans="31:38" x14ac:dyDescent="0.25">
      <c r="AE4522" s="3" t="str">
        <f t="shared" si="148"/>
        <v>RA_552_89_4_202425</v>
      </c>
      <c r="AF4522" s="3">
        <v>202425</v>
      </c>
      <c r="AG4522" s="3" t="s">
        <v>193</v>
      </c>
      <c r="AH4522" s="3">
        <v>552</v>
      </c>
      <c r="AI4522" s="3">
        <v>89</v>
      </c>
      <c r="AJ4522" s="3" t="s">
        <v>429</v>
      </c>
      <c r="AK4522" s="3">
        <v>4</v>
      </c>
      <c r="AL4522" s="3">
        <v>4115.05</v>
      </c>
    </row>
    <row r="4523" spans="31:38" x14ac:dyDescent="0.25">
      <c r="AE4523" s="3" t="str">
        <f t="shared" si="148"/>
        <v>RA_544_89_4_202425</v>
      </c>
      <c r="AF4523" s="3">
        <v>202425</v>
      </c>
      <c r="AG4523" s="3" t="s">
        <v>193</v>
      </c>
      <c r="AH4523" s="3">
        <v>544</v>
      </c>
      <c r="AI4523" s="3">
        <v>89</v>
      </c>
      <c r="AJ4523" s="3" t="s">
        <v>429</v>
      </c>
      <c r="AK4523" s="3">
        <v>4</v>
      </c>
      <c r="AL4523" s="3">
        <v>918.67629729729731</v>
      </c>
    </row>
    <row r="4524" spans="31:38" x14ac:dyDescent="0.25">
      <c r="AE4524" s="3" t="str">
        <f t="shared" si="148"/>
        <v>RA_564_89_4_202425</v>
      </c>
      <c r="AF4524" s="3">
        <v>202425</v>
      </c>
      <c r="AG4524" s="3" t="s">
        <v>193</v>
      </c>
      <c r="AH4524" s="3">
        <v>564</v>
      </c>
      <c r="AI4524" s="3">
        <v>89</v>
      </c>
      <c r="AJ4524" s="3" t="s">
        <v>429</v>
      </c>
      <c r="AK4524" s="3">
        <v>4</v>
      </c>
      <c r="AL4524" s="3">
        <v>0</v>
      </c>
    </row>
    <row r="4525" spans="31:38" x14ac:dyDescent="0.25">
      <c r="AE4525" s="3" t="str">
        <f t="shared" si="148"/>
        <v>RA_566_89_4_202425</v>
      </c>
      <c r="AF4525" s="3">
        <v>202425</v>
      </c>
      <c r="AG4525" s="3" t="s">
        <v>193</v>
      </c>
      <c r="AH4525" s="3">
        <v>566</v>
      </c>
      <c r="AI4525" s="3">
        <v>89</v>
      </c>
      <c r="AJ4525" s="3" t="s">
        <v>429</v>
      </c>
      <c r="AK4525" s="3">
        <v>4</v>
      </c>
      <c r="AL4525" s="3">
        <v>0</v>
      </c>
    </row>
    <row r="4526" spans="31:38" x14ac:dyDescent="0.25">
      <c r="AE4526" s="3" t="str">
        <f t="shared" si="148"/>
        <v>RA_568_89_4_202425</v>
      </c>
      <c r="AF4526" s="3">
        <v>202425</v>
      </c>
      <c r="AG4526" s="3" t="s">
        <v>193</v>
      </c>
      <c r="AH4526" s="3">
        <v>568</v>
      </c>
      <c r="AI4526" s="3">
        <v>89</v>
      </c>
      <c r="AJ4526" s="3" t="s">
        <v>429</v>
      </c>
      <c r="AK4526" s="3">
        <v>4</v>
      </c>
      <c r="AL4526" s="3">
        <v>0</v>
      </c>
    </row>
    <row r="4527" spans="31:38" x14ac:dyDescent="0.25">
      <c r="AE4527" s="3" t="str">
        <f t="shared" si="148"/>
        <v>RA_572_89_4_202425</v>
      </c>
      <c r="AF4527" s="3">
        <v>202425</v>
      </c>
      <c r="AG4527" s="3" t="s">
        <v>193</v>
      </c>
      <c r="AH4527" s="3">
        <v>572</v>
      </c>
      <c r="AI4527" s="3">
        <v>89</v>
      </c>
      <c r="AJ4527" s="3" t="s">
        <v>429</v>
      </c>
      <c r="AK4527" s="3">
        <v>4</v>
      </c>
      <c r="AL4527" s="3">
        <v>0</v>
      </c>
    </row>
    <row r="4528" spans="31:38" x14ac:dyDescent="0.25">
      <c r="AE4528" s="3" t="str">
        <f t="shared" si="148"/>
        <v>RA_574_89_4_202425</v>
      </c>
      <c r="AF4528" s="3">
        <v>202425</v>
      </c>
      <c r="AG4528" s="3" t="s">
        <v>193</v>
      </c>
      <c r="AH4528" s="3">
        <v>574</v>
      </c>
      <c r="AI4528" s="3">
        <v>89</v>
      </c>
      <c r="AJ4528" s="3" t="s">
        <v>429</v>
      </c>
      <c r="AK4528" s="3">
        <v>4</v>
      </c>
      <c r="AL4528" s="3">
        <v>0</v>
      </c>
    </row>
    <row r="4529" spans="31:38" x14ac:dyDescent="0.25">
      <c r="AE4529" s="3" t="str">
        <f t="shared" si="148"/>
        <v>RA_576_89_4_202425</v>
      </c>
      <c r="AF4529" s="3">
        <v>202425</v>
      </c>
      <c r="AG4529" s="3" t="s">
        <v>193</v>
      </c>
      <c r="AH4529" s="3">
        <v>576</v>
      </c>
      <c r="AI4529" s="3">
        <v>89</v>
      </c>
      <c r="AJ4529" s="3" t="s">
        <v>429</v>
      </c>
      <c r="AK4529" s="3">
        <v>4</v>
      </c>
      <c r="AL4529" s="3">
        <v>0</v>
      </c>
    </row>
    <row r="4530" spans="31:38" x14ac:dyDescent="0.25">
      <c r="AE4530" s="3" t="str">
        <f t="shared" si="148"/>
        <v>RA_584_89_4_202425</v>
      </c>
      <c r="AF4530" s="3">
        <v>202425</v>
      </c>
      <c r="AG4530" s="3" t="s">
        <v>193</v>
      </c>
      <c r="AH4530" s="3">
        <v>584</v>
      </c>
      <c r="AI4530" s="3">
        <v>89</v>
      </c>
      <c r="AJ4530" s="3" t="s">
        <v>429</v>
      </c>
      <c r="AK4530" s="3">
        <v>4</v>
      </c>
      <c r="AL4530" s="3">
        <v>0</v>
      </c>
    </row>
    <row r="4531" spans="31:38" x14ac:dyDescent="0.25">
      <c r="AE4531" s="3" t="str">
        <f t="shared" si="148"/>
        <v>RA_582_89_4_202425</v>
      </c>
      <c r="AF4531" s="3">
        <v>202425</v>
      </c>
      <c r="AG4531" s="3" t="s">
        <v>193</v>
      </c>
      <c r="AH4531" s="3">
        <v>582</v>
      </c>
      <c r="AI4531" s="3">
        <v>89</v>
      </c>
      <c r="AJ4531" s="3" t="s">
        <v>429</v>
      </c>
      <c r="AK4531" s="3">
        <v>4</v>
      </c>
      <c r="AL4531" s="3">
        <v>0</v>
      </c>
    </row>
    <row r="4532" spans="31:38" x14ac:dyDescent="0.25">
      <c r="AE4532" s="3" t="str">
        <f t="shared" si="148"/>
        <v>RA_512_89_4_202425</v>
      </c>
      <c r="AF4532" s="3">
        <v>202425</v>
      </c>
      <c r="AG4532" s="3" t="s">
        <v>193</v>
      </c>
      <c r="AH4532" s="3">
        <v>512</v>
      </c>
      <c r="AI4532" s="3">
        <v>89</v>
      </c>
      <c r="AJ4532" s="3" t="s">
        <v>429</v>
      </c>
      <c r="AK4532" s="3">
        <v>4</v>
      </c>
      <c r="AL4532" s="3">
        <v>3173</v>
      </c>
    </row>
    <row r="4533" spans="31:38" x14ac:dyDescent="0.25">
      <c r="AE4533" s="3" t="str">
        <f t="shared" si="148"/>
        <v>RA_545_89_4_202425</v>
      </c>
      <c r="AF4533" s="3">
        <v>202425</v>
      </c>
      <c r="AG4533" s="3" t="s">
        <v>193</v>
      </c>
      <c r="AH4533" s="3">
        <v>545</v>
      </c>
      <c r="AI4533" s="3">
        <v>89</v>
      </c>
      <c r="AJ4533" s="3" t="s">
        <v>429</v>
      </c>
      <c r="AK4533" s="3">
        <v>4</v>
      </c>
      <c r="AL4533" s="3">
        <v>1299.3925273550708</v>
      </c>
    </row>
    <row r="4534" spans="31:38" x14ac:dyDescent="0.25">
      <c r="AE4534" s="3" t="str">
        <f t="shared" si="148"/>
        <v>RA_514_89_4_202425</v>
      </c>
      <c r="AF4534" s="3">
        <v>202425</v>
      </c>
      <c r="AG4534" s="3" t="s">
        <v>193</v>
      </c>
      <c r="AH4534" s="3">
        <v>514</v>
      </c>
      <c r="AI4534" s="3">
        <v>89</v>
      </c>
      <c r="AJ4534" s="3" t="s">
        <v>429</v>
      </c>
      <c r="AK4534" s="3">
        <v>4</v>
      </c>
      <c r="AL4534" s="3">
        <v>983</v>
      </c>
    </row>
    <row r="4535" spans="31:38" x14ac:dyDescent="0.25">
      <c r="AE4535" s="3" t="str">
        <f t="shared" si="148"/>
        <v>RA_516_89_4_202425</v>
      </c>
      <c r="AF4535" s="3">
        <v>202425</v>
      </c>
      <c r="AG4535" s="3" t="s">
        <v>193</v>
      </c>
      <c r="AH4535" s="3">
        <v>516</v>
      </c>
      <c r="AI4535" s="3">
        <v>89</v>
      </c>
      <c r="AJ4535" s="3" t="s">
        <v>429</v>
      </c>
      <c r="AK4535" s="3">
        <v>4</v>
      </c>
      <c r="AL4535" s="3">
        <v>1146.973</v>
      </c>
    </row>
    <row r="4536" spans="31:38" x14ac:dyDescent="0.25">
      <c r="AE4536" s="3" t="str">
        <f t="shared" si="148"/>
        <v>RA_518_89_4_202425</v>
      </c>
      <c r="AF4536" s="3">
        <v>202425</v>
      </c>
      <c r="AG4536" s="3" t="s">
        <v>193</v>
      </c>
      <c r="AH4536" s="3">
        <v>518</v>
      </c>
      <c r="AI4536" s="3">
        <v>89</v>
      </c>
      <c r="AJ4536" s="3" t="s">
        <v>429</v>
      </c>
      <c r="AK4536" s="3">
        <v>4</v>
      </c>
      <c r="AL4536" s="3">
        <v>1201.6903399999999</v>
      </c>
    </row>
    <row r="4537" spans="31:38" x14ac:dyDescent="0.25">
      <c r="AE4537" s="3" t="str">
        <f t="shared" si="148"/>
        <v>RA_520_89_4_202425</v>
      </c>
      <c r="AF4537" s="3">
        <v>202425</v>
      </c>
      <c r="AG4537" s="3" t="s">
        <v>193</v>
      </c>
      <c r="AH4537" s="3">
        <v>520</v>
      </c>
      <c r="AI4537" s="3">
        <v>89</v>
      </c>
      <c r="AJ4537" s="3" t="s">
        <v>429</v>
      </c>
      <c r="AK4537" s="3">
        <v>4</v>
      </c>
      <c r="AL4537" s="3">
        <v>1316.4069999999999</v>
      </c>
    </row>
    <row r="4538" spans="31:38" x14ac:dyDescent="0.25">
      <c r="AE4538" s="3" t="str">
        <f t="shared" si="148"/>
        <v>RA_522_89_4_202425</v>
      </c>
      <c r="AF4538" s="3">
        <v>202425</v>
      </c>
      <c r="AG4538" s="3" t="s">
        <v>193</v>
      </c>
      <c r="AH4538" s="3">
        <v>522</v>
      </c>
      <c r="AI4538" s="3">
        <v>89</v>
      </c>
      <c r="AJ4538" s="3" t="s">
        <v>429</v>
      </c>
      <c r="AK4538" s="3">
        <v>4</v>
      </c>
      <c r="AL4538" s="3">
        <v>545.01099999999997</v>
      </c>
    </row>
    <row r="4539" spans="31:38" x14ac:dyDescent="0.25">
      <c r="AE4539" s="3" t="str">
        <f t="shared" si="148"/>
        <v>RA_524_89_4_202425</v>
      </c>
      <c r="AF4539" s="3">
        <v>202425</v>
      </c>
      <c r="AG4539" s="3" t="s">
        <v>193</v>
      </c>
      <c r="AH4539" s="3">
        <v>524</v>
      </c>
      <c r="AI4539" s="3">
        <v>89</v>
      </c>
      <c r="AJ4539" s="3" t="s">
        <v>429</v>
      </c>
      <c r="AK4539" s="3">
        <v>4</v>
      </c>
      <c r="AL4539" s="3">
        <v>4203.4070000000002</v>
      </c>
    </row>
    <row r="4540" spans="31:38" x14ac:dyDescent="0.25">
      <c r="AE4540" s="3" t="str">
        <f t="shared" si="148"/>
        <v>RA_528_89_4_202425</v>
      </c>
      <c r="AF4540" s="3">
        <v>202425</v>
      </c>
      <c r="AG4540" s="3" t="s">
        <v>193</v>
      </c>
      <c r="AH4540" s="3">
        <v>528</v>
      </c>
      <c r="AI4540" s="3">
        <v>89</v>
      </c>
      <c r="AJ4540" s="3" t="s">
        <v>429</v>
      </c>
      <c r="AK4540" s="3">
        <v>4</v>
      </c>
      <c r="AL4540" s="3">
        <v>4313</v>
      </c>
    </row>
    <row r="4541" spans="31:38" x14ac:dyDescent="0.25">
      <c r="AE4541" s="3" t="str">
        <f t="shared" si="148"/>
        <v>RA_530_89_4_202425</v>
      </c>
      <c r="AF4541" s="3">
        <v>202425</v>
      </c>
      <c r="AG4541" s="3" t="s">
        <v>193</v>
      </c>
      <c r="AH4541" s="3">
        <v>530</v>
      </c>
      <c r="AI4541" s="3">
        <v>89</v>
      </c>
      <c r="AJ4541" s="3" t="s">
        <v>429</v>
      </c>
      <c r="AK4541" s="3">
        <v>4</v>
      </c>
      <c r="AL4541" s="3">
        <v>6980.0949999999993</v>
      </c>
    </row>
    <row r="4542" spans="31:38" x14ac:dyDescent="0.25">
      <c r="AE4542" s="3" t="str">
        <f t="shared" si="148"/>
        <v>RA_532_89_4_202425</v>
      </c>
      <c r="AF4542" s="3">
        <v>202425</v>
      </c>
      <c r="AG4542" s="3" t="s">
        <v>193</v>
      </c>
      <c r="AH4542" s="3">
        <v>532</v>
      </c>
      <c r="AI4542" s="3">
        <v>89</v>
      </c>
      <c r="AJ4542" s="3" t="s">
        <v>429</v>
      </c>
      <c r="AK4542" s="3">
        <v>4</v>
      </c>
      <c r="AL4542" s="3">
        <v>3221</v>
      </c>
    </row>
    <row r="4543" spans="31:38" x14ac:dyDescent="0.25">
      <c r="AE4543" s="3" t="str">
        <f t="shared" si="148"/>
        <v>RA_534_89_4_202425</v>
      </c>
      <c r="AF4543" s="3">
        <v>202425</v>
      </c>
      <c r="AG4543" s="3" t="s">
        <v>193</v>
      </c>
      <c r="AH4543" s="3">
        <v>534</v>
      </c>
      <c r="AI4543" s="3">
        <v>89</v>
      </c>
      <c r="AJ4543" s="3" t="s">
        <v>429</v>
      </c>
      <c r="AK4543" s="3">
        <v>4</v>
      </c>
      <c r="AL4543" s="3">
        <v>6660.4809999999998</v>
      </c>
    </row>
    <row r="4544" spans="31:38" x14ac:dyDescent="0.25">
      <c r="AE4544" s="3" t="str">
        <f t="shared" si="148"/>
        <v>RA_536_89_4_202425</v>
      </c>
      <c r="AF4544" s="3">
        <v>202425</v>
      </c>
      <c r="AG4544" s="3" t="s">
        <v>193</v>
      </c>
      <c r="AH4544" s="3">
        <v>536</v>
      </c>
      <c r="AI4544" s="3">
        <v>89</v>
      </c>
      <c r="AJ4544" s="3" t="s">
        <v>429</v>
      </c>
      <c r="AK4544" s="3">
        <v>4</v>
      </c>
      <c r="AL4544" s="3">
        <v>1049.6079999999999</v>
      </c>
    </row>
    <row r="4545" spans="31:38" x14ac:dyDescent="0.25">
      <c r="AE4545" s="3" t="str">
        <f t="shared" si="148"/>
        <v>RA_538_89_4_202425</v>
      </c>
      <c r="AF4545" s="3">
        <v>202425</v>
      </c>
      <c r="AG4545" s="3" t="s">
        <v>193</v>
      </c>
      <c r="AH4545" s="3">
        <v>538</v>
      </c>
      <c r="AI4545" s="3">
        <v>89</v>
      </c>
      <c r="AJ4545" s="3" t="s">
        <v>429</v>
      </c>
      <c r="AK4545" s="3">
        <v>4</v>
      </c>
      <c r="AL4545" s="3">
        <v>-552</v>
      </c>
    </row>
    <row r="4546" spans="31:38" x14ac:dyDescent="0.25">
      <c r="AE4546" s="3" t="str">
        <f t="shared" si="148"/>
        <v>RA_526_89_4_202425</v>
      </c>
      <c r="AF4546" s="3">
        <v>202425</v>
      </c>
      <c r="AG4546" s="3" t="s">
        <v>193</v>
      </c>
      <c r="AH4546" s="3">
        <v>526</v>
      </c>
      <c r="AI4546" s="3">
        <v>89</v>
      </c>
      <c r="AJ4546" s="3" t="s">
        <v>429</v>
      </c>
      <c r="AK4546" s="3">
        <v>4</v>
      </c>
      <c r="AL4546" s="3">
        <v>2419.2678071463743</v>
      </c>
    </row>
    <row r="4547" spans="31:38" x14ac:dyDescent="0.25">
      <c r="AE4547" s="3" t="str">
        <f t="shared" si="148"/>
        <v>RA_540_89_4_202425</v>
      </c>
      <c r="AF4547" s="3">
        <v>202425</v>
      </c>
      <c r="AG4547" s="3" t="s">
        <v>193</v>
      </c>
      <c r="AH4547" s="3">
        <v>540</v>
      </c>
      <c r="AI4547" s="3">
        <v>89</v>
      </c>
      <c r="AJ4547" s="3" t="s">
        <v>429</v>
      </c>
      <c r="AK4547" s="3">
        <v>4</v>
      </c>
      <c r="AL4547" s="3">
        <v>2371.8969999999999</v>
      </c>
    </row>
    <row r="4548" spans="31:38" x14ac:dyDescent="0.25">
      <c r="AE4548" s="3" t="str">
        <f t="shared" ref="AE4548:AE4611" si="149">AG4548&amp;"_"&amp;AH4548&amp;"_"&amp;AI4548&amp;"_"&amp;AK4548&amp;"_"&amp;AF4548</f>
        <v>RA_568_89.1_4_202526</v>
      </c>
      <c r="AF4548" s="3">
        <v>202526</v>
      </c>
      <c r="AG4548" s="3" t="s">
        <v>193</v>
      </c>
      <c r="AH4548" s="3">
        <v>568</v>
      </c>
      <c r="AI4548" s="3">
        <v>89.1</v>
      </c>
      <c r="AJ4548" s="3" t="s">
        <v>2</v>
      </c>
      <c r="AK4548" s="3">
        <v>4</v>
      </c>
      <c r="AL4548" s="3">
        <v>0</v>
      </c>
    </row>
    <row r="4549" spans="31:38" x14ac:dyDescent="0.25">
      <c r="AE4549" s="3" t="str">
        <f t="shared" si="149"/>
        <v>RA_545_89.1_4_202526</v>
      </c>
      <c r="AF4549" s="3">
        <v>202526</v>
      </c>
      <c r="AG4549" s="3" t="s">
        <v>193</v>
      </c>
      <c r="AH4549" s="3">
        <v>545</v>
      </c>
      <c r="AI4549" s="3">
        <v>89.1</v>
      </c>
      <c r="AJ4549" s="3" t="s">
        <v>2</v>
      </c>
      <c r="AK4549" s="3">
        <v>4</v>
      </c>
      <c r="AL4549" s="3">
        <v>102.366</v>
      </c>
    </row>
    <row r="4550" spans="31:38" x14ac:dyDescent="0.25">
      <c r="AE4550" s="3" t="str">
        <f t="shared" si="149"/>
        <v>RA_546_89.1_4_202526</v>
      </c>
      <c r="AF4550" s="3">
        <v>202526</v>
      </c>
      <c r="AG4550" s="3" t="s">
        <v>193</v>
      </c>
      <c r="AH4550" s="3">
        <v>546</v>
      </c>
      <c r="AI4550" s="3">
        <v>89.1</v>
      </c>
      <c r="AJ4550" s="3" t="s">
        <v>2</v>
      </c>
      <c r="AK4550" s="3">
        <v>4</v>
      </c>
      <c r="AL4550" s="3">
        <v>170</v>
      </c>
    </row>
    <row r="4551" spans="31:38" x14ac:dyDescent="0.25">
      <c r="AE4551" s="3" t="str">
        <f t="shared" si="149"/>
        <v>RA_548_89.1_4_202526</v>
      </c>
      <c r="AF4551" s="3">
        <v>202526</v>
      </c>
      <c r="AG4551" s="3" t="s">
        <v>193</v>
      </c>
      <c r="AH4551" s="3">
        <v>548</v>
      </c>
      <c r="AI4551" s="3">
        <v>89.1</v>
      </c>
      <c r="AJ4551" s="3" t="s">
        <v>2</v>
      </c>
      <c r="AK4551" s="3">
        <v>4</v>
      </c>
      <c r="AL4551" s="3">
        <v>62.058999999999997</v>
      </c>
    </row>
    <row r="4552" spans="31:38" x14ac:dyDescent="0.25">
      <c r="AE4552" s="3" t="str">
        <f t="shared" si="149"/>
        <v>RA_550_89.1_4_202526</v>
      </c>
      <c r="AF4552" s="3">
        <v>202526</v>
      </c>
      <c r="AG4552" s="3" t="s">
        <v>193</v>
      </c>
      <c r="AH4552" s="3">
        <v>550</v>
      </c>
      <c r="AI4552" s="3">
        <v>89.1</v>
      </c>
      <c r="AJ4552" s="3" t="s">
        <v>2</v>
      </c>
      <c r="AK4552" s="3">
        <v>4</v>
      </c>
      <c r="AL4552" s="3">
        <v>391.12400000000002</v>
      </c>
    </row>
    <row r="4553" spans="31:38" x14ac:dyDescent="0.25">
      <c r="AE4553" s="3" t="str">
        <f t="shared" si="149"/>
        <v>RA_562_89.1_4_202526</v>
      </c>
      <c r="AF4553" s="3">
        <v>202526</v>
      </c>
      <c r="AG4553" s="3" t="s">
        <v>193</v>
      </c>
      <c r="AH4553" s="3">
        <v>562</v>
      </c>
      <c r="AI4553" s="3">
        <v>89.1</v>
      </c>
      <c r="AJ4553" s="3" t="s">
        <v>2</v>
      </c>
      <c r="AK4553" s="3">
        <v>4</v>
      </c>
      <c r="AL4553" s="3">
        <v>0</v>
      </c>
    </row>
    <row r="4554" spans="31:38" x14ac:dyDescent="0.25">
      <c r="AE4554" s="3" t="str">
        <f t="shared" si="149"/>
        <v>RA_566_89.1_4_202526</v>
      </c>
      <c r="AF4554" s="3">
        <v>202526</v>
      </c>
      <c r="AG4554" s="3" t="s">
        <v>193</v>
      </c>
      <c r="AH4554" s="3">
        <v>566</v>
      </c>
      <c r="AI4554" s="3">
        <v>89.1</v>
      </c>
      <c r="AJ4554" s="3" t="s">
        <v>2</v>
      </c>
      <c r="AK4554" s="3">
        <v>4</v>
      </c>
      <c r="AL4554" s="3">
        <v>0</v>
      </c>
    </row>
    <row r="4555" spans="31:38" x14ac:dyDescent="0.25">
      <c r="AE4555" s="3" t="str">
        <f t="shared" si="149"/>
        <v>RA_572_89.1_4_202526</v>
      </c>
      <c r="AF4555" s="3">
        <v>202526</v>
      </c>
      <c r="AG4555" s="3" t="s">
        <v>193</v>
      </c>
      <c r="AH4555" s="3">
        <v>572</v>
      </c>
      <c r="AI4555" s="3">
        <v>89.1</v>
      </c>
      <c r="AJ4555" s="3" t="s">
        <v>2</v>
      </c>
      <c r="AK4555" s="3">
        <v>4</v>
      </c>
      <c r="AL4555" s="3">
        <v>0</v>
      </c>
    </row>
    <row r="4556" spans="31:38" x14ac:dyDescent="0.25">
      <c r="AE4556" s="3" t="str">
        <f t="shared" si="149"/>
        <v>RA_574_89.1_4_202526</v>
      </c>
      <c r="AF4556" s="3">
        <v>202526</v>
      </c>
      <c r="AG4556" s="3" t="s">
        <v>193</v>
      </c>
      <c r="AH4556" s="3">
        <v>574</v>
      </c>
      <c r="AI4556" s="3">
        <v>89.1</v>
      </c>
      <c r="AJ4556" s="3" t="s">
        <v>2</v>
      </c>
      <c r="AK4556" s="3">
        <v>4</v>
      </c>
      <c r="AL4556" s="3">
        <v>0</v>
      </c>
    </row>
    <row r="4557" spans="31:38" x14ac:dyDescent="0.25">
      <c r="AE4557" s="3" t="str">
        <f t="shared" si="149"/>
        <v>RA_576_89.1_4_202526</v>
      </c>
      <c r="AF4557" s="3">
        <v>202526</v>
      </c>
      <c r="AG4557" s="3" t="s">
        <v>193</v>
      </c>
      <c r="AH4557" s="3">
        <v>576</v>
      </c>
      <c r="AI4557" s="3">
        <v>89.1</v>
      </c>
      <c r="AJ4557" s="3" t="s">
        <v>2</v>
      </c>
      <c r="AK4557" s="3">
        <v>4</v>
      </c>
      <c r="AL4557" s="3">
        <v>0</v>
      </c>
    </row>
    <row r="4558" spans="31:38" x14ac:dyDescent="0.25">
      <c r="AE4558" s="3" t="str">
        <f t="shared" si="149"/>
        <v>RA_582_89.1_4_202526</v>
      </c>
      <c r="AF4558" s="3">
        <v>202526</v>
      </c>
      <c r="AG4558" s="3" t="s">
        <v>193</v>
      </c>
      <c r="AH4558" s="3">
        <v>582</v>
      </c>
      <c r="AI4558" s="3">
        <v>89.1</v>
      </c>
      <c r="AJ4558" s="3" t="s">
        <v>2</v>
      </c>
      <c r="AK4558" s="3">
        <v>4</v>
      </c>
      <c r="AL4558" s="3">
        <v>0</v>
      </c>
    </row>
    <row r="4559" spans="31:38" x14ac:dyDescent="0.25">
      <c r="AE4559" s="3" t="str">
        <f t="shared" si="149"/>
        <v>RA_584_89.1_4_202526</v>
      </c>
      <c r="AF4559" s="3">
        <v>202526</v>
      </c>
      <c r="AG4559" s="3" t="s">
        <v>193</v>
      </c>
      <c r="AH4559" s="3">
        <v>584</v>
      </c>
      <c r="AI4559" s="3">
        <v>89.1</v>
      </c>
      <c r="AJ4559" s="3" t="s">
        <v>2</v>
      </c>
      <c r="AK4559" s="3">
        <v>4</v>
      </c>
      <c r="AL4559" s="3">
        <v>0</v>
      </c>
    </row>
    <row r="4560" spans="31:38" x14ac:dyDescent="0.25">
      <c r="AE4560" s="3" t="str">
        <f t="shared" si="149"/>
        <v>RA_586_89.1_4_202526</v>
      </c>
      <c r="AF4560" s="3">
        <v>202526</v>
      </c>
      <c r="AG4560" s="3" t="s">
        <v>193</v>
      </c>
      <c r="AH4560" s="3">
        <v>586</v>
      </c>
      <c r="AI4560" s="3">
        <v>89.1</v>
      </c>
      <c r="AJ4560" s="3" t="s">
        <v>2</v>
      </c>
      <c r="AK4560" s="3">
        <v>4</v>
      </c>
      <c r="AL4560" s="3">
        <v>0</v>
      </c>
    </row>
    <row r="4561" spans="31:38" x14ac:dyDescent="0.25">
      <c r="AE4561" s="3" t="str">
        <f t="shared" si="149"/>
        <v>RA_552_89.1_4_202526</v>
      </c>
      <c r="AF4561" s="3">
        <v>202526</v>
      </c>
      <c r="AG4561" s="3" t="s">
        <v>193</v>
      </c>
      <c r="AH4561" s="3">
        <v>552</v>
      </c>
      <c r="AI4561" s="3">
        <v>89.1</v>
      </c>
      <c r="AJ4561" s="3" t="s">
        <v>2</v>
      </c>
      <c r="AK4561" s="3">
        <v>4</v>
      </c>
      <c r="AL4561" s="3">
        <v>-65.36</v>
      </c>
    </row>
    <row r="4562" spans="31:38" x14ac:dyDescent="0.25">
      <c r="AE4562" s="3" t="str">
        <f t="shared" si="149"/>
        <v>RA_544_89.1_4_202526</v>
      </c>
      <c r="AF4562" s="3">
        <v>202526</v>
      </c>
      <c r="AG4562" s="3" t="s">
        <v>193</v>
      </c>
      <c r="AH4562" s="3">
        <v>544</v>
      </c>
      <c r="AI4562" s="3">
        <v>89.1</v>
      </c>
      <c r="AJ4562" s="3" t="s">
        <v>2</v>
      </c>
      <c r="AK4562" s="3">
        <v>4</v>
      </c>
      <c r="AL4562" s="3">
        <v>162.71749574629106</v>
      </c>
    </row>
    <row r="4563" spans="31:38" x14ac:dyDescent="0.25">
      <c r="AE4563" s="3" t="str">
        <f t="shared" si="149"/>
        <v>RA_516_89.1_4_202526</v>
      </c>
      <c r="AF4563" s="3">
        <v>202526</v>
      </c>
      <c r="AG4563" s="3" t="s">
        <v>193</v>
      </c>
      <c r="AH4563" s="3">
        <v>516</v>
      </c>
      <c r="AI4563" s="3">
        <v>89.1</v>
      </c>
      <c r="AJ4563" s="3" t="s">
        <v>2</v>
      </c>
      <c r="AK4563" s="3">
        <v>4</v>
      </c>
      <c r="AL4563" s="3">
        <v>0.48900000000000432</v>
      </c>
    </row>
    <row r="4564" spans="31:38" x14ac:dyDescent="0.25">
      <c r="AE4564" s="3" t="str">
        <f t="shared" si="149"/>
        <v>RA_514_89.1_4_202526</v>
      </c>
      <c r="AF4564" s="3">
        <v>202526</v>
      </c>
      <c r="AG4564" s="3" t="s">
        <v>193</v>
      </c>
      <c r="AH4564" s="3">
        <v>514</v>
      </c>
      <c r="AI4564" s="3">
        <v>89.1</v>
      </c>
      <c r="AJ4564" s="3" t="s">
        <v>2</v>
      </c>
      <c r="AK4564" s="3">
        <v>4</v>
      </c>
      <c r="AL4564" s="3">
        <v>53.774000000000001</v>
      </c>
    </row>
    <row r="4565" spans="31:38" x14ac:dyDescent="0.25">
      <c r="AE4565" s="3" t="str">
        <f t="shared" si="149"/>
        <v>RA_518_89.1_4_202526</v>
      </c>
      <c r="AF4565" s="3">
        <v>202526</v>
      </c>
      <c r="AG4565" s="3" t="s">
        <v>193</v>
      </c>
      <c r="AH4565" s="3">
        <v>518</v>
      </c>
      <c r="AI4565" s="3">
        <v>89.1</v>
      </c>
      <c r="AJ4565" s="3" t="s">
        <v>2</v>
      </c>
      <c r="AK4565" s="3">
        <v>4</v>
      </c>
      <c r="AL4565" s="3">
        <v>0</v>
      </c>
    </row>
    <row r="4566" spans="31:38" x14ac:dyDescent="0.25">
      <c r="AE4566" s="3" t="str">
        <f t="shared" si="149"/>
        <v>RA_520_89.1_4_202526</v>
      </c>
      <c r="AF4566" s="3">
        <v>202526</v>
      </c>
      <c r="AG4566" s="3" t="s">
        <v>193</v>
      </c>
      <c r="AH4566" s="3">
        <v>520</v>
      </c>
      <c r="AI4566" s="3">
        <v>89.1</v>
      </c>
      <c r="AJ4566" s="3" t="s">
        <v>2</v>
      </c>
      <c r="AK4566" s="3">
        <v>4</v>
      </c>
      <c r="AL4566" s="3">
        <v>16.046000000000006</v>
      </c>
    </row>
    <row r="4567" spans="31:38" x14ac:dyDescent="0.25">
      <c r="AE4567" s="3" t="str">
        <f t="shared" si="149"/>
        <v>RA_522_89.1_4_202526</v>
      </c>
      <c r="AF4567" s="3">
        <v>202526</v>
      </c>
      <c r="AG4567" s="3" t="s">
        <v>193</v>
      </c>
      <c r="AH4567" s="3">
        <v>522</v>
      </c>
      <c r="AI4567" s="3">
        <v>89.1</v>
      </c>
      <c r="AJ4567" s="3" t="s">
        <v>2</v>
      </c>
      <c r="AK4567" s="3">
        <v>4</v>
      </c>
      <c r="AL4567" s="3">
        <v>87.853999999999999</v>
      </c>
    </row>
    <row r="4568" spans="31:38" x14ac:dyDescent="0.25">
      <c r="AE4568" s="3" t="str">
        <f t="shared" si="149"/>
        <v>RA_524_89.1_4_202526</v>
      </c>
      <c r="AF4568" s="3">
        <v>202526</v>
      </c>
      <c r="AG4568" s="3" t="s">
        <v>193</v>
      </c>
      <c r="AH4568" s="3">
        <v>524</v>
      </c>
      <c r="AI4568" s="3">
        <v>89.1</v>
      </c>
      <c r="AJ4568" s="3" t="s">
        <v>2</v>
      </c>
      <c r="AK4568" s="3">
        <v>4</v>
      </c>
      <c r="AL4568" s="3">
        <v>59.75</v>
      </c>
    </row>
    <row r="4569" spans="31:38" x14ac:dyDescent="0.25">
      <c r="AE4569" s="3" t="str">
        <f t="shared" si="149"/>
        <v>RA_526_89.1_4_202526</v>
      </c>
      <c r="AF4569" s="3">
        <v>202526</v>
      </c>
      <c r="AG4569" s="3" t="s">
        <v>193</v>
      </c>
      <c r="AH4569" s="3">
        <v>526</v>
      </c>
      <c r="AI4569" s="3">
        <v>89.1</v>
      </c>
      <c r="AJ4569" s="3" t="s">
        <v>2</v>
      </c>
      <c r="AK4569" s="3">
        <v>4</v>
      </c>
      <c r="AL4569" s="3">
        <v>80</v>
      </c>
    </row>
    <row r="4570" spans="31:38" x14ac:dyDescent="0.25">
      <c r="AE4570" s="3" t="str">
        <f t="shared" si="149"/>
        <v>RA_528_89.1_4_202526</v>
      </c>
      <c r="AF4570" s="3">
        <v>202526</v>
      </c>
      <c r="AG4570" s="3" t="s">
        <v>193</v>
      </c>
      <c r="AH4570" s="3">
        <v>528</v>
      </c>
      <c r="AI4570" s="3">
        <v>89.1</v>
      </c>
      <c r="AJ4570" s="3" t="s">
        <v>2</v>
      </c>
      <c r="AK4570" s="3">
        <v>4</v>
      </c>
      <c r="AL4570" s="3">
        <v>97</v>
      </c>
    </row>
    <row r="4571" spans="31:38" x14ac:dyDescent="0.25">
      <c r="AE4571" s="3" t="str">
        <f t="shared" si="149"/>
        <v>RA_540_89.1_4_202526</v>
      </c>
      <c r="AF4571" s="3">
        <v>202526</v>
      </c>
      <c r="AG4571" s="3" t="s">
        <v>193</v>
      </c>
      <c r="AH4571" s="3">
        <v>540</v>
      </c>
      <c r="AI4571" s="3">
        <v>89.1</v>
      </c>
      <c r="AJ4571" s="3" t="s">
        <v>2</v>
      </c>
      <c r="AK4571" s="3">
        <v>4</v>
      </c>
      <c r="AL4571" s="3">
        <v>113.285</v>
      </c>
    </row>
    <row r="4572" spans="31:38" x14ac:dyDescent="0.25">
      <c r="AE4572" s="3" t="str">
        <f t="shared" si="149"/>
        <v>RA_530_89.1_4_202526</v>
      </c>
      <c r="AF4572" s="3">
        <v>202526</v>
      </c>
      <c r="AG4572" s="3" t="s">
        <v>193</v>
      </c>
      <c r="AH4572" s="3">
        <v>530</v>
      </c>
      <c r="AI4572" s="3">
        <v>89.1</v>
      </c>
      <c r="AJ4572" s="3" t="s">
        <v>2</v>
      </c>
      <c r="AK4572" s="3">
        <v>4</v>
      </c>
      <c r="AL4572" s="3">
        <v>483.63799999999998</v>
      </c>
    </row>
    <row r="4573" spans="31:38" x14ac:dyDescent="0.25">
      <c r="AE4573" s="3" t="str">
        <f t="shared" si="149"/>
        <v>RA_512_89.1_4_202526</v>
      </c>
      <c r="AF4573" s="3">
        <v>202526</v>
      </c>
      <c r="AG4573" s="3" t="s">
        <v>193</v>
      </c>
      <c r="AH4573" s="3">
        <v>512</v>
      </c>
      <c r="AI4573" s="3">
        <v>89.1</v>
      </c>
      <c r="AJ4573" s="3" t="s">
        <v>2</v>
      </c>
      <c r="AK4573" s="3">
        <v>4</v>
      </c>
      <c r="AL4573" s="3">
        <v>40.616999999999997</v>
      </c>
    </row>
    <row r="4574" spans="31:38" x14ac:dyDescent="0.25">
      <c r="AE4574" s="3" t="str">
        <f t="shared" si="149"/>
        <v>RA_532_89.1_4_202526</v>
      </c>
      <c r="AF4574" s="3">
        <v>202526</v>
      </c>
      <c r="AG4574" s="3" t="s">
        <v>193</v>
      </c>
      <c r="AH4574" s="3">
        <v>532</v>
      </c>
      <c r="AI4574" s="3">
        <v>89.1</v>
      </c>
      <c r="AJ4574" s="3" t="s">
        <v>2</v>
      </c>
      <c r="AK4574" s="3">
        <v>4</v>
      </c>
      <c r="AL4574" s="3">
        <v>-143</v>
      </c>
    </row>
    <row r="4575" spans="31:38" x14ac:dyDescent="0.25">
      <c r="AE4575" s="3" t="str">
        <f t="shared" si="149"/>
        <v>RA_534_89.1_4_202526</v>
      </c>
      <c r="AF4575" s="3">
        <v>202526</v>
      </c>
      <c r="AG4575" s="3" t="s">
        <v>193</v>
      </c>
      <c r="AH4575" s="3">
        <v>534</v>
      </c>
      <c r="AI4575" s="3">
        <v>89.1</v>
      </c>
      <c r="AJ4575" s="3" t="s">
        <v>2</v>
      </c>
      <c r="AK4575" s="3">
        <v>4</v>
      </c>
      <c r="AL4575" s="3">
        <v>61.798000000000002</v>
      </c>
    </row>
    <row r="4576" spans="31:38" x14ac:dyDescent="0.25">
      <c r="AE4576" s="3" t="str">
        <f t="shared" si="149"/>
        <v>RA_536_89.1_4_202526</v>
      </c>
      <c r="AF4576" s="3">
        <v>202526</v>
      </c>
      <c r="AG4576" s="3" t="s">
        <v>193</v>
      </c>
      <c r="AH4576" s="3">
        <v>536</v>
      </c>
      <c r="AI4576" s="3">
        <v>89.1</v>
      </c>
      <c r="AJ4576" s="3" t="s">
        <v>2</v>
      </c>
      <c r="AK4576" s="3">
        <v>4</v>
      </c>
      <c r="AL4576" s="3">
        <v>-47.698999999999998</v>
      </c>
    </row>
    <row r="4577" spans="31:38" x14ac:dyDescent="0.25">
      <c r="AE4577" s="3" t="str">
        <f t="shared" si="149"/>
        <v>RA_538_89.1_4_202526</v>
      </c>
      <c r="AF4577" s="3">
        <v>202526</v>
      </c>
      <c r="AG4577" s="3" t="s">
        <v>193</v>
      </c>
      <c r="AH4577" s="3">
        <v>538</v>
      </c>
      <c r="AI4577" s="3">
        <v>89.1</v>
      </c>
      <c r="AJ4577" s="3" t="s">
        <v>2</v>
      </c>
      <c r="AK4577" s="3">
        <v>4</v>
      </c>
      <c r="AL4577" s="3">
        <v>-8.3952378328785375</v>
      </c>
    </row>
    <row r="4578" spans="31:38" x14ac:dyDescent="0.25">
      <c r="AE4578" s="3" t="str">
        <f t="shared" si="149"/>
        <v>RA_542_89.1_4_202526</v>
      </c>
      <c r="AF4578" s="3">
        <v>202526</v>
      </c>
      <c r="AG4578" s="3" t="s">
        <v>193</v>
      </c>
      <c r="AH4578" s="3">
        <v>542</v>
      </c>
      <c r="AI4578" s="3">
        <v>89.1</v>
      </c>
      <c r="AJ4578" s="3" t="s">
        <v>2</v>
      </c>
      <c r="AK4578" s="3">
        <v>4</v>
      </c>
      <c r="AL4578" s="3">
        <v>187.9</v>
      </c>
    </row>
    <row r="4579" spans="31:38" x14ac:dyDescent="0.25">
      <c r="AE4579" s="3" t="str">
        <f t="shared" si="149"/>
        <v>RA_564_89.1_4_202526</v>
      </c>
      <c r="AF4579" s="3">
        <v>202526</v>
      </c>
      <c r="AG4579" s="3" t="s">
        <v>193</v>
      </c>
      <c r="AH4579" s="3">
        <v>564</v>
      </c>
      <c r="AI4579" s="3">
        <v>89.1</v>
      </c>
      <c r="AJ4579" s="3" t="s">
        <v>2</v>
      </c>
      <c r="AK4579" s="3">
        <v>4</v>
      </c>
      <c r="AL4579" s="3">
        <v>0</v>
      </c>
    </row>
    <row r="4580" spans="31:38" x14ac:dyDescent="0.25">
      <c r="AE4580" s="3" t="str">
        <f t="shared" si="149"/>
        <v>RA_562_89.1_4_202425</v>
      </c>
      <c r="AF4580" s="3">
        <v>202425</v>
      </c>
      <c r="AG4580" s="3" t="s">
        <v>193</v>
      </c>
      <c r="AH4580" s="3">
        <v>562</v>
      </c>
      <c r="AI4580" s="3">
        <v>89.1</v>
      </c>
      <c r="AJ4580" s="3" t="s">
        <v>2</v>
      </c>
      <c r="AK4580" s="3">
        <v>4</v>
      </c>
      <c r="AL4580" s="3">
        <v>0</v>
      </c>
    </row>
    <row r="4581" spans="31:38" x14ac:dyDescent="0.25">
      <c r="AE4581" s="3" t="str">
        <f t="shared" si="149"/>
        <v>RA_552_89.1_4_202425</v>
      </c>
      <c r="AF4581" s="3">
        <v>202425</v>
      </c>
      <c r="AG4581" s="3" t="s">
        <v>193</v>
      </c>
      <c r="AH4581" s="3">
        <v>552</v>
      </c>
      <c r="AI4581" s="3">
        <v>89.1</v>
      </c>
      <c r="AJ4581" s="3" t="s">
        <v>2</v>
      </c>
      <c r="AK4581" s="3">
        <v>4</v>
      </c>
      <c r="AL4581" s="3">
        <v>-3.27</v>
      </c>
    </row>
    <row r="4582" spans="31:38" x14ac:dyDescent="0.25">
      <c r="AE4582" s="3" t="str">
        <f t="shared" si="149"/>
        <v>RA_550_89.1_4_202425</v>
      </c>
      <c r="AF4582" s="3">
        <v>202425</v>
      </c>
      <c r="AG4582" s="3" t="s">
        <v>193</v>
      </c>
      <c r="AH4582" s="3">
        <v>550</v>
      </c>
      <c r="AI4582" s="3">
        <v>89.1</v>
      </c>
      <c r="AJ4582" s="3" t="s">
        <v>2</v>
      </c>
      <c r="AK4582" s="3">
        <v>4</v>
      </c>
      <c r="AL4582" s="3">
        <v>353.96699999999998</v>
      </c>
    </row>
    <row r="4583" spans="31:38" x14ac:dyDescent="0.25">
      <c r="AE4583" s="3" t="str">
        <f t="shared" si="149"/>
        <v>RA_548_89.1_4_202425</v>
      </c>
      <c r="AF4583" s="3">
        <v>202425</v>
      </c>
      <c r="AG4583" s="3" t="s">
        <v>193</v>
      </c>
      <c r="AH4583" s="3">
        <v>548</v>
      </c>
      <c r="AI4583" s="3">
        <v>89.1</v>
      </c>
      <c r="AJ4583" s="3" t="s">
        <v>2</v>
      </c>
      <c r="AK4583" s="3">
        <v>4</v>
      </c>
      <c r="AL4583" s="3">
        <v>71.525000000000006</v>
      </c>
    </row>
    <row r="4584" spans="31:38" x14ac:dyDescent="0.25">
      <c r="AE4584" s="3" t="str">
        <f t="shared" si="149"/>
        <v>RA_564_89.1_4_202425</v>
      </c>
      <c r="AF4584" s="3">
        <v>202425</v>
      </c>
      <c r="AG4584" s="3" t="s">
        <v>193</v>
      </c>
      <c r="AH4584" s="3">
        <v>564</v>
      </c>
      <c r="AI4584" s="3">
        <v>89.1</v>
      </c>
      <c r="AJ4584" s="3" t="s">
        <v>2</v>
      </c>
      <c r="AK4584" s="3">
        <v>4</v>
      </c>
      <c r="AL4584" s="3">
        <v>0</v>
      </c>
    </row>
    <row r="4585" spans="31:38" x14ac:dyDescent="0.25">
      <c r="AE4585" s="3" t="str">
        <f t="shared" si="149"/>
        <v>RA_545_89.1_4_202425</v>
      </c>
      <c r="AF4585" s="3">
        <v>202425</v>
      </c>
      <c r="AG4585" s="3" t="s">
        <v>193</v>
      </c>
      <c r="AH4585" s="3">
        <v>545</v>
      </c>
      <c r="AI4585" s="3">
        <v>89.1</v>
      </c>
      <c r="AJ4585" s="3" t="s">
        <v>2</v>
      </c>
      <c r="AK4585" s="3">
        <v>4</v>
      </c>
      <c r="AL4585" s="3">
        <v>85.632263364414953</v>
      </c>
    </row>
    <row r="4586" spans="31:38" x14ac:dyDescent="0.25">
      <c r="AE4586" s="3" t="str">
        <f t="shared" si="149"/>
        <v>RA_576_89.1_4_202425</v>
      </c>
      <c r="AF4586" s="3">
        <v>202425</v>
      </c>
      <c r="AG4586" s="3" t="s">
        <v>193</v>
      </c>
      <c r="AH4586" s="3">
        <v>576</v>
      </c>
      <c r="AI4586" s="3">
        <v>89.1</v>
      </c>
      <c r="AJ4586" s="3" t="s">
        <v>2</v>
      </c>
      <c r="AK4586" s="3">
        <v>4</v>
      </c>
      <c r="AL4586" s="3">
        <v>0</v>
      </c>
    </row>
    <row r="4587" spans="31:38" x14ac:dyDescent="0.25">
      <c r="AE4587" s="3" t="str">
        <f t="shared" si="149"/>
        <v>RA_546_89.1_4_202425</v>
      </c>
      <c r="AF4587" s="3">
        <v>202425</v>
      </c>
      <c r="AG4587" s="3" t="s">
        <v>193</v>
      </c>
      <c r="AH4587" s="3">
        <v>546</v>
      </c>
      <c r="AI4587" s="3">
        <v>89.1</v>
      </c>
      <c r="AJ4587" s="3" t="s">
        <v>2</v>
      </c>
      <c r="AK4587" s="3">
        <v>4</v>
      </c>
      <c r="AL4587" s="3">
        <v>111.529</v>
      </c>
    </row>
    <row r="4588" spans="31:38" x14ac:dyDescent="0.25">
      <c r="AE4588" s="3" t="str">
        <f t="shared" si="149"/>
        <v>RA_566_89.1_4_202425</v>
      </c>
      <c r="AF4588" s="3">
        <v>202425</v>
      </c>
      <c r="AG4588" s="3" t="s">
        <v>193</v>
      </c>
      <c r="AH4588" s="3">
        <v>566</v>
      </c>
      <c r="AI4588" s="3">
        <v>89.1</v>
      </c>
      <c r="AJ4588" s="3" t="s">
        <v>2</v>
      </c>
      <c r="AK4588" s="3">
        <v>4</v>
      </c>
      <c r="AL4588" s="3">
        <v>0</v>
      </c>
    </row>
    <row r="4589" spans="31:38" x14ac:dyDescent="0.25">
      <c r="AE4589" s="3" t="str">
        <f t="shared" si="149"/>
        <v>RA_568_89.1_4_202425</v>
      </c>
      <c r="AF4589" s="3">
        <v>202425</v>
      </c>
      <c r="AG4589" s="3" t="s">
        <v>193</v>
      </c>
      <c r="AH4589" s="3">
        <v>568</v>
      </c>
      <c r="AI4589" s="3">
        <v>89.1</v>
      </c>
      <c r="AJ4589" s="3" t="s">
        <v>2</v>
      </c>
      <c r="AK4589" s="3">
        <v>4</v>
      </c>
      <c r="AL4589" s="3">
        <v>0</v>
      </c>
    </row>
    <row r="4590" spans="31:38" x14ac:dyDescent="0.25">
      <c r="AE4590" s="3" t="str">
        <f t="shared" si="149"/>
        <v>RA_584_89.1_4_202425</v>
      </c>
      <c r="AF4590" s="3">
        <v>202425</v>
      </c>
      <c r="AG4590" s="3" t="s">
        <v>193</v>
      </c>
      <c r="AH4590" s="3">
        <v>584</v>
      </c>
      <c r="AI4590" s="3">
        <v>89.1</v>
      </c>
      <c r="AJ4590" s="3" t="s">
        <v>2</v>
      </c>
      <c r="AK4590" s="3">
        <v>4</v>
      </c>
      <c r="AL4590" s="3">
        <v>0</v>
      </c>
    </row>
    <row r="4591" spans="31:38" x14ac:dyDescent="0.25">
      <c r="AE4591" s="3" t="str">
        <f t="shared" si="149"/>
        <v>RA_574_89.1_4_202425</v>
      </c>
      <c r="AF4591" s="3">
        <v>202425</v>
      </c>
      <c r="AG4591" s="3" t="s">
        <v>193</v>
      </c>
      <c r="AH4591" s="3">
        <v>574</v>
      </c>
      <c r="AI4591" s="3">
        <v>89.1</v>
      </c>
      <c r="AJ4591" s="3" t="s">
        <v>2</v>
      </c>
      <c r="AK4591" s="3">
        <v>4</v>
      </c>
      <c r="AL4591" s="3">
        <v>0</v>
      </c>
    </row>
    <row r="4592" spans="31:38" x14ac:dyDescent="0.25">
      <c r="AE4592" s="3" t="str">
        <f t="shared" si="149"/>
        <v>RA_582_89.1_4_202425</v>
      </c>
      <c r="AF4592" s="3">
        <v>202425</v>
      </c>
      <c r="AG4592" s="3" t="s">
        <v>193</v>
      </c>
      <c r="AH4592" s="3">
        <v>582</v>
      </c>
      <c r="AI4592" s="3">
        <v>89.1</v>
      </c>
      <c r="AJ4592" s="3" t="s">
        <v>2</v>
      </c>
      <c r="AK4592" s="3">
        <v>4</v>
      </c>
      <c r="AL4592" s="3">
        <v>0</v>
      </c>
    </row>
    <row r="4593" spans="31:38" x14ac:dyDescent="0.25">
      <c r="AE4593" s="3" t="str">
        <f t="shared" si="149"/>
        <v>RA_586_89.1_4_202425</v>
      </c>
      <c r="AF4593" s="3">
        <v>202425</v>
      </c>
      <c r="AG4593" s="3" t="s">
        <v>193</v>
      </c>
      <c r="AH4593" s="3">
        <v>586</v>
      </c>
      <c r="AI4593" s="3">
        <v>89.1</v>
      </c>
      <c r="AJ4593" s="3" t="s">
        <v>2</v>
      </c>
      <c r="AK4593" s="3">
        <v>4</v>
      </c>
      <c r="AL4593" s="3">
        <v>0</v>
      </c>
    </row>
    <row r="4594" spans="31:38" x14ac:dyDescent="0.25">
      <c r="AE4594" s="3" t="str">
        <f t="shared" si="149"/>
        <v>RA_544_89.1_4_202425</v>
      </c>
      <c r="AF4594" s="3">
        <v>202425</v>
      </c>
      <c r="AG4594" s="3" t="s">
        <v>193</v>
      </c>
      <c r="AH4594" s="3">
        <v>544</v>
      </c>
      <c r="AI4594" s="3">
        <v>89.1</v>
      </c>
      <c r="AJ4594" s="3" t="s">
        <v>2</v>
      </c>
      <c r="AK4594" s="3">
        <v>4</v>
      </c>
      <c r="AL4594" s="3">
        <v>171.05509574629104</v>
      </c>
    </row>
    <row r="4595" spans="31:38" x14ac:dyDescent="0.25">
      <c r="AE4595" s="3" t="str">
        <f t="shared" si="149"/>
        <v>RA_572_89.1_4_202425</v>
      </c>
      <c r="AF4595" s="3">
        <v>202425</v>
      </c>
      <c r="AG4595" s="3" t="s">
        <v>193</v>
      </c>
      <c r="AH4595" s="3">
        <v>572</v>
      </c>
      <c r="AI4595" s="3">
        <v>89.1</v>
      </c>
      <c r="AJ4595" s="3" t="s">
        <v>2</v>
      </c>
      <c r="AK4595" s="3">
        <v>4</v>
      </c>
      <c r="AL4595" s="3">
        <v>0</v>
      </c>
    </row>
    <row r="4596" spans="31:38" x14ac:dyDescent="0.25">
      <c r="AE4596" s="3" t="str">
        <f t="shared" si="149"/>
        <v>RA_520_89.1_4_202425</v>
      </c>
      <c r="AF4596" s="3">
        <v>202425</v>
      </c>
      <c r="AG4596" s="3" t="s">
        <v>193</v>
      </c>
      <c r="AH4596" s="3">
        <v>520</v>
      </c>
      <c r="AI4596" s="3">
        <v>89.1</v>
      </c>
      <c r="AJ4596" s="3" t="s">
        <v>2</v>
      </c>
      <c r="AK4596" s="3">
        <v>4</v>
      </c>
      <c r="AL4596" s="3">
        <v>-0.45600000000000307</v>
      </c>
    </row>
    <row r="4597" spans="31:38" x14ac:dyDescent="0.25">
      <c r="AE4597" s="3" t="str">
        <f t="shared" si="149"/>
        <v>RA_514_89.1_4_202425</v>
      </c>
      <c r="AF4597" s="3">
        <v>202425</v>
      </c>
      <c r="AG4597" s="3" t="s">
        <v>193</v>
      </c>
      <c r="AH4597" s="3">
        <v>514</v>
      </c>
      <c r="AI4597" s="3">
        <v>89.1</v>
      </c>
      <c r="AJ4597" s="3" t="s">
        <v>2</v>
      </c>
      <c r="AK4597" s="3">
        <v>4</v>
      </c>
      <c r="AL4597" s="3">
        <v>71.545000000000002</v>
      </c>
    </row>
    <row r="4598" spans="31:38" x14ac:dyDescent="0.25">
      <c r="AE4598" s="3" t="str">
        <f t="shared" si="149"/>
        <v>RA_542_89.1_4_202425</v>
      </c>
      <c r="AF4598" s="3">
        <v>202425</v>
      </c>
      <c r="AG4598" s="3" t="s">
        <v>193</v>
      </c>
      <c r="AH4598" s="3">
        <v>542</v>
      </c>
      <c r="AI4598" s="3">
        <v>89.1</v>
      </c>
      <c r="AJ4598" s="3" t="s">
        <v>2</v>
      </c>
      <c r="AK4598" s="3">
        <v>4</v>
      </c>
      <c r="AL4598" s="3">
        <v>170.958</v>
      </c>
    </row>
    <row r="4599" spans="31:38" x14ac:dyDescent="0.25">
      <c r="AE4599" s="3" t="str">
        <f t="shared" si="149"/>
        <v>RA_512_89.1_4_202425</v>
      </c>
      <c r="AF4599" s="3">
        <v>202425</v>
      </c>
      <c r="AG4599" s="3" t="s">
        <v>193</v>
      </c>
      <c r="AH4599" s="3">
        <v>512</v>
      </c>
      <c r="AI4599" s="3">
        <v>89.1</v>
      </c>
      <c r="AJ4599" s="3" t="s">
        <v>2</v>
      </c>
      <c r="AK4599" s="3">
        <v>4</v>
      </c>
      <c r="AL4599" s="3">
        <v>39.335000000000001</v>
      </c>
    </row>
    <row r="4600" spans="31:38" x14ac:dyDescent="0.25">
      <c r="AE4600" s="3" t="str">
        <f t="shared" si="149"/>
        <v>RA_518_89.1_4_202425</v>
      </c>
      <c r="AF4600" s="3">
        <v>202425</v>
      </c>
      <c r="AG4600" s="3" t="s">
        <v>193</v>
      </c>
      <c r="AH4600" s="3">
        <v>518</v>
      </c>
      <c r="AI4600" s="3">
        <v>89.1</v>
      </c>
      <c r="AJ4600" s="3" t="s">
        <v>2</v>
      </c>
      <c r="AK4600" s="3">
        <v>4</v>
      </c>
      <c r="AL4600" s="3">
        <v>0</v>
      </c>
    </row>
    <row r="4601" spans="31:38" x14ac:dyDescent="0.25">
      <c r="AE4601" s="3" t="str">
        <f t="shared" si="149"/>
        <v>RA_522_89.1_4_202425</v>
      </c>
      <c r="AF4601" s="3">
        <v>202425</v>
      </c>
      <c r="AG4601" s="3" t="s">
        <v>193</v>
      </c>
      <c r="AH4601" s="3">
        <v>522</v>
      </c>
      <c r="AI4601" s="3">
        <v>89.1</v>
      </c>
      <c r="AJ4601" s="3" t="s">
        <v>2</v>
      </c>
      <c r="AK4601" s="3">
        <v>4</v>
      </c>
      <c r="AL4601" s="3">
        <v>85.486000000000004</v>
      </c>
    </row>
    <row r="4602" spans="31:38" x14ac:dyDescent="0.25">
      <c r="AE4602" s="3" t="str">
        <f t="shared" si="149"/>
        <v>RA_524_89.1_4_202425</v>
      </c>
      <c r="AF4602" s="3">
        <v>202425</v>
      </c>
      <c r="AG4602" s="3" t="s">
        <v>193</v>
      </c>
      <c r="AH4602" s="3">
        <v>524</v>
      </c>
      <c r="AI4602" s="3">
        <v>89.1</v>
      </c>
      <c r="AJ4602" s="3" t="s">
        <v>2</v>
      </c>
      <c r="AK4602" s="3">
        <v>4</v>
      </c>
      <c r="AL4602" s="3">
        <v>8.19</v>
      </c>
    </row>
    <row r="4603" spans="31:38" x14ac:dyDescent="0.25">
      <c r="AE4603" s="3" t="str">
        <f t="shared" si="149"/>
        <v>RA_526_89.1_4_202425</v>
      </c>
      <c r="AF4603" s="3">
        <v>202425</v>
      </c>
      <c r="AG4603" s="3" t="s">
        <v>193</v>
      </c>
      <c r="AH4603" s="3">
        <v>526</v>
      </c>
      <c r="AI4603" s="3">
        <v>89.1</v>
      </c>
      <c r="AJ4603" s="3" t="s">
        <v>2</v>
      </c>
      <c r="AK4603" s="3">
        <v>4</v>
      </c>
      <c r="AL4603" s="3">
        <v>79.347379079590198</v>
      </c>
    </row>
    <row r="4604" spans="31:38" x14ac:dyDescent="0.25">
      <c r="AE4604" s="3" t="str">
        <f t="shared" si="149"/>
        <v>RA_538_89.1_4_202425</v>
      </c>
      <c r="AF4604" s="3">
        <v>202425</v>
      </c>
      <c r="AG4604" s="3" t="s">
        <v>193</v>
      </c>
      <c r="AH4604" s="3">
        <v>538</v>
      </c>
      <c r="AI4604" s="3">
        <v>89.1</v>
      </c>
      <c r="AJ4604" s="3" t="s">
        <v>2</v>
      </c>
      <c r="AK4604" s="3">
        <v>4</v>
      </c>
      <c r="AL4604" s="3">
        <v>79</v>
      </c>
    </row>
    <row r="4605" spans="31:38" x14ac:dyDescent="0.25">
      <c r="AE4605" s="3" t="str">
        <f t="shared" si="149"/>
        <v>RA_516_89.1_4_202425</v>
      </c>
      <c r="AF4605" s="3">
        <v>202425</v>
      </c>
      <c r="AG4605" s="3" t="s">
        <v>193</v>
      </c>
      <c r="AH4605" s="3">
        <v>516</v>
      </c>
      <c r="AI4605" s="3">
        <v>89.1</v>
      </c>
      <c r="AJ4605" s="3" t="s">
        <v>2</v>
      </c>
      <c r="AK4605" s="3">
        <v>4</v>
      </c>
      <c r="AL4605" s="3">
        <v>21.225000000000001</v>
      </c>
    </row>
    <row r="4606" spans="31:38" x14ac:dyDescent="0.25">
      <c r="AE4606" s="3" t="str">
        <f t="shared" si="149"/>
        <v>RA_540_89.1_4_202425</v>
      </c>
      <c r="AF4606" s="3">
        <v>202425</v>
      </c>
      <c r="AG4606" s="3" t="s">
        <v>193</v>
      </c>
      <c r="AH4606" s="3">
        <v>540</v>
      </c>
      <c r="AI4606" s="3">
        <v>89.1</v>
      </c>
      <c r="AJ4606" s="3" t="s">
        <v>2</v>
      </c>
      <c r="AK4606" s="3">
        <v>4</v>
      </c>
      <c r="AL4606" s="3">
        <v>97.376999999999995</v>
      </c>
    </row>
    <row r="4607" spans="31:38" x14ac:dyDescent="0.25">
      <c r="AE4607" s="3" t="str">
        <f t="shared" si="149"/>
        <v>RA_528_89.1_4_202425</v>
      </c>
      <c r="AF4607" s="3">
        <v>202425</v>
      </c>
      <c r="AG4607" s="3" t="s">
        <v>193</v>
      </c>
      <c r="AH4607" s="3">
        <v>528</v>
      </c>
      <c r="AI4607" s="3">
        <v>89.1</v>
      </c>
      <c r="AJ4607" s="3" t="s">
        <v>2</v>
      </c>
      <c r="AK4607" s="3">
        <v>4</v>
      </c>
      <c r="AL4607" s="3">
        <v>91</v>
      </c>
    </row>
    <row r="4608" spans="31:38" x14ac:dyDescent="0.25">
      <c r="AE4608" s="3" t="str">
        <f t="shared" si="149"/>
        <v>RA_536_89.1_4_202425</v>
      </c>
      <c r="AF4608" s="3">
        <v>202425</v>
      </c>
      <c r="AG4608" s="3" t="s">
        <v>193</v>
      </c>
      <c r="AH4608" s="3">
        <v>536</v>
      </c>
      <c r="AI4608" s="3">
        <v>89.1</v>
      </c>
      <c r="AJ4608" s="3" t="s">
        <v>2</v>
      </c>
      <c r="AK4608" s="3">
        <v>4</v>
      </c>
      <c r="AL4608" s="3">
        <v>-45.755000000000003</v>
      </c>
    </row>
    <row r="4609" spans="31:38" x14ac:dyDescent="0.25">
      <c r="AE4609" s="3" t="str">
        <f t="shared" si="149"/>
        <v>RA_534_89.1_4_202425</v>
      </c>
      <c r="AF4609" s="3">
        <v>202425</v>
      </c>
      <c r="AG4609" s="3" t="s">
        <v>193</v>
      </c>
      <c r="AH4609" s="3">
        <v>534</v>
      </c>
      <c r="AI4609" s="3">
        <v>89.1</v>
      </c>
      <c r="AJ4609" s="3" t="s">
        <v>2</v>
      </c>
      <c r="AK4609" s="3">
        <v>4</v>
      </c>
      <c r="AL4609" s="3">
        <v>58.148000000000003</v>
      </c>
    </row>
    <row r="4610" spans="31:38" x14ac:dyDescent="0.25">
      <c r="AE4610" s="3" t="str">
        <f t="shared" si="149"/>
        <v>RA_532_89.1_4_202425</v>
      </c>
      <c r="AF4610" s="3">
        <v>202425</v>
      </c>
      <c r="AG4610" s="3" t="s">
        <v>193</v>
      </c>
      <c r="AH4610" s="3">
        <v>532</v>
      </c>
      <c r="AI4610" s="3">
        <v>89.1</v>
      </c>
      <c r="AJ4610" s="3" t="s">
        <v>2</v>
      </c>
      <c r="AK4610" s="3">
        <v>4</v>
      </c>
      <c r="AL4610" s="3">
        <v>-12</v>
      </c>
    </row>
    <row r="4611" spans="31:38" x14ac:dyDescent="0.25">
      <c r="AE4611" s="3" t="str">
        <f t="shared" si="149"/>
        <v>RA_530_89.1_4_202425</v>
      </c>
      <c r="AF4611" s="3">
        <v>202425</v>
      </c>
      <c r="AG4611" s="3" t="s">
        <v>193</v>
      </c>
      <c r="AH4611" s="3">
        <v>530</v>
      </c>
      <c r="AI4611" s="3">
        <v>89.1</v>
      </c>
      <c r="AJ4611" s="3" t="s">
        <v>2</v>
      </c>
      <c r="AK4611" s="3">
        <v>4</v>
      </c>
      <c r="AL4611" s="3">
        <v>464.96300000000002</v>
      </c>
    </row>
    <row r="4612" spans="31:38" x14ac:dyDescent="0.25">
      <c r="AE4612" s="3" t="str">
        <f t="shared" ref="AE4612:AE4675" si="150">AG4612&amp;"_"&amp;AH4612&amp;"_"&amp;AI4612&amp;"_"&amp;AK4612&amp;"_"&amp;AF4612</f>
        <v>RA_564_90_4_202526</v>
      </c>
      <c r="AF4612" s="3">
        <v>202526</v>
      </c>
      <c r="AG4612" s="3" t="s">
        <v>193</v>
      </c>
      <c r="AH4612" s="3">
        <v>564</v>
      </c>
      <c r="AI4612" s="3">
        <v>90</v>
      </c>
      <c r="AJ4612" s="3" t="s">
        <v>431</v>
      </c>
      <c r="AK4612" s="3">
        <v>4</v>
      </c>
      <c r="AL4612" s="3">
        <v>0</v>
      </c>
    </row>
    <row r="4613" spans="31:38" x14ac:dyDescent="0.25">
      <c r="AE4613" s="3" t="str">
        <f t="shared" si="150"/>
        <v>RA_512_90_4_202526</v>
      </c>
      <c r="AF4613" s="3">
        <v>202526</v>
      </c>
      <c r="AG4613" s="3" t="s">
        <v>193</v>
      </c>
      <c r="AH4613" s="3">
        <v>512</v>
      </c>
      <c r="AI4613" s="3">
        <v>90</v>
      </c>
      <c r="AJ4613" s="3" t="s">
        <v>431</v>
      </c>
      <c r="AK4613" s="3">
        <v>4</v>
      </c>
      <c r="AL4613" s="3">
        <v>213</v>
      </c>
    </row>
    <row r="4614" spans="31:38" x14ac:dyDescent="0.25">
      <c r="AE4614" s="3" t="str">
        <f t="shared" si="150"/>
        <v>RA_546_90_4_202526</v>
      </c>
      <c r="AF4614" s="3">
        <v>202526</v>
      </c>
      <c r="AG4614" s="3" t="s">
        <v>193</v>
      </c>
      <c r="AH4614" s="3">
        <v>546</v>
      </c>
      <c r="AI4614" s="3">
        <v>90</v>
      </c>
      <c r="AJ4614" s="3" t="s">
        <v>431</v>
      </c>
      <c r="AK4614" s="3">
        <v>4</v>
      </c>
      <c r="AL4614" s="3">
        <v>297</v>
      </c>
    </row>
    <row r="4615" spans="31:38" x14ac:dyDescent="0.25">
      <c r="AE4615" s="3" t="str">
        <f t="shared" si="150"/>
        <v>RA_548_90_4_202526</v>
      </c>
      <c r="AF4615" s="3">
        <v>202526</v>
      </c>
      <c r="AG4615" s="3" t="s">
        <v>193</v>
      </c>
      <c r="AH4615" s="3">
        <v>548</v>
      </c>
      <c r="AI4615" s="3">
        <v>90</v>
      </c>
      <c r="AJ4615" s="3" t="s">
        <v>431</v>
      </c>
      <c r="AK4615" s="3">
        <v>4</v>
      </c>
      <c r="AL4615" s="3">
        <v>535.63099999999997</v>
      </c>
    </row>
    <row r="4616" spans="31:38" x14ac:dyDescent="0.25">
      <c r="AE4616" s="3" t="str">
        <f t="shared" si="150"/>
        <v>RA_550_90_4_202526</v>
      </c>
      <c r="AF4616" s="3">
        <v>202526</v>
      </c>
      <c r="AG4616" s="3" t="s">
        <v>193</v>
      </c>
      <c r="AH4616" s="3">
        <v>550</v>
      </c>
      <c r="AI4616" s="3">
        <v>90</v>
      </c>
      <c r="AJ4616" s="3" t="s">
        <v>431</v>
      </c>
      <c r="AK4616" s="3">
        <v>4</v>
      </c>
      <c r="AL4616" s="3">
        <v>429.29</v>
      </c>
    </row>
    <row r="4617" spans="31:38" x14ac:dyDescent="0.25">
      <c r="AE4617" s="3" t="str">
        <f t="shared" si="150"/>
        <v>RA_552_90_4_202526</v>
      </c>
      <c r="AF4617" s="3">
        <v>202526</v>
      </c>
      <c r="AG4617" s="3" t="s">
        <v>193</v>
      </c>
      <c r="AH4617" s="3">
        <v>552</v>
      </c>
      <c r="AI4617" s="3">
        <v>90</v>
      </c>
      <c r="AJ4617" s="3" t="s">
        <v>431</v>
      </c>
      <c r="AK4617" s="3">
        <v>4</v>
      </c>
      <c r="AL4617" s="3">
        <v>765.85</v>
      </c>
    </row>
    <row r="4618" spans="31:38" x14ac:dyDescent="0.25">
      <c r="AE4618" s="3" t="str">
        <f t="shared" si="150"/>
        <v>RA_562_90_4_202526</v>
      </c>
      <c r="AF4618" s="3">
        <v>202526</v>
      </c>
      <c r="AG4618" s="3" t="s">
        <v>193</v>
      </c>
      <c r="AH4618" s="3">
        <v>562</v>
      </c>
      <c r="AI4618" s="3">
        <v>90</v>
      </c>
      <c r="AJ4618" s="3" t="s">
        <v>431</v>
      </c>
      <c r="AK4618" s="3">
        <v>4</v>
      </c>
      <c r="AL4618" s="3">
        <v>0</v>
      </c>
    </row>
    <row r="4619" spans="31:38" x14ac:dyDescent="0.25">
      <c r="AE4619" s="3" t="str">
        <f t="shared" si="150"/>
        <v>RA_566_90_4_202526</v>
      </c>
      <c r="AF4619" s="3">
        <v>202526</v>
      </c>
      <c r="AG4619" s="3" t="s">
        <v>193</v>
      </c>
      <c r="AH4619" s="3">
        <v>566</v>
      </c>
      <c r="AI4619" s="3">
        <v>90</v>
      </c>
      <c r="AJ4619" s="3" t="s">
        <v>431</v>
      </c>
      <c r="AK4619" s="3">
        <v>4</v>
      </c>
      <c r="AL4619" s="3">
        <v>0</v>
      </c>
    </row>
    <row r="4620" spans="31:38" x14ac:dyDescent="0.25">
      <c r="AE4620" s="3" t="str">
        <f t="shared" si="150"/>
        <v>RA_568_90_4_202526</v>
      </c>
      <c r="AF4620" s="3">
        <v>202526</v>
      </c>
      <c r="AG4620" s="3" t="s">
        <v>193</v>
      </c>
      <c r="AH4620" s="3">
        <v>568</v>
      </c>
      <c r="AI4620" s="3">
        <v>90</v>
      </c>
      <c r="AJ4620" s="3" t="s">
        <v>431</v>
      </c>
      <c r="AK4620" s="3">
        <v>4</v>
      </c>
      <c r="AL4620" s="3">
        <v>0</v>
      </c>
    </row>
    <row r="4621" spans="31:38" x14ac:dyDescent="0.25">
      <c r="AE4621" s="3" t="str">
        <f t="shared" si="150"/>
        <v>RA_572_90_4_202526</v>
      </c>
      <c r="AF4621" s="3">
        <v>202526</v>
      </c>
      <c r="AG4621" s="3" t="s">
        <v>193</v>
      </c>
      <c r="AH4621" s="3">
        <v>572</v>
      </c>
      <c r="AI4621" s="3">
        <v>90</v>
      </c>
      <c r="AJ4621" s="3" t="s">
        <v>431</v>
      </c>
      <c r="AK4621" s="3">
        <v>4</v>
      </c>
      <c r="AL4621" s="3">
        <v>0</v>
      </c>
    </row>
    <row r="4622" spans="31:38" x14ac:dyDescent="0.25">
      <c r="AE4622" s="3" t="str">
        <f t="shared" si="150"/>
        <v>RA_574_90_4_202526</v>
      </c>
      <c r="AF4622" s="3">
        <v>202526</v>
      </c>
      <c r="AG4622" s="3" t="s">
        <v>193</v>
      </c>
      <c r="AH4622" s="3">
        <v>574</v>
      </c>
      <c r="AI4622" s="3">
        <v>90</v>
      </c>
      <c r="AJ4622" s="3" t="s">
        <v>431</v>
      </c>
      <c r="AK4622" s="3">
        <v>4</v>
      </c>
      <c r="AL4622" s="3">
        <v>0</v>
      </c>
    </row>
    <row r="4623" spans="31:38" x14ac:dyDescent="0.25">
      <c r="AE4623" s="3" t="str">
        <f t="shared" si="150"/>
        <v>RA_576_90_4_202526</v>
      </c>
      <c r="AF4623" s="3">
        <v>202526</v>
      </c>
      <c r="AG4623" s="3" t="s">
        <v>193</v>
      </c>
      <c r="AH4623" s="3">
        <v>576</v>
      </c>
      <c r="AI4623" s="3">
        <v>90</v>
      </c>
      <c r="AJ4623" s="3" t="s">
        <v>431</v>
      </c>
      <c r="AK4623" s="3">
        <v>4</v>
      </c>
      <c r="AL4623" s="3">
        <v>0</v>
      </c>
    </row>
    <row r="4624" spans="31:38" x14ac:dyDescent="0.25">
      <c r="AE4624" s="3" t="str">
        <f t="shared" si="150"/>
        <v>RA_582_90_4_202526</v>
      </c>
      <c r="AF4624" s="3">
        <v>202526</v>
      </c>
      <c r="AG4624" s="3" t="s">
        <v>193</v>
      </c>
      <c r="AH4624" s="3">
        <v>582</v>
      </c>
      <c r="AI4624" s="3">
        <v>90</v>
      </c>
      <c r="AJ4624" s="3" t="s">
        <v>431</v>
      </c>
      <c r="AK4624" s="3">
        <v>4</v>
      </c>
      <c r="AL4624" s="3">
        <v>0</v>
      </c>
    </row>
    <row r="4625" spans="31:38" x14ac:dyDescent="0.25">
      <c r="AE4625" s="3" t="str">
        <f t="shared" si="150"/>
        <v>RA_586_90_4_202526</v>
      </c>
      <c r="AF4625" s="3">
        <v>202526</v>
      </c>
      <c r="AG4625" s="3" t="s">
        <v>193</v>
      </c>
      <c r="AH4625" s="3">
        <v>586</v>
      </c>
      <c r="AI4625" s="3">
        <v>90</v>
      </c>
      <c r="AJ4625" s="3" t="s">
        <v>431</v>
      </c>
      <c r="AK4625" s="3">
        <v>4</v>
      </c>
      <c r="AL4625" s="3">
        <v>0</v>
      </c>
    </row>
    <row r="4626" spans="31:38" x14ac:dyDescent="0.25">
      <c r="AE4626" s="3" t="str">
        <f t="shared" si="150"/>
        <v>RA_542_90_4_202526</v>
      </c>
      <c r="AF4626" s="3">
        <v>202526</v>
      </c>
      <c r="AG4626" s="3" t="s">
        <v>193</v>
      </c>
      <c r="AH4626" s="3">
        <v>542</v>
      </c>
      <c r="AI4626" s="3">
        <v>90</v>
      </c>
      <c r="AJ4626" s="3" t="s">
        <v>431</v>
      </c>
      <c r="AK4626" s="3">
        <v>4</v>
      </c>
      <c r="AL4626" s="3">
        <v>176.92699999999999</v>
      </c>
    </row>
    <row r="4627" spans="31:38" x14ac:dyDescent="0.25">
      <c r="AE4627" s="3" t="str">
        <f t="shared" si="150"/>
        <v>RA_584_90_4_202526</v>
      </c>
      <c r="AF4627" s="3">
        <v>202526</v>
      </c>
      <c r="AG4627" s="3" t="s">
        <v>193</v>
      </c>
      <c r="AH4627" s="3">
        <v>584</v>
      </c>
      <c r="AI4627" s="3">
        <v>90</v>
      </c>
      <c r="AJ4627" s="3" t="s">
        <v>431</v>
      </c>
      <c r="AK4627" s="3">
        <v>4</v>
      </c>
      <c r="AL4627" s="3">
        <v>0</v>
      </c>
    </row>
    <row r="4628" spans="31:38" x14ac:dyDescent="0.25">
      <c r="AE4628" s="3" t="str">
        <f t="shared" si="150"/>
        <v>RA_520_90_4_202526</v>
      </c>
      <c r="AF4628" s="3">
        <v>202526</v>
      </c>
      <c r="AG4628" s="3" t="s">
        <v>193</v>
      </c>
      <c r="AH4628" s="3">
        <v>520</v>
      </c>
      <c r="AI4628" s="3">
        <v>90</v>
      </c>
      <c r="AJ4628" s="3" t="s">
        <v>431</v>
      </c>
      <c r="AK4628" s="3">
        <v>4</v>
      </c>
      <c r="AL4628" s="3">
        <v>261.38</v>
      </c>
    </row>
    <row r="4629" spans="31:38" x14ac:dyDescent="0.25">
      <c r="AE4629" s="3" t="str">
        <f t="shared" si="150"/>
        <v>RA_545_90_4_202526</v>
      </c>
      <c r="AF4629" s="3">
        <v>202526</v>
      </c>
      <c r="AG4629" s="3" t="s">
        <v>193</v>
      </c>
      <c r="AH4629" s="3">
        <v>545</v>
      </c>
      <c r="AI4629" s="3">
        <v>90</v>
      </c>
      <c r="AJ4629" s="3" t="s">
        <v>431</v>
      </c>
      <c r="AK4629" s="3">
        <v>4</v>
      </c>
      <c r="AL4629" s="3">
        <v>306.07000000000005</v>
      </c>
    </row>
    <row r="4630" spans="31:38" x14ac:dyDescent="0.25">
      <c r="AE4630" s="3" t="str">
        <f t="shared" si="150"/>
        <v>RA_544_90_4_202526</v>
      </c>
      <c r="AF4630" s="3">
        <v>202526</v>
      </c>
      <c r="AG4630" s="3" t="s">
        <v>193</v>
      </c>
      <c r="AH4630" s="3">
        <v>544</v>
      </c>
      <c r="AI4630" s="3">
        <v>90</v>
      </c>
      <c r="AJ4630" s="3" t="s">
        <v>431</v>
      </c>
      <c r="AK4630" s="3">
        <v>4</v>
      </c>
      <c r="AL4630" s="3">
        <v>645.26381088598077</v>
      </c>
    </row>
    <row r="4631" spans="31:38" x14ac:dyDescent="0.25">
      <c r="AE4631" s="3" t="str">
        <f t="shared" si="150"/>
        <v>RA_514_90_4_202526</v>
      </c>
      <c r="AF4631" s="3">
        <v>202526</v>
      </c>
      <c r="AG4631" s="3" t="s">
        <v>193</v>
      </c>
      <c r="AH4631" s="3">
        <v>514</v>
      </c>
      <c r="AI4631" s="3">
        <v>90</v>
      </c>
      <c r="AJ4631" s="3" t="s">
        <v>431</v>
      </c>
      <c r="AK4631" s="3">
        <v>4</v>
      </c>
      <c r="AL4631" s="3">
        <v>392.50200000000001</v>
      </c>
    </row>
    <row r="4632" spans="31:38" x14ac:dyDescent="0.25">
      <c r="AE4632" s="3" t="str">
        <f t="shared" si="150"/>
        <v>RA_518_90_4_202526</v>
      </c>
      <c r="AF4632" s="3">
        <v>202526</v>
      </c>
      <c r="AG4632" s="3" t="s">
        <v>193</v>
      </c>
      <c r="AH4632" s="3">
        <v>518</v>
      </c>
      <c r="AI4632" s="3">
        <v>90</v>
      </c>
      <c r="AJ4632" s="3" t="s">
        <v>431</v>
      </c>
      <c r="AK4632" s="3">
        <v>4</v>
      </c>
      <c r="AL4632" s="3">
        <v>263.54097362414433</v>
      </c>
    </row>
    <row r="4633" spans="31:38" x14ac:dyDescent="0.25">
      <c r="AE4633" s="3" t="str">
        <f t="shared" si="150"/>
        <v>RA_522_90_4_202526</v>
      </c>
      <c r="AF4633" s="3">
        <v>202526</v>
      </c>
      <c r="AG4633" s="3" t="s">
        <v>193</v>
      </c>
      <c r="AH4633" s="3">
        <v>522</v>
      </c>
      <c r="AI4633" s="3">
        <v>90</v>
      </c>
      <c r="AJ4633" s="3" t="s">
        <v>431</v>
      </c>
      <c r="AK4633" s="3">
        <v>4</v>
      </c>
      <c r="AL4633" s="3">
        <v>314.30500000000001</v>
      </c>
    </row>
    <row r="4634" spans="31:38" x14ac:dyDescent="0.25">
      <c r="AE4634" s="3" t="str">
        <f t="shared" si="150"/>
        <v>RA_524_90_4_202526</v>
      </c>
      <c r="AF4634" s="3">
        <v>202526</v>
      </c>
      <c r="AG4634" s="3" t="s">
        <v>193</v>
      </c>
      <c r="AH4634" s="3">
        <v>524</v>
      </c>
      <c r="AI4634" s="3">
        <v>90</v>
      </c>
      <c r="AJ4634" s="3" t="s">
        <v>431</v>
      </c>
      <c r="AK4634" s="3">
        <v>4</v>
      </c>
      <c r="AL4634" s="3">
        <v>306.22000000000003</v>
      </c>
    </row>
    <row r="4635" spans="31:38" x14ac:dyDescent="0.25">
      <c r="AE4635" s="3" t="str">
        <f t="shared" si="150"/>
        <v>RA_526_90_4_202526</v>
      </c>
      <c r="AF4635" s="3">
        <v>202526</v>
      </c>
      <c r="AG4635" s="3" t="s">
        <v>193</v>
      </c>
      <c r="AH4635" s="3">
        <v>526</v>
      </c>
      <c r="AI4635" s="3">
        <v>90</v>
      </c>
      <c r="AJ4635" s="3" t="s">
        <v>431</v>
      </c>
      <c r="AK4635" s="3">
        <v>4</v>
      </c>
      <c r="AL4635" s="3">
        <v>237</v>
      </c>
    </row>
    <row r="4636" spans="31:38" x14ac:dyDescent="0.25">
      <c r="AE4636" s="3" t="str">
        <f t="shared" si="150"/>
        <v>RA_538_90_4_202526</v>
      </c>
      <c r="AF4636" s="3">
        <v>202526</v>
      </c>
      <c r="AG4636" s="3" t="s">
        <v>193</v>
      </c>
      <c r="AH4636" s="3">
        <v>538</v>
      </c>
      <c r="AI4636" s="3">
        <v>90</v>
      </c>
      <c r="AJ4636" s="3" t="s">
        <v>431</v>
      </c>
      <c r="AK4636" s="3">
        <v>4</v>
      </c>
      <c r="AL4636" s="3">
        <v>356.44339597984094</v>
      </c>
    </row>
    <row r="4637" spans="31:38" x14ac:dyDescent="0.25">
      <c r="AE4637" s="3" t="str">
        <f t="shared" si="150"/>
        <v>RA_516_90_4_202526</v>
      </c>
      <c r="AF4637" s="3">
        <v>202526</v>
      </c>
      <c r="AG4637" s="3" t="s">
        <v>193</v>
      </c>
      <c r="AH4637" s="3">
        <v>516</v>
      </c>
      <c r="AI4637" s="3">
        <v>90</v>
      </c>
      <c r="AJ4637" s="3" t="s">
        <v>431</v>
      </c>
      <c r="AK4637" s="3">
        <v>4</v>
      </c>
      <c r="AL4637" s="3">
        <v>158.94900000000001</v>
      </c>
    </row>
    <row r="4638" spans="31:38" x14ac:dyDescent="0.25">
      <c r="AE4638" s="3" t="str">
        <f t="shared" si="150"/>
        <v>RA_540_90_4_202526</v>
      </c>
      <c r="AF4638" s="3">
        <v>202526</v>
      </c>
      <c r="AG4638" s="3" t="s">
        <v>193</v>
      </c>
      <c r="AH4638" s="3">
        <v>540</v>
      </c>
      <c r="AI4638" s="3">
        <v>90</v>
      </c>
      <c r="AJ4638" s="3" t="s">
        <v>431</v>
      </c>
      <c r="AK4638" s="3">
        <v>4</v>
      </c>
      <c r="AL4638" s="3">
        <v>606.69799999999998</v>
      </c>
    </row>
    <row r="4639" spans="31:38" x14ac:dyDescent="0.25">
      <c r="AE4639" s="3" t="str">
        <f t="shared" si="150"/>
        <v>RA_528_90_4_202526</v>
      </c>
      <c r="AF4639" s="3">
        <v>202526</v>
      </c>
      <c r="AG4639" s="3" t="s">
        <v>193</v>
      </c>
      <c r="AH4639" s="3">
        <v>528</v>
      </c>
      <c r="AI4639" s="3">
        <v>90</v>
      </c>
      <c r="AJ4639" s="3" t="s">
        <v>431</v>
      </c>
      <c r="AK4639" s="3">
        <v>4</v>
      </c>
      <c r="AL4639" s="3">
        <v>305</v>
      </c>
    </row>
    <row r="4640" spans="31:38" x14ac:dyDescent="0.25">
      <c r="AE4640" s="3" t="str">
        <f t="shared" si="150"/>
        <v>RA_536_90_4_202526</v>
      </c>
      <c r="AF4640" s="3">
        <v>202526</v>
      </c>
      <c r="AG4640" s="3" t="s">
        <v>193</v>
      </c>
      <c r="AH4640" s="3">
        <v>536</v>
      </c>
      <c r="AI4640" s="3">
        <v>90</v>
      </c>
      <c r="AJ4640" s="3" t="s">
        <v>431</v>
      </c>
      <c r="AK4640" s="3">
        <v>4</v>
      </c>
      <c r="AL4640" s="3">
        <v>240.245</v>
      </c>
    </row>
    <row r="4641" spans="31:38" x14ac:dyDescent="0.25">
      <c r="AE4641" s="3" t="str">
        <f t="shared" si="150"/>
        <v>RA_534_90_4_202526</v>
      </c>
      <c r="AF4641" s="3">
        <v>202526</v>
      </c>
      <c r="AG4641" s="3" t="s">
        <v>193</v>
      </c>
      <c r="AH4641" s="3">
        <v>534</v>
      </c>
      <c r="AI4641" s="3">
        <v>90</v>
      </c>
      <c r="AJ4641" s="3" t="s">
        <v>431</v>
      </c>
      <c r="AK4641" s="3">
        <v>4</v>
      </c>
      <c r="AL4641" s="3">
        <v>186.31100000000001</v>
      </c>
    </row>
    <row r="4642" spans="31:38" x14ac:dyDescent="0.25">
      <c r="AE4642" s="3" t="str">
        <f t="shared" si="150"/>
        <v>RA_532_90_4_202526</v>
      </c>
      <c r="AF4642" s="3">
        <v>202526</v>
      </c>
      <c r="AG4642" s="3" t="s">
        <v>193</v>
      </c>
      <c r="AH4642" s="3">
        <v>532</v>
      </c>
      <c r="AI4642" s="3">
        <v>90</v>
      </c>
      <c r="AJ4642" s="3" t="s">
        <v>431</v>
      </c>
      <c r="AK4642" s="3">
        <v>4</v>
      </c>
      <c r="AL4642" s="3">
        <v>473</v>
      </c>
    </row>
    <row r="4643" spans="31:38" x14ac:dyDescent="0.25">
      <c r="AE4643" s="3" t="str">
        <f t="shared" si="150"/>
        <v>RA_530_90_4_202526</v>
      </c>
      <c r="AF4643" s="3">
        <v>202526</v>
      </c>
      <c r="AG4643" s="3" t="s">
        <v>193</v>
      </c>
      <c r="AH4643" s="3">
        <v>530</v>
      </c>
      <c r="AI4643" s="3">
        <v>90</v>
      </c>
      <c r="AJ4643" s="3" t="s">
        <v>431</v>
      </c>
      <c r="AK4643" s="3">
        <v>4</v>
      </c>
      <c r="AL4643" s="3">
        <v>692.85699999999997</v>
      </c>
    </row>
    <row r="4644" spans="31:38" x14ac:dyDescent="0.25">
      <c r="AE4644" s="3" t="str">
        <f t="shared" si="150"/>
        <v>RA_582_90_4_202425</v>
      </c>
      <c r="AF4644" s="3">
        <v>202425</v>
      </c>
      <c r="AG4644" s="3" t="s">
        <v>193</v>
      </c>
      <c r="AH4644" s="3">
        <v>582</v>
      </c>
      <c r="AI4644" s="3">
        <v>90</v>
      </c>
      <c r="AJ4644" s="3" t="s">
        <v>431</v>
      </c>
      <c r="AK4644" s="3">
        <v>4</v>
      </c>
      <c r="AL4644" s="3">
        <v>0</v>
      </c>
    </row>
    <row r="4645" spans="31:38" x14ac:dyDescent="0.25">
      <c r="AE4645" s="3" t="str">
        <f t="shared" si="150"/>
        <v>RA_546_90_4_202425</v>
      </c>
      <c r="AF4645" s="3">
        <v>202425</v>
      </c>
      <c r="AG4645" s="3" t="s">
        <v>193</v>
      </c>
      <c r="AH4645" s="3">
        <v>546</v>
      </c>
      <c r="AI4645" s="3">
        <v>90</v>
      </c>
      <c r="AJ4645" s="3" t="s">
        <v>431</v>
      </c>
      <c r="AK4645" s="3">
        <v>4</v>
      </c>
      <c r="AL4645" s="3">
        <v>287</v>
      </c>
    </row>
    <row r="4646" spans="31:38" x14ac:dyDescent="0.25">
      <c r="AE4646" s="3" t="str">
        <f t="shared" si="150"/>
        <v>RA_548_90_4_202425</v>
      </c>
      <c r="AF4646" s="3">
        <v>202425</v>
      </c>
      <c r="AG4646" s="3" t="s">
        <v>193</v>
      </c>
      <c r="AH4646" s="3">
        <v>548</v>
      </c>
      <c r="AI4646" s="3">
        <v>90</v>
      </c>
      <c r="AJ4646" s="3" t="s">
        <v>431</v>
      </c>
      <c r="AK4646" s="3">
        <v>4</v>
      </c>
      <c r="AL4646" s="3">
        <v>512.94799999999998</v>
      </c>
    </row>
    <row r="4647" spans="31:38" x14ac:dyDescent="0.25">
      <c r="AE4647" s="3" t="str">
        <f t="shared" si="150"/>
        <v>RA_550_90_4_202425</v>
      </c>
      <c r="AF4647" s="3">
        <v>202425</v>
      </c>
      <c r="AG4647" s="3" t="s">
        <v>193</v>
      </c>
      <c r="AH4647" s="3">
        <v>550</v>
      </c>
      <c r="AI4647" s="3">
        <v>90</v>
      </c>
      <c r="AJ4647" s="3" t="s">
        <v>431</v>
      </c>
      <c r="AK4647" s="3">
        <v>4</v>
      </c>
      <c r="AL4647" s="3">
        <v>409.50400000000002</v>
      </c>
    </row>
    <row r="4648" spans="31:38" x14ac:dyDescent="0.25">
      <c r="AE4648" s="3" t="str">
        <f t="shared" si="150"/>
        <v>RA_552_90_4_202425</v>
      </c>
      <c r="AF4648" s="3">
        <v>202425</v>
      </c>
      <c r="AG4648" s="3" t="s">
        <v>193</v>
      </c>
      <c r="AH4648" s="3">
        <v>552</v>
      </c>
      <c r="AI4648" s="3">
        <v>90</v>
      </c>
      <c r="AJ4648" s="3" t="s">
        <v>431</v>
      </c>
      <c r="AK4648" s="3">
        <v>4</v>
      </c>
      <c r="AL4648" s="3">
        <v>581.97</v>
      </c>
    </row>
    <row r="4649" spans="31:38" x14ac:dyDescent="0.25">
      <c r="AE4649" s="3" t="str">
        <f t="shared" si="150"/>
        <v>RA_562_90_4_202425</v>
      </c>
      <c r="AF4649" s="3">
        <v>202425</v>
      </c>
      <c r="AG4649" s="3" t="s">
        <v>193</v>
      </c>
      <c r="AH4649" s="3">
        <v>562</v>
      </c>
      <c r="AI4649" s="3">
        <v>90</v>
      </c>
      <c r="AJ4649" s="3" t="s">
        <v>431</v>
      </c>
      <c r="AK4649" s="3">
        <v>4</v>
      </c>
      <c r="AL4649" s="3">
        <v>0</v>
      </c>
    </row>
    <row r="4650" spans="31:38" x14ac:dyDescent="0.25">
      <c r="AE4650" s="3" t="str">
        <f t="shared" si="150"/>
        <v>RA_564_90_4_202425</v>
      </c>
      <c r="AF4650" s="3">
        <v>202425</v>
      </c>
      <c r="AG4650" s="3" t="s">
        <v>193</v>
      </c>
      <c r="AH4650" s="3">
        <v>564</v>
      </c>
      <c r="AI4650" s="3">
        <v>90</v>
      </c>
      <c r="AJ4650" s="3" t="s">
        <v>431</v>
      </c>
      <c r="AK4650" s="3">
        <v>4</v>
      </c>
      <c r="AL4650" s="3">
        <v>0</v>
      </c>
    </row>
    <row r="4651" spans="31:38" x14ac:dyDescent="0.25">
      <c r="AE4651" s="3" t="str">
        <f t="shared" si="150"/>
        <v>RA_566_90_4_202425</v>
      </c>
      <c r="AF4651" s="3">
        <v>202425</v>
      </c>
      <c r="AG4651" s="3" t="s">
        <v>193</v>
      </c>
      <c r="AH4651" s="3">
        <v>566</v>
      </c>
      <c r="AI4651" s="3">
        <v>90</v>
      </c>
      <c r="AJ4651" s="3" t="s">
        <v>431</v>
      </c>
      <c r="AK4651" s="3">
        <v>4</v>
      </c>
      <c r="AL4651" s="3">
        <v>0</v>
      </c>
    </row>
    <row r="4652" spans="31:38" x14ac:dyDescent="0.25">
      <c r="AE4652" s="3" t="str">
        <f t="shared" si="150"/>
        <v>RA_568_90_4_202425</v>
      </c>
      <c r="AF4652" s="3">
        <v>202425</v>
      </c>
      <c r="AG4652" s="3" t="s">
        <v>193</v>
      </c>
      <c r="AH4652" s="3">
        <v>568</v>
      </c>
      <c r="AI4652" s="3">
        <v>90</v>
      </c>
      <c r="AJ4652" s="3" t="s">
        <v>431</v>
      </c>
      <c r="AK4652" s="3">
        <v>4</v>
      </c>
      <c r="AL4652" s="3">
        <v>0</v>
      </c>
    </row>
    <row r="4653" spans="31:38" x14ac:dyDescent="0.25">
      <c r="AE4653" s="3" t="str">
        <f t="shared" si="150"/>
        <v>RA_572_90_4_202425</v>
      </c>
      <c r="AF4653" s="3">
        <v>202425</v>
      </c>
      <c r="AG4653" s="3" t="s">
        <v>193</v>
      </c>
      <c r="AH4653" s="3">
        <v>572</v>
      </c>
      <c r="AI4653" s="3">
        <v>90</v>
      </c>
      <c r="AJ4653" s="3" t="s">
        <v>431</v>
      </c>
      <c r="AK4653" s="3">
        <v>4</v>
      </c>
      <c r="AL4653" s="3">
        <v>0</v>
      </c>
    </row>
    <row r="4654" spans="31:38" x14ac:dyDescent="0.25">
      <c r="AE4654" s="3" t="str">
        <f t="shared" si="150"/>
        <v>RA_576_90_4_202425</v>
      </c>
      <c r="AF4654" s="3">
        <v>202425</v>
      </c>
      <c r="AG4654" s="3" t="s">
        <v>193</v>
      </c>
      <c r="AH4654" s="3">
        <v>576</v>
      </c>
      <c r="AI4654" s="3">
        <v>90</v>
      </c>
      <c r="AJ4654" s="3" t="s">
        <v>431</v>
      </c>
      <c r="AK4654" s="3">
        <v>4</v>
      </c>
      <c r="AL4654" s="3">
        <v>0</v>
      </c>
    </row>
    <row r="4655" spans="31:38" x14ac:dyDescent="0.25">
      <c r="AE4655" s="3" t="str">
        <f t="shared" si="150"/>
        <v>RA_584_90_4_202425</v>
      </c>
      <c r="AF4655" s="3">
        <v>202425</v>
      </c>
      <c r="AG4655" s="3" t="s">
        <v>193</v>
      </c>
      <c r="AH4655" s="3">
        <v>584</v>
      </c>
      <c r="AI4655" s="3">
        <v>90</v>
      </c>
      <c r="AJ4655" s="3" t="s">
        <v>431</v>
      </c>
      <c r="AK4655" s="3">
        <v>4</v>
      </c>
      <c r="AL4655" s="3">
        <v>0</v>
      </c>
    </row>
    <row r="4656" spans="31:38" x14ac:dyDescent="0.25">
      <c r="AE4656" s="3" t="str">
        <f t="shared" si="150"/>
        <v>RA_544_90_4_202425</v>
      </c>
      <c r="AF4656" s="3">
        <v>202425</v>
      </c>
      <c r="AG4656" s="3" t="s">
        <v>193</v>
      </c>
      <c r="AH4656" s="3">
        <v>544</v>
      </c>
      <c r="AI4656" s="3">
        <v>90</v>
      </c>
      <c r="AJ4656" s="3" t="s">
        <v>431</v>
      </c>
      <c r="AK4656" s="3">
        <v>4</v>
      </c>
      <c r="AL4656" s="3">
        <v>587.1427960196977</v>
      </c>
    </row>
    <row r="4657" spans="31:38" x14ac:dyDescent="0.25">
      <c r="AE4657" s="3" t="str">
        <f t="shared" si="150"/>
        <v>RA_542_90_4_202425</v>
      </c>
      <c r="AF4657" s="3">
        <v>202425</v>
      </c>
      <c r="AG4657" s="3" t="s">
        <v>193</v>
      </c>
      <c r="AH4657" s="3">
        <v>542</v>
      </c>
      <c r="AI4657" s="3">
        <v>90</v>
      </c>
      <c r="AJ4657" s="3" t="s">
        <v>431</v>
      </c>
      <c r="AK4657" s="3">
        <v>4</v>
      </c>
      <c r="AL4657" s="3">
        <v>239.505</v>
      </c>
    </row>
    <row r="4658" spans="31:38" x14ac:dyDescent="0.25">
      <c r="AE4658" s="3" t="str">
        <f t="shared" si="150"/>
        <v>RA_574_90_4_202425</v>
      </c>
      <c r="AF4658" s="3">
        <v>202425</v>
      </c>
      <c r="AG4658" s="3" t="s">
        <v>193</v>
      </c>
      <c r="AH4658" s="3">
        <v>574</v>
      </c>
      <c r="AI4658" s="3">
        <v>90</v>
      </c>
      <c r="AJ4658" s="3" t="s">
        <v>431</v>
      </c>
      <c r="AK4658" s="3">
        <v>4</v>
      </c>
      <c r="AL4658" s="3">
        <v>0</v>
      </c>
    </row>
    <row r="4659" spans="31:38" x14ac:dyDescent="0.25">
      <c r="AE4659" s="3" t="str">
        <f t="shared" si="150"/>
        <v>RA_522_90_4_202425</v>
      </c>
      <c r="AF4659" s="3">
        <v>202425</v>
      </c>
      <c r="AG4659" s="3" t="s">
        <v>193</v>
      </c>
      <c r="AH4659" s="3">
        <v>522</v>
      </c>
      <c r="AI4659" s="3">
        <v>90</v>
      </c>
      <c r="AJ4659" s="3" t="s">
        <v>431</v>
      </c>
      <c r="AK4659" s="3">
        <v>4</v>
      </c>
      <c r="AL4659" s="3">
        <v>306.108</v>
      </c>
    </row>
    <row r="4660" spans="31:38" x14ac:dyDescent="0.25">
      <c r="AE4660" s="3" t="str">
        <f t="shared" si="150"/>
        <v>RA_512_90_4_202425</v>
      </c>
      <c r="AF4660" s="3">
        <v>202425</v>
      </c>
      <c r="AG4660" s="3" t="s">
        <v>193</v>
      </c>
      <c r="AH4660" s="3">
        <v>512</v>
      </c>
      <c r="AI4660" s="3">
        <v>90</v>
      </c>
      <c r="AJ4660" s="3" t="s">
        <v>431</v>
      </c>
      <c r="AK4660" s="3">
        <v>4</v>
      </c>
      <c r="AL4660" s="3">
        <v>200</v>
      </c>
    </row>
    <row r="4661" spans="31:38" x14ac:dyDescent="0.25">
      <c r="AE4661" s="3" t="str">
        <f t="shared" si="150"/>
        <v>RA_545_90_4_202425</v>
      </c>
      <c r="AF4661" s="3">
        <v>202425</v>
      </c>
      <c r="AG4661" s="3" t="s">
        <v>193</v>
      </c>
      <c r="AH4661" s="3">
        <v>545</v>
      </c>
      <c r="AI4661" s="3">
        <v>90</v>
      </c>
      <c r="AJ4661" s="3" t="s">
        <v>431</v>
      </c>
      <c r="AK4661" s="3">
        <v>4</v>
      </c>
      <c r="AL4661" s="3">
        <v>291.38633087043502</v>
      </c>
    </row>
    <row r="4662" spans="31:38" x14ac:dyDescent="0.25">
      <c r="AE4662" s="3" t="str">
        <f t="shared" si="150"/>
        <v>RA_586_90_4_202425</v>
      </c>
      <c r="AF4662" s="3">
        <v>202425</v>
      </c>
      <c r="AG4662" s="3" t="s">
        <v>193</v>
      </c>
      <c r="AH4662" s="3">
        <v>586</v>
      </c>
      <c r="AI4662" s="3">
        <v>90</v>
      </c>
      <c r="AJ4662" s="3" t="s">
        <v>431</v>
      </c>
      <c r="AK4662" s="3">
        <v>4</v>
      </c>
      <c r="AL4662" s="3">
        <v>0</v>
      </c>
    </row>
    <row r="4663" spans="31:38" x14ac:dyDescent="0.25">
      <c r="AE4663" s="3" t="str">
        <f t="shared" si="150"/>
        <v>RA_516_90_4_202425</v>
      </c>
      <c r="AF4663" s="3">
        <v>202425</v>
      </c>
      <c r="AG4663" s="3" t="s">
        <v>193</v>
      </c>
      <c r="AH4663" s="3">
        <v>516</v>
      </c>
      <c r="AI4663" s="3">
        <v>90</v>
      </c>
      <c r="AJ4663" s="3" t="s">
        <v>431</v>
      </c>
      <c r="AK4663" s="3">
        <v>4</v>
      </c>
      <c r="AL4663" s="3">
        <v>147.61199999999999</v>
      </c>
    </row>
    <row r="4664" spans="31:38" x14ac:dyDescent="0.25">
      <c r="AE4664" s="3" t="str">
        <f t="shared" si="150"/>
        <v>RA_520_90_4_202425</v>
      </c>
      <c r="AF4664" s="3">
        <v>202425</v>
      </c>
      <c r="AG4664" s="3" t="s">
        <v>193</v>
      </c>
      <c r="AH4664" s="3">
        <v>520</v>
      </c>
      <c r="AI4664" s="3">
        <v>90</v>
      </c>
      <c r="AJ4664" s="3" t="s">
        <v>431</v>
      </c>
      <c r="AK4664" s="3">
        <v>4</v>
      </c>
      <c r="AL4664" s="3">
        <v>256.01499999999999</v>
      </c>
    </row>
    <row r="4665" spans="31:38" x14ac:dyDescent="0.25">
      <c r="AE4665" s="3" t="str">
        <f t="shared" si="150"/>
        <v>RA_514_90_4_202425</v>
      </c>
      <c r="AF4665" s="3">
        <v>202425</v>
      </c>
      <c r="AG4665" s="3" t="s">
        <v>193</v>
      </c>
      <c r="AH4665" s="3">
        <v>514</v>
      </c>
      <c r="AI4665" s="3">
        <v>90</v>
      </c>
      <c r="AJ4665" s="3" t="s">
        <v>431</v>
      </c>
      <c r="AK4665" s="3">
        <v>4</v>
      </c>
      <c r="AL4665" s="3">
        <v>310.14999999999998</v>
      </c>
    </row>
    <row r="4666" spans="31:38" x14ac:dyDescent="0.25">
      <c r="AE4666" s="3" t="str">
        <f t="shared" si="150"/>
        <v>RA_524_90_4_202425</v>
      </c>
      <c r="AF4666" s="3">
        <v>202425</v>
      </c>
      <c r="AG4666" s="3" t="s">
        <v>193</v>
      </c>
      <c r="AH4666" s="3">
        <v>524</v>
      </c>
      <c r="AI4666" s="3">
        <v>90</v>
      </c>
      <c r="AJ4666" s="3" t="s">
        <v>431</v>
      </c>
      <c r="AK4666" s="3">
        <v>4</v>
      </c>
      <c r="AL4666" s="3">
        <v>268.47000000000003</v>
      </c>
    </row>
    <row r="4667" spans="31:38" x14ac:dyDescent="0.25">
      <c r="AE4667" s="3" t="str">
        <f t="shared" si="150"/>
        <v>RA_526_90_4_202425</v>
      </c>
      <c r="AF4667" s="3">
        <v>202425</v>
      </c>
      <c r="AG4667" s="3" t="s">
        <v>193</v>
      </c>
      <c r="AH4667" s="3">
        <v>526</v>
      </c>
      <c r="AI4667" s="3">
        <v>90</v>
      </c>
      <c r="AJ4667" s="3" t="s">
        <v>431</v>
      </c>
      <c r="AK4667" s="3">
        <v>4</v>
      </c>
      <c r="AL4667" s="3">
        <v>237.07252569920684</v>
      </c>
    </row>
    <row r="4668" spans="31:38" x14ac:dyDescent="0.25">
      <c r="AE4668" s="3" t="str">
        <f t="shared" si="150"/>
        <v>RA_528_90_4_202425</v>
      </c>
      <c r="AF4668" s="3">
        <v>202425</v>
      </c>
      <c r="AG4668" s="3" t="s">
        <v>193</v>
      </c>
      <c r="AH4668" s="3">
        <v>528</v>
      </c>
      <c r="AI4668" s="3">
        <v>90</v>
      </c>
      <c r="AJ4668" s="3" t="s">
        <v>431</v>
      </c>
      <c r="AK4668" s="3">
        <v>4</v>
      </c>
      <c r="AL4668" s="3">
        <v>320</v>
      </c>
    </row>
    <row r="4669" spans="31:38" x14ac:dyDescent="0.25">
      <c r="AE4669" s="3" t="str">
        <f t="shared" si="150"/>
        <v>RA_530_90_4_202425</v>
      </c>
      <c r="AF4669" s="3">
        <v>202425</v>
      </c>
      <c r="AG4669" s="3" t="s">
        <v>193</v>
      </c>
      <c r="AH4669" s="3">
        <v>530</v>
      </c>
      <c r="AI4669" s="3">
        <v>90</v>
      </c>
      <c r="AJ4669" s="3" t="s">
        <v>431</v>
      </c>
      <c r="AK4669" s="3">
        <v>4</v>
      </c>
      <c r="AL4669" s="3">
        <v>677.12800000000004</v>
      </c>
    </row>
    <row r="4670" spans="31:38" x14ac:dyDescent="0.25">
      <c r="AE4670" s="3" t="str">
        <f t="shared" si="150"/>
        <v>RA_532_90_4_202425</v>
      </c>
      <c r="AF4670" s="3">
        <v>202425</v>
      </c>
      <c r="AG4670" s="3" t="s">
        <v>193</v>
      </c>
      <c r="AH4670" s="3">
        <v>532</v>
      </c>
      <c r="AI4670" s="3">
        <v>90</v>
      </c>
      <c r="AJ4670" s="3" t="s">
        <v>431</v>
      </c>
      <c r="AK4670" s="3">
        <v>4</v>
      </c>
      <c r="AL4670" s="3">
        <v>414</v>
      </c>
    </row>
    <row r="4671" spans="31:38" x14ac:dyDescent="0.25">
      <c r="AE4671" s="3" t="str">
        <f t="shared" si="150"/>
        <v>RA_534_90_4_202425</v>
      </c>
      <c r="AF4671" s="3">
        <v>202425</v>
      </c>
      <c r="AG4671" s="3" t="s">
        <v>193</v>
      </c>
      <c r="AH4671" s="3">
        <v>534</v>
      </c>
      <c r="AI4671" s="3">
        <v>90</v>
      </c>
      <c r="AJ4671" s="3" t="s">
        <v>431</v>
      </c>
      <c r="AK4671" s="3">
        <v>4</v>
      </c>
      <c r="AL4671" s="3">
        <v>265.28800000000001</v>
      </c>
    </row>
    <row r="4672" spans="31:38" x14ac:dyDescent="0.25">
      <c r="AE4672" s="3" t="str">
        <f t="shared" si="150"/>
        <v>RA_536_90_4_202425</v>
      </c>
      <c r="AF4672" s="3">
        <v>202425</v>
      </c>
      <c r="AG4672" s="3" t="s">
        <v>193</v>
      </c>
      <c r="AH4672" s="3">
        <v>536</v>
      </c>
      <c r="AI4672" s="3">
        <v>90</v>
      </c>
      <c r="AJ4672" s="3" t="s">
        <v>431</v>
      </c>
      <c r="AK4672" s="3">
        <v>4</v>
      </c>
      <c r="AL4672" s="3">
        <v>200.755</v>
      </c>
    </row>
    <row r="4673" spans="31:38" x14ac:dyDescent="0.25">
      <c r="AE4673" s="3" t="str">
        <f t="shared" si="150"/>
        <v>RA_538_90_4_202425</v>
      </c>
      <c r="AF4673" s="3">
        <v>202425</v>
      </c>
      <c r="AG4673" s="3" t="s">
        <v>193</v>
      </c>
      <c r="AH4673" s="3">
        <v>538</v>
      </c>
      <c r="AI4673" s="3">
        <v>90</v>
      </c>
      <c r="AJ4673" s="3" t="s">
        <v>431</v>
      </c>
      <c r="AK4673" s="3">
        <v>4</v>
      </c>
      <c r="AL4673" s="3">
        <v>414</v>
      </c>
    </row>
    <row r="4674" spans="31:38" x14ac:dyDescent="0.25">
      <c r="AE4674" s="3" t="str">
        <f t="shared" si="150"/>
        <v>RA_540_90_4_202425</v>
      </c>
      <c r="AF4674" s="3">
        <v>202425</v>
      </c>
      <c r="AG4674" s="3" t="s">
        <v>193</v>
      </c>
      <c r="AH4674" s="3">
        <v>540</v>
      </c>
      <c r="AI4674" s="3">
        <v>90</v>
      </c>
      <c r="AJ4674" s="3" t="s">
        <v>431</v>
      </c>
      <c r="AK4674" s="3">
        <v>4</v>
      </c>
      <c r="AL4674" s="3">
        <v>584.02</v>
      </c>
    </row>
    <row r="4675" spans="31:38" x14ac:dyDescent="0.25">
      <c r="AE4675" s="3" t="str">
        <f t="shared" si="150"/>
        <v>RA_518_90_4_202425</v>
      </c>
      <c r="AF4675" s="3">
        <v>202425</v>
      </c>
      <c r="AG4675" s="3" t="s">
        <v>193</v>
      </c>
      <c r="AH4675" s="3">
        <v>518</v>
      </c>
      <c r="AI4675" s="3">
        <v>90</v>
      </c>
      <c r="AJ4675" s="3" t="s">
        <v>431</v>
      </c>
      <c r="AK4675" s="3">
        <v>4</v>
      </c>
      <c r="AL4675" s="3">
        <v>254.59100000000001</v>
      </c>
    </row>
    <row r="4676" spans="31:38" x14ac:dyDescent="0.25">
      <c r="AE4676" s="3" t="str">
        <f t="shared" ref="AE4676:AE4739" si="151">AG4676&amp;"_"&amp;AH4676&amp;"_"&amp;AI4676&amp;"_"&amp;AK4676&amp;"_"&amp;AF4676</f>
        <v>RA_566_91_4_202526</v>
      </c>
      <c r="AF4676" s="3">
        <v>202526</v>
      </c>
      <c r="AG4676" s="3" t="s">
        <v>193</v>
      </c>
      <c r="AH4676" s="3">
        <v>566</v>
      </c>
      <c r="AI4676" s="3">
        <v>91</v>
      </c>
      <c r="AJ4676" s="3" t="s">
        <v>190</v>
      </c>
      <c r="AK4676" s="3">
        <v>4</v>
      </c>
      <c r="AL4676" s="3">
        <v>0</v>
      </c>
    </row>
    <row r="4677" spans="31:38" x14ac:dyDescent="0.25">
      <c r="AE4677" s="3" t="str">
        <f t="shared" si="151"/>
        <v>RA_546_91_4_202526</v>
      </c>
      <c r="AF4677" s="3">
        <v>202526</v>
      </c>
      <c r="AG4677" s="3" t="s">
        <v>193</v>
      </c>
      <c r="AH4677" s="3">
        <v>546</v>
      </c>
      <c r="AI4677" s="3">
        <v>91</v>
      </c>
      <c r="AJ4677" s="3" t="s">
        <v>190</v>
      </c>
      <c r="AK4677" s="3">
        <v>4</v>
      </c>
      <c r="AL4677" s="3">
        <v>71</v>
      </c>
    </row>
    <row r="4678" spans="31:38" x14ac:dyDescent="0.25">
      <c r="AE4678" s="3" t="str">
        <f t="shared" si="151"/>
        <v>RA_548_91_4_202526</v>
      </c>
      <c r="AF4678" s="3">
        <v>202526</v>
      </c>
      <c r="AG4678" s="3" t="s">
        <v>193</v>
      </c>
      <c r="AH4678" s="3">
        <v>548</v>
      </c>
      <c r="AI4678" s="3">
        <v>91</v>
      </c>
      <c r="AJ4678" s="3" t="s">
        <v>190</v>
      </c>
      <c r="AK4678" s="3">
        <v>4</v>
      </c>
      <c r="AL4678" s="3">
        <v>178.21600000000001</v>
      </c>
    </row>
    <row r="4679" spans="31:38" x14ac:dyDescent="0.25">
      <c r="AE4679" s="3" t="str">
        <f t="shared" si="151"/>
        <v>RA_550_91_4_202526</v>
      </c>
      <c r="AF4679" s="3">
        <v>202526</v>
      </c>
      <c r="AG4679" s="3" t="s">
        <v>193</v>
      </c>
      <c r="AH4679" s="3">
        <v>550</v>
      </c>
      <c r="AI4679" s="3">
        <v>91</v>
      </c>
      <c r="AJ4679" s="3" t="s">
        <v>190</v>
      </c>
      <c r="AK4679" s="3">
        <v>4</v>
      </c>
      <c r="AL4679" s="3">
        <v>172.92</v>
      </c>
    </row>
    <row r="4680" spans="31:38" x14ac:dyDescent="0.25">
      <c r="AE4680" s="3" t="str">
        <f t="shared" si="151"/>
        <v>RA_552_91_4_202526</v>
      </c>
      <c r="AF4680" s="3">
        <v>202526</v>
      </c>
      <c r="AG4680" s="3" t="s">
        <v>193</v>
      </c>
      <c r="AH4680" s="3">
        <v>552</v>
      </c>
      <c r="AI4680" s="3">
        <v>91</v>
      </c>
      <c r="AJ4680" s="3" t="s">
        <v>190</v>
      </c>
      <c r="AK4680" s="3">
        <v>4</v>
      </c>
      <c r="AL4680" s="3">
        <v>623.84</v>
      </c>
    </row>
    <row r="4681" spans="31:38" x14ac:dyDescent="0.25">
      <c r="AE4681" s="3" t="str">
        <f t="shared" si="151"/>
        <v>RA_562_91_4_202526</v>
      </c>
      <c r="AF4681" s="3">
        <v>202526</v>
      </c>
      <c r="AG4681" s="3" t="s">
        <v>193</v>
      </c>
      <c r="AH4681" s="3">
        <v>562</v>
      </c>
      <c r="AI4681" s="3">
        <v>91</v>
      </c>
      <c r="AJ4681" s="3" t="s">
        <v>190</v>
      </c>
      <c r="AK4681" s="3">
        <v>4</v>
      </c>
      <c r="AL4681" s="3">
        <v>0</v>
      </c>
    </row>
    <row r="4682" spans="31:38" x14ac:dyDescent="0.25">
      <c r="AE4682" s="3" t="str">
        <f t="shared" si="151"/>
        <v>RA_564_91_4_202526</v>
      </c>
      <c r="AF4682" s="3">
        <v>202526</v>
      </c>
      <c r="AG4682" s="3" t="s">
        <v>193</v>
      </c>
      <c r="AH4682" s="3">
        <v>564</v>
      </c>
      <c r="AI4682" s="3">
        <v>91</v>
      </c>
      <c r="AJ4682" s="3" t="s">
        <v>190</v>
      </c>
      <c r="AK4682" s="3">
        <v>4</v>
      </c>
      <c r="AL4682" s="3">
        <v>0</v>
      </c>
    </row>
    <row r="4683" spans="31:38" x14ac:dyDescent="0.25">
      <c r="AE4683" s="3" t="str">
        <f t="shared" si="151"/>
        <v>RA_568_91_4_202526</v>
      </c>
      <c r="AF4683" s="3">
        <v>202526</v>
      </c>
      <c r="AG4683" s="3" t="s">
        <v>193</v>
      </c>
      <c r="AH4683" s="3">
        <v>568</v>
      </c>
      <c r="AI4683" s="3">
        <v>91</v>
      </c>
      <c r="AJ4683" s="3" t="s">
        <v>190</v>
      </c>
      <c r="AK4683" s="3">
        <v>4</v>
      </c>
      <c r="AL4683" s="3">
        <v>0</v>
      </c>
    </row>
    <row r="4684" spans="31:38" x14ac:dyDescent="0.25">
      <c r="AE4684" s="3" t="str">
        <f t="shared" si="151"/>
        <v>RA_572_91_4_202526</v>
      </c>
      <c r="AF4684" s="3">
        <v>202526</v>
      </c>
      <c r="AG4684" s="3" t="s">
        <v>193</v>
      </c>
      <c r="AH4684" s="3">
        <v>572</v>
      </c>
      <c r="AI4684" s="3">
        <v>91</v>
      </c>
      <c r="AJ4684" s="3" t="s">
        <v>190</v>
      </c>
      <c r="AK4684" s="3">
        <v>4</v>
      </c>
      <c r="AL4684" s="3">
        <v>0</v>
      </c>
    </row>
    <row r="4685" spans="31:38" x14ac:dyDescent="0.25">
      <c r="AE4685" s="3" t="str">
        <f t="shared" si="151"/>
        <v>RA_574_91_4_202526</v>
      </c>
      <c r="AF4685" s="3">
        <v>202526</v>
      </c>
      <c r="AG4685" s="3" t="s">
        <v>193</v>
      </c>
      <c r="AH4685" s="3">
        <v>574</v>
      </c>
      <c r="AI4685" s="3">
        <v>91</v>
      </c>
      <c r="AJ4685" s="3" t="s">
        <v>190</v>
      </c>
      <c r="AK4685" s="3">
        <v>4</v>
      </c>
      <c r="AL4685" s="3">
        <v>0</v>
      </c>
    </row>
    <row r="4686" spans="31:38" x14ac:dyDescent="0.25">
      <c r="AE4686" s="3" t="str">
        <f t="shared" si="151"/>
        <v>RA_576_91_4_202526</v>
      </c>
      <c r="AF4686" s="3">
        <v>202526</v>
      </c>
      <c r="AG4686" s="3" t="s">
        <v>193</v>
      </c>
      <c r="AH4686" s="3">
        <v>576</v>
      </c>
      <c r="AI4686" s="3">
        <v>91</v>
      </c>
      <c r="AJ4686" s="3" t="s">
        <v>190</v>
      </c>
      <c r="AK4686" s="3">
        <v>4</v>
      </c>
      <c r="AL4686" s="3">
        <v>0</v>
      </c>
    </row>
    <row r="4687" spans="31:38" x14ac:dyDescent="0.25">
      <c r="AE4687" s="3" t="str">
        <f t="shared" si="151"/>
        <v>RA_582_91_4_202526</v>
      </c>
      <c r="AF4687" s="3">
        <v>202526</v>
      </c>
      <c r="AG4687" s="3" t="s">
        <v>193</v>
      </c>
      <c r="AH4687" s="3">
        <v>582</v>
      </c>
      <c r="AI4687" s="3">
        <v>91</v>
      </c>
      <c r="AJ4687" s="3" t="s">
        <v>190</v>
      </c>
      <c r="AK4687" s="3">
        <v>4</v>
      </c>
      <c r="AL4687" s="3">
        <v>0</v>
      </c>
    </row>
    <row r="4688" spans="31:38" x14ac:dyDescent="0.25">
      <c r="AE4688" s="3" t="str">
        <f t="shared" si="151"/>
        <v>RA_584_91_4_202526</v>
      </c>
      <c r="AF4688" s="3">
        <v>202526</v>
      </c>
      <c r="AG4688" s="3" t="s">
        <v>193</v>
      </c>
      <c r="AH4688" s="3">
        <v>584</v>
      </c>
      <c r="AI4688" s="3">
        <v>91</v>
      </c>
      <c r="AJ4688" s="3" t="s">
        <v>190</v>
      </c>
      <c r="AK4688" s="3">
        <v>4</v>
      </c>
      <c r="AL4688" s="3">
        <v>0</v>
      </c>
    </row>
    <row r="4689" spans="31:38" x14ac:dyDescent="0.25">
      <c r="AE4689" s="3" t="str">
        <f t="shared" si="151"/>
        <v>RA_512_91_4_202526</v>
      </c>
      <c r="AF4689" s="3">
        <v>202526</v>
      </c>
      <c r="AG4689" s="3" t="s">
        <v>193</v>
      </c>
      <c r="AH4689" s="3">
        <v>512</v>
      </c>
      <c r="AI4689" s="3">
        <v>91</v>
      </c>
      <c r="AJ4689" s="3" t="s">
        <v>190</v>
      </c>
      <c r="AK4689" s="3">
        <v>4</v>
      </c>
      <c r="AL4689" s="3">
        <v>62</v>
      </c>
    </row>
    <row r="4690" spans="31:38" x14ac:dyDescent="0.25">
      <c r="AE4690" s="3" t="str">
        <f t="shared" si="151"/>
        <v>RA_542_91_4_202526</v>
      </c>
      <c r="AF4690" s="3">
        <v>202526</v>
      </c>
      <c r="AG4690" s="3" t="s">
        <v>193</v>
      </c>
      <c r="AH4690" s="3">
        <v>542</v>
      </c>
      <c r="AI4690" s="3">
        <v>91</v>
      </c>
      <c r="AJ4690" s="3" t="s">
        <v>190</v>
      </c>
      <c r="AK4690" s="3">
        <v>4</v>
      </c>
      <c r="AL4690" s="3">
        <v>138.21799999999999</v>
      </c>
    </row>
    <row r="4691" spans="31:38" x14ac:dyDescent="0.25">
      <c r="AE4691" s="3" t="str">
        <f t="shared" si="151"/>
        <v>RA_586_91_4_202526</v>
      </c>
      <c r="AF4691" s="3">
        <v>202526</v>
      </c>
      <c r="AG4691" s="3" t="s">
        <v>193</v>
      </c>
      <c r="AH4691" s="3">
        <v>586</v>
      </c>
      <c r="AI4691" s="3">
        <v>91</v>
      </c>
      <c r="AJ4691" s="3" t="s">
        <v>190</v>
      </c>
      <c r="AK4691" s="3">
        <v>4</v>
      </c>
      <c r="AL4691" s="3">
        <v>0</v>
      </c>
    </row>
    <row r="4692" spans="31:38" x14ac:dyDescent="0.25">
      <c r="AE4692" s="3" t="str">
        <f t="shared" si="151"/>
        <v>RA_524_91_4_202526</v>
      </c>
      <c r="AF4692" s="3">
        <v>202526</v>
      </c>
      <c r="AG4692" s="3" t="s">
        <v>193</v>
      </c>
      <c r="AH4692" s="3">
        <v>524</v>
      </c>
      <c r="AI4692" s="3">
        <v>91</v>
      </c>
      <c r="AJ4692" s="3" t="s">
        <v>190</v>
      </c>
      <c r="AK4692" s="3">
        <v>4</v>
      </c>
      <c r="AL4692" s="3">
        <v>188.92000000000004</v>
      </c>
    </row>
    <row r="4693" spans="31:38" x14ac:dyDescent="0.25">
      <c r="AE4693" s="3" t="str">
        <f t="shared" si="151"/>
        <v>RA_545_91_4_202526</v>
      </c>
      <c r="AF4693" s="3">
        <v>202526</v>
      </c>
      <c r="AG4693" s="3" t="s">
        <v>193</v>
      </c>
      <c r="AH4693" s="3">
        <v>545</v>
      </c>
      <c r="AI4693" s="3">
        <v>91</v>
      </c>
      <c r="AJ4693" s="3" t="s">
        <v>190</v>
      </c>
      <c r="AK4693" s="3">
        <v>4</v>
      </c>
      <c r="AL4693" s="3">
        <v>260.04300000000001</v>
      </c>
    </row>
    <row r="4694" spans="31:38" x14ac:dyDescent="0.25">
      <c r="AE4694" s="3" t="str">
        <f t="shared" si="151"/>
        <v>RA_544_91_4_202526</v>
      </c>
      <c r="AF4694" s="3">
        <v>202526</v>
      </c>
      <c r="AG4694" s="3" t="s">
        <v>193</v>
      </c>
      <c r="AH4694" s="3">
        <v>544</v>
      </c>
      <c r="AI4694" s="3">
        <v>91</v>
      </c>
      <c r="AJ4694" s="3" t="s">
        <v>190</v>
      </c>
      <c r="AK4694" s="3">
        <v>4</v>
      </c>
      <c r="AL4694" s="3">
        <v>167.65100000000001</v>
      </c>
    </row>
    <row r="4695" spans="31:38" x14ac:dyDescent="0.25">
      <c r="AE4695" s="3" t="str">
        <f t="shared" si="151"/>
        <v>RA_516_91_4_202526</v>
      </c>
      <c r="AF4695" s="3">
        <v>202526</v>
      </c>
      <c r="AG4695" s="3" t="s">
        <v>193</v>
      </c>
      <c r="AH4695" s="3">
        <v>516</v>
      </c>
      <c r="AI4695" s="3">
        <v>91</v>
      </c>
      <c r="AJ4695" s="3" t="s">
        <v>190</v>
      </c>
      <c r="AK4695" s="3">
        <v>4</v>
      </c>
      <c r="AL4695" s="3">
        <v>110</v>
      </c>
    </row>
    <row r="4696" spans="31:38" x14ac:dyDescent="0.25">
      <c r="AE4696" s="3" t="str">
        <f t="shared" si="151"/>
        <v>RA_518_91_4_202526</v>
      </c>
      <c r="AF4696" s="3">
        <v>202526</v>
      </c>
      <c r="AG4696" s="3" t="s">
        <v>193</v>
      </c>
      <c r="AH4696" s="3">
        <v>518</v>
      </c>
      <c r="AI4696" s="3">
        <v>91</v>
      </c>
      <c r="AJ4696" s="3" t="s">
        <v>190</v>
      </c>
      <c r="AK4696" s="3">
        <v>4</v>
      </c>
      <c r="AL4696" s="3">
        <v>105.55709169478114</v>
      </c>
    </row>
    <row r="4697" spans="31:38" x14ac:dyDescent="0.25">
      <c r="AE4697" s="3" t="str">
        <f t="shared" si="151"/>
        <v>RA_522_91_4_202526</v>
      </c>
      <c r="AF4697" s="3">
        <v>202526</v>
      </c>
      <c r="AG4697" s="3" t="s">
        <v>193</v>
      </c>
      <c r="AH4697" s="3">
        <v>522</v>
      </c>
      <c r="AI4697" s="3">
        <v>91</v>
      </c>
      <c r="AJ4697" s="3" t="s">
        <v>190</v>
      </c>
      <c r="AK4697" s="3">
        <v>4</v>
      </c>
      <c r="AL4697" s="3">
        <v>130.40799999999999</v>
      </c>
    </row>
    <row r="4698" spans="31:38" x14ac:dyDescent="0.25">
      <c r="AE4698" s="3" t="str">
        <f t="shared" si="151"/>
        <v>RA_514_91_4_202526</v>
      </c>
      <c r="AF4698" s="3">
        <v>202526</v>
      </c>
      <c r="AG4698" s="3" t="s">
        <v>193</v>
      </c>
      <c r="AH4698" s="3">
        <v>514</v>
      </c>
      <c r="AI4698" s="3">
        <v>91</v>
      </c>
      <c r="AJ4698" s="3" t="s">
        <v>190</v>
      </c>
      <c r="AK4698" s="3">
        <v>4</v>
      </c>
      <c r="AL4698" s="3">
        <v>106.81399999999999</v>
      </c>
    </row>
    <row r="4699" spans="31:38" x14ac:dyDescent="0.25">
      <c r="AE4699" s="3" t="str">
        <f t="shared" si="151"/>
        <v>RA_526_91_4_202526</v>
      </c>
      <c r="AF4699" s="3">
        <v>202526</v>
      </c>
      <c r="AG4699" s="3" t="s">
        <v>193</v>
      </c>
      <c r="AH4699" s="3">
        <v>526</v>
      </c>
      <c r="AI4699" s="3">
        <v>91</v>
      </c>
      <c r="AJ4699" s="3" t="s">
        <v>190</v>
      </c>
      <c r="AK4699" s="3">
        <v>4</v>
      </c>
      <c r="AL4699" s="3">
        <v>123</v>
      </c>
    </row>
    <row r="4700" spans="31:38" x14ac:dyDescent="0.25">
      <c r="AE4700" s="3" t="str">
        <f t="shared" si="151"/>
        <v>RA_528_91_4_202526</v>
      </c>
      <c r="AF4700" s="3">
        <v>202526</v>
      </c>
      <c r="AG4700" s="3" t="s">
        <v>193</v>
      </c>
      <c r="AH4700" s="3">
        <v>528</v>
      </c>
      <c r="AI4700" s="3">
        <v>91</v>
      </c>
      <c r="AJ4700" s="3" t="s">
        <v>190</v>
      </c>
      <c r="AK4700" s="3">
        <v>4</v>
      </c>
      <c r="AL4700" s="3">
        <v>157</v>
      </c>
    </row>
    <row r="4701" spans="31:38" x14ac:dyDescent="0.25">
      <c r="AE4701" s="3" t="str">
        <f t="shared" si="151"/>
        <v>RA_530_91_4_202526</v>
      </c>
      <c r="AF4701" s="3">
        <v>202526</v>
      </c>
      <c r="AG4701" s="3" t="s">
        <v>193</v>
      </c>
      <c r="AH4701" s="3">
        <v>530</v>
      </c>
      <c r="AI4701" s="3">
        <v>91</v>
      </c>
      <c r="AJ4701" s="3" t="s">
        <v>190</v>
      </c>
      <c r="AK4701" s="3">
        <v>4</v>
      </c>
      <c r="AL4701" s="3">
        <v>139.839</v>
      </c>
    </row>
    <row r="4702" spans="31:38" x14ac:dyDescent="0.25">
      <c r="AE4702" s="3" t="str">
        <f t="shared" si="151"/>
        <v>RA_532_91_4_202526</v>
      </c>
      <c r="AF4702" s="3">
        <v>202526</v>
      </c>
      <c r="AG4702" s="3" t="s">
        <v>193</v>
      </c>
      <c r="AH4702" s="3">
        <v>532</v>
      </c>
      <c r="AI4702" s="3">
        <v>91</v>
      </c>
      <c r="AJ4702" s="3" t="s">
        <v>190</v>
      </c>
      <c r="AK4702" s="3">
        <v>4</v>
      </c>
      <c r="AL4702" s="3">
        <v>164</v>
      </c>
    </row>
    <row r="4703" spans="31:38" x14ac:dyDescent="0.25">
      <c r="AE4703" s="3" t="str">
        <f t="shared" si="151"/>
        <v>RA_534_91_4_202526</v>
      </c>
      <c r="AF4703" s="3">
        <v>202526</v>
      </c>
      <c r="AG4703" s="3" t="s">
        <v>193</v>
      </c>
      <c r="AH4703" s="3">
        <v>534</v>
      </c>
      <c r="AI4703" s="3">
        <v>91</v>
      </c>
      <c r="AJ4703" s="3" t="s">
        <v>190</v>
      </c>
      <c r="AK4703" s="3">
        <v>4</v>
      </c>
      <c r="AL4703" s="3">
        <v>353.75099999999998</v>
      </c>
    </row>
    <row r="4704" spans="31:38" x14ac:dyDescent="0.25">
      <c r="AE4704" s="3" t="str">
        <f t="shared" si="151"/>
        <v>RA_536_91_4_202526</v>
      </c>
      <c r="AF4704" s="3">
        <v>202526</v>
      </c>
      <c r="AG4704" s="3" t="s">
        <v>193</v>
      </c>
      <c r="AH4704" s="3">
        <v>536</v>
      </c>
      <c r="AI4704" s="3">
        <v>91</v>
      </c>
      <c r="AJ4704" s="3" t="s">
        <v>190</v>
      </c>
      <c r="AK4704" s="3">
        <v>4</v>
      </c>
      <c r="AL4704" s="3">
        <v>103.164</v>
      </c>
    </row>
    <row r="4705" spans="31:38" x14ac:dyDescent="0.25">
      <c r="AE4705" s="3" t="str">
        <f t="shared" si="151"/>
        <v>RA_538_91_4_202526</v>
      </c>
      <c r="AF4705" s="3">
        <v>202526</v>
      </c>
      <c r="AG4705" s="3" t="s">
        <v>193</v>
      </c>
      <c r="AH4705" s="3">
        <v>538</v>
      </c>
      <c r="AI4705" s="3">
        <v>91</v>
      </c>
      <c r="AJ4705" s="3" t="s">
        <v>190</v>
      </c>
      <c r="AK4705" s="3">
        <v>4</v>
      </c>
      <c r="AL4705" s="3">
        <v>139.99552086333219</v>
      </c>
    </row>
    <row r="4706" spans="31:38" x14ac:dyDescent="0.25">
      <c r="AE4706" s="3" t="str">
        <f t="shared" si="151"/>
        <v>RA_540_91_4_202526</v>
      </c>
      <c r="AF4706" s="3">
        <v>202526</v>
      </c>
      <c r="AG4706" s="3" t="s">
        <v>193</v>
      </c>
      <c r="AH4706" s="3">
        <v>540</v>
      </c>
      <c r="AI4706" s="3">
        <v>91</v>
      </c>
      <c r="AJ4706" s="3" t="s">
        <v>190</v>
      </c>
      <c r="AK4706" s="3">
        <v>4</v>
      </c>
      <c r="AL4706" s="3">
        <v>98.614999999999995</v>
      </c>
    </row>
    <row r="4707" spans="31:38" x14ac:dyDescent="0.25">
      <c r="AE4707" s="3" t="str">
        <f t="shared" si="151"/>
        <v>RA_520_91_4_202526</v>
      </c>
      <c r="AF4707" s="3">
        <v>202526</v>
      </c>
      <c r="AG4707" s="3" t="s">
        <v>193</v>
      </c>
      <c r="AH4707" s="3">
        <v>520</v>
      </c>
      <c r="AI4707" s="3">
        <v>91</v>
      </c>
      <c r="AJ4707" s="3" t="s">
        <v>190</v>
      </c>
      <c r="AK4707" s="3">
        <v>4</v>
      </c>
      <c r="AL4707" s="3">
        <v>336.50900000000001</v>
      </c>
    </row>
    <row r="4708" spans="31:38" x14ac:dyDescent="0.25">
      <c r="AE4708" s="3" t="str">
        <f t="shared" si="151"/>
        <v>RA_564_91_4_202425</v>
      </c>
      <c r="AF4708" s="3">
        <v>202425</v>
      </c>
      <c r="AG4708" s="3" t="s">
        <v>193</v>
      </c>
      <c r="AH4708" s="3">
        <v>564</v>
      </c>
      <c r="AI4708" s="3">
        <v>91</v>
      </c>
      <c r="AJ4708" s="3" t="s">
        <v>190</v>
      </c>
      <c r="AK4708" s="3">
        <v>4</v>
      </c>
      <c r="AL4708" s="3">
        <v>0</v>
      </c>
    </row>
    <row r="4709" spans="31:38" x14ac:dyDescent="0.25">
      <c r="AE4709" s="3" t="str">
        <f t="shared" si="151"/>
        <v>RA_540_91_4_202425</v>
      </c>
      <c r="AF4709" s="3">
        <v>202425</v>
      </c>
      <c r="AG4709" s="3" t="s">
        <v>193</v>
      </c>
      <c r="AH4709" s="3">
        <v>540</v>
      </c>
      <c r="AI4709" s="3">
        <v>91</v>
      </c>
      <c r="AJ4709" s="3" t="s">
        <v>190</v>
      </c>
      <c r="AK4709" s="3">
        <v>4</v>
      </c>
      <c r="AL4709" s="3">
        <v>94.61</v>
      </c>
    </row>
    <row r="4710" spans="31:38" x14ac:dyDescent="0.25">
      <c r="AE4710" s="3" t="str">
        <f t="shared" si="151"/>
        <v>RA_546_91_4_202425</v>
      </c>
      <c r="AF4710" s="3">
        <v>202425</v>
      </c>
      <c r="AG4710" s="3" t="s">
        <v>193</v>
      </c>
      <c r="AH4710" s="3">
        <v>546</v>
      </c>
      <c r="AI4710" s="3">
        <v>91</v>
      </c>
      <c r="AJ4710" s="3" t="s">
        <v>190</v>
      </c>
      <c r="AK4710" s="3">
        <v>4</v>
      </c>
      <c r="AL4710" s="3">
        <v>71</v>
      </c>
    </row>
    <row r="4711" spans="31:38" x14ac:dyDescent="0.25">
      <c r="AE4711" s="3" t="str">
        <f t="shared" si="151"/>
        <v>RA_548_91_4_202425</v>
      </c>
      <c r="AF4711" s="3">
        <v>202425</v>
      </c>
      <c r="AG4711" s="3" t="s">
        <v>193</v>
      </c>
      <c r="AH4711" s="3">
        <v>548</v>
      </c>
      <c r="AI4711" s="3">
        <v>91</v>
      </c>
      <c r="AJ4711" s="3" t="s">
        <v>190</v>
      </c>
      <c r="AK4711" s="3">
        <v>4</v>
      </c>
      <c r="AL4711" s="3">
        <v>0</v>
      </c>
    </row>
    <row r="4712" spans="31:38" x14ac:dyDescent="0.25">
      <c r="AE4712" s="3" t="str">
        <f t="shared" si="151"/>
        <v>RA_550_91_4_202425</v>
      </c>
      <c r="AF4712" s="3">
        <v>202425</v>
      </c>
      <c r="AG4712" s="3" t="s">
        <v>193</v>
      </c>
      <c r="AH4712" s="3">
        <v>550</v>
      </c>
      <c r="AI4712" s="3">
        <v>91</v>
      </c>
      <c r="AJ4712" s="3" t="s">
        <v>190</v>
      </c>
      <c r="AK4712" s="3">
        <v>4</v>
      </c>
      <c r="AL4712" s="3">
        <v>164.81800000000001</v>
      </c>
    </row>
    <row r="4713" spans="31:38" x14ac:dyDescent="0.25">
      <c r="AE4713" s="3" t="str">
        <f t="shared" si="151"/>
        <v>RA_552_91_4_202425</v>
      </c>
      <c r="AF4713" s="3">
        <v>202425</v>
      </c>
      <c r="AG4713" s="3" t="s">
        <v>193</v>
      </c>
      <c r="AH4713" s="3">
        <v>552</v>
      </c>
      <c r="AI4713" s="3">
        <v>91</v>
      </c>
      <c r="AJ4713" s="3" t="s">
        <v>190</v>
      </c>
      <c r="AK4713" s="3">
        <v>4</v>
      </c>
      <c r="AL4713" s="3">
        <v>647.64</v>
      </c>
    </row>
    <row r="4714" spans="31:38" x14ac:dyDescent="0.25">
      <c r="AE4714" s="3" t="str">
        <f t="shared" si="151"/>
        <v>RA_562_91_4_202425</v>
      </c>
      <c r="AF4714" s="3">
        <v>202425</v>
      </c>
      <c r="AG4714" s="3" t="s">
        <v>193</v>
      </c>
      <c r="AH4714" s="3">
        <v>562</v>
      </c>
      <c r="AI4714" s="3">
        <v>91</v>
      </c>
      <c r="AJ4714" s="3" t="s">
        <v>190</v>
      </c>
      <c r="AK4714" s="3">
        <v>4</v>
      </c>
      <c r="AL4714" s="3">
        <v>0</v>
      </c>
    </row>
    <row r="4715" spans="31:38" x14ac:dyDescent="0.25">
      <c r="AE4715" s="3" t="str">
        <f t="shared" si="151"/>
        <v>RA_545_91_4_202425</v>
      </c>
      <c r="AF4715" s="3">
        <v>202425</v>
      </c>
      <c r="AG4715" s="3" t="s">
        <v>193</v>
      </c>
      <c r="AH4715" s="3">
        <v>545</v>
      </c>
      <c r="AI4715" s="3">
        <v>91</v>
      </c>
      <c r="AJ4715" s="3" t="s">
        <v>190</v>
      </c>
      <c r="AK4715" s="3">
        <v>4</v>
      </c>
      <c r="AL4715" s="3">
        <v>272.07647900793449</v>
      </c>
    </row>
    <row r="4716" spans="31:38" x14ac:dyDescent="0.25">
      <c r="AE4716" s="3" t="str">
        <f t="shared" si="151"/>
        <v>RA_566_91_4_202425</v>
      </c>
      <c r="AF4716" s="3">
        <v>202425</v>
      </c>
      <c r="AG4716" s="3" t="s">
        <v>193</v>
      </c>
      <c r="AH4716" s="3">
        <v>566</v>
      </c>
      <c r="AI4716" s="3">
        <v>91</v>
      </c>
      <c r="AJ4716" s="3" t="s">
        <v>190</v>
      </c>
      <c r="AK4716" s="3">
        <v>4</v>
      </c>
      <c r="AL4716" s="3">
        <v>0</v>
      </c>
    </row>
    <row r="4717" spans="31:38" x14ac:dyDescent="0.25">
      <c r="AE4717" s="3" t="str">
        <f t="shared" si="151"/>
        <v>RA_568_91_4_202425</v>
      </c>
      <c r="AF4717" s="3">
        <v>202425</v>
      </c>
      <c r="AG4717" s="3" t="s">
        <v>193</v>
      </c>
      <c r="AH4717" s="3">
        <v>568</v>
      </c>
      <c r="AI4717" s="3">
        <v>91</v>
      </c>
      <c r="AJ4717" s="3" t="s">
        <v>190</v>
      </c>
      <c r="AK4717" s="3">
        <v>4</v>
      </c>
      <c r="AL4717" s="3">
        <v>0</v>
      </c>
    </row>
    <row r="4718" spans="31:38" x14ac:dyDescent="0.25">
      <c r="AE4718" s="3" t="str">
        <f t="shared" si="151"/>
        <v>RA_572_91_4_202425</v>
      </c>
      <c r="AF4718" s="3">
        <v>202425</v>
      </c>
      <c r="AG4718" s="3" t="s">
        <v>193</v>
      </c>
      <c r="AH4718" s="3">
        <v>572</v>
      </c>
      <c r="AI4718" s="3">
        <v>91</v>
      </c>
      <c r="AJ4718" s="3" t="s">
        <v>190</v>
      </c>
      <c r="AK4718" s="3">
        <v>4</v>
      </c>
      <c r="AL4718" s="3">
        <v>0</v>
      </c>
    </row>
    <row r="4719" spans="31:38" x14ac:dyDescent="0.25">
      <c r="AE4719" s="3" t="str">
        <f t="shared" si="151"/>
        <v>RA_574_91_4_202425</v>
      </c>
      <c r="AF4719" s="3">
        <v>202425</v>
      </c>
      <c r="AG4719" s="3" t="s">
        <v>193</v>
      </c>
      <c r="AH4719" s="3">
        <v>574</v>
      </c>
      <c r="AI4719" s="3">
        <v>91</v>
      </c>
      <c r="AJ4719" s="3" t="s">
        <v>190</v>
      </c>
      <c r="AK4719" s="3">
        <v>4</v>
      </c>
      <c r="AL4719" s="3">
        <v>0</v>
      </c>
    </row>
    <row r="4720" spans="31:38" x14ac:dyDescent="0.25">
      <c r="AE4720" s="3" t="str">
        <f t="shared" si="151"/>
        <v>RA_576_91_4_202425</v>
      </c>
      <c r="AF4720" s="3">
        <v>202425</v>
      </c>
      <c r="AG4720" s="3" t="s">
        <v>193</v>
      </c>
      <c r="AH4720" s="3">
        <v>576</v>
      </c>
      <c r="AI4720" s="3">
        <v>91</v>
      </c>
      <c r="AJ4720" s="3" t="s">
        <v>190</v>
      </c>
      <c r="AK4720" s="3">
        <v>4</v>
      </c>
      <c r="AL4720" s="3">
        <v>0</v>
      </c>
    </row>
    <row r="4721" spans="31:38" x14ac:dyDescent="0.25">
      <c r="AE4721" s="3" t="str">
        <f t="shared" si="151"/>
        <v>RA_582_91_4_202425</v>
      </c>
      <c r="AF4721" s="3">
        <v>202425</v>
      </c>
      <c r="AG4721" s="3" t="s">
        <v>193</v>
      </c>
      <c r="AH4721" s="3">
        <v>582</v>
      </c>
      <c r="AI4721" s="3">
        <v>91</v>
      </c>
      <c r="AJ4721" s="3" t="s">
        <v>190</v>
      </c>
      <c r="AK4721" s="3">
        <v>4</v>
      </c>
      <c r="AL4721" s="3">
        <v>0</v>
      </c>
    </row>
    <row r="4722" spans="31:38" x14ac:dyDescent="0.25">
      <c r="AE4722" s="3" t="str">
        <f t="shared" si="151"/>
        <v>RA_586_91_4_202425</v>
      </c>
      <c r="AF4722" s="3">
        <v>202425</v>
      </c>
      <c r="AG4722" s="3" t="s">
        <v>193</v>
      </c>
      <c r="AH4722" s="3">
        <v>586</v>
      </c>
      <c r="AI4722" s="3">
        <v>91</v>
      </c>
      <c r="AJ4722" s="3" t="s">
        <v>190</v>
      </c>
      <c r="AK4722" s="3">
        <v>4</v>
      </c>
      <c r="AL4722" s="3">
        <v>0</v>
      </c>
    </row>
    <row r="4723" spans="31:38" x14ac:dyDescent="0.25">
      <c r="AE4723" s="3" t="str">
        <f t="shared" si="151"/>
        <v>RA_584_91_4_202425</v>
      </c>
      <c r="AF4723" s="3">
        <v>202425</v>
      </c>
      <c r="AG4723" s="3" t="s">
        <v>193</v>
      </c>
      <c r="AH4723" s="3">
        <v>584</v>
      </c>
      <c r="AI4723" s="3">
        <v>91</v>
      </c>
      <c r="AJ4723" s="3" t="s">
        <v>190</v>
      </c>
      <c r="AK4723" s="3">
        <v>4</v>
      </c>
      <c r="AL4723" s="3">
        <v>0</v>
      </c>
    </row>
    <row r="4724" spans="31:38" x14ac:dyDescent="0.25">
      <c r="AE4724" s="3" t="str">
        <f t="shared" si="151"/>
        <v>RA_512_91_4_202425</v>
      </c>
      <c r="AF4724" s="3">
        <v>202425</v>
      </c>
      <c r="AG4724" s="3" t="s">
        <v>193</v>
      </c>
      <c r="AH4724" s="3">
        <v>512</v>
      </c>
      <c r="AI4724" s="3">
        <v>91</v>
      </c>
      <c r="AJ4724" s="3" t="s">
        <v>190</v>
      </c>
      <c r="AK4724" s="3">
        <v>4</v>
      </c>
      <c r="AL4724" s="3">
        <v>62</v>
      </c>
    </row>
    <row r="4725" spans="31:38" x14ac:dyDescent="0.25">
      <c r="AE4725" s="3" t="str">
        <f t="shared" si="151"/>
        <v>RA_542_91_4_202425</v>
      </c>
      <c r="AF4725" s="3">
        <v>202425</v>
      </c>
      <c r="AG4725" s="3" t="s">
        <v>193</v>
      </c>
      <c r="AH4725" s="3">
        <v>542</v>
      </c>
      <c r="AI4725" s="3">
        <v>91</v>
      </c>
      <c r="AJ4725" s="3" t="s">
        <v>190</v>
      </c>
      <c r="AK4725" s="3">
        <v>4</v>
      </c>
      <c r="AL4725" s="3">
        <v>134.87</v>
      </c>
    </row>
    <row r="4726" spans="31:38" x14ac:dyDescent="0.25">
      <c r="AE4726" s="3" t="str">
        <f t="shared" si="151"/>
        <v>RA_514_91_4_202425</v>
      </c>
      <c r="AF4726" s="3">
        <v>202425</v>
      </c>
      <c r="AG4726" s="3" t="s">
        <v>193</v>
      </c>
      <c r="AH4726" s="3">
        <v>514</v>
      </c>
      <c r="AI4726" s="3">
        <v>91</v>
      </c>
      <c r="AJ4726" s="3" t="s">
        <v>190</v>
      </c>
      <c r="AK4726" s="3">
        <v>4</v>
      </c>
      <c r="AL4726" s="3">
        <v>125.02</v>
      </c>
    </row>
    <row r="4727" spans="31:38" x14ac:dyDescent="0.25">
      <c r="AE4727" s="3" t="str">
        <f t="shared" si="151"/>
        <v>RA_516_91_4_202425</v>
      </c>
      <c r="AF4727" s="3">
        <v>202425</v>
      </c>
      <c r="AG4727" s="3" t="s">
        <v>193</v>
      </c>
      <c r="AH4727" s="3">
        <v>516</v>
      </c>
      <c r="AI4727" s="3">
        <v>91</v>
      </c>
      <c r="AJ4727" s="3" t="s">
        <v>190</v>
      </c>
      <c r="AK4727" s="3">
        <v>4</v>
      </c>
      <c r="AL4727" s="3">
        <v>110</v>
      </c>
    </row>
    <row r="4728" spans="31:38" x14ac:dyDescent="0.25">
      <c r="AE4728" s="3" t="str">
        <f t="shared" si="151"/>
        <v>RA_518_91_4_202425</v>
      </c>
      <c r="AF4728" s="3">
        <v>202425</v>
      </c>
      <c r="AG4728" s="3" t="s">
        <v>193</v>
      </c>
      <c r="AH4728" s="3">
        <v>518</v>
      </c>
      <c r="AI4728" s="3">
        <v>91</v>
      </c>
      <c r="AJ4728" s="3" t="s">
        <v>190</v>
      </c>
      <c r="AK4728" s="3">
        <v>4</v>
      </c>
      <c r="AL4728" s="3">
        <v>102.407</v>
      </c>
    </row>
    <row r="4729" spans="31:38" x14ac:dyDescent="0.25">
      <c r="AE4729" s="3" t="str">
        <f t="shared" si="151"/>
        <v>RA_520_91_4_202425</v>
      </c>
      <c r="AF4729" s="3">
        <v>202425</v>
      </c>
      <c r="AG4729" s="3" t="s">
        <v>193</v>
      </c>
      <c r="AH4729" s="3">
        <v>520</v>
      </c>
      <c r="AI4729" s="3">
        <v>91</v>
      </c>
      <c r="AJ4729" s="3" t="s">
        <v>190</v>
      </c>
      <c r="AK4729" s="3">
        <v>4</v>
      </c>
      <c r="AL4729" s="3">
        <v>294.42500000000001</v>
      </c>
    </row>
    <row r="4730" spans="31:38" x14ac:dyDescent="0.25">
      <c r="AE4730" s="3" t="str">
        <f t="shared" si="151"/>
        <v>RA_522_91_4_202425</v>
      </c>
      <c r="AF4730" s="3">
        <v>202425</v>
      </c>
      <c r="AG4730" s="3" t="s">
        <v>193</v>
      </c>
      <c r="AH4730" s="3">
        <v>522</v>
      </c>
      <c r="AI4730" s="3">
        <v>91</v>
      </c>
      <c r="AJ4730" s="3" t="s">
        <v>190</v>
      </c>
      <c r="AK4730" s="3">
        <v>4</v>
      </c>
      <c r="AL4730" s="3">
        <v>126.18899999999999</v>
      </c>
    </row>
    <row r="4731" spans="31:38" x14ac:dyDescent="0.25">
      <c r="AE4731" s="3" t="str">
        <f t="shared" si="151"/>
        <v>RA_524_91_4_202425</v>
      </c>
      <c r="AF4731" s="3">
        <v>202425</v>
      </c>
      <c r="AG4731" s="3" t="s">
        <v>193</v>
      </c>
      <c r="AH4731" s="3">
        <v>524</v>
      </c>
      <c r="AI4731" s="3">
        <v>91</v>
      </c>
      <c r="AJ4731" s="3" t="s">
        <v>190</v>
      </c>
      <c r="AK4731" s="3">
        <v>4</v>
      </c>
      <c r="AL4731" s="3">
        <v>183.44000000000011</v>
      </c>
    </row>
    <row r="4732" spans="31:38" x14ac:dyDescent="0.25">
      <c r="AE4732" s="3" t="str">
        <f t="shared" si="151"/>
        <v>RA_544_91_4_202425</v>
      </c>
      <c r="AF4732" s="3">
        <v>202425</v>
      </c>
      <c r="AG4732" s="3" t="s">
        <v>193</v>
      </c>
      <c r="AH4732" s="3">
        <v>544</v>
      </c>
      <c r="AI4732" s="3">
        <v>91</v>
      </c>
      <c r="AJ4732" s="3" t="s">
        <v>190</v>
      </c>
      <c r="AK4732" s="3">
        <v>4</v>
      </c>
      <c r="AL4732" s="3">
        <v>157.22499999999999</v>
      </c>
    </row>
    <row r="4733" spans="31:38" x14ac:dyDescent="0.25">
      <c r="AE4733" s="3" t="str">
        <f t="shared" si="151"/>
        <v>RA_528_91_4_202425</v>
      </c>
      <c r="AF4733" s="3">
        <v>202425</v>
      </c>
      <c r="AG4733" s="3" t="s">
        <v>193</v>
      </c>
      <c r="AH4733" s="3">
        <v>528</v>
      </c>
      <c r="AI4733" s="3">
        <v>91</v>
      </c>
      <c r="AJ4733" s="3" t="s">
        <v>190</v>
      </c>
      <c r="AK4733" s="3">
        <v>4</v>
      </c>
      <c r="AL4733" s="3">
        <v>143</v>
      </c>
    </row>
    <row r="4734" spans="31:38" x14ac:dyDescent="0.25">
      <c r="AE4734" s="3" t="str">
        <f t="shared" si="151"/>
        <v>RA_530_91_4_202425</v>
      </c>
      <c r="AF4734" s="3">
        <v>202425</v>
      </c>
      <c r="AG4734" s="3" t="s">
        <v>193</v>
      </c>
      <c r="AH4734" s="3">
        <v>530</v>
      </c>
      <c r="AI4734" s="3">
        <v>91</v>
      </c>
      <c r="AJ4734" s="3" t="s">
        <v>190</v>
      </c>
      <c r="AK4734" s="3">
        <v>4</v>
      </c>
      <c r="AL4734" s="3">
        <v>134.161</v>
      </c>
    </row>
    <row r="4735" spans="31:38" x14ac:dyDescent="0.25">
      <c r="AE4735" s="3" t="str">
        <f t="shared" si="151"/>
        <v>RA_532_91_4_202425</v>
      </c>
      <c r="AF4735" s="3">
        <v>202425</v>
      </c>
      <c r="AG4735" s="3" t="s">
        <v>193</v>
      </c>
      <c r="AH4735" s="3">
        <v>532</v>
      </c>
      <c r="AI4735" s="3">
        <v>91</v>
      </c>
      <c r="AJ4735" s="3" t="s">
        <v>190</v>
      </c>
      <c r="AK4735" s="3">
        <v>4</v>
      </c>
      <c r="AL4735" s="3">
        <v>161</v>
      </c>
    </row>
    <row r="4736" spans="31:38" x14ac:dyDescent="0.25">
      <c r="AE4736" s="3" t="str">
        <f t="shared" si="151"/>
        <v>RA_534_91_4_202425</v>
      </c>
      <c r="AF4736" s="3">
        <v>202425</v>
      </c>
      <c r="AG4736" s="3" t="s">
        <v>193</v>
      </c>
      <c r="AH4736" s="3">
        <v>534</v>
      </c>
      <c r="AI4736" s="3">
        <v>91</v>
      </c>
      <c r="AJ4736" s="3" t="s">
        <v>190</v>
      </c>
      <c r="AK4736" s="3">
        <v>4</v>
      </c>
      <c r="AL4736" s="3">
        <v>354.80200000000002</v>
      </c>
    </row>
    <row r="4737" spans="31:38" x14ac:dyDescent="0.25">
      <c r="AE4737" s="3" t="str">
        <f t="shared" si="151"/>
        <v>RA_536_91_4_202425</v>
      </c>
      <c r="AF4737" s="3">
        <v>202425</v>
      </c>
      <c r="AG4737" s="3" t="s">
        <v>193</v>
      </c>
      <c r="AH4737" s="3">
        <v>536</v>
      </c>
      <c r="AI4737" s="3">
        <v>91</v>
      </c>
      <c r="AJ4737" s="3" t="s">
        <v>190</v>
      </c>
      <c r="AK4737" s="3">
        <v>4</v>
      </c>
      <c r="AL4737" s="3">
        <v>138.44800000000001</v>
      </c>
    </row>
    <row r="4738" spans="31:38" x14ac:dyDescent="0.25">
      <c r="AE4738" s="3" t="str">
        <f t="shared" si="151"/>
        <v>RA_538_91_4_202425</v>
      </c>
      <c r="AF4738" s="3">
        <v>202425</v>
      </c>
      <c r="AG4738" s="3" t="s">
        <v>193</v>
      </c>
      <c r="AH4738" s="3">
        <v>538</v>
      </c>
      <c r="AI4738" s="3">
        <v>91</v>
      </c>
      <c r="AJ4738" s="3" t="s">
        <v>190</v>
      </c>
      <c r="AK4738" s="3">
        <v>4</v>
      </c>
      <c r="AL4738" s="3">
        <v>129.83648702467002</v>
      </c>
    </row>
    <row r="4739" spans="31:38" x14ac:dyDescent="0.25">
      <c r="AE4739" s="3" t="str">
        <f t="shared" si="151"/>
        <v>RA_526_91_4_202425</v>
      </c>
      <c r="AF4739" s="3">
        <v>202425</v>
      </c>
      <c r="AG4739" s="3" t="s">
        <v>193</v>
      </c>
      <c r="AH4739" s="3">
        <v>526</v>
      </c>
      <c r="AI4739" s="3">
        <v>91</v>
      </c>
      <c r="AJ4739" s="3" t="s">
        <v>190</v>
      </c>
      <c r="AK4739" s="3">
        <v>4</v>
      </c>
      <c r="AL4739" s="3">
        <v>123.05541470295869</v>
      </c>
    </row>
    <row r="4740" spans="31:38" x14ac:dyDescent="0.25">
      <c r="AE4740" s="3" t="str">
        <f t="shared" ref="AE4740:AE4803" si="152">AG4740&amp;"_"&amp;AH4740&amp;"_"&amp;AI4740&amp;"_"&amp;AK4740&amp;"_"&amp;AF4740</f>
        <v>RA_586_92.1_4_202526</v>
      </c>
      <c r="AF4740" s="3">
        <v>202526</v>
      </c>
      <c r="AG4740" s="3" t="s">
        <v>193</v>
      </c>
      <c r="AH4740" s="3">
        <v>586</v>
      </c>
      <c r="AI4740" s="3">
        <v>92.1</v>
      </c>
      <c r="AJ4740" s="3" t="s">
        <v>3</v>
      </c>
      <c r="AK4740" s="3">
        <v>4</v>
      </c>
      <c r="AL4740" s="3">
        <v>0</v>
      </c>
    </row>
    <row r="4741" spans="31:38" x14ac:dyDescent="0.25">
      <c r="AE4741" s="3" t="str">
        <f t="shared" si="152"/>
        <v>RA_562_92.1_4_202526</v>
      </c>
      <c r="AF4741" s="3">
        <v>202526</v>
      </c>
      <c r="AG4741" s="3" t="s">
        <v>193</v>
      </c>
      <c r="AH4741" s="3">
        <v>562</v>
      </c>
      <c r="AI4741" s="3">
        <v>92.1</v>
      </c>
      <c r="AJ4741" s="3" t="s">
        <v>3</v>
      </c>
      <c r="AK4741" s="3">
        <v>4</v>
      </c>
      <c r="AL4741" s="3">
        <v>0</v>
      </c>
    </row>
    <row r="4742" spans="31:38" x14ac:dyDescent="0.25">
      <c r="AE4742" s="3" t="str">
        <f t="shared" si="152"/>
        <v>RA_544_92.1_4_202526</v>
      </c>
      <c r="AF4742" s="3">
        <v>202526</v>
      </c>
      <c r="AG4742" s="3" t="s">
        <v>193</v>
      </c>
      <c r="AH4742" s="3">
        <v>544</v>
      </c>
      <c r="AI4742" s="3">
        <v>92.1</v>
      </c>
      <c r="AJ4742" s="3" t="s">
        <v>3</v>
      </c>
      <c r="AK4742" s="3">
        <v>4</v>
      </c>
      <c r="AL4742" s="3">
        <v>44.968998651330061</v>
      </c>
    </row>
    <row r="4743" spans="31:38" x14ac:dyDescent="0.25">
      <c r="AE4743" s="3" t="str">
        <f t="shared" si="152"/>
        <v>RA_546_92.1_4_202526</v>
      </c>
      <c r="AF4743" s="3">
        <v>202526</v>
      </c>
      <c r="AG4743" s="3" t="s">
        <v>193</v>
      </c>
      <c r="AH4743" s="3">
        <v>546</v>
      </c>
      <c r="AI4743" s="3">
        <v>92.1</v>
      </c>
      <c r="AJ4743" s="3" t="s">
        <v>3</v>
      </c>
      <c r="AK4743" s="3">
        <v>4</v>
      </c>
      <c r="AL4743" s="3">
        <v>0</v>
      </c>
    </row>
    <row r="4744" spans="31:38" x14ac:dyDescent="0.25">
      <c r="AE4744" s="3" t="str">
        <f t="shared" si="152"/>
        <v>RA_548_92.1_4_202526</v>
      </c>
      <c r="AF4744" s="3">
        <v>202526</v>
      </c>
      <c r="AG4744" s="3" t="s">
        <v>193</v>
      </c>
      <c r="AH4744" s="3">
        <v>548</v>
      </c>
      <c r="AI4744" s="3">
        <v>92.1</v>
      </c>
      <c r="AJ4744" s="3" t="s">
        <v>3</v>
      </c>
      <c r="AK4744" s="3">
        <v>4</v>
      </c>
      <c r="AL4744" s="3">
        <v>61.643999999999998</v>
      </c>
    </row>
    <row r="4745" spans="31:38" x14ac:dyDescent="0.25">
      <c r="AE4745" s="3" t="str">
        <f t="shared" si="152"/>
        <v>RA_550_92.1_4_202526</v>
      </c>
      <c r="AF4745" s="3">
        <v>202526</v>
      </c>
      <c r="AG4745" s="3" t="s">
        <v>193</v>
      </c>
      <c r="AH4745" s="3">
        <v>550</v>
      </c>
      <c r="AI4745" s="3">
        <v>92.1</v>
      </c>
      <c r="AJ4745" s="3" t="s">
        <v>3</v>
      </c>
      <c r="AK4745" s="3">
        <v>4</v>
      </c>
      <c r="AL4745" s="3">
        <v>-63.100999999999999</v>
      </c>
    </row>
    <row r="4746" spans="31:38" x14ac:dyDescent="0.25">
      <c r="AE4746" s="3" t="str">
        <f t="shared" si="152"/>
        <v>RA_552_92.1_4_202526</v>
      </c>
      <c r="AF4746" s="3">
        <v>202526</v>
      </c>
      <c r="AG4746" s="3" t="s">
        <v>193</v>
      </c>
      <c r="AH4746" s="3">
        <v>552</v>
      </c>
      <c r="AI4746" s="3">
        <v>92.1</v>
      </c>
      <c r="AJ4746" s="3" t="s">
        <v>3</v>
      </c>
      <c r="AK4746" s="3">
        <v>4</v>
      </c>
      <c r="AL4746" s="3">
        <v>-139.18899999999999</v>
      </c>
    </row>
    <row r="4747" spans="31:38" x14ac:dyDescent="0.25">
      <c r="AE4747" s="3" t="str">
        <f t="shared" si="152"/>
        <v>RA_564_92.1_4_202526</v>
      </c>
      <c r="AF4747" s="3">
        <v>202526</v>
      </c>
      <c r="AG4747" s="3" t="s">
        <v>193</v>
      </c>
      <c r="AH4747" s="3">
        <v>564</v>
      </c>
      <c r="AI4747" s="3">
        <v>92.1</v>
      </c>
      <c r="AJ4747" s="3" t="s">
        <v>3</v>
      </c>
      <c r="AK4747" s="3">
        <v>4</v>
      </c>
      <c r="AL4747" s="3">
        <v>0</v>
      </c>
    </row>
    <row r="4748" spans="31:38" x14ac:dyDescent="0.25">
      <c r="AE4748" s="3" t="str">
        <f t="shared" si="152"/>
        <v>RA_566_92.1_4_202526</v>
      </c>
      <c r="AF4748" s="3">
        <v>202526</v>
      </c>
      <c r="AG4748" s="3" t="s">
        <v>193</v>
      </c>
      <c r="AH4748" s="3">
        <v>566</v>
      </c>
      <c r="AI4748" s="3">
        <v>92.1</v>
      </c>
      <c r="AJ4748" s="3" t="s">
        <v>3</v>
      </c>
      <c r="AK4748" s="3">
        <v>4</v>
      </c>
      <c r="AL4748" s="3">
        <v>0</v>
      </c>
    </row>
    <row r="4749" spans="31:38" x14ac:dyDescent="0.25">
      <c r="AE4749" s="3" t="str">
        <f t="shared" si="152"/>
        <v>RA_568_92.1_4_202526</v>
      </c>
      <c r="AF4749" s="3">
        <v>202526</v>
      </c>
      <c r="AG4749" s="3" t="s">
        <v>193</v>
      </c>
      <c r="AH4749" s="3">
        <v>568</v>
      </c>
      <c r="AI4749" s="3">
        <v>92.1</v>
      </c>
      <c r="AJ4749" s="3" t="s">
        <v>3</v>
      </c>
      <c r="AK4749" s="3">
        <v>4</v>
      </c>
      <c r="AL4749" s="3">
        <v>0</v>
      </c>
    </row>
    <row r="4750" spans="31:38" x14ac:dyDescent="0.25">
      <c r="AE4750" s="3" t="str">
        <f t="shared" si="152"/>
        <v>RA_572_92.1_4_202526</v>
      </c>
      <c r="AF4750" s="3">
        <v>202526</v>
      </c>
      <c r="AG4750" s="3" t="s">
        <v>193</v>
      </c>
      <c r="AH4750" s="3">
        <v>572</v>
      </c>
      <c r="AI4750" s="3">
        <v>92.1</v>
      </c>
      <c r="AJ4750" s="3" t="s">
        <v>3</v>
      </c>
      <c r="AK4750" s="3">
        <v>4</v>
      </c>
      <c r="AL4750" s="3">
        <v>0</v>
      </c>
    </row>
    <row r="4751" spans="31:38" x14ac:dyDescent="0.25">
      <c r="AE4751" s="3" t="str">
        <f t="shared" si="152"/>
        <v>RA_574_92.1_4_202526</v>
      </c>
      <c r="AF4751" s="3">
        <v>202526</v>
      </c>
      <c r="AG4751" s="3" t="s">
        <v>193</v>
      </c>
      <c r="AH4751" s="3">
        <v>574</v>
      </c>
      <c r="AI4751" s="3">
        <v>92.1</v>
      </c>
      <c r="AJ4751" s="3" t="s">
        <v>3</v>
      </c>
      <c r="AK4751" s="3">
        <v>4</v>
      </c>
      <c r="AL4751" s="3">
        <v>0</v>
      </c>
    </row>
    <row r="4752" spans="31:38" x14ac:dyDescent="0.25">
      <c r="AE4752" s="3" t="str">
        <f t="shared" si="152"/>
        <v>RA_576_92.1_4_202526</v>
      </c>
      <c r="AF4752" s="3">
        <v>202526</v>
      </c>
      <c r="AG4752" s="3" t="s">
        <v>193</v>
      </c>
      <c r="AH4752" s="3">
        <v>576</v>
      </c>
      <c r="AI4752" s="3">
        <v>92.1</v>
      </c>
      <c r="AJ4752" s="3" t="s">
        <v>3</v>
      </c>
      <c r="AK4752" s="3">
        <v>4</v>
      </c>
      <c r="AL4752" s="3">
        <v>0</v>
      </c>
    </row>
    <row r="4753" spans="31:38" x14ac:dyDescent="0.25">
      <c r="AE4753" s="3" t="str">
        <f t="shared" si="152"/>
        <v>RA_584_92.1_4_202526</v>
      </c>
      <c r="AF4753" s="3">
        <v>202526</v>
      </c>
      <c r="AG4753" s="3" t="s">
        <v>193</v>
      </c>
      <c r="AH4753" s="3">
        <v>584</v>
      </c>
      <c r="AI4753" s="3">
        <v>92.1</v>
      </c>
      <c r="AJ4753" s="3" t="s">
        <v>3</v>
      </c>
      <c r="AK4753" s="3">
        <v>4</v>
      </c>
      <c r="AL4753" s="3">
        <v>0</v>
      </c>
    </row>
    <row r="4754" spans="31:38" x14ac:dyDescent="0.25">
      <c r="AE4754" s="3" t="str">
        <f t="shared" si="152"/>
        <v>RA_542_92.1_4_202526</v>
      </c>
      <c r="AF4754" s="3">
        <v>202526</v>
      </c>
      <c r="AG4754" s="3" t="s">
        <v>193</v>
      </c>
      <c r="AH4754" s="3">
        <v>542</v>
      </c>
      <c r="AI4754" s="3">
        <v>92.1</v>
      </c>
      <c r="AJ4754" s="3" t="s">
        <v>3</v>
      </c>
      <c r="AK4754" s="3">
        <v>4</v>
      </c>
      <c r="AL4754" s="3">
        <v>326.94099999999997</v>
      </c>
    </row>
    <row r="4755" spans="31:38" x14ac:dyDescent="0.25">
      <c r="AE4755" s="3" t="str">
        <f t="shared" si="152"/>
        <v>RA_582_92.1_4_202526</v>
      </c>
      <c r="AF4755" s="3">
        <v>202526</v>
      </c>
      <c r="AG4755" s="3" t="s">
        <v>193</v>
      </c>
      <c r="AH4755" s="3">
        <v>582</v>
      </c>
      <c r="AI4755" s="3">
        <v>92.1</v>
      </c>
      <c r="AJ4755" s="3" t="s">
        <v>3</v>
      </c>
      <c r="AK4755" s="3">
        <v>4</v>
      </c>
      <c r="AL4755" s="3">
        <v>0</v>
      </c>
    </row>
    <row r="4756" spans="31:38" x14ac:dyDescent="0.25">
      <c r="AE4756" s="3" t="str">
        <f t="shared" si="152"/>
        <v>RA_518_92.1_4_202526</v>
      </c>
      <c r="AF4756" s="3">
        <v>202526</v>
      </c>
      <c r="AG4756" s="3" t="s">
        <v>193</v>
      </c>
      <c r="AH4756" s="3">
        <v>518</v>
      </c>
      <c r="AI4756" s="3">
        <v>92.1</v>
      </c>
      <c r="AJ4756" s="3" t="s">
        <v>3</v>
      </c>
      <c r="AK4756" s="3">
        <v>4</v>
      </c>
      <c r="AL4756" s="3">
        <v>-59.341311287964217</v>
      </c>
    </row>
    <row r="4757" spans="31:38" x14ac:dyDescent="0.25">
      <c r="AE4757" s="3" t="str">
        <f t="shared" si="152"/>
        <v>RA_545_92.1_4_202526</v>
      </c>
      <c r="AF4757" s="3">
        <v>202526</v>
      </c>
      <c r="AG4757" s="3" t="s">
        <v>193</v>
      </c>
      <c r="AH4757" s="3">
        <v>545</v>
      </c>
      <c r="AI4757" s="3">
        <v>92.1</v>
      </c>
      <c r="AJ4757" s="3" t="s">
        <v>3</v>
      </c>
      <c r="AK4757" s="3">
        <v>4</v>
      </c>
      <c r="AL4757" s="3">
        <v>64.85499999999999</v>
      </c>
    </row>
    <row r="4758" spans="31:38" x14ac:dyDescent="0.25">
      <c r="AE4758" s="3" t="str">
        <f t="shared" si="152"/>
        <v>RA_540_92.1_4_202526</v>
      </c>
      <c r="AF4758" s="3">
        <v>202526</v>
      </c>
      <c r="AG4758" s="3" t="s">
        <v>193</v>
      </c>
      <c r="AH4758" s="3">
        <v>540</v>
      </c>
      <c r="AI4758" s="3">
        <v>92.1</v>
      </c>
      <c r="AJ4758" s="3" t="s">
        <v>3</v>
      </c>
      <c r="AK4758" s="3">
        <v>4</v>
      </c>
      <c r="AL4758" s="3">
        <v>-142.375</v>
      </c>
    </row>
    <row r="4759" spans="31:38" x14ac:dyDescent="0.25">
      <c r="AE4759" s="3" t="str">
        <f t="shared" si="152"/>
        <v>RA_512_92.1_4_202526</v>
      </c>
      <c r="AF4759" s="3">
        <v>202526</v>
      </c>
      <c r="AG4759" s="3" t="s">
        <v>193</v>
      </c>
      <c r="AH4759" s="3">
        <v>512</v>
      </c>
      <c r="AI4759" s="3">
        <v>92.1</v>
      </c>
      <c r="AJ4759" s="3" t="s">
        <v>3</v>
      </c>
      <c r="AK4759" s="3">
        <v>4</v>
      </c>
      <c r="AL4759" s="3">
        <v>0.93704999999999927</v>
      </c>
    </row>
    <row r="4760" spans="31:38" x14ac:dyDescent="0.25">
      <c r="AE4760" s="3" t="str">
        <f t="shared" si="152"/>
        <v>RA_516_92.1_4_202526</v>
      </c>
      <c r="AF4760" s="3">
        <v>202526</v>
      </c>
      <c r="AG4760" s="3" t="s">
        <v>193</v>
      </c>
      <c r="AH4760" s="3">
        <v>516</v>
      </c>
      <c r="AI4760" s="3">
        <v>92.1</v>
      </c>
      <c r="AJ4760" s="3" t="s">
        <v>3</v>
      </c>
      <c r="AK4760" s="3">
        <v>4</v>
      </c>
      <c r="AL4760" s="3">
        <v>36.68</v>
      </c>
    </row>
    <row r="4761" spans="31:38" x14ac:dyDescent="0.25">
      <c r="AE4761" s="3" t="str">
        <f t="shared" si="152"/>
        <v>RA_520_92.1_4_202526</v>
      </c>
      <c r="AF4761" s="3">
        <v>202526</v>
      </c>
      <c r="AG4761" s="3" t="s">
        <v>193</v>
      </c>
      <c r="AH4761" s="3">
        <v>520</v>
      </c>
      <c r="AI4761" s="3">
        <v>92.1</v>
      </c>
      <c r="AJ4761" s="3" t="s">
        <v>3</v>
      </c>
      <c r="AK4761" s="3">
        <v>4</v>
      </c>
      <c r="AL4761" s="3">
        <v>117.97499999999999</v>
      </c>
    </row>
    <row r="4762" spans="31:38" x14ac:dyDescent="0.25">
      <c r="AE4762" s="3" t="str">
        <f t="shared" si="152"/>
        <v>RA_522_92.1_4_202526</v>
      </c>
      <c r="AF4762" s="3">
        <v>202526</v>
      </c>
      <c r="AG4762" s="3" t="s">
        <v>193</v>
      </c>
      <c r="AH4762" s="3">
        <v>522</v>
      </c>
      <c r="AI4762" s="3">
        <v>92.1</v>
      </c>
      <c r="AJ4762" s="3" t="s">
        <v>3</v>
      </c>
      <c r="AK4762" s="3">
        <v>4</v>
      </c>
      <c r="AL4762" s="3">
        <v>-38.787999999999997</v>
      </c>
    </row>
    <row r="4763" spans="31:38" x14ac:dyDescent="0.25">
      <c r="AE4763" s="3" t="str">
        <f t="shared" si="152"/>
        <v>RA_524_92.1_4_202526</v>
      </c>
      <c r="AF4763" s="3">
        <v>202526</v>
      </c>
      <c r="AG4763" s="3" t="s">
        <v>193</v>
      </c>
      <c r="AH4763" s="3">
        <v>524</v>
      </c>
      <c r="AI4763" s="3">
        <v>92.1</v>
      </c>
      <c r="AJ4763" s="3" t="s">
        <v>3</v>
      </c>
      <c r="AK4763" s="3">
        <v>4</v>
      </c>
      <c r="AL4763" s="3">
        <v>-45.95</v>
      </c>
    </row>
    <row r="4764" spans="31:38" x14ac:dyDescent="0.25">
      <c r="AE4764" s="3" t="str">
        <f t="shared" si="152"/>
        <v>RA_536_92.1_4_202526</v>
      </c>
      <c r="AF4764" s="3">
        <v>202526</v>
      </c>
      <c r="AG4764" s="3" t="s">
        <v>193</v>
      </c>
      <c r="AH4764" s="3">
        <v>536</v>
      </c>
      <c r="AI4764" s="3">
        <v>92.1</v>
      </c>
      <c r="AJ4764" s="3" t="s">
        <v>3</v>
      </c>
      <c r="AK4764" s="3">
        <v>4</v>
      </c>
      <c r="AL4764" s="3">
        <v>76.989999999999995</v>
      </c>
    </row>
    <row r="4765" spans="31:38" x14ac:dyDescent="0.25">
      <c r="AE4765" s="3" t="str">
        <f t="shared" si="152"/>
        <v>RA_514_92.1_4_202526</v>
      </c>
      <c r="AF4765" s="3">
        <v>202526</v>
      </c>
      <c r="AG4765" s="3" t="s">
        <v>193</v>
      </c>
      <c r="AH4765" s="3">
        <v>514</v>
      </c>
      <c r="AI4765" s="3">
        <v>92.1</v>
      </c>
      <c r="AJ4765" s="3" t="s">
        <v>3</v>
      </c>
      <c r="AK4765" s="3">
        <v>4</v>
      </c>
      <c r="AL4765" s="3">
        <v>-102.73</v>
      </c>
    </row>
    <row r="4766" spans="31:38" x14ac:dyDescent="0.25">
      <c r="AE4766" s="3" t="str">
        <f t="shared" si="152"/>
        <v>RA_538_92.1_4_202526</v>
      </c>
      <c r="AF4766" s="3">
        <v>202526</v>
      </c>
      <c r="AG4766" s="3" t="s">
        <v>193</v>
      </c>
      <c r="AH4766" s="3">
        <v>538</v>
      </c>
      <c r="AI4766" s="3">
        <v>92.1</v>
      </c>
      <c r="AJ4766" s="3" t="s">
        <v>3</v>
      </c>
      <c r="AK4766" s="3">
        <v>4</v>
      </c>
      <c r="AL4766" s="3">
        <v>-162.30793143565174</v>
      </c>
    </row>
    <row r="4767" spans="31:38" x14ac:dyDescent="0.25">
      <c r="AE4767" s="3" t="str">
        <f t="shared" si="152"/>
        <v>RA_526_92.1_4_202526</v>
      </c>
      <c r="AF4767" s="3">
        <v>202526</v>
      </c>
      <c r="AG4767" s="3" t="s">
        <v>193</v>
      </c>
      <c r="AH4767" s="3">
        <v>526</v>
      </c>
      <c r="AI4767" s="3">
        <v>92.1</v>
      </c>
      <c r="AJ4767" s="3" t="s">
        <v>3</v>
      </c>
      <c r="AK4767" s="3">
        <v>4</v>
      </c>
      <c r="AL4767" s="3">
        <v>-71</v>
      </c>
    </row>
    <row r="4768" spans="31:38" x14ac:dyDescent="0.25">
      <c r="AE4768" s="3" t="str">
        <f t="shared" si="152"/>
        <v>RA_534_92.1_4_202526</v>
      </c>
      <c r="AF4768" s="3">
        <v>202526</v>
      </c>
      <c r="AG4768" s="3" t="s">
        <v>193</v>
      </c>
      <c r="AH4768" s="3">
        <v>534</v>
      </c>
      <c r="AI4768" s="3">
        <v>92.1</v>
      </c>
      <c r="AJ4768" s="3" t="s">
        <v>3</v>
      </c>
      <c r="AK4768" s="3">
        <v>4</v>
      </c>
      <c r="AL4768" s="3">
        <v>20.074000000000002</v>
      </c>
    </row>
    <row r="4769" spans="31:38" x14ac:dyDescent="0.25">
      <c r="AE4769" s="3" t="str">
        <f t="shared" si="152"/>
        <v>RA_532_92.1_4_202526</v>
      </c>
      <c r="AF4769" s="3">
        <v>202526</v>
      </c>
      <c r="AG4769" s="3" t="s">
        <v>193</v>
      </c>
      <c r="AH4769" s="3">
        <v>532</v>
      </c>
      <c r="AI4769" s="3">
        <v>92.1</v>
      </c>
      <c r="AJ4769" s="3" t="s">
        <v>3</v>
      </c>
      <c r="AK4769" s="3">
        <v>4</v>
      </c>
      <c r="AL4769" s="3">
        <v>-179</v>
      </c>
    </row>
    <row r="4770" spans="31:38" x14ac:dyDescent="0.25">
      <c r="AE4770" s="3" t="str">
        <f t="shared" si="152"/>
        <v>RA_530_92.1_4_202526</v>
      </c>
      <c r="AF4770" s="3">
        <v>202526</v>
      </c>
      <c r="AG4770" s="3" t="s">
        <v>193</v>
      </c>
      <c r="AH4770" s="3">
        <v>530</v>
      </c>
      <c r="AI4770" s="3">
        <v>92.1</v>
      </c>
      <c r="AJ4770" s="3" t="s">
        <v>3</v>
      </c>
      <c r="AK4770" s="3">
        <v>4</v>
      </c>
      <c r="AL4770" s="3">
        <v>-175.64699999999999</v>
      </c>
    </row>
    <row r="4771" spans="31:38" x14ac:dyDescent="0.25">
      <c r="AE4771" s="3" t="str">
        <f t="shared" si="152"/>
        <v>RA_528_92.1_4_202526</v>
      </c>
      <c r="AF4771" s="3">
        <v>202526</v>
      </c>
      <c r="AG4771" s="3" t="s">
        <v>193</v>
      </c>
      <c r="AH4771" s="3">
        <v>528</v>
      </c>
      <c r="AI4771" s="3">
        <v>92.1</v>
      </c>
      <c r="AJ4771" s="3" t="s">
        <v>3</v>
      </c>
      <c r="AK4771" s="3">
        <v>4</v>
      </c>
      <c r="AL4771" s="3">
        <v>2</v>
      </c>
    </row>
    <row r="4772" spans="31:38" x14ac:dyDescent="0.25">
      <c r="AE4772" s="3" t="str">
        <f t="shared" si="152"/>
        <v>RA_566_92.1_4_202425</v>
      </c>
      <c r="AF4772" s="3">
        <v>202425</v>
      </c>
      <c r="AG4772" s="3" t="s">
        <v>193</v>
      </c>
      <c r="AH4772" s="3">
        <v>566</v>
      </c>
      <c r="AI4772" s="3">
        <v>92.1</v>
      </c>
      <c r="AJ4772" s="3" t="s">
        <v>3</v>
      </c>
      <c r="AK4772" s="3">
        <v>4</v>
      </c>
      <c r="AL4772" s="3">
        <v>0</v>
      </c>
    </row>
    <row r="4773" spans="31:38" x14ac:dyDescent="0.25">
      <c r="AE4773" s="3" t="str">
        <f t="shared" si="152"/>
        <v>RA_546_92.1_4_202425</v>
      </c>
      <c r="AF4773" s="3">
        <v>202425</v>
      </c>
      <c r="AG4773" s="3" t="s">
        <v>193</v>
      </c>
      <c r="AH4773" s="3">
        <v>546</v>
      </c>
      <c r="AI4773" s="3">
        <v>92.1</v>
      </c>
      <c r="AJ4773" s="3" t="s">
        <v>3</v>
      </c>
      <c r="AK4773" s="3">
        <v>4</v>
      </c>
      <c r="AL4773" s="3">
        <v>0</v>
      </c>
    </row>
    <row r="4774" spans="31:38" x14ac:dyDescent="0.25">
      <c r="AE4774" s="3" t="str">
        <f t="shared" si="152"/>
        <v>RA_548_92.1_4_202425</v>
      </c>
      <c r="AF4774" s="3">
        <v>202425</v>
      </c>
      <c r="AG4774" s="3" t="s">
        <v>193</v>
      </c>
      <c r="AH4774" s="3">
        <v>548</v>
      </c>
      <c r="AI4774" s="3">
        <v>92.1</v>
      </c>
      <c r="AJ4774" s="3" t="s">
        <v>3</v>
      </c>
      <c r="AK4774" s="3">
        <v>4</v>
      </c>
      <c r="AL4774" s="3">
        <v>55.755000000000003</v>
      </c>
    </row>
    <row r="4775" spans="31:38" x14ac:dyDescent="0.25">
      <c r="AE4775" s="3" t="str">
        <f t="shared" si="152"/>
        <v>RA_550_92.1_4_202425</v>
      </c>
      <c r="AF4775" s="3">
        <v>202425</v>
      </c>
      <c r="AG4775" s="3" t="s">
        <v>193</v>
      </c>
      <c r="AH4775" s="3">
        <v>550</v>
      </c>
      <c r="AI4775" s="3">
        <v>92.1</v>
      </c>
      <c r="AJ4775" s="3" t="s">
        <v>3</v>
      </c>
      <c r="AK4775" s="3">
        <v>4</v>
      </c>
      <c r="AL4775" s="3">
        <v>-69.292000000000002</v>
      </c>
    </row>
    <row r="4776" spans="31:38" x14ac:dyDescent="0.25">
      <c r="AE4776" s="3" t="str">
        <f t="shared" si="152"/>
        <v>RA_552_92.1_4_202425</v>
      </c>
      <c r="AF4776" s="3">
        <v>202425</v>
      </c>
      <c r="AG4776" s="3" t="s">
        <v>193</v>
      </c>
      <c r="AH4776" s="3">
        <v>552</v>
      </c>
      <c r="AI4776" s="3">
        <v>92.1</v>
      </c>
      <c r="AJ4776" s="3" t="s">
        <v>3</v>
      </c>
      <c r="AK4776" s="3">
        <v>4</v>
      </c>
      <c r="AL4776" s="3">
        <v>-210.84</v>
      </c>
    </row>
    <row r="4777" spans="31:38" x14ac:dyDescent="0.25">
      <c r="AE4777" s="3" t="str">
        <f t="shared" si="152"/>
        <v>RA_562_92.1_4_202425</v>
      </c>
      <c r="AF4777" s="3">
        <v>202425</v>
      </c>
      <c r="AG4777" s="3" t="s">
        <v>193</v>
      </c>
      <c r="AH4777" s="3">
        <v>562</v>
      </c>
      <c r="AI4777" s="3">
        <v>92.1</v>
      </c>
      <c r="AJ4777" s="3" t="s">
        <v>3</v>
      </c>
      <c r="AK4777" s="3">
        <v>4</v>
      </c>
      <c r="AL4777" s="3">
        <v>0</v>
      </c>
    </row>
    <row r="4778" spans="31:38" x14ac:dyDescent="0.25">
      <c r="AE4778" s="3" t="str">
        <f t="shared" si="152"/>
        <v>RA_564_92.1_4_202425</v>
      </c>
      <c r="AF4778" s="3">
        <v>202425</v>
      </c>
      <c r="AG4778" s="3" t="s">
        <v>193</v>
      </c>
      <c r="AH4778" s="3">
        <v>564</v>
      </c>
      <c r="AI4778" s="3">
        <v>92.1</v>
      </c>
      <c r="AJ4778" s="3" t="s">
        <v>3</v>
      </c>
      <c r="AK4778" s="3">
        <v>4</v>
      </c>
      <c r="AL4778" s="3">
        <v>0</v>
      </c>
    </row>
    <row r="4779" spans="31:38" x14ac:dyDescent="0.25">
      <c r="AE4779" s="3" t="str">
        <f t="shared" si="152"/>
        <v>RA_568_92.1_4_202425</v>
      </c>
      <c r="AF4779" s="3">
        <v>202425</v>
      </c>
      <c r="AG4779" s="3" t="s">
        <v>193</v>
      </c>
      <c r="AH4779" s="3">
        <v>568</v>
      </c>
      <c r="AI4779" s="3">
        <v>92.1</v>
      </c>
      <c r="AJ4779" s="3" t="s">
        <v>3</v>
      </c>
      <c r="AK4779" s="3">
        <v>4</v>
      </c>
      <c r="AL4779" s="3">
        <v>0</v>
      </c>
    </row>
    <row r="4780" spans="31:38" x14ac:dyDescent="0.25">
      <c r="AE4780" s="3" t="str">
        <f t="shared" si="152"/>
        <v>RA_572_92.1_4_202425</v>
      </c>
      <c r="AF4780" s="3">
        <v>202425</v>
      </c>
      <c r="AG4780" s="3" t="s">
        <v>193</v>
      </c>
      <c r="AH4780" s="3">
        <v>572</v>
      </c>
      <c r="AI4780" s="3">
        <v>92.1</v>
      </c>
      <c r="AJ4780" s="3" t="s">
        <v>3</v>
      </c>
      <c r="AK4780" s="3">
        <v>4</v>
      </c>
      <c r="AL4780" s="3">
        <v>0</v>
      </c>
    </row>
    <row r="4781" spans="31:38" x14ac:dyDescent="0.25">
      <c r="AE4781" s="3" t="str">
        <f t="shared" si="152"/>
        <v>RA_574_92.1_4_202425</v>
      </c>
      <c r="AF4781" s="3">
        <v>202425</v>
      </c>
      <c r="AG4781" s="3" t="s">
        <v>193</v>
      </c>
      <c r="AH4781" s="3">
        <v>574</v>
      </c>
      <c r="AI4781" s="3">
        <v>92.1</v>
      </c>
      <c r="AJ4781" s="3" t="s">
        <v>3</v>
      </c>
      <c r="AK4781" s="3">
        <v>4</v>
      </c>
      <c r="AL4781" s="3">
        <v>0</v>
      </c>
    </row>
    <row r="4782" spans="31:38" x14ac:dyDescent="0.25">
      <c r="AE4782" s="3" t="str">
        <f t="shared" si="152"/>
        <v>RA_576_92.1_4_202425</v>
      </c>
      <c r="AF4782" s="3">
        <v>202425</v>
      </c>
      <c r="AG4782" s="3" t="s">
        <v>193</v>
      </c>
      <c r="AH4782" s="3">
        <v>576</v>
      </c>
      <c r="AI4782" s="3">
        <v>92.1</v>
      </c>
      <c r="AJ4782" s="3" t="s">
        <v>3</v>
      </c>
      <c r="AK4782" s="3">
        <v>4</v>
      </c>
      <c r="AL4782" s="3">
        <v>0</v>
      </c>
    </row>
    <row r="4783" spans="31:38" x14ac:dyDescent="0.25">
      <c r="AE4783" s="3" t="str">
        <f t="shared" si="152"/>
        <v>RA_582_92.1_4_202425</v>
      </c>
      <c r="AF4783" s="3">
        <v>202425</v>
      </c>
      <c r="AG4783" s="3" t="s">
        <v>193</v>
      </c>
      <c r="AH4783" s="3">
        <v>582</v>
      </c>
      <c r="AI4783" s="3">
        <v>92.1</v>
      </c>
      <c r="AJ4783" s="3" t="s">
        <v>3</v>
      </c>
      <c r="AK4783" s="3">
        <v>4</v>
      </c>
      <c r="AL4783" s="3">
        <v>0</v>
      </c>
    </row>
    <row r="4784" spans="31:38" x14ac:dyDescent="0.25">
      <c r="AE4784" s="3" t="str">
        <f t="shared" si="152"/>
        <v>RA_545_92.1_4_202425</v>
      </c>
      <c r="AF4784" s="3">
        <v>202425</v>
      </c>
      <c r="AG4784" s="3" t="s">
        <v>193</v>
      </c>
      <c r="AH4784" s="3">
        <v>545</v>
      </c>
      <c r="AI4784" s="3">
        <v>92.1</v>
      </c>
      <c r="AJ4784" s="3" t="s">
        <v>3</v>
      </c>
      <c r="AK4784" s="3">
        <v>4</v>
      </c>
      <c r="AL4784" s="3">
        <v>62.31</v>
      </c>
    </row>
    <row r="4785" spans="31:38" x14ac:dyDescent="0.25">
      <c r="AE4785" s="3" t="str">
        <f t="shared" si="152"/>
        <v>RA_586_92.1_4_202425</v>
      </c>
      <c r="AF4785" s="3">
        <v>202425</v>
      </c>
      <c r="AG4785" s="3" t="s">
        <v>193</v>
      </c>
      <c r="AH4785" s="3">
        <v>586</v>
      </c>
      <c r="AI4785" s="3">
        <v>92.1</v>
      </c>
      <c r="AJ4785" s="3" t="s">
        <v>3</v>
      </c>
      <c r="AK4785" s="3">
        <v>4</v>
      </c>
      <c r="AL4785" s="3">
        <v>0</v>
      </c>
    </row>
    <row r="4786" spans="31:38" x14ac:dyDescent="0.25">
      <c r="AE4786" s="3" t="str">
        <f t="shared" si="152"/>
        <v>RA_540_92.1_4_202425</v>
      </c>
      <c r="AF4786" s="3">
        <v>202425</v>
      </c>
      <c r="AG4786" s="3" t="s">
        <v>193</v>
      </c>
      <c r="AH4786" s="3">
        <v>540</v>
      </c>
      <c r="AI4786" s="3">
        <v>92.1</v>
      </c>
      <c r="AJ4786" s="3" t="s">
        <v>3</v>
      </c>
      <c r="AK4786" s="3">
        <v>4</v>
      </c>
      <c r="AL4786" s="3">
        <v>-134.87899999999999</v>
      </c>
    </row>
    <row r="4787" spans="31:38" x14ac:dyDescent="0.25">
      <c r="AE4787" s="3" t="str">
        <f t="shared" si="152"/>
        <v>RA_584_92.1_4_202425</v>
      </c>
      <c r="AF4787" s="3">
        <v>202425</v>
      </c>
      <c r="AG4787" s="3" t="s">
        <v>193</v>
      </c>
      <c r="AH4787" s="3">
        <v>584</v>
      </c>
      <c r="AI4787" s="3">
        <v>92.1</v>
      </c>
      <c r="AJ4787" s="3" t="s">
        <v>3</v>
      </c>
      <c r="AK4787" s="3">
        <v>4</v>
      </c>
      <c r="AL4787" s="3">
        <v>0</v>
      </c>
    </row>
    <row r="4788" spans="31:38" x14ac:dyDescent="0.25">
      <c r="AE4788" s="3" t="str">
        <f t="shared" si="152"/>
        <v>RA_522_92.1_4_202425</v>
      </c>
      <c r="AF4788" s="3">
        <v>202425</v>
      </c>
      <c r="AG4788" s="3" t="s">
        <v>193</v>
      </c>
      <c r="AH4788" s="3">
        <v>522</v>
      </c>
      <c r="AI4788" s="3">
        <v>92.1</v>
      </c>
      <c r="AJ4788" s="3" t="s">
        <v>3</v>
      </c>
      <c r="AK4788" s="3">
        <v>4</v>
      </c>
      <c r="AL4788" s="3">
        <v>-38.579000000000001</v>
      </c>
    </row>
    <row r="4789" spans="31:38" x14ac:dyDescent="0.25">
      <c r="AE4789" s="3" t="str">
        <f t="shared" si="152"/>
        <v>RA_544_92.1_4_202425</v>
      </c>
      <c r="AF4789" s="3">
        <v>202425</v>
      </c>
      <c r="AG4789" s="3" t="s">
        <v>193</v>
      </c>
      <c r="AH4789" s="3">
        <v>544</v>
      </c>
      <c r="AI4789" s="3">
        <v>92.1</v>
      </c>
      <c r="AJ4789" s="3" t="s">
        <v>3</v>
      </c>
      <c r="AK4789" s="3">
        <v>4</v>
      </c>
      <c r="AL4789" s="3">
        <v>38.726998651330064</v>
      </c>
    </row>
    <row r="4790" spans="31:38" x14ac:dyDescent="0.25">
      <c r="AE4790" s="3" t="str">
        <f t="shared" si="152"/>
        <v>RA_512_92.1_4_202425</v>
      </c>
      <c r="AF4790" s="3">
        <v>202425</v>
      </c>
      <c r="AG4790" s="3" t="s">
        <v>193</v>
      </c>
      <c r="AH4790" s="3">
        <v>512</v>
      </c>
      <c r="AI4790" s="3">
        <v>92.1</v>
      </c>
      <c r="AJ4790" s="3" t="s">
        <v>3</v>
      </c>
      <c r="AK4790" s="3">
        <v>4</v>
      </c>
      <c r="AL4790" s="3">
        <v>0.60182000000000002</v>
      </c>
    </row>
    <row r="4791" spans="31:38" x14ac:dyDescent="0.25">
      <c r="AE4791" s="3" t="str">
        <f t="shared" si="152"/>
        <v>RA_516_92.1_4_202425</v>
      </c>
      <c r="AF4791" s="3">
        <v>202425</v>
      </c>
      <c r="AG4791" s="3" t="s">
        <v>193</v>
      </c>
      <c r="AH4791" s="3">
        <v>516</v>
      </c>
      <c r="AI4791" s="3">
        <v>92.1</v>
      </c>
      <c r="AJ4791" s="3" t="s">
        <v>3</v>
      </c>
      <c r="AK4791" s="3">
        <v>4</v>
      </c>
      <c r="AL4791" s="3">
        <v>32.707999999999998</v>
      </c>
    </row>
    <row r="4792" spans="31:38" x14ac:dyDescent="0.25">
      <c r="AE4792" s="3" t="str">
        <f t="shared" si="152"/>
        <v>RA_520_92.1_4_202425</v>
      </c>
      <c r="AF4792" s="3">
        <v>202425</v>
      </c>
      <c r="AG4792" s="3" t="s">
        <v>193</v>
      </c>
      <c r="AH4792" s="3">
        <v>520</v>
      </c>
      <c r="AI4792" s="3">
        <v>92.1</v>
      </c>
      <c r="AJ4792" s="3" t="s">
        <v>3</v>
      </c>
      <c r="AK4792" s="3">
        <v>4</v>
      </c>
      <c r="AL4792" s="3">
        <v>79.869</v>
      </c>
    </row>
    <row r="4793" spans="31:38" x14ac:dyDescent="0.25">
      <c r="AE4793" s="3" t="str">
        <f t="shared" si="152"/>
        <v>RA_514_92.1_4_202425</v>
      </c>
      <c r="AF4793" s="3">
        <v>202425</v>
      </c>
      <c r="AG4793" s="3" t="s">
        <v>193</v>
      </c>
      <c r="AH4793" s="3">
        <v>514</v>
      </c>
      <c r="AI4793" s="3">
        <v>92.1</v>
      </c>
      <c r="AJ4793" s="3" t="s">
        <v>3</v>
      </c>
      <c r="AK4793" s="3">
        <v>4</v>
      </c>
      <c r="AL4793" s="3">
        <v>-89.93</v>
      </c>
    </row>
    <row r="4794" spans="31:38" x14ac:dyDescent="0.25">
      <c r="AE4794" s="3" t="str">
        <f t="shared" si="152"/>
        <v>RA_524_92.1_4_202425</v>
      </c>
      <c r="AF4794" s="3">
        <v>202425</v>
      </c>
      <c r="AG4794" s="3" t="s">
        <v>193</v>
      </c>
      <c r="AH4794" s="3">
        <v>524</v>
      </c>
      <c r="AI4794" s="3">
        <v>92.1</v>
      </c>
      <c r="AJ4794" s="3" t="s">
        <v>3</v>
      </c>
      <c r="AK4794" s="3">
        <v>4</v>
      </c>
      <c r="AL4794" s="3">
        <v>-62.64</v>
      </c>
    </row>
    <row r="4795" spans="31:38" x14ac:dyDescent="0.25">
      <c r="AE4795" s="3" t="str">
        <f t="shared" si="152"/>
        <v>RA_526_92.1_4_202425</v>
      </c>
      <c r="AF4795" s="3">
        <v>202425</v>
      </c>
      <c r="AG4795" s="3" t="s">
        <v>193</v>
      </c>
      <c r="AH4795" s="3">
        <v>526</v>
      </c>
      <c r="AI4795" s="3">
        <v>92.1</v>
      </c>
      <c r="AJ4795" s="3" t="s">
        <v>3</v>
      </c>
      <c r="AK4795" s="3">
        <v>4</v>
      </c>
      <c r="AL4795" s="3">
        <v>-70.248940924511587</v>
      </c>
    </row>
    <row r="4796" spans="31:38" x14ac:dyDescent="0.25">
      <c r="AE4796" s="3" t="str">
        <f t="shared" si="152"/>
        <v>RA_528_92.1_4_202425</v>
      </c>
      <c r="AF4796" s="3">
        <v>202425</v>
      </c>
      <c r="AG4796" s="3" t="s">
        <v>193</v>
      </c>
      <c r="AH4796" s="3">
        <v>528</v>
      </c>
      <c r="AI4796" s="3">
        <v>92.1</v>
      </c>
      <c r="AJ4796" s="3" t="s">
        <v>3</v>
      </c>
      <c r="AK4796" s="3">
        <v>4</v>
      </c>
      <c r="AL4796" s="3">
        <v>0</v>
      </c>
    </row>
    <row r="4797" spans="31:38" x14ac:dyDescent="0.25">
      <c r="AE4797" s="3" t="str">
        <f t="shared" si="152"/>
        <v>RA_530_92.1_4_202425</v>
      </c>
      <c r="AF4797" s="3">
        <v>202425</v>
      </c>
      <c r="AG4797" s="3" t="s">
        <v>193</v>
      </c>
      <c r="AH4797" s="3">
        <v>530</v>
      </c>
      <c r="AI4797" s="3">
        <v>92.1</v>
      </c>
      <c r="AJ4797" s="3" t="s">
        <v>3</v>
      </c>
      <c r="AK4797" s="3">
        <v>4</v>
      </c>
      <c r="AL4797" s="3">
        <v>-175.614</v>
      </c>
    </row>
    <row r="4798" spans="31:38" x14ac:dyDescent="0.25">
      <c r="AE4798" s="3" t="str">
        <f t="shared" si="152"/>
        <v>RA_532_92.1_4_202425</v>
      </c>
      <c r="AF4798" s="3">
        <v>202425</v>
      </c>
      <c r="AG4798" s="3" t="s">
        <v>193</v>
      </c>
      <c r="AH4798" s="3">
        <v>532</v>
      </c>
      <c r="AI4798" s="3">
        <v>92.1</v>
      </c>
      <c r="AJ4798" s="3" t="s">
        <v>3</v>
      </c>
      <c r="AK4798" s="3">
        <v>4</v>
      </c>
      <c r="AL4798" s="3">
        <v>-101</v>
      </c>
    </row>
    <row r="4799" spans="31:38" x14ac:dyDescent="0.25">
      <c r="AE4799" s="3" t="str">
        <f t="shared" si="152"/>
        <v>RA_534_92.1_4_202425</v>
      </c>
      <c r="AF4799" s="3">
        <v>202425</v>
      </c>
      <c r="AG4799" s="3" t="s">
        <v>193</v>
      </c>
      <c r="AH4799" s="3">
        <v>534</v>
      </c>
      <c r="AI4799" s="3">
        <v>92.1</v>
      </c>
      <c r="AJ4799" s="3" t="s">
        <v>3</v>
      </c>
      <c r="AK4799" s="3">
        <v>4</v>
      </c>
      <c r="AL4799" s="3">
        <v>14.053000000000001</v>
      </c>
    </row>
    <row r="4800" spans="31:38" x14ac:dyDescent="0.25">
      <c r="AE4800" s="3" t="str">
        <f t="shared" si="152"/>
        <v>RA_536_92.1_4_202425</v>
      </c>
      <c r="AF4800" s="3">
        <v>202425</v>
      </c>
      <c r="AG4800" s="3" t="s">
        <v>193</v>
      </c>
      <c r="AH4800" s="3">
        <v>536</v>
      </c>
      <c r="AI4800" s="3">
        <v>92.1</v>
      </c>
      <c r="AJ4800" s="3" t="s">
        <v>3</v>
      </c>
      <c r="AK4800" s="3">
        <v>4</v>
      </c>
      <c r="AL4800" s="3">
        <v>113.9</v>
      </c>
    </row>
    <row r="4801" spans="31:38" x14ac:dyDescent="0.25">
      <c r="AE4801" s="3" t="str">
        <f t="shared" si="152"/>
        <v>RA_538_92.1_4_202425</v>
      </c>
      <c r="AF4801" s="3">
        <v>202425</v>
      </c>
      <c r="AG4801" s="3" t="s">
        <v>193</v>
      </c>
      <c r="AH4801" s="3">
        <v>538</v>
      </c>
      <c r="AI4801" s="3">
        <v>92.1</v>
      </c>
      <c r="AJ4801" s="3" t="s">
        <v>3</v>
      </c>
      <c r="AK4801" s="3">
        <v>4</v>
      </c>
      <c r="AL4801" s="3">
        <v>-139</v>
      </c>
    </row>
    <row r="4802" spans="31:38" x14ac:dyDescent="0.25">
      <c r="AE4802" s="3" t="str">
        <f t="shared" si="152"/>
        <v>RA_542_92.1_4_202425</v>
      </c>
      <c r="AF4802" s="3">
        <v>202425</v>
      </c>
      <c r="AG4802" s="3" t="s">
        <v>193</v>
      </c>
      <c r="AH4802" s="3">
        <v>542</v>
      </c>
      <c r="AI4802" s="3">
        <v>92.1</v>
      </c>
      <c r="AJ4802" s="3" t="s">
        <v>3</v>
      </c>
      <c r="AK4802" s="3">
        <v>4</v>
      </c>
      <c r="AL4802" s="3">
        <v>350.96600000000001</v>
      </c>
    </row>
    <row r="4803" spans="31:38" x14ac:dyDescent="0.25">
      <c r="AE4803" s="3" t="str">
        <f t="shared" si="152"/>
        <v>RA_518_92.1_4_202425</v>
      </c>
      <c r="AF4803" s="3">
        <v>202425</v>
      </c>
      <c r="AG4803" s="3" t="s">
        <v>193</v>
      </c>
      <c r="AH4803" s="3">
        <v>518</v>
      </c>
      <c r="AI4803" s="3">
        <v>92.1</v>
      </c>
      <c r="AJ4803" s="3" t="s">
        <v>3</v>
      </c>
      <c r="AK4803" s="3">
        <v>4</v>
      </c>
      <c r="AL4803" s="3">
        <v>-65.873999999999995</v>
      </c>
    </row>
    <row r="4804" spans="31:38" x14ac:dyDescent="0.25">
      <c r="AE4804" s="3" t="str">
        <f t="shared" ref="AE4804:AE4867" si="153">AG4804&amp;"_"&amp;AH4804&amp;"_"&amp;AI4804&amp;"_"&amp;AK4804&amp;"_"&amp;AF4804</f>
        <v>RA_564_92.2_4_202526</v>
      </c>
      <c r="AF4804" s="3">
        <v>202526</v>
      </c>
      <c r="AG4804" s="3" t="s">
        <v>193</v>
      </c>
      <c r="AH4804" s="3">
        <v>564</v>
      </c>
      <c r="AI4804" s="3">
        <v>92.2</v>
      </c>
      <c r="AJ4804" s="3" t="s">
        <v>4</v>
      </c>
      <c r="AK4804" s="3">
        <v>4</v>
      </c>
      <c r="AL4804" s="3">
        <v>0</v>
      </c>
    </row>
    <row r="4805" spans="31:38" x14ac:dyDescent="0.25">
      <c r="AE4805" s="3" t="str">
        <f t="shared" si="153"/>
        <v>RA_562_92.2_4_202526</v>
      </c>
      <c r="AF4805" s="3">
        <v>202526</v>
      </c>
      <c r="AG4805" s="3" t="s">
        <v>193</v>
      </c>
      <c r="AH4805" s="3">
        <v>562</v>
      </c>
      <c r="AI4805" s="3">
        <v>92.2</v>
      </c>
      <c r="AJ4805" s="3" t="s">
        <v>4</v>
      </c>
      <c r="AK4805" s="3">
        <v>4</v>
      </c>
      <c r="AL4805" s="3">
        <v>0</v>
      </c>
    </row>
    <row r="4806" spans="31:38" x14ac:dyDescent="0.25">
      <c r="AE4806" s="3" t="str">
        <f t="shared" si="153"/>
        <v>RA_552_92.2_4_202526</v>
      </c>
      <c r="AF4806" s="3">
        <v>202526</v>
      </c>
      <c r="AG4806" s="3" t="s">
        <v>193</v>
      </c>
      <c r="AH4806" s="3">
        <v>552</v>
      </c>
      <c r="AI4806" s="3">
        <v>92.2</v>
      </c>
      <c r="AJ4806" s="3" t="s">
        <v>4</v>
      </c>
      <c r="AK4806" s="3">
        <v>4</v>
      </c>
      <c r="AL4806" s="3">
        <v>0</v>
      </c>
    </row>
    <row r="4807" spans="31:38" x14ac:dyDescent="0.25">
      <c r="AE4807" s="3" t="str">
        <f t="shared" si="153"/>
        <v>RA_550_92.2_4_202526</v>
      </c>
      <c r="AF4807" s="3">
        <v>202526</v>
      </c>
      <c r="AG4807" s="3" t="s">
        <v>193</v>
      </c>
      <c r="AH4807" s="3">
        <v>550</v>
      </c>
      <c r="AI4807" s="3">
        <v>92.2</v>
      </c>
      <c r="AJ4807" s="3" t="s">
        <v>4</v>
      </c>
      <c r="AK4807" s="3">
        <v>4</v>
      </c>
      <c r="AL4807" s="3">
        <v>0</v>
      </c>
    </row>
    <row r="4808" spans="31:38" x14ac:dyDescent="0.25">
      <c r="AE4808" s="3" t="str">
        <f t="shared" si="153"/>
        <v>RA_566_92.2_4_202526</v>
      </c>
      <c r="AF4808" s="3">
        <v>202526</v>
      </c>
      <c r="AG4808" s="3" t="s">
        <v>193</v>
      </c>
      <c r="AH4808" s="3">
        <v>566</v>
      </c>
      <c r="AI4808" s="3">
        <v>92.2</v>
      </c>
      <c r="AJ4808" s="3" t="s">
        <v>4</v>
      </c>
      <c r="AK4808" s="3">
        <v>4</v>
      </c>
      <c r="AL4808" s="3">
        <v>0</v>
      </c>
    </row>
    <row r="4809" spans="31:38" x14ac:dyDescent="0.25">
      <c r="AE4809" s="3" t="str">
        <f t="shared" si="153"/>
        <v>RA_546_92.2_4_202526</v>
      </c>
      <c r="AF4809" s="3">
        <v>202526</v>
      </c>
      <c r="AG4809" s="3" t="s">
        <v>193</v>
      </c>
      <c r="AH4809" s="3">
        <v>546</v>
      </c>
      <c r="AI4809" s="3">
        <v>92.2</v>
      </c>
      <c r="AJ4809" s="3" t="s">
        <v>4</v>
      </c>
      <c r="AK4809" s="3">
        <v>4</v>
      </c>
      <c r="AL4809" s="3">
        <v>0</v>
      </c>
    </row>
    <row r="4810" spans="31:38" x14ac:dyDescent="0.25">
      <c r="AE4810" s="3" t="str">
        <f t="shared" si="153"/>
        <v>RA_582_92.2_4_202526</v>
      </c>
      <c r="AF4810" s="3">
        <v>202526</v>
      </c>
      <c r="AG4810" s="3" t="s">
        <v>193</v>
      </c>
      <c r="AH4810" s="3">
        <v>582</v>
      </c>
      <c r="AI4810" s="3">
        <v>92.2</v>
      </c>
      <c r="AJ4810" s="3" t="s">
        <v>4</v>
      </c>
      <c r="AK4810" s="3">
        <v>4</v>
      </c>
      <c r="AL4810" s="3">
        <v>0</v>
      </c>
    </row>
    <row r="4811" spans="31:38" x14ac:dyDescent="0.25">
      <c r="AE4811" s="3" t="str">
        <f t="shared" si="153"/>
        <v>RA_548_92.2_4_202526</v>
      </c>
      <c r="AF4811" s="3">
        <v>202526</v>
      </c>
      <c r="AG4811" s="3" t="s">
        <v>193</v>
      </c>
      <c r="AH4811" s="3">
        <v>548</v>
      </c>
      <c r="AI4811" s="3">
        <v>92.2</v>
      </c>
      <c r="AJ4811" s="3" t="s">
        <v>4</v>
      </c>
      <c r="AK4811" s="3">
        <v>4</v>
      </c>
      <c r="AL4811" s="3">
        <v>0</v>
      </c>
    </row>
    <row r="4812" spans="31:38" x14ac:dyDescent="0.25">
      <c r="AE4812" s="3" t="str">
        <f t="shared" si="153"/>
        <v>RA_568_92.2_4_202526</v>
      </c>
      <c r="AF4812" s="3">
        <v>202526</v>
      </c>
      <c r="AG4812" s="3" t="s">
        <v>193</v>
      </c>
      <c r="AH4812" s="3">
        <v>568</v>
      </c>
      <c r="AI4812" s="3">
        <v>92.2</v>
      </c>
      <c r="AJ4812" s="3" t="s">
        <v>4</v>
      </c>
      <c r="AK4812" s="3">
        <v>4</v>
      </c>
      <c r="AL4812" s="3">
        <v>0</v>
      </c>
    </row>
    <row r="4813" spans="31:38" x14ac:dyDescent="0.25">
      <c r="AE4813" s="3" t="str">
        <f t="shared" si="153"/>
        <v>RA_572_92.2_4_202526</v>
      </c>
      <c r="AF4813" s="3">
        <v>202526</v>
      </c>
      <c r="AG4813" s="3" t="s">
        <v>193</v>
      </c>
      <c r="AH4813" s="3">
        <v>572</v>
      </c>
      <c r="AI4813" s="3">
        <v>92.2</v>
      </c>
      <c r="AJ4813" s="3" t="s">
        <v>4</v>
      </c>
      <c r="AK4813" s="3">
        <v>4</v>
      </c>
      <c r="AL4813" s="3">
        <v>0</v>
      </c>
    </row>
    <row r="4814" spans="31:38" x14ac:dyDescent="0.25">
      <c r="AE4814" s="3" t="str">
        <f t="shared" si="153"/>
        <v>RA_586_92.2_4_202526</v>
      </c>
      <c r="AF4814" s="3">
        <v>202526</v>
      </c>
      <c r="AG4814" s="3" t="s">
        <v>193</v>
      </c>
      <c r="AH4814" s="3">
        <v>586</v>
      </c>
      <c r="AI4814" s="3">
        <v>92.2</v>
      </c>
      <c r="AJ4814" s="3" t="s">
        <v>4</v>
      </c>
      <c r="AK4814" s="3">
        <v>4</v>
      </c>
      <c r="AL4814" s="3">
        <v>0</v>
      </c>
    </row>
    <row r="4815" spans="31:38" x14ac:dyDescent="0.25">
      <c r="AE4815" s="3" t="str">
        <f t="shared" si="153"/>
        <v>RA_576_92.2_4_202526</v>
      </c>
      <c r="AF4815" s="3">
        <v>202526</v>
      </c>
      <c r="AG4815" s="3" t="s">
        <v>193</v>
      </c>
      <c r="AH4815" s="3">
        <v>576</v>
      </c>
      <c r="AI4815" s="3">
        <v>92.2</v>
      </c>
      <c r="AJ4815" s="3" t="s">
        <v>4</v>
      </c>
      <c r="AK4815" s="3">
        <v>4</v>
      </c>
      <c r="AL4815" s="3">
        <v>0</v>
      </c>
    </row>
    <row r="4816" spans="31:38" x14ac:dyDescent="0.25">
      <c r="AE4816" s="3" t="str">
        <f t="shared" si="153"/>
        <v>RA_584_92.2_4_202526</v>
      </c>
      <c r="AF4816" s="3">
        <v>202526</v>
      </c>
      <c r="AG4816" s="3" t="s">
        <v>193</v>
      </c>
      <c r="AH4816" s="3">
        <v>584</v>
      </c>
      <c r="AI4816" s="3">
        <v>92.2</v>
      </c>
      <c r="AJ4816" s="3" t="s">
        <v>4</v>
      </c>
      <c r="AK4816" s="3">
        <v>4</v>
      </c>
      <c r="AL4816" s="3">
        <v>0</v>
      </c>
    </row>
    <row r="4817" spans="31:38" x14ac:dyDescent="0.25">
      <c r="AE4817" s="3" t="str">
        <f t="shared" si="153"/>
        <v>RA_544_92.2_4_202526</v>
      </c>
      <c r="AF4817" s="3">
        <v>202526</v>
      </c>
      <c r="AG4817" s="3" t="s">
        <v>193</v>
      </c>
      <c r="AH4817" s="3">
        <v>544</v>
      </c>
      <c r="AI4817" s="3">
        <v>92.2</v>
      </c>
      <c r="AJ4817" s="3" t="s">
        <v>4</v>
      </c>
      <c r="AK4817" s="3">
        <v>4</v>
      </c>
      <c r="AL4817" s="3">
        <v>21.984999999999999</v>
      </c>
    </row>
    <row r="4818" spans="31:38" x14ac:dyDescent="0.25">
      <c r="AE4818" s="3" t="str">
        <f t="shared" si="153"/>
        <v>RA_542_92.2_4_202526</v>
      </c>
      <c r="AF4818" s="3">
        <v>202526</v>
      </c>
      <c r="AG4818" s="3" t="s">
        <v>193</v>
      </c>
      <c r="AH4818" s="3">
        <v>542</v>
      </c>
      <c r="AI4818" s="3">
        <v>92.2</v>
      </c>
      <c r="AJ4818" s="3" t="s">
        <v>4</v>
      </c>
      <c r="AK4818" s="3">
        <v>4</v>
      </c>
      <c r="AL4818" s="3">
        <v>0</v>
      </c>
    </row>
    <row r="4819" spans="31:38" x14ac:dyDescent="0.25">
      <c r="AE4819" s="3" t="str">
        <f t="shared" si="153"/>
        <v>RA_574_92.2_4_202526</v>
      </c>
      <c r="AF4819" s="3">
        <v>202526</v>
      </c>
      <c r="AG4819" s="3" t="s">
        <v>193</v>
      </c>
      <c r="AH4819" s="3">
        <v>574</v>
      </c>
      <c r="AI4819" s="3">
        <v>92.2</v>
      </c>
      <c r="AJ4819" s="3" t="s">
        <v>4</v>
      </c>
      <c r="AK4819" s="3">
        <v>4</v>
      </c>
      <c r="AL4819" s="3">
        <v>0</v>
      </c>
    </row>
    <row r="4820" spans="31:38" x14ac:dyDescent="0.25">
      <c r="AE4820" s="3" t="str">
        <f t="shared" si="153"/>
        <v>RA_514_92.2_4_202526</v>
      </c>
      <c r="AF4820" s="3">
        <v>202526</v>
      </c>
      <c r="AG4820" s="3" t="s">
        <v>193</v>
      </c>
      <c r="AH4820" s="3">
        <v>514</v>
      </c>
      <c r="AI4820" s="3">
        <v>92.2</v>
      </c>
      <c r="AJ4820" s="3" t="s">
        <v>4</v>
      </c>
      <c r="AK4820" s="3">
        <v>4</v>
      </c>
      <c r="AL4820" s="3">
        <v>0</v>
      </c>
    </row>
    <row r="4821" spans="31:38" x14ac:dyDescent="0.25">
      <c r="AE4821" s="3" t="str">
        <f t="shared" si="153"/>
        <v>RA_545_92.2_4_202526</v>
      </c>
      <c r="AF4821" s="3">
        <v>202526</v>
      </c>
      <c r="AG4821" s="3" t="s">
        <v>193</v>
      </c>
      <c r="AH4821" s="3">
        <v>545</v>
      </c>
      <c r="AI4821" s="3">
        <v>92.2</v>
      </c>
      <c r="AJ4821" s="3" t="s">
        <v>4</v>
      </c>
      <c r="AK4821" s="3">
        <v>4</v>
      </c>
      <c r="AL4821" s="3">
        <v>72.047000000000011</v>
      </c>
    </row>
    <row r="4822" spans="31:38" x14ac:dyDescent="0.25">
      <c r="AE4822" s="3" t="str">
        <f t="shared" si="153"/>
        <v>RA_512_92.2_4_202526</v>
      </c>
      <c r="AF4822" s="3">
        <v>202526</v>
      </c>
      <c r="AG4822" s="3" t="s">
        <v>193</v>
      </c>
      <c r="AH4822" s="3">
        <v>512</v>
      </c>
      <c r="AI4822" s="3">
        <v>92.2</v>
      </c>
      <c r="AJ4822" s="3" t="s">
        <v>4</v>
      </c>
      <c r="AK4822" s="3">
        <v>4</v>
      </c>
      <c r="AL4822" s="3">
        <v>0</v>
      </c>
    </row>
    <row r="4823" spans="31:38" x14ac:dyDescent="0.25">
      <c r="AE4823" s="3" t="str">
        <f t="shared" si="153"/>
        <v>RA_516_92.2_4_202526</v>
      </c>
      <c r="AF4823" s="3">
        <v>202526</v>
      </c>
      <c r="AG4823" s="3" t="s">
        <v>193</v>
      </c>
      <c r="AH4823" s="3">
        <v>516</v>
      </c>
      <c r="AI4823" s="3">
        <v>92.2</v>
      </c>
      <c r="AJ4823" s="3" t="s">
        <v>4</v>
      </c>
      <c r="AK4823" s="3">
        <v>4</v>
      </c>
      <c r="AL4823" s="3">
        <v>25.75</v>
      </c>
    </row>
    <row r="4824" spans="31:38" x14ac:dyDescent="0.25">
      <c r="AE4824" s="3" t="str">
        <f t="shared" si="153"/>
        <v>RA_518_92.2_4_202526</v>
      </c>
      <c r="AF4824" s="3">
        <v>202526</v>
      </c>
      <c r="AG4824" s="3" t="s">
        <v>193</v>
      </c>
      <c r="AH4824" s="3">
        <v>518</v>
      </c>
      <c r="AI4824" s="3">
        <v>92.2</v>
      </c>
      <c r="AJ4824" s="3" t="s">
        <v>4</v>
      </c>
      <c r="AK4824" s="3">
        <v>4</v>
      </c>
      <c r="AL4824" s="3">
        <v>4.8</v>
      </c>
    </row>
    <row r="4825" spans="31:38" x14ac:dyDescent="0.25">
      <c r="AE4825" s="3" t="str">
        <f t="shared" si="153"/>
        <v>RA_520_92.2_4_202526</v>
      </c>
      <c r="AF4825" s="3">
        <v>202526</v>
      </c>
      <c r="AG4825" s="3" t="s">
        <v>193</v>
      </c>
      <c r="AH4825" s="3">
        <v>520</v>
      </c>
      <c r="AI4825" s="3">
        <v>92.2</v>
      </c>
      <c r="AJ4825" s="3" t="s">
        <v>4</v>
      </c>
      <c r="AK4825" s="3">
        <v>4</v>
      </c>
      <c r="AL4825" s="3">
        <v>245.77600000000001</v>
      </c>
    </row>
    <row r="4826" spans="31:38" x14ac:dyDescent="0.25">
      <c r="AE4826" s="3" t="str">
        <f t="shared" si="153"/>
        <v>RA_522_92.2_4_202526</v>
      </c>
      <c r="AF4826" s="3">
        <v>202526</v>
      </c>
      <c r="AG4826" s="3" t="s">
        <v>193</v>
      </c>
      <c r="AH4826" s="3">
        <v>522</v>
      </c>
      <c r="AI4826" s="3">
        <v>92.2</v>
      </c>
      <c r="AJ4826" s="3" t="s">
        <v>4</v>
      </c>
      <c r="AK4826" s="3">
        <v>4</v>
      </c>
      <c r="AL4826" s="3">
        <v>0</v>
      </c>
    </row>
    <row r="4827" spans="31:38" x14ac:dyDescent="0.25">
      <c r="AE4827" s="3" t="str">
        <f t="shared" si="153"/>
        <v>RA_524_92.2_4_202526</v>
      </c>
      <c r="AF4827" s="3">
        <v>202526</v>
      </c>
      <c r="AG4827" s="3" t="s">
        <v>193</v>
      </c>
      <c r="AH4827" s="3">
        <v>524</v>
      </c>
      <c r="AI4827" s="3">
        <v>92.2</v>
      </c>
      <c r="AJ4827" s="3" t="s">
        <v>4</v>
      </c>
      <c r="AK4827" s="3">
        <v>4</v>
      </c>
      <c r="AL4827" s="3">
        <v>0</v>
      </c>
    </row>
    <row r="4828" spans="31:38" x14ac:dyDescent="0.25">
      <c r="AE4828" s="3" t="str">
        <f t="shared" si="153"/>
        <v>RA_526_92.2_4_202526</v>
      </c>
      <c r="AF4828" s="3">
        <v>202526</v>
      </c>
      <c r="AG4828" s="3" t="s">
        <v>193</v>
      </c>
      <c r="AH4828" s="3">
        <v>526</v>
      </c>
      <c r="AI4828" s="3">
        <v>92.2</v>
      </c>
      <c r="AJ4828" s="3" t="s">
        <v>4</v>
      </c>
      <c r="AK4828" s="3">
        <v>4</v>
      </c>
      <c r="AL4828" s="3">
        <v>0</v>
      </c>
    </row>
    <row r="4829" spans="31:38" x14ac:dyDescent="0.25">
      <c r="AE4829" s="3" t="str">
        <f t="shared" si="153"/>
        <v>RA_530_92.2_4_202526</v>
      </c>
      <c r="AF4829" s="3">
        <v>202526</v>
      </c>
      <c r="AG4829" s="3" t="s">
        <v>193</v>
      </c>
      <c r="AH4829" s="3">
        <v>530</v>
      </c>
      <c r="AI4829" s="3">
        <v>92.2</v>
      </c>
      <c r="AJ4829" s="3" t="s">
        <v>4</v>
      </c>
      <c r="AK4829" s="3">
        <v>4</v>
      </c>
      <c r="AL4829" s="3">
        <v>0</v>
      </c>
    </row>
    <row r="4830" spans="31:38" x14ac:dyDescent="0.25">
      <c r="AE4830" s="3" t="str">
        <f t="shared" si="153"/>
        <v>RA_532_92.2_4_202526</v>
      </c>
      <c r="AF4830" s="3">
        <v>202526</v>
      </c>
      <c r="AG4830" s="3" t="s">
        <v>193</v>
      </c>
      <c r="AH4830" s="3">
        <v>532</v>
      </c>
      <c r="AI4830" s="3">
        <v>92.2</v>
      </c>
      <c r="AJ4830" s="3" t="s">
        <v>4</v>
      </c>
      <c r="AK4830" s="3">
        <v>4</v>
      </c>
      <c r="AL4830" s="3">
        <v>285.83300000000003</v>
      </c>
    </row>
    <row r="4831" spans="31:38" x14ac:dyDescent="0.25">
      <c r="AE4831" s="3" t="str">
        <f t="shared" si="153"/>
        <v>RA_534_92.2_4_202526</v>
      </c>
      <c r="AF4831" s="3">
        <v>202526</v>
      </c>
      <c r="AG4831" s="3" t="s">
        <v>193</v>
      </c>
      <c r="AH4831" s="3">
        <v>534</v>
      </c>
      <c r="AI4831" s="3">
        <v>92.2</v>
      </c>
      <c r="AJ4831" s="3" t="s">
        <v>4</v>
      </c>
      <c r="AK4831" s="3">
        <v>4</v>
      </c>
      <c r="AL4831" s="3">
        <v>580.47</v>
      </c>
    </row>
    <row r="4832" spans="31:38" x14ac:dyDescent="0.25">
      <c r="AE4832" s="3" t="str">
        <f t="shared" si="153"/>
        <v>RA_536_92.2_4_202526</v>
      </c>
      <c r="AF4832" s="3">
        <v>202526</v>
      </c>
      <c r="AG4832" s="3" t="s">
        <v>193</v>
      </c>
      <c r="AH4832" s="3">
        <v>536</v>
      </c>
      <c r="AI4832" s="3">
        <v>92.2</v>
      </c>
      <c r="AJ4832" s="3" t="s">
        <v>4</v>
      </c>
      <c r="AK4832" s="3">
        <v>4</v>
      </c>
      <c r="AL4832" s="3">
        <v>194.05699999999999</v>
      </c>
    </row>
    <row r="4833" spans="31:38" x14ac:dyDescent="0.25">
      <c r="AE4833" s="3" t="str">
        <f t="shared" si="153"/>
        <v>RA_538_92.2_4_202526</v>
      </c>
      <c r="AF4833" s="3">
        <v>202526</v>
      </c>
      <c r="AG4833" s="3" t="s">
        <v>193</v>
      </c>
      <c r="AH4833" s="3">
        <v>538</v>
      </c>
      <c r="AI4833" s="3">
        <v>92.2</v>
      </c>
      <c r="AJ4833" s="3" t="s">
        <v>4</v>
      </c>
      <c r="AK4833" s="3">
        <v>4</v>
      </c>
      <c r="AL4833" s="3">
        <v>332.67907998678976</v>
      </c>
    </row>
    <row r="4834" spans="31:38" x14ac:dyDescent="0.25">
      <c r="AE4834" s="3" t="str">
        <f t="shared" si="153"/>
        <v>RA_540_92.2_4_202526</v>
      </c>
      <c r="AF4834" s="3">
        <v>202526</v>
      </c>
      <c r="AG4834" s="3" t="s">
        <v>193</v>
      </c>
      <c r="AH4834" s="3">
        <v>540</v>
      </c>
      <c r="AI4834" s="3">
        <v>92.2</v>
      </c>
      <c r="AJ4834" s="3" t="s">
        <v>4</v>
      </c>
      <c r="AK4834" s="3">
        <v>4</v>
      </c>
      <c r="AL4834" s="3">
        <v>90</v>
      </c>
    </row>
    <row r="4835" spans="31:38" x14ac:dyDescent="0.25">
      <c r="AE4835" s="3" t="str">
        <f t="shared" si="153"/>
        <v>RA_528_92.2_4_202526</v>
      </c>
      <c r="AF4835" s="3">
        <v>202526</v>
      </c>
      <c r="AG4835" s="3" t="s">
        <v>193</v>
      </c>
      <c r="AH4835" s="3">
        <v>528</v>
      </c>
      <c r="AI4835" s="3">
        <v>92.2</v>
      </c>
      <c r="AJ4835" s="3" t="s">
        <v>4</v>
      </c>
      <c r="AK4835" s="3">
        <v>4</v>
      </c>
      <c r="AL4835" s="3">
        <v>299</v>
      </c>
    </row>
    <row r="4836" spans="31:38" x14ac:dyDescent="0.25">
      <c r="AE4836" s="3" t="str">
        <f t="shared" si="153"/>
        <v>RA_562_92.2_4_202425</v>
      </c>
      <c r="AF4836" s="3">
        <v>202425</v>
      </c>
      <c r="AG4836" s="3" t="s">
        <v>193</v>
      </c>
      <c r="AH4836" s="3">
        <v>562</v>
      </c>
      <c r="AI4836" s="3">
        <v>92.2</v>
      </c>
      <c r="AJ4836" s="3" t="s">
        <v>4</v>
      </c>
      <c r="AK4836" s="3">
        <v>4</v>
      </c>
      <c r="AL4836" s="3">
        <v>0</v>
      </c>
    </row>
    <row r="4837" spans="31:38" x14ac:dyDescent="0.25">
      <c r="AE4837" s="3" t="str">
        <f t="shared" si="153"/>
        <v>RA_552_92.2_4_202425</v>
      </c>
      <c r="AF4837" s="3">
        <v>202425</v>
      </c>
      <c r="AG4837" s="3" t="s">
        <v>193</v>
      </c>
      <c r="AH4837" s="3">
        <v>552</v>
      </c>
      <c r="AI4837" s="3">
        <v>92.2</v>
      </c>
      <c r="AJ4837" s="3" t="s">
        <v>4</v>
      </c>
      <c r="AK4837" s="3">
        <v>4</v>
      </c>
      <c r="AL4837" s="3">
        <v>0</v>
      </c>
    </row>
    <row r="4838" spans="31:38" x14ac:dyDescent="0.25">
      <c r="AE4838" s="3" t="str">
        <f t="shared" si="153"/>
        <v>RA_550_92.2_4_202425</v>
      </c>
      <c r="AF4838" s="3">
        <v>202425</v>
      </c>
      <c r="AG4838" s="3" t="s">
        <v>193</v>
      </c>
      <c r="AH4838" s="3">
        <v>550</v>
      </c>
      <c r="AI4838" s="3">
        <v>92.2</v>
      </c>
      <c r="AJ4838" s="3" t="s">
        <v>4</v>
      </c>
      <c r="AK4838" s="3">
        <v>4</v>
      </c>
      <c r="AL4838" s="3">
        <v>97.587999999999994</v>
      </c>
    </row>
    <row r="4839" spans="31:38" x14ac:dyDescent="0.25">
      <c r="AE4839" s="3" t="str">
        <f t="shared" si="153"/>
        <v>RA_548_92.2_4_202425</v>
      </c>
      <c r="AF4839" s="3">
        <v>202425</v>
      </c>
      <c r="AG4839" s="3" t="s">
        <v>193</v>
      </c>
      <c r="AH4839" s="3">
        <v>548</v>
      </c>
      <c r="AI4839" s="3">
        <v>92.2</v>
      </c>
      <c r="AJ4839" s="3" t="s">
        <v>4</v>
      </c>
      <c r="AK4839" s="3">
        <v>4</v>
      </c>
      <c r="AL4839" s="3">
        <v>0</v>
      </c>
    </row>
    <row r="4840" spans="31:38" x14ac:dyDescent="0.25">
      <c r="AE4840" s="3" t="str">
        <f t="shared" si="153"/>
        <v>RA_564_92.2_4_202425</v>
      </c>
      <c r="AF4840" s="3">
        <v>202425</v>
      </c>
      <c r="AG4840" s="3" t="s">
        <v>193</v>
      </c>
      <c r="AH4840" s="3">
        <v>564</v>
      </c>
      <c r="AI4840" s="3">
        <v>92.2</v>
      </c>
      <c r="AJ4840" s="3" t="s">
        <v>4</v>
      </c>
      <c r="AK4840" s="3">
        <v>4</v>
      </c>
      <c r="AL4840" s="3">
        <v>0</v>
      </c>
    </row>
    <row r="4841" spans="31:38" x14ac:dyDescent="0.25">
      <c r="AE4841" s="3" t="str">
        <f t="shared" si="153"/>
        <v>RA_545_92.2_4_202425</v>
      </c>
      <c r="AF4841" s="3">
        <v>202425</v>
      </c>
      <c r="AG4841" s="3" t="s">
        <v>193</v>
      </c>
      <c r="AH4841" s="3">
        <v>545</v>
      </c>
      <c r="AI4841" s="3">
        <v>92.2</v>
      </c>
      <c r="AJ4841" s="3" t="s">
        <v>4</v>
      </c>
      <c r="AK4841" s="3">
        <v>4</v>
      </c>
      <c r="AL4841" s="3">
        <v>120.09232932092704</v>
      </c>
    </row>
    <row r="4842" spans="31:38" x14ac:dyDescent="0.25">
      <c r="AE4842" s="3" t="str">
        <f t="shared" si="153"/>
        <v>RA_582_92.2_4_202425</v>
      </c>
      <c r="AF4842" s="3">
        <v>202425</v>
      </c>
      <c r="AG4842" s="3" t="s">
        <v>193</v>
      </c>
      <c r="AH4842" s="3">
        <v>582</v>
      </c>
      <c r="AI4842" s="3">
        <v>92.2</v>
      </c>
      <c r="AJ4842" s="3" t="s">
        <v>4</v>
      </c>
      <c r="AK4842" s="3">
        <v>4</v>
      </c>
      <c r="AL4842" s="3">
        <v>0</v>
      </c>
    </row>
    <row r="4843" spans="31:38" x14ac:dyDescent="0.25">
      <c r="AE4843" s="3" t="str">
        <f t="shared" si="153"/>
        <v>RA_546_92.2_4_202425</v>
      </c>
      <c r="AF4843" s="3">
        <v>202425</v>
      </c>
      <c r="AG4843" s="3" t="s">
        <v>193</v>
      </c>
      <c r="AH4843" s="3">
        <v>546</v>
      </c>
      <c r="AI4843" s="3">
        <v>92.2</v>
      </c>
      <c r="AJ4843" s="3" t="s">
        <v>4</v>
      </c>
      <c r="AK4843" s="3">
        <v>4</v>
      </c>
      <c r="AL4843" s="3">
        <v>59</v>
      </c>
    </row>
    <row r="4844" spans="31:38" x14ac:dyDescent="0.25">
      <c r="AE4844" s="3" t="str">
        <f t="shared" si="153"/>
        <v>RA_566_92.2_4_202425</v>
      </c>
      <c r="AF4844" s="3">
        <v>202425</v>
      </c>
      <c r="AG4844" s="3" t="s">
        <v>193</v>
      </c>
      <c r="AH4844" s="3">
        <v>566</v>
      </c>
      <c r="AI4844" s="3">
        <v>92.2</v>
      </c>
      <c r="AJ4844" s="3" t="s">
        <v>4</v>
      </c>
      <c r="AK4844" s="3">
        <v>4</v>
      </c>
      <c r="AL4844" s="3">
        <v>0</v>
      </c>
    </row>
    <row r="4845" spans="31:38" x14ac:dyDescent="0.25">
      <c r="AE4845" s="3" t="str">
        <f t="shared" si="153"/>
        <v>RA_568_92.2_4_202425</v>
      </c>
      <c r="AF4845" s="3">
        <v>202425</v>
      </c>
      <c r="AG4845" s="3" t="s">
        <v>193</v>
      </c>
      <c r="AH4845" s="3">
        <v>568</v>
      </c>
      <c r="AI4845" s="3">
        <v>92.2</v>
      </c>
      <c r="AJ4845" s="3" t="s">
        <v>4</v>
      </c>
      <c r="AK4845" s="3">
        <v>4</v>
      </c>
      <c r="AL4845" s="3">
        <v>0</v>
      </c>
    </row>
    <row r="4846" spans="31:38" x14ac:dyDescent="0.25">
      <c r="AE4846" s="3" t="str">
        <f t="shared" si="153"/>
        <v>RA_572_92.2_4_202425</v>
      </c>
      <c r="AF4846" s="3">
        <v>202425</v>
      </c>
      <c r="AG4846" s="3" t="s">
        <v>193</v>
      </c>
      <c r="AH4846" s="3">
        <v>572</v>
      </c>
      <c r="AI4846" s="3">
        <v>92.2</v>
      </c>
      <c r="AJ4846" s="3" t="s">
        <v>4</v>
      </c>
      <c r="AK4846" s="3">
        <v>4</v>
      </c>
      <c r="AL4846" s="3">
        <v>0</v>
      </c>
    </row>
    <row r="4847" spans="31:38" x14ac:dyDescent="0.25">
      <c r="AE4847" s="3" t="str">
        <f t="shared" si="153"/>
        <v>RA_576_92.2_4_202425</v>
      </c>
      <c r="AF4847" s="3">
        <v>202425</v>
      </c>
      <c r="AG4847" s="3" t="s">
        <v>193</v>
      </c>
      <c r="AH4847" s="3">
        <v>576</v>
      </c>
      <c r="AI4847" s="3">
        <v>92.2</v>
      </c>
      <c r="AJ4847" s="3" t="s">
        <v>4</v>
      </c>
      <c r="AK4847" s="3">
        <v>4</v>
      </c>
      <c r="AL4847" s="3">
        <v>0</v>
      </c>
    </row>
    <row r="4848" spans="31:38" x14ac:dyDescent="0.25">
      <c r="AE4848" s="3" t="str">
        <f t="shared" si="153"/>
        <v>RA_586_92.2_4_202425</v>
      </c>
      <c r="AF4848" s="3">
        <v>202425</v>
      </c>
      <c r="AG4848" s="3" t="s">
        <v>193</v>
      </c>
      <c r="AH4848" s="3">
        <v>586</v>
      </c>
      <c r="AI4848" s="3">
        <v>92.2</v>
      </c>
      <c r="AJ4848" s="3" t="s">
        <v>4</v>
      </c>
      <c r="AK4848" s="3">
        <v>4</v>
      </c>
      <c r="AL4848" s="3">
        <v>0</v>
      </c>
    </row>
    <row r="4849" spans="31:38" x14ac:dyDescent="0.25">
      <c r="AE4849" s="3" t="str">
        <f t="shared" si="153"/>
        <v>RA_544_92.2_4_202425</v>
      </c>
      <c r="AF4849" s="3">
        <v>202425</v>
      </c>
      <c r="AG4849" s="3" t="s">
        <v>193</v>
      </c>
      <c r="AH4849" s="3">
        <v>544</v>
      </c>
      <c r="AI4849" s="3">
        <v>92.2</v>
      </c>
      <c r="AJ4849" s="3" t="s">
        <v>4</v>
      </c>
      <c r="AK4849" s="3">
        <v>4</v>
      </c>
      <c r="AL4849" s="3">
        <v>271.64600000000002</v>
      </c>
    </row>
    <row r="4850" spans="31:38" x14ac:dyDescent="0.25">
      <c r="AE4850" s="3" t="str">
        <f t="shared" si="153"/>
        <v>RA_584_92.2_4_202425</v>
      </c>
      <c r="AF4850" s="3">
        <v>202425</v>
      </c>
      <c r="AG4850" s="3" t="s">
        <v>193</v>
      </c>
      <c r="AH4850" s="3">
        <v>584</v>
      </c>
      <c r="AI4850" s="3">
        <v>92.2</v>
      </c>
      <c r="AJ4850" s="3" t="s">
        <v>4</v>
      </c>
      <c r="AK4850" s="3">
        <v>4</v>
      </c>
      <c r="AL4850" s="3">
        <v>0</v>
      </c>
    </row>
    <row r="4851" spans="31:38" x14ac:dyDescent="0.25">
      <c r="AE4851" s="3" t="str">
        <f t="shared" si="153"/>
        <v>RA_574_92.2_4_202425</v>
      </c>
      <c r="AF4851" s="3">
        <v>202425</v>
      </c>
      <c r="AG4851" s="3" t="s">
        <v>193</v>
      </c>
      <c r="AH4851" s="3">
        <v>574</v>
      </c>
      <c r="AI4851" s="3">
        <v>92.2</v>
      </c>
      <c r="AJ4851" s="3" t="s">
        <v>4</v>
      </c>
      <c r="AK4851" s="3">
        <v>4</v>
      </c>
      <c r="AL4851" s="3">
        <v>0</v>
      </c>
    </row>
    <row r="4852" spans="31:38" x14ac:dyDescent="0.25">
      <c r="AE4852" s="3" t="str">
        <f t="shared" si="153"/>
        <v>RA_514_92.2_4_202425</v>
      </c>
      <c r="AF4852" s="3">
        <v>202425</v>
      </c>
      <c r="AG4852" s="3" t="s">
        <v>193</v>
      </c>
      <c r="AH4852" s="3">
        <v>514</v>
      </c>
      <c r="AI4852" s="3">
        <v>92.2</v>
      </c>
      <c r="AJ4852" s="3" t="s">
        <v>4</v>
      </c>
      <c r="AK4852" s="3">
        <v>4</v>
      </c>
      <c r="AL4852" s="3">
        <v>0</v>
      </c>
    </row>
    <row r="4853" spans="31:38" x14ac:dyDescent="0.25">
      <c r="AE4853" s="3" t="str">
        <f t="shared" si="153"/>
        <v>RA_542_92.2_4_202425</v>
      </c>
      <c r="AF4853" s="3">
        <v>202425</v>
      </c>
      <c r="AG4853" s="3" t="s">
        <v>193</v>
      </c>
      <c r="AH4853" s="3">
        <v>542</v>
      </c>
      <c r="AI4853" s="3">
        <v>92.2</v>
      </c>
      <c r="AJ4853" s="3" t="s">
        <v>4</v>
      </c>
      <c r="AK4853" s="3">
        <v>4</v>
      </c>
      <c r="AL4853" s="3">
        <v>0</v>
      </c>
    </row>
    <row r="4854" spans="31:38" x14ac:dyDescent="0.25">
      <c r="AE4854" s="3" t="str">
        <f t="shared" si="153"/>
        <v>RA_512_92.2_4_202425</v>
      </c>
      <c r="AF4854" s="3">
        <v>202425</v>
      </c>
      <c r="AG4854" s="3" t="s">
        <v>193</v>
      </c>
      <c r="AH4854" s="3">
        <v>512</v>
      </c>
      <c r="AI4854" s="3">
        <v>92.2</v>
      </c>
      <c r="AJ4854" s="3" t="s">
        <v>4</v>
      </c>
      <c r="AK4854" s="3">
        <v>4</v>
      </c>
      <c r="AL4854" s="3">
        <v>0</v>
      </c>
    </row>
    <row r="4855" spans="31:38" x14ac:dyDescent="0.25">
      <c r="AE4855" s="3" t="str">
        <f t="shared" si="153"/>
        <v>RA_516_92.2_4_202425</v>
      </c>
      <c r="AF4855" s="3">
        <v>202425</v>
      </c>
      <c r="AG4855" s="3" t="s">
        <v>193</v>
      </c>
      <c r="AH4855" s="3">
        <v>516</v>
      </c>
      <c r="AI4855" s="3">
        <v>92.2</v>
      </c>
      <c r="AJ4855" s="3" t="s">
        <v>4</v>
      </c>
      <c r="AK4855" s="3">
        <v>4</v>
      </c>
      <c r="AL4855" s="3">
        <v>25.75</v>
      </c>
    </row>
    <row r="4856" spans="31:38" x14ac:dyDescent="0.25">
      <c r="AE4856" s="3" t="str">
        <f t="shared" si="153"/>
        <v>RA_518_92.2_4_202425</v>
      </c>
      <c r="AF4856" s="3">
        <v>202425</v>
      </c>
      <c r="AG4856" s="3" t="s">
        <v>193</v>
      </c>
      <c r="AH4856" s="3">
        <v>518</v>
      </c>
      <c r="AI4856" s="3">
        <v>92.2</v>
      </c>
      <c r="AJ4856" s="3" t="s">
        <v>4</v>
      </c>
      <c r="AK4856" s="3">
        <v>4</v>
      </c>
      <c r="AL4856" s="3">
        <v>4.8</v>
      </c>
    </row>
    <row r="4857" spans="31:38" x14ac:dyDescent="0.25">
      <c r="AE4857" s="3" t="str">
        <f t="shared" si="153"/>
        <v>RA_520_92.2_4_202425</v>
      </c>
      <c r="AF4857" s="3">
        <v>202425</v>
      </c>
      <c r="AG4857" s="3" t="s">
        <v>193</v>
      </c>
      <c r="AH4857" s="3">
        <v>520</v>
      </c>
      <c r="AI4857" s="3">
        <v>92.2</v>
      </c>
      <c r="AJ4857" s="3" t="s">
        <v>4</v>
      </c>
      <c r="AK4857" s="3">
        <v>4</v>
      </c>
      <c r="AL4857" s="3">
        <v>235.441</v>
      </c>
    </row>
    <row r="4858" spans="31:38" x14ac:dyDescent="0.25">
      <c r="AE4858" s="3" t="str">
        <f t="shared" si="153"/>
        <v>RA_522_92.2_4_202425</v>
      </c>
      <c r="AF4858" s="3">
        <v>202425</v>
      </c>
      <c r="AG4858" s="3" t="s">
        <v>193</v>
      </c>
      <c r="AH4858" s="3">
        <v>522</v>
      </c>
      <c r="AI4858" s="3">
        <v>92.2</v>
      </c>
      <c r="AJ4858" s="3" t="s">
        <v>4</v>
      </c>
      <c r="AK4858" s="3">
        <v>4</v>
      </c>
      <c r="AL4858" s="3">
        <v>0</v>
      </c>
    </row>
    <row r="4859" spans="31:38" x14ac:dyDescent="0.25">
      <c r="AE4859" s="3" t="str">
        <f t="shared" si="153"/>
        <v>RA_524_92.2_4_202425</v>
      </c>
      <c r="AF4859" s="3">
        <v>202425</v>
      </c>
      <c r="AG4859" s="3" t="s">
        <v>193</v>
      </c>
      <c r="AH4859" s="3">
        <v>524</v>
      </c>
      <c r="AI4859" s="3">
        <v>92.2</v>
      </c>
      <c r="AJ4859" s="3" t="s">
        <v>4</v>
      </c>
      <c r="AK4859" s="3">
        <v>4</v>
      </c>
      <c r="AL4859" s="3">
        <v>0</v>
      </c>
    </row>
    <row r="4860" spans="31:38" x14ac:dyDescent="0.25">
      <c r="AE4860" s="3" t="str">
        <f t="shared" si="153"/>
        <v>RA_538_92.2_4_202425</v>
      </c>
      <c r="AF4860" s="3">
        <v>202425</v>
      </c>
      <c r="AG4860" s="3" t="s">
        <v>193</v>
      </c>
      <c r="AH4860" s="3">
        <v>538</v>
      </c>
      <c r="AI4860" s="3">
        <v>92.2</v>
      </c>
      <c r="AJ4860" s="3" t="s">
        <v>4</v>
      </c>
      <c r="AK4860" s="3">
        <v>4</v>
      </c>
      <c r="AL4860" s="3">
        <v>318.73200000000003</v>
      </c>
    </row>
    <row r="4861" spans="31:38" x14ac:dyDescent="0.25">
      <c r="AE4861" s="3" t="str">
        <f t="shared" si="153"/>
        <v>RA_526_92.2_4_202425</v>
      </c>
      <c r="AF4861" s="3">
        <v>202425</v>
      </c>
      <c r="AG4861" s="3" t="s">
        <v>193</v>
      </c>
      <c r="AH4861" s="3">
        <v>526</v>
      </c>
      <c r="AI4861" s="3">
        <v>92.2</v>
      </c>
      <c r="AJ4861" s="3" t="s">
        <v>4</v>
      </c>
      <c r="AK4861" s="3">
        <v>4</v>
      </c>
      <c r="AL4861" s="3">
        <v>0.71975166977962046</v>
      </c>
    </row>
    <row r="4862" spans="31:38" x14ac:dyDescent="0.25">
      <c r="AE4862" s="3" t="str">
        <f t="shared" si="153"/>
        <v>RA_540_92.2_4_202425</v>
      </c>
      <c r="AF4862" s="3">
        <v>202425</v>
      </c>
      <c r="AG4862" s="3" t="s">
        <v>193</v>
      </c>
      <c r="AH4862" s="3">
        <v>540</v>
      </c>
      <c r="AI4862" s="3">
        <v>92.2</v>
      </c>
      <c r="AJ4862" s="3" t="s">
        <v>4</v>
      </c>
      <c r="AK4862" s="3">
        <v>4</v>
      </c>
      <c r="AL4862" s="3">
        <v>90</v>
      </c>
    </row>
    <row r="4863" spans="31:38" x14ac:dyDescent="0.25">
      <c r="AE4863" s="3" t="str">
        <f t="shared" si="153"/>
        <v>RA_536_92.2_4_202425</v>
      </c>
      <c r="AF4863" s="3">
        <v>202425</v>
      </c>
      <c r="AG4863" s="3" t="s">
        <v>193</v>
      </c>
      <c r="AH4863" s="3">
        <v>536</v>
      </c>
      <c r="AI4863" s="3">
        <v>92.2</v>
      </c>
      <c r="AJ4863" s="3" t="s">
        <v>4</v>
      </c>
      <c r="AK4863" s="3">
        <v>4</v>
      </c>
      <c r="AL4863" s="3">
        <v>193.68</v>
      </c>
    </row>
    <row r="4864" spans="31:38" x14ac:dyDescent="0.25">
      <c r="AE4864" s="3" t="str">
        <f t="shared" si="153"/>
        <v>RA_534_92.2_4_202425</v>
      </c>
      <c r="AF4864" s="3">
        <v>202425</v>
      </c>
      <c r="AG4864" s="3" t="s">
        <v>193</v>
      </c>
      <c r="AH4864" s="3">
        <v>534</v>
      </c>
      <c r="AI4864" s="3">
        <v>92.2</v>
      </c>
      <c r="AJ4864" s="3" t="s">
        <v>4</v>
      </c>
      <c r="AK4864" s="3">
        <v>4</v>
      </c>
      <c r="AL4864" s="3">
        <v>479.92</v>
      </c>
    </row>
    <row r="4865" spans="31:38" x14ac:dyDescent="0.25">
      <c r="AE4865" s="3" t="str">
        <f t="shared" si="153"/>
        <v>RA_532_92.2_4_202425</v>
      </c>
      <c r="AF4865" s="3">
        <v>202425</v>
      </c>
      <c r="AG4865" s="3" t="s">
        <v>193</v>
      </c>
      <c r="AH4865" s="3">
        <v>532</v>
      </c>
      <c r="AI4865" s="3">
        <v>92.2</v>
      </c>
      <c r="AJ4865" s="3" t="s">
        <v>4</v>
      </c>
      <c r="AK4865" s="3">
        <v>4</v>
      </c>
      <c r="AL4865" s="3">
        <v>286.31900000000002</v>
      </c>
    </row>
    <row r="4866" spans="31:38" x14ac:dyDescent="0.25">
      <c r="AE4866" s="3" t="str">
        <f t="shared" si="153"/>
        <v>RA_530_92.2_4_202425</v>
      </c>
      <c r="AF4866" s="3">
        <v>202425</v>
      </c>
      <c r="AG4866" s="3" t="s">
        <v>193</v>
      </c>
      <c r="AH4866" s="3">
        <v>530</v>
      </c>
      <c r="AI4866" s="3">
        <v>92.2</v>
      </c>
      <c r="AJ4866" s="3" t="s">
        <v>4</v>
      </c>
      <c r="AK4866" s="3">
        <v>4</v>
      </c>
      <c r="AL4866" s="3">
        <v>0</v>
      </c>
    </row>
    <row r="4867" spans="31:38" x14ac:dyDescent="0.25">
      <c r="AE4867" s="3" t="str">
        <f t="shared" si="153"/>
        <v>RA_528_92.2_4_202425</v>
      </c>
      <c r="AF4867" s="3">
        <v>202425</v>
      </c>
      <c r="AG4867" s="3" t="s">
        <v>193</v>
      </c>
      <c r="AH4867" s="3">
        <v>528</v>
      </c>
      <c r="AI4867" s="3">
        <v>92.2</v>
      </c>
      <c r="AJ4867" s="3" t="s">
        <v>4</v>
      </c>
      <c r="AK4867" s="3">
        <v>4</v>
      </c>
      <c r="AL4867" s="3">
        <v>265</v>
      </c>
    </row>
    <row r="4868" spans="31:38" x14ac:dyDescent="0.25">
      <c r="AE4868" s="3" t="str">
        <f t="shared" ref="AE4868:AE4931" si="154">AG4868&amp;"_"&amp;AH4868&amp;"_"&amp;AI4868&amp;"_"&amp;AK4868&amp;"_"&amp;AF4868</f>
        <v>RA_576_92.3_4_202526</v>
      </c>
      <c r="AF4868" s="3">
        <v>202526</v>
      </c>
      <c r="AG4868" s="3" t="s">
        <v>193</v>
      </c>
      <c r="AH4868" s="3">
        <v>576</v>
      </c>
      <c r="AI4868" s="3">
        <v>92.3</v>
      </c>
      <c r="AJ4868" s="3" t="s">
        <v>126</v>
      </c>
      <c r="AK4868" s="3">
        <v>4</v>
      </c>
      <c r="AL4868" s="3">
        <v>0</v>
      </c>
    </row>
    <row r="4869" spans="31:38" x14ac:dyDescent="0.25">
      <c r="AE4869" s="3" t="str">
        <f t="shared" si="154"/>
        <v>RA_546_92.3_4_202526</v>
      </c>
      <c r="AF4869" s="3">
        <v>202526</v>
      </c>
      <c r="AG4869" s="3" t="s">
        <v>193</v>
      </c>
      <c r="AH4869" s="3">
        <v>546</v>
      </c>
      <c r="AI4869" s="3">
        <v>92.3</v>
      </c>
      <c r="AJ4869" s="3" t="s">
        <v>126</v>
      </c>
      <c r="AK4869" s="3">
        <v>4</v>
      </c>
      <c r="AL4869" s="3">
        <v>0</v>
      </c>
    </row>
    <row r="4870" spans="31:38" x14ac:dyDescent="0.25">
      <c r="AE4870" s="3" t="str">
        <f t="shared" si="154"/>
        <v>RA_548_92.3_4_202526</v>
      </c>
      <c r="AF4870" s="3">
        <v>202526</v>
      </c>
      <c r="AG4870" s="3" t="s">
        <v>193</v>
      </c>
      <c r="AH4870" s="3">
        <v>548</v>
      </c>
      <c r="AI4870" s="3">
        <v>92.3</v>
      </c>
      <c r="AJ4870" s="3" t="s">
        <v>126</v>
      </c>
      <c r="AK4870" s="3">
        <v>4</v>
      </c>
      <c r="AL4870" s="3">
        <v>0</v>
      </c>
    </row>
    <row r="4871" spans="31:38" x14ac:dyDescent="0.25">
      <c r="AE4871" s="3" t="str">
        <f t="shared" si="154"/>
        <v>RA_550_92.3_4_202526</v>
      </c>
      <c r="AF4871" s="3">
        <v>202526</v>
      </c>
      <c r="AG4871" s="3" t="s">
        <v>193</v>
      </c>
      <c r="AH4871" s="3">
        <v>550</v>
      </c>
      <c r="AI4871" s="3">
        <v>92.3</v>
      </c>
      <c r="AJ4871" s="3" t="s">
        <v>126</v>
      </c>
      <c r="AK4871" s="3">
        <v>4</v>
      </c>
      <c r="AL4871" s="3">
        <v>0</v>
      </c>
    </row>
    <row r="4872" spans="31:38" x14ac:dyDescent="0.25">
      <c r="AE4872" s="3" t="str">
        <f t="shared" si="154"/>
        <v>RA_552_92.3_4_202526</v>
      </c>
      <c r="AF4872" s="3">
        <v>202526</v>
      </c>
      <c r="AG4872" s="3" t="s">
        <v>193</v>
      </c>
      <c r="AH4872" s="3">
        <v>552</v>
      </c>
      <c r="AI4872" s="3">
        <v>92.3</v>
      </c>
      <c r="AJ4872" s="3" t="s">
        <v>126</v>
      </c>
      <c r="AK4872" s="3">
        <v>4</v>
      </c>
      <c r="AL4872" s="3">
        <v>681.26</v>
      </c>
    </row>
    <row r="4873" spans="31:38" x14ac:dyDescent="0.25">
      <c r="AE4873" s="3" t="str">
        <f t="shared" si="154"/>
        <v>RA_562_92.3_4_202526</v>
      </c>
      <c r="AF4873" s="3">
        <v>202526</v>
      </c>
      <c r="AG4873" s="3" t="s">
        <v>193</v>
      </c>
      <c r="AH4873" s="3">
        <v>562</v>
      </c>
      <c r="AI4873" s="3">
        <v>92.3</v>
      </c>
      <c r="AJ4873" s="3" t="s">
        <v>126</v>
      </c>
      <c r="AK4873" s="3">
        <v>4</v>
      </c>
      <c r="AL4873" s="3">
        <v>0</v>
      </c>
    </row>
    <row r="4874" spans="31:38" x14ac:dyDescent="0.25">
      <c r="AE4874" s="3" t="str">
        <f t="shared" si="154"/>
        <v>RA_564_92.3_4_202526</v>
      </c>
      <c r="AF4874" s="3">
        <v>202526</v>
      </c>
      <c r="AG4874" s="3" t="s">
        <v>193</v>
      </c>
      <c r="AH4874" s="3">
        <v>564</v>
      </c>
      <c r="AI4874" s="3">
        <v>92.3</v>
      </c>
      <c r="AJ4874" s="3" t="s">
        <v>126</v>
      </c>
      <c r="AK4874" s="3">
        <v>4</v>
      </c>
      <c r="AL4874" s="3">
        <v>0</v>
      </c>
    </row>
    <row r="4875" spans="31:38" x14ac:dyDescent="0.25">
      <c r="AE4875" s="3" t="str">
        <f t="shared" si="154"/>
        <v>RA_566_92.3_4_202526</v>
      </c>
      <c r="AF4875" s="3">
        <v>202526</v>
      </c>
      <c r="AG4875" s="3" t="s">
        <v>193</v>
      </c>
      <c r="AH4875" s="3">
        <v>566</v>
      </c>
      <c r="AI4875" s="3">
        <v>92.3</v>
      </c>
      <c r="AJ4875" s="3" t="s">
        <v>126</v>
      </c>
      <c r="AK4875" s="3">
        <v>4</v>
      </c>
      <c r="AL4875" s="3">
        <v>0</v>
      </c>
    </row>
    <row r="4876" spans="31:38" x14ac:dyDescent="0.25">
      <c r="AE4876" s="3" t="str">
        <f t="shared" si="154"/>
        <v>RA_568_92.3_4_202526</v>
      </c>
      <c r="AF4876" s="3">
        <v>202526</v>
      </c>
      <c r="AG4876" s="3" t="s">
        <v>193</v>
      </c>
      <c r="AH4876" s="3">
        <v>568</v>
      </c>
      <c r="AI4876" s="3">
        <v>92.3</v>
      </c>
      <c r="AJ4876" s="3" t="s">
        <v>126</v>
      </c>
      <c r="AK4876" s="3">
        <v>4</v>
      </c>
      <c r="AL4876" s="3">
        <v>0</v>
      </c>
    </row>
    <row r="4877" spans="31:38" x14ac:dyDescent="0.25">
      <c r="AE4877" s="3" t="str">
        <f t="shared" si="154"/>
        <v>RA_584_92.3_4_202526</v>
      </c>
      <c r="AF4877" s="3">
        <v>202526</v>
      </c>
      <c r="AG4877" s="3" t="s">
        <v>193</v>
      </c>
      <c r="AH4877" s="3">
        <v>584</v>
      </c>
      <c r="AI4877" s="3">
        <v>92.3</v>
      </c>
      <c r="AJ4877" s="3" t="s">
        <v>126</v>
      </c>
      <c r="AK4877" s="3">
        <v>4</v>
      </c>
      <c r="AL4877" s="3">
        <v>0</v>
      </c>
    </row>
    <row r="4878" spans="31:38" x14ac:dyDescent="0.25">
      <c r="AE4878" s="3" t="str">
        <f t="shared" si="154"/>
        <v>RA_574_92.3_4_202526</v>
      </c>
      <c r="AF4878" s="3">
        <v>202526</v>
      </c>
      <c r="AG4878" s="3" t="s">
        <v>193</v>
      </c>
      <c r="AH4878" s="3">
        <v>574</v>
      </c>
      <c r="AI4878" s="3">
        <v>92.3</v>
      </c>
      <c r="AJ4878" s="3" t="s">
        <v>126</v>
      </c>
      <c r="AK4878" s="3">
        <v>4</v>
      </c>
      <c r="AL4878" s="3">
        <v>0</v>
      </c>
    </row>
    <row r="4879" spans="31:38" x14ac:dyDescent="0.25">
      <c r="AE4879" s="3" t="str">
        <f t="shared" si="154"/>
        <v>RA_582_92.3_4_202526</v>
      </c>
      <c r="AF4879" s="3">
        <v>202526</v>
      </c>
      <c r="AG4879" s="3" t="s">
        <v>193</v>
      </c>
      <c r="AH4879" s="3">
        <v>582</v>
      </c>
      <c r="AI4879" s="3">
        <v>92.3</v>
      </c>
      <c r="AJ4879" s="3" t="s">
        <v>126</v>
      </c>
      <c r="AK4879" s="3">
        <v>4</v>
      </c>
      <c r="AL4879" s="3">
        <v>0</v>
      </c>
    </row>
    <row r="4880" spans="31:38" x14ac:dyDescent="0.25">
      <c r="AE4880" s="3" t="str">
        <f t="shared" si="154"/>
        <v>RA_544_92.3_4_202526</v>
      </c>
      <c r="AF4880" s="3">
        <v>202526</v>
      </c>
      <c r="AG4880" s="3" t="s">
        <v>193</v>
      </c>
      <c r="AH4880" s="3">
        <v>544</v>
      </c>
      <c r="AI4880" s="3">
        <v>92.3</v>
      </c>
      <c r="AJ4880" s="3" t="s">
        <v>126</v>
      </c>
      <c r="AK4880" s="3">
        <v>4</v>
      </c>
      <c r="AL4880" s="3">
        <v>0</v>
      </c>
    </row>
    <row r="4881" spans="31:38" x14ac:dyDescent="0.25">
      <c r="AE4881" s="3" t="str">
        <f t="shared" si="154"/>
        <v>RA_542_92.3_4_202526</v>
      </c>
      <c r="AF4881" s="3">
        <v>202526</v>
      </c>
      <c r="AG4881" s="3" t="s">
        <v>193</v>
      </c>
      <c r="AH4881" s="3">
        <v>542</v>
      </c>
      <c r="AI4881" s="3">
        <v>92.3</v>
      </c>
      <c r="AJ4881" s="3" t="s">
        <v>126</v>
      </c>
      <c r="AK4881" s="3">
        <v>4</v>
      </c>
      <c r="AL4881" s="3">
        <v>0</v>
      </c>
    </row>
    <row r="4882" spans="31:38" x14ac:dyDescent="0.25">
      <c r="AE4882" s="3" t="str">
        <f t="shared" si="154"/>
        <v>RA_572_92.3_4_202526</v>
      </c>
      <c r="AF4882" s="3">
        <v>202526</v>
      </c>
      <c r="AG4882" s="3" t="s">
        <v>193</v>
      </c>
      <c r="AH4882" s="3">
        <v>572</v>
      </c>
      <c r="AI4882" s="3">
        <v>92.3</v>
      </c>
      <c r="AJ4882" s="3" t="s">
        <v>126</v>
      </c>
      <c r="AK4882" s="3">
        <v>4</v>
      </c>
      <c r="AL4882" s="3">
        <v>0</v>
      </c>
    </row>
    <row r="4883" spans="31:38" x14ac:dyDescent="0.25">
      <c r="AE4883" s="3" t="str">
        <f t="shared" si="154"/>
        <v>RA_520_92.3_4_202526</v>
      </c>
      <c r="AF4883" s="3">
        <v>202526</v>
      </c>
      <c r="AG4883" s="3" t="s">
        <v>193</v>
      </c>
      <c r="AH4883" s="3">
        <v>520</v>
      </c>
      <c r="AI4883" s="3">
        <v>92.3</v>
      </c>
      <c r="AJ4883" s="3" t="s">
        <v>126</v>
      </c>
      <c r="AK4883" s="3">
        <v>4</v>
      </c>
      <c r="AL4883" s="3">
        <v>44.253</v>
      </c>
    </row>
    <row r="4884" spans="31:38" x14ac:dyDescent="0.25">
      <c r="AE4884" s="3" t="str">
        <f t="shared" si="154"/>
        <v>RA_545_92.3_4_202526</v>
      </c>
      <c r="AF4884" s="3">
        <v>202526</v>
      </c>
      <c r="AG4884" s="3" t="s">
        <v>193</v>
      </c>
      <c r="AH4884" s="3">
        <v>545</v>
      </c>
      <c r="AI4884" s="3">
        <v>92.3</v>
      </c>
      <c r="AJ4884" s="3" t="s">
        <v>126</v>
      </c>
      <c r="AK4884" s="3">
        <v>4</v>
      </c>
      <c r="AL4884" s="3">
        <v>0</v>
      </c>
    </row>
    <row r="4885" spans="31:38" x14ac:dyDescent="0.25">
      <c r="AE4885" s="3" t="str">
        <f t="shared" si="154"/>
        <v>RA_586_92.3_4_202526</v>
      </c>
      <c r="AF4885" s="3">
        <v>202526</v>
      </c>
      <c r="AG4885" s="3" t="s">
        <v>193</v>
      </c>
      <c r="AH4885" s="3">
        <v>586</v>
      </c>
      <c r="AI4885" s="3">
        <v>92.3</v>
      </c>
      <c r="AJ4885" s="3" t="s">
        <v>126</v>
      </c>
      <c r="AK4885" s="3">
        <v>4</v>
      </c>
      <c r="AL4885" s="3">
        <v>0</v>
      </c>
    </row>
    <row r="4886" spans="31:38" x14ac:dyDescent="0.25">
      <c r="AE4886" s="3" t="str">
        <f t="shared" si="154"/>
        <v>RA_514_92.3_4_202526</v>
      </c>
      <c r="AF4886" s="3">
        <v>202526</v>
      </c>
      <c r="AG4886" s="3" t="s">
        <v>193</v>
      </c>
      <c r="AH4886" s="3">
        <v>514</v>
      </c>
      <c r="AI4886" s="3">
        <v>92.3</v>
      </c>
      <c r="AJ4886" s="3" t="s">
        <v>126</v>
      </c>
      <c r="AK4886" s="3">
        <v>4</v>
      </c>
      <c r="AL4886" s="3">
        <v>0</v>
      </c>
    </row>
    <row r="4887" spans="31:38" x14ac:dyDescent="0.25">
      <c r="AE4887" s="3" t="str">
        <f t="shared" si="154"/>
        <v>RA_518_92.3_4_202526</v>
      </c>
      <c r="AF4887" s="3">
        <v>202526</v>
      </c>
      <c r="AG4887" s="3" t="s">
        <v>193</v>
      </c>
      <c r="AH4887" s="3">
        <v>518</v>
      </c>
      <c r="AI4887" s="3">
        <v>92.3</v>
      </c>
      <c r="AJ4887" s="3" t="s">
        <v>126</v>
      </c>
      <c r="AK4887" s="3">
        <v>4</v>
      </c>
      <c r="AL4887" s="3">
        <v>0</v>
      </c>
    </row>
    <row r="4888" spans="31:38" x14ac:dyDescent="0.25">
      <c r="AE4888" s="3" t="str">
        <f t="shared" si="154"/>
        <v>RA_512_92.3_4_202526</v>
      </c>
      <c r="AF4888" s="3">
        <v>202526</v>
      </c>
      <c r="AG4888" s="3" t="s">
        <v>193</v>
      </c>
      <c r="AH4888" s="3">
        <v>512</v>
      </c>
      <c r="AI4888" s="3">
        <v>92.3</v>
      </c>
      <c r="AJ4888" s="3" t="s">
        <v>126</v>
      </c>
      <c r="AK4888" s="3">
        <v>4</v>
      </c>
      <c r="AL4888" s="3">
        <v>0</v>
      </c>
    </row>
    <row r="4889" spans="31:38" x14ac:dyDescent="0.25">
      <c r="AE4889" s="3" t="str">
        <f t="shared" si="154"/>
        <v>RA_522_92.3_4_202526</v>
      </c>
      <c r="AF4889" s="3">
        <v>202526</v>
      </c>
      <c r="AG4889" s="3" t="s">
        <v>193</v>
      </c>
      <c r="AH4889" s="3">
        <v>522</v>
      </c>
      <c r="AI4889" s="3">
        <v>92.3</v>
      </c>
      <c r="AJ4889" s="3" t="s">
        <v>126</v>
      </c>
      <c r="AK4889" s="3">
        <v>4</v>
      </c>
      <c r="AL4889" s="3">
        <v>0</v>
      </c>
    </row>
    <row r="4890" spans="31:38" x14ac:dyDescent="0.25">
      <c r="AE4890" s="3" t="str">
        <f t="shared" si="154"/>
        <v>RA_524_92.3_4_202526</v>
      </c>
      <c r="AF4890" s="3">
        <v>202526</v>
      </c>
      <c r="AG4890" s="3" t="s">
        <v>193</v>
      </c>
      <c r="AH4890" s="3">
        <v>524</v>
      </c>
      <c r="AI4890" s="3">
        <v>92.3</v>
      </c>
      <c r="AJ4890" s="3" t="s">
        <v>126</v>
      </c>
      <c r="AK4890" s="3">
        <v>4</v>
      </c>
      <c r="AL4890" s="3">
        <v>0</v>
      </c>
    </row>
    <row r="4891" spans="31:38" x14ac:dyDescent="0.25">
      <c r="AE4891" s="3" t="str">
        <f t="shared" si="154"/>
        <v>RA_538_92.3_4_202526</v>
      </c>
      <c r="AF4891" s="3">
        <v>202526</v>
      </c>
      <c r="AG4891" s="3" t="s">
        <v>193</v>
      </c>
      <c r="AH4891" s="3">
        <v>538</v>
      </c>
      <c r="AI4891" s="3">
        <v>92.3</v>
      </c>
      <c r="AJ4891" s="3" t="s">
        <v>126</v>
      </c>
      <c r="AK4891" s="3">
        <v>4</v>
      </c>
      <c r="AL4891" s="3">
        <v>0</v>
      </c>
    </row>
    <row r="4892" spans="31:38" x14ac:dyDescent="0.25">
      <c r="AE4892" s="3" t="str">
        <f t="shared" si="154"/>
        <v>RA_516_92.3_4_202526</v>
      </c>
      <c r="AF4892" s="3">
        <v>202526</v>
      </c>
      <c r="AG4892" s="3" t="s">
        <v>193</v>
      </c>
      <c r="AH4892" s="3">
        <v>516</v>
      </c>
      <c r="AI4892" s="3">
        <v>92.3</v>
      </c>
      <c r="AJ4892" s="3" t="s">
        <v>126</v>
      </c>
      <c r="AK4892" s="3">
        <v>4</v>
      </c>
      <c r="AL4892" s="3">
        <v>0</v>
      </c>
    </row>
    <row r="4893" spans="31:38" x14ac:dyDescent="0.25">
      <c r="AE4893" s="3" t="str">
        <f t="shared" si="154"/>
        <v>RA_540_92.3_4_202526</v>
      </c>
      <c r="AF4893" s="3">
        <v>202526</v>
      </c>
      <c r="AG4893" s="3" t="s">
        <v>193</v>
      </c>
      <c r="AH4893" s="3">
        <v>540</v>
      </c>
      <c r="AI4893" s="3">
        <v>92.3</v>
      </c>
      <c r="AJ4893" s="3" t="s">
        <v>126</v>
      </c>
      <c r="AK4893" s="3">
        <v>4</v>
      </c>
      <c r="AL4893" s="3">
        <v>0</v>
      </c>
    </row>
    <row r="4894" spans="31:38" x14ac:dyDescent="0.25">
      <c r="AE4894" s="3" t="str">
        <f t="shared" si="154"/>
        <v>RA_526_92.3_4_202526</v>
      </c>
      <c r="AF4894" s="3">
        <v>202526</v>
      </c>
      <c r="AG4894" s="3" t="s">
        <v>193</v>
      </c>
      <c r="AH4894" s="3">
        <v>526</v>
      </c>
      <c r="AI4894" s="3">
        <v>92.3</v>
      </c>
      <c r="AJ4894" s="3" t="s">
        <v>126</v>
      </c>
      <c r="AK4894" s="3">
        <v>4</v>
      </c>
      <c r="AL4894" s="3">
        <v>0</v>
      </c>
    </row>
    <row r="4895" spans="31:38" x14ac:dyDescent="0.25">
      <c r="AE4895" s="3" t="str">
        <f t="shared" si="154"/>
        <v>RA_536_92.3_4_202526</v>
      </c>
      <c r="AF4895" s="3">
        <v>202526</v>
      </c>
      <c r="AG4895" s="3" t="s">
        <v>193</v>
      </c>
      <c r="AH4895" s="3">
        <v>536</v>
      </c>
      <c r="AI4895" s="3">
        <v>92.3</v>
      </c>
      <c r="AJ4895" s="3" t="s">
        <v>126</v>
      </c>
      <c r="AK4895" s="3">
        <v>4</v>
      </c>
      <c r="AL4895" s="3">
        <v>0</v>
      </c>
    </row>
    <row r="4896" spans="31:38" x14ac:dyDescent="0.25">
      <c r="AE4896" s="3" t="str">
        <f t="shared" si="154"/>
        <v>RA_534_92.3_4_202526</v>
      </c>
      <c r="AF4896" s="3">
        <v>202526</v>
      </c>
      <c r="AG4896" s="3" t="s">
        <v>193</v>
      </c>
      <c r="AH4896" s="3">
        <v>534</v>
      </c>
      <c r="AI4896" s="3">
        <v>92.3</v>
      </c>
      <c r="AJ4896" s="3" t="s">
        <v>126</v>
      </c>
      <c r="AK4896" s="3">
        <v>4</v>
      </c>
      <c r="AL4896" s="3">
        <v>0</v>
      </c>
    </row>
    <row r="4897" spans="31:38" x14ac:dyDescent="0.25">
      <c r="AE4897" s="3" t="str">
        <f t="shared" si="154"/>
        <v>RA_532_92.3_4_202526</v>
      </c>
      <c r="AF4897" s="3">
        <v>202526</v>
      </c>
      <c r="AG4897" s="3" t="s">
        <v>193</v>
      </c>
      <c r="AH4897" s="3">
        <v>532</v>
      </c>
      <c r="AI4897" s="3">
        <v>92.3</v>
      </c>
      <c r="AJ4897" s="3" t="s">
        <v>126</v>
      </c>
      <c r="AK4897" s="3">
        <v>4</v>
      </c>
      <c r="AL4897" s="3">
        <v>0</v>
      </c>
    </row>
    <row r="4898" spans="31:38" x14ac:dyDescent="0.25">
      <c r="AE4898" s="3" t="str">
        <f t="shared" si="154"/>
        <v>RA_530_92.3_4_202526</v>
      </c>
      <c r="AF4898" s="3">
        <v>202526</v>
      </c>
      <c r="AG4898" s="3" t="s">
        <v>193</v>
      </c>
      <c r="AH4898" s="3">
        <v>530</v>
      </c>
      <c r="AI4898" s="3">
        <v>92.3</v>
      </c>
      <c r="AJ4898" s="3" t="s">
        <v>126</v>
      </c>
      <c r="AK4898" s="3">
        <v>4</v>
      </c>
      <c r="AL4898" s="3">
        <v>0</v>
      </c>
    </row>
    <row r="4899" spans="31:38" x14ac:dyDescent="0.25">
      <c r="AE4899" s="3" t="str">
        <f t="shared" si="154"/>
        <v>RA_528_92.3_4_202526</v>
      </c>
      <c r="AF4899" s="3">
        <v>202526</v>
      </c>
      <c r="AG4899" s="3" t="s">
        <v>193</v>
      </c>
      <c r="AH4899" s="3">
        <v>528</v>
      </c>
      <c r="AI4899" s="3">
        <v>92.3</v>
      </c>
      <c r="AJ4899" s="3" t="s">
        <v>126</v>
      </c>
      <c r="AK4899" s="3">
        <v>4</v>
      </c>
      <c r="AL4899" s="3">
        <v>0</v>
      </c>
    </row>
    <row r="4900" spans="31:38" x14ac:dyDescent="0.25">
      <c r="AE4900" s="3" t="str">
        <f t="shared" si="154"/>
        <v>RA_562_92.3_4_202425</v>
      </c>
      <c r="AF4900" s="3">
        <v>202425</v>
      </c>
      <c r="AG4900" s="3" t="s">
        <v>193</v>
      </c>
      <c r="AH4900" s="3">
        <v>562</v>
      </c>
      <c r="AI4900" s="3">
        <v>92.3</v>
      </c>
      <c r="AJ4900" s="3" t="s">
        <v>126</v>
      </c>
      <c r="AK4900" s="3">
        <v>4</v>
      </c>
      <c r="AL4900" s="3">
        <v>0</v>
      </c>
    </row>
    <row r="4901" spans="31:38" x14ac:dyDescent="0.25">
      <c r="AE4901" s="3" t="str">
        <f t="shared" si="154"/>
        <v>RA_542_92.3_4_202425</v>
      </c>
      <c r="AF4901" s="3">
        <v>202425</v>
      </c>
      <c r="AG4901" s="3" t="s">
        <v>193</v>
      </c>
      <c r="AH4901" s="3">
        <v>542</v>
      </c>
      <c r="AI4901" s="3">
        <v>92.3</v>
      </c>
      <c r="AJ4901" s="3" t="s">
        <v>126</v>
      </c>
      <c r="AK4901" s="3">
        <v>4</v>
      </c>
      <c r="AL4901" s="3">
        <v>0</v>
      </c>
    </row>
    <row r="4902" spans="31:38" x14ac:dyDescent="0.25">
      <c r="AE4902" s="3" t="str">
        <f t="shared" si="154"/>
        <v>RA_586_92.3_4_202425</v>
      </c>
      <c r="AF4902" s="3">
        <v>202425</v>
      </c>
      <c r="AG4902" s="3" t="s">
        <v>193</v>
      </c>
      <c r="AH4902" s="3">
        <v>586</v>
      </c>
      <c r="AI4902" s="3">
        <v>92.3</v>
      </c>
      <c r="AJ4902" s="3" t="s">
        <v>126</v>
      </c>
      <c r="AK4902" s="3">
        <v>4</v>
      </c>
      <c r="AL4902" s="3">
        <v>0</v>
      </c>
    </row>
    <row r="4903" spans="31:38" x14ac:dyDescent="0.25">
      <c r="AE4903" s="3" t="str">
        <f t="shared" si="154"/>
        <v>RA_546_92.3_4_202425</v>
      </c>
      <c r="AF4903" s="3">
        <v>202425</v>
      </c>
      <c r="AG4903" s="3" t="s">
        <v>193</v>
      </c>
      <c r="AH4903" s="3">
        <v>546</v>
      </c>
      <c r="AI4903" s="3">
        <v>92.3</v>
      </c>
      <c r="AJ4903" s="3" t="s">
        <v>126</v>
      </c>
      <c r="AK4903" s="3">
        <v>4</v>
      </c>
      <c r="AL4903" s="3">
        <v>0</v>
      </c>
    </row>
    <row r="4904" spans="31:38" x14ac:dyDescent="0.25">
      <c r="AE4904" s="3" t="str">
        <f t="shared" si="154"/>
        <v>RA_548_92.3_4_202425</v>
      </c>
      <c r="AF4904" s="3">
        <v>202425</v>
      </c>
      <c r="AG4904" s="3" t="s">
        <v>193</v>
      </c>
      <c r="AH4904" s="3">
        <v>548</v>
      </c>
      <c r="AI4904" s="3">
        <v>92.3</v>
      </c>
      <c r="AJ4904" s="3" t="s">
        <v>126</v>
      </c>
      <c r="AK4904" s="3">
        <v>4</v>
      </c>
      <c r="AL4904" s="3">
        <v>0</v>
      </c>
    </row>
    <row r="4905" spans="31:38" x14ac:dyDescent="0.25">
      <c r="AE4905" s="3" t="str">
        <f t="shared" si="154"/>
        <v>RA_550_92.3_4_202425</v>
      </c>
      <c r="AF4905" s="3">
        <v>202425</v>
      </c>
      <c r="AG4905" s="3" t="s">
        <v>193</v>
      </c>
      <c r="AH4905" s="3">
        <v>550</v>
      </c>
      <c r="AI4905" s="3">
        <v>92.3</v>
      </c>
      <c r="AJ4905" s="3" t="s">
        <v>126</v>
      </c>
      <c r="AK4905" s="3">
        <v>4</v>
      </c>
      <c r="AL4905" s="3">
        <v>0</v>
      </c>
    </row>
    <row r="4906" spans="31:38" x14ac:dyDescent="0.25">
      <c r="AE4906" s="3" t="str">
        <f t="shared" si="154"/>
        <v>RA_552_92.3_4_202425</v>
      </c>
      <c r="AF4906" s="3">
        <v>202425</v>
      </c>
      <c r="AG4906" s="3" t="s">
        <v>193</v>
      </c>
      <c r="AH4906" s="3">
        <v>552</v>
      </c>
      <c r="AI4906" s="3">
        <v>92.3</v>
      </c>
      <c r="AJ4906" s="3" t="s">
        <v>126</v>
      </c>
      <c r="AK4906" s="3">
        <v>4</v>
      </c>
      <c r="AL4906" s="3">
        <v>541.80999999999995</v>
      </c>
    </row>
    <row r="4907" spans="31:38" x14ac:dyDescent="0.25">
      <c r="AE4907" s="3" t="str">
        <f t="shared" si="154"/>
        <v>RA_544_92.3_4_202425</v>
      </c>
      <c r="AF4907" s="3">
        <v>202425</v>
      </c>
      <c r="AG4907" s="3" t="s">
        <v>193</v>
      </c>
      <c r="AH4907" s="3">
        <v>544</v>
      </c>
      <c r="AI4907" s="3">
        <v>92.3</v>
      </c>
      <c r="AJ4907" s="3" t="s">
        <v>126</v>
      </c>
      <c r="AK4907" s="3">
        <v>4</v>
      </c>
      <c r="AL4907" s="3">
        <v>0</v>
      </c>
    </row>
    <row r="4908" spans="31:38" x14ac:dyDescent="0.25">
      <c r="AE4908" s="3" t="str">
        <f t="shared" si="154"/>
        <v>RA_564_92.3_4_202425</v>
      </c>
      <c r="AF4908" s="3">
        <v>202425</v>
      </c>
      <c r="AG4908" s="3" t="s">
        <v>193</v>
      </c>
      <c r="AH4908" s="3">
        <v>564</v>
      </c>
      <c r="AI4908" s="3">
        <v>92.3</v>
      </c>
      <c r="AJ4908" s="3" t="s">
        <v>126</v>
      </c>
      <c r="AK4908" s="3">
        <v>4</v>
      </c>
      <c r="AL4908" s="3">
        <v>0</v>
      </c>
    </row>
    <row r="4909" spans="31:38" x14ac:dyDescent="0.25">
      <c r="AE4909" s="3" t="str">
        <f t="shared" si="154"/>
        <v>RA_566_92.3_4_202425</v>
      </c>
      <c r="AF4909" s="3">
        <v>202425</v>
      </c>
      <c r="AG4909" s="3" t="s">
        <v>193</v>
      </c>
      <c r="AH4909" s="3">
        <v>566</v>
      </c>
      <c r="AI4909" s="3">
        <v>92.3</v>
      </c>
      <c r="AJ4909" s="3" t="s">
        <v>126</v>
      </c>
      <c r="AK4909" s="3">
        <v>4</v>
      </c>
      <c r="AL4909" s="3">
        <v>0</v>
      </c>
    </row>
    <row r="4910" spans="31:38" x14ac:dyDescent="0.25">
      <c r="AE4910" s="3" t="str">
        <f t="shared" si="154"/>
        <v>RA_568_92.3_4_202425</v>
      </c>
      <c r="AF4910" s="3">
        <v>202425</v>
      </c>
      <c r="AG4910" s="3" t="s">
        <v>193</v>
      </c>
      <c r="AH4910" s="3">
        <v>568</v>
      </c>
      <c r="AI4910" s="3">
        <v>92.3</v>
      </c>
      <c r="AJ4910" s="3" t="s">
        <v>126</v>
      </c>
      <c r="AK4910" s="3">
        <v>4</v>
      </c>
      <c r="AL4910" s="3">
        <v>0</v>
      </c>
    </row>
    <row r="4911" spans="31:38" x14ac:dyDescent="0.25">
      <c r="AE4911" s="3" t="str">
        <f t="shared" si="154"/>
        <v>RA_572_92.3_4_202425</v>
      </c>
      <c r="AF4911" s="3">
        <v>202425</v>
      </c>
      <c r="AG4911" s="3" t="s">
        <v>193</v>
      </c>
      <c r="AH4911" s="3">
        <v>572</v>
      </c>
      <c r="AI4911" s="3">
        <v>92.3</v>
      </c>
      <c r="AJ4911" s="3" t="s">
        <v>126</v>
      </c>
      <c r="AK4911" s="3">
        <v>4</v>
      </c>
      <c r="AL4911" s="3">
        <v>0</v>
      </c>
    </row>
    <row r="4912" spans="31:38" x14ac:dyDescent="0.25">
      <c r="AE4912" s="3" t="str">
        <f t="shared" si="154"/>
        <v>RA_574_92.3_4_202425</v>
      </c>
      <c r="AF4912" s="3">
        <v>202425</v>
      </c>
      <c r="AG4912" s="3" t="s">
        <v>193</v>
      </c>
      <c r="AH4912" s="3">
        <v>574</v>
      </c>
      <c r="AI4912" s="3">
        <v>92.3</v>
      </c>
      <c r="AJ4912" s="3" t="s">
        <v>126</v>
      </c>
      <c r="AK4912" s="3">
        <v>4</v>
      </c>
      <c r="AL4912" s="3">
        <v>0</v>
      </c>
    </row>
    <row r="4913" spans="31:38" x14ac:dyDescent="0.25">
      <c r="AE4913" s="3" t="str">
        <f t="shared" si="154"/>
        <v>RA_576_92.3_4_202425</v>
      </c>
      <c r="AF4913" s="3">
        <v>202425</v>
      </c>
      <c r="AG4913" s="3" t="s">
        <v>193</v>
      </c>
      <c r="AH4913" s="3">
        <v>576</v>
      </c>
      <c r="AI4913" s="3">
        <v>92.3</v>
      </c>
      <c r="AJ4913" s="3" t="s">
        <v>126</v>
      </c>
      <c r="AK4913" s="3">
        <v>4</v>
      </c>
      <c r="AL4913" s="3">
        <v>0</v>
      </c>
    </row>
    <row r="4914" spans="31:38" x14ac:dyDescent="0.25">
      <c r="AE4914" s="3" t="str">
        <f t="shared" si="154"/>
        <v>RA_584_92.3_4_202425</v>
      </c>
      <c r="AF4914" s="3">
        <v>202425</v>
      </c>
      <c r="AG4914" s="3" t="s">
        <v>193</v>
      </c>
      <c r="AH4914" s="3">
        <v>584</v>
      </c>
      <c r="AI4914" s="3">
        <v>92.3</v>
      </c>
      <c r="AJ4914" s="3" t="s">
        <v>126</v>
      </c>
      <c r="AK4914" s="3">
        <v>4</v>
      </c>
      <c r="AL4914" s="3">
        <v>0</v>
      </c>
    </row>
    <row r="4915" spans="31:38" x14ac:dyDescent="0.25">
      <c r="AE4915" s="3" t="str">
        <f t="shared" si="154"/>
        <v>RA_582_92.3_4_202425</v>
      </c>
      <c r="AF4915" s="3">
        <v>202425</v>
      </c>
      <c r="AG4915" s="3" t="s">
        <v>193</v>
      </c>
      <c r="AH4915" s="3">
        <v>582</v>
      </c>
      <c r="AI4915" s="3">
        <v>92.3</v>
      </c>
      <c r="AJ4915" s="3" t="s">
        <v>126</v>
      </c>
      <c r="AK4915" s="3">
        <v>4</v>
      </c>
      <c r="AL4915" s="3">
        <v>0</v>
      </c>
    </row>
    <row r="4916" spans="31:38" x14ac:dyDescent="0.25">
      <c r="AE4916" s="3" t="str">
        <f t="shared" si="154"/>
        <v>RA_545_92.3_4_202425</v>
      </c>
      <c r="AF4916" s="3">
        <v>202425</v>
      </c>
      <c r="AG4916" s="3" t="s">
        <v>193</v>
      </c>
      <c r="AH4916" s="3">
        <v>545</v>
      </c>
      <c r="AI4916" s="3">
        <v>92.3</v>
      </c>
      <c r="AJ4916" s="3" t="s">
        <v>126</v>
      </c>
      <c r="AK4916" s="3">
        <v>4</v>
      </c>
      <c r="AL4916" s="3">
        <v>0</v>
      </c>
    </row>
    <row r="4917" spans="31:38" x14ac:dyDescent="0.25">
      <c r="AE4917" s="3" t="str">
        <f t="shared" si="154"/>
        <v>RA_540_92.3_4_202425</v>
      </c>
      <c r="AF4917" s="3">
        <v>202425</v>
      </c>
      <c r="AG4917" s="3" t="s">
        <v>193</v>
      </c>
      <c r="AH4917" s="3">
        <v>540</v>
      </c>
      <c r="AI4917" s="3">
        <v>92.3</v>
      </c>
      <c r="AJ4917" s="3" t="s">
        <v>126</v>
      </c>
      <c r="AK4917" s="3">
        <v>4</v>
      </c>
      <c r="AL4917" s="3">
        <v>0</v>
      </c>
    </row>
    <row r="4918" spans="31:38" x14ac:dyDescent="0.25">
      <c r="AE4918" s="3" t="str">
        <f t="shared" si="154"/>
        <v>RA_512_92.3_4_202425</v>
      </c>
      <c r="AF4918" s="3">
        <v>202425</v>
      </c>
      <c r="AG4918" s="3" t="s">
        <v>193</v>
      </c>
      <c r="AH4918" s="3">
        <v>512</v>
      </c>
      <c r="AI4918" s="3">
        <v>92.3</v>
      </c>
      <c r="AJ4918" s="3" t="s">
        <v>126</v>
      </c>
      <c r="AK4918" s="3">
        <v>4</v>
      </c>
      <c r="AL4918" s="3">
        <v>0</v>
      </c>
    </row>
    <row r="4919" spans="31:38" x14ac:dyDescent="0.25">
      <c r="AE4919" s="3" t="str">
        <f t="shared" si="154"/>
        <v>RA_514_92.3_4_202425</v>
      </c>
      <c r="AF4919" s="3">
        <v>202425</v>
      </c>
      <c r="AG4919" s="3" t="s">
        <v>193</v>
      </c>
      <c r="AH4919" s="3">
        <v>514</v>
      </c>
      <c r="AI4919" s="3">
        <v>92.3</v>
      </c>
      <c r="AJ4919" s="3" t="s">
        <v>126</v>
      </c>
      <c r="AK4919" s="3">
        <v>4</v>
      </c>
      <c r="AL4919" s="3">
        <v>0</v>
      </c>
    </row>
    <row r="4920" spans="31:38" x14ac:dyDescent="0.25">
      <c r="AE4920" s="3" t="str">
        <f t="shared" si="154"/>
        <v>RA_516_92.3_4_202425</v>
      </c>
      <c r="AF4920" s="3">
        <v>202425</v>
      </c>
      <c r="AG4920" s="3" t="s">
        <v>193</v>
      </c>
      <c r="AH4920" s="3">
        <v>516</v>
      </c>
      <c r="AI4920" s="3">
        <v>92.3</v>
      </c>
      <c r="AJ4920" s="3" t="s">
        <v>126</v>
      </c>
      <c r="AK4920" s="3">
        <v>4</v>
      </c>
      <c r="AL4920" s="3">
        <v>0</v>
      </c>
    </row>
    <row r="4921" spans="31:38" x14ac:dyDescent="0.25">
      <c r="AE4921" s="3" t="str">
        <f t="shared" si="154"/>
        <v>RA_518_92.3_4_202425</v>
      </c>
      <c r="AF4921" s="3">
        <v>202425</v>
      </c>
      <c r="AG4921" s="3" t="s">
        <v>193</v>
      </c>
      <c r="AH4921" s="3">
        <v>518</v>
      </c>
      <c r="AI4921" s="3">
        <v>92.3</v>
      </c>
      <c r="AJ4921" s="3" t="s">
        <v>126</v>
      </c>
      <c r="AK4921" s="3">
        <v>4</v>
      </c>
      <c r="AL4921" s="3">
        <v>0</v>
      </c>
    </row>
    <row r="4922" spans="31:38" x14ac:dyDescent="0.25">
      <c r="AE4922" s="3" t="str">
        <f t="shared" si="154"/>
        <v>RA_520_92.3_4_202425</v>
      </c>
      <c r="AF4922" s="3">
        <v>202425</v>
      </c>
      <c r="AG4922" s="3" t="s">
        <v>193</v>
      </c>
      <c r="AH4922" s="3">
        <v>520</v>
      </c>
      <c r="AI4922" s="3">
        <v>92.3</v>
      </c>
      <c r="AJ4922" s="3" t="s">
        <v>126</v>
      </c>
      <c r="AK4922" s="3">
        <v>4</v>
      </c>
      <c r="AL4922" s="3">
        <v>49.350999999999999</v>
      </c>
    </row>
    <row r="4923" spans="31:38" x14ac:dyDescent="0.25">
      <c r="AE4923" s="3" t="str">
        <f t="shared" si="154"/>
        <v>RA_522_92.3_4_202425</v>
      </c>
      <c r="AF4923" s="3">
        <v>202425</v>
      </c>
      <c r="AG4923" s="3" t="s">
        <v>193</v>
      </c>
      <c r="AH4923" s="3">
        <v>522</v>
      </c>
      <c r="AI4923" s="3">
        <v>92.3</v>
      </c>
      <c r="AJ4923" s="3" t="s">
        <v>126</v>
      </c>
      <c r="AK4923" s="3">
        <v>4</v>
      </c>
      <c r="AL4923" s="3">
        <v>0</v>
      </c>
    </row>
    <row r="4924" spans="31:38" x14ac:dyDescent="0.25">
      <c r="AE4924" s="3" t="str">
        <f t="shared" si="154"/>
        <v>RA_538_92.3_4_202425</v>
      </c>
      <c r="AF4924" s="3">
        <v>202425</v>
      </c>
      <c r="AG4924" s="3" t="s">
        <v>193</v>
      </c>
      <c r="AH4924" s="3">
        <v>538</v>
      </c>
      <c r="AI4924" s="3">
        <v>92.3</v>
      </c>
      <c r="AJ4924" s="3" t="s">
        <v>126</v>
      </c>
      <c r="AK4924" s="3">
        <v>4</v>
      </c>
      <c r="AL4924" s="3">
        <v>0</v>
      </c>
    </row>
    <row r="4925" spans="31:38" x14ac:dyDescent="0.25">
      <c r="AE4925" s="3" t="str">
        <f t="shared" si="154"/>
        <v>RA_526_92.3_4_202425</v>
      </c>
      <c r="AF4925" s="3">
        <v>202425</v>
      </c>
      <c r="AG4925" s="3" t="s">
        <v>193</v>
      </c>
      <c r="AH4925" s="3">
        <v>526</v>
      </c>
      <c r="AI4925" s="3">
        <v>92.3</v>
      </c>
      <c r="AJ4925" s="3" t="s">
        <v>126</v>
      </c>
      <c r="AK4925" s="3">
        <v>4</v>
      </c>
      <c r="AL4925" s="3">
        <v>0</v>
      </c>
    </row>
    <row r="4926" spans="31:38" x14ac:dyDescent="0.25">
      <c r="AE4926" s="3" t="str">
        <f t="shared" si="154"/>
        <v>RA_528_92.3_4_202425</v>
      </c>
      <c r="AF4926" s="3">
        <v>202425</v>
      </c>
      <c r="AG4926" s="3" t="s">
        <v>193</v>
      </c>
      <c r="AH4926" s="3">
        <v>528</v>
      </c>
      <c r="AI4926" s="3">
        <v>92.3</v>
      </c>
      <c r="AJ4926" s="3" t="s">
        <v>126</v>
      </c>
      <c r="AK4926" s="3">
        <v>4</v>
      </c>
      <c r="AL4926" s="3">
        <v>0</v>
      </c>
    </row>
    <row r="4927" spans="31:38" x14ac:dyDescent="0.25">
      <c r="AE4927" s="3" t="str">
        <f t="shared" si="154"/>
        <v>RA_530_92.3_4_202425</v>
      </c>
      <c r="AF4927" s="3">
        <v>202425</v>
      </c>
      <c r="AG4927" s="3" t="s">
        <v>193</v>
      </c>
      <c r="AH4927" s="3">
        <v>530</v>
      </c>
      <c r="AI4927" s="3">
        <v>92.3</v>
      </c>
      <c r="AJ4927" s="3" t="s">
        <v>126</v>
      </c>
      <c r="AK4927" s="3">
        <v>4</v>
      </c>
      <c r="AL4927" s="3">
        <v>0</v>
      </c>
    </row>
    <row r="4928" spans="31:38" x14ac:dyDescent="0.25">
      <c r="AE4928" s="3" t="str">
        <f t="shared" si="154"/>
        <v>RA_532_92.3_4_202425</v>
      </c>
      <c r="AF4928" s="3">
        <v>202425</v>
      </c>
      <c r="AG4928" s="3" t="s">
        <v>193</v>
      </c>
      <c r="AH4928" s="3">
        <v>532</v>
      </c>
      <c r="AI4928" s="3">
        <v>92.3</v>
      </c>
      <c r="AJ4928" s="3" t="s">
        <v>126</v>
      </c>
      <c r="AK4928" s="3">
        <v>4</v>
      </c>
      <c r="AL4928" s="3">
        <v>0</v>
      </c>
    </row>
    <row r="4929" spans="31:38" x14ac:dyDescent="0.25">
      <c r="AE4929" s="3" t="str">
        <f t="shared" si="154"/>
        <v>RA_534_92.3_4_202425</v>
      </c>
      <c r="AF4929" s="3">
        <v>202425</v>
      </c>
      <c r="AG4929" s="3" t="s">
        <v>193</v>
      </c>
      <c r="AH4929" s="3">
        <v>534</v>
      </c>
      <c r="AI4929" s="3">
        <v>92.3</v>
      </c>
      <c r="AJ4929" s="3" t="s">
        <v>126</v>
      </c>
      <c r="AK4929" s="3">
        <v>4</v>
      </c>
      <c r="AL4929" s="3">
        <v>1.4790000000000001</v>
      </c>
    </row>
    <row r="4930" spans="31:38" x14ac:dyDescent="0.25">
      <c r="AE4930" s="3" t="str">
        <f t="shared" si="154"/>
        <v>RA_536_92.3_4_202425</v>
      </c>
      <c r="AF4930" s="3">
        <v>202425</v>
      </c>
      <c r="AG4930" s="3" t="s">
        <v>193</v>
      </c>
      <c r="AH4930" s="3">
        <v>536</v>
      </c>
      <c r="AI4930" s="3">
        <v>92.3</v>
      </c>
      <c r="AJ4930" s="3" t="s">
        <v>126</v>
      </c>
      <c r="AK4930" s="3">
        <v>4</v>
      </c>
      <c r="AL4930" s="3">
        <v>0</v>
      </c>
    </row>
    <row r="4931" spans="31:38" x14ac:dyDescent="0.25">
      <c r="AE4931" s="3" t="str">
        <f t="shared" si="154"/>
        <v>RA_524_92.3_4_202425</v>
      </c>
      <c r="AF4931" s="3">
        <v>202425</v>
      </c>
      <c r="AG4931" s="3" t="s">
        <v>193</v>
      </c>
      <c r="AH4931" s="3">
        <v>524</v>
      </c>
      <c r="AI4931" s="3">
        <v>92.3</v>
      </c>
      <c r="AJ4931" s="3" t="s">
        <v>126</v>
      </c>
      <c r="AK4931" s="3">
        <v>4</v>
      </c>
      <c r="AL4931" s="3">
        <v>0</v>
      </c>
    </row>
    <row r="4932" spans="31:38" x14ac:dyDescent="0.25">
      <c r="AE4932" s="3" t="str">
        <f t="shared" ref="AE4932:AE4995" si="155">AG4932&amp;"_"&amp;AH4932&amp;"_"&amp;AI4932&amp;"_"&amp;AK4932&amp;"_"&amp;AF4932</f>
        <v>RA_582_102.11_4_202526</v>
      </c>
      <c r="AF4932" s="3">
        <v>202526</v>
      </c>
      <c r="AG4932" s="3" t="s">
        <v>193</v>
      </c>
      <c r="AH4932" s="3">
        <v>582</v>
      </c>
      <c r="AI4932" s="3">
        <v>102.11</v>
      </c>
      <c r="AJ4932" s="3" t="s">
        <v>405</v>
      </c>
      <c r="AK4932" s="3">
        <v>4</v>
      </c>
      <c r="AL4932" s="3">
        <v>0</v>
      </c>
    </row>
    <row r="4933" spans="31:38" x14ac:dyDescent="0.25">
      <c r="AE4933" s="3" t="str">
        <f t="shared" si="155"/>
        <v>RA_546_102.11_4_202526</v>
      </c>
      <c r="AF4933" s="3">
        <v>202526</v>
      </c>
      <c r="AG4933" s="3" t="s">
        <v>193</v>
      </c>
      <c r="AH4933" s="3">
        <v>546</v>
      </c>
      <c r="AI4933" s="3">
        <v>102.11</v>
      </c>
      <c r="AJ4933" s="3" t="s">
        <v>405</v>
      </c>
      <c r="AK4933" s="3">
        <v>4</v>
      </c>
      <c r="AL4933" s="3">
        <v>0</v>
      </c>
    </row>
    <row r="4934" spans="31:38" x14ac:dyDescent="0.25">
      <c r="AE4934" s="3" t="str">
        <f t="shared" si="155"/>
        <v>RA_548_102.11_4_202526</v>
      </c>
      <c r="AF4934" s="3">
        <v>202526</v>
      </c>
      <c r="AG4934" s="3" t="s">
        <v>193</v>
      </c>
      <c r="AH4934" s="3">
        <v>548</v>
      </c>
      <c r="AI4934" s="3">
        <v>102.11</v>
      </c>
      <c r="AJ4934" s="3" t="s">
        <v>405</v>
      </c>
      <c r="AK4934" s="3">
        <v>4</v>
      </c>
      <c r="AL4934" s="3">
        <v>0</v>
      </c>
    </row>
    <row r="4935" spans="31:38" x14ac:dyDescent="0.25">
      <c r="AE4935" s="3" t="str">
        <f t="shared" si="155"/>
        <v>RA_550_102.11_4_202526</v>
      </c>
      <c r="AF4935" s="3">
        <v>202526</v>
      </c>
      <c r="AG4935" s="3" t="s">
        <v>193</v>
      </c>
      <c r="AH4935" s="3">
        <v>550</v>
      </c>
      <c r="AI4935" s="3">
        <v>102.11</v>
      </c>
      <c r="AJ4935" s="3" t="s">
        <v>405</v>
      </c>
      <c r="AK4935" s="3">
        <v>4</v>
      </c>
      <c r="AL4935" s="3">
        <v>0</v>
      </c>
    </row>
    <row r="4936" spans="31:38" x14ac:dyDescent="0.25">
      <c r="AE4936" s="3" t="str">
        <f t="shared" si="155"/>
        <v>RA_552_102.11_4_202526</v>
      </c>
      <c r="AF4936" s="3">
        <v>202526</v>
      </c>
      <c r="AG4936" s="3" t="s">
        <v>193</v>
      </c>
      <c r="AH4936" s="3">
        <v>552</v>
      </c>
      <c r="AI4936" s="3">
        <v>102.11</v>
      </c>
      <c r="AJ4936" s="3" t="s">
        <v>405</v>
      </c>
      <c r="AK4936" s="3">
        <v>4</v>
      </c>
      <c r="AL4936" s="3">
        <v>0</v>
      </c>
    </row>
    <row r="4937" spans="31:38" x14ac:dyDescent="0.25">
      <c r="AE4937" s="3" t="str">
        <f t="shared" si="155"/>
        <v>RA_562_102.11_4_202526</v>
      </c>
      <c r="AF4937" s="3">
        <v>202526</v>
      </c>
      <c r="AG4937" s="3" t="s">
        <v>193</v>
      </c>
      <c r="AH4937" s="3">
        <v>562</v>
      </c>
      <c r="AI4937" s="3">
        <v>102.11</v>
      </c>
      <c r="AJ4937" s="3" t="s">
        <v>405</v>
      </c>
      <c r="AK4937" s="3">
        <v>4</v>
      </c>
      <c r="AL4937" s="3">
        <v>169269.82</v>
      </c>
    </row>
    <row r="4938" spans="31:38" x14ac:dyDescent="0.25">
      <c r="AE4938" s="3" t="str">
        <f t="shared" si="155"/>
        <v>RA_564_102.11_4_202526</v>
      </c>
      <c r="AF4938" s="3">
        <v>202526</v>
      </c>
      <c r="AG4938" s="3" t="s">
        <v>193</v>
      </c>
      <c r="AH4938" s="3">
        <v>564</v>
      </c>
      <c r="AI4938" s="3">
        <v>102.11</v>
      </c>
      <c r="AJ4938" s="3" t="s">
        <v>405</v>
      </c>
      <c r="AK4938" s="3">
        <v>4</v>
      </c>
      <c r="AL4938" s="3">
        <v>188352.96049999999</v>
      </c>
    </row>
    <row r="4939" spans="31:38" x14ac:dyDescent="0.25">
      <c r="AE4939" s="3" t="str">
        <f t="shared" si="155"/>
        <v>RA_566_102.11_4_202526</v>
      </c>
      <c r="AF4939" s="3">
        <v>202526</v>
      </c>
      <c r="AG4939" s="3" t="s">
        <v>193</v>
      </c>
      <c r="AH4939" s="3">
        <v>566</v>
      </c>
      <c r="AI4939" s="3">
        <v>102.11</v>
      </c>
      <c r="AJ4939" s="3" t="s">
        <v>405</v>
      </c>
      <c r="AK4939" s="3">
        <v>4</v>
      </c>
      <c r="AL4939" s="3">
        <v>228634.10399999999</v>
      </c>
    </row>
    <row r="4940" spans="31:38" x14ac:dyDescent="0.25">
      <c r="AE4940" s="3" t="str">
        <f t="shared" si="155"/>
        <v>RA_568_102.11_4_202526</v>
      </c>
      <c r="AF4940" s="3">
        <v>202526</v>
      </c>
      <c r="AG4940" s="3" t="s">
        <v>193</v>
      </c>
      <c r="AH4940" s="3">
        <v>568</v>
      </c>
      <c r="AI4940" s="3">
        <v>102.11</v>
      </c>
      <c r="AJ4940" s="3" t="s">
        <v>405</v>
      </c>
      <c r="AK4940" s="3">
        <v>4</v>
      </c>
      <c r="AL4940" s="3">
        <v>460203.19199999998</v>
      </c>
    </row>
    <row r="4941" spans="31:38" x14ac:dyDescent="0.25">
      <c r="AE4941" s="3" t="str">
        <f t="shared" si="155"/>
        <v>RA_572_102.11_4_202526</v>
      </c>
      <c r="AF4941" s="3">
        <v>202526</v>
      </c>
      <c r="AG4941" s="3" t="s">
        <v>193</v>
      </c>
      <c r="AH4941" s="3">
        <v>572</v>
      </c>
      <c r="AI4941" s="3">
        <v>102.11</v>
      </c>
      <c r="AJ4941" s="3" t="s">
        <v>405</v>
      </c>
      <c r="AK4941" s="3">
        <v>4</v>
      </c>
      <c r="AL4941" s="3">
        <v>0</v>
      </c>
    </row>
    <row r="4942" spans="31:38" x14ac:dyDescent="0.25">
      <c r="AE4942" s="3" t="str">
        <f t="shared" si="155"/>
        <v>RA_576_102.11_4_202526</v>
      </c>
      <c r="AF4942" s="3">
        <v>202526</v>
      </c>
      <c r="AG4942" s="3" t="s">
        <v>193</v>
      </c>
      <c r="AH4942" s="3">
        <v>576</v>
      </c>
      <c r="AI4942" s="3">
        <v>102.11</v>
      </c>
      <c r="AJ4942" s="3" t="s">
        <v>405</v>
      </c>
      <c r="AK4942" s="3">
        <v>4</v>
      </c>
      <c r="AL4942" s="3">
        <v>0</v>
      </c>
    </row>
    <row r="4943" spans="31:38" x14ac:dyDescent="0.25">
      <c r="AE4943" s="3" t="str">
        <f t="shared" si="155"/>
        <v>RA_584_102.11_4_202526</v>
      </c>
      <c r="AF4943" s="3">
        <v>202526</v>
      </c>
      <c r="AG4943" s="3" t="s">
        <v>193</v>
      </c>
      <c r="AH4943" s="3">
        <v>584</v>
      </c>
      <c r="AI4943" s="3">
        <v>102.11</v>
      </c>
      <c r="AJ4943" s="3" t="s">
        <v>405</v>
      </c>
      <c r="AK4943" s="3">
        <v>4</v>
      </c>
      <c r="AL4943" s="3">
        <v>0</v>
      </c>
    </row>
    <row r="4944" spans="31:38" x14ac:dyDescent="0.25">
      <c r="AE4944" s="3" t="str">
        <f t="shared" si="155"/>
        <v>RA_544_102.11_4_202526</v>
      </c>
      <c r="AF4944" s="3">
        <v>202526</v>
      </c>
      <c r="AG4944" s="3" t="s">
        <v>193</v>
      </c>
      <c r="AH4944" s="3">
        <v>544</v>
      </c>
      <c r="AI4944" s="3">
        <v>102.11</v>
      </c>
      <c r="AJ4944" s="3" t="s">
        <v>405</v>
      </c>
      <c r="AK4944" s="3">
        <v>4</v>
      </c>
      <c r="AL4944" s="3">
        <v>0</v>
      </c>
    </row>
    <row r="4945" spans="31:38" x14ac:dyDescent="0.25">
      <c r="AE4945" s="3" t="str">
        <f t="shared" si="155"/>
        <v>RA_542_102.11_4_202526</v>
      </c>
      <c r="AF4945" s="3">
        <v>202526</v>
      </c>
      <c r="AG4945" s="3" t="s">
        <v>193</v>
      </c>
      <c r="AH4945" s="3">
        <v>542</v>
      </c>
      <c r="AI4945" s="3">
        <v>102.11</v>
      </c>
      <c r="AJ4945" s="3" t="s">
        <v>405</v>
      </c>
      <c r="AK4945" s="3">
        <v>4</v>
      </c>
      <c r="AL4945" s="3">
        <v>0</v>
      </c>
    </row>
    <row r="4946" spans="31:38" x14ac:dyDescent="0.25">
      <c r="AE4946" s="3" t="str">
        <f t="shared" si="155"/>
        <v>RA_574_102.11_4_202526</v>
      </c>
      <c r="AF4946" s="3">
        <v>202526</v>
      </c>
      <c r="AG4946" s="3" t="s">
        <v>193</v>
      </c>
      <c r="AH4946" s="3">
        <v>574</v>
      </c>
      <c r="AI4946" s="3">
        <v>102.11</v>
      </c>
      <c r="AJ4946" s="3" t="s">
        <v>405</v>
      </c>
      <c r="AK4946" s="3">
        <v>4</v>
      </c>
      <c r="AL4946" s="3">
        <v>0</v>
      </c>
    </row>
    <row r="4947" spans="31:38" x14ac:dyDescent="0.25">
      <c r="AE4947" s="3" t="str">
        <f t="shared" si="155"/>
        <v>RA_514_102.11_4_202526</v>
      </c>
      <c r="AF4947" s="3">
        <v>202526</v>
      </c>
      <c r="AG4947" s="3" t="s">
        <v>193</v>
      </c>
      <c r="AH4947" s="3">
        <v>514</v>
      </c>
      <c r="AI4947" s="3">
        <v>102.11</v>
      </c>
      <c r="AJ4947" s="3" t="s">
        <v>405</v>
      </c>
      <c r="AK4947" s="3">
        <v>4</v>
      </c>
      <c r="AL4947" s="3">
        <v>0</v>
      </c>
    </row>
    <row r="4948" spans="31:38" x14ac:dyDescent="0.25">
      <c r="AE4948" s="3" t="str">
        <f t="shared" si="155"/>
        <v>RA_545_102.11_4_202526</v>
      </c>
      <c r="AF4948" s="3">
        <v>202526</v>
      </c>
      <c r="AG4948" s="3" t="s">
        <v>193</v>
      </c>
      <c r="AH4948" s="3">
        <v>545</v>
      </c>
      <c r="AI4948" s="3">
        <v>102.11</v>
      </c>
      <c r="AJ4948" s="3" t="s">
        <v>405</v>
      </c>
      <c r="AK4948" s="3">
        <v>4</v>
      </c>
      <c r="AL4948" s="3">
        <v>0</v>
      </c>
    </row>
    <row r="4949" spans="31:38" x14ac:dyDescent="0.25">
      <c r="AE4949" s="3" t="str">
        <f t="shared" si="155"/>
        <v>RA_512_102.11_4_202526</v>
      </c>
      <c r="AF4949" s="3">
        <v>202526</v>
      </c>
      <c r="AG4949" s="3" t="s">
        <v>193</v>
      </c>
      <c r="AH4949" s="3">
        <v>512</v>
      </c>
      <c r="AI4949" s="3">
        <v>102.11</v>
      </c>
      <c r="AJ4949" s="3" t="s">
        <v>405</v>
      </c>
      <c r="AK4949" s="3">
        <v>4</v>
      </c>
      <c r="AL4949" s="3">
        <v>0</v>
      </c>
    </row>
    <row r="4950" spans="31:38" x14ac:dyDescent="0.25">
      <c r="AE4950" s="3" t="str">
        <f t="shared" si="155"/>
        <v>RA_586_102.11_4_202526</v>
      </c>
      <c r="AF4950" s="3">
        <v>202526</v>
      </c>
      <c r="AG4950" s="3" t="s">
        <v>193</v>
      </c>
      <c r="AH4950" s="3">
        <v>586</v>
      </c>
      <c r="AI4950" s="3">
        <v>102.11</v>
      </c>
      <c r="AJ4950" s="3" t="s">
        <v>405</v>
      </c>
      <c r="AK4950" s="3">
        <v>4</v>
      </c>
      <c r="AL4950" s="3">
        <v>0</v>
      </c>
    </row>
    <row r="4951" spans="31:38" x14ac:dyDescent="0.25">
      <c r="AE4951" s="3" t="str">
        <f t="shared" si="155"/>
        <v>RA_516_102.11_4_202526</v>
      </c>
      <c r="AF4951" s="3">
        <v>202526</v>
      </c>
      <c r="AG4951" s="3" t="s">
        <v>193</v>
      </c>
      <c r="AH4951" s="3">
        <v>516</v>
      </c>
      <c r="AI4951" s="3">
        <v>102.11</v>
      </c>
      <c r="AJ4951" s="3" t="s">
        <v>405</v>
      </c>
      <c r="AK4951" s="3">
        <v>4</v>
      </c>
      <c r="AL4951" s="3">
        <v>0</v>
      </c>
    </row>
    <row r="4952" spans="31:38" x14ac:dyDescent="0.25">
      <c r="AE4952" s="3" t="str">
        <f t="shared" si="155"/>
        <v>RA_518_102.11_4_202526</v>
      </c>
      <c r="AF4952" s="3">
        <v>202526</v>
      </c>
      <c r="AG4952" s="3" t="s">
        <v>193</v>
      </c>
      <c r="AH4952" s="3">
        <v>518</v>
      </c>
      <c r="AI4952" s="3">
        <v>102.11</v>
      </c>
      <c r="AJ4952" s="3" t="s">
        <v>405</v>
      </c>
      <c r="AK4952" s="3">
        <v>4</v>
      </c>
      <c r="AL4952" s="3">
        <v>0</v>
      </c>
    </row>
    <row r="4953" spans="31:38" x14ac:dyDescent="0.25">
      <c r="AE4953" s="3" t="str">
        <f t="shared" si="155"/>
        <v>RA_520_102.11_4_202526</v>
      </c>
      <c r="AF4953" s="3">
        <v>202526</v>
      </c>
      <c r="AG4953" s="3" t="s">
        <v>193</v>
      </c>
      <c r="AH4953" s="3">
        <v>520</v>
      </c>
      <c r="AI4953" s="3">
        <v>102.11</v>
      </c>
      <c r="AJ4953" s="3" t="s">
        <v>405</v>
      </c>
      <c r="AK4953" s="3">
        <v>4</v>
      </c>
      <c r="AL4953" s="3">
        <v>0</v>
      </c>
    </row>
    <row r="4954" spans="31:38" x14ac:dyDescent="0.25">
      <c r="AE4954" s="3" t="str">
        <f t="shared" si="155"/>
        <v>RA_522_102.11_4_202526</v>
      </c>
      <c r="AF4954" s="3">
        <v>202526</v>
      </c>
      <c r="AG4954" s="3" t="s">
        <v>193</v>
      </c>
      <c r="AH4954" s="3">
        <v>522</v>
      </c>
      <c r="AI4954" s="3">
        <v>102.11</v>
      </c>
      <c r="AJ4954" s="3" t="s">
        <v>405</v>
      </c>
      <c r="AK4954" s="3">
        <v>4</v>
      </c>
      <c r="AL4954" s="3">
        <v>0</v>
      </c>
    </row>
    <row r="4955" spans="31:38" x14ac:dyDescent="0.25">
      <c r="AE4955" s="3" t="str">
        <f t="shared" si="155"/>
        <v>RA_524_102.11_4_202526</v>
      </c>
      <c r="AF4955" s="3">
        <v>202526</v>
      </c>
      <c r="AG4955" s="3" t="s">
        <v>193</v>
      </c>
      <c r="AH4955" s="3">
        <v>524</v>
      </c>
      <c r="AI4955" s="3">
        <v>102.11</v>
      </c>
      <c r="AJ4955" s="3" t="s">
        <v>405</v>
      </c>
      <c r="AK4955" s="3">
        <v>4</v>
      </c>
      <c r="AL4955" s="3">
        <v>0</v>
      </c>
    </row>
    <row r="4956" spans="31:38" x14ac:dyDescent="0.25">
      <c r="AE4956" s="3" t="str">
        <f t="shared" si="155"/>
        <v>RA_540_102.11_4_202526</v>
      </c>
      <c r="AF4956" s="3">
        <v>202526</v>
      </c>
      <c r="AG4956" s="3" t="s">
        <v>193</v>
      </c>
      <c r="AH4956" s="3">
        <v>540</v>
      </c>
      <c r="AI4956" s="3">
        <v>102.11</v>
      </c>
      <c r="AJ4956" s="3" t="s">
        <v>405</v>
      </c>
      <c r="AK4956" s="3">
        <v>4</v>
      </c>
      <c r="AL4956" s="3">
        <v>0</v>
      </c>
    </row>
    <row r="4957" spans="31:38" x14ac:dyDescent="0.25">
      <c r="AE4957" s="3" t="str">
        <f t="shared" si="155"/>
        <v>RA_528_102.11_4_202526</v>
      </c>
      <c r="AF4957" s="3">
        <v>202526</v>
      </c>
      <c r="AG4957" s="3" t="s">
        <v>193</v>
      </c>
      <c r="AH4957" s="3">
        <v>528</v>
      </c>
      <c r="AI4957" s="3">
        <v>102.11</v>
      </c>
      <c r="AJ4957" s="3" t="s">
        <v>405</v>
      </c>
      <c r="AK4957" s="3">
        <v>4</v>
      </c>
      <c r="AL4957" s="3">
        <v>0</v>
      </c>
    </row>
    <row r="4958" spans="31:38" x14ac:dyDescent="0.25">
      <c r="AE4958" s="3" t="str">
        <f t="shared" si="155"/>
        <v>RA_530_102.11_4_202526</v>
      </c>
      <c r="AF4958" s="3">
        <v>202526</v>
      </c>
      <c r="AG4958" s="3" t="s">
        <v>193</v>
      </c>
      <c r="AH4958" s="3">
        <v>530</v>
      </c>
      <c r="AI4958" s="3">
        <v>102.11</v>
      </c>
      <c r="AJ4958" s="3" t="s">
        <v>405</v>
      </c>
      <c r="AK4958" s="3">
        <v>4</v>
      </c>
      <c r="AL4958" s="3">
        <v>0</v>
      </c>
    </row>
    <row r="4959" spans="31:38" x14ac:dyDescent="0.25">
      <c r="AE4959" s="3" t="str">
        <f t="shared" si="155"/>
        <v>RA_532_102.11_4_202526</v>
      </c>
      <c r="AF4959" s="3">
        <v>202526</v>
      </c>
      <c r="AG4959" s="3" t="s">
        <v>193</v>
      </c>
      <c r="AH4959" s="3">
        <v>532</v>
      </c>
      <c r="AI4959" s="3">
        <v>102.11</v>
      </c>
      <c r="AJ4959" s="3" t="s">
        <v>405</v>
      </c>
      <c r="AK4959" s="3">
        <v>4</v>
      </c>
      <c r="AL4959" s="3">
        <v>0</v>
      </c>
    </row>
    <row r="4960" spans="31:38" x14ac:dyDescent="0.25">
      <c r="AE4960" s="3" t="str">
        <f t="shared" si="155"/>
        <v>RA_534_102.11_4_202526</v>
      </c>
      <c r="AF4960" s="3">
        <v>202526</v>
      </c>
      <c r="AG4960" s="3" t="s">
        <v>193</v>
      </c>
      <c r="AH4960" s="3">
        <v>534</v>
      </c>
      <c r="AI4960" s="3">
        <v>102.11</v>
      </c>
      <c r="AJ4960" s="3" t="s">
        <v>405</v>
      </c>
      <c r="AK4960" s="3">
        <v>4</v>
      </c>
      <c r="AL4960" s="3">
        <v>0</v>
      </c>
    </row>
    <row r="4961" spans="31:38" x14ac:dyDescent="0.25">
      <c r="AE4961" s="3" t="str">
        <f t="shared" si="155"/>
        <v>RA_536_102.11_4_202526</v>
      </c>
      <c r="AF4961" s="3">
        <v>202526</v>
      </c>
      <c r="AG4961" s="3" t="s">
        <v>193</v>
      </c>
      <c r="AH4961" s="3">
        <v>536</v>
      </c>
      <c r="AI4961" s="3">
        <v>102.11</v>
      </c>
      <c r="AJ4961" s="3" t="s">
        <v>405</v>
      </c>
      <c r="AK4961" s="3">
        <v>4</v>
      </c>
      <c r="AL4961" s="3">
        <v>0</v>
      </c>
    </row>
    <row r="4962" spans="31:38" x14ac:dyDescent="0.25">
      <c r="AE4962" s="3" t="str">
        <f t="shared" si="155"/>
        <v>RA_538_102.11_4_202526</v>
      </c>
      <c r="AF4962" s="3">
        <v>202526</v>
      </c>
      <c r="AG4962" s="3" t="s">
        <v>193</v>
      </c>
      <c r="AH4962" s="3">
        <v>538</v>
      </c>
      <c r="AI4962" s="3">
        <v>102.11</v>
      </c>
      <c r="AJ4962" s="3" t="s">
        <v>405</v>
      </c>
      <c r="AK4962" s="3">
        <v>4</v>
      </c>
      <c r="AL4962" s="3">
        <v>0</v>
      </c>
    </row>
    <row r="4963" spans="31:38" x14ac:dyDescent="0.25">
      <c r="AE4963" s="3" t="str">
        <f t="shared" si="155"/>
        <v>RA_526_102.11_4_202526</v>
      </c>
      <c r="AF4963" s="3">
        <v>202526</v>
      </c>
      <c r="AG4963" s="3" t="s">
        <v>193</v>
      </c>
      <c r="AH4963" s="3">
        <v>526</v>
      </c>
      <c r="AI4963" s="3">
        <v>102.11</v>
      </c>
      <c r="AJ4963" s="3" t="s">
        <v>405</v>
      </c>
      <c r="AK4963" s="3">
        <v>4</v>
      </c>
      <c r="AL4963" s="3">
        <v>0</v>
      </c>
    </row>
    <row r="4964" spans="31:38" x14ac:dyDescent="0.25">
      <c r="AE4964" s="3" t="str">
        <f t="shared" si="155"/>
        <v>RA_582_102.11_4_202425</v>
      </c>
      <c r="AF4964" s="3">
        <v>202425</v>
      </c>
      <c r="AG4964" s="3" t="s">
        <v>193</v>
      </c>
      <c r="AH4964" s="3">
        <v>582</v>
      </c>
      <c r="AI4964" s="3">
        <v>102.11</v>
      </c>
      <c r="AJ4964" s="3" t="s">
        <v>405</v>
      </c>
      <c r="AK4964" s="3">
        <v>4</v>
      </c>
      <c r="AL4964" s="3">
        <v>0</v>
      </c>
    </row>
    <row r="4965" spans="31:38" x14ac:dyDescent="0.25">
      <c r="AE4965" s="3" t="str">
        <f t="shared" si="155"/>
        <v>RA_546_102.11_4_202425</v>
      </c>
      <c r="AF4965" s="3">
        <v>202425</v>
      </c>
      <c r="AG4965" s="3" t="s">
        <v>193</v>
      </c>
      <c r="AH4965" s="3">
        <v>546</v>
      </c>
      <c r="AI4965" s="3">
        <v>102.11</v>
      </c>
      <c r="AJ4965" s="3" t="s">
        <v>405</v>
      </c>
      <c r="AK4965" s="3">
        <v>4</v>
      </c>
      <c r="AL4965" s="3">
        <v>0</v>
      </c>
    </row>
    <row r="4966" spans="31:38" x14ac:dyDescent="0.25">
      <c r="AE4966" s="3" t="str">
        <f t="shared" si="155"/>
        <v>RA_548_102.11_4_202425</v>
      </c>
      <c r="AF4966" s="3">
        <v>202425</v>
      </c>
      <c r="AG4966" s="3" t="s">
        <v>193</v>
      </c>
      <c r="AH4966" s="3">
        <v>548</v>
      </c>
      <c r="AI4966" s="3">
        <v>102.11</v>
      </c>
      <c r="AJ4966" s="3" t="s">
        <v>405</v>
      </c>
      <c r="AK4966" s="3">
        <v>4</v>
      </c>
      <c r="AL4966" s="3">
        <v>0</v>
      </c>
    </row>
    <row r="4967" spans="31:38" x14ac:dyDescent="0.25">
      <c r="AE4967" s="3" t="str">
        <f t="shared" si="155"/>
        <v>RA_550_102.11_4_202425</v>
      </c>
      <c r="AF4967" s="3">
        <v>202425</v>
      </c>
      <c r="AG4967" s="3" t="s">
        <v>193</v>
      </c>
      <c r="AH4967" s="3">
        <v>550</v>
      </c>
      <c r="AI4967" s="3">
        <v>102.11</v>
      </c>
      <c r="AJ4967" s="3" t="s">
        <v>405</v>
      </c>
      <c r="AK4967" s="3">
        <v>4</v>
      </c>
      <c r="AL4967" s="3">
        <v>0</v>
      </c>
    </row>
    <row r="4968" spans="31:38" x14ac:dyDescent="0.25">
      <c r="AE4968" s="3" t="str">
        <f t="shared" si="155"/>
        <v>RA_552_102.11_4_202425</v>
      </c>
      <c r="AF4968" s="3">
        <v>202425</v>
      </c>
      <c r="AG4968" s="3" t="s">
        <v>193</v>
      </c>
      <c r="AH4968" s="3">
        <v>552</v>
      </c>
      <c r="AI4968" s="3">
        <v>102.11</v>
      </c>
      <c r="AJ4968" s="3" t="s">
        <v>405</v>
      </c>
      <c r="AK4968" s="3">
        <v>4</v>
      </c>
      <c r="AL4968" s="3">
        <v>0</v>
      </c>
    </row>
    <row r="4969" spans="31:38" x14ac:dyDescent="0.25">
      <c r="AE4969" s="3" t="str">
        <f t="shared" si="155"/>
        <v>RA_562_102.11_4_202425</v>
      </c>
      <c r="AF4969" s="3">
        <v>202425</v>
      </c>
      <c r="AG4969" s="3" t="s">
        <v>193</v>
      </c>
      <c r="AH4969" s="3">
        <v>562</v>
      </c>
      <c r="AI4969" s="3">
        <v>102.11</v>
      </c>
      <c r="AJ4969" s="3" t="s">
        <v>405</v>
      </c>
      <c r="AK4969" s="3">
        <v>4</v>
      </c>
      <c r="AL4969" s="3">
        <v>155079.29699999999</v>
      </c>
    </row>
    <row r="4970" spans="31:38" x14ac:dyDescent="0.25">
      <c r="AE4970" s="3" t="str">
        <f t="shared" si="155"/>
        <v>RA_564_102.11_4_202425</v>
      </c>
      <c r="AF4970" s="3">
        <v>202425</v>
      </c>
      <c r="AG4970" s="3" t="s">
        <v>193</v>
      </c>
      <c r="AH4970" s="3">
        <v>564</v>
      </c>
      <c r="AI4970" s="3">
        <v>102.11</v>
      </c>
      <c r="AJ4970" s="3" t="s">
        <v>405</v>
      </c>
      <c r="AK4970" s="3">
        <v>4</v>
      </c>
      <c r="AL4970" s="3">
        <v>173188.837</v>
      </c>
    </row>
    <row r="4971" spans="31:38" x14ac:dyDescent="0.25">
      <c r="AE4971" s="3" t="str">
        <f t="shared" si="155"/>
        <v>RA_566_102.11_4_202425</v>
      </c>
      <c r="AF4971" s="3">
        <v>202425</v>
      </c>
      <c r="AG4971" s="3" t="s">
        <v>193</v>
      </c>
      <c r="AH4971" s="3">
        <v>566</v>
      </c>
      <c r="AI4971" s="3">
        <v>102.11</v>
      </c>
      <c r="AJ4971" s="3" t="s">
        <v>405</v>
      </c>
      <c r="AK4971" s="3">
        <v>4</v>
      </c>
      <c r="AL4971" s="3">
        <v>212289.64799999999</v>
      </c>
    </row>
    <row r="4972" spans="31:38" x14ac:dyDescent="0.25">
      <c r="AE4972" s="3" t="str">
        <f t="shared" si="155"/>
        <v>RA_568_102.11_4_202425</v>
      </c>
      <c r="AF4972" s="3">
        <v>202425</v>
      </c>
      <c r="AG4972" s="3" t="s">
        <v>193</v>
      </c>
      <c r="AH4972" s="3">
        <v>568</v>
      </c>
      <c r="AI4972" s="3">
        <v>102.11</v>
      </c>
      <c r="AJ4972" s="3" t="s">
        <v>405</v>
      </c>
      <c r="AK4972" s="3">
        <v>4</v>
      </c>
      <c r="AL4972" s="3">
        <v>433323.63099999999</v>
      </c>
    </row>
    <row r="4973" spans="31:38" x14ac:dyDescent="0.25">
      <c r="AE4973" s="3" t="str">
        <f t="shared" si="155"/>
        <v>RA_572_102.11_4_202425</v>
      </c>
      <c r="AF4973" s="3">
        <v>202425</v>
      </c>
      <c r="AG4973" s="3" t="s">
        <v>193</v>
      </c>
      <c r="AH4973" s="3">
        <v>572</v>
      </c>
      <c r="AI4973" s="3">
        <v>102.11</v>
      </c>
      <c r="AJ4973" s="3" t="s">
        <v>405</v>
      </c>
      <c r="AK4973" s="3">
        <v>4</v>
      </c>
      <c r="AL4973" s="3">
        <v>0</v>
      </c>
    </row>
    <row r="4974" spans="31:38" x14ac:dyDescent="0.25">
      <c r="AE4974" s="3" t="str">
        <f t="shared" si="155"/>
        <v>RA_584_102.11_4_202425</v>
      </c>
      <c r="AF4974" s="3">
        <v>202425</v>
      </c>
      <c r="AG4974" s="3" t="s">
        <v>193</v>
      </c>
      <c r="AH4974" s="3">
        <v>584</v>
      </c>
      <c r="AI4974" s="3">
        <v>102.11</v>
      </c>
      <c r="AJ4974" s="3" t="s">
        <v>405</v>
      </c>
      <c r="AK4974" s="3">
        <v>4</v>
      </c>
      <c r="AL4974" s="3">
        <v>0</v>
      </c>
    </row>
    <row r="4975" spans="31:38" x14ac:dyDescent="0.25">
      <c r="AE4975" s="3" t="str">
        <f t="shared" si="155"/>
        <v>RA_576_102.11_4_202425</v>
      </c>
      <c r="AF4975" s="3">
        <v>202425</v>
      </c>
      <c r="AG4975" s="3" t="s">
        <v>193</v>
      </c>
      <c r="AH4975" s="3">
        <v>576</v>
      </c>
      <c r="AI4975" s="3">
        <v>102.11</v>
      </c>
      <c r="AJ4975" s="3" t="s">
        <v>405</v>
      </c>
      <c r="AK4975" s="3">
        <v>4</v>
      </c>
      <c r="AL4975" s="3">
        <v>0</v>
      </c>
    </row>
    <row r="4976" spans="31:38" x14ac:dyDescent="0.25">
      <c r="AE4976" s="3" t="str">
        <f t="shared" si="155"/>
        <v>RA_586_102.11_4_202425</v>
      </c>
      <c r="AF4976" s="3">
        <v>202425</v>
      </c>
      <c r="AG4976" s="3" t="s">
        <v>193</v>
      </c>
      <c r="AH4976" s="3">
        <v>586</v>
      </c>
      <c r="AI4976" s="3">
        <v>102.11</v>
      </c>
      <c r="AJ4976" s="3" t="s">
        <v>405</v>
      </c>
      <c r="AK4976" s="3">
        <v>4</v>
      </c>
      <c r="AL4976" s="3">
        <v>0</v>
      </c>
    </row>
    <row r="4977" spans="31:38" x14ac:dyDescent="0.25">
      <c r="AE4977" s="3" t="str">
        <f t="shared" si="155"/>
        <v>RA_545_102.11_4_202425</v>
      </c>
      <c r="AF4977" s="3">
        <v>202425</v>
      </c>
      <c r="AG4977" s="3" t="s">
        <v>193</v>
      </c>
      <c r="AH4977" s="3">
        <v>545</v>
      </c>
      <c r="AI4977" s="3">
        <v>102.11</v>
      </c>
      <c r="AJ4977" s="3" t="s">
        <v>405</v>
      </c>
      <c r="AK4977" s="3">
        <v>4</v>
      </c>
      <c r="AL4977" s="3">
        <v>0</v>
      </c>
    </row>
    <row r="4978" spans="31:38" x14ac:dyDescent="0.25">
      <c r="AE4978" s="3" t="str">
        <f t="shared" si="155"/>
        <v>RA_512_102.11_4_202425</v>
      </c>
      <c r="AF4978" s="3">
        <v>202425</v>
      </c>
      <c r="AG4978" s="3" t="s">
        <v>193</v>
      </c>
      <c r="AH4978" s="3">
        <v>512</v>
      </c>
      <c r="AI4978" s="3">
        <v>102.11</v>
      </c>
      <c r="AJ4978" s="3" t="s">
        <v>405</v>
      </c>
      <c r="AK4978" s="3">
        <v>4</v>
      </c>
      <c r="AL4978" s="3">
        <v>0</v>
      </c>
    </row>
    <row r="4979" spans="31:38" x14ac:dyDescent="0.25">
      <c r="AE4979" s="3" t="str">
        <f t="shared" si="155"/>
        <v>RA_574_102.11_4_202425</v>
      </c>
      <c r="AF4979" s="3">
        <v>202425</v>
      </c>
      <c r="AG4979" s="3" t="s">
        <v>193</v>
      </c>
      <c r="AH4979" s="3">
        <v>574</v>
      </c>
      <c r="AI4979" s="3">
        <v>102.11</v>
      </c>
      <c r="AJ4979" s="3" t="s">
        <v>405</v>
      </c>
      <c r="AK4979" s="3">
        <v>4</v>
      </c>
      <c r="AL4979" s="3">
        <v>0</v>
      </c>
    </row>
    <row r="4980" spans="31:38" x14ac:dyDescent="0.25">
      <c r="AE4980" s="3" t="str">
        <f t="shared" si="155"/>
        <v>RA_522_102.11_4_202425</v>
      </c>
      <c r="AF4980" s="3">
        <v>202425</v>
      </c>
      <c r="AG4980" s="3" t="s">
        <v>193</v>
      </c>
      <c r="AH4980" s="3">
        <v>522</v>
      </c>
      <c r="AI4980" s="3">
        <v>102.11</v>
      </c>
      <c r="AJ4980" s="3" t="s">
        <v>405</v>
      </c>
      <c r="AK4980" s="3">
        <v>4</v>
      </c>
      <c r="AL4980" s="3">
        <v>0</v>
      </c>
    </row>
    <row r="4981" spans="31:38" x14ac:dyDescent="0.25">
      <c r="AE4981" s="3" t="str">
        <f t="shared" si="155"/>
        <v>RA_516_102.11_4_202425</v>
      </c>
      <c r="AF4981" s="3">
        <v>202425</v>
      </c>
      <c r="AG4981" s="3" t="s">
        <v>193</v>
      </c>
      <c r="AH4981" s="3">
        <v>516</v>
      </c>
      <c r="AI4981" s="3">
        <v>102.11</v>
      </c>
      <c r="AJ4981" s="3" t="s">
        <v>405</v>
      </c>
      <c r="AK4981" s="3">
        <v>4</v>
      </c>
      <c r="AL4981" s="3">
        <v>0</v>
      </c>
    </row>
    <row r="4982" spans="31:38" x14ac:dyDescent="0.25">
      <c r="AE4982" s="3" t="str">
        <f t="shared" si="155"/>
        <v>RA_544_102.11_4_202425</v>
      </c>
      <c r="AF4982" s="3">
        <v>202425</v>
      </c>
      <c r="AG4982" s="3" t="s">
        <v>193</v>
      </c>
      <c r="AH4982" s="3">
        <v>544</v>
      </c>
      <c r="AI4982" s="3">
        <v>102.11</v>
      </c>
      <c r="AJ4982" s="3" t="s">
        <v>405</v>
      </c>
      <c r="AK4982" s="3">
        <v>4</v>
      </c>
      <c r="AL4982" s="3">
        <v>0</v>
      </c>
    </row>
    <row r="4983" spans="31:38" x14ac:dyDescent="0.25">
      <c r="AE4983" s="3" t="str">
        <f t="shared" si="155"/>
        <v>RA_514_102.11_4_202425</v>
      </c>
      <c r="AF4983" s="3">
        <v>202425</v>
      </c>
      <c r="AG4983" s="3" t="s">
        <v>193</v>
      </c>
      <c r="AH4983" s="3">
        <v>514</v>
      </c>
      <c r="AI4983" s="3">
        <v>102.11</v>
      </c>
      <c r="AJ4983" s="3" t="s">
        <v>405</v>
      </c>
      <c r="AK4983" s="3">
        <v>4</v>
      </c>
      <c r="AL4983" s="3">
        <v>0</v>
      </c>
    </row>
    <row r="4984" spans="31:38" x14ac:dyDescent="0.25">
      <c r="AE4984" s="3" t="str">
        <f t="shared" si="155"/>
        <v>RA_520_102.11_4_202425</v>
      </c>
      <c r="AF4984" s="3">
        <v>202425</v>
      </c>
      <c r="AG4984" s="3" t="s">
        <v>193</v>
      </c>
      <c r="AH4984" s="3">
        <v>520</v>
      </c>
      <c r="AI4984" s="3">
        <v>102.11</v>
      </c>
      <c r="AJ4984" s="3" t="s">
        <v>405</v>
      </c>
      <c r="AK4984" s="3">
        <v>4</v>
      </c>
      <c r="AL4984" s="3">
        <v>0</v>
      </c>
    </row>
    <row r="4985" spans="31:38" x14ac:dyDescent="0.25">
      <c r="AE4985" s="3" t="str">
        <f t="shared" si="155"/>
        <v>RA_524_102.11_4_202425</v>
      </c>
      <c r="AF4985" s="3">
        <v>202425</v>
      </c>
      <c r="AG4985" s="3" t="s">
        <v>193</v>
      </c>
      <c r="AH4985" s="3">
        <v>524</v>
      </c>
      <c r="AI4985" s="3">
        <v>102.11</v>
      </c>
      <c r="AJ4985" s="3" t="s">
        <v>405</v>
      </c>
      <c r="AK4985" s="3">
        <v>4</v>
      </c>
      <c r="AL4985" s="3">
        <v>0</v>
      </c>
    </row>
    <row r="4986" spans="31:38" x14ac:dyDescent="0.25">
      <c r="AE4986" s="3" t="str">
        <f t="shared" si="155"/>
        <v>RA_526_102.11_4_202425</v>
      </c>
      <c r="AF4986" s="3">
        <v>202425</v>
      </c>
      <c r="AG4986" s="3" t="s">
        <v>193</v>
      </c>
      <c r="AH4986" s="3">
        <v>526</v>
      </c>
      <c r="AI4986" s="3">
        <v>102.11</v>
      </c>
      <c r="AJ4986" s="3" t="s">
        <v>405</v>
      </c>
      <c r="AK4986" s="3">
        <v>4</v>
      </c>
      <c r="AL4986" s="3">
        <v>0</v>
      </c>
    </row>
    <row r="4987" spans="31:38" x14ac:dyDescent="0.25">
      <c r="AE4987" s="3" t="str">
        <f t="shared" si="155"/>
        <v>RA_528_102.11_4_202425</v>
      </c>
      <c r="AF4987" s="3">
        <v>202425</v>
      </c>
      <c r="AG4987" s="3" t="s">
        <v>193</v>
      </c>
      <c r="AH4987" s="3">
        <v>528</v>
      </c>
      <c r="AI4987" s="3">
        <v>102.11</v>
      </c>
      <c r="AJ4987" s="3" t="s">
        <v>405</v>
      </c>
      <c r="AK4987" s="3">
        <v>4</v>
      </c>
      <c r="AL4987" s="3">
        <v>0</v>
      </c>
    </row>
    <row r="4988" spans="31:38" x14ac:dyDescent="0.25">
      <c r="AE4988" s="3" t="str">
        <f t="shared" si="155"/>
        <v>RA_540_102.11_4_202425</v>
      </c>
      <c r="AF4988" s="3">
        <v>202425</v>
      </c>
      <c r="AG4988" s="3" t="s">
        <v>193</v>
      </c>
      <c r="AH4988" s="3">
        <v>540</v>
      </c>
      <c r="AI4988" s="3">
        <v>102.11</v>
      </c>
      <c r="AJ4988" s="3" t="s">
        <v>405</v>
      </c>
      <c r="AK4988" s="3">
        <v>4</v>
      </c>
      <c r="AL4988" s="3">
        <v>0</v>
      </c>
    </row>
    <row r="4989" spans="31:38" x14ac:dyDescent="0.25">
      <c r="AE4989" s="3" t="str">
        <f t="shared" si="155"/>
        <v>RA_532_102.11_4_202425</v>
      </c>
      <c r="AF4989" s="3">
        <v>202425</v>
      </c>
      <c r="AG4989" s="3" t="s">
        <v>193</v>
      </c>
      <c r="AH4989" s="3">
        <v>532</v>
      </c>
      <c r="AI4989" s="3">
        <v>102.11</v>
      </c>
      <c r="AJ4989" s="3" t="s">
        <v>405</v>
      </c>
      <c r="AK4989" s="3">
        <v>4</v>
      </c>
      <c r="AL4989" s="3">
        <v>0</v>
      </c>
    </row>
    <row r="4990" spans="31:38" x14ac:dyDescent="0.25">
      <c r="AE4990" s="3" t="str">
        <f t="shared" si="155"/>
        <v>RA_534_102.11_4_202425</v>
      </c>
      <c r="AF4990" s="3">
        <v>202425</v>
      </c>
      <c r="AG4990" s="3" t="s">
        <v>193</v>
      </c>
      <c r="AH4990" s="3">
        <v>534</v>
      </c>
      <c r="AI4990" s="3">
        <v>102.11</v>
      </c>
      <c r="AJ4990" s="3" t="s">
        <v>405</v>
      </c>
      <c r="AK4990" s="3">
        <v>4</v>
      </c>
      <c r="AL4990" s="3">
        <v>0</v>
      </c>
    </row>
    <row r="4991" spans="31:38" x14ac:dyDescent="0.25">
      <c r="AE4991" s="3" t="str">
        <f t="shared" si="155"/>
        <v>RA_536_102.11_4_202425</v>
      </c>
      <c r="AF4991" s="3">
        <v>202425</v>
      </c>
      <c r="AG4991" s="3" t="s">
        <v>193</v>
      </c>
      <c r="AH4991" s="3">
        <v>536</v>
      </c>
      <c r="AI4991" s="3">
        <v>102.11</v>
      </c>
      <c r="AJ4991" s="3" t="s">
        <v>405</v>
      </c>
      <c r="AK4991" s="3">
        <v>4</v>
      </c>
      <c r="AL4991" s="3">
        <v>0</v>
      </c>
    </row>
    <row r="4992" spans="31:38" x14ac:dyDescent="0.25">
      <c r="AE4992" s="3" t="str">
        <f t="shared" si="155"/>
        <v>RA_538_102.11_4_202425</v>
      </c>
      <c r="AF4992" s="3">
        <v>202425</v>
      </c>
      <c r="AG4992" s="3" t="s">
        <v>193</v>
      </c>
      <c r="AH4992" s="3">
        <v>538</v>
      </c>
      <c r="AI4992" s="3">
        <v>102.11</v>
      </c>
      <c r="AJ4992" s="3" t="s">
        <v>405</v>
      </c>
      <c r="AK4992" s="3">
        <v>4</v>
      </c>
      <c r="AL4992" s="3">
        <v>0</v>
      </c>
    </row>
    <row r="4993" spans="31:38" x14ac:dyDescent="0.25">
      <c r="AE4993" s="3" t="str">
        <f t="shared" si="155"/>
        <v>RA_530_102.11_4_202425</v>
      </c>
      <c r="AF4993" s="3">
        <v>202425</v>
      </c>
      <c r="AG4993" s="3" t="s">
        <v>193</v>
      </c>
      <c r="AH4993" s="3">
        <v>530</v>
      </c>
      <c r="AI4993" s="3">
        <v>102.11</v>
      </c>
      <c r="AJ4993" s="3" t="s">
        <v>405</v>
      </c>
      <c r="AK4993" s="3">
        <v>4</v>
      </c>
      <c r="AL4993" s="3">
        <v>0</v>
      </c>
    </row>
    <row r="4994" spans="31:38" x14ac:dyDescent="0.25">
      <c r="AE4994" s="3" t="str">
        <f t="shared" si="155"/>
        <v>RA_518_102.11_4_202425</v>
      </c>
      <c r="AF4994" s="3">
        <v>202425</v>
      </c>
      <c r="AG4994" s="3" t="s">
        <v>193</v>
      </c>
      <c r="AH4994" s="3">
        <v>518</v>
      </c>
      <c r="AI4994" s="3">
        <v>102.11</v>
      </c>
      <c r="AJ4994" s="3" t="s">
        <v>405</v>
      </c>
      <c r="AK4994" s="3">
        <v>4</v>
      </c>
      <c r="AL4994" s="3">
        <v>0</v>
      </c>
    </row>
    <row r="4995" spans="31:38" x14ac:dyDescent="0.25">
      <c r="AE4995" s="3" t="str">
        <f t="shared" si="155"/>
        <v>RA_542_102.11_4_202425</v>
      </c>
      <c r="AF4995" s="3">
        <v>202425</v>
      </c>
      <c r="AG4995" s="3" t="s">
        <v>193</v>
      </c>
      <c r="AH4995" s="3">
        <v>542</v>
      </c>
      <c r="AI4995" s="3">
        <v>102.11</v>
      </c>
      <c r="AJ4995" s="3" t="s">
        <v>405</v>
      </c>
      <c r="AK4995" s="3">
        <v>4</v>
      </c>
      <c r="AL4995" s="3">
        <v>0</v>
      </c>
    </row>
    <row r="4996" spans="31:38" x14ac:dyDescent="0.25">
      <c r="AE4996" s="3" t="str">
        <f t="shared" ref="AE4996:AE5059" si="156">AG4996&amp;"_"&amp;AH4996&amp;"_"&amp;AI4996&amp;"_"&amp;AK4996&amp;"_"&amp;AF4996</f>
        <v>RA_564_106.11_4_202526</v>
      </c>
      <c r="AF4996" s="3">
        <v>202526</v>
      </c>
      <c r="AG4996" s="3" t="s">
        <v>193</v>
      </c>
      <c r="AH4996" s="3">
        <v>564</v>
      </c>
      <c r="AI4996" s="3">
        <v>106.11</v>
      </c>
      <c r="AJ4996" s="3" t="s">
        <v>50</v>
      </c>
      <c r="AK4996" s="3">
        <v>4</v>
      </c>
      <c r="AL4996" s="3">
        <v>0</v>
      </c>
    </row>
    <row r="4997" spans="31:38" x14ac:dyDescent="0.25">
      <c r="AE4997" s="3" t="str">
        <f t="shared" si="156"/>
        <v>RA_544_106.11_4_202526</v>
      </c>
      <c r="AF4997" s="3">
        <v>202526</v>
      </c>
      <c r="AG4997" s="3" t="s">
        <v>193</v>
      </c>
      <c r="AH4997" s="3">
        <v>544</v>
      </c>
      <c r="AI4997" s="3">
        <v>106.11</v>
      </c>
      <c r="AJ4997" s="3" t="s">
        <v>50</v>
      </c>
      <c r="AK4997" s="3">
        <v>4</v>
      </c>
      <c r="AL4997" s="3">
        <v>0</v>
      </c>
    </row>
    <row r="4998" spans="31:38" x14ac:dyDescent="0.25">
      <c r="AE4998" s="3" t="str">
        <f t="shared" si="156"/>
        <v>RA_546_106.11_4_202526</v>
      </c>
      <c r="AF4998" s="3">
        <v>202526</v>
      </c>
      <c r="AG4998" s="3" t="s">
        <v>193</v>
      </c>
      <c r="AH4998" s="3">
        <v>546</v>
      </c>
      <c r="AI4998" s="3">
        <v>106.11</v>
      </c>
      <c r="AJ4998" s="3" t="s">
        <v>50</v>
      </c>
      <c r="AK4998" s="3">
        <v>4</v>
      </c>
      <c r="AL4998" s="3">
        <v>0</v>
      </c>
    </row>
    <row r="4999" spans="31:38" x14ac:dyDescent="0.25">
      <c r="AE4999" s="3" t="str">
        <f t="shared" si="156"/>
        <v>RA_548_106.11_4_202526</v>
      </c>
      <c r="AF4999" s="3">
        <v>202526</v>
      </c>
      <c r="AG4999" s="3" t="s">
        <v>193</v>
      </c>
      <c r="AH4999" s="3">
        <v>548</v>
      </c>
      <c r="AI4999" s="3">
        <v>106.11</v>
      </c>
      <c r="AJ4999" s="3" t="s">
        <v>50</v>
      </c>
      <c r="AK4999" s="3">
        <v>4</v>
      </c>
      <c r="AL4999" s="3">
        <v>0</v>
      </c>
    </row>
    <row r="5000" spans="31:38" x14ac:dyDescent="0.25">
      <c r="AE5000" s="3" t="str">
        <f t="shared" si="156"/>
        <v>RA_550_106.11_4_202526</v>
      </c>
      <c r="AF5000" s="3">
        <v>202526</v>
      </c>
      <c r="AG5000" s="3" t="s">
        <v>193</v>
      </c>
      <c r="AH5000" s="3">
        <v>550</v>
      </c>
      <c r="AI5000" s="3">
        <v>106.11</v>
      </c>
      <c r="AJ5000" s="3" t="s">
        <v>50</v>
      </c>
      <c r="AK5000" s="3">
        <v>4</v>
      </c>
      <c r="AL5000" s="3">
        <v>0</v>
      </c>
    </row>
    <row r="5001" spans="31:38" x14ac:dyDescent="0.25">
      <c r="AE5001" s="3" t="str">
        <f t="shared" si="156"/>
        <v>RA_552_106.11_4_202526</v>
      </c>
      <c r="AF5001" s="3">
        <v>202526</v>
      </c>
      <c r="AG5001" s="3" t="s">
        <v>193</v>
      </c>
      <c r="AH5001" s="3">
        <v>552</v>
      </c>
      <c r="AI5001" s="3">
        <v>106.11</v>
      </c>
      <c r="AJ5001" s="3" t="s">
        <v>50</v>
      </c>
      <c r="AK5001" s="3">
        <v>4</v>
      </c>
      <c r="AL5001" s="3">
        <v>0</v>
      </c>
    </row>
    <row r="5002" spans="31:38" x14ac:dyDescent="0.25">
      <c r="AE5002" s="3" t="str">
        <f t="shared" si="156"/>
        <v>RA_562_106.11_4_202526</v>
      </c>
      <c r="AF5002" s="3">
        <v>202526</v>
      </c>
      <c r="AG5002" s="3" t="s">
        <v>193</v>
      </c>
      <c r="AH5002" s="3">
        <v>562</v>
      </c>
      <c r="AI5002" s="3">
        <v>106.11</v>
      </c>
      <c r="AJ5002" s="3" t="s">
        <v>50</v>
      </c>
      <c r="AK5002" s="3">
        <v>4</v>
      </c>
      <c r="AL5002" s="3">
        <v>0</v>
      </c>
    </row>
    <row r="5003" spans="31:38" x14ac:dyDescent="0.25">
      <c r="AE5003" s="3" t="str">
        <f t="shared" si="156"/>
        <v>RA_545_106.11_4_202526</v>
      </c>
      <c r="AF5003" s="3">
        <v>202526</v>
      </c>
      <c r="AG5003" s="3" t="s">
        <v>193</v>
      </c>
      <c r="AH5003" s="3">
        <v>545</v>
      </c>
      <c r="AI5003" s="3">
        <v>106.11</v>
      </c>
      <c r="AJ5003" s="3" t="s">
        <v>50</v>
      </c>
      <c r="AK5003" s="3">
        <v>4</v>
      </c>
      <c r="AL5003" s="3">
        <v>0</v>
      </c>
    </row>
    <row r="5004" spans="31:38" x14ac:dyDescent="0.25">
      <c r="AE5004" s="3" t="str">
        <f t="shared" si="156"/>
        <v>RA_566_106.11_4_202526</v>
      </c>
      <c r="AF5004" s="3">
        <v>202526</v>
      </c>
      <c r="AG5004" s="3" t="s">
        <v>193</v>
      </c>
      <c r="AH5004" s="3">
        <v>566</v>
      </c>
      <c r="AI5004" s="3">
        <v>106.11</v>
      </c>
      <c r="AJ5004" s="3" t="s">
        <v>50</v>
      </c>
      <c r="AK5004" s="3">
        <v>4</v>
      </c>
      <c r="AL5004" s="3">
        <v>0</v>
      </c>
    </row>
    <row r="5005" spans="31:38" x14ac:dyDescent="0.25">
      <c r="AE5005" s="3" t="str">
        <f t="shared" si="156"/>
        <v>RA_568_106.11_4_202526</v>
      </c>
      <c r="AF5005" s="3">
        <v>202526</v>
      </c>
      <c r="AG5005" s="3" t="s">
        <v>193</v>
      </c>
      <c r="AH5005" s="3">
        <v>568</v>
      </c>
      <c r="AI5005" s="3">
        <v>106.11</v>
      </c>
      <c r="AJ5005" s="3" t="s">
        <v>50</v>
      </c>
      <c r="AK5005" s="3">
        <v>4</v>
      </c>
      <c r="AL5005" s="3">
        <v>0</v>
      </c>
    </row>
    <row r="5006" spans="31:38" x14ac:dyDescent="0.25">
      <c r="AE5006" s="3" t="str">
        <f t="shared" si="156"/>
        <v>RA_572_106.11_4_202526</v>
      </c>
      <c r="AF5006" s="3">
        <v>202526</v>
      </c>
      <c r="AG5006" s="3" t="s">
        <v>193</v>
      </c>
      <c r="AH5006" s="3">
        <v>572</v>
      </c>
      <c r="AI5006" s="3">
        <v>106.11</v>
      </c>
      <c r="AJ5006" s="3" t="s">
        <v>50</v>
      </c>
      <c r="AK5006" s="3">
        <v>4</v>
      </c>
      <c r="AL5006" s="3">
        <v>67692.899999999994</v>
      </c>
    </row>
    <row r="5007" spans="31:38" x14ac:dyDescent="0.25">
      <c r="AE5007" s="3" t="str">
        <f t="shared" si="156"/>
        <v>RA_574_106.11_4_202526</v>
      </c>
      <c r="AF5007" s="3">
        <v>202526</v>
      </c>
      <c r="AG5007" s="3" t="s">
        <v>193</v>
      </c>
      <c r="AH5007" s="3">
        <v>574</v>
      </c>
      <c r="AI5007" s="3">
        <v>106.11</v>
      </c>
      <c r="AJ5007" s="3" t="s">
        <v>50</v>
      </c>
      <c r="AK5007" s="3">
        <v>4</v>
      </c>
      <c r="AL5007" s="3">
        <v>47926.817999999999</v>
      </c>
    </row>
    <row r="5008" spans="31:38" x14ac:dyDescent="0.25">
      <c r="AE5008" s="3" t="str">
        <f t="shared" si="156"/>
        <v>RA_576_106.11_4_202526</v>
      </c>
      <c r="AF5008" s="3">
        <v>202526</v>
      </c>
      <c r="AG5008" s="3" t="s">
        <v>193</v>
      </c>
      <c r="AH5008" s="3">
        <v>576</v>
      </c>
      <c r="AI5008" s="3">
        <v>106.11</v>
      </c>
      <c r="AJ5008" s="3" t="s">
        <v>50</v>
      </c>
      <c r="AK5008" s="3">
        <v>4</v>
      </c>
      <c r="AL5008" s="3">
        <v>95478.457533970999</v>
      </c>
    </row>
    <row r="5009" spans="31:38" x14ac:dyDescent="0.25">
      <c r="AE5009" s="3" t="str">
        <f t="shared" si="156"/>
        <v>RA_582_106.11_4_202526</v>
      </c>
      <c r="AF5009" s="3">
        <v>202526</v>
      </c>
      <c r="AG5009" s="3" t="s">
        <v>193</v>
      </c>
      <c r="AH5009" s="3">
        <v>582</v>
      </c>
      <c r="AI5009" s="3">
        <v>106.11</v>
      </c>
      <c r="AJ5009" s="3" t="s">
        <v>50</v>
      </c>
      <c r="AK5009" s="3">
        <v>4</v>
      </c>
      <c r="AL5009" s="3">
        <v>0</v>
      </c>
    </row>
    <row r="5010" spans="31:38" x14ac:dyDescent="0.25">
      <c r="AE5010" s="3" t="str">
        <f t="shared" si="156"/>
        <v>RA_584_106.11_4_202526</v>
      </c>
      <c r="AF5010" s="3">
        <v>202526</v>
      </c>
      <c r="AG5010" s="3" t="s">
        <v>193</v>
      </c>
      <c r="AH5010" s="3">
        <v>584</v>
      </c>
      <c r="AI5010" s="3">
        <v>106.11</v>
      </c>
      <c r="AJ5010" s="3" t="s">
        <v>50</v>
      </c>
      <c r="AK5010" s="3">
        <v>4</v>
      </c>
      <c r="AL5010" s="3">
        <v>0</v>
      </c>
    </row>
    <row r="5011" spans="31:38" x14ac:dyDescent="0.25">
      <c r="AE5011" s="3" t="str">
        <f t="shared" si="156"/>
        <v>RA_586_106.11_4_202526</v>
      </c>
      <c r="AF5011" s="3">
        <v>202526</v>
      </c>
      <c r="AG5011" s="3" t="s">
        <v>193</v>
      </c>
      <c r="AH5011" s="3">
        <v>586</v>
      </c>
      <c r="AI5011" s="3">
        <v>106.11</v>
      </c>
      <c r="AJ5011" s="3" t="s">
        <v>50</v>
      </c>
      <c r="AK5011" s="3">
        <v>4</v>
      </c>
      <c r="AL5011" s="3">
        <v>0</v>
      </c>
    </row>
    <row r="5012" spans="31:38" x14ac:dyDescent="0.25">
      <c r="AE5012" s="3" t="str">
        <f t="shared" si="156"/>
        <v>RA_512_106.11_4_202526</v>
      </c>
      <c r="AF5012" s="3">
        <v>202526</v>
      </c>
      <c r="AG5012" s="3" t="s">
        <v>193</v>
      </c>
      <c r="AH5012" s="3">
        <v>512</v>
      </c>
      <c r="AI5012" s="3">
        <v>106.11</v>
      </c>
      <c r="AJ5012" s="3" t="s">
        <v>50</v>
      </c>
      <c r="AK5012" s="3">
        <v>4</v>
      </c>
      <c r="AL5012" s="3">
        <v>0</v>
      </c>
    </row>
    <row r="5013" spans="31:38" x14ac:dyDescent="0.25">
      <c r="AE5013" s="3" t="str">
        <f t="shared" si="156"/>
        <v>RA_514_106.11_4_202526</v>
      </c>
      <c r="AF5013" s="3">
        <v>202526</v>
      </c>
      <c r="AG5013" s="3" t="s">
        <v>193</v>
      </c>
      <c r="AH5013" s="3">
        <v>514</v>
      </c>
      <c r="AI5013" s="3">
        <v>106.11</v>
      </c>
      <c r="AJ5013" s="3" t="s">
        <v>50</v>
      </c>
      <c r="AK5013" s="3">
        <v>4</v>
      </c>
      <c r="AL5013" s="3">
        <v>0</v>
      </c>
    </row>
    <row r="5014" spans="31:38" x14ac:dyDescent="0.25">
      <c r="AE5014" s="3" t="str">
        <f t="shared" si="156"/>
        <v>RA_516_106.11_4_202526</v>
      </c>
      <c r="AF5014" s="3">
        <v>202526</v>
      </c>
      <c r="AG5014" s="3" t="s">
        <v>193</v>
      </c>
      <c r="AH5014" s="3">
        <v>516</v>
      </c>
      <c r="AI5014" s="3">
        <v>106.11</v>
      </c>
      <c r="AJ5014" s="3" t="s">
        <v>50</v>
      </c>
      <c r="AK5014" s="3">
        <v>4</v>
      </c>
      <c r="AL5014" s="3">
        <v>0</v>
      </c>
    </row>
    <row r="5015" spans="31:38" x14ac:dyDescent="0.25">
      <c r="AE5015" s="3" t="str">
        <f t="shared" si="156"/>
        <v>RA_518_106.11_4_202526</v>
      </c>
      <c r="AF5015" s="3">
        <v>202526</v>
      </c>
      <c r="AG5015" s="3" t="s">
        <v>193</v>
      </c>
      <c r="AH5015" s="3">
        <v>518</v>
      </c>
      <c r="AI5015" s="3">
        <v>106.11</v>
      </c>
      <c r="AJ5015" s="3" t="s">
        <v>50</v>
      </c>
      <c r="AK5015" s="3">
        <v>4</v>
      </c>
      <c r="AL5015" s="3">
        <v>0</v>
      </c>
    </row>
    <row r="5016" spans="31:38" x14ac:dyDescent="0.25">
      <c r="AE5016" s="3" t="str">
        <f t="shared" si="156"/>
        <v>RA_520_106.11_4_202526</v>
      </c>
      <c r="AF5016" s="3">
        <v>202526</v>
      </c>
      <c r="AG5016" s="3" t="s">
        <v>193</v>
      </c>
      <c r="AH5016" s="3">
        <v>520</v>
      </c>
      <c r="AI5016" s="3">
        <v>106.11</v>
      </c>
      <c r="AJ5016" s="3" t="s">
        <v>50</v>
      </c>
      <c r="AK5016" s="3">
        <v>4</v>
      </c>
      <c r="AL5016" s="3">
        <v>0</v>
      </c>
    </row>
    <row r="5017" spans="31:38" x14ac:dyDescent="0.25">
      <c r="AE5017" s="3" t="str">
        <f t="shared" si="156"/>
        <v>RA_522_106.11_4_202526</v>
      </c>
      <c r="AF5017" s="3">
        <v>202526</v>
      </c>
      <c r="AG5017" s="3" t="s">
        <v>193</v>
      </c>
      <c r="AH5017" s="3">
        <v>522</v>
      </c>
      <c r="AI5017" s="3">
        <v>106.11</v>
      </c>
      <c r="AJ5017" s="3" t="s">
        <v>50</v>
      </c>
      <c r="AK5017" s="3">
        <v>4</v>
      </c>
      <c r="AL5017" s="3">
        <v>0</v>
      </c>
    </row>
    <row r="5018" spans="31:38" x14ac:dyDescent="0.25">
      <c r="AE5018" s="3" t="str">
        <f t="shared" si="156"/>
        <v>RA_524_106.11_4_202526</v>
      </c>
      <c r="AF5018" s="3">
        <v>202526</v>
      </c>
      <c r="AG5018" s="3" t="s">
        <v>193</v>
      </c>
      <c r="AH5018" s="3">
        <v>524</v>
      </c>
      <c r="AI5018" s="3">
        <v>106.11</v>
      </c>
      <c r="AJ5018" s="3" t="s">
        <v>50</v>
      </c>
      <c r="AK5018" s="3">
        <v>4</v>
      </c>
      <c r="AL5018" s="3">
        <v>0</v>
      </c>
    </row>
    <row r="5019" spans="31:38" x14ac:dyDescent="0.25">
      <c r="AE5019" s="3" t="str">
        <f t="shared" si="156"/>
        <v>RA_526_106.11_4_202526</v>
      </c>
      <c r="AF5019" s="3">
        <v>202526</v>
      </c>
      <c r="AG5019" s="3" t="s">
        <v>193</v>
      </c>
      <c r="AH5019" s="3">
        <v>526</v>
      </c>
      <c r="AI5019" s="3">
        <v>106.11</v>
      </c>
      <c r="AJ5019" s="3" t="s">
        <v>50</v>
      </c>
      <c r="AK5019" s="3">
        <v>4</v>
      </c>
      <c r="AL5019" s="3">
        <v>0</v>
      </c>
    </row>
    <row r="5020" spans="31:38" x14ac:dyDescent="0.25">
      <c r="AE5020" s="3" t="str">
        <f t="shared" si="156"/>
        <v>RA_530_106.11_4_202526</v>
      </c>
      <c r="AF5020" s="3">
        <v>202526</v>
      </c>
      <c r="AG5020" s="3" t="s">
        <v>193</v>
      </c>
      <c r="AH5020" s="3">
        <v>530</v>
      </c>
      <c r="AI5020" s="3">
        <v>106.11</v>
      </c>
      <c r="AJ5020" s="3" t="s">
        <v>50</v>
      </c>
      <c r="AK5020" s="3">
        <v>4</v>
      </c>
      <c r="AL5020" s="3">
        <v>0</v>
      </c>
    </row>
    <row r="5021" spans="31:38" x14ac:dyDescent="0.25">
      <c r="AE5021" s="3" t="str">
        <f t="shared" si="156"/>
        <v>RA_532_106.11_4_202526</v>
      </c>
      <c r="AF5021" s="3">
        <v>202526</v>
      </c>
      <c r="AG5021" s="3" t="s">
        <v>193</v>
      </c>
      <c r="AH5021" s="3">
        <v>532</v>
      </c>
      <c r="AI5021" s="3">
        <v>106.11</v>
      </c>
      <c r="AJ5021" s="3" t="s">
        <v>50</v>
      </c>
      <c r="AK5021" s="3">
        <v>4</v>
      </c>
      <c r="AL5021" s="3">
        <v>0</v>
      </c>
    </row>
    <row r="5022" spans="31:38" x14ac:dyDescent="0.25">
      <c r="AE5022" s="3" t="str">
        <f t="shared" si="156"/>
        <v>RA_534_106.11_4_202526</v>
      </c>
      <c r="AF5022" s="3">
        <v>202526</v>
      </c>
      <c r="AG5022" s="3" t="s">
        <v>193</v>
      </c>
      <c r="AH5022" s="3">
        <v>534</v>
      </c>
      <c r="AI5022" s="3">
        <v>106.11</v>
      </c>
      <c r="AJ5022" s="3" t="s">
        <v>50</v>
      </c>
      <c r="AK5022" s="3">
        <v>4</v>
      </c>
      <c r="AL5022" s="3">
        <v>0</v>
      </c>
    </row>
    <row r="5023" spans="31:38" x14ac:dyDescent="0.25">
      <c r="AE5023" s="3" t="str">
        <f t="shared" si="156"/>
        <v>RA_536_106.11_4_202526</v>
      </c>
      <c r="AF5023" s="3">
        <v>202526</v>
      </c>
      <c r="AG5023" s="3" t="s">
        <v>193</v>
      </c>
      <c r="AH5023" s="3">
        <v>536</v>
      </c>
      <c r="AI5023" s="3">
        <v>106.11</v>
      </c>
      <c r="AJ5023" s="3" t="s">
        <v>50</v>
      </c>
      <c r="AK5023" s="3">
        <v>4</v>
      </c>
      <c r="AL5023" s="3">
        <v>0</v>
      </c>
    </row>
    <row r="5024" spans="31:38" x14ac:dyDescent="0.25">
      <c r="AE5024" s="3" t="str">
        <f t="shared" si="156"/>
        <v>RA_538_106.11_4_202526</v>
      </c>
      <c r="AF5024" s="3">
        <v>202526</v>
      </c>
      <c r="AG5024" s="3" t="s">
        <v>193</v>
      </c>
      <c r="AH5024" s="3">
        <v>538</v>
      </c>
      <c r="AI5024" s="3">
        <v>106.11</v>
      </c>
      <c r="AJ5024" s="3" t="s">
        <v>50</v>
      </c>
      <c r="AK5024" s="3">
        <v>4</v>
      </c>
      <c r="AL5024" s="3">
        <v>0</v>
      </c>
    </row>
    <row r="5025" spans="31:38" x14ac:dyDescent="0.25">
      <c r="AE5025" s="3" t="str">
        <f t="shared" si="156"/>
        <v>RA_540_106.11_4_202526</v>
      </c>
      <c r="AF5025" s="3">
        <v>202526</v>
      </c>
      <c r="AG5025" s="3" t="s">
        <v>193</v>
      </c>
      <c r="AH5025" s="3">
        <v>540</v>
      </c>
      <c r="AI5025" s="3">
        <v>106.11</v>
      </c>
      <c r="AJ5025" s="3" t="s">
        <v>50</v>
      </c>
      <c r="AK5025" s="3">
        <v>4</v>
      </c>
      <c r="AL5025" s="3">
        <v>0</v>
      </c>
    </row>
    <row r="5026" spans="31:38" x14ac:dyDescent="0.25">
      <c r="AE5026" s="3" t="str">
        <f t="shared" si="156"/>
        <v>RA_528_106.11_4_202526</v>
      </c>
      <c r="AF5026" s="3">
        <v>202526</v>
      </c>
      <c r="AG5026" s="3" t="s">
        <v>193</v>
      </c>
      <c r="AH5026" s="3">
        <v>528</v>
      </c>
      <c r="AI5026" s="3">
        <v>106.11</v>
      </c>
      <c r="AJ5026" s="3" t="s">
        <v>50</v>
      </c>
      <c r="AK5026" s="3">
        <v>4</v>
      </c>
      <c r="AL5026" s="3">
        <v>0</v>
      </c>
    </row>
    <row r="5027" spans="31:38" x14ac:dyDescent="0.25">
      <c r="AE5027" s="3" t="str">
        <f t="shared" si="156"/>
        <v>RA_542_106.11_4_202526</v>
      </c>
      <c r="AF5027" s="3">
        <v>202526</v>
      </c>
      <c r="AG5027" s="3" t="s">
        <v>193</v>
      </c>
      <c r="AH5027" s="3">
        <v>542</v>
      </c>
      <c r="AI5027" s="3">
        <v>106.11</v>
      </c>
      <c r="AJ5027" s="3" t="s">
        <v>50</v>
      </c>
      <c r="AK5027" s="3">
        <v>4</v>
      </c>
      <c r="AL5027" s="3">
        <v>0</v>
      </c>
    </row>
    <row r="5028" spans="31:38" x14ac:dyDescent="0.25">
      <c r="AE5028" s="3" t="str">
        <f t="shared" si="156"/>
        <v>RA_566_106.11_4_202425</v>
      </c>
      <c r="AF5028" s="3">
        <v>202425</v>
      </c>
      <c r="AG5028" s="3" t="s">
        <v>193</v>
      </c>
      <c r="AH5028" s="3">
        <v>566</v>
      </c>
      <c r="AI5028" s="3">
        <v>106.11</v>
      </c>
      <c r="AJ5028" s="3" t="s">
        <v>50</v>
      </c>
      <c r="AK5028" s="3">
        <v>4</v>
      </c>
      <c r="AL5028" s="3">
        <v>0</v>
      </c>
    </row>
    <row r="5029" spans="31:38" x14ac:dyDescent="0.25">
      <c r="AE5029" s="3" t="str">
        <f t="shared" si="156"/>
        <v>RA_546_106.11_4_202425</v>
      </c>
      <c r="AF5029" s="3">
        <v>202425</v>
      </c>
      <c r="AG5029" s="3" t="s">
        <v>193</v>
      </c>
      <c r="AH5029" s="3">
        <v>546</v>
      </c>
      <c r="AI5029" s="3">
        <v>106.11</v>
      </c>
      <c r="AJ5029" s="3" t="s">
        <v>50</v>
      </c>
      <c r="AK5029" s="3">
        <v>4</v>
      </c>
      <c r="AL5029" s="3">
        <v>0</v>
      </c>
    </row>
    <row r="5030" spans="31:38" x14ac:dyDescent="0.25">
      <c r="AE5030" s="3" t="str">
        <f t="shared" si="156"/>
        <v>RA_548_106.11_4_202425</v>
      </c>
      <c r="AF5030" s="3">
        <v>202425</v>
      </c>
      <c r="AG5030" s="3" t="s">
        <v>193</v>
      </c>
      <c r="AH5030" s="3">
        <v>548</v>
      </c>
      <c r="AI5030" s="3">
        <v>106.11</v>
      </c>
      <c r="AJ5030" s="3" t="s">
        <v>50</v>
      </c>
      <c r="AK5030" s="3">
        <v>4</v>
      </c>
      <c r="AL5030" s="3">
        <v>0</v>
      </c>
    </row>
    <row r="5031" spans="31:38" x14ac:dyDescent="0.25">
      <c r="AE5031" s="3" t="str">
        <f t="shared" si="156"/>
        <v>RA_550_106.11_4_202425</v>
      </c>
      <c r="AF5031" s="3">
        <v>202425</v>
      </c>
      <c r="AG5031" s="3" t="s">
        <v>193</v>
      </c>
      <c r="AH5031" s="3">
        <v>550</v>
      </c>
      <c r="AI5031" s="3">
        <v>106.11</v>
      </c>
      <c r="AJ5031" s="3" t="s">
        <v>50</v>
      </c>
      <c r="AK5031" s="3">
        <v>4</v>
      </c>
      <c r="AL5031" s="3">
        <v>0</v>
      </c>
    </row>
    <row r="5032" spans="31:38" x14ac:dyDescent="0.25">
      <c r="AE5032" s="3" t="str">
        <f t="shared" si="156"/>
        <v>RA_552_106.11_4_202425</v>
      </c>
      <c r="AF5032" s="3">
        <v>202425</v>
      </c>
      <c r="AG5032" s="3" t="s">
        <v>193</v>
      </c>
      <c r="AH5032" s="3">
        <v>552</v>
      </c>
      <c r="AI5032" s="3">
        <v>106.11</v>
      </c>
      <c r="AJ5032" s="3" t="s">
        <v>50</v>
      </c>
      <c r="AK5032" s="3">
        <v>4</v>
      </c>
      <c r="AL5032" s="3">
        <v>0</v>
      </c>
    </row>
    <row r="5033" spans="31:38" x14ac:dyDescent="0.25">
      <c r="AE5033" s="3" t="str">
        <f t="shared" si="156"/>
        <v>RA_562_106.11_4_202425</v>
      </c>
      <c r="AF5033" s="3">
        <v>202425</v>
      </c>
      <c r="AG5033" s="3" t="s">
        <v>193</v>
      </c>
      <c r="AH5033" s="3">
        <v>562</v>
      </c>
      <c r="AI5033" s="3">
        <v>106.11</v>
      </c>
      <c r="AJ5033" s="3" t="s">
        <v>50</v>
      </c>
      <c r="AK5033" s="3">
        <v>4</v>
      </c>
      <c r="AL5033" s="3">
        <v>0</v>
      </c>
    </row>
    <row r="5034" spans="31:38" x14ac:dyDescent="0.25">
      <c r="AE5034" s="3" t="str">
        <f t="shared" si="156"/>
        <v>RA_564_106.11_4_202425</v>
      </c>
      <c r="AF5034" s="3">
        <v>202425</v>
      </c>
      <c r="AG5034" s="3" t="s">
        <v>193</v>
      </c>
      <c r="AH5034" s="3">
        <v>564</v>
      </c>
      <c r="AI5034" s="3">
        <v>106.11</v>
      </c>
      <c r="AJ5034" s="3" t="s">
        <v>50</v>
      </c>
      <c r="AK5034" s="3">
        <v>4</v>
      </c>
      <c r="AL5034" s="3">
        <v>0</v>
      </c>
    </row>
    <row r="5035" spans="31:38" x14ac:dyDescent="0.25">
      <c r="AE5035" s="3" t="str">
        <f t="shared" si="156"/>
        <v>RA_568_106.11_4_202425</v>
      </c>
      <c r="AF5035" s="3">
        <v>202425</v>
      </c>
      <c r="AG5035" s="3" t="s">
        <v>193</v>
      </c>
      <c r="AH5035" s="3">
        <v>568</v>
      </c>
      <c r="AI5035" s="3">
        <v>106.11</v>
      </c>
      <c r="AJ5035" s="3" t="s">
        <v>50</v>
      </c>
      <c r="AK5035" s="3">
        <v>4</v>
      </c>
      <c r="AL5035" s="3">
        <v>0</v>
      </c>
    </row>
    <row r="5036" spans="31:38" x14ac:dyDescent="0.25">
      <c r="AE5036" s="3" t="str">
        <f t="shared" si="156"/>
        <v>RA_572_106.11_4_202425</v>
      </c>
      <c r="AF5036" s="3">
        <v>202425</v>
      </c>
      <c r="AG5036" s="3" t="s">
        <v>193</v>
      </c>
      <c r="AH5036" s="3">
        <v>572</v>
      </c>
      <c r="AI5036" s="3">
        <v>106.11</v>
      </c>
      <c r="AJ5036" s="3" t="s">
        <v>50</v>
      </c>
      <c r="AK5036" s="3">
        <v>4</v>
      </c>
      <c r="AL5036" s="3">
        <v>63280.5</v>
      </c>
    </row>
    <row r="5037" spans="31:38" x14ac:dyDescent="0.25">
      <c r="AE5037" s="3" t="str">
        <f t="shared" si="156"/>
        <v>RA_574_106.11_4_202425</v>
      </c>
      <c r="AF5037" s="3">
        <v>202425</v>
      </c>
      <c r="AG5037" s="3" t="s">
        <v>193</v>
      </c>
      <c r="AH5037" s="3">
        <v>574</v>
      </c>
      <c r="AI5037" s="3">
        <v>106.11</v>
      </c>
      <c r="AJ5037" s="3" t="s">
        <v>50</v>
      </c>
      <c r="AK5037" s="3">
        <v>4</v>
      </c>
      <c r="AL5037" s="3">
        <v>45733.728999999999</v>
      </c>
    </row>
    <row r="5038" spans="31:38" x14ac:dyDescent="0.25">
      <c r="AE5038" s="3" t="str">
        <f t="shared" si="156"/>
        <v>RA_576_106.11_4_202425</v>
      </c>
      <c r="AF5038" s="3">
        <v>202425</v>
      </c>
      <c r="AG5038" s="3" t="s">
        <v>193</v>
      </c>
      <c r="AH5038" s="3">
        <v>576</v>
      </c>
      <c r="AI5038" s="3">
        <v>106.11</v>
      </c>
      <c r="AJ5038" s="3" t="s">
        <v>50</v>
      </c>
      <c r="AK5038" s="3">
        <v>4</v>
      </c>
      <c r="AL5038" s="3">
        <v>90535.050529153828</v>
      </c>
    </row>
    <row r="5039" spans="31:38" x14ac:dyDescent="0.25">
      <c r="AE5039" s="3" t="str">
        <f t="shared" si="156"/>
        <v>RA_582_106.11_4_202425</v>
      </c>
      <c r="AF5039" s="3">
        <v>202425</v>
      </c>
      <c r="AG5039" s="3" t="s">
        <v>193</v>
      </c>
      <c r="AH5039" s="3">
        <v>582</v>
      </c>
      <c r="AI5039" s="3">
        <v>106.11</v>
      </c>
      <c r="AJ5039" s="3" t="s">
        <v>50</v>
      </c>
      <c r="AK5039" s="3">
        <v>4</v>
      </c>
      <c r="AL5039" s="3">
        <v>0</v>
      </c>
    </row>
    <row r="5040" spans="31:38" x14ac:dyDescent="0.25">
      <c r="AE5040" s="3" t="str">
        <f t="shared" si="156"/>
        <v>RA_544_106.11_4_202425</v>
      </c>
      <c r="AF5040" s="3">
        <v>202425</v>
      </c>
      <c r="AG5040" s="3" t="s">
        <v>193</v>
      </c>
      <c r="AH5040" s="3">
        <v>544</v>
      </c>
      <c r="AI5040" s="3">
        <v>106.11</v>
      </c>
      <c r="AJ5040" s="3" t="s">
        <v>50</v>
      </c>
      <c r="AK5040" s="3">
        <v>4</v>
      </c>
      <c r="AL5040" s="3">
        <v>0</v>
      </c>
    </row>
    <row r="5041" spans="31:38" x14ac:dyDescent="0.25">
      <c r="AE5041" s="3" t="str">
        <f t="shared" si="156"/>
        <v>RA_586_106.11_4_202425</v>
      </c>
      <c r="AF5041" s="3">
        <v>202425</v>
      </c>
      <c r="AG5041" s="3" t="s">
        <v>193</v>
      </c>
      <c r="AH5041" s="3">
        <v>586</v>
      </c>
      <c r="AI5041" s="3">
        <v>106.11</v>
      </c>
      <c r="AJ5041" s="3" t="s">
        <v>50</v>
      </c>
      <c r="AK5041" s="3">
        <v>4</v>
      </c>
      <c r="AL5041" s="3">
        <v>0</v>
      </c>
    </row>
    <row r="5042" spans="31:38" x14ac:dyDescent="0.25">
      <c r="AE5042" s="3" t="str">
        <f t="shared" si="156"/>
        <v>RA_542_106.11_4_202425</v>
      </c>
      <c r="AF5042" s="3">
        <v>202425</v>
      </c>
      <c r="AG5042" s="3" t="s">
        <v>193</v>
      </c>
      <c r="AH5042" s="3">
        <v>542</v>
      </c>
      <c r="AI5042" s="3">
        <v>106.11</v>
      </c>
      <c r="AJ5042" s="3" t="s">
        <v>50</v>
      </c>
      <c r="AK5042" s="3">
        <v>4</v>
      </c>
      <c r="AL5042" s="3">
        <v>0</v>
      </c>
    </row>
    <row r="5043" spans="31:38" x14ac:dyDescent="0.25">
      <c r="AE5043" s="3" t="str">
        <f t="shared" si="156"/>
        <v>RA_584_106.11_4_202425</v>
      </c>
      <c r="AF5043" s="3">
        <v>202425</v>
      </c>
      <c r="AG5043" s="3" t="s">
        <v>193</v>
      </c>
      <c r="AH5043" s="3">
        <v>584</v>
      </c>
      <c r="AI5043" s="3">
        <v>106.11</v>
      </c>
      <c r="AJ5043" s="3" t="s">
        <v>50</v>
      </c>
      <c r="AK5043" s="3">
        <v>4</v>
      </c>
      <c r="AL5043" s="3">
        <v>0</v>
      </c>
    </row>
    <row r="5044" spans="31:38" x14ac:dyDescent="0.25">
      <c r="AE5044" s="3" t="str">
        <f t="shared" si="156"/>
        <v>RA_516_106.11_4_202425</v>
      </c>
      <c r="AF5044" s="3">
        <v>202425</v>
      </c>
      <c r="AG5044" s="3" t="s">
        <v>193</v>
      </c>
      <c r="AH5044" s="3">
        <v>516</v>
      </c>
      <c r="AI5044" s="3">
        <v>106.11</v>
      </c>
      <c r="AJ5044" s="3" t="s">
        <v>50</v>
      </c>
      <c r="AK5044" s="3">
        <v>4</v>
      </c>
      <c r="AL5044" s="3">
        <v>0</v>
      </c>
    </row>
    <row r="5045" spans="31:38" x14ac:dyDescent="0.25">
      <c r="AE5045" s="3" t="str">
        <f t="shared" si="156"/>
        <v>RA_545_106.11_4_202425</v>
      </c>
      <c r="AF5045" s="3">
        <v>202425</v>
      </c>
      <c r="AG5045" s="3" t="s">
        <v>193</v>
      </c>
      <c r="AH5045" s="3">
        <v>545</v>
      </c>
      <c r="AI5045" s="3">
        <v>106.11</v>
      </c>
      <c r="AJ5045" s="3" t="s">
        <v>50</v>
      </c>
      <c r="AK5045" s="3">
        <v>4</v>
      </c>
      <c r="AL5045" s="3">
        <v>0</v>
      </c>
    </row>
    <row r="5046" spans="31:38" x14ac:dyDescent="0.25">
      <c r="AE5046" s="3" t="str">
        <f t="shared" si="156"/>
        <v>RA_514_106.11_4_202425</v>
      </c>
      <c r="AF5046" s="3">
        <v>202425</v>
      </c>
      <c r="AG5046" s="3" t="s">
        <v>193</v>
      </c>
      <c r="AH5046" s="3">
        <v>514</v>
      </c>
      <c r="AI5046" s="3">
        <v>106.11</v>
      </c>
      <c r="AJ5046" s="3" t="s">
        <v>50</v>
      </c>
      <c r="AK5046" s="3">
        <v>4</v>
      </c>
      <c r="AL5046" s="3">
        <v>0</v>
      </c>
    </row>
    <row r="5047" spans="31:38" x14ac:dyDescent="0.25">
      <c r="AE5047" s="3" t="str">
        <f t="shared" si="156"/>
        <v>RA_518_106.11_4_202425</v>
      </c>
      <c r="AF5047" s="3">
        <v>202425</v>
      </c>
      <c r="AG5047" s="3" t="s">
        <v>193</v>
      </c>
      <c r="AH5047" s="3">
        <v>518</v>
      </c>
      <c r="AI5047" s="3">
        <v>106.11</v>
      </c>
      <c r="AJ5047" s="3" t="s">
        <v>50</v>
      </c>
      <c r="AK5047" s="3">
        <v>4</v>
      </c>
      <c r="AL5047" s="3">
        <v>0</v>
      </c>
    </row>
    <row r="5048" spans="31:38" x14ac:dyDescent="0.25">
      <c r="AE5048" s="3" t="str">
        <f t="shared" si="156"/>
        <v>RA_520_106.11_4_202425</v>
      </c>
      <c r="AF5048" s="3">
        <v>202425</v>
      </c>
      <c r="AG5048" s="3" t="s">
        <v>193</v>
      </c>
      <c r="AH5048" s="3">
        <v>520</v>
      </c>
      <c r="AI5048" s="3">
        <v>106.11</v>
      </c>
      <c r="AJ5048" s="3" t="s">
        <v>50</v>
      </c>
      <c r="AK5048" s="3">
        <v>4</v>
      </c>
      <c r="AL5048" s="3">
        <v>0</v>
      </c>
    </row>
    <row r="5049" spans="31:38" x14ac:dyDescent="0.25">
      <c r="AE5049" s="3" t="str">
        <f t="shared" si="156"/>
        <v>RA_522_106.11_4_202425</v>
      </c>
      <c r="AF5049" s="3">
        <v>202425</v>
      </c>
      <c r="AG5049" s="3" t="s">
        <v>193</v>
      </c>
      <c r="AH5049" s="3">
        <v>522</v>
      </c>
      <c r="AI5049" s="3">
        <v>106.11</v>
      </c>
      <c r="AJ5049" s="3" t="s">
        <v>50</v>
      </c>
      <c r="AK5049" s="3">
        <v>4</v>
      </c>
      <c r="AL5049" s="3">
        <v>0</v>
      </c>
    </row>
    <row r="5050" spans="31:38" x14ac:dyDescent="0.25">
      <c r="AE5050" s="3" t="str">
        <f t="shared" si="156"/>
        <v>RA_524_106.11_4_202425</v>
      </c>
      <c r="AF5050" s="3">
        <v>202425</v>
      </c>
      <c r="AG5050" s="3" t="s">
        <v>193</v>
      </c>
      <c r="AH5050" s="3">
        <v>524</v>
      </c>
      <c r="AI5050" s="3">
        <v>106.11</v>
      </c>
      <c r="AJ5050" s="3" t="s">
        <v>50</v>
      </c>
      <c r="AK5050" s="3">
        <v>4</v>
      </c>
      <c r="AL5050" s="3">
        <v>0</v>
      </c>
    </row>
    <row r="5051" spans="31:38" x14ac:dyDescent="0.25">
      <c r="AE5051" s="3" t="str">
        <f t="shared" si="156"/>
        <v>RA_526_106.11_4_202425</v>
      </c>
      <c r="AF5051" s="3">
        <v>202425</v>
      </c>
      <c r="AG5051" s="3" t="s">
        <v>193</v>
      </c>
      <c r="AH5051" s="3">
        <v>526</v>
      </c>
      <c r="AI5051" s="3">
        <v>106.11</v>
      </c>
      <c r="AJ5051" s="3" t="s">
        <v>50</v>
      </c>
      <c r="AK5051" s="3">
        <v>4</v>
      </c>
      <c r="AL5051" s="3">
        <v>0</v>
      </c>
    </row>
    <row r="5052" spans="31:38" x14ac:dyDescent="0.25">
      <c r="AE5052" s="3" t="str">
        <f t="shared" si="156"/>
        <v>RA_530_106.11_4_202425</v>
      </c>
      <c r="AF5052" s="3">
        <v>202425</v>
      </c>
      <c r="AG5052" s="3" t="s">
        <v>193</v>
      </c>
      <c r="AH5052" s="3">
        <v>530</v>
      </c>
      <c r="AI5052" s="3">
        <v>106.11</v>
      </c>
      <c r="AJ5052" s="3" t="s">
        <v>50</v>
      </c>
      <c r="AK5052" s="3">
        <v>4</v>
      </c>
      <c r="AL5052" s="3">
        <v>0</v>
      </c>
    </row>
    <row r="5053" spans="31:38" x14ac:dyDescent="0.25">
      <c r="AE5053" s="3" t="str">
        <f t="shared" si="156"/>
        <v>RA_532_106.11_4_202425</v>
      </c>
      <c r="AF5053" s="3">
        <v>202425</v>
      </c>
      <c r="AG5053" s="3" t="s">
        <v>193</v>
      </c>
      <c r="AH5053" s="3">
        <v>532</v>
      </c>
      <c r="AI5053" s="3">
        <v>106.11</v>
      </c>
      <c r="AJ5053" s="3" t="s">
        <v>50</v>
      </c>
      <c r="AK5053" s="3">
        <v>4</v>
      </c>
      <c r="AL5053" s="3">
        <v>0</v>
      </c>
    </row>
    <row r="5054" spans="31:38" x14ac:dyDescent="0.25">
      <c r="AE5054" s="3" t="str">
        <f t="shared" si="156"/>
        <v>RA_534_106.11_4_202425</v>
      </c>
      <c r="AF5054" s="3">
        <v>202425</v>
      </c>
      <c r="AG5054" s="3" t="s">
        <v>193</v>
      </c>
      <c r="AH5054" s="3">
        <v>534</v>
      </c>
      <c r="AI5054" s="3">
        <v>106.11</v>
      </c>
      <c r="AJ5054" s="3" t="s">
        <v>50</v>
      </c>
      <c r="AK5054" s="3">
        <v>4</v>
      </c>
      <c r="AL5054" s="3">
        <v>0</v>
      </c>
    </row>
    <row r="5055" spans="31:38" x14ac:dyDescent="0.25">
      <c r="AE5055" s="3" t="str">
        <f t="shared" si="156"/>
        <v>RA_536_106.11_4_202425</v>
      </c>
      <c r="AF5055" s="3">
        <v>202425</v>
      </c>
      <c r="AG5055" s="3" t="s">
        <v>193</v>
      </c>
      <c r="AH5055" s="3">
        <v>536</v>
      </c>
      <c r="AI5055" s="3">
        <v>106.11</v>
      </c>
      <c r="AJ5055" s="3" t="s">
        <v>50</v>
      </c>
      <c r="AK5055" s="3">
        <v>4</v>
      </c>
      <c r="AL5055" s="3">
        <v>0</v>
      </c>
    </row>
    <row r="5056" spans="31:38" x14ac:dyDescent="0.25">
      <c r="AE5056" s="3" t="str">
        <f t="shared" si="156"/>
        <v>RA_538_106.11_4_202425</v>
      </c>
      <c r="AF5056" s="3">
        <v>202425</v>
      </c>
      <c r="AG5056" s="3" t="s">
        <v>193</v>
      </c>
      <c r="AH5056" s="3">
        <v>538</v>
      </c>
      <c r="AI5056" s="3">
        <v>106.11</v>
      </c>
      <c r="AJ5056" s="3" t="s">
        <v>50</v>
      </c>
      <c r="AK5056" s="3">
        <v>4</v>
      </c>
      <c r="AL5056" s="3">
        <v>0</v>
      </c>
    </row>
    <row r="5057" spans="31:38" x14ac:dyDescent="0.25">
      <c r="AE5057" s="3" t="str">
        <f t="shared" si="156"/>
        <v>RA_540_106.11_4_202425</v>
      </c>
      <c r="AF5057" s="3">
        <v>202425</v>
      </c>
      <c r="AG5057" s="3" t="s">
        <v>193</v>
      </c>
      <c r="AH5057" s="3">
        <v>540</v>
      </c>
      <c r="AI5057" s="3">
        <v>106.11</v>
      </c>
      <c r="AJ5057" s="3" t="s">
        <v>50</v>
      </c>
      <c r="AK5057" s="3">
        <v>4</v>
      </c>
      <c r="AL5057" s="3">
        <v>0</v>
      </c>
    </row>
    <row r="5058" spans="31:38" x14ac:dyDescent="0.25">
      <c r="AE5058" s="3" t="str">
        <f t="shared" si="156"/>
        <v>RA_528_106.11_4_202425</v>
      </c>
      <c r="AF5058" s="3">
        <v>202425</v>
      </c>
      <c r="AG5058" s="3" t="s">
        <v>193</v>
      </c>
      <c r="AH5058" s="3">
        <v>528</v>
      </c>
      <c r="AI5058" s="3">
        <v>106.11</v>
      </c>
      <c r="AJ5058" s="3" t="s">
        <v>50</v>
      </c>
      <c r="AK5058" s="3">
        <v>4</v>
      </c>
      <c r="AL5058" s="3">
        <v>0</v>
      </c>
    </row>
    <row r="5059" spans="31:38" x14ac:dyDescent="0.25">
      <c r="AE5059" s="3" t="str">
        <f t="shared" si="156"/>
        <v>RA_512_106.11_4_202425</v>
      </c>
      <c r="AF5059" s="3">
        <v>202425</v>
      </c>
      <c r="AG5059" s="3" t="s">
        <v>193</v>
      </c>
      <c r="AH5059" s="3">
        <v>512</v>
      </c>
      <c r="AI5059" s="3">
        <v>106.11</v>
      </c>
      <c r="AJ5059" s="3" t="s">
        <v>50</v>
      </c>
      <c r="AK5059" s="3">
        <v>4</v>
      </c>
      <c r="AL5059" s="3">
        <v>0</v>
      </c>
    </row>
    <row r="5060" spans="31:38" x14ac:dyDescent="0.25">
      <c r="AE5060" s="3" t="str">
        <f t="shared" ref="AE5060:AE5123" si="157">AG5060&amp;"_"&amp;AH5060&amp;"_"&amp;AI5060&amp;"_"&amp;AK5060&amp;"_"&amp;AF5060</f>
        <v>RA_564_107.1_4_202526</v>
      </c>
      <c r="AF5060" s="3">
        <v>202526</v>
      </c>
      <c r="AG5060" s="3" t="s">
        <v>193</v>
      </c>
      <c r="AH5060" s="3">
        <v>564</v>
      </c>
      <c r="AI5060" s="3">
        <v>107.1</v>
      </c>
      <c r="AJ5060" s="3" t="s">
        <v>91</v>
      </c>
      <c r="AK5060" s="3">
        <v>4</v>
      </c>
      <c r="AL5060" s="3">
        <v>0</v>
      </c>
    </row>
    <row r="5061" spans="31:38" x14ac:dyDescent="0.25">
      <c r="AE5061" s="3" t="str">
        <f t="shared" si="157"/>
        <v>RA_546_107.1_4_202526</v>
      </c>
      <c r="AF5061" s="3">
        <v>202526</v>
      </c>
      <c r="AG5061" s="3" t="s">
        <v>193</v>
      </c>
      <c r="AH5061" s="3">
        <v>546</v>
      </c>
      <c r="AI5061" s="3">
        <v>107.1</v>
      </c>
      <c r="AJ5061" s="3" t="s">
        <v>91</v>
      </c>
      <c r="AK5061" s="3">
        <v>4</v>
      </c>
      <c r="AL5061" s="3">
        <v>0</v>
      </c>
    </row>
    <row r="5062" spans="31:38" x14ac:dyDescent="0.25">
      <c r="AE5062" s="3" t="str">
        <f t="shared" si="157"/>
        <v>RA_545_107.1_4_202526</v>
      </c>
      <c r="AF5062" s="3">
        <v>202526</v>
      </c>
      <c r="AG5062" s="3" t="s">
        <v>193</v>
      </c>
      <c r="AH5062" s="3">
        <v>545</v>
      </c>
      <c r="AI5062" s="3">
        <v>107.1</v>
      </c>
      <c r="AJ5062" s="3" t="s">
        <v>91</v>
      </c>
      <c r="AK5062" s="3">
        <v>4</v>
      </c>
      <c r="AL5062" s="3">
        <v>0</v>
      </c>
    </row>
    <row r="5063" spans="31:38" x14ac:dyDescent="0.25">
      <c r="AE5063" s="3" t="str">
        <f t="shared" si="157"/>
        <v>RA_548_107.1_4_202526</v>
      </c>
      <c r="AF5063" s="3">
        <v>202526</v>
      </c>
      <c r="AG5063" s="3" t="s">
        <v>193</v>
      </c>
      <c r="AH5063" s="3">
        <v>548</v>
      </c>
      <c r="AI5063" s="3">
        <v>107.1</v>
      </c>
      <c r="AJ5063" s="3" t="s">
        <v>91</v>
      </c>
      <c r="AK5063" s="3">
        <v>4</v>
      </c>
      <c r="AL5063" s="3">
        <v>0</v>
      </c>
    </row>
    <row r="5064" spans="31:38" x14ac:dyDescent="0.25">
      <c r="AE5064" s="3" t="str">
        <f t="shared" si="157"/>
        <v>RA_550_107.1_4_202526</v>
      </c>
      <c r="AF5064" s="3">
        <v>202526</v>
      </c>
      <c r="AG5064" s="3" t="s">
        <v>193</v>
      </c>
      <c r="AH5064" s="3">
        <v>550</v>
      </c>
      <c r="AI5064" s="3">
        <v>107.1</v>
      </c>
      <c r="AJ5064" s="3" t="s">
        <v>91</v>
      </c>
      <c r="AK5064" s="3">
        <v>4</v>
      </c>
      <c r="AL5064" s="3">
        <v>0</v>
      </c>
    </row>
    <row r="5065" spans="31:38" x14ac:dyDescent="0.25">
      <c r="AE5065" s="3" t="str">
        <f t="shared" si="157"/>
        <v>RA_552_107.1_4_202526</v>
      </c>
      <c r="AF5065" s="3">
        <v>202526</v>
      </c>
      <c r="AG5065" s="3" t="s">
        <v>193</v>
      </c>
      <c r="AH5065" s="3">
        <v>552</v>
      </c>
      <c r="AI5065" s="3">
        <v>107.1</v>
      </c>
      <c r="AJ5065" s="3" t="s">
        <v>91</v>
      </c>
      <c r="AK5065" s="3">
        <v>4</v>
      </c>
      <c r="AL5065" s="3">
        <v>0</v>
      </c>
    </row>
    <row r="5066" spans="31:38" x14ac:dyDescent="0.25">
      <c r="AE5066" s="3" t="str">
        <f t="shared" si="157"/>
        <v>RA_562_107.1_4_202526</v>
      </c>
      <c r="AF5066" s="3">
        <v>202526</v>
      </c>
      <c r="AG5066" s="3" t="s">
        <v>193</v>
      </c>
      <c r="AH5066" s="3">
        <v>562</v>
      </c>
      <c r="AI5066" s="3">
        <v>107.1</v>
      </c>
      <c r="AJ5066" s="3" t="s">
        <v>91</v>
      </c>
      <c r="AK5066" s="3">
        <v>4</v>
      </c>
      <c r="AL5066" s="3">
        <v>0</v>
      </c>
    </row>
    <row r="5067" spans="31:38" x14ac:dyDescent="0.25">
      <c r="AE5067" s="3" t="str">
        <f t="shared" si="157"/>
        <v>RA_566_107.1_4_202526</v>
      </c>
      <c r="AF5067" s="3">
        <v>202526</v>
      </c>
      <c r="AG5067" s="3" t="s">
        <v>193</v>
      </c>
      <c r="AH5067" s="3">
        <v>566</v>
      </c>
      <c r="AI5067" s="3">
        <v>107.1</v>
      </c>
      <c r="AJ5067" s="3" t="s">
        <v>91</v>
      </c>
      <c r="AK5067" s="3">
        <v>4</v>
      </c>
      <c r="AL5067" s="3">
        <v>0</v>
      </c>
    </row>
    <row r="5068" spans="31:38" x14ac:dyDescent="0.25">
      <c r="AE5068" s="3" t="str">
        <f t="shared" si="157"/>
        <v>RA_568_107.1_4_202526</v>
      </c>
      <c r="AF5068" s="3">
        <v>202526</v>
      </c>
      <c r="AG5068" s="3" t="s">
        <v>193</v>
      </c>
      <c r="AH5068" s="3">
        <v>568</v>
      </c>
      <c r="AI5068" s="3">
        <v>107.1</v>
      </c>
      <c r="AJ5068" s="3" t="s">
        <v>91</v>
      </c>
      <c r="AK5068" s="3">
        <v>4</v>
      </c>
      <c r="AL5068" s="3">
        <v>0</v>
      </c>
    </row>
    <row r="5069" spans="31:38" x14ac:dyDescent="0.25">
      <c r="AE5069" s="3" t="str">
        <f t="shared" si="157"/>
        <v>RA_572_107.1_4_202526</v>
      </c>
      <c r="AF5069" s="3">
        <v>202526</v>
      </c>
      <c r="AG5069" s="3" t="s">
        <v>193</v>
      </c>
      <c r="AH5069" s="3">
        <v>572</v>
      </c>
      <c r="AI5069" s="3">
        <v>107.1</v>
      </c>
      <c r="AJ5069" s="3" t="s">
        <v>91</v>
      </c>
      <c r="AK5069" s="3">
        <v>4</v>
      </c>
      <c r="AL5069" s="3">
        <v>0</v>
      </c>
    </row>
    <row r="5070" spans="31:38" x14ac:dyDescent="0.25">
      <c r="AE5070" s="3" t="str">
        <f t="shared" si="157"/>
        <v>RA_574_107.1_4_202526</v>
      </c>
      <c r="AF5070" s="3">
        <v>202526</v>
      </c>
      <c r="AG5070" s="3" t="s">
        <v>193</v>
      </c>
      <c r="AH5070" s="3">
        <v>574</v>
      </c>
      <c r="AI5070" s="3">
        <v>107.1</v>
      </c>
      <c r="AJ5070" s="3" t="s">
        <v>91</v>
      </c>
      <c r="AK5070" s="3">
        <v>4</v>
      </c>
      <c r="AL5070" s="3">
        <v>0</v>
      </c>
    </row>
    <row r="5071" spans="31:38" x14ac:dyDescent="0.25">
      <c r="AE5071" s="3" t="str">
        <f t="shared" si="157"/>
        <v>RA_576_107.1_4_202526</v>
      </c>
      <c r="AF5071" s="3">
        <v>202526</v>
      </c>
      <c r="AG5071" s="3" t="s">
        <v>193</v>
      </c>
      <c r="AH5071" s="3">
        <v>576</v>
      </c>
      <c r="AI5071" s="3">
        <v>107.1</v>
      </c>
      <c r="AJ5071" s="3" t="s">
        <v>91</v>
      </c>
      <c r="AK5071" s="3">
        <v>4</v>
      </c>
      <c r="AL5071" s="3">
        <v>0</v>
      </c>
    </row>
    <row r="5072" spans="31:38" x14ac:dyDescent="0.25">
      <c r="AE5072" s="3" t="str">
        <f t="shared" si="157"/>
        <v>RA_582_107.1_4_202526</v>
      </c>
      <c r="AF5072" s="3">
        <v>202526</v>
      </c>
      <c r="AG5072" s="3" t="s">
        <v>193</v>
      </c>
      <c r="AH5072" s="3">
        <v>582</v>
      </c>
      <c r="AI5072" s="3">
        <v>107.1</v>
      </c>
      <c r="AJ5072" s="3" t="s">
        <v>91</v>
      </c>
      <c r="AK5072" s="3">
        <v>4</v>
      </c>
      <c r="AL5072" s="3">
        <v>558.32799999999997</v>
      </c>
    </row>
    <row r="5073" spans="31:38" x14ac:dyDescent="0.25">
      <c r="AE5073" s="3" t="str">
        <f t="shared" si="157"/>
        <v>RA_586_107.1_4_202526</v>
      </c>
      <c r="AF5073" s="3">
        <v>202526</v>
      </c>
      <c r="AG5073" s="3" t="s">
        <v>193</v>
      </c>
      <c r="AH5073" s="3">
        <v>586</v>
      </c>
      <c r="AI5073" s="3">
        <v>107.1</v>
      </c>
      <c r="AJ5073" s="3" t="s">
        <v>91</v>
      </c>
      <c r="AK5073" s="3">
        <v>4</v>
      </c>
      <c r="AL5073" s="3">
        <v>1530.6959999999999</v>
      </c>
    </row>
    <row r="5074" spans="31:38" x14ac:dyDescent="0.25">
      <c r="AE5074" s="3" t="str">
        <f t="shared" si="157"/>
        <v>RA_544_107.1_4_202526</v>
      </c>
      <c r="AF5074" s="3">
        <v>202526</v>
      </c>
      <c r="AG5074" s="3" t="s">
        <v>193</v>
      </c>
      <c r="AH5074" s="3">
        <v>544</v>
      </c>
      <c r="AI5074" s="3">
        <v>107.1</v>
      </c>
      <c r="AJ5074" s="3" t="s">
        <v>91</v>
      </c>
      <c r="AK5074" s="3">
        <v>4</v>
      </c>
      <c r="AL5074" s="3">
        <v>0</v>
      </c>
    </row>
    <row r="5075" spans="31:38" x14ac:dyDescent="0.25">
      <c r="AE5075" s="3" t="str">
        <f t="shared" si="157"/>
        <v>RA_584_107.1_4_202526</v>
      </c>
      <c r="AF5075" s="3">
        <v>202526</v>
      </c>
      <c r="AG5075" s="3" t="s">
        <v>193</v>
      </c>
      <c r="AH5075" s="3">
        <v>584</v>
      </c>
      <c r="AI5075" s="3">
        <v>107.1</v>
      </c>
      <c r="AJ5075" s="3" t="s">
        <v>91</v>
      </c>
      <c r="AK5075" s="3">
        <v>4</v>
      </c>
      <c r="AL5075" s="3">
        <v>543</v>
      </c>
    </row>
    <row r="5076" spans="31:38" x14ac:dyDescent="0.25">
      <c r="AE5076" s="3" t="str">
        <f t="shared" si="157"/>
        <v>RA_520_107.1_4_202526</v>
      </c>
      <c r="AF5076" s="3">
        <v>202526</v>
      </c>
      <c r="AG5076" s="3" t="s">
        <v>193</v>
      </c>
      <c r="AH5076" s="3">
        <v>520</v>
      </c>
      <c r="AI5076" s="3">
        <v>107.1</v>
      </c>
      <c r="AJ5076" s="3" t="s">
        <v>91</v>
      </c>
      <c r="AK5076" s="3">
        <v>4</v>
      </c>
      <c r="AL5076" s="3">
        <v>0</v>
      </c>
    </row>
    <row r="5077" spans="31:38" x14ac:dyDescent="0.25">
      <c r="AE5077" s="3" t="str">
        <f t="shared" si="157"/>
        <v>RA_514_107.1_4_202526</v>
      </c>
      <c r="AF5077" s="3">
        <v>202526</v>
      </c>
      <c r="AG5077" s="3" t="s">
        <v>193</v>
      </c>
      <c r="AH5077" s="3">
        <v>514</v>
      </c>
      <c r="AI5077" s="3">
        <v>107.1</v>
      </c>
      <c r="AJ5077" s="3" t="s">
        <v>91</v>
      </c>
      <c r="AK5077" s="3">
        <v>4</v>
      </c>
      <c r="AL5077" s="3">
        <v>0</v>
      </c>
    </row>
    <row r="5078" spans="31:38" x14ac:dyDescent="0.25">
      <c r="AE5078" s="3" t="str">
        <f t="shared" si="157"/>
        <v>RA_542_107.1_4_202526</v>
      </c>
      <c r="AF5078" s="3">
        <v>202526</v>
      </c>
      <c r="AG5078" s="3" t="s">
        <v>193</v>
      </c>
      <c r="AH5078" s="3">
        <v>542</v>
      </c>
      <c r="AI5078" s="3">
        <v>107.1</v>
      </c>
      <c r="AJ5078" s="3" t="s">
        <v>91</v>
      </c>
      <c r="AK5078" s="3">
        <v>4</v>
      </c>
      <c r="AL5078" s="3">
        <v>0</v>
      </c>
    </row>
    <row r="5079" spans="31:38" x14ac:dyDescent="0.25">
      <c r="AE5079" s="3" t="str">
        <f t="shared" si="157"/>
        <v>RA_512_107.1_4_202526</v>
      </c>
      <c r="AF5079" s="3">
        <v>202526</v>
      </c>
      <c r="AG5079" s="3" t="s">
        <v>193</v>
      </c>
      <c r="AH5079" s="3">
        <v>512</v>
      </c>
      <c r="AI5079" s="3">
        <v>107.1</v>
      </c>
      <c r="AJ5079" s="3" t="s">
        <v>91</v>
      </c>
      <c r="AK5079" s="3">
        <v>4</v>
      </c>
      <c r="AL5079" s="3">
        <v>0</v>
      </c>
    </row>
    <row r="5080" spans="31:38" x14ac:dyDescent="0.25">
      <c r="AE5080" s="3" t="str">
        <f t="shared" si="157"/>
        <v>RA_518_107.1_4_202526</v>
      </c>
      <c r="AF5080" s="3">
        <v>202526</v>
      </c>
      <c r="AG5080" s="3" t="s">
        <v>193</v>
      </c>
      <c r="AH5080" s="3">
        <v>518</v>
      </c>
      <c r="AI5080" s="3">
        <v>107.1</v>
      </c>
      <c r="AJ5080" s="3" t="s">
        <v>91</v>
      </c>
      <c r="AK5080" s="3">
        <v>4</v>
      </c>
      <c r="AL5080" s="3">
        <v>0</v>
      </c>
    </row>
    <row r="5081" spans="31:38" x14ac:dyDescent="0.25">
      <c r="AE5081" s="3" t="str">
        <f t="shared" si="157"/>
        <v>RA_522_107.1_4_202526</v>
      </c>
      <c r="AF5081" s="3">
        <v>202526</v>
      </c>
      <c r="AG5081" s="3" t="s">
        <v>193</v>
      </c>
      <c r="AH5081" s="3">
        <v>522</v>
      </c>
      <c r="AI5081" s="3">
        <v>107.1</v>
      </c>
      <c r="AJ5081" s="3" t="s">
        <v>91</v>
      </c>
      <c r="AK5081" s="3">
        <v>4</v>
      </c>
      <c r="AL5081" s="3">
        <v>0</v>
      </c>
    </row>
    <row r="5082" spans="31:38" x14ac:dyDescent="0.25">
      <c r="AE5082" s="3" t="str">
        <f t="shared" si="157"/>
        <v>RA_524_107.1_4_202526</v>
      </c>
      <c r="AF5082" s="3">
        <v>202526</v>
      </c>
      <c r="AG5082" s="3" t="s">
        <v>193</v>
      </c>
      <c r="AH5082" s="3">
        <v>524</v>
      </c>
      <c r="AI5082" s="3">
        <v>107.1</v>
      </c>
      <c r="AJ5082" s="3" t="s">
        <v>91</v>
      </c>
      <c r="AK5082" s="3">
        <v>4</v>
      </c>
      <c r="AL5082" s="3">
        <v>0</v>
      </c>
    </row>
    <row r="5083" spans="31:38" x14ac:dyDescent="0.25">
      <c r="AE5083" s="3" t="str">
        <f t="shared" si="157"/>
        <v>RA_526_107.1_4_202526</v>
      </c>
      <c r="AF5083" s="3">
        <v>202526</v>
      </c>
      <c r="AG5083" s="3" t="s">
        <v>193</v>
      </c>
      <c r="AH5083" s="3">
        <v>526</v>
      </c>
      <c r="AI5083" s="3">
        <v>107.1</v>
      </c>
      <c r="AJ5083" s="3" t="s">
        <v>91</v>
      </c>
      <c r="AK5083" s="3">
        <v>4</v>
      </c>
      <c r="AL5083" s="3">
        <v>0</v>
      </c>
    </row>
    <row r="5084" spans="31:38" x14ac:dyDescent="0.25">
      <c r="AE5084" s="3" t="str">
        <f t="shared" si="157"/>
        <v>RA_538_107.1_4_202526</v>
      </c>
      <c r="AF5084" s="3">
        <v>202526</v>
      </c>
      <c r="AG5084" s="3" t="s">
        <v>193</v>
      </c>
      <c r="AH5084" s="3">
        <v>538</v>
      </c>
      <c r="AI5084" s="3">
        <v>107.1</v>
      </c>
      <c r="AJ5084" s="3" t="s">
        <v>91</v>
      </c>
      <c r="AK5084" s="3">
        <v>4</v>
      </c>
      <c r="AL5084" s="3">
        <v>0</v>
      </c>
    </row>
    <row r="5085" spans="31:38" x14ac:dyDescent="0.25">
      <c r="AE5085" s="3" t="str">
        <f t="shared" si="157"/>
        <v>RA_516_107.1_4_202526</v>
      </c>
      <c r="AF5085" s="3">
        <v>202526</v>
      </c>
      <c r="AG5085" s="3" t="s">
        <v>193</v>
      </c>
      <c r="AH5085" s="3">
        <v>516</v>
      </c>
      <c r="AI5085" s="3">
        <v>107.1</v>
      </c>
      <c r="AJ5085" s="3" t="s">
        <v>91</v>
      </c>
      <c r="AK5085" s="3">
        <v>4</v>
      </c>
      <c r="AL5085" s="3">
        <v>0</v>
      </c>
    </row>
    <row r="5086" spans="31:38" x14ac:dyDescent="0.25">
      <c r="AE5086" s="3" t="str">
        <f t="shared" si="157"/>
        <v>RA_540_107.1_4_202526</v>
      </c>
      <c r="AF5086" s="3">
        <v>202526</v>
      </c>
      <c r="AG5086" s="3" t="s">
        <v>193</v>
      </c>
      <c r="AH5086" s="3">
        <v>540</v>
      </c>
      <c r="AI5086" s="3">
        <v>107.1</v>
      </c>
      <c r="AJ5086" s="3" t="s">
        <v>91</v>
      </c>
      <c r="AK5086" s="3">
        <v>4</v>
      </c>
      <c r="AL5086" s="3">
        <v>0</v>
      </c>
    </row>
    <row r="5087" spans="31:38" x14ac:dyDescent="0.25">
      <c r="AE5087" s="3" t="str">
        <f t="shared" si="157"/>
        <v>RA_528_107.1_4_202526</v>
      </c>
      <c r="AF5087" s="3">
        <v>202526</v>
      </c>
      <c r="AG5087" s="3" t="s">
        <v>193</v>
      </c>
      <c r="AH5087" s="3">
        <v>528</v>
      </c>
      <c r="AI5087" s="3">
        <v>107.1</v>
      </c>
      <c r="AJ5087" s="3" t="s">
        <v>91</v>
      </c>
      <c r="AK5087" s="3">
        <v>4</v>
      </c>
      <c r="AL5087" s="3">
        <v>0</v>
      </c>
    </row>
    <row r="5088" spans="31:38" x14ac:dyDescent="0.25">
      <c r="AE5088" s="3" t="str">
        <f t="shared" si="157"/>
        <v>RA_536_107.1_4_202526</v>
      </c>
      <c r="AF5088" s="3">
        <v>202526</v>
      </c>
      <c r="AG5088" s="3" t="s">
        <v>193</v>
      </c>
      <c r="AH5088" s="3">
        <v>536</v>
      </c>
      <c r="AI5088" s="3">
        <v>107.1</v>
      </c>
      <c r="AJ5088" s="3" t="s">
        <v>91</v>
      </c>
      <c r="AK5088" s="3">
        <v>4</v>
      </c>
      <c r="AL5088" s="3">
        <v>0</v>
      </c>
    </row>
    <row r="5089" spans="31:38" x14ac:dyDescent="0.25">
      <c r="AE5089" s="3" t="str">
        <f t="shared" si="157"/>
        <v>RA_534_107.1_4_202526</v>
      </c>
      <c r="AF5089" s="3">
        <v>202526</v>
      </c>
      <c r="AG5089" s="3" t="s">
        <v>193</v>
      </c>
      <c r="AH5089" s="3">
        <v>534</v>
      </c>
      <c r="AI5089" s="3">
        <v>107.1</v>
      </c>
      <c r="AJ5089" s="3" t="s">
        <v>91</v>
      </c>
      <c r="AK5089" s="3">
        <v>4</v>
      </c>
      <c r="AL5089" s="3">
        <v>0</v>
      </c>
    </row>
    <row r="5090" spans="31:38" x14ac:dyDescent="0.25">
      <c r="AE5090" s="3" t="str">
        <f t="shared" si="157"/>
        <v>RA_532_107.1_4_202526</v>
      </c>
      <c r="AF5090" s="3">
        <v>202526</v>
      </c>
      <c r="AG5090" s="3" t="s">
        <v>193</v>
      </c>
      <c r="AH5090" s="3">
        <v>532</v>
      </c>
      <c r="AI5090" s="3">
        <v>107.1</v>
      </c>
      <c r="AJ5090" s="3" t="s">
        <v>91</v>
      </c>
      <c r="AK5090" s="3">
        <v>4</v>
      </c>
      <c r="AL5090" s="3">
        <v>0</v>
      </c>
    </row>
    <row r="5091" spans="31:38" x14ac:dyDescent="0.25">
      <c r="AE5091" s="3" t="str">
        <f t="shared" si="157"/>
        <v>RA_530_107.1_4_202526</v>
      </c>
      <c r="AF5091" s="3">
        <v>202526</v>
      </c>
      <c r="AG5091" s="3" t="s">
        <v>193</v>
      </c>
      <c r="AH5091" s="3">
        <v>530</v>
      </c>
      <c r="AI5091" s="3">
        <v>107.1</v>
      </c>
      <c r="AJ5091" s="3" t="s">
        <v>91</v>
      </c>
      <c r="AK5091" s="3">
        <v>4</v>
      </c>
      <c r="AL5091" s="3">
        <v>0</v>
      </c>
    </row>
    <row r="5092" spans="31:38" x14ac:dyDescent="0.25">
      <c r="AE5092" s="3" t="str">
        <f t="shared" si="157"/>
        <v>RA_574_107.1_4_202425</v>
      </c>
      <c r="AF5092" s="3">
        <v>202425</v>
      </c>
      <c r="AG5092" s="3" t="s">
        <v>193</v>
      </c>
      <c r="AH5092" s="3">
        <v>574</v>
      </c>
      <c r="AI5092" s="3">
        <v>107.1</v>
      </c>
      <c r="AJ5092" s="3" t="s">
        <v>91</v>
      </c>
      <c r="AK5092" s="3">
        <v>4</v>
      </c>
      <c r="AL5092" s="3">
        <v>0</v>
      </c>
    </row>
    <row r="5093" spans="31:38" x14ac:dyDescent="0.25">
      <c r="AE5093" s="3" t="str">
        <f t="shared" si="157"/>
        <v>RA_545_107.1_4_202425</v>
      </c>
      <c r="AF5093" s="3">
        <v>202425</v>
      </c>
      <c r="AG5093" s="3" t="s">
        <v>193</v>
      </c>
      <c r="AH5093" s="3">
        <v>545</v>
      </c>
      <c r="AI5093" s="3">
        <v>107.1</v>
      </c>
      <c r="AJ5093" s="3" t="s">
        <v>91</v>
      </c>
      <c r="AK5093" s="3">
        <v>4</v>
      </c>
      <c r="AL5093" s="3">
        <v>0</v>
      </c>
    </row>
    <row r="5094" spans="31:38" x14ac:dyDescent="0.25">
      <c r="AE5094" s="3" t="str">
        <f t="shared" si="157"/>
        <v>RA_546_107.1_4_202425</v>
      </c>
      <c r="AF5094" s="3">
        <v>202425</v>
      </c>
      <c r="AG5094" s="3" t="s">
        <v>193</v>
      </c>
      <c r="AH5094" s="3">
        <v>546</v>
      </c>
      <c r="AI5094" s="3">
        <v>107.1</v>
      </c>
      <c r="AJ5094" s="3" t="s">
        <v>91</v>
      </c>
      <c r="AK5094" s="3">
        <v>4</v>
      </c>
      <c r="AL5094" s="3">
        <v>0</v>
      </c>
    </row>
    <row r="5095" spans="31:38" x14ac:dyDescent="0.25">
      <c r="AE5095" s="3" t="str">
        <f t="shared" si="157"/>
        <v>RA_548_107.1_4_202425</v>
      </c>
      <c r="AF5095" s="3">
        <v>202425</v>
      </c>
      <c r="AG5095" s="3" t="s">
        <v>193</v>
      </c>
      <c r="AH5095" s="3">
        <v>548</v>
      </c>
      <c r="AI5095" s="3">
        <v>107.1</v>
      </c>
      <c r="AJ5095" s="3" t="s">
        <v>91</v>
      </c>
      <c r="AK5095" s="3">
        <v>4</v>
      </c>
      <c r="AL5095" s="3">
        <v>0</v>
      </c>
    </row>
    <row r="5096" spans="31:38" x14ac:dyDescent="0.25">
      <c r="AE5096" s="3" t="str">
        <f t="shared" si="157"/>
        <v>RA_550_107.1_4_202425</v>
      </c>
      <c r="AF5096" s="3">
        <v>202425</v>
      </c>
      <c r="AG5096" s="3" t="s">
        <v>193</v>
      </c>
      <c r="AH5096" s="3">
        <v>550</v>
      </c>
      <c r="AI5096" s="3">
        <v>107.1</v>
      </c>
      <c r="AJ5096" s="3" t="s">
        <v>91</v>
      </c>
      <c r="AK5096" s="3">
        <v>4</v>
      </c>
      <c r="AL5096" s="3">
        <v>0</v>
      </c>
    </row>
    <row r="5097" spans="31:38" x14ac:dyDescent="0.25">
      <c r="AE5097" s="3" t="str">
        <f t="shared" si="157"/>
        <v>RA_552_107.1_4_202425</v>
      </c>
      <c r="AF5097" s="3">
        <v>202425</v>
      </c>
      <c r="AG5097" s="3" t="s">
        <v>193</v>
      </c>
      <c r="AH5097" s="3">
        <v>552</v>
      </c>
      <c r="AI5097" s="3">
        <v>107.1</v>
      </c>
      <c r="AJ5097" s="3" t="s">
        <v>91</v>
      </c>
      <c r="AK5097" s="3">
        <v>4</v>
      </c>
      <c r="AL5097" s="3">
        <v>0</v>
      </c>
    </row>
    <row r="5098" spans="31:38" x14ac:dyDescent="0.25">
      <c r="AE5098" s="3" t="str">
        <f t="shared" si="157"/>
        <v>RA_562_107.1_4_202425</v>
      </c>
      <c r="AF5098" s="3">
        <v>202425</v>
      </c>
      <c r="AG5098" s="3" t="s">
        <v>193</v>
      </c>
      <c r="AH5098" s="3">
        <v>562</v>
      </c>
      <c r="AI5098" s="3">
        <v>107.1</v>
      </c>
      <c r="AJ5098" s="3" t="s">
        <v>91</v>
      </c>
      <c r="AK5098" s="3">
        <v>4</v>
      </c>
      <c r="AL5098" s="3">
        <v>0</v>
      </c>
    </row>
    <row r="5099" spans="31:38" x14ac:dyDescent="0.25">
      <c r="AE5099" s="3" t="str">
        <f t="shared" si="157"/>
        <v>RA_564_107.1_4_202425</v>
      </c>
      <c r="AF5099" s="3">
        <v>202425</v>
      </c>
      <c r="AG5099" s="3" t="s">
        <v>193</v>
      </c>
      <c r="AH5099" s="3">
        <v>564</v>
      </c>
      <c r="AI5099" s="3">
        <v>107.1</v>
      </c>
      <c r="AJ5099" s="3" t="s">
        <v>91</v>
      </c>
      <c r="AK5099" s="3">
        <v>4</v>
      </c>
      <c r="AL5099" s="3">
        <v>0</v>
      </c>
    </row>
    <row r="5100" spans="31:38" x14ac:dyDescent="0.25">
      <c r="AE5100" s="3" t="str">
        <f t="shared" si="157"/>
        <v>RA_566_107.1_4_202425</v>
      </c>
      <c r="AF5100" s="3">
        <v>202425</v>
      </c>
      <c r="AG5100" s="3" t="s">
        <v>193</v>
      </c>
      <c r="AH5100" s="3">
        <v>566</v>
      </c>
      <c r="AI5100" s="3">
        <v>107.1</v>
      </c>
      <c r="AJ5100" s="3" t="s">
        <v>91</v>
      </c>
      <c r="AK5100" s="3">
        <v>4</v>
      </c>
      <c r="AL5100" s="3">
        <v>0</v>
      </c>
    </row>
    <row r="5101" spans="31:38" x14ac:dyDescent="0.25">
      <c r="AE5101" s="3" t="str">
        <f t="shared" si="157"/>
        <v>RA_584_107.1_4_202425</v>
      </c>
      <c r="AF5101" s="3">
        <v>202425</v>
      </c>
      <c r="AG5101" s="3" t="s">
        <v>193</v>
      </c>
      <c r="AH5101" s="3">
        <v>584</v>
      </c>
      <c r="AI5101" s="3">
        <v>107.1</v>
      </c>
      <c r="AJ5101" s="3" t="s">
        <v>91</v>
      </c>
      <c r="AK5101" s="3">
        <v>4</v>
      </c>
      <c r="AL5101" s="3">
        <v>640</v>
      </c>
    </row>
    <row r="5102" spans="31:38" x14ac:dyDescent="0.25">
      <c r="AE5102" s="3" t="str">
        <f t="shared" si="157"/>
        <v>RA_572_107.1_4_202425</v>
      </c>
      <c r="AF5102" s="3">
        <v>202425</v>
      </c>
      <c r="AG5102" s="3" t="s">
        <v>193</v>
      </c>
      <c r="AH5102" s="3">
        <v>572</v>
      </c>
      <c r="AI5102" s="3">
        <v>107.1</v>
      </c>
      <c r="AJ5102" s="3" t="s">
        <v>91</v>
      </c>
      <c r="AK5102" s="3">
        <v>4</v>
      </c>
      <c r="AL5102" s="3">
        <v>0</v>
      </c>
    </row>
    <row r="5103" spans="31:38" x14ac:dyDescent="0.25">
      <c r="AE5103" s="3" t="str">
        <f t="shared" si="157"/>
        <v>RA_576_107.1_4_202425</v>
      </c>
      <c r="AF5103" s="3">
        <v>202425</v>
      </c>
      <c r="AG5103" s="3" t="s">
        <v>193</v>
      </c>
      <c r="AH5103" s="3">
        <v>576</v>
      </c>
      <c r="AI5103" s="3">
        <v>107.1</v>
      </c>
      <c r="AJ5103" s="3" t="s">
        <v>91</v>
      </c>
      <c r="AK5103" s="3">
        <v>4</v>
      </c>
      <c r="AL5103" s="3">
        <v>0</v>
      </c>
    </row>
    <row r="5104" spans="31:38" x14ac:dyDescent="0.25">
      <c r="AE5104" s="3" t="str">
        <f t="shared" si="157"/>
        <v>RA_582_107.1_4_202425</v>
      </c>
      <c r="AF5104" s="3">
        <v>202425</v>
      </c>
      <c r="AG5104" s="3" t="s">
        <v>193</v>
      </c>
      <c r="AH5104" s="3">
        <v>582</v>
      </c>
      <c r="AI5104" s="3">
        <v>107.1</v>
      </c>
      <c r="AJ5104" s="3" t="s">
        <v>91</v>
      </c>
      <c r="AK5104" s="3">
        <v>4</v>
      </c>
      <c r="AL5104" s="3">
        <v>544</v>
      </c>
    </row>
    <row r="5105" spans="31:38" x14ac:dyDescent="0.25">
      <c r="AE5105" s="3" t="str">
        <f t="shared" si="157"/>
        <v>RA_586_107.1_4_202425</v>
      </c>
      <c r="AF5105" s="3">
        <v>202425</v>
      </c>
      <c r="AG5105" s="3" t="s">
        <v>193</v>
      </c>
      <c r="AH5105" s="3">
        <v>586</v>
      </c>
      <c r="AI5105" s="3">
        <v>107.1</v>
      </c>
      <c r="AJ5105" s="3" t="s">
        <v>91</v>
      </c>
      <c r="AK5105" s="3">
        <v>4</v>
      </c>
      <c r="AL5105" s="3">
        <v>1895.941</v>
      </c>
    </row>
    <row r="5106" spans="31:38" x14ac:dyDescent="0.25">
      <c r="AE5106" s="3" t="str">
        <f t="shared" si="157"/>
        <v>RA_540_107.1_4_202425</v>
      </c>
      <c r="AF5106" s="3">
        <v>202425</v>
      </c>
      <c r="AG5106" s="3" t="s">
        <v>193</v>
      </c>
      <c r="AH5106" s="3">
        <v>540</v>
      </c>
      <c r="AI5106" s="3">
        <v>107.1</v>
      </c>
      <c r="AJ5106" s="3" t="s">
        <v>91</v>
      </c>
      <c r="AK5106" s="3">
        <v>4</v>
      </c>
      <c r="AL5106" s="3">
        <v>0</v>
      </c>
    </row>
    <row r="5107" spans="31:38" x14ac:dyDescent="0.25">
      <c r="AE5107" s="3" t="str">
        <f t="shared" si="157"/>
        <v>RA_568_107.1_4_202425</v>
      </c>
      <c r="AF5107" s="3">
        <v>202425</v>
      </c>
      <c r="AG5107" s="3" t="s">
        <v>193</v>
      </c>
      <c r="AH5107" s="3">
        <v>568</v>
      </c>
      <c r="AI5107" s="3">
        <v>107.1</v>
      </c>
      <c r="AJ5107" s="3" t="s">
        <v>91</v>
      </c>
      <c r="AK5107" s="3">
        <v>4</v>
      </c>
      <c r="AL5107" s="3">
        <v>0</v>
      </c>
    </row>
    <row r="5108" spans="31:38" x14ac:dyDescent="0.25">
      <c r="AE5108" s="3" t="str">
        <f t="shared" si="157"/>
        <v>RA_518_107.1_4_202425</v>
      </c>
      <c r="AF5108" s="3">
        <v>202425</v>
      </c>
      <c r="AG5108" s="3" t="s">
        <v>193</v>
      </c>
      <c r="AH5108" s="3">
        <v>518</v>
      </c>
      <c r="AI5108" s="3">
        <v>107.1</v>
      </c>
      <c r="AJ5108" s="3" t="s">
        <v>91</v>
      </c>
      <c r="AK5108" s="3">
        <v>4</v>
      </c>
      <c r="AL5108" s="3">
        <v>0</v>
      </c>
    </row>
    <row r="5109" spans="31:38" x14ac:dyDescent="0.25">
      <c r="AE5109" s="3" t="str">
        <f t="shared" si="157"/>
        <v>RA_544_107.1_4_202425</v>
      </c>
      <c r="AF5109" s="3">
        <v>202425</v>
      </c>
      <c r="AG5109" s="3" t="s">
        <v>193</v>
      </c>
      <c r="AH5109" s="3">
        <v>544</v>
      </c>
      <c r="AI5109" s="3">
        <v>107.1</v>
      </c>
      <c r="AJ5109" s="3" t="s">
        <v>91</v>
      </c>
      <c r="AK5109" s="3">
        <v>4</v>
      </c>
      <c r="AL5109" s="3">
        <v>0</v>
      </c>
    </row>
    <row r="5110" spans="31:38" x14ac:dyDescent="0.25">
      <c r="AE5110" s="3" t="str">
        <f t="shared" si="157"/>
        <v>RA_542_107.1_4_202425</v>
      </c>
      <c r="AF5110" s="3">
        <v>202425</v>
      </c>
      <c r="AG5110" s="3" t="s">
        <v>193</v>
      </c>
      <c r="AH5110" s="3">
        <v>542</v>
      </c>
      <c r="AI5110" s="3">
        <v>107.1</v>
      </c>
      <c r="AJ5110" s="3" t="s">
        <v>91</v>
      </c>
      <c r="AK5110" s="3">
        <v>4</v>
      </c>
      <c r="AL5110" s="3">
        <v>0</v>
      </c>
    </row>
    <row r="5111" spans="31:38" x14ac:dyDescent="0.25">
      <c r="AE5111" s="3" t="str">
        <f t="shared" si="157"/>
        <v>RA_512_107.1_4_202425</v>
      </c>
      <c r="AF5111" s="3">
        <v>202425</v>
      </c>
      <c r="AG5111" s="3" t="s">
        <v>193</v>
      </c>
      <c r="AH5111" s="3">
        <v>512</v>
      </c>
      <c r="AI5111" s="3">
        <v>107.1</v>
      </c>
      <c r="AJ5111" s="3" t="s">
        <v>91</v>
      </c>
      <c r="AK5111" s="3">
        <v>4</v>
      </c>
      <c r="AL5111" s="3">
        <v>0</v>
      </c>
    </row>
    <row r="5112" spans="31:38" x14ac:dyDescent="0.25">
      <c r="AE5112" s="3" t="str">
        <f t="shared" si="157"/>
        <v>RA_516_107.1_4_202425</v>
      </c>
      <c r="AF5112" s="3">
        <v>202425</v>
      </c>
      <c r="AG5112" s="3" t="s">
        <v>193</v>
      </c>
      <c r="AH5112" s="3">
        <v>516</v>
      </c>
      <c r="AI5112" s="3">
        <v>107.1</v>
      </c>
      <c r="AJ5112" s="3" t="s">
        <v>91</v>
      </c>
      <c r="AK5112" s="3">
        <v>4</v>
      </c>
      <c r="AL5112" s="3">
        <v>0</v>
      </c>
    </row>
    <row r="5113" spans="31:38" x14ac:dyDescent="0.25">
      <c r="AE5113" s="3" t="str">
        <f t="shared" si="157"/>
        <v>RA_520_107.1_4_202425</v>
      </c>
      <c r="AF5113" s="3">
        <v>202425</v>
      </c>
      <c r="AG5113" s="3" t="s">
        <v>193</v>
      </c>
      <c r="AH5113" s="3">
        <v>520</v>
      </c>
      <c r="AI5113" s="3">
        <v>107.1</v>
      </c>
      <c r="AJ5113" s="3" t="s">
        <v>91</v>
      </c>
      <c r="AK5113" s="3">
        <v>4</v>
      </c>
      <c r="AL5113" s="3">
        <v>0</v>
      </c>
    </row>
    <row r="5114" spans="31:38" x14ac:dyDescent="0.25">
      <c r="AE5114" s="3" t="str">
        <f t="shared" si="157"/>
        <v>RA_522_107.1_4_202425</v>
      </c>
      <c r="AF5114" s="3">
        <v>202425</v>
      </c>
      <c r="AG5114" s="3" t="s">
        <v>193</v>
      </c>
      <c r="AH5114" s="3">
        <v>522</v>
      </c>
      <c r="AI5114" s="3">
        <v>107.1</v>
      </c>
      <c r="AJ5114" s="3" t="s">
        <v>91</v>
      </c>
      <c r="AK5114" s="3">
        <v>4</v>
      </c>
      <c r="AL5114" s="3">
        <v>0</v>
      </c>
    </row>
    <row r="5115" spans="31:38" x14ac:dyDescent="0.25">
      <c r="AE5115" s="3" t="str">
        <f t="shared" si="157"/>
        <v>RA_524_107.1_4_202425</v>
      </c>
      <c r="AF5115" s="3">
        <v>202425</v>
      </c>
      <c r="AG5115" s="3" t="s">
        <v>193</v>
      </c>
      <c r="AH5115" s="3">
        <v>524</v>
      </c>
      <c r="AI5115" s="3">
        <v>107.1</v>
      </c>
      <c r="AJ5115" s="3" t="s">
        <v>91</v>
      </c>
      <c r="AK5115" s="3">
        <v>4</v>
      </c>
      <c r="AL5115" s="3">
        <v>0</v>
      </c>
    </row>
    <row r="5116" spans="31:38" x14ac:dyDescent="0.25">
      <c r="AE5116" s="3" t="str">
        <f t="shared" si="157"/>
        <v>RA_536_107.1_4_202425</v>
      </c>
      <c r="AF5116" s="3">
        <v>202425</v>
      </c>
      <c r="AG5116" s="3" t="s">
        <v>193</v>
      </c>
      <c r="AH5116" s="3">
        <v>536</v>
      </c>
      <c r="AI5116" s="3">
        <v>107.1</v>
      </c>
      <c r="AJ5116" s="3" t="s">
        <v>91</v>
      </c>
      <c r="AK5116" s="3">
        <v>4</v>
      </c>
      <c r="AL5116" s="3">
        <v>0</v>
      </c>
    </row>
    <row r="5117" spans="31:38" x14ac:dyDescent="0.25">
      <c r="AE5117" s="3" t="str">
        <f t="shared" si="157"/>
        <v>RA_514_107.1_4_202425</v>
      </c>
      <c r="AF5117" s="3">
        <v>202425</v>
      </c>
      <c r="AG5117" s="3" t="s">
        <v>193</v>
      </c>
      <c r="AH5117" s="3">
        <v>514</v>
      </c>
      <c r="AI5117" s="3">
        <v>107.1</v>
      </c>
      <c r="AJ5117" s="3" t="s">
        <v>91</v>
      </c>
      <c r="AK5117" s="3">
        <v>4</v>
      </c>
      <c r="AL5117" s="3">
        <v>0</v>
      </c>
    </row>
    <row r="5118" spans="31:38" x14ac:dyDescent="0.25">
      <c r="AE5118" s="3" t="str">
        <f t="shared" si="157"/>
        <v>RA_538_107.1_4_202425</v>
      </c>
      <c r="AF5118" s="3">
        <v>202425</v>
      </c>
      <c r="AG5118" s="3" t="s">
        <v>193</v>
      </c>
      <c r="AH5118" s="3">
        <v>538</v>
      </c>
      <c r="AI5118" s="3">
        <v>107.1</v>
      </c>
      <c r="AJ5118" s="3" t="s">
        <v>91</v>
      </c>
      <c r="AK5118" s="3">
        <v>4</v>
      </c>
      <c r="AL5118" s="3">
        <v>0</v>
      </c>
    </row>
    <row r="5119" spans="31:38" x14ac:dyDescent="0.25">
      <c r="AE5119" s="3" t="str">
        <f t="shared" si="157"/>
        <v>RA_526_107.1_4_202425</v>
      </c>
      <c r="AF5119" s="3">
        <v>202425</v>
      </c>
      <c r="AG5119" s="3" t="s">
        <v>193</v>
      </c>
      <c r="AH5119" s="3">
        <v>526</v>
      </c>
      <c r="AI5119" s="3">
        <v>107.1</v>
      </c>
      <c r="AJ5119" s="3" t="s">
        <v>91</v>
      </c>
      <c r="AK5119" s="3">
        <v>4</v>
      </c>
      <c r="AL5119" s="3">
        <v>0</v>
      </c>
    </row>
    <row r="5120" spans="31:38" x14ac:dyDescent="0.25">
      <c r="AE5120" s="3" t="str">
        <f t="shared" si="157"/>
        <v>RA_534_107.1_4_202425</v>
      </c>
      <c r="AF5120" s="3">
        <v>202425</v>
      </c>
      <c r="AG5120" s="3" t="s">
        <v>193</v>
      </c>
      <c r="AH5120" s="3">
        <v>534</v>
      </c>
      <c r="AI5120" s="3">
        <v>107.1</v>
      </c>
      <c r="AJ5120" s="3" t="s">
        <v>91</v>
      </c>
      <c r="AK5120" s="3">
        <v>4</v>
      </c>
      <c r="AL5120" s="3">
        <v>0</v>
      </c>
    </row>
    <row r="5121" spans="31:38" x14ac:dyDescent="0.25">
      <c r="AE5121" s="3" t="str">
        <f t="shared" si="157"/>
        <v>RA_532_107.1_4_202425</v>
      </c>
      <c r="AF5121" s="3">
        <v>202425</v>
      </c>
      <c r="AG5121" s="3" t="s">
        <v>193</v>
      </c>
      <c r="AH5121" s="3">
        <v>532</v>
      </c>
      <c r="AI5121" s="3">
        <v>107.1</v>
      </c>
      <c r="AJ5121" s="3" t="s">
        <v>91</v>
      </c>
      <c r="AK5121" s="3">
        <v>4</v>
      </c>
      <c r="AL5121" s="3">
        <v>0</v>
      </c>
    </row>
    <row r="5122" spans="31:38" x14ac:dyDescent="0.25">
      <c r="AE5122" s="3" t="str">
        <f t="shared" si="157"/>
        <v>RA_530_107.1_4_202425</v>
      </c>
      <c r="AF5122" s="3">
        <v>202425</v>
      </c>
      <c r="AG5122" s="3" t="s">
        <v>193</v>
      </c>
      <c r="AH5122" s="3">
        <v>530</v>
      </c>
      <c r="AI5122" s="3">
        <v>107.1</v>
      </c>
      <c r="AJ5122" s="3" t="s">
        <v>91</v>
      </c>
      <c r="AK5122" s="3">
        <v>4</v>
      </c>
      <c r="AL5122" s="3">
        <v>0</v>
      </c>
    </row>
    <row r="5123" spans="31:38" x14ac:dyDescent="0.25">
      <c r="AE5123" s="3" t="str">
        <f t="shared" si="157"/>
        <v>RA_528_107.1_4_202425</v>
      </c>
      <c r="AF5123" s="3">
        <v>202425</v>
      </c>
      <c r="AG5123" s="3" t="s">
        <v>193</v>
      </c>
      <c r="AH5123" s="3">
        <v>528</v>
      </c>
      <c r="AI5123" s="3">
        <v>107.1</v>
      </c>
      <c r="AJ5123" s="3" t="s">
        <v>91</v>
      </c>
      <c r="AK5123" s="3">
        <v>4</v>
      </c>
      <c r="AL5123" s="3">
        <v>0</v>
      </c>
    </row>
    <row r="5124" spans="31:38" x14ac:dyDescent="0.25">
      <c r="AE5124" s="3" t="str">
        <f t="shared" ref="AE5124:AE5187" si="158">AG5124&amp;"_"&amp;AH5124&amp;"_"&amp;AI5124&amp;"_"&amp;AK5124&amp;"_"&amp;AF5124</f>
        <v>RA_582_107.2_4_202526</v>
      </c>
      <c r="AF5124" s="3">
        <v>202526</v>
      </c>
      <c r="AG5124" s="3" t="s">
        <v>193</v>
      </c>
      <c r="AH5124" s="3">
        <v>582</v>
      </c>
      <c r="AI5124" s="3">
        <v>107.2</v>
      </c>
      <c r="AJ5124" s="3" t="s">
        <v>79</v>
      </c>
      <c r="AK5124" s="3">
        <v>4</v>
      </c>
      <c r="AL5124" s="3">
        <v>186.10900000000001</v>
      </c>
    </row>
    <row r="5125" spans="31:38" x14ac:dyDescent="0.25">
      <c r="AE5125" s="3" t="str">
        <f t="shared" si="158"/>
        <v>RA_546_107.2_4_202526</v>
      </c>
      <c r="AF5125" s="3">
        <v>202526</v>
      </c>
      <c r="AG5125" s="3" t="s">
        <v>193</v>
      </c>
      <c r="AH5125" s="3">
        <v>546</v>
      </c>
      <c r="AI5125" s="3">
        <v>107.2</v>
      </c>
      <c r="AJ5125" s="3" t="s">
        <v>79</v>
      </c>
      <c r="AK5125" s="3">
        <v>4</v>
      </c>
      <c r="AL5125" s="3">
        <v>0</v>
      </c>
    </row>
    <row r="5126" spans="31:38" x14ac:dyDescent="0.25">
      <c r="AE5126" s="3" t="str">
        <f t="shared" si="158"/>
        <v>RA_548_107.2_4_202526</v>
      </c>
      <c r="AF5126" s="3">
        <v>202526</v>
      </c>
      <c r="AG5126" s="3" t="s">
        <v>193</v>
      </c>
      <c r="AH5126" s="3">
        <v>548</v>
      </c>
      <c r="AI5126" s="3">
        <v>107.2</v>
      </c>
      <c r="AJ5126" s="3" t="s">
        <v>79</v>
      </c>
      <c r="AK5126" s="3">
        <v>4</v>
      </c>
      <c r="AL5126" s="3">
        <v>0</v>
      </c>
    </row>
    <row r="5127" spans="31:38" x14ac:dyDescent="0.25">
      <c r="AE5127" s="3" t="str">
        <f t="shared" si="158"/>
        <v>RA_550_107.2_4_202526</v>
      </c>
      <c r="AF5127" s="3">
        <v>202526</v>
      </c>
      <c r="AG5127" s="3" t="s">
        <v>193</v>
      </c>
      <c r="AH5127" s="3">
        <v>550</v>
      </c>
      <c r="AI5127" s="3">
        <v>107.2</v>
      </c>
      <c r="AJ5127" s="3" t="s">
        <v>79</v>
      </c>
      <c r="AK5127" s="3">
        <v>4</v>
      </c>
      <c r="AL5127" s="3">
        <v>0</v>
      </c>
    </row>
    <row r="5128" spans="31:38" x14ac:dyDescent="0.25">
      <c r="AE5128" s="3" t="str">
        <f t="shared" si="158"/>
        <v>RA_552_107.2_4_202526</v>
      </c>
      <c r="AF5128" s="3">
        <v>202526</v>
      </c>
      <c r="AG5128" s="3" t="s">
        <v>193</v>
      </c>
      <c r="AH5128" s="3">
        <v>552</v>
      </c>
      <c r="AI5128" s="3">
        <v>107.2</v>
      </c>
      <c r="AJ5128" s="3" t="s">
        <v>79</v>
      </c>
      <c r="AK5128" s="3">
        <v>4</v>
      </c>
      <c r="AL5128" s="3">
        <v>0</v>
      </c>
    </row>
    <row r="5129" spans="31:38" x14ac:dyDescent="0.25">
      <c r="AE5129" s="3" t="str">
        <f t="shared" si="158"/>
        <v>RA_562_107.2_4_202526</v>
      </c>
      <c r="AF5129" s="3">
        <v>202526</v>
      </c>
      <c r="AG5129" s="3" t="s">
        <v>193</v>
      </c>
      <c r="AH5129" s="3">
        <v>562</v>
      </c>
      <c r="AI5129" s="3">
        <v>107.2</v>
      </c>
      <c r="AJ5129" s="3" t="s">
        <v>79</v>
      </c>
      <c r="AK5129" s="3">
        <v>4</v>
      </c>
      <c r="AL5129" s="3">
        <v>0</v>
      </c>
    </row>
    <row r="5130" spans="31:38" x14ac:dyDescent="0.25">
      <c r="AE5130" s="3" t="str">
        <f t="shared" si="158"/>
        <v>RA_564_107.2_4_202526</v>
      </c>
      <c r="AF5130" s="3">
        <v>202526</v>
      </c>
      <c r="AG5130" s="3" t="s">
        <v>193</v>
      </c>
      <c r="AH5130" s="3">
        <v>564</v>
      </c>
      <c r="AI5130" s="3">
        <v>107.2</v>
      </c>
      <c r="AJ5130" s="3" t="s">
        <v>79</v>
      </c>
      <c r="AK5130" s="3">
        <v>4</v>
      </c>
      <c r="AL5130" s="3">
        <v>0</v>
      </c>
    </row>
    <row r="5131" spans="31:38" x14ac:dyDescent="0.25">
      <c r="AE5131" s="3" t="str">
        <f t="shared" si="158"/>
        <v>RA_566_107.2_4_202526</v>
      </c>
      <c r="AF5131" s="3">
        <v>202526</v>
      </c>
      <c r="AG5131" s="3" t="s">
        <v>193</v>
      </c>
      <c r="AH5131" s="3">
        <v>566</v>
      </c>
      <c r="AI5131" s="3">
        <v>107.2</v>
      </c>
      <c r="AJ5131" s="3" t="s">
        <v>79</v>
      </c>
      <c r="AK5131" s="3">
        <v>4</v>
      </c>
      <c r="AL5131" s="3">
        <v>0</v>
      </c>
    </row>
    <row r="5132" spans="31:38" x14ac:dyDescent="0.25">
      <c r="AE5132" s="3" t="str">
        <f t="shared" si="158"/>
        <v>RA_568_107.2_4_202526</v>
      </c>
      <c r="AF5132" s="3">
        <v>202526</v>
      </c>
      <c r="AG5132" s="3" t="s">
        <v>193</v>
      </c>
      <c r="AH5132" s="3">
        <v>568</v>
      </c>
      <c r="AI5132" s="3">
        <v>107.2</v>
      </c>
      <c r="AJ5132" s="3" t="s">
        <v>79</v>
      </c>
      <c r="AK5132" s="3">
        <v>4</v>
      </c>
      <c r="AL5132" s="3">
        <v>0</v>
      </c>
    </row>
    <row r="5133" spans="31:38" x14ac:dyDescent="0.25">
      <c r="AE5133" s="3" t="str">
        <f t="shared" si="158"/>
        <v>RA_572_107.2_4_202526</v>
      </c>
      <c r="AF5133" s="3">
        <v>202526</v>
      </c>
      <c r="AG5133" s="3" t="s">
        <v>193</v>
      </c>
      <c r="AH5133" s="3">
        <v>572</v>
      </c>
      <c r="AI5133" s="3">
        <v>107.2</v>
      </c>
      <c r="AJ5133" s="3" t="s">
        <v>79</v>
      </c>
      <c r="AK5133" s="3">
        <v>4</v>
      </c>
      <c r="AL5133" s="3">
        <v>0</v>
      </c>
    </row>
    <row r="5134" spans="31:38" x14ac:dyDescent="0.25">
      <c r="AE5134" s="3" t="str">
        <f t="shared" si="158"/>
        <v>RA_576_107.2_4_202526</v>
      </c>
      <c r="AF5134" s="3">
        <v>202526</v>
      </c>
      <c r="AG5134" s="3" t="s">
        <v>193</v>
      </c>
      <c r="AH5134" s="3">
        <v>576</v>
      </c>
      <c r="AI5134" s="3">
        <v>107.2</v>
      </c>
      <c r="AJ5134" s="3" t="s">
        <v>79</v>
      </c>
      <c r="AK5134" s="3">
        <v>4</v>
      </c>
      <c r="AL5134" s="3">
        <v>0</v>
      </c>
    </row>
    <row r="5135" spans="31:38" x14ac:dyDescent="0.25">
      <c r="AE5135" s="3" t="str">
        <f t="shared" si="158"/>
        <v>RA_584_107.2_4_202526</v>
      </c>
      <c r="AF5135" s="3">
        <v>202526</v>
      </c>
      <c r="AG5135" s="3" t="s">
        <v>193</v>
      </c>
      <c r="AH5135" s="3">
        <v>584</v>
      </c>
      <c r="AI5135" s="3">
        <v>107.2</v>
      </c>
      <c r="AJ5135" s="3" t="s">
        <v>79</v>
      </c>
      <c r="AK5135" s="3">
        <v>4</v>
      </c>
      <c r="AL5135" s="3">
        <v>66</v>
      </c>
    </row>
    <row r="5136" spans="31:38" x14ac:dyDescent="0.25">
      <c r="AE5136" s="3" t="str">
        <f t="shared" si="158"/>
        <v>RA_544_107.2_4_202526</v>
      </c>
      <c r="AF5136" s="3">
        <v>202526</v>
      </c>
      <c r="AG5136" s="3" t="s">
        <v>193</v>
      </c>
      <c r="AH5136" s="3">
        <v>544</v>
      </c>
      <c r="AI5136" s="3">
        <v>107.2</v>
      </c>
      <c r="AJ5136" s="3" t="s">
        <v>79</v>
      </c>
      <c r="AK5136" s="3">
        <v>4</v>
      </c>
      <c r="AL5136" s="3">
        <v>0</v>
      </c>
    </row>
    <row r="5137" spans="31:38" x14ac:dyDescent="0.25">
      <c r="AE5137" s="3" t="str">
        <f t="shared" si="158"/>
        <v>RA_542_107.2_4_202526</v>
      </c>
      <c r="AF5137" s="3">
        <v>202526</v>
      </c>
      <c r="AG5137" s="3" t="s">
        <v>193</v>
      </c>
      <c r="AH5137" s="3">
        <v>542</v>
      </c>
      <c r="AI5137" s="3">
        <v>107.2</v>
      </c>
      <c r="AJ5137" s="3" t="s">
        <v>79</v>
      </c>
      <c r="AK5137" s="3">
        <v>4</v>
      </c>
      <c r="AL5137" s="3">
        <v>0</v>
      </c>
    </row>
    <row r="5138" spans="31:38" x14ac:dyDescent="0.25">
      <c r="AE5138" s="3" t="str">
        <f t="shared" si="158"/>
        <v>RA_574_107.2_4_202526</v>
      </c>
      <c r="AF5138" s="3">
        <v>202526</v>
      </c>
      <c r="AG5138" s="3" t="s">
        <v>193</v>
      </c>
      <c r="AH5138" s="3">
        <v>574</v>
      </c>
      <c r="AI5138" s="3">
        <v>107.2</v>
      </c>
      <c r="AJ5138" s="3" t="s">
        <v>79</v>
      </c>
      <c r="AK5138" s="3">
        <v>4</v>
      </c>
      <c r="AL5138" s="3">
        <v>0</v>
      </c>
    </row>
    <row r="5139" spans="31:38" x14ac:dyDescent="0.25">
      <c r="AE5139" s="3" t="str">
        <f t="shared" si="158"/>
        <v>RA_514_107.2_4_202526</v>
      </c>
      <c r="AF5139" s="3">
        <v>202526</v>
      </c>
      <c r="AG5139" s="3" t="s">
        <v>193</v>
      </c>
      <c r="AH5139" s="3">
        <v>514</v>
      </c>
      <c r="AI5139" s="3">
        <v>107.2</v>
      </c>
      <c r="AJ5139" s="3" t="s">
        <v>79</v>
      </c>
      <c r="AK5139" s="3">
        <v>4</v>
      </c>
      <c r="AL5139" s="3">
        <v>0</v>
      </c>
    </row>
    <row r="5140" spans="31:38" x14ac:dyDescent="0.25">
      <c r="AE5140" s="3" t="str">
        <f t="shared" si="158"/>
        <v>RA_545_107.2_4_202526</v>
      </c>
      <c r="AF5140" s="3">
        <v>202526</v>
      </c>
      <c r="AG5140" s="3" t="s">
        <v>193</v>
      </c>
      <c r="AH5140" s="3">
        <v>545</v>
      </c>
      <c r="AI5140" s="3">
        <v>107.2</v>
      </c>
      <c r="AJ5140" s="3" t="s">
        <v>79</v>
      </c>
      <c r="AK5140" s="3">
        <v>4</v>
      </c>
      <c r="AL5140" s="3">
        <v>0</v>
      </c>
    </row>
    <row r="5141" spans="31:38" x14ac:dyDescent="0.25">
      <c r="AE5141" s="3" t="str">
        <f t="shared" si="158"/>
        <v>RA_512_107.2_4_202526</v>
      </c>
      <c r="AF5141" s="3">
        <v>202526</v>
      </c>
      <c r="AG5141" s="3" t="s">
        <v>193</v>
      </c>
      <c r="AH5141" s="3">
        <v>512</v>
      </c>
      <c r="AI5141" s="3">
        <v>107.2</v>
      </c>
      <c r="AJ5141" s="3" t="s">
        <v>79</v>
      </c>
      <c r="AK5141" s="3">
        <v>4</v>
      </c>
      <c r="AL5141" s="3">
        <v>0</v>
      </c>
    </row>
    <row r="5142" spans="31:38" x14ac:dyDescent="0.25">
      <c r="AE5142" s="3" t="str">
        <f t="shared" si="158"/>
        <v>RA_586_107.2_4_202526</v>
      </c>
      <c r="AF5142" s="3">
        <v>202526</v>
      </c>
      <c r="AG5142" s="3" t="s">
        <v>193</v>
      </c>
      <c r="AH5142" s="3">
        <v>586</v>
      </c>
      <c r="AI5142" s="3">
        <v>107.2</v>
      </c>
      <c r="AJ5142" s="3" t="s">
        <v>79</v>
      </c>
      <c r="AK5142" s="3">
        <v>4</v>
      </c>
      <c r="AL5142" s="3">
        <v>972.81700000000001</v>
      </c>
    </row>
    <row r="5143" spans="31:38" x14ac:dyDescent="0.25">
      <c r="AE5143" s="3" t="str">
        <f t="shared" si="158"/>
        <v>RA_516_107.2_4_202526</v>
      </c>
      <c r="AF5143" s="3">
        <v>202526</v>
      </c>
      <c r="AG5143" s="3" t="s">
        <v>193</v>
      </c>
      <c r="AH5143" s="3">
        <v>516</v>
      </c>
      <c r="AI5143" s="3">
        <v>107.2</v>
      </c>
      <c r="AJ5143" s="3" t="s">
        <v>79</v>
      </c>
      <c r="AK5143" s="3">
        <v>4</v>
      </c>
      <c r="AL5143" s="3">
        <v>0</v>
      </c>
    </row>
    <row r="5144" spans="31:38" x14ac:dyDescent="0.25">
      <c r="AE5144" s="3" t="str">
        <f t="shared" si="158"/>
        <v>RA_518_107.2_4_202526</v>
      </c>
      <c r="AF5144" s="3">
        <v>202526</v>
      </c>
      <c r="AG5144" s="3" t="s">
        <v>193</v>
      </c>
      <c r="AH5144" s="3">
        <v>518</v>
      </c>
      <c r="AI5144" s="3">
        <v>107.2</v>
      </c>
      <c r="AJ5144" s="3" t="s">
        <v>79</v>
      </c>
      <c r="AK5144" s="3">
        <v>4</v>
      </c>
      <c r="AL5144" s="3">
        <v>0</v>
      </c>
    </row>
    <row r="5145" spans="31:38" x14ac:dyDescent="0.25">
      <c r="AE5145" s="3" t="str">
        <f t="shared" si="158"/>
        <v>RA_520_107.2_4_202526</v>
      </c>
      <c r="AF5145" s="3">
        <v>202526</v>
      </c>
      <c r="AG5145" s="3" t="s">
        <v>193</v>
      </c>
      <c r="AH5145" s="3">
        <v>520</v>
      </c>
      <c r="AI5145" s="3">
        <v>107.2</v>
      </c>
      <c r="AJ5145" s="3" t="s">
        <v>79</v>
      </c>
      <c r="AK5145" s="3">
        <v>4</v>
      </c>
      <c r="AL5145" s="3">
        <v>0</v>
      </c>
    </row>
    <row r="5146" spans="31:38" x14ac:dyDescent="0.25">
      <c r="AE5146" s="3" t="str">
        <f t="shared" si="158"/>
        <v>RA_522_107.2_4_202526</v>
      </c>
      <c r="AF5146" s="3">
        <v>202526</v>
      </c>
      <c r="AG5146" s="3" t="s">
        <v>193</v>
      </c>
      <c r="AH5146" s="3">
        <v>522</v>
      </c>
      <c r="AI5146" s="3">
        <v>107.2</v>
      </c>
      <c r="AJ5146" s="3" t="s">
        <v>79</v>
      </c>
      <c r="AK5146" s="3">
        <v>4</v>
      </c>
      <c r="AL5146" s="3">
        <v>0</v>
      </c>
    </row>
    <row r="5147" spans="31:38" x14ac:dyDescent="0.25">
      <c r="AE5147" s="3" t="str">
        <f t="shared" si="158"/>
        <v>RA_524_107.2_4_202526</v>
      </c>
      <c r="AF5147" s="3">
        <v>202526</v>
      </c>
      <c r="AG5147" s="3" t="s">
        <v>193</v>
      </c>
      <c r="AH5147" s="3">
        <v>524</v>
      </c>
      <c r="AI5147" s="3">
        <v>107.2</v>
      </c>
      <c r="AJ5147" s="3" t="s">
        <v>79</v>
      </c>
      <c r="AK5147" s="3">
        <v>4</v>
      </c>
      <c r="AL5147" s="3">
        <v>0</v>
      </c>
    </row>
    <row r="5148" spans="31:38" x14ac:dyDescent="0.25">
      <c r="AE5148" s="3" t="str">
        <f t="shared" si="158"/>
        <v>RA_540_107.2_4_202526</v>
      </c>
      <c r="AF5148" s="3">
        <v>202526</v>
      </c>
      <c r="AG5148" s="3" t="s">
        <v>193</v>
      </c>
      <c r="AH5148" s="3">
        <v>540</v>
      </c>
      <c r="AI5148" s="3">
        <v>107.2</v>
      </c>
      <c r="AJ5148" s="3" t="s">
        <v>79</v>
      </c>
      <c r="AK5148" s="3">
        <v>4</v>
      </c>
      <c r="AL5148" s="3">
        <v>0</v>
      </c>
    </row>
    <row r="5149" spans="31:38" x14ac:dyDescent="0.25">
      <c r="AE5149" s="3" t="str">
        <f t="shared" si="158"/>
        <v>RA_528_107.2_4_202526</v>
      </c>
      <c r="AF5149" s="3">
        <v>202526</v>
      </c>
      <c r="AG5149" s="3" t="s">
        <v>193</v>
      </c>
      <c r="AH5149" s="3">
        <v>528</v>
      </c>
      <c r="AI5149" s="3">
        <v>107.2</v>
      </c>
      <c r="AJ5149" s="3" t="s">
        <v>79</v>
      </c>
      <c r="AK5149" s="3">
        <v>4</v>
      </c>
      <c r="AL5149" s="3">
        <v>0</v>
      </c>
    </row>
    <row r="5150" spans="31:38" x14ac:dyDescent="0.25">
      <c r="AE5150" s="3" t="str">
        <f t="shared" si="158"/>
        <v>RA_530_107.2_4_202526</v>
      </c>
      <c r="AF5150" s="3">
        <v>202526</v>
      </c>
      <c r="AG5150" s="3" t="s">
        <v>193</v>
      </c>
      <c r="AH5150" s="3">
        <v>530</v>
      </c>
      <c r="AI5150" s="3">
        <v>107.2</v>
      </c>
      <c r="AJ5150" s="3" t="s">
        <v>79</v>
      </c>
      <c r="AK5150" s="3">
        <v>4</v>
      </c>
      <c r="AL5150" s="3">
        <v>0</v>
      </c>
    </row>
    <row r="5151" spans="31:38" x14ac:dyDescent="0.25">
      <c r="AE5151" s="3" t="str">
        <f t="shared" si="158"/>
        <v>RA_532_107.2_4_202526</v>
      </c>
      <c r="AF5151" s="3">
        <v>202526</v>
      </c>
      <c r="AG5151" s="3" t="s">
        <v>193</v>
      </c>
      <c r="AH5151" s="3">
        <v>532</v>
      </c>
      <c r="AI5151" s="3">
        <v>107.2</v>
      </c>
      <c r="AJ5151" s="3" t="s">
        <v>79</v>
      </c>
      <c r="AK5151" s="3">
        <v>4</v>
      </c>
      <c r="AL5151" s="3">
        <v>0</v>
      </c>
    </row>
    <row r="5152" spans="31:38" x14ac:dyDescent="0.25">
      <c r="AE5152" s="3" t="str">
        <f t="shared" si="158"/>
        <v>RA_534_107.2_4_202526</v>
      </c>
      <c r="AF5152" s="3">
        <v>202526</v>
      </c>
      <c r="AG5152" s="3" t="s">
        <v>193</v>
      </c>
      <c r="AH5152" s="3">
        <v>534</v>
      </c>
      <c r="AI5152" s="3">
        <v>107.2</v>
      </c>
      <c r="AJ5152" s="3" t="s">
        <v>79</v>
      </c>
      <c r="AK5152" s="3">
        <v>4</v>
      </c>
      <c r="AL5152" s="3">
        <v>0</v>
      </c>
    </row>
    <row r="5153" spans="31:38" x14ac:dyDescent="0.25">
      <c r="AE5153" s="3" t="str">
        <f t="shared" si="158"/>
        <v>RA_536_107.2_4_202526</v>
      </c>
      <c r="AF5153" s="3">
        <v>202526</v>
      </c>
      <c r="AG5153" s="3" t="s">
        <v>193</v>
      </c>
      <c r="AH5153" s="3">
        <v>536</v>
      </c>
      <c r="AI5153" s="3">
        <v>107.2</v>
      </c>
      <c r="AJ5153" s="3" t="s">
        <v>79</v>
      </c>
      <c r="AK5153" s="3">
        <v>4</v>
      </c>
      <c r="AL5153" s="3">
        <v>0</v>
      </c>
    </row>
    <row r="5154" spans="31:38" x14ac:dyDescent="0.25">
      <c r="AE5154" s="3" t="str">
        <f t="shared" si="158"/>
        <v>RA_538_107.2_4_202526</v>
      </c>
      <c r="AF5154" s="3">
        <v>202526</v>
      </c>
      <c r="AG5154" s="3" t="s">
        <v>193</v>
      </c>
      <c r="AH5154" s="3">
        <v>538</v>
      </c>
      <c r="AI5154" s="3">
        <v>107.2</v>
      </c>
      <c r="AJ5154" s="3" t="s">
        <v>79</v>
      </c>
      <c r="AK5154" s="3">
        <v>4</v>
      </c>
      <c r="AL5154" s="3">
        <v>0</v>
      </c>
    </row>
    <row r="5155" spans="31:38" x14ac:dyDescent="0.25">
      <c r="AE5155" s="3" t="str">
        <f t="shared" si="158"/>
        <v>RA_526_107.2_4_202526</v>
      </c>
      <c r="AF5155" s="3">
        <v>202526</v>
      </c>
      <c r="AG5155" s="3" t="s">
        <v>193</v>
      </c>
      <c r="AH5155" s="3">
        <v>526</v>
      </c>
      <c r="AI5155" s="3">
        <v>107.2</v>
      </c>
      <c r="AJ5155" s="3" t="s">
        <v>79</v>
      </c>
      <c r="AK5155" s="3">
        <v>4</v>
      </c>
      <c r="AL5155" s="3">
        <v>0</v>
      </c>
    </row>
    <row r="5156" spans="31:38" x14ac:dyDescent="0.25">
      <c r="AE5156" s="3" t="str">
        <f t="shared" si="158"/>
        <v>RA_582_107.2_4_202425</v>
      </c>
      <c r="AF5156" s="3">
        <v>202425</v>
      </c>
      <c r="AG5156" s="3" t="s">
        <v>193</v>
      </c>
      <c r="AH5156" s="3">
        <v>582</v>
      </c>
      <c r="AI5156" s="3">
        <v>107.2</v>
      </c>
      <c r="AJ5156" s="3" t="s">
        <v>79</v>
      </c>
      <c r="AK5156" s="3">
        <v>4</v>
      </c>
      <c r="AL5156" s="3">
        <v>181</v>
      </c>
    </row>
    <row r="5157" spans="31:38" x14ac:dyDescent="0.25">
      <c r="AE5157" s="3" t="str">
        <f t="shared" si="158"/>
        <v>RA_546_107.2_4_202425</v>
      </c>
      <c r="AF5157" s="3">
        <v>202425</v>
      </c>
      <c r="AG5157" s="3" t="s">
        <v>193</v>
      </c>
      <c r="AH5157" s="3">
        <v>546</v>
      </c>
      <c r="AI5157" s="3">
        <v>107.2</v>
      </c>
      <c r="AJ5157" s="3" t="s">
        <v>79</v>
      </c>
      <c r="AK5157" s="3">
        <v>4</v>
      </c>
      <c r="AL5157" s="3">
        <v>0</v>
      </c>
    </row>
    <row r="5158" spans="31:38" x14ac:dyDescent="0.25">
      <c r="AE5158" s="3" t="str">
        <f t="shared" si="158"/>
        <v>RA_548_107.2_4_202425</v>
      </c>
      <c r="AF5158" s="3">
        <v>202425</v>
      </c>
      <c r="AG5158" s="3" t="s">
        <v>193</v>
      </c>
      <c r="AH5158" s="3">
        <v>548</v>
      </c>
      <c r="AI5158" s="3">
        <v>107.2</v>
      </c>
      <c r="AJ5158" s="3" t="s">
        <v>79</v>
      </c>
      <c r="AK5158" s="3">
        <v>4</v>
      </c>
      <c r="AL5158" s="3">
        <v>0</v>
      </c>
    </row>
    <row r="5159" spans="31:38" x14ac:dyDescent="0.25">
      <c r="AE5159" s="3" t="str">
        <f t="shared" si="158"/>
        <v>RA_550_107.2_4_202425</v>
      </c>
      <c r="AF5159" s="3">
        <v>202425</v>
      </c>
      <c r="AG5159" s="3" t="s">
        <v>193</v>
      </c>
      <c r="AH5159" s="3">
        <v>550</v>
      </c>
      <c r="AI5159" s="3">
        <v>107.2</v>
      </c>
      <c r="AJ5159" s="3" t="s">
        <v>79</v>
      </c>
      <c r="AK5159" s="3">
        <v>4</v>
      </c>
      <c r="AL5159" s="3">
        <v>0</v>
      </c>
    </row>
    <row r="5160" spans="31:38" x14ac:dyDescent="0.25">
      <c r="AE5160" s="3" t="str">
        <f t="shared" si="158"/>
        <v>RA_552_107.2_4_202425</v>
      </c>
      <c r="AF5160" s="3">
        <v>202425</v>
      </c>
      <c r="AG5160" s="3" t="s">
        <v>193</v>
      </c>
      <c r="AH5160" s="3">
        <v>552</v>
      </c>
      <c r="AI5160" s="3">
        <v>107.2</v>
      </c>
      <c r="AJ5160" s="3" t="s">
        <v>79</v>
      </c>
      <c r="AK5160" s="3">
        <v>4</v>
      </c>
      <c r="AL5160" s="3">
        <v>0</v>
      </c>
    </row>
    <row r="5161" spans="31:38" x14ac:dyDescent="0.25">
      <c r="AE5161" s="3" t="str">
        <f t="shared" si="158"/>
        <v>RA_562_107.2_4_202425</v>
      </c>
      <c r="AF5161" s="3">
        <v>202425</v>
      </c>
      <c r="AG5161" s="3" t="s">
        <v>193</v>
      </c>
      <c r="AH5161" s="3">
        <v>562</v>
      </c>
      <c r="AI5161" s="3">
        <v>107.2</v>
      </c>
      <c r="AJ5161" s="3" t="s">
        <v>79</v>
      </c>
      <c r="AK5161" s="3">
        <v>4</v>
      </c>
      <c r="AL5161" s="3">
        <v>0</v>
      </c>
    </row>
    <row r="5162" spans="31:38" x14ac:dyDescent="0.25">
      <c r="AE5162" s="3" t="str">
        <f t="shared" si="158"/>
        <v>RA_564_107.2_4_202425</v>
      </c>
      <c r="AF5162" s="3">
        <v>202425</v>
      </c>
      <c r="AG5162" s="3" t="s">
        <v>193</v>
      </c>
      <c r="AH5162" s="3">
        <v>564</v>
      </c>
      <c r="AI5162" s="3">
        <v>107.2</v>
      </c>
      <c r="AJ5162" s="3" t="s">
        <v>79</v>
      </c>
      <c r="AK5162" s="3">
        <v>4</v>
      </c>
      <c r="AL5162" s="3">
        <v>0</v>
      </c>
    </row>
    <row r="5163" spans="31:38" x14ac:dyDescent="0.25">
      <c r="AE5163" s="3" t="str">
        <f t="shared" si="158"/>
        <v>RA_566_107.2_4_202425</v>
      </c>
      <c r="AF5163" s="3">
        <v>202425</v>
      </c>
      <c r="AG5163" s="3" t="s">
        <v>193</v>
      </c>
      <c r="AH5163" s="3">
        <v>566</v>
      </c>
      <c r="AI5163" s="3">
        <v>107.2</v>
      </c>
      <c r="AJ5163" s="3" t="s">
        <v>79</v>
      </c>
      <c r="AK5163" s="3">
        <v>4</v>
      </c>
      <c r="AL5163" s="3">
        <v>0</v>
      </c>
    </row>
    <row r="5164" spans="31:38" x14ac:dyDescent="0.25">
      <c r="AE5164" s="3" t="str">
        <f t="shared" si="158"/>
        <v>RA_568_107.2_4_202425</v>
      </c>
      <c r="AF5164" s="3">
        <v>202425</v>
      </c>
      <c r="AG5164" s="3" t="s">
        <v>193</v>
      </c>
      <c r="AH5164" s="3">
        <v>568</v>
      </c>
      <c r="AI5164" s="3">
        <v>107.2</v>
      </c>
      <c r="AJ5164" s="3" t="s">
        <v>79</v>
      </c>
      <c r="AK5164" s="3">
        <v>4</v>
      </c>
      <c r="AL5164" s="3">
        <v>0</v>
      </c>
    </row>
    <row r="5165" spans="31:38" x14ac:dyDescent="0.25">
      <c r="AE5165" s="3" t="str">
        <f t="shared" si="158"/>
        <v>RA_572_107.2_4_202425</v>
      </c>
      <c r="AF5165" s="3">
        <v>202425</v>
      </c>
      <c r="AG5165" s="3" t="s">
        <v>193</v>
      </c>
      <c r="AH5165" s="3">
        <v>572</v>
      </c>
      <c r="AI5165" s="3">
        <v>107.2</v>
      </c>
      <c r="AJ5165" s="3" t="s">
        <v>79</v>
      </c>
      <c r="AK5165" s="3">
        <v>4</v>
      </c>
      <c r="AL5165" s="3">
        <v>0</v>
      </c>
    </row>
    <row r="5166" spans="31:38" x14ac:dyDescent="0.25">
      <c r="AE5166" s="3" t="str">
        <f t="shared" si="158"/>
        <v>RA_576_107.2_4_202425</v>
      </c>
      <c r="AF5166" s="3">
        <v>202425</v>
      </c>
      <c r="AG5166" s="3" t="s">
        <v>193</v>
      </c>
      <c r="AH5166" s="3">
        <v>576</v>
      </c>
      <c r="AI5166" s="3">
        <v>107.2</v>
      </c>
      <c r="AJ5166" s="3" t="s">
        <v>79</v>
      </c>
      <c r="AK5166" s="3">
        <v>4</v>
      </c>
      <c r="AL5166" s="3">
        <v>0</v>
      </c>
    </row>
    <row r="5167" spans="31:38" x14ac:dyDescent="0.25">
      <c r="AE5167" s="3" t="str">
        <f t="shared" si="158"/>
        <v>RA_584_107.2_4_202425</v>
      </c>
      <c r="AF5167" s="3">
        <v>202425</v>
      </c>
      <c r="AG5167" s="3" t="s">
        <v>193</v>
      </c>
      <c r="AH5167" s="3">
        <v>584</v>
      </c>
      <c r="AI5167" s="3">
        <v>107.2</v>
      </c>
      <c r="AJ5167" s="3" t="s">
        <v>79</v>
      </c>
      <c r="AK5167" s="3">
        <v>4</v>
      </c>
      <c r="AL5167" s="3">
        <v>119</v>
      </c>
    </row>
    <row r="5168" spans="31:38" x14ac:dyDescent="0.25">
      <c r="AE5168" s="3" t="str">
        <f t="shared" si="158"/>
        <v>RA_544_107.2_4_202425</v>
      </c>
      <c r="AF5168" s="3">
        <v>202425</v>
      </c>
      <c r="AG5168" s="3" t="s">
        <v>193</v>
      </c>
      <c r="AH5168" s="3">
        <v>544</v>
      </c>
      <c r="AI5168" s="3">
        <v>107.2</v>
      </c>
      <c r="AJ5168" s="3" t="s">
        <v>79</v>
      </c>
      <c r="AK5168" s="3">
        <v>4</v>
      </c>
      <c r="AL5168" s="3">
        <v>0</v>
      </c>
    </row>
    <row r="5169" spans="31:38" x14ac:dyDescent="0.25">
      <c r="AE5169" s="3" t="str">
        <f t="shared" si="158"/>
        <v>RA_542_107.2_4_202425</v>
      </c>
      <c r="AF5169" s="3">
        <v>202425</v>
      </c>
      <c r="AG5169" s="3" t="s">
        <v>193</v>
      </c>
      <c r="AH5169" s="3">
        <v>542</v>
      </c>
      <c r="AI5169" s="3">
        <v>107.2</v>
      </c>
      <c r="AJ5169" s="3" t="s">
        <v>79</v>
      </c>
      <c r="AK5169" s="3">
        <v>4</v>
      </c>
      <c r="AL5169" s="3">
        <v>0</v>
      </c>
    </row>
    <row r="5170" spans="31:38" x14ac:dyDescent="0.25">
      <c r="AE5170" s="3" t="str">
        <f t="shared" si="158"/>
        <v>RA_574_107.2_4_202425</v>
      </c>
      <c r="AF5170" s="3">
        <v>202425</v>
      </c>
      <c r="AG5170" s="3" t="s">
        <v>193</v>
      </c>
      <c r="AH5170" s="3">
        <v>574</v>
      </c>
      <c r="AI5170" s="3">
        <v>107.2</v>
      </c>
      <c r="AJ5170" s="3" t="s">
        <v>79</v>
      </c>
      <c r="AK5170" s="3">
        <v>4</v>
      </c>
      <c r="AL5170" s="3">
        <v>0</v>
      </c>
    </row>
    <row r="5171" spans="31:38" x14ac:dyDescent="0.25">
      <c r="AE5171" s="3" t="str">
        <f t="shared" si="158"/>
        <v>RA_514_107.2_4_202425</v>
      </c>
      <c r="AF5171" s="3">
        <v>202425</v>
      </c>
      <c r="AG5171" s="3" t="s">
        <v>193</v>
      </c>
      <c r="AH5171" s="3">
        <v>514</v>
      </c>
      <c r="AI5171" s="3">
        <v>107.2</v>
      </c>
      <c r="AJ5171" s="3" t="s">
        <v>79</v>
      </c>
      <c r="AK5171" s="3">
        <v>4</v>
      </c>
      <c r="AL5171" s="3">
        <v>0</v>
      </c>
    </row>
    <row r="5172" spans="31:38" x14ac:dyDescent="0.25">
      <c r="AE5172" s="3" t="str">
        <f t="shared" si="158"/>
        <v>RA_545_107.2_4_202425</v>
      </c>
      <c r="AF5172" s="3">
        <v>202425</v>
      </c>
      <c r="AG5172" s="3" t="s">
        <v>193</v>
      </c>
      <c r="AH5172" s="3">
        <v>545</v>
      </c>
      <c r="AI5172" s="3">
        <v>107.2</v>
      </c>
      <c r="AJ5172" s="3" t="s">
        <v>79</v>
      </c>
      <c r="AK5172" s="3">
        <v>4</v>
      </c>
      <c r="AL5172" s="3">
        <v>0</v>
      </c>
    </row>
    <row r="5173" spans="31:38" x14ac:dyDescent="0.25">
      <c r="AE5173" s="3" t="str">
        <f t="shared" si="158"/>
        <v>RA_512_107.2_4_202425</v>
      </c>
      <c r="AF5173" s="3">
        <v>202425</v>
      </c>
      <c r="AG5173" s="3" t="s">
        <v>193</v>
      </c>
      <c r="AH5173" s="3">
        <v>512</v>
      </c>
      <c r="AI5173" s="3">
        <v>107.2</v>
      </c>
      <c r="AJ5173" s="3" t="s">
        <v>79</v>
      </c>
      <c r="AK5173" s="3">
        <v>4</v>
      </c>
      <c r="AL5173" s="3">
        <v>0</v>
      </c>
    </row>
    <row r="5174" spans="31:38" x14ac:dyDescent="0.25">
      <c r="AE5174" s="3" t="str">
        <f t="shared" si="158"/>
        <v>RA_586_107.2_4_202425</v>
      </c>
      <c r="AF5174" s="3">
        <v>202425</v>
      </c>
      <c r="AG5174" s="3" t="s">
        <v>193</v>
      </c>
      <c r="AH5174" s="3">
        <v>586</v>
      </c>
      <c r="AI5174" s="3">
        <v>107.2</v>
      </c>
      <c r="AJ5174" s="3" t="s">
        <v>79</v>
      </c>
      <c r="AK5174" s="3">
        <v>4</v>
      </c>
      <c r="AL5174" s="3">
        <v>953.54200000000003</v>
      </c>
    </row>
    <row r="5175" spans="31:38" x14ac:dyDescent="0.25">
      <c r="AE5175" s="3" t="str">
        <f t="shared" si="158"/>
        <v>RA_516_107.2_4_202425</v>
      </c>
      <c r="AF5175" s="3">
        <v>202425</v>
      </c>
      <c r="AG5175" s="3" t="s">
        <v>193</v>
      </c>
      <c r="AH5175" s="3">
        <v>516</v>
      </c>
      <c r="AI5175" s="3">
        <v>107.2</v>
      </c>
      <c r="AJ5175" s="3" t="s">
        <v>79</v>
      </c>
      <c r="AK5175" s="3">
        <v>4</v>
      </c>
      <c r="AL5175" s="3">
        <v>0</v>
      </c>
    </row>
    <row r="5176" spans="31:38" x14ac:dyDescent="0.25">
      <c r="AE5176" s="3" t="str">
        <f t="shared" si="158"/>
        <v>RA_518_107.2_4_202425</v>
      </c>
      <c r="AF5176" s="3">
        <v>202425</v>
      </c>
      <c r="AG5176" s="3" t="s">
        <v>193</v>
      </c>
      <c r="AH5176" s="3">
        <v>518</v>
      </c>
      <c r="AI5176" s="3">
        <v>107.2</v>
      </c>
      <c r="AJ5176" s="3" t="s">
        <v>79</v>
      </c>
      <c r="AK5176" s="3">
        <v>4</v>
      </c>
      <c r="AL5176" s="3">
        <v>0</v>
      </c>
    </row>
    <row r="5177" spans="31:38" x14ac:dyDescent="0.25">
      <c r="AE5177" s="3" t="str">
        <f t="shared" si="158"/>
        <v>RA_520_107.2_4_202425</v>
      </c>
      <c r="AF5177" s="3">
        <v>202425</v>
      </c>
      <c r="AG5177" s="3" t="s">
        <v>193</v>
      </c>
      <c r="AH5177" s="3">
        <v>520</v>
      </c>
      <c r="AI5177" s="3">
        <v>107.2</v>
      </c>
      <c r="AJ5177" s="3" t="s">
        <v>79</v>
      </c>
      <c r="AK5177" s="3">
        <v>4</v>
      </c>
      <c r="AL5177" s="3">
        <v>0</v>
      </c>
    </row>
    <row r="5178" spans="31:38" x14ac:dyDescent="0.25">
      <c r="AE5178" s="3" t="str">
        <f t="shared" si="158"/>
        <v>RA_522_107.2_4_202425</v>
      </c>
      <c r="AF5178" s="3">
        <v>202425</v>
      </c>
      <c r="AG5178" s="3" t="s">
        <v>193</v>
      </c>
      <c r="AH5178" s="3">
        <v>522</v>
      </c>
      <c r="AI5178" s="3">
        <v>107.2</v>
      </c>
      <c r="AJ5178" s="3" t="s">
        <v>79</v>
      </c>
      <c r="AK5178" s="3">
        <v>4</v>
      </c>
      <c r="AL5178" s="3">
        <v>0</v>
      </c>
    </row>
    <row r="5179" spans="31:38" x14ac:dyDescent="0.25">
      <c r="AE5179" s="3" t="str">
        <f t="shared" si="158"/>
        <v>RA_524_107.2_4_202425</v>
      </c>
      <c r="AF5179" s="3">
        <v>202425</v>
      </c>
      <c r="AG5179" s="3" t="s">
        <v>193</v>
      </c>
      <c r="AH5179" s="3">
        <v>524</v>
      </c>
      <c r="AI5179" s="3">
        <v>107.2</v>
      </c>
      <c r="AJ5179" s="3" t="s">
        <v>79</v>
      </c>
      <c r="AK5179" s="3">
        <v>4</v>
      </c>
      <c r="AL5179" s="3">
        <v>0</v>
      </c>
    </row>
    <row r="5180" spans="31:38" x14ac:dyDescent="0.25">
      <c r="AE5180" s="3" t="str">
        <f t="shared" si="158"/>
        <v>RA_540_107.2_4_202425</v>
      </c>
      <c r="AF5180" s="3">
        <v>202425</v>
      </c>
      <c r="AG5180" s="3" t="s">
        <v>193</v>
      </c>
      <c r="AH5180" s="3">
        <v>540</v>
      </c>
      <c r="AI5180" s="3">
        <v>107.2</v>
      </c>
      <c r="AJ5180" s="3" t="s">
        <v>79</v>
      </c>
      <c r="AK5180" s="3">
        <v>4</v>
      </c>
      <c r="AL5180" s="3">
        <v>0</v>
      </c>
    </row>
    <row r="5181" spans="31:38" x14ac:dyDescent="0.25">
      <c r="AE5181" s="3" t="str">
        <f t="shared" si="158"/>
        <v>RA_528_107.2_4_202425</v>
      </c>
      <c r="AF5181" s="3">
        <v>202425</v>
      </c>
      <c r="AG5181" s="3" t="s">
        <v>193</v>
      </c>
      <c r="AH5181" s="3">
        <v>528</v>
      </c>
      <c r="AI5181" s="3">
        <v>107.2</v>
      </c>
      <c r="AJ5181" s="3" t="s">
        <v>79</v>
      </c>
      <c r="AK5181" s="3">
        <v>4</v>
      </c>
      <c r="AL5181" s="3">
        <v>0</v>
      </c>
    </row>
    <row r="5182" spans="31:38" x14ac:dyDescent="0.25">
      <c r="AE5182" s="3" t="str">
        <f t="shared" si="158"/>
        <v>RA_530_107.2_4_202425</v>
      </c>
      <c r="AF5182" s="3">
        <v>202425</v>
      </c>
      <c r="AG5182" s="3" t="s">
        <v>193</v>
      </c>
      <c r="AH5182" s="3">
        <v>530</v>
      </c>
      <c r="AI5182" s="3">
        <v>107.2</v>
      </c>
      <c r="AJ5182" s="3" t="s">
        <v>79</v>
      </c>
      <c r="AK5182" s="3">
        <v>4</v>
      </c>
      <c r="AL5182" s="3">
        <v>0</v>
      </c>
    </row>
    <row r="5183" spans="31:38" x14ac:dyDescent="0.25">
      <c r="AE5183" s="3" t="str">
        <f t="shared" si="158"/>
        <v>RA_532_107.2_4_202425</v>
      </c>
      <c r="AF5183" s="3">
        <v>202425</v>
      </c>
      <c r="AG5183" s="3" t="s">
        <v>193</v>
      </c>
      <c r="AH5183" s="3">
        <v>532</v>
      </c>
      <c r="AI5183" s="3">
        <v>107.2</v>
      </c>
      <c r="AJ5183" s="3" t="s">
        <v>79</v>
      </c>
      <c r="AK5183" s="3">
        <v>4</v>
      </c>
      <c r="AL5183" s="3">
        <v>0</v>
      </c>
    </row>
    <row r="5184" spans="31:38" x14ac:dyDescent="0.25">
      <c r="AE5184" s="3" t="str">
        <f t="shared" si="158"/>
        <v>RA_534_107.2_4_202425</v>
      </c>
      <c r="AF5184" s="3">
        <v>202425</v>
      </c>
      <c r="AG5184" s="3" t="s">
        <v>193</v>
      </c>
      <c r="AH5184" s="3">
        <v>534</v>
      </c>
      <c r="AI5184" s="3">
        <v>107.2</v>
      </c>
      <c r="AJ5184" s="3" t="s">
        <v>79</v>
      </c>
      <c r="AK5184" s="3">
        <v>4</v>
      </c>
      <c r="AL5184" s="3">
        <v>0</v>
      </c>
    </row>
    <row r="5185" spans="31:38" x14ac:dyDescent="0.25">
      <c r="AE5185" s="3" t="str">
        <f t="shared" si="158"/>
        <v>RA_536_107.2_4_202425</v>
      </c>
      <c r="AF5185" s="3">
        <v>202425</v>
      </c>
      <c r="AG5185" s="3" t="s">
        <v>193</v>
      </c>
      <c r="AH5185" s="3">
        <v>536</v>
      </c>
      <c r="AI5185" s="3">
        <v>107.2</v>
      </c>
      <c r="AJ5185" s="3" t="s">
        <v>79</v>
      </c>
      <c r="AK5185" s="3">
        <v>4</v>
      </c>
      <c r="AL5185" s="3">
        <v>0</v>
      </c>
    </row>
    <row r="5186" spans="31:38" x14ac:dyDescent="0.25">
      <c r="AE5186" s="3" t="str">
        <f t="shared" si="158"/>
        <v>RA_538_107.2_4_202425</v>
      </c>
      <c r="AF5186" s="3">
        <v>202425</v>
      </c>
      <c r="AG5186" s="3" t="s">
        <v>193</v>
      </c>
      <c r="AH5186" s="3">
        <v>538</v>
      </c>
      <c r="AI5186" s="3">
        <v>107.2</v>
      </c>
      <c r="AJ5186" s="3" t="s">
        <v>79</v>
      </c>
      <c r="AK5186" s="3">
        <v>4</v>
      </c>
      <c r="AL5186" s="3">
        <v>0</v>
      </c>
    </row>
    <row r="5187" spans="31:38" x14ac:dyDescent="0.25">
      <c r="AE5187" s="3" t="str">
        <f t="shared" si="158"/>
        <v>RA_526_107.2_4_202425</v>
      </c>
      <c r="AF5187" s="3">
        <v>202425</v>
      </c>
      <c r="AG5187" s="3" t="s">
        <v>193</v>
      </c>
      <c r="AH5187" s="3">
        <v>526</v>
      </c>
      <c r="AI5187" s="3">
        <v>107.2</v>
      </c>
      <c r="AJ5187" s="3" t="s">
        <v>79</v>
      </c>
      <c r="AK5187" s="3">
        <v>4</v>
      </c>
      <c r="AL5187" s="3">
        <v>0</v>
      </c>
    </row>
    <row r="5188" spans="31:38" x14ac:dyDescent="0.25">
      <c r="AE5188" s="3" t="str">
        <f t="shared" ref="AE5188:AE5251" si="159">AG5188&amp;"_"&amp;AH5188&amp;"_"&amp;AI5188&amp;"_"&amp;AK5188&amp;"_"&amp;AF5188</f>
        <v>RA_562_107.3_4_202526</v>
      </c>
      <c r="AF5188" s="3">
        <v>202526</v>
      </c>
      <c r="AG5188" s="3" t="s">
        <v>193</v>
      </c>
      <c r="AH5188" s="3">
        <v>562</v>
      </c>
      <c r="AI5188" s="3">
        <v>107.3</v>
      </c>
      <c r="AJ5188" s="3" t="s">
        <v>80</v>
      </c>
      <c r="AK5188" s="3">
        <v>4</v>
      </c>
      <c r="AL5188" s="3">
        <v>0</v>
      </c>
    </row>
    <row r="5189" spans="31:38" x14ac:dyDescent="0.25">
      <c r="AE5189" s="3" t="str">
        <f t="shared" si="159"/>
        <v>RA_532_107.3_4_202526</v>
      </c>
      <c r="AF5189" s="3">
        <v>202526</v>
      </c>
      <c r="AG5189" s="3" t="s">
        <v>193</v>
      </c>
      <c r="AH5189" s="3">
        <v>532</v>
      </c>
      <c r="AI5189" s="3">
        <v>107.3</v>
      </c>
      <c r="AJ5189" s="3" t="s">
        <v>80</v>
      </c>
      <c r="AK5189" s="3">
        <v>4</v>
      </c>
      <c r="AL5189" s="3">
        <v>0</v>
      </c>
    </row>
    <row r="5190" spans="31:38" x14ac:dyDescent="0.25">
      <c r="AE5190" s="3" t="str">
        <f t="shared" si="159"/>
        <v>RA_548_107.3_4_202526</v>
      </c>
      <c r="AF5190" s="3">
        <v>202526</v>
      </c>
      <c r="AG5190" s="3" t="s">
        <v>193</v>
      </c>
      <c r="AH5190" s="3">
        <v>548</v>
      </c>
      <c r="AI5190" s="3">
        <v>107.3</v>
      </c>
      <c r="AJ5190" s="3" t="s">
        <v>80</v>
      </c>
      <c r="AK5190" s="3">
        <v>4</v>
      </c>
      <c r="AL5190" s="3">
        <v>0</v>
      </c>
    </row>
    <row r="5191" spans="31:38" x14ac:dyDescent="0.25">
      <c r="AE5191" s="3" t="str">
        <f t="shared" si="159"/>
        <v>RA_586_107.3_4_202526</v>
      </c>
      <c r="AF5191" s="3">
        <v>202526</v>
      </c>
      <c r="AG5191" s="3" t="s">
        <v>193</v>
      </c>
      <c r="AH5191" s="3">
        <v>586</v>
      </c>
      <c r="AI5191" s="3">
        <v>107.3</v>
      </c>
      <c r="AJ5191" s="3" t="s">
        <v>80</v>
      </c>
      <c r="AK5191" s="3">
        <v>4</v>
      </c>
      <c r="AL5191" s="3">
        <v>123.863</v>
      </c>
    </row>
    <row r="5192" spans="31:38" x14ac:dyDescent="0.25">
      <c r="AE5192" s="3" t="str">
        <f t="shared" si="159"/>
        <v>RA_550_107.3_4_202526</v>
      </c>
      <c r="AF5192" s="3">
        <v>202526</v>
      </c>
      <c r="AG5192" s="3" t="s">
        <v>193</v>
      </c>
      <c r="AH5192" s="3">
        <v>550</v>
      </c>
      <c r="AI5192" s="3">
        <v>107.3</v>
      </c>
      <c r="AJ5192" s="3" t="s">
        <v>80</v>
      </c>
      <c r="AK5192" s="3">
        <v>4</v>
      </c>
      <c r="AL5192" s="3">
        <v>0</v>
      </c>
    </row>
    <row r="5193" spans="31:38" x14ac:dyDescent="0.25">
      <c r="AE5193" s="3" t="str">
        <f t="shared" si="159"/>
        <v>RA_545_107.3_4_202526</v>
      </c>
      <c r="AF5193" s="3">
        <v>202526</v>
      </c>
      <c r="AG5193" s="3" t="s">
        <v>193</v>
      </c>
      <c r="AH5193" s="3">
        <v>545</v>
      </c>
      <c r="AI5193" s="3">
        <v>107.3</v>
      </c>
      <c r="AJ5193" s="3" t="s">
        <v>80</v>
      </c>
      <c r="AK5193" s="3">
        <v>4</v>
      </c>
      <c r="AL5193" s="3">
        <v>0</v>
      </c>
    </row>
    <row r="5194" spans="31:38" x14ac:dyDescent="0.25">
      <c r="AE5194" s="3" t="str">
        <f t="shared" si="159"/>
        <v>RA_552_107.3_4_202526</v>
      </c>
      <c r="AF5194" s="3">
        <v>202526</v>
      </c>
      <c r="AG5194" s="3" t="s">
        <v>193</v>
      </c>
      <c r="AH5194" s="3">
        <v>552</v>
      </c>
      <c r="AI5194" s="3">
        <v>107.3</v>
      </c>
      <c r="AJ5194" s="3" t="s">
        <v>80</v>
      </c>
      <c r="AK5194" s="3">
        <v>4</v>
      </c>
      <c r="AL5194" s="3">
        <v>0</v>
      </c>
    </row>
    <row r="5195" spans="31:38" x14ac:dyDescent="0.25">
      <c r="AE5195" s="3" t="str">
        <f t="shared" si="159"/>
        <v>RA_546_107.3_4_202526</v>
      </c>
      <c r="AF5195" s="3">
        <v>202526</v>
      </c>
      <c r="AG5195" s="3" t="s">
        <v>193</v>
      </c>
      <c r="AH5195" s="3">
        <v>546</v>
      </c>
      <c r="AI5195" s="3">
        <v>107.3</v>
      </c>
      <c r="AJ5195" s="3" t="s">
        <v>80</v>
      </c>
      <c r="AK5195" s="3">
        <v>4</v>
      </c>
      <c r="AL5195" s="3">
        <v>0</v>
      </c>
    </row>
    <row r="5196" spans="31:38" x14ac:dyDescent="0.25">
      <c r="AE5196" s="3" t="str">
        <f t="shared" si="159"/>
        <v>RA_564_107.3_4_202526</v>
      </c>
      <c r="AF5196" s="3">
        <v>202526</v>
      </c>
      <c r="AG5196" s="3" t="s">
        <v>193</v>
      </c>
      <c r="AH5196" s="3">
        <v>564</v>
      </c>
      <c r="AI5196" s="3">
        <v>107.3</v>
      </c>
      <c r="AJ5196" s="3" t="s">
        <v>80</v>
      </c>
      <c r="AK5196" s="3">
        <v>4</v>
      </c>
      <c r="AL5196" s="3">
        <v>0</v>
      </c>
    </row>
    <row r="5197" spans="31:38" x14ac:dyDescent="0.25">
      <c r="AE5197" s="3" t="str">
        <f t="shared" si="159"/>
        <v>RA_566_107.3_4_202526</v>
      </c>
      <c r="AF5197" s="3">
        <v>202526</v>
      </c>
      <c r="AG5197" s="3" t="s">
        <v>193</v>
      </c>
      <c r="AH5197" s="3">
        <v>566</v>
      </c>
      <c r="AI5197" s="3">
        <v>107.3</v>
      </c>
      <c r="AJ5197" s="3" t="s">
        <v>80</v>
      </c>
      <c r="AK5197" s="3">
        <v>4</v>
      </c>
      <c r="AL5197" s="3">
        <v>0</v>
      </c>
    </row>
    <row r="5198" spans="31:38" x14ac:dyDescent="0.25">
      <c r="AE5198" s="3" t="str">
        <f t="shared" si="159"/>
        <v>RA_568_107.3_4_202526</v>
      </c>
      <c r="AF5198" s="3">
        <v>202526</v>
      </c>
      <c r="AG5198" s="3" t="s">
        <v>193</v>
      </c>
      <c r="AH5198" s="3">
        <v>568</v>
      </c>
      <c r="AI5198" s="3">
        <v>107.3</v>
      </c>
      <c r="AJ5198" s="3" t="s">
        <v>80</v>
      </c>
      <c r="AK5198" s="3">
        <v>4</v>
      </c>
      <c r="AL5198" s="3">
        <v>0</v>
      </c>
    </row>
    <row r="5199" spans="31:38" x14ac:dyDescent="0.25">
      <c r="AE5199" s="3" t="str">
        <f t="shared" si="159"/>
        <v>RA_572_107.3_4_202526</v>
      </c>
      <c r="AF5199" s="3">
        <v>202526</v>
      </c>
      <c r="AG5199" s="3" t="s">
        <v>193</v>
      </c>
      <c r="AH5199" s="3">
        <v>572</v>
      </c>
      <c r="AI5199" s="3">
        <v>107.3</v>
      </c>
      <c r="AJ5199" s="3" t="s">
        <v>80</v>
      </c>
      <c r="AK5199" s="3">
        <v>4</v>
      </c>
      <c r="AL5199" s="3">
        <v>0</v>
      </c>
    </row>
    <row r="5200" spans="31:38" x14ac:dyDescent="0.25">
      <c r="AE5200" s="3" t="str">
        <f t="shared" si="159"/>
        <v>RA_574_107.3_4_202526</v>
      </c>
      <c r="AF5200" s="3">
        <v>202526</v>
      </c>
      <c r="AG5200" s="3" t="s">
        <v>193</v>
      </c>
      <c r="AH5200" s="3">
        <v>574</v>
      </c>
      <c r="AI5200" s="3">
        <v>107.3</v>
      </c>
      <c r="AJ5200" s="3" t="s">
        <v>80</v>
      </c>
      <c r="AK5200" s="3">
        <v>4</v>
      </c>
      <c r="AL5200" s="3">
        <v>0</v>
      </c>
    </row>
    <row r="5201" spans="31:38" x14ac:dyDescent="0.25">
      <c r="AE5201" s="3" t="str">
        <f t="shared" si="159"/>
        <v>RA_576_107.3_4_202526</v>
      </c>
      <c r="AF5201" s="3">
        <v>202526</v>
      </c>
      <c r="AG5201" s="3" t="s">
        <v>193</v>
      </c>
      <c r="AH5201" s="3">
        <v>576</v>
      </c>
      <c r="AI5201" s="3">
        <v>107.3</v>
      </c>
      <c r="AJ5201" s="3" t="s">
        <v>80</v>
      </c>
      <c r="AK5201" s="3">
        <v>4</v>
      </c>
      <c r="AL5201" s="3">
        <v>0</v>
      </c>
    </row>
    <row r="5202" spans="31:38" x14ac:dyDescent="0.25">
      <c r="AE5202" s="3" t="str">
        <f t="shared" si="159"/>
        <v>RA_584_107.3_4_202526</v>
      </c>
      <c r="AF5202" s="3">
        <v>202526</v>
      </c>
      <c r="AG5202" s="3" t="s">
        <v>193</v>
      </c>
      <c r="AH5202" s="3">
        <v>584</v>
      </c>
      <c r="AI5202" s="3">
        <v>107.3</v>
      </c>
      <c r="AJ5202" s="3" t="s">
        <v>80</v>
      </c>
      <c r="AK5202" s="3">
        <v>4</v>
      </c>
      <c r="AL5202" s="3">
        <v>-198</v>
      </c>
    </row>
    <row r="5203" spans="31:38" x14ac:dyDescent="0.25">
      <c r="AE5203" s="3" t="str">
        <f t="shared" si="159"/>
        <v>RA_582_107.3_4_202526</v>
      </c>
      <c r="AF5203" s="3">
        <v>202526</v>
      </c>
      <c r="AG5203" s="3" t="s">
        <v>193</v>
      </c>
      <c r="AH5203" s="3">
        <v>582</v>
      </c>
      <c r="AI5203" s="3">
        <v>107.3</v>
      </c>
      <c r="AJ5203" s="3" t="s">
        <v>80</v>
      </c>
      <c r="AK5203" s="3">
        <v>4</v>
      </c>
      <c r="AL5203" s="3">
        <v>372.21899999999999</v>
      </c>
    </row>
    <row r="5204" spans="31:38" x14ac:dyDescent="0.25">
      <c r="AE5204" s="3" t="str">
        <f t="shared" si="159"/>
        <v>RA_512_107.3_4_202526</v>
      </c>
      <c r="AF5204" s="3">
        <v>202526</v>
      </c>
      <c r="AG5204" s="3" t="s">
        <v>193</v>
      </c>
      <c r="AH5204" s="3">
        <v>512</v>
      </c>
      <c r="AI5204" s="3">
        <v>107.3</v>
      </c>
      <c r="AJ5204" s="3" t="s">
        <v>80</v>
      </c>
      <c r="AK5204" s="3">
        <v>4</v>
      </c>
      <c r="AL5204" s="3">
        <v>0</v>
      </c>
    </row>
    <row r="5205" spans="31:38" x14ac:dyDescent="0.25">
      <c r="AE5205" s="3" t="str">
        <f t="shared" si="159"/>
        <v>RA_544_107.3_4_202526</v>
      </c>
      <c r="AF5205" s="3">
        <v>202526</v>
      </c>
      <c r="AG5205" s="3" t="s">
        <v>193</v>
      </c>
      <c r="AH5205" s="3">
        <v>544</v>
      </c>
      <c r="AI5205" s="3">
        <v>107.3</v>
      </c>
      <c r="AJ5205" s="3" t="s">
        <v>80</v>
      </c>
      <c r="AK5205" s="3">
        <v>4</v>
      </c>
      <c r="AL5205" s="3">
        <v>0</v>
      </c>
    </row>
    <row r="5206" spans="31:38" x14ac:dyDescent="0.25">
      <c r="AE5206" s="3" t="str">
        <f t="shared" si="159"/>
        <v>RA_514_107.3_4_202526</v>
      </c>
      <c r="AF5206" s="3">
        <v>202526</v>
      </c>
      <c r="AG5206" s="3" t="s">
        <v>193</v>
      </c>
      <c r="AH5206" s="3">
        <v>514</v>
      </c>
      <c r="AI5206" s="3">
        <v>107.3</v>
      </c>
      <c r="AJ5206" s="3" t="s">
        <v>80</v>
      </c>
      <c r="AK5206" s="3">
        <v>4</v>
      </c>
      <c r="AL5206" s="3">
        <v>0</v>
      </c>
    </row>
    <row r="5207" spans="31:38" x14ac:dyDescent="0.25">
      <c r="AE5207" s="3" t="str">
        <f t="shared" si="159"/>
        <v>RA_516_107.3_4_202526</v>
      </c>
      <c r="AF5207" s="3">
        <v>202526</v>
      </c>
      <c r="AG5207" s="3" t="s">
        <v>193</v>
      </c>
      <c r="AH5207" s="3">
        <v>516</v>
      </c>
      <c r="AI5207" s="3">
        <v>107.3</v>
      </c>
      <c r="AJ5207" s="3" t="s">
        <v>80</v>
      </c>
      <c r="AK5207" s="3">
        <v>4</v>
      </c>
      <c r="AL5207" s="3">
        <v>0</v>
      </c>
    </row>
    <row r="5208" spans="31:38" x14ac:dyDescent="0.25">
      <c r="AE5208" s="3" t="str">
        <f t="shared" si="159"/>
        <v>RA_518_107.3_4_202526</v>
      </c>
      <c r="AF5208" s="3">
        <v>202526</v>
      </c>
      <c r="AG5208" s="3" t="s">
        <v>193</v>
      </c>
      <c r="AH5208" s="3">
        <v>518</v>
      </c>
      <c r="AI5208" s="3">
        <v>107.3</v>
      </c>
      <c r="AJ5208" s="3" t="s">
        <v>80</v>
      </c>
      <c r="AK5208" s="3">
        <v>4</v>
      </c>
      <c r="AL5208" s="3">
        <v>0</v>
      </c>
    </row>
    <row r="5209" spans="31:38" x14ac:dyDescent="0.25">
      <c r="AE5209" s="3" t="str">
        <f t="shared" si="159"/>
        <v>RA_520_107.3_4_202526</v>
      </c>
      <c r="AF5209" s="3">
        <v>202526</v>
      </c>
      <c r="AG5209" s="3" t="s">
        <v>193</v>
      </c>
      <c r="AH5209" s="3">
        <v>520</v>
      </c>
      <c r="AI5209" s="3">
        <v>107.3</v>
      </c>
      <c r="AJ5209" s="3" t="s">
        <v>80</v>
      </c>
      <c r="AK5209" s="3">
        <v>4</v>
      </c>
      <c r="AL5209" s="3">
        <v>0</v>
      </c>
    </row>
    <row r="5210" spans="31:38" x14ac:dyDescent="0.25">
      <c r="AE5210" s="3" t="str">
        <f t="shared" si="159"/>
        <v>RA_522_107.3_4_202526</v>
      </c>
      <c r="AF5210" s="3">
        <v>202526</v>
      </c>
      <c r="AG5210" s="3" t="s">
        <v>193</v>
      </c>
      <c r="AH5210" s="3">
        <v>522</v>
      </c>
      <c r="AI5210" s="3">
        <v>107.3</v>
      </c>
      <c r="AJ5210" s="3" t="s">
        <v>80</v>
      </c>
      <c r="AK5210" s="3">
        <v>4</v>
      </c>
      <c r="AL5210" s="3">
        <v>0</v>
      </c>
    </row>
    <row r="5211" spans="31:38" x14ac:dyDescent="0.25">
      <c r="AE5211" s="3" t="str">
        <f t="shared" si="159"/>
        <v>RA_524_107.3_4_202526</v>
      </c>
      <c r="AF5211" s="3">
        <v>202526</v>
      </c>
      <c r="AG5211" s="3" t="s">
        <v>193</v>
      </c>
      <c r="AH5211" s="3">
        <v>524</v>
      </c>
      <c r="AI5211" s="3">
        <v>107.3</v>
      </c>
      <c r="AJ5211" s="3" t="s">
        <v>80</v>
      </c>
      <c r="AK5211" s="3">
        <v>4</v>
      </c>
      <c r="AL5211" s="3">
        <v>0</v>
      </c>
    </row>
    <row r="5212" spans="31:38" x14ac:dyDescent="0.25">
      <c r="AE5212" s="3" t="str">
        <f t="shared" si="159"/>
        <v>RA_528_107.3_4_202526</v>
      </c>
      <c r="AF5212" s="3">
        <v>202526</v>
      </c>
      <c r="AG5212" s="3" t="s">
        <v>193</v>
      </c>
      <c r="AH5212" s="3">
        <v>528</v>
      </c>
      <c r="AI5212" s="3">
        <v>107.3</v>
      </c>
      <c r="AJ5212" s="3" t="s">
        <v>80</v>
      </c>
      <c r="AK5212" s="3">
        <v>4</v>
      </c>
      <c r="AL5212" s="3">
        <v>0</v>
      </c>
    </row>
    <row r="5213" spans="31:38" x14ac:dyDescent="0.25">
      <c r="AE5213" s="3" t="str">
        <f t="shared" si="159"/>
        <v>RA_530_107.3_4_202526</v>
      </c>
      <c r="AF5213" s="3">
        <v>202526</v>
      </c>
      <c r="AG5213" s="3" t="s">
        <v>193</v>
      </c>
      <c r="AH5213" s="3">
        <v>530</v>
      </c>
      <c r="AI5213" s="3">
        <v>107.3</v>
      </c>
      <c r="AJ5213" s="3" t="s">
        <v>80</v>
      </c>
      <c r="AK5213" s="3">
        <v>4</v>
      </c>
      <c r="AL5213" s="3">
        <v>0</v>
      </c>
    </row>
    <row r="5214" spans="31:38" x14ac:dyDescent="0.25">
      <c r="AE5214" s="3" t="str">
        <f t="shared" si="159"/>
        <v>RA_534_107.3_4_202526</v>
      </c>
      <c r="AF5214" s="3">
        <v>202526</v>
      </c>
      <c r="AG5214" s="3" t="s">
        <v>193</v>
      </c>
      <c r="AH5214" s="3">
        <v>534</v>
      </c>
      <c r="AI5214" s="3">
        <v>107.3</v>
      </c>
      <c r="AJ5214" s="3" t="s">
        <v>80</v>
      </c>
      <c r="AK5214" s="3">
        <v>4</v>
      </c>
      <c r="AL5214" s="3">
        <v>0</v>
      </c>
    </row>
    <row r="5215" spans="31:38" x14ac:dyDescent="0.25">
      <c r="AE5215" s="3" t="str">
        <f t="shared" si="159"/>
        <v>RA_538_107.3_4_202526</v>
      </c>
      <c r="AF5215" s="3">
        <v>202526</v>
      </c>
      <c r="AG5215" s="3" t="s">
        <v>193</v>
      </c>
      <c r="AH5215" s="3">
        <v>538</v>
      </c>
      <c r="AI5215" s="3">
        <v>107.3</v>
      </c>
      <c r="AJ5215" s="3" t="s">
        <v>80</v>
      </c>
      <c r="AK5215" s="3">
        <v>4</v>
      </c>
      <c r="AL5215" s="3">
        <v>0</v>
      </c>
    </row>
    <row r="5216" spans="31:38" x14ac:dyDescent="0.25">
      <c r="AE5216" s="3" t="str">
        <f t="shared" si="159"/>
        <v>RA_540_107.3_4_202526</v>
      </c>
      <c r="AF5216" s="3">
        <v>202526</v>
      </c>
      <c r="AG5216" s="3" t="s">
        <v>193</v>
      </c>
      <c r="AH5216" s="3">
        <v>540</v>
      </c>
      <c r="AI5216" s="3">
        <v>107.3</v>
      </c>
      <c r="AJ5216" s="3" t="s">
        <v>80</v>
      </c>
      <c r="AK5216" s="3">
        <v>4</v>
      </c>
      <c r="AL5216" s="3">
        <v>0</v>
      </c>
    </row>
    <row r="5217" spans="31:38" x14ac:dyDescent="0.25">
      <c r="AE5217" s="3" t="str">
        <f t="shared" si="159"/>
        <v>RA_542_107.3_4_202526</v>
      </c>
      <c r="AF5217" s="3">
        <v>202526</v>
      </c>
      <c r="AG5217" s="3" t="s">
        <v>193</v>
      </c>
      <c r="AH5217" s="3">
        <v>542</v>
      </c>
      <c r="AI5217" s="3">
        <v>107.3</v>
      </c>
      <c r="AJ5217" s="3" t="s">
        <v>80</v>
      </c>
      <c r="AK5217" s="3">
        <v>4</v>
      </c>
      <c r="AL5217" s="3">
        <v>0</v>
      </c>
    </row>
    <row r="5218" spans="31:38" x14ac:dyDescent="0.25">
      <c r="AE5218" s="3" t="str">
        <f t="shared" si="159"/>
        <v>RA_526_107.3_4_202526</v>
      </c>
      <c r="AF5218" s="3">
        <v>202526</v>
      </c>
      <c r="AG5218" s="3" t="s">
        <v>193</v>
      </c>
      <c r="AH5218" s="3">
        <v>526</v>
      </c>
      <c r="AI5218" s="3">
        <v>107.3</v>
      </c>
      <c r="AJ5218" s="3" t="s">
        <v>80</v>
      </c>
      <c r="AK5218" s="3">
        <v>4</v>
      </c>
      <c r="AL5218" s="3">
        <v>0</v>
      </c>
    </row>
    <row r="5219" spans="31:38" x14ac:dyDescent="0.25">
      <c r="AE5219" s="3" t="str">
        <f t="shared" si="159"/>
        <v>RA_536_107.3_4_202526</v>
      </c>
      <c r="AF5219" s="3">
        <v>202526</v>
      </c>
      <c r="AG5219" s="3" t="s">
        <v>193</v>
      </c>
      <c r="AH5219" s="3">
        <v>536</v>
      </c>
      <c r="AI5219" s="3">
        <v>107.3</v>
      </c>
      <c r="AJ5219" s="3" t="s">
        <v>80</v>
      </c>
      <c r="AK5219" s="3">
        <v>4</v>
      </c>
      <c r="AL5219" s="3">
        <v>0</v>
      </c>
    </row>
    <row r="5220" spans="31:38" x14ac:dyDescent="0.25">
      <c r="AE5220" s="3" t="str">
        <f t="shared" si="159"/>
        <v>RA_566_107.3_4_202425</v>
      </c>
      <c r="AF5220" s="3">
        <v>202425</v>
      </c>
      <c r="AG5220" s="3" t="s">
        <v>193</v>
      </c>
      <c r="AH5220" s="3">
        <v>566</v>
      </c>
      <c r="AI5220" s="3">
        <v>107.3</v>
      </c>
      <c r="AJ5220" s="3" t="s">
        <v>80</v>
      </c>
      <c r="AK5220" s="3">
        <v>4</v>
      </c>
      <c r="AL5220" s="3">
        <v>0</v>
      </c>
    </row>
    <row r="5221" spans="31:38" x14ac:dyDescent="0.25">
      <c r="AE5221" s="3" t="str">
        <f t="shared" si="159"/>
        <v>RA_545_107.3_4_202425</v>
      </c>
      <c r="AF5221" s="3">
        <v>202425</v>
      </c>
      <c r="AG5221" s="3" t="s">
        <v>193</v>
      </c>
      <c r="AH5221" s="3">
        <v>545</v>
      </c>
      <c r="AI5221" s="3">
        <v>107.3</v>
      </c>
      <c r="AJ5221" s="3" t="s">
        <v>80</v>
      </c>
      <c r="AK5221" s="3">
        <v>4</v>
      </c>
      <c r="AL5221" s="3">
        <v>0</v>
      </c>
    </row>
    <row r="5222" spans="31:38" x14ac:dyDescent="0.25">
      <c r="AE5222" s="3" t="str">
        <f t="shared" si="159"/>
        <v>RA_548_107.3_4_202425</v>
      </c>
      <c r="AF5222" s="3">
        <v>202425</v>
      </c>
      <c r="AG5222" s="3" t="s">
        <v>193</v>
      </c>
      <c r="AH5222" s="3">
        <v>548</v>
      </c>
      <c r="AI5222" s="3">
        <v>107.3</v>
      </c>
      <c r="AJ5222" s="3" t="s">
        <v>80</v>
      </c>
      <c r="AK5222" s="3">
        <v>4</v>
      </c>
      <c r="AL5222" s="3">
        <v>0</v>
      </c>
    </row>
    <row r="5223" spans="31:38" x14ac:dyDescent="0.25">
      <c r="AE5223" s="3" t="str">
        <f t="shared" si="159"/>
        <v>RA_550_107.3_4_202425</v>
      </c>
      <c r="AF5223" s="3">
        <v>202425</v>
      </c>
      <c r="AG5223" s="3" t="s">
        <v>193</v>
      </c>
      <c r="AH5223" s="3">
        <v>550</v>
      </c>
      <c r="AI5223" s="3">
        <v>107.3</v>
      </c>
      <c r="AJ5223" s="3" t="s">
        <v>80</v>
      </c>
      <c r="AK5223" s="3">
        <v>4</v>
      </c>
      <c r="AL5223" s="3">
        <v>0</v>
      </c>
    </row>
    <row r="5224" spans="31:38" x14ac:dyDescent="0.25">
      <c r="AE5224" s="3" t="str">
        <f t="shared" si="159"/>
        <v>RA_552_107.3_4_202425</v>
      </c>
      <c r="AF5224" s="3">
        <v>202425</v>
      </c>
      <c r="AG5224" s="3" t="s">
        <v>193</v>
      </c>
      <c r="AH5224" s="3">
        <v>552</v>
      </c>
      <c r="AI5224" s="3">
        <v>107.3</v>
      </c>
      <c r="AJ5224" s="3" t="s">
        <v>80</v>
      </c>
      <c r="AK5224" s="3">
        <v>4</v>
      </c>
      <c r="AL5224" s="3">
        <v>0</v>
      </c>
    </row>
    <row r="5225" spans="31:38" x14ac:dyDescent="0.25">
      <c r="AE5225" s="3" t="str">
        <f t="shared" si="159"/>
        <v>RA_562_107.3_4_202425</v>
      </c>
      <c r="AF5225" s="3">
        <v>202425</v>
      </c>
      <c r="AG5225" s="3" t="s">
        <v>193</v>
      </c>
      <c r="AH5225" s="3">
        <v>562</v>
      </c>
      <c r="AI5225" s="3">
        <v>107.3</v>
      </c>
      <c r="AJ5225" s="3" t="s">
        <v>80</v>
      </c>
      <c r="AK5225" s="3">
        <v>4</v>
      </c>
      <c r="AL5225" s="3">
        <v>0</v>
      </c>
    </row>
    <row r="5226" spans="31:38" x14ac:dyDescent="0.25">
      <c r="AE5226" s="3" t="str">
        <f t="shared" si="159"/>
        <v>RA_564_107.3_4_202425</v>
      </c>
      <c r="AF5226" s="3">
        <v>202425</v>
      </c>
      <c r="AG5226" s="3" t="s">
        <v>193</v>
      </c>
      <c r="AH5226" s="3">
        <v>564</v>
      </c>
      <c r="AI5226" s="3">
        <v>107.3</v>
      </c>
      <c r="AJ5226" s="3" t="s">
        <v>80</v>
      </c>
      <c r="AK5226" s="3">
        <v>4</v>
      </c>
      <c r="AL5226" s="3">
        <v>0</v>
      </c>
    </row>
    <row r="5227" spans="31:38" x14ac:dyDescent="0.25">
      <c r="AE5227" s="3" t="str">
        <f t="shared" si="159"/>
        <v>RA_546_107.3_4_202425</v>
      </c>
      <c r="AF5227" s="3">
        <v>202425</v>
      </c>
      <c r="AG5227" s="3" t="s">
        <v>193</v>
      </c>
      <c r="AH5227" s="3">
        <v>546</v>
      </c>
      <c r="AI5227" s="3">
        <v>107.3</v>
      </c>
      <c r="AJ5227" s="3" t="s">
        <v>80</v>
      </c>
      <c r="AK5227" s="3">
        <v>4</v>
      </c>
      <c r="AL5227" s="3">
        <v>0</v>
      </c>
    </row>
    <row r="5228" spans="31:38" x14ac:dyDescent="0.25">
      <c r="AE5228" s="3" t="str">
        <f t="shared" si="159"/>
        <v>RA_568_107.3_4_202425</v>
      </c>
      <c r="AF5228" s="3">
        <v>202425</v>
      </c>
      <c r="AG5228" s="3" t="s">
        <v>193</v>
      </c>
      <c r="AH5228" s="3">
        <v>568</v>
      </c>
      <c r="AI5228" s="3">
        <v>107.3</v>
      </c>
      <c r="AJ5228" s="3" t="s">
        <v>80</v>
      </c>
      <c r="AK5228" s="3">
        <v>4</v>
      </c>
      <c r="AL5228" s="3">
        <v>0</v>
      </c>
    </row>
    <row r="5229" spans="31:38" x14ac:dyDescent="0.25">
      <c r="AE5229" s="3" t="str">
        <f t="shared" si="159"/>
        <v>RA_572_107.3_4_202425</v>
      </c>
      <c r="AF5229" s="3">
        <v>202425</v>
      </c>
      <c r="AG5229" s="3" t="s">
        <v>193</v>
      </c>
      <c r="AH5229" s="3">
        <v>572</v>
      </c>
      <c r="AI5229" s="3">
        <v>107.3</v>
      </c>
      <c r="AJ5229" s="3" t="s">
        <v>80</v>
      </c>
      <c r="AK5229" s="3">
        <v>4</v>
      </c>
      <c r="AL5229" s="3">
        <v>0</v>
      </c>
    </row>
    <row r="5230" spans="31:38" x14ac:dyDescent="0.25">
      <c r="AE5230" s="3" t="str">
        <f t="shared" si="159"/>
        <v>RA_574_107.3_4_202425</v>
      </c>
      <c r="AF5230" s="3">
        <v>202425</v>
      </c>
      <c r="AG5230" s="3" t="s">
        <v>193</v>
      </c>
      <c r="AH5230" s="3">
        <v>574</v>
      </c>
      <c r="AI5230" s="3">
        <v>107.3</v>
      </c>
      <c r="AJ5230" s="3" t="s">
        <v>80</v>
      </c>
      <c r="AK5230" s="3">
        <v>4</v>
      </c>
      <c r="AL5230" s="3">
        <v>0</v>
      </c>
    </row>
    <row r="5231" spans="31:38" x14ac:dyDescent="0.25">
      <c r="AE5231" s="3" t="str">
        <f t="shared" si="159"/>
        <v>RA_576_107.3_4_202425</v>
      </c>
      <c r="AF5231" s="3">
        <v>202425</v>
      </c>
      <c r="AG5231" s="3" t="s">
        <v>193</v>
      </c>
      <c r="AH5231" s="3">
        <v>576</v>
      </c>
      <c r="AI5231" s="3">
        <v>107.3</v>
      </c>
      <c r="AJ5231" s="3" t="s">
        <v>80</v>
      </c>
      <c r="AK5231" s="3">
        <v>4</v>
      </c>
      <c r="AL5231" s="3">
        <v>0</v>
      </c>
    </row>
    <row r="5232" spans="31:38" x14ac:dyDescent="0.25">
      <c r="AE5232" s="3" t="str">
        <f t="shared" si="159"/>
        <v>RA_582_107.3_4_202425</v>
      </c>
      <c r="AF5232" s="3">
        <v>202425</v>
      </c>
      <c r="AG5232" s="3" t="s">
        <v>193</v>
      </c>
      <c r="AH5232" s="3">
        <v>582</v>
      </c>
      <c r="AI5232" s="3">
        <v>107.3</v>
      </c>
      <c r="AJ5232" s="3" t="s">
        <v>80</v>
      </c>
      <c r="AK5232" s="3">
        <v>4</v>
      </c>
      <c r="AL5232" s="3">
        <v>362</v>
      </c>
    </row>
    <row r="5233" spans="31:38" x14ac:dyDescent="0.25">
      <c r="AE5233" s="3" t="str">
        <f t="shared" si="159"/>
        <v>RA_584_107.3_4_202425</v>
      </c>
      <c r="AF5233" s="3">
        <v>202425</v>
      </c>
      <c r="AG5233" s="3" t="s">
        <v>193</v>
      </c>
      <c r="AH5233" s="3">
        <v>584</v>
      </c>
      <c r="AI5233" s="3">
        <v>107.3</v>
      </c>
      <c r="AJ5233" s="3" t="s">
        <v>80</v>
      </c>
      <c r="AK5233" s="3">
        <v>4</v>
      </c>
      <c r="AL5233" s="3">
        <v>-344</v>
      </c>
    </row>
    <row r="5234" spans="31:38" x14ac:dyDescent="0.25">
      <c r="AE5234" s="3" t="str">
        <f t="shared" si="159"/>
        <v>RA_512_107.3_4_202425</v>
      </c>
      <c r="AF5234" s="3">
        <v>202425</v>
      </c>
      <c r="AG5234" s="3" t="s">
        <v>193</v>
      </c>
      <c r="AH5234" s="3">
        <v>512</v>
      </c>
      <c r="AI5234" s="3">
        <v>107.3</v>
      </c>
      <c r="AJ5234" s="3" t="s">
        <v>80</v>
      </c>
      <c r="AK5234" s="3">
        <v>4</v>
      </c>
      <c r="AL5234" s="3">
        <v>0</v>
      </c>
    </row>
    <row r="5235" spans="31:38" x14ac:dyDescent="0.25">
      <c r="AE5235" s="3" t="str">
        <f t="shared" si="159"/>
        <v>RA_586_107.3_4_202425</v>
      </c>
      <c r="AF5235" s="3">
        <v>202425</v>
      </c>
      <c r="AG5235" s="3" t="s">
        <v>193</v>
      </c>
      <c r="AH5235" s="3">
        <v>586</v>
      </c>
      <c r="AI5235" s="3">
        <v>107.3</v>
      </c>
      <c r="AJ5235" s="3" t="s">
        <v>80</v>
      </c>
      <c r="AK5235" s="3">
        <v>4</v>
      </c>
      <c r="AL5235" s="3">
        <v>89.322000000000003</v>
      </c>
    </row>
    <row r="5236" spans="31:38" x14ac:dyDescent="0.25">
      <c r="AE5236" s="3" t="str">
        <f t="shared" si="159"/>
        <v>RA_516_107.3_4_202425</v>
      </c>
      <c r="AF5236" s="3">
        <v>202425</v>
      </c>
      <c r="AG5236" s="3" t="s">
        <v>193</v>
      </c>
      <c r="AH5236" s="3">
        <v>516</v>
      </c>
      <c r="AI5236" s="3">
        <v>107.3</v>
      </c>
      <c r="AJ5236" s="3" t="s">
        <v>80</v>
      </c>
      <c r="AK5236" s="3">
        <v>4</v>
      </c>
      <c r="AL5236" s="3">
        <v>0</v>
      </c>
    </row>
    <row r="5237" spans="31:38" x14ac:dyDescent="0.25">
      <c r="AE5237" s="3" t="str">
        <f t="shared" si="159"/>
        <v>RA_514_107.3_4_202425</v>
      </c>
      <c r="AF5237" s="3">
        <v>202425</v>
      </c>
      <c r="AG5237" s="3" t="s">
        <v>193</v>
      </c>
      <c r="AH5237" s="3">
        <v>514</v>
      </c>
      <c r="AI5237" s="3">
        <v>107.3</v>
      </c>
      <c r="AJ5237" s="3" t="s">
        <v>80</v>
      </c>
      <c r="AK5237" s="3">
        <v>4</v>
      </c>
      <c r="AL5237" s="3">
        <v>0</v>
      </c>
    </row>
    <row r="5238" spans="31:38" x14ac:dyDescent="0.25">
      <c r="AE5238" s="3" t="str">
        <f t="shared" si="159"/>
        <v>RA_518_107.3_4_202425</v>
      </c>
      <c r="AF5238" s="3">
        <v>202425</v>
      </c>
      <c r="AG5238" s="3" t="s">
        <v>193</v>
      </c>
      <c r="AH5238" s="3">
        <v>518</v>
      </c>
      <c r="AI5238" s="3">
        <v>107.3</v>
      </c>
      <c r="AJ5238" s="3" t="s">
        <v>80</v>
      </c>
      <c r="AK5238" s="3">
        <v>4</v>
      </c>
      <c r="AL5238" s="3">
        <v>0</v>
      </c>
    </row>
    <row r="5239" spans="31:38" x14ac:dyDescent="0.25">
      <c r="AE5239" s="3" t="str">
        <f t="shared" si="159"/>
        <v>RA_520_107.3_4_202425</v>
      </c>
      <c r="AF5239" s="3">
        <v>202425</v>
      </c>
      <c r="AG5239" s="3" t="s">
        <v>193</v>
      </c>
      <c r="AH5239" s="3">
        <v>520</v>
      </c>
      <c r="AI5239" s="3">
        <v>107.3</v>
      </c>
      <c r="AJ5239" s="3" t="s">
        <v>80</v>
      </c>
      <c r="AK5239" s="3">
        <v>4</v>
      </c>
      <c r="AL5239" s="3">
        <v>0</v>
      </c>
    </row>
    <row r="5240" spans="31:38" x14ac:dyDescent="0.25">
      <c r="AE5240" s="3" t="str">
        <f t="shared" si="159"/>
        <v>RA_522_107.3_4_202425</v>
      </c>
      <c r="AF5240" s="3">
        <v>202425</v>
      </c>
      <c r="AG5240" s="3" t="s">
        <v>193</v>
      </c>
      <c r="AH5240" s="3">
        <v>522</v>
      </c>
      <c r="AI5240" s="3">
        <v>107.3</v>
      </c>
      <c r="AJ5240" s="3" t="s">
        <v>80</v>
      </c>
      <c r="AK5240" s="3">
        <v>4</v>
      </c>
      <c r="AL5240" s="3">
        <v>0</v>
      </c>
    </row>
    <row r="5241" spans="31:38" x14ac:dyDescent="0.25">
      <c r="AE5241" s="3" t="str">
        <f t="shared" si="159"/>
        <v>RA_524_107.3_4_202425</v>
      </c>
      <c r="AF5241" s="3">
        <v>202425</v>
      </c>
      <c r="AG5241" s="3" t="s">
        <v>193</v>
      </c>
      <c r="AH5241" s="3">
        <v>524</v>
      </c>
      <c r="AI5241" s="3">
        <v>107.3</v>
      </c>
      <c r="AJ5241" s="3" t="s">
        <v>80</v>
      </c>
      <c r="AK5241" s="3">
        <v>4</v>
      </c>
      <c r="AL5241" s="3">
        <v>0</v>
      </c>
    </row>
    <row r="5242" spans="31:38" x14ac:dyDescent="0.25">
      <c r="AE5242" s="3" t="str">
        <f t="shared" si="159"/>
        <v>RA_526_107.3_4_202425</v>
      </c>
      <c r="AF5242" s="3">
        <v>202425</v>
      </c>
      <c r="AG5242" s="3" t="s">
        <v>193</v>
      </c>
      <c r="AH5242" s="3">
        <v>526</v>
      </c>
      <c r="AI5242" s="3">
        <v>107.3</v>
      </c>
      <c r="AJ5242" s="3" t="s">
        <v>80</v>
      </c>
      <c r="AK5242" s="3">
        <v>4</v>
      </c>
      <c r="AL5242" s="3">
        <v>0</v>
      </c>
    </row>
    <row r="5243" spans="31:38" x14ac:dyDescent="0.25">
      <c r="AE5243" s="3" t="str">
        <f t="shared" si="159"/>
        <v>RA_528_107.3_4_202425</v>
      </c>
      <c r="AF5243" s="3">
        <v>202425</v>
      </c>
      <c r="AG5243" s="3" t="s">
        <v>193</v>
      </c>
      <c r="AH5243" s="3">
        <v>528</v>
      </c>
      <c r="AI5243" s="3">
        <v>107.3</v>
      </c>
      <c r="AJ5243" s="3" t="s">
        <v>80</v>
      </c>
      <c r="AK5243" s="3">
        <v>4</v>
      </c>
      <c r="AL5243" s="3">
        <v>0</v>
      </c>
    </row>
    <row r="5244" spans="31:38" x14ac:dyDescent="0.25">
      <c r="AE5244" s="3" t="str">
        <f t="shared" si="159"/>
        <v>RA_532_107.3_4_202425</v>
      </c>
      <c r="AF5244" s="3">
        <v>202425</v>
      </c>
      <c r="AG5244" s="3" t="s">
        <v>193</v>
      </c>
      <c r="AH5244" s="3">
        <v>532</v>
      </c>
      <c r="AI5244" s="3">
        <v>107.3</v>
      </c>
      <c r="AJ5244" s="3" t="s">
        <v>80</v>
      </c>
      <c r="AK5244" s="3">
        <v>4</v>
      </c>
      <c r="AL5244" s="3">
        <v>0</v>
      </c>
    </row>
    <row r="5245" spans="31:38" x14ac:dyDescent="0.25">
      <c r="AE5245" s="3" t="str">
        <f t="shared" si="159"/>
        <v>RA_534_107.3_4_202425</v>
      </c>
      <c r="AF5245" s="3">
        <v>202425</v>
      </c>
      <c r="AG5245" s="3" t="s">
        <v>193</v>
      </c>
      <c r="AH5245" s="3">
        <v>534</v>
      </c>
      <c r="AI5245" s="3">
        <v>107.3</v>
      </c>
      <c r="AJ5245" s="3" t="s">
        <v>80</v>
      </c>
      <c r="AK5245" s="3">
        <v>4</v>
      </c>
      <c r="AL5245" s="3">
        <v>0</v>
      </c>
    </row>
    <row r="5246" spans="31:38" x14ac:dyDescent="0.25">
      <c r="AE5246" s="3" t="str">
        <f t="shared" si="159"/>
        <v>RA_536_107.3_4_202425</v>
      </c>
      <c r="AF5246" s="3">
        <v>202425</v>
      </c>
      <c r="AG5246" s="3" t="s">
        <v>193</v>
      </c>
      <c r="AH5246" s="3">
        <v>536</v>
      </c>
      <c r="AI5246" s="3">
        <v>107.3</v>
      </c>
      <c r="AJ5246" s="3" t="s">
        <v>80</v>
      </c>
      <c r="AK5246" s="3">
        <v>4</v>
      </c>
      <c r="AL5246" s="3">
        <v>0</v>
      </c>
    </row>
    <row r="5247" spans="31:38" x14ac:dyDescent="0.25">
      <c r="AE5247" s="3" t="str">
        <f t="shared" si="159"/>
        <v>RA_538_107.3_4_202425</v>
      </c>
      <c r="AF5247" s="3">
        <v>202425</v>
      </c>
      <c r="AG5247" s="3" t="s">
        <v>193</v>
      </c>
      <c r="AH5247" s="3">
        <v>538</v>
      </c>
      <c r="AI5247" s="3">
        <v>107.3</v>
      </c>
      <c r="AJ5247" s="3" t="s">
        <v>80</v>
      </c>
      <c r="AK5247" s="3">
        <v>4</v>
      </c>
      <c r="AL5247" s="3">
        <v>0</v>
      </c>
    </row>
    <row r="5248" spans="31:38" x14ac:dyDescent="0.25">
      <c r="AE5248" s="3" t="str">
        <f t="shared" si="159"/>
        <v>RA_540_107.3_4_202425</v>
      </c>
      <c r="AF5248" s="3">
        <v>202425</v>
      </c>
      <c r="AG5248" s="3" t="s">
        <v>193</v>
      </c>
      <c r="AH5248" s="3">
        <v>540</v>
      </c>
      <c r="AI5248" s="3">
        <v>107.3</v>
      </c>
      <c r="AJ5248" s="3" t="s">
        <v>80</v>
      </c>
      <c r="AK5248" s="3">
        <v>4</v>
      </c>
      <c r="AL5248" s="3">
        <v>0</v>
      </c>
    </row>
    <row r="5249" spans="31:38" x14ac:dyDescent="0.25">
      <c r="AE5249" s="3" t="str">
        <f t="shared" si="159"/>
        <v>RA_542_107.3_4_202425</v>
      </c>
      <c r="AF5249" s="3">
        <v>202425</v>
      </c>
      <c r="AG5249" s="3" t="s">
        <v>193</v>
      </c>
      <c r="AH5249" s="3">
        <v>542</v>
      </c>
      <c r="AI5249" s="3">
        <v>107.3</v>
      </c>
      <c r="AJ5249" s="3" t="s">
        <v>80</v>
      </c>
      <c r="AK5249" s="3">
        <v>4</v>
      </c>
      <c r="AL5249" s="3">
        <v>0</v>
      </c>
    </row>
    <row r="5250" spans="31:38" x14ac:dyDescent="0.25">
      <c r="AE5250" s="3" t="str">
        <f t="shared" si="159"/>
        <v>RA_530_107.3_4_202425</v>
      </c>
      <c r="AF5250" s="3">
        <v>202425</v>
      </c>
      <c r="AG5250" s="3" t="s">
        <v>193</v>
      </c>
      <c r="AH5250" s="3">
        <v>530</v>
      </c>
      <c r="AI5250" s="3">
        <v>107.3</v>
      </c>
      <c r="AJ5250" s="3" t="s">
        <v>80</v>
      </c>
      <c r="AK5250" s="3">
        <v>4</v>
      </c>
      <c r="AL5250" s="3">
        <v>0</v>
      </c>
    </row>
    <row r="5251" spans="31:38" x14ac:dyDescent="0.25">
      <c r="AE5251" s="3" t="str">
        <f t="shared" si="159"/>
        <v>RA_544_107.3_4_202425</v>
      </c>
      <c r="AF5251" s="3">
        <v>202425</v>
      </c>
      <c r="AG5251" s="3" t="s">
        <v>193</v>
      </c>
      <c r="AH5251" s="3">
        <v>544</v>
      </c>
      <c r="AI5251" s="3">
        <v>107.3</v>
      </c>
      <c r="AJ5251" s="3" t="s">
        <v>80</v>
      </c>
      <c r="AK5251" s="3">
        <v>4</v>
      </c>
      <c r="AL5251" s="3">
        <v>0</v>
      </c>
    </row>
    <row r="5252" spans="31:38" x14ac:dyDescent="0.25">
      <c r="AE5252" s="3" t="str">
        <f t="shared" ref="AE5252:AE5315" si="160">AG5252&amp;"_"&amp;AH5252&amp;"_"&amp;AI5252&amp;"_"&amp;AK5252&amp;"_"&amp;AF5252</f>
        <v>RA_562_107.4_4_202526</v>
      </c>
      <c r="AF5252" s="3">
        <v>202526</v>
      </c>
      <c r="AG5252" s="3" t="s">
        <v>193</v>
      </c>
      <c r="AH5252" s="3">
        <v>562</v>
      </c>
      <c r="AI5252" s="3">
        <v>107.4</v>
      </c>
      <c r="AJ5252" s="3" t="s">
        <v>81</v>
      </c>
      <c r="AK5252" s="3">
        <v>4</v>
      </c>
      <c r="AL5252" s="3">
        <v>0</v>
      </c>
    </row>
    <row r="5253" spans="31:38" x14ac:dyDescent="0.25">
      <c r="AE5253" s="3" t="str">
        <f t="shared" si="160"/>
        <v>RA_552_107.4_4_202526</v>
      </c>
      <c r="AF5253" s="3">
        <v>202526</v>
      </c>
      <c r="AG5253" s="3" t="s">
        <v>193</v>
      </c>
      <c r="AH5253" s="3">
        <v>552</v>
      </c>
      <c r="AI5253" s="3">
        <v>107.4</v>
      </c>
      <c r="AJ5253" s="3" t="s">
        <v>81</v>
      </c>
      <c r="AK5253" s="3">
        <v>4</v>
      </c>
      <c r="AL5253" s="3">
        <v>0</v>
      </c>
    </row>
    <row r="5254" spans="31:38" x14ac:dyDescent="0.25">
      <c r="AE5254" s="3" t="str">
        <f t="shared" si="160"/>
        <v>RA_550_107.4_4_202526</v>
      </c>
      <c r="AF5254" s="3">
        <v>202526</v>
      </c>
      <c r="AG5254" s="3" t="s">
        <v>193</v>
      </c>
      <c r="AH5254" s="3">
        <v>550</v>
      </c>
      <c r="AI5254" s="3">
        <v>107.4</v>
      </c>
      <c r="AJ5254" s="3" t="s">
        <v>81</v>
      </c>
      <c r="AK5254" s="3">
        <v>4</v>
      </c>
      <c r="AL5254" s="3">
        <v>0</v>
      </c>
    </row>
    <row r="5255" spans="31:38" x14ac:dyDescent="0.25">
      <c r="AE5255" s="3" t="str">
        <f t="shared" si="160"/>
        <v>RA_548_107.4_4_202526</v>
      </c>
      <c r="AF5255" s="3">
        <v>202526</v>
      </c>
      <c r="AG5255" s="3" t="s">
        <v>193</v>
      </c>
      <c r="AH5255" s="3">
        <v>548</v>
      </c>
      <c r="AI5255" s="3">
        <v>107.4</v>
      </c>
      <c r="AJ5255" s="3" t="s">
        <v>81</v>
      </c>
      <c r="AK5255" s="3">
        <v>4</v>
      </c>
      <c r="AL5255" s="3">
        <v>0</v>
      </c>
    </row>
    <row r="5256" spans="31:38" x14ac:dyDescent="0.25">
      <c r="AE5256" s="3" t="str">
        <f t="shared" si="160"/>
        <v>RA_564_107.4_4_202526</v>
      </c>
      <c r="AF5256" s="3">
        <v>202526</v>
      </c>
      <c r="AG5256" s="3" t="s">
        <v>193</v>
      </c>
      <c r="AH5256" s="3">
        <v>564</v>
      </c>
      <c r="AI5256" s="3">
        <v>107.4</v>
      </c>
      <c r="AJ5256" s="3" t="s">
        <v>81</v>
      </c>
      <c r="AK5256" s="3">
        <v>4</v>
      </c>
      <c r="AL5256" s="3">
        <v>0</v>
      </c>
    </row>
    <row r="5257" spans="31:38" x14ac:dyDescent="0.25">
      <c r="AE5257" s="3" t="str">
        <f t="shared" si="160"/>
        <v>RA_545_107.4_4_202526</v>
      </c>
      <c r="AF5257" s="3">
        <v>202526</v>
      </c>
      <c r="AG5257" s="3" t="s">
        <v>193</v>
      </c>
      <c r="AH5257" s="3">
        <v>545</v>
      </c>
      <c r="AI5257" s="3">
        <v>107.4</v>
      </c>
      <c r="AJ5257" s="3" t="s">
        <v>81</v>
      </c>
      <c r="AK5257" s="3">
        <v>4</v>
      </c>
      <c r="AL5257" s="3">
        <v>0</v>
      </c>
    </row>
    <row r="5258" spans="31:38" x14ac:dyDescent="0.25">
      <c r="AE5258" s="3" t="str">
        <f t="shared" si="160"/>
        <v>RA_576_107.4_4_202526</v>
      </c>
      <c r="AF5258" s="3">
        <v>202526</v>
      </c>
      <c r="AG5258" s="3" t="s">
        <v>193</v>
      </c>
      <c r="AH5258" s="3">
        <v>576</v>
      </c>
      <c r="AI5258" s="3">
        <v>107.4</v>
      </c>
      <c r="AJ5258" s="3" t="s">
        <v>81</v>
      </c>
      <c r="AK5258" s="3">
        <v>4</v>
      </c>
      <c r="AL5258" s="3">
        <v>0</v>
      </c>
    </row>
    <row r="5259" spans="31:38" x14ac:dyDescent="0.25">
      <c r="AE5259" s="3" t="str">
        <f t="shared" si="160"/>
        <v>RA_546_107.4_4_202526</v>
      </c>
      <c r="AF5259" s="3">
        <v>202526</v>
      </c>
      <c r="AG5259" s="3" t="s">
        <v>193</v>
      </c>
      <c r="AH5259" s="3">
        <v>546</v>
      </c>
      <c r="AI5259" s="3">
        <v>107.4</v>
      </c>
      <c r="AJ5259" s="3" t="s">
        <v>81</v>
      </c>
      <c r="AK5259" s="3">
        <v>4</v>
      </c>
      <c r="AL5259" s="3">
        <v>0</v>
      </c>
    </row>
    <row r="5260" spans="31:38" x14ac:dyDescent="0.25">
      <c r="AE5260" s="3" t="str">
        <f t="shared" si="160"/>
        <v>RA_566_107.4_4_202526</v>
      </c>
      <c r="AF5260" s="3">
        <v>202526</v>
      </c>
      <c r="AG5260" s="3" t="s">
        <v>193</v>
      </c>
      <c r="AH5260" s="3">
        <v>566</v>
      </c>
      <c r="AI5260" s="3">
        <v>107.4</v>
      </c>
      <c r="AJ5260" s="3" t="s">
        <v>81</v>
      </c>
      <c r="AK5260" s="3">
        <v>4</v>
      </c>
      <c r="AL5260" s="3">
        <v>0</v>
      </c>
    </row>
    <row r="5261" spans="31:38" x14ac:dyDescent="0.25">
      <c r="AE5261" s="3" t="str">
        <f t="shared" si="160"/>
        <v>RA_568_107.4_4_202526</v>
      </c>
      <c r="AF5261" s="3">
        <v>202526</v>
      </c>
      <c r="AG5261" s="3" t="s">
        <v>193</v>
      </c>
      <c r="AH5261" s="3">
        <v>568</v>
      </c>
      <c r="AI5261" s="3">
        <v>107.4</v>
      </c>
      <c r="AJ5261" s="3" t="s">
        <v>81</v>
      </c>
      <c r="AK5261" s="3">
        <v>4</v>
      </c>
      <c r="AL5261" s="3">
        <v>0</v>
      </c>
    </row>
    <row r="5262" spans="31:38" x14ac:dyDescent="0.25">
      <c r="AE5262" s="3" t="str">
        <f t="shared" si="160"/>
        <v>RA_586_107.4_4_202526</v>
      </c>
      <c r="AF5262" s="3">
        <v>202526</v>
      </c>
      <c r="AG5262" s="3" t="s">
        <v>193</v>
      </c>
      <c r="AH5262" s="3">
        <v>586</v>
      </c>
      <c r="AI5262" s="3">
        <v>107.4</v>
      </c>
      <c r="AJ5262" s="3" t="s">
        <v>81</v>
      </c>
      <c r="AK5262" s="3">
        <v>4</v>
      </c>
      <c r="AL5262" s="3">
        <v>1388.9580000000001</v>
      </c>
    </row>
    <row r="5263" spans="31:38" x14ac:dyDescent="0.25">
      <c r="AE5263" s="3" t="str">
        <f t="shared" si="160"/>
        <v>RA_574_107.4_4_202526</v>
      </c>
      <c r="AF5263" s="3">
        <v>202526</v>
      </c>
      <c r="AG5263" s="3" t="s">
        <v>193</v>
      </c>
      <c r="AH5263" s="3">
        <v>574</v>
      </c>
      <c r="AI5263" s="3">
        <v>107.4</v>
      </c>
      <c r="AJ5263" s="3" t="s">
        <v>81</v>
      </c>
      <c r="AK5263" s="3">
        <v>4</v>
      </c>
      <c r="AL5263" s="3">
        <v>0</v>
      </c>
    </row>
    <row r="5264" spans="31:38" x14ac:dyDescent="0.25">
      <c r="AE5264" s="3" t="str">
        <f t="shared" si="160"/>
        <v>RA_582_107.4_4_202526</v>
      </c>
      <c r="AF5264" s="3">
        <v>202526</v>
      </c>
      <c r="AG5264" s="3" t="s">
        <v>193</v>
      </c>
      <c r="AH5264" s="3">
        <v>582</v>
      </c>
      <c r="AI5264" s="3">
        <v>107.4</v>
      </c>
      <c r="AJ5264" s="3" t="s">
        <v>81</v>
      </c>
      <c r="AK5264" s="3">
        <v>4</v>
      </c>
      <c r="AL5264" s="3">
        <v>744.43700000000001</v>
      </c>
    </row>
    <row r="5265" spans="31:38" x14ac:dyDescent="0.25">
      <c r="AE5265" s="3" t="str">
        <f t="shared" si="160"/>
        <v>RA_584_107.4_4_202526</v>
      </c>
      <c r="AF5265" s="3">
        <v>202526</v>
      </c>
      <c r="AG5265" s="3" t="s">
        <v>193</v>
      </c>
      <c r="AH5265" s="3">
        <v>584</v>
      </c>
      <c r="AI5265" s="3">
        <v>107.4</v>
      </c>
      <c r="AJ5265" s="3" t="s">
        <v>81</v>
      </c>
      <c r="AK5265" s="3">
        <v>4</v>
      </c>
      <c r="AL5265" s="3">
        <v>1229</v>
      </c>
    </row>
    <row r="5266" spans="31:38" x14ac:dyDescent="0.25">
      <c r="AE5266" s="3" t="str">
        <f t="shared" si="160"/>
        <v>RA_544_107.4_4_202526</v>
      </c>
      <c r="AF5266" s="3">
        <v>202526</v>
      </c>
      <c r="AG5266" s="3" t="s">
        <v>193</v>
      </c>
      <c r="AH5266" s="3">
        <v>544</v>
      </c>
      <c r="AI5266" s="3">
        <v>107.4</v>
      </c>
      <c r="AJ5266" s="3" t="s">
        <v>81</v>
      </c>
      <c r="AK5266" s="3">
        <v>4</v>
      </c>
      <c r="AL5266" s="3">
        <v>0</v>
      </c>
    </row>
    <row r="5267" spans="31:38" x14ac:dyDescent="0.25">
      <c r="AE5267" s="3" t="str">
        <f t="shared" si="160"/>
        <v>RA_572_107.4_4_202526</v>
      </c>
      <c r="AF5267" s="3">
        <v>202526</v>
      </c>
      <c r="AG5267" s="3" t="s">
        <v>193</v>
      </c>
      <c r="AH5267" s="3">
        <v>572</v>
      </c>
      <c r="AI5267" s="3">
        <v>107.4</v>
      </c>
      <c r="AJ5267" s="3" t="s">
        <v>81</v>
      </c>
      <c r="AK5267" s="3">
        <v>4</v>
      </c>
      <c r="AL5267" s="3">
        <v>0</v>
      </c>
    </row>
    <row r="5268" spans="31:38" x14ac:dyDescent="0.25">
      <c r="AE5268" s="3" t="str">
        <f t="shared" si="160"/>
        <v>RA_522_107.4_4_202526</v>
      </c>
      <c r="AF5268" s="3">
        <v>202526</v>
      </c>
      <c r="AG5268" s="3" t="s">
        <v>193</v>
      </c>
      <c r="AH5268" s="3">
        <v>522</v>
      </c>
      <c r="AI5268" s="3">
        <v>107.4</v>
      </c>
      <c r="AJ5268" s="3" t="s">
        <v>81</v>
      </c>
      <c r="AK5268" s="3">
        <v>4</v>
      </c>
      <c r="AL5268" s="3">
        <v>0</v>
      </c>
    </row>
    <row r="5269" spans="31:38" x14ac:dyDescent="0.25">
      <c r="AE5269" s="3" t="str">
        <f t="shared" si="160"/>
        <v>RA_514_107.4_4_202526</v>
      </c>
      <c r="AF5269" s="3">
        <v>202526</v>
      </c>
      <c r="AG5269" s="3" t="s">
        <v>193</v>
      </c>
      <c r="AH5269" s="3">
        <v>514</v>
      </c>
      <c r="AI5269" s="3">
        <v>107.4</v>
      </c>
      <c r="AJ5269" s="3" t="s">
        <v>81</v>
      </c>
      <c r="AK5269" s="3">
        <v>4</v>
      </c>
      <c r="AL5269" s="3">
        <v>0</v>
      </c>
    </row>
    <row r="5270" spans="31:38" x14ac:dyDescent="0.25">
      <c r="AE5270" s="3" t="str">
        <f t="shared" si="160"/>
        <v>RA_542_107.4_4_202526</v>
      </c>
      <c r="AF5270" s="3">
        <v>202526</v>
      </c>
      <c r="AG5270" s="3" t="s">
        <v>193</v>
      </c>
      <c r="AH5270" s="3">
        <v>542</v>
      </c>
      <c r="AI5270" s="3">
        <v>107.4</v>
      </c>
      <c r="AJ5270" s="3" t="s">
        <v>81</v>
      </c>
      <c r="AK5270" s="3">
        <v>4</v>
      </c>
      <c r="AL5270" s="3">
        <v>0</v>
      </c>
    </row>
    <row r="5271" spans="31:38" x14ac:dyDescent="0.25">
      <c r="AE5271" s="3" t="str">
        <f t="shared" si="160"/>
        <v>RA_516_107.4_4_202526</v>
      </c>
      <c r="AF5271" s="3">
        <v>202526</v>
      </c>
      <c r="AG5271" s="3" t="s">
        <v>193</v>
      </c>
      <c r="AH5271" s="3">
        <v>516</v>
      </c>
      <c r="AI5271" s="3">
        <v>107.4</v>
      </c>
      <c r="AJ5271" s="3" t="s">
        <v>81</v>
      </c>
      <c r="AK5271" s="3">
        <v>4</v>
      </c>
      <c r="AL5271" s="3">
        <v>0</v>
      </c>
    </row>
    <row r="5272" spans="31:38" x14ac:dyDescent="0.25">
      <c r="AE5272" s="3" t="str">
        <f t="shared" si="160"/>
        <v>RA_520_107.4_4_202526</v>
      </c>
      <c r="AF5272" s="3">
        <v>202526</v>
      </c>
      <c r="AG5272" s="3" t="s">
        <v>193</v>
      </c>
      <c r="AH5272" s="3">
        <v>520</v>
      </c>
      <c r="AI5272" s="3">
        <v>107.4</v>
      </c>
      <c r="AJ5272" s="3" t="s">
        <v>81</v>
      </c>
      <c r="AK5272" s="3">
        <v>4</v>
      </c>
      <c r="AL5272" s="3">
        <v>0</v>
      </c>
    </row>
    <row r="5273" spans="31:38" x14ac:dyDescent="0.25">
      <c r="AE5273" s="3" t="str">
        <f t="shared" si="160"/>
        <v>RA_512_107.4_4_202526</v>
      </c>
      <c r="AF5273" s="3">
        <v>202526</v>
      </c>
      <c r="AG5273" s="3" t="s">
        <v>193</v>
      </c>
      <c r="AH5273" s="3">
        <v>512</v>
      </c>
      <c r="AI5273" s="3">
        <v>107.4</v>
      </c>
      <c r="AJ5273" s="3" t="s">
        <v>81</v>
      </c>
      <c r="AK5273" s="3">
        <v>4</v>
      </c>
      <c r="AL5273" s="3">
        <v>0</v>
      </c>
    </row>
    <row r="5274" spans="31:38" x14ac:dyDescent="0.25">
      <c r="AE5274" s="3" t="str">
        <f t="shared" si="160"/>
        <v>RA_524_107.4_4_202526</v>
      </c>
      <c r="AF5274" s="3">
        <v>202526</v>
      </c>
      <c r="AG5274" s="3" t="s">
        <v>193</v>
      </c>
      <c r="AH5274" s="3">
        <v>524</v>
      </c>
      <c r="AI5274" s="3">
        <v>107.4</v>
      </c>
      <c r="AJ5274" s="3" t="s">
        <v>81</v>
      </c>
      <c r="AK5274" s="3">
        <v>4</v>
      </c>
      <c r="AL5274" s="3">
        <v>0</v>
      </c>
    </row>
    <row r="5275" spans="31:38" x14ac:dyDescent="0.25">
      <c r="AE5275" s="3" t="str">
        <f t="shared" si="160"/>
        <v>RA_526_107.4_4_202526</v>
      </c>
      <c r="AF5275" s="3">
        <v>202526</v>
      </c>
      <c r="AG5275" s="3" t="s">
        <v>193</v>
      </c>
      <c r="AH5275" s="3">
        <v>526</v>
      </c>
      <c r="AI5275" s="3">
        <v>107.4</v>
      </c>
      <c r="AJ5275" s="3" t="s">
        <v>81</v>
      </c>
      <c r="AK5275" s="3">
        <v>4</v>
      </c>
      <c r="AL5275" s="3">
        <v>0</v>
      </c>
    </row>
    <row r="5276" spans="31:38" x14ac:dyDescent="0.25">
      <c r="AE5276" s="3" t="str">
        <f t="shared" si="160"/>
        <v>RA_528_107.4_4_202526</v>
      </c>
      <c r="AF5276" s="3">
        <v>202526</v>
      </c>
      <c r="AG5276" s="3" t="s">
        <v>193</v>
      </c>
      <c r="AH5276" s="3">
        <v>528</v>
      </c>
      <c r="AI5276" s="3">
        <v>107.4</v>
      </c>
      <c r="AJ5276" s="3" t="s">
        <v>81</v>
      </c>
      <c r="AK5276" s="3">
        <v>4</v>
      </c>
      <c r="AL5276" s="3">
        <v>0</v>
      </c>
    </row>
    <row r="5277" spans="31:38" x14ac:dyDescent="0.25">
      <c r="AE5277" s="3" t="str">
        <f t="shared" si="160"/>
        <v>RA_530_107.4_4_202526</v>
      </c>
      <c r="AF5277" s="3">
        <v>202526</v>
      </c>
      <c r="AG5277" s="3" t="s">
        <v>193</v>
      </c>
      <c r="AH5277" s="3">
        <v>530</v>
      </c>
      <c r="AI5277" s="3">
        <v>107.4</v>
      </c>
      <c r="AJ5277" s="3" t="s">
        <v>81</v>
      </c>
      <c r="AK5277" s="3">
        <v>4</v>
      </c>
      <c r="AL5277" s="3">
        <v>0</v>
      </c>
    </row>
    <row r="5278" spans="31:38" x14ac:dyDescent="0.25">
      <c r="AE5278" s="3" t="str">
        <f t="shared" si="160"/>
        <v>RA_532_107.4_4_202526</v>
      </c>
      <c r="AF5278" s="3">
        <v>202526</v>
      </c>
      <c r="AG5278" s="3" t="s">
        <v>193</v>
      </c>
      <c r="AH5278" s="3">
        <v>532</v>
      </c>
      <c r="AI5278" s="3">
        <v>107.4</v>
      </c>
      <c r="AJ5278" s="3" t="s">
        <v>81</v>
      </c>
      <c r="AK5278" s="3">
        <v>4</v>
      </c>
      <c r="AL5278" s="3">
        <v>0</v>
      </c>
    </row>
    <row r="5279" spans="31:38" x14ac:dyDescent="0.25">
      <c r="AE5279" s="3" t="str">
        <f t="shared" si="160"/>
        <v>RA_534_107.4_4_202526</v>
      </c>
      <c r="AF5279" s="3">
        <v>202526</v>
      </c>
      <c r="AG5279" s="3" t="s">
        <v>193</v>
      </c>
      <c r="AH5279" s="3">
        <v>534</v>
      </c>
      <c r="AI5279" s="3">
        <v>107.4</v>
      </c>
      <c r="AJ5279" s="3" t="s">
        <v>81</v>
      </c>
      <c r="AK5279" s="3">
        <v>4</v>
      </c>
      <c r="AL5279" s="3">
        <v>0</v>
      </c>
    </row>
    <row r="5280" spans="31:38" x14ac:dyDescent="0.25">
      <c r="AE5280" s="3" t="str">
        <f t="shared" si="160"/>
        <v>RA_536_107.4_4_202526</v>
      </c>
      <c r="AF5280" s="3">
        <v>202526</v>
      </c>
      <c r="AG5280" s="3" t="s">
        <v>193</v>
      </c>
      <c r="AH5280" s="3">
        <v>536</v>
      </c>
      <c r="AI5280" s="3">
        <v>107.4</v>
      </c>
      <c r="AJ5280" s="3" t="s">
        <v>81</v>
      </c>
      <c r="AK5280" s="3">
        <v>4</v>
      </c>
      <c r="AL5280" s="3">
        <v>0</v>
      </c>
    </row>
    <row r="5281" spans="31:38" x14ac:dyDescent="0.25">
      <c r="AE5281" s="3" t="str">
        <f t="shared" si="160"/>
        <v>RA_538_107.4_4_202526</v>
      </c>
      <c r="AF5281" s="3">
        <v>202526</v>
      </c>
      <c r="AG5281" s="3" t="s">
        <v>193</v>
      </c>
      <c r="AH5281" s="3">
        <v>538</v>
      </c>
      <c r="AI5281" s="3">
        <v>107.4</v>
      </c>
      <c r="AJ5281" s="3" t="s">
        <v>81</v>
      </c>
      <c r="AK5281" s="3">
        <v>4</v>
      </c>
      <c r="AL5281" s="3">
        <v>0</v>
      </c>
    </row>
    <row r="5282" spans="31:38" x14ac:dyDescent="0.25">
      <c r="AE5282" s="3" t="str">
        <f t="shared" si="160"/>
        <v>RA_540_107.4_4_202526</v>
      </c>
      <c r="AF5282" s="3">
        <v>202526</v>
      </c>
      <c r="AG5282" s="3" t="s">
        <v>193</v>
      </c>
      <c r="AH5282" s="3">
        <v>540</v>
      </c>
      <c r="AI5282" s="3">
        <v>107.4</v>
      </c>
      <c r="AJ5282" s="3" t="s">
        <v>81</v>
      </c>
      <c r="AK5282" s="3">
        <v>4</v>
      </c>
      <c r="AL5282" s="3">
        <v>0</v>
      </c>
    </row>
    <row r="5283" spans="31:38" x14ac:dyDescent="0.25">
      <c r="AE5283" s="3" t="str">
        <f t="shared" si="160"/>
        <v>RA_518_107.4_4_202526</v>
      </c>
      <c r="AF5283" s="3">
        <v>202526</v>
      </c>
      <c r="AG5283" s="3" t="s">
        <v>193</v>
      </c>
      <c r="AH5283" s="3">
        <v>518</v>
      </c>
      <c r="AI5283" s="3">
        <v>107.4</v>
      </c>
      <c r="AJ5283" s="3" t="s">
        <v>81</v>
      </c>
      <c r="AK5283" s="3">
        <v>4</v>
      </c>
      <c r="AL5283" s="3">
        <v>0</v>
      </c>
    </row>
    <row r="5284" spans="31:38" x14ac:dyDescent="0.25">
      <c r="AE5284" s="3" t="str">
        <f t="shared" si="160"/>
        <v>RA_564_107.4_4_202425</v>
      </c>
      <c r="AF5284" s="3">
        <v>202425</v>
      </c>
      <c r="AG5284" s="3" t="s">
        <v>193</v>
      </c>
      <c r="AH5284" s="3">
        <v>564</v>
      </c>
      <c r="AI5284" s="3">
        <v>107.4</v>
      </c>
      <c r="AJ5284" s="3" t="s">
        <v>81</v>
      </c>
      <c r="AK5284" s="3">
        <v>4</v>
      </c>
      <c r="AL5284" s="3">
        <v>0</v>
      </c>
    </row>
    <row r="5285" spans="31:38" x14ac:dyDescent="0.25">
      <c r="AE5285" s="3" t="str">
        <f t="shared" si="160"/>
        <v>RA_546_107.4_4_202425</v>
      </c>
      <c r="AF5285" s="3">
        <v>202425</v>
      </c>
      <c r="AG5285" s="3" t="s">
        <v>193</v>
      </c>
      <c r="AH5285" s="3">
        <v>546</v>
      </c>
      <c r="AI5285" s="3">
        <v>107.4</v>
      </c>
      <c r="AJ5285" s="3" t="s">
        <v>81</v>
      </c>
      <c r="AK5285" s="3">
        <v>4</v>
      </c>
      <c r="AL5285" s="3">
        <v>0</v>
      </c>
    </row>
    <row r="5286" spans="31:38" x14ac:dyDescent="0.25">
      <c r="AE5286" s="3" t="str">
        <f t="shared" si="160"/>
        <v>RA_545_107.4_4_202425</v>
      </c>
      <c r="AF5286" s="3">
        <v>202425</v>
      </c>
      <c r="AG5286" s="3" t="s">
        <v>193</v>
      </c>
      <c r="AH5286" s="3">
        <v>545</v>
      </c>
      <c r="AI5286" s="3">
        <v>107.4</v>
      </c>
      <c r="AJ5286" s="3" t="s">
        <v>81</v>
      </c>
      <c r="AK5286" s="3">
        <v>4</v>
      </c>
      <c r="AL5286" s="3">
        <v>0</v>
      </c>
    </row>
    <row r="5287" spans="31:38" x14ac:dyDescent="0.25">
      <c r="AE5287" s="3" t="str">
        <f t="shared" si="160"/>
        <v>RA_548_107.4_4_202425</v>
      </c>
      <c r="AF5287" s="3">
        <v>202425</v>
      </c>
      <c r="AG5287" s="3" t="s">
        <v>193</v>
      </c>
      <c r="AH5287" s="3">
        <v>548</v>
      </c>
      <c r="AI5287" s="3">
        <v>107.4</v>
      </c>
      <c r="AJ5287" s="3" t="s">
        <v>81</v>
      </c>
      <c r="AK5287" s="3">
        <v>4</v>
      </c>
      <c r="AL5287" s="3">
        <v>0</v>
      </c>
    </row>
    <row r="5288" spans="31:38" x14ac:dyDescent="0.25">
      <c r="AE5288" s="3" t="str">
        <f t="shared" si="160"/>
        <v>RA_550_107.4_4_202425</v>
      </c>
      <c r="AF5288" s="3">
        <v>202425</v>
      </c>
      <c r="AG5288" s="3" t="s">
        <v>193</v>
      </c>
      <c r="AH5288" s="3">
        <v>550</v>
      </c>
      <c r="AI5288" s="3">
        <v>107.4</v>
      </c>
      <c r="AJ5288" s="3" t="s">
        <v>81</v>
      </c>
      <c r="AK5288" s="3">
        <v>4</v>
      </c>
      <c r="AL5288" s="3">
        <v>0</v>
      </c>
    </row>
    <row r="5289" spans="31:38" x14ac:dyDescent="0.25">
      <c r="AE5289" s="3" t="str">
        <f t="shared" si="160"/>
        <v>RA_552_107.4_4_202425</v>
      </c>
      <c r="AF5289" s="3">
        <v>202425</v>
      </c>
      <c r="AG5289" s="3" t="s">
        <v>193</v>
      </c>
      <c r="AH5289" s="3">
        <v>552</v>
      </c>
      <c r="AI5289" s="3">
        <v>107.4</v>
      </c>
      <c r="AJ5289" s="3" t="s">
        <v>81</v>
      </c>
      <c r="AK5289" s="3">
        <v>4</v>
      </c>
      <c r="AL5289" s="3">
        <v>0</v>
      </c>
    </row>
    <row r="5290" spans="31:38" x14ac:dyDescent="0.25">
      <c r="AE5290" s="3" t="str">
        <f t="shared" si="160"/>
        <v>RA_562_107.4_4_202425</v>
      </c>
      <c r="AF5290" s="3">
        <v>202425</v>
      </c>
      <c r="AG5290" s="3" t="s">
        <v>193</v>
      </c>
      <c r="AH5290" s="3">
        <v>562</v>
      </c>
      <c r="AI5290" s="3">
        <v>107.4</v>
      </c>
      <c r="AJ5290" s="3" t="s">
        <v>81</v>
      </c>
      <c r="AK5290" s="3">
        <v>4</v>
      </c>
      <c r="AL5290" s="3">
        <v>0</v>
      </c>
    </row>
    <row r="5291" spans="31:38" x14ac:dyDescent="0.25">
      <c r="AE5291" s="3" t="str">
        <f t="shared" si="160"/>
        <v>RA_566_107.4_4_202425</v>
      </c>
      <c r="AF5291" s="3">
        <v>202425</v>
      </c>
      <c r="AG5291" s="3" t="s">
        <v>193</v>
      </c>
      <c r="AH5291" s="3">
        <v>566</v>
      </c>
      <c r="AI5291" s="3">
        <v>107.4</v>
      </c>
      <c r="AJ5291" s="3" t="s">
        <v>81</v>
      </c>
      <c r="AK5291" s="3">
        <v>4</v>
      </c>
      <c r="AL5291" s="3">
        <v>0</v>
      </c>
    </row>
    <row r="5292" spans="31:38" x14ac:dyDescent="0.25">
      <c r="AE5292" s="3" t="str">
        <f t="shared" si="160"/>
        <v>RA_568_107.4_4_202425</v>
      </c>
      <c r="AF5292" s="3">
        <v>202425</v>
      </c>
      <c r="AG5292" s="3" t="s">
        <v>193</v>
      </c>
      <c r="AH5292" s="3">
        <v>568</v>
      </c>
      <c r="AI5292" s="3">
        <v>107.4</v>
      </c>
      <c r="AJ5292" s="3" t="s">
        <v>81</v>
      </c>
      <c r="AK5292" s="3">
        <v>4</v>
      </c>
      <c r="AL5292" s="3">
        <v>0</v>
      </c>
    </row>
    <row r="5293" spans="31:38" x14ac:dyDescent="0.25">
      <c r="AE5293" s="3" t="str">
        <f t="shared" si="160"/>
        <v>RA_572_107.4_4_202425</v>
      </c>
      <c r="AF5293" s="3">
        <v>202425</v>
      </c>
      <c r="AG5293" s="3" t="s">
        <v>193</v>
      </c>
      <c r="AH5293" s="3">
        <v>572</v>
      </c>
      <c r="AI5293" s="3">
        <v>107.4</v>
      </c>
      <c r="AJ5293" s="3" t="s">
        <v>81</v>
      </c>
      <c r="AK5293" s="3">
        <v>4</v>
      </c>
      <c r="AL5293" s="3">
        <v>0</v>
      </c>
    </row>
    <row r="5294" spans="31:38" x14ac:dyDescent="0.25">
      <c r="AE5294" s="3" t="str">
        <f t="shared" si="160"/>
        <v>RA_574_107.4_4_202425</v>
      </c>
      <c r="AF5294" s="3">
        <v>202425</v>
      </c>
      <c r="AG5294" s="3" t="s">
        <v>193</v>
      </c>
      <c r="AH5294" s="3">
        <v>574</v>
      </c>
      <c r="AI5294" s="3">
        <v>107.4</v>
      </c>
      <c r="AJ5294" s="3" t="s">
        <v>81</v>
      </c>
      <c r="AK5294" s="3">
        <v>4</v>
      </c>
      <c r="AL5294" s="3">
        <v>0</v>
      </c>
    </row>
    <row r="5295" spans="31:38" x14ac:dyDescent="0.25">
      <c r="AE5295" s="3" t="str">
        <f t="shared" si="160"/>
        <v>RA_576_107.4_4_202425</v>
      </c>
      <c r="AF5295" s="3">
        <v>202425</v>
      </c>
      <c r="AG5295" s="3" t="s">
        <v>193</v>
      </c>
      <c r="AH5295" s="3">
        <v>576</v>
      </c>
      <c r="AI5295" s="3">
        <v>107.4</v>
      </c>
      <c r="AJ5295" s="3" t="s">
        <v>81</v>
      </c>
      <c r="AK5295" s="3">
        <v>4</v>
      </c>
      <c r="AL5295" s="3">
        <v>0</v>
      </c>
    </row>
    <row r="5296" spans="31:38" x14ac:dyDescent="0.25">
      <c r="AE5296" s="3" t="str">
        <f t="shared" si="160"/>
        <v>RA_582_107.4_4_202425</v>
      </c>
      <c r="AF5296" s="3">
        <v>202425</v>
      </c>
      <c r="AG5296" s="3" t="s">
        <v>193</v>
      </c>
      <c r="AH5296" s="3">
        <v>582</v>
      </c>
      <c r="AI5296" s="3">
        <v>107.4</v>
      </c>
      <c r="AJ5296" s="3" t="s">
        <v>81</v>
      </c>
      <c r="AK5296" s="3">
        <v>4</v>
      </c>
      <c r="AL5296" s="3">
        <v>725</v>
      </c>
    </row>
    <row r="5297" spans="31:38" x14ac:dyDescent="0.25">
      <c r="AE5297" s="3" t="str">
        <f t="shared" si="160"/>
        <v>RA_586_107.4_4_202425</v>
      </c>
      <c r="AF5297" s="3">
        <v>202425</v>
      </c>
      <c r="AG5297" s="3" t="s">
        <v>193</v>
      </c>
      <c r="AH5297" s="3">
        <v>586</v>
      </c>
      <c r="AI5297" s="3">
        <v>107.4</v>
      </c>
      <c r="AJ5297" s="3" t="s">
        <v>81</v>
      </c>
      <c r="AK5297" s="3">
        <v>4</v>
      </c>
      <c r="AL5297" s="3">
        <v>1296.9829999999999</v>
      </c>
    </row>
    <row r="5298" spans="31:38" x14ac:dyDescent="0.25">
      <c r="AE5298" s="3" t="str">
        <f t="shared" si="160"/>
        <v>RA_544_107.4_4_202425</v>
      </c>
      <c r="AF5298" s="3">
        <v>202425</v>
      </c>
      <c r="AG5298" s="3" t="s">
        <v>193</v>
      </c>
      <c r="AH5298" s="3">
        <v>544</v>
      </c>
      <c r="AI5298" s="3">
        <v>107.4</v>
      </c>
      <c r="AJ5298" s="3" t="s">
        <v>81</v>
      </c>
      <c r="AK5298" s="3">
        <v>4</v>
      </c>
      <c r="AL5298" s="3">
        <v>0</v>
      </c>
    </row>
    <row r="5299" spans="31:38" x14ac:dyDescent="0.25">
      <c r="AE5299" s="3" t="str">
        <f t="shared" si="160"/>
        <v>RA_584_107.4_4_202425</v>
      </c>
      <c r="AF5299" s="3">
        <v>202425</v>
      </c>
      <c r="AG5299" s="3" t="s">
        <v>193</v>
      </c>
      <c r="AH5299" s="3">
        <v>584</v>
      </c>
      <c r="AI5299" s="3">
        <v>107.4</v>
      </c>
      <c r="AJ5299" s="3" t="s">
        <v>81</v>
      </c>
      <c r="AK5299" s="3">
        <v>4</v>
      </c>
      <c r="AL5299" s="3">
        <v>1156</v>
      </c>
    </row>
    <row r="5300" spans="31:38" x14ac:dyDescent="0.25">
      <c r="AE5300" s="3" t="str">
        <f t="shared" si="160"/>
        <v>RA_520_107.4_4_202425</v>
      </c>
      <c r="AF5300" s="3">
        <v>202425</v>
      </c>
      <c r="AG5300" s="3" t="s">
        <v>193</v>
      </c>
      <c r="AH5300" s="3">
        <v>520</v>
      </c>
      <c r="AI5300" s="3">
        <v>107.4</v>
      </c>
      <c r="AJ5300" s="3" t="s">
        <v>81</v>
      </c>
      <c r="AK5300" s="3">
        <v>4</v>
      </c>
      <c r="AL5300" s="3">
        <v>0</v>
      </c>
    </row>
    <row r="5301" spans="31:38" x14ac:dyDescent="0.25">
      <c r="AE5301" s="3" t="str">
        <f t="shared" si="160"/>
        <v>RA_514_107.4_4_202425</v>
      </c>
      <c r="AF5301" s="3">
        <v>202425</v>
      </c>
      <c r="AG5301" s="3" t="s">
        <v>193</v>
      </c>
      <c r="AH5301" s="3">
        <v>514</v>
      </c>
      <c r="AI5301" s="3">
        <v>107.4</v>
      </c>
      <c r="AJ5301" s="3" t="s">
        <v>81</v>
      </c>
      <c r="AK5301" s="3">
        <v>4</v>
      </c>
      <c r="AL5301" s="3">
        <v>0</v>
      </c>
    </row>
    <row r="5302" spans="31:38" x14ac:dyDescent="0.25">
      <c r="AE5302" s="3" t="str">
        <f t="shared" si="160"/>
        <v>RA_542_107.4_4_202425</v>
      </c>
      <c r="AF5302" s="3">
        <v>202425</v>
      </c>
      <c r="AG5302" s="3" t="s">
        <v>193</v>
      </c>
      <c r="AH5302" s="3">
        <v>542</v>
      </c>
      <c r="AI5302" s="3">
        <v>107.4</v>
      </c>
      <c r="AJ5302" s="3" t="s">
        <v>81</v>
      </c>
      <c r="AK5302" s="3">
        <v>4</v>
      </c>
      <c r="AL5302" s="3">
        <v>0</v>
      </c>
    </row>
    <row r="5303" spans="31:38" x14ac:dyDescent="0.25">
      <c r="AE5303" s="3" t="str">
        <f t="shared" si="160"/>
        <v>RA_512_107.4_4_202425</v>
      </c>
      <c r="AF5303" s="3">
        <v>202425</v>
      </c>
      <c r="AG5303" s="3" t="s">
        <v>193</v>
      </c>
      <c r="AH5303" s="3">
        <v>512</v>
      </c>
      <c r="AI5303" s="3">
        <v>107.4</v>
      </c>
      <c r="AJ5303" s="3" t="s">
        <v>81</v>
      </c>
      <c r="AK5303" s="3">
        <v>4</v>
      </c>
      <c r="AL5303" s="3">
        <v>0</v>
      </c>
    </row>
    <row r="5304" spans="31:38" x14ac:dyDescent="0.25">
      <c r="AE5304" s="3" t="str">
        <f t="shared" si="160"/>
        <v>RA_518_107.4_4_202425</v>
      </c>
      <c r="AF5304" s="3">
        <v>202425</v>
      </c>
      <c r="AG5304" s="3" t="s">
        <v>193</v>
      </c>
      <c r="AH5304" s="3">
        <v>518</v>
      </c>
      <c r="AI5304" s="3">
        <v>107.4</v>
      </c>
      <c r="AJ5304" s="3" t="s">
        <v>81</v>
      </c>
      <c r="AK5304" s="3">
        <v>4</v>
      </c>
      <c r="AL5304" s="3">
        <v>0</v>
      </c>
    </row>
    <row r="5305" spans="31:38" x14ac:dyDescent="0.25">
      <c r="AE5305" s="3" t="str">
        <f t="shared" si="160"/>
        <v>RA_522_107.4_4_202425</v>
      </c>
      <c r="AF5305" s="3">
        <v>202425</v>
      </c>
      <c r="AG5305" s="3" t="s">
        <v>193</v>
      </c>
      <c r="AH5305" s="3">
        <v>522</v>
      </c>
      <c r="AI5305" s="3">
        <v>107.4</v>
      </c>
      <c r="AJ5305" s="3" t="s">
        <v>81</v>
      </c>
      <c r="AK5305" s="3">
        <v>4</v>
      </c>
      <c r="AL5305" s="3">
        <v>0</v>
      </c>
    </row>
    <row r="5306" spans="31:38" x14ac:dyDescent="0.25">
      <c r="AE5306" s="3" t="str">
        <f t="shared" si="160"/>
        <v>RA_524_107.4_4_202425</v>
      </c>
      <c r="AF5306" s="3">
        <v>202425</v>
      </c>
      <c r="AG5306" s="3" t="s">
        <v>193</v>
      </c>
      <c r="AH5306" s="3">
        <v>524</v>
      </c>
      <c r="AI5306" s="3">
        <v>107.4</v>
      </c>
      <c r="AJ5306" s="3" t="s">
        <v>81</v>
      </c>
      <c r="AK5306" s="3">
        <v>4</v>
      </c>
      <c r="AL5306" s="3">
        <v>0</v>
      </c>
    </row>
    <row r="5307" spans="31:38" x14ac:dyDescent="0.25">
      <c r="AE5307" s="3" t="str">
        <f t="shared" si="160"/>
        <v>RA_526_107.4_4_202425</v>
      </c>
      <c r="AF5307" s="3">
        <v>202425</v>
      </c>
      <c r="AG5307" s="3" t="s">
        <v>193</v>
      </c>
      <c r="AH5307" s="3">
        <v>526</v>
      </c>
      <c r="AI5307" s="3">
        <v>107.4</v>
      </c>
      <c r="AJ5307" s="3" t="s">
        <v>81</v>
      </c>
      <c r="AK5307" s="3">
        <v>4</v>
      </c>
      <c r="AL5307" s="3">
        <v>0</v>
      </c>
    </row>
    <row r="5308" spans="31:38" x14ac:dyDescent="0.25">
      <c r="AE5308" s="3" t="str">
        <f t="shared" si="160"/>
        <v>RA_538_107.4_4_202425</v>
      </c>
      <c r="AF5308" s="3">
        <v>202425</v>
      </c>
      <c r="AG5308" s="3" t="s">
        <v>193</v>
      </c>
      <c r="AH5308" s="3">
        <v>538</v>
      </c>
      <c r="AI5308" s="3">
        <v>107.4</v>
      </c>
      <c r="AJ5308" s="3" t="s">
        <v>81</v>
      </c>
      <c r="AK5308" s="3">
        <v>4</v>
      </c>
      <c r="AL5308" s="3">
        <v>0</v>
      </c>
    </row>
    <row r="5309" spans="31:38" x14ac:dyDescent="0.25">
      <c r="AE5309" s="3" t="str">
        <f t="shared" si="160"/>
        <v>RA_516_107.4_4_202425</v>
      </c>
      <c r="AF5309" s="3">
        <v>202425</v>
      </c>
      <c r="AG5309" s="3" t="s">
        <v>193</v>
      </c>
      <c r="AH5309" s="3">
        <v>516</v>
      </c>
      <c r="AI5309" s="3">
        <v>107.4</v>
      </c>
      <c r="AJ5309" s="3" t="s">
        <v>81</v>
      </c>
      <c r="AK5309" s="3">
        <v>4</v>
      </c>
      <c r="AL5309" s="3">
        <v>0</v>
      </c>
    </row>
    <row r="5310" spans="31:38" x14ac:dyDescent="0.25">
      <c r="AE5310" s="3" t="str">
        <f t="shared" si="160"/>
        <v>RA_540_107.4_4_202425</v>
      </c>
      <c r="AF5310" s="3">
        <v>202425</v>
      </c>
      <c r="AG5310" s="3" t="s">
        <v>193</v>
      </c>
      <c r="AH5310" s="3">
        <v>540</v>
      </c>
      <c r="AI5310" s="3">
        <v>107.4</v>
      </c>
      <c r="AJ5310" s="3" t="s">
        <v>81</v>
      </c>
      <c r="AK5310" s="3">
        <v>4</v>
      </c>
      <c r="AL5310" s="3">
        <v>0</v>
      </c>
    </row>
    <row r="5311" spans="31:38" x14ac:dyDescent="0.25">
      <c r="AE5311" s="3" t="str">
        <f t="shared" si="160"/>
        <v>RA_528_107.4_4_202425</v>
      </c>
      <c r="AF5311" s="3">
        <v>202425</v>
      </c>
      <c r="AG5311" s="3" t="s">
        <v>193</v>
      </c>
      <c r="AH5311" s="3">
        <v>528</v>
      </c>
      <c r="AI5311" s="3">
        <v>107.4</v>
      </c>
      <c r="AJ5311" s="3" t="s">
        <v>81</v>
      </c>
      <c r="AK5311" s="3">
        <v>4</v>
      </c>
      <c r="AL5311" s="3">
        <v>0</v>
      </c>
    </row>
    <row r="5312" spans="31:38" x14ac:dyDescent="0.25">
      <c r="AE5312" s="3" t="str">
        <f t="shared" si="160"/>
        <v>RA_536_107.4_4_202425</v>
      </c>
      <c r="AF5312" s="3">
        <v>202425</v>
      </c>
      <c r="AG5312" s="3" t="s">
        <v>193</v>
      </c>
      <c r="AH5312" s="3">
        <v>536</v>
      </c>
      <c r="AI5312" s="3">
        <v>107.4</v>
      </c>
      <c r="AJ5312" s="3" t="s">
        <v>81</v>
      </c>
      <c r="AK5312" s="3">
        <v>4</v>
      </c>
      <c r="AL5312" s="3">
        <v>0</v>
      </c>
    </row>
    <row r="5313" spans="31:38" x14ac:dyDescent="0.25">
      <c r="AE5313" s="3" t="str">
        <f t="shared" si="160"/>
        <v>RA_534_107.4_4_202425</v>
      </c>
      <c r="AF5313" s="3">
        <v>202425</v>
      </c>
      <c r="AG5313" s="3" t="s">
        <v>193</v>
      </c>
      <c r="AH5313" s="3">
        <v>534</v>
      </c>
      <c r="AI5313" s="3">
        <v>107.4</v>
      </c>
      <c r="AJ5313" s="3" t="s">
        <v>81</v>
      </c>
      <c r="AK5313" s="3">
        <v>4</v>
      </c>
      <c r="AL5313" s="3">
        <v>0</v>
      </c>
    </row>
    <row r="5314" spans="31:38" x14ac:dyDescent="0.25">
      <c r="AE5314" s="3" t="str">
        <f t="shared" si="160"/>
        <v>RA_532_107.4_4_202425</v>
      </c>
      <c r="AF5314" s="3">
        <v>202425</v>
      </c>
      <c r="AG5314" s="3" t="s">
        <v>193</v>
      </c>
      <c r="AH5314" s="3">
        <v>532</v>
      </c>
      <c r="AI5314" s="3">
        <v>107.4</v>
      </c>
      <c r="AJ5314" s="3" t="s">
        <v>81</v>
      </c>
      <c r="AK5314" s="3">
        <v>4</v>
      </c>
      <c r="AL5314" s="3">
        <v>0</v>
      </c>
    </row>
    <row r="5315" spans="31:38" x14ac:dyDescent="0.25">
      <c r="AE5315" s="3" t="str">
        <f t="shared" si="160"/>
        <v>RA_530_107.4_4_202425</v>
      </c>
      <c r="AF5315" s="3">
        <v>202425</v>
      </c>
      <c r="AG5315" s="3" t="s">
        <v>193</v>
      </c>
      <c r="AH5315" s="3">
        <v>530</v>
      </c>
      <c r="AI5315" s="3">
        <v>107.4</v>
      </c>
      <c r="AJ5315" s="3" t="s">
        <v>81</v>
      </c>
      <c r="AK5315" s="3">
        <v>4</v>
      </c>
      <c r="AL5315" s="3">
        <v>0</v>
      </c>
    </row>
    <row r="5316" spans="31:38" x14ac:dyDescent="0.25">
      <c r="AE5316" s="3" t="str">
        <f t="shared" ref="AE5316:AE5379" si="161">AG5316&amp;"_"&amp;AH5316&amp;"_"&amp;AI5316&amp;"_"&amp;AK5316&amp;"_"&amp;AF5316</f>
        <v>RA_582_107.5_4_202526</v>
      </c>
      <c r="AF5316" s="3">
        <v>202526</v>
      </c>
      <c r="AG5316" s="3" t="s">
        <v>193</v>
      </c>
      <c r="AH5316" s="3">
        <v>582</v>
      </c>
      <c r="AI5316" s="3">
        <v>107.5</v>
      </c>
      <c r="AJ5316" s="3" t="s">
        <v>82</v>
      </c>
      <c r="AK5316" s="3">
        <v>4</v>
      </c>
      <c r="AL5316" s="3">
        <v>744.43700000000001</v>
      </c>
    </row>
    <row r="5317" spans="31:38" x14ac:dyDescent="0.25">
      <c r="AE5317" s="3" t="str">
        <f t="shared" si="161"/>
        <v>RA_546_107.5_4_202526</v>
      </c>
      <c r="AF5317" s="3">
        <v>202526</v>
      </c>
      <c r="AG5317" s="3" t="s">
        <v>193</v>
      </c>
      <c r="AH5317" s="3">
        <v>546</v>
      </c>
      <c r="AI5317" s="3">
        <v>107.5</v>
      </c>
      <c r="AJ5317" s="3" t="s">
        <v>82</v>
      </c>
      <c r="AK5317" s="3">
        <v>4</v>
      </c>
      <c r="AL5317" s="3">
        <v>0</v>
      </c>
    </row>
    <row r="5318" spans="31:38" x14ac:dyDescent="0.25">
      <c r="AE5318" s="3" t="str">
        <f t="shared" si="161"/>
        <v>RA_548_107.5_4_202526</v>
      </c>
      <c r="AF5318" s="3">
        <v>202526</v>
      </c>
      <c r="AG5318" s="3" t="s">
        <v>193</v>
      </c>
      <c r="AH5318" s="3">
        <v>548</v>
      </c>
      <c r="AI5318" s="3">
        <v>107.5</v>
      </c>
      <c r="AJ5318" s="3" t="s">
        <v>82</v>
      </c>
      <c r="AK5318" s="3">
        <v>4</v>
      </c>
      <c r="AL5318" s="3">
        <v>0</v>
      </c>
    </row>
    <row r="5319" spans="31:38" x14ac:dyDescent="0.25">
      <c r="AE5319" s="3" t="str">
        <f t="shared" si="161"/>
        <v>RA_550_107.5_4_202526</v>
      </c>
      <c r="AF5319" s="3">
        <v>202526</v>
      </c>
      <c r="AG5319" s="3" t="s">
        <v>193</v>
      </c>
      <c r="AH5319" s="3">
        <v>550</v>
      </c>
      <c r="AI5319" s="3">
        <v>107.5</v>
      </c>
      <c r="AJ5319" s="3" t="s">
        <v>82</v>
      </c>
      <c r="AK5319" s="3">
        <v>4</v>
      </c>
      <c r="AL5319" s="3">
        <v>0</v>
      </c>
    </row>
    <row r="5320" spans="31:38" x14ac:dyDescent="0.25">
      <c r="AE5320" s="3" t="str">
        <f t="shared" si="161"/>
        <v>RA_552_107.5_4_202526</v>
      </c>
      <c r="AF5320" s="3">
        <v>202526</v>
      </c>
      <c r="AG5320" s="3" t="s">
        <v>193</v>
      </c>
      <c r="AH5320" s="3">
        <v>552</v>
      </c>
      <c r="AI5320" s="3">
        <v>107.5</v>
      </c>
      <c r="AJ5320" s="3" t="s">
        <v>82</v>
      </c>
      <c r="AK5320" s="3">
        <v>4</v>
      </c>
      <c r="AL5320" s="3">
        <v>0</v>
      </c>
    </row>
    <row r="5321" spans="31:38" x14ac:dyDescent="0.25">
      <c r="AE5321" s="3" t="str">
        <f t="shared" si="161"/>
        <v>RA_562_107.5_4_202526</v>
      </c>
      <c r="AF5321" s="3">
        <v>202526</v>
      </c>
      <c r="AG5321" s="3" t="s">
        <v>193</v>
      </c>
      <c r="AH5321" s="3">
        <v>562</v>
      </c>
      <c r="AI5321" s="3">
        <v>107.5</v>
      </c>
      <c r="AJ5321" s="3" t="s">
        <v>82</v>
      </c>
      <c r="AK5321" s="3">
        <v>4</v>
      </c>
      <c r="AL5321" s="3">
        <v>0</v>
      </c>
    </row>
    <row r="5322" spans="31:38" x14ac:dyDescent="0.25">
      <c r="AE5322" s="3" t="str">
        <f t="shared" si="161"/>
        <v>RA_564_107.5_4_202526</v>
      </c>
      <c r="AF5322" s="3">
        <v>202526</v>
      </c>
      <c r="AG5322" s="3" t="s">
        <v>193</v>
      </c>
      <c r="AH5322" s="3">
        <v>564</v>
      </c>
      <c r="AI5322" s="3">
        <v>107.5</v>
      </c>
      <c r="AJ5322" s="3" t="s">
        <v>82</v>
      </c>
      <c r="AK5322" s="3">
        <v>4</v>
      </c>
      <c r="AL5322" s="3">
        <v>0</v>
      </c>
    </row>
    <row r="5323" spans="31:38" x14ac:dyDescent="0.25">
      <c r="AE5323" s="3" t="str">
        <f t="shared" si="161"/>
        <v>RA_566_107.5_4_202526</v>
      </c>
      <c r="AF5323" s="3">
        <v>202526</v>
      </c>
      <c r="AG5323" s="3" t="s">
        <v>193</v>
      </c>
      <c r="AH5323" s="3">
        <v>566</v>
      </c>
      <c r="AI5323" s="3">
        <v>107.5</v>
      </c>
      <c r="AJ5323" s="3" t="s">
        <v>82</v>
      </c>
      <c r="AK5323" s="3">
        <v>4</v>
      </c>
      <c r="AL5323" s="3">
        <v>0</v>
      </c>
    </row>
    <row r="5324" spans="31:38" x14ac:dyDescent="0.25">
      <c r="AE5324" s="3" t="str">
        <f t="shared" si="161"/>
        <v>RA_568_107.5_4_202526</v>
      </c>
      <c r="AF5324" s="3">
        <v>202526</v>
      </c>
      <c r="AG5324" s="3" t="s">
        <v>193</v>
      </c>
      <c r="AH5324" s="3">
        <v>568</v>
      </c>
      <c r="AI5324" s="3">
        <v>107.5</v>
      </c>
      <c r="AJ5324" s="3" t="s">
        <v>82</v>
      </c>
      <c r="AK5324" s="3">
        <v>4</v>
      </c>
      <c r="AL5324" s="3">
        <v>0</v>
      </c>
    </row>
    <row r="5325" spans="31:38" x14ac:dyDescent="0.25">
      <c r="AE5325" s="3" t="str">
        <f t="shared" si="161"/>
        <v>RA_572_107.5_4_202526</v>
      </c>
      <c r="AF5325" s="3">
        <v>202526</v>
      </c>
      <c r="AG5325" s="3" t="s">
        <v>193</v>
      </c>
      <c r="AH5325" s="3">
        <v>572</v>
      </c>
      <c r="AI5325" s="3">
        <v>107.5</v>
      </c>
      <c r="AJ5325" s="3" t="s">
        <v>82</v>
      </c>
      <c r="AK5325" s="3">
        <v>4</v>
      </c>
      <c r="AL5325" s="3">
        <v>0</v>
      </c>
    </row>
    <row r="5326" spans="31:38" x14ac:dyDescent="0.25">
      <c r="AE5326" s="3" t="str">
        <f t="shared" si="161"/>
        <v>RA_576_107.5_4_202526</v>
      </c>
      <c r="AF5326" s="3">
        <v>202526</v>
      </c>
      <c r="AG5326" s="3" t="s">
        <v>193</v>
      </c>
      <c r="AH5326" s="3">
        <v>576</v>
      </c>
      <c r="AI5326" s="3">
        <v>107.5</v>
      </c>
      <c r="AJ5326" s="3" t="s">
        <v>82</v>
      </c>
      <c r="AK5326" s="3">
        <v>4</v>
      </c>
      <c r="AL5326" s="3">
        <v>0</v>
      </c>
    </row>
    <row r="5327" spans="31:38" x14ac:dyDescent="0.25">
      <c r="AE5327" s="3" t="str">
        <f t="shared" si="161"/>
        <v>RA_584_107.5_4_202526</v>
      </c>
      <c r="AF5327" s="3">
        <v>202526</v>
      </c>
      <c r="AG5327" s="3" t="s">
        <v>193</v>
      </c>
      <c r="AH5327" s="3">
        <v>584</v>
      </c>
      <c r="AI5327" s="3">
        <v>107.5</v>
      </c>
      <c r="AJ5327" s="3" t="s">
        <v>82</v>
      </c>
      <c r="AK5327" s="3">
        <v>4</v>
      </c>
      <c r="AL5327" s="3">
        <v>1104</v>
      </c>
    </row>
    <row r="5328" spans="31:38" x14ac:dyDescent="0.25">
      <c r="AE5328" s="3" t="str">
        <f t="shared" si="161"/>
        <v>RA_544_107.5_4_202526</v>
      </c>
      <c r="AF5328" s="3">
        <v>202526</v>
      </c>
      <c r="AG5328" s="3" t="s">
        <v>193</v>
      </c>
      <c r="AH5328" s="3">
        <v>544</v>
      </c>
      <c r="AI5328" s="3">
        <v>107.5</v>
      </c>
      <c r="AJ5328" s="3" t="s">
        <v>82</v>
      </c>
      <c r="AK5328" s="3">
        <v>4</v>
      </c>
      <c r="AL5328" s="3">
        <v>0</v>
      </c>
    </row>
    <row r="5329" spans="31:38" x14ac:dyDescent="0.25">
      <c r="AE5329" s="3" t="str">
        <f t="shared" si="161"/>
        <v>RA_542_107.5_4_202526</v>
      </c>
      <c r="AF5329" s="3">
        <v>202526</v>
      </c>
      <c r="AG5329" s="3" t="s">
        <v>193</v>
      </c>
      <c r="AH5329" s="3">
        <v>542</v>
      </c>
      <c r="AI5329" s="3">
        <v>107.5</v>
      </c>
      <c r="AJ5329" s="3" t="s">
        <v>82</v>
      </c>
      <c r="AK5329" s="3">
        <v>4</v>
      </c>
      <c r="AL5329" s="3">
        <v>0</v>
      </c>
    </row>
    <row r="5330" spans="31:38" x14ac:dyDescent="0.25">
      <c r="AE5330" s="3" t="str">
        <f t="shared" si="161"/>
        <v>RA_574_107.5_4_202526</v>
      </c>
      <c r="AF5330" s="3">
        <v>202526</v>
      </c>
      <c r="AG5330" s="3" t="s">
        <v>193</v>
      </c>
      <c r="AH5330" s="3">
        <v>574</v>
      </c>
      <c r="AI5330" s="3">
        <v>107.5</v>
      </c>
      <c r="AJ5330" s="3" t="s">
        <v>82</v>
      </c>
      <c r="AK5330" s="3">
        <v>4</v>
      </c>
      <c r="AL5330" s="3">
        <v>0</v>
      </c>
    </row>
    <row r="5331" spans="31:38" x14ac:dyDescent="0.25">
      <c r="AE5331" s="3" t="str">
        <f t="shared" si="161"/>
        <v>RA_522_107.5_4_202526</v>
      </c>
      <c r="AF5331" s="3">
        <v>202526</v>
      </c>
      <c r="AG5331" s="3" t="s">
        <v>193</v>
      </c>
      <c r="AH5331" s="3">
        <v>522</v>
      </c>
      <c r="AI5331" s="3">
        <v>107.5</v>
      </c>
      <c r="AJ5331" s="3" t="s">
        <v>82</v>
      </c>
      <c r="AK5331" s="3">
        <v>4</v>
      </c>
      <c r="AL5331" s="3">
        <v>0</v>
      </c>
    </row>
    <row r="5332" spans="31:38" x14ac:dyDescent="0.25">
      <c r="AE5332" s="3" t="str">
        <f t="shared" si="161"/>
        <v>RA_512_107.5_4_202526</v>
      </c>
      <c r="AF5332" s="3">
        <v>202526</v>
      </c>
      <c r="AG5332" s="3" t="s">
        <v>193</v>
      </c>
      <c r="AH5332" s="3">
        <v>512</v>
      </c>
      <c r="AI5332" s="3">
        <v>107.5</v>
      </c>
      <c r="AJ5332" s="3" t="s">
        <v>82</v>
      </c>
      <c r="AK5332" s="3">
        <v>4</v>
      </c>
      <c r="AL5332" s="3">
        <v>0</v>
      </c>
    </row>
    <row r="5333" spans="31:38" x14ac:dyDescent="0.25">
      <c r="AE5333" s="3" t="str">
        <f t="shared" si="161"/>
        <v>RA_545_107.5_4_202526</v>
      </c>
      <c r="AF5333" s="3">
        <v>202526</v>
      </c>
      <c r="AG5333" s="3" t="s">
        <v>193</v>
      </c>
      <c r="AH5333" s="3">
        <v>545</v>
      </c>
      <c r="AI5333" s="3">
        <v>107.5</v>
      </c>
      <c r="AJ5333" s="3" t="s">
        <v>82</v>
      </c>
      <c r="AK5333" s="3">
        <v>4</v>
      </c>
      <c r="AL5333" s="3">
        <v>0</v>
      </c>
    </row>
    <row r="5334" spans="31:38" x14ac:dyDescent="0.25">
      <c r="AE5334" s="3" t="str">
        <f t="shared" si="161"/>
        <v>RA_586_107.5_4_202526</v>
      </c>
      <c r="AF5334" s="3">
        <v>202526</v>
      </c>
      <c r="AG5334" s="3" t="s">
        <v>193</v>
      </c>
      <c r="AH5334" s="3">
        <v>586</v>
      </c>
      <c r="AI5334" s="3">
        <v>107.5</v>
      </c>
      <c r="AJ5334" s="3" t="s">
        <v>82</v>
      </c>
      <c r="AK5334" s="3">
        <v>4</v>
      </c>
      <c r="AL5334" s="3">
        <v>1445.9490000000001</v>
      </c>
    </row>
    <row r="5335" spans="31:38" x14ac:dyDescent="0.25">
      <c r="AE5335" s="3" t="str">
        <f t="shared" si="161"/>
        <v>RA_516_107.5_4_202526</v>
      </c>
      <c r="AF5335" s="3">
        <v>202526</v>
      </c>
      <c r="AG5335" s="3" t="s">
        <v>193</v>
      </c>
      <c r="AH5335" s="3">
        <v>516</v>
      </c>
      <c r="AI5335" s="3">
        <v>107.5</v>
      </c>
      <c r="AJ5335" s="3" t="s">
        <v>82</v>
      </c>
      <c r="AK5335" s="3">
        <v>4</v>
      </c>
      <c r="AL5335" s="3">
        <v>0</v>
      </c>
    </row>
    <row r="5336" spans="31:38" x14ac:dyDescent="0.25">
      <c r="AE5336" s="3" t="str">
        <f t="shared" si="161"/>
        <v>RA_520_107.5_4_202526</v>
      </c>
      <c r="AF5336" s="3">
        <v>202526</v>
      </c>
      <c r="AG5336" s="3" t="s">
        <v>193</v>
      </c>
      <c r="AH5336" s="3">
        <v>520</v>
      </c>
      <c r="AI5336" s="3">
        <v>107.5</v>
      </c>
      <c r="AJ5336" s="3" t="s">
        <v>82</v>
      </c>
      <c r="AK5336" s="3">
        <v>4</v>
      </c>
      <c r="AL5336" s="3">
        <v>0</v>
      </c>
    </row>
    <row r="5337" spans="31:38" x14ac:dyDescent="0.25">
      <c r="AE5337" s="3" t="str">
        <f t="shared" si="161"/>
        <v>RA_514_107.5_4_202526</v>
      </c>
      <c r="AF5337" s="3">
        <v>202526</v>
      </c>
      <c r="AG5337" s="3" t="s">
        <v>193</v>
      </c>
      <c r="AH5337" s="3">
        <v>514</v>
      </c>
      <c r="AI5337" s="3">
        <v>107.5</v>
      </c>
      <c r="AJ5337" s="3" t="s">
        <v>82</v>
      </c>
      <c r="AK5337" s="3">
        <v>4</v>
      </c>
      <c r="AL5337" s="3">
        <v>0</v>
      </c>
    </row>
    <row r="5338" spans="31:38" x14ac:dyDescent="0.25">
      <c r="AE5338" s="3" t="str">
        <f t="shared" si="161"/>
        <v>RA_524_107.5_4_202526</v>
      </c>
      <c r="AF5338" s="3">
        <v>202526</v>
      </c>
      <c r="AG5338" s="3" t="s">
        <v>193</v>
      </c>
      <c r="AH5338" s="3">
        <v>524</v>
      </c>
      <c r="AI5338" s="3">
        <v>107.5</v>
      </c>
      <c r="AJ5338" s="3" t="s">
        <v>82</v>
      </c>
      <c r="AK5338" s="3">
        <v>4</v>
      </c>
      <c r="AL5338" s="3">
        <v>0</v>
      </c>
    </row>
    <row r="5339" spans="31:38" x14ac:dyDescent="0.25">
      <c r="AE5339" s="3" t="str">
        <f t="shared" si="161"/>
        <v>RA_526_107.5_4_202526</v>
      </c>
      <c r="AF5339" s="3">
        <v>202526</v>
      </c>
      <c r="AG5339" s="3" t="s">
        <v>193</v>
      </c>
      <c r="AH5339" s="3">
        <v>526</v>
      </c>
      <c r="AI5339" s="3">
        <v>107.5</v>
      </c>
      <c r="AJ5339" s="3" t="s">
        <v>82</v>
      </c>
      <c r="AK5339" s="3">
        <v>4</v>
      </c>
      <c r="AL5339" s="3">
        <v>0</v>
      </c>
    </row>
    <row r="5340" spans="31:38" x14ac:dyDescent="0.25">
      <c r="AE5340" s="3" t="str">
        <f t="shared" si="161"/>
        <v>RA_528_107.5_4_202526</v>
      </c>
      <c r="AF5340" s="3">
        <v>202526</v>
      </c>
      <c r="AG5340" s="3" t="s">
        <v>193</v>
      </c>
      <c r="AH5340" s="3">
        <v>528</v>
      </c>
      <c r="AI5340" s="3">
        <v>107.5</v>
      </c>
      <c r="AJ5340" s="3" t="s">
        <v>82</v>
      </c>
      <c r="AK5340" s="3">
        <v>4</v>
      </c>
      <c r="AL5340" s="3">
        <v>0</v>
      </c>
    </row>
    <row r="5341" spans="31:38" x14ac:dyDescent="0.25">
      <c r="AE5341" s="3" t="str">
        <f t="shared" si="161"/>
        <v>RA_530_107.5_4_202526</v>
      </c>
      <c r="AF5341" s="3">
        <v>202526</v>
      </c>
      <c r="AG5341" s="3" t="s">
        <v>193</v>
      </c>
      <c r="AH5341" s="3">
        <v>530</v>
      </c>
      <c r="AI5341" s="3">
        <v>107.5</v>
      </c>
      <c r="AJ5341" s="3" t="s">
        <v>82</v>
      </c>
      <c r="AK5341" s="3">
        <v>4</v>
      </c>
      <c r="AL5341" s="3">
        <v>0</v>
      </c>
    </row>
    <row r="5342" spans="31:38" x14ac:dyDescent="0.25">
      <c r="AE5342" s="3" t="str">
        <f t="shared" si="161"/>
        <v>RA_532_107.5_4_202526</v>
      </c>
      <c r="AF5342" s="3">
        <v>202526</v>
      </c>
      <c r="AG5342" s="3" t="s">
        <v>193</v>
      </c>
      <c r="AH5342" s="3">
        <v>532</v>
      </c>
      <c r="AI5342" s="3">
        <v>107.5</v>
      </c>
      <c r="AJ5342" s="3" t="s">
        <v>82</v>
      </c>
      <c r="AK5342" s="3">
        <v>4</v>
      </c>
      <c r="AL5342" s="3">
        <v>0</v>
      </c>
    </row>
    <row r="5343" spans="31:38" x14ac:dyDescent="0.25">
      <c r="AE5343" s="3" t="str">
        <f t="shared" si="161"/>
        <v>RA_534_107.5_4_202526</v>
      </c>
      <c r="AF5343" s="3">
        <v>202526</v>
      </c>
      <c r="AG5343" s="3" t="s">
        <v>193</v>
      </c>
      <c r="AH5343" s="3">
        <v>534</v>
      </c>
      <c r="AI5343" s="3">
        <v>107.5</v>
      </c>
      <c r="AJ5343" s="3" t="s">
        <v>82</v>
      </c>
      <c r="AK5343" s="3">
        <v>4</v>
      </c>
      <c r="AL5343" s="3">
        <v>0</v>
      </c>
    </row>
    <row r="5344" spans="31:38" x14ac:dyDescent="0.25">
      <c r="AE5344" s="3" t="str">
        <f t="shared" si="161"/>
        <v>RA_536_107.5_4_202526</v>
      </c>
      <c r="AF5344" s="3">
        <v>202526</v>
      </c>
      <c r="AG5344" s="3" t="s">
        <v>193</v>
      </c>
      <c r="AH5344" s="3">
        <v>536</v>
      </c>
      <c r="AI5344" s="3">
        <v>107.5</v>
      </c>
      <c r="AJ5344" s="3" t="s">
        <v>82</v>
      </c>
      <c r="AK5344" s="3">
        <v>4</v>
      </c>
      <c r="AL5344" s="3">
        <v>0</v>
      </c>
    </row>
    <row r="5345" spans="31:38" x14ac:dyDescent="0.25">
      <c r="AE5345" s="3" t="str">
        <f t="shared" si="161"/>
        <v>RA_538_107.5_4_202526</v>
      </c>
      <c r="AF5345" s="3">
        <v>202526</v>
      </c>
      <c r="AG5345" s="3" t="s">
        <v>193</v>
      </c>
      <c r="AH5345" s="3">
        <v>538</v>
      </c>
      <c r="AI5345" s="3">
        <v>107.5</v>
      </c>
      <c r="AJ5345" s="3" t="s">
        <v>82</v>
      </c>
      <c r="AK5345" s="3">
        <v>4</v>
      </c>
      <c r="AL5345" s="3">
        <v>0</v>
      </c>
    </row>
    <row r="5346" spans="31:38" x14ac:dyDescent="0.25">
      <c r="AE5346" s="3" t="str">
        <f t="shared" si="161"/>
        <v>RA_540_107.5_4_202526</v>
      </c>
      <c r="AF5346" s="3">
        <v>202526</v>
      </c>
      <c r="AG5346" s="3" t="s">
        <v>193</v>
      </c>
      <c r="AH5346" s="3">
        <v>540</v>
      </c>
      <c r="AI5346" s="3">
        <v>107.5</v>
      </c>
      <c r="AJ5346" s="3" t="s">
        <v>82</v>
      </c>
      <c r="AK5346" s="3">
        <v>4</v>
      </c>
      <c r="AL5346" s="3">
        <v>0</v>
      </c>
    </row>
    <row r="5347" spans="31:38" x14ac:dyDescent="0.25">
      <c r="AE5347" s="3" t="str">
        <f t="shared" si="161"/>
        <v>RA_518_107.5_4_202526</v>
      </c>
      <c r="AF5347" s="3">
        <v>202526</v>
      </c>
      <c r="AG5347" s="3" t="s">
        <v>193</v>
      </c>
      <c r="AH5347" s="3">
        <v>518</v>
      </c>
      <c r="AI5347" s="3">
        <v>107.5</v>
      </c>
      <c r="AJ5347" s="3" t="s">
        <v>82</v>
      </c>
      <c r="AK5347" s="3">
        <v>4</v>
      </c>
      <c r="AL5347" s="3">
        <v>0</v>
      </c>
    </row>
    <row r="5348" spans="31:38" x14ac:dyDescent="0.25">
      <c r="AE5348" s="3" t="str">
        <f t="shared" si="161"/>
        <v>RA_582_107.5_4_202425</v>
      </c>
      <c r="AF5348" s="3">
        <v>202425</v>
      </c>
      <c r="AG5348" s="3" t="s">
        <v>193</v>
      </c>
      <c r="AH5348" s="3">
        <v>582</v>
      </c>
      <c r="AI5348" s="3">
        <v>107.5</v>
      </c>
      <c r="AJ5348" s="3" t="s">
        <v>82</v>
      </c>
      <c r="AK5348" s="3">
        <v>4</v>
      </c>
      <c r="AL5348" s="3">
        <v>725</v>
      </c>
    </row>
    <row r="5349" spans="31:38" x14ac:dyDescent="0.25">
      <c r="AE5349" s="3" t="str">
        <f t="shared" si="161"/>
        <v>RA_546_107.5_4_202425</v>
      </c>
      <c r="AF5349" s="3">
        <v>202425</v>
      </c>
      <c r="AG5349" s="3" t="s">
        <v>193</v>
      </c>
      <c r="AH5349" s="3">
        <v>546</v>
      </c>
      <c r="AI5349" s="3">
        <v>107.5</v>
      </c>
      <c r="AJ5349" s="3" t="s">
        <v>82</v>
      </c>
      <c r="AK5349" s="3">
        <v>4</v>
      </c>
      <c r="AL5349" s="3">
        <v>0</v>
      </c>
    </row>
    <row r="5350" spans="31:38" x14ac:dyDescent="0.25">
      <c r="AE5350" s="3" t="str">
        <f t="shared" si="161"/>
        <v>RA_548_107.5_4_202425</v>
      </c>
      <c r="AF5350" s="3">
        <v>202425</v>
      </c>
      <c r="AG5350" s="3" t="s">
        <v>193</v>
      </c>
      <c r="AH5350" s="3">
        <v>548</v>
      </c>
      <c r="AI5350" s="3">
        <v>107.5</v>
      </c>
      <c r="AJ5350" s="3" t="s">
        <v>82</v>
      </c>
      <c r="AK5350" s="3">
        <v>4</v>
      </c>
      <c r="AL5350" s="3">
        <v>0</v>
      </c>
    </row>
    <row r="5351" spans="31:38" x14ac:dyDescent="0.25">
      <c r="AE5351" s="3" t="str">
        <f t="shared" si="161"/>
        <v>RA_550_107.5_4_202425</v>
      </c>
      <c r="AF5351" s="3">
        <v>202425</v>
      </c>
      <c r="AG5351" s="3" t="s">
        <v>193</v>
      </c>
      <c r="AH5351" s="3">
        <v>550</v>
      </c>
      <c r="AI5351" s="3">
        <v>107.5</v>
      </c>
      <c r="AJ5351" s="3" t="s">
        <v>82</v>
      </c>
      <c r="AK5351" s="3">
        <v>4</v>
      </c>
      <c r="AL5351" s="3">
        <v>0</v>
      </c>
    </row>
    <row r="5352" spans="31:38" x14ac:dyDescent="0.25">
      <c r="AE5352" s="3" t="str">
        <f t="shared" si="161"/>
        <v>RA_552_107.5_4_202425</v>
      </c>
      <c r="AF5352" s="3">
        <v>202425</v>
      </c>
      <c r="AG5352" s="3" t="s">
        <v>193</v>
      </c>
      <c r="AH5352" s="3">
        <v>552</v>
      </c>
      <c r="AI5352" s="3">
        <v>107.5</v>
      </c>
      <c r="AJ5352" s="3" t="s">
        <v>82</v>
      </c>
      <c r="AK5352" s="3">
        <v>4</v>
      </c>
      <c r="AL5352" s="3">
        <v>0</v>
      </c>
    </row>
    <row r="5353" spans="31:38" x14ac:dyDescent="0.25">
      <c r="AE5353" s="3" t="str">
        <f t="shared" si="161"/>
        <v>RA_562_107.5_4_202425</v>
      </c>
      <c r="AF5353" s="3">
        <v>202425</v>
      </c>
      <c r="AG5353" s="3" t="s">
        <v>193</v>
      </c>
      <c r="AH5353" s="3">
        <v>562</v>
      </c>
      <c r="AI5353" s="3">
        <v>107.5</v>
      </c>
      <c r="AJ5353" s="3" t="s">
        <v>82</v>
      </c>
      <c r="AK5353" s="3">
        <v>4</v>
      </c>
      <c r="AL5353" s="3">
        <v>0</v>
      </c>
    </row>
    <row r="5354" spans="31:38" x14ac:dyDescent="0.25">
      <c r="AE5354" s="3" t="str">
        <f t="shared" si="161"/>
        <v>RA_564_107.5_4_202425</v>
      </c>
      <c r="AF5354" s="3">
        <v>202425</v>
      </c>
      <c r="AG5354" s="3" t="s">
        <v>193</v>
      </c>
      <c r="AH5354" s="3">
        <v>564</v>
      </c>
      <c r="AI5354" s="3">
        <v>107.5</v>
      </c>
      <c r="AJ5354" s="3" t="s">
        <v>82</v>
      </c>
      <c r="AK5354" s="3">
        <v>4</v>
      </c>
      <c r="AL5354" s="3">
        <v>0</v>
      </c>
    </row>
    <row r="5355" spans="31:38" x14ac:dyDescent="0.25">
      <c r="AE5355" s="3" t="str">
        <f t="shared" si="161"/>
        <v>RA_566_107.5_4_202425</v>
      </c>
      <c r="AF5355" s="3">
        <v>202425</v>
      </c>
      <c r="AG5355" s="3" t="s">
        <v>193</v>
      </c>
      <c r="AH5355" s="3">
        <v>566</v>
      </c>
      <c r="AI5355" s="3">
        <v>107.5</v>
      </c>
      <c r="AJ5355" s="3" t="s">
        <v>82</v>
      </c>
      <c r="AK5355" s="3">
        <v>4</v>
      </c>
      <c r="AL5355" s="3">
        <v>0</v>
      </c>
    </row>
    <row r="5356" spans="31:38" x14ac:dyDescent="0.25">
      <c r="AE5356" s="3" t="str">
        <f t="shared" si="161"/>
        <v>RA_568_107.5_4_202425</v>
      </c>
      <c r="AF5356" s="3">
        <v>202425</v>
      </c>
      <c r="AG5356" s="3" t="s">
        <v>193</v>
      </c>
      <c r="AH5356" s="3">
        <v>568</v>
      </c>
      <c r="AI5356" s="3">
        <v>107.5</v>
      </c>
      <c r="AJ5356" s="3" t="s">
        <v>82</v>
      </c>
      <c r="AK5356" s="3">
        <v>4</v>
      </c>
      <c r="AL5356" s="3">
        <v>0</v>
      </c>
    </row>
    <row r="5357" spans="31:38" x14ac:dyDescent="0.25">
      <c r="AE5357" s="3" t="str">
        <f t="shared" si="161"/>
        <v>RA_572_107.5_4_202425</v>
      </c>
      <c r="AF5357" s="3">
        <v>202425</v>
      </c>
      <c r="AG5357" s="3" t="s">
        <v>193</v>
      </c>
      <c r="AH5357" s="3">
        <v>572</v>
      </c>
      <c r="AI5357" s="3">
        <v>107.5</v>
      </c>
      <c r="AJ5357" s="3" t="s">
        <v>82</v>
      </c>
      <c r="AK5357" s="3">
        <v>4</v>
      </c>
      <c r="AL5357" s="3">
        <v>0</v>
      </c>
    </row>
    <row r="5358" spans="31:38" x14ac:dyDescent="0.25">
      <c r="AE5358" s="3" t="str">
        <f t="shared" si="161"/>
        <v>RA_576_107.5_4_202425</v>
      </c>
      <c r="AF5358" s="3">
        <v>202425</v>
      </c>
      <c r="AG5358" s="3" t="s">
        <v>193</v>
      </c>
      <c r="AH5358" s="3">
        <v>576</v>
      </c>
      <c r="AI5358" s="3">
        <v>107.5</v>
      </c>
      <c r="AJ5358" s="3" t="s">
        <v>82</v>
      </c>
      <c r="AK5358" s="3">
        <v>4</v>
      </c>
      <c r="AL5358" s="3">
        <v>0</v>
      </c>
    </row>
    <row r="5359" spans="31:38" x14ac:dyDescent="0.25">
      <c r="AE5359" s="3" t="str">
        <f t="shared" si="161"/>
        <v>RA_584_107.5_4_202425</v>
      </c>
      <c r="AF5359" s="3">
        <v>202425</v>
      </c>
      <c r="AG5359" s="3" t="s">
        <v>193</v>
      </c>
      <c r="AH5359" s="3">
        <v>584</v>
      </c>
      <c r="AI5359" s="3">
        <v>107.5</v>
      </c>
      <c r="AJ5359" s="3" t="s">
        <v>82</v>
      </c>
      <c r="AK5359" s="3">
        <v>4</v>
      </c>
      <c r="AL5359" s="3">
        <v>1261</v>
      </c>
    </row>
    <row r="5360" spans="31:38" x14ac:dyDescent="0.25">
      <c r="AE5360" s="3" t="str">
        <f t="shared" si="161"/>
        <v>RA_544_107.5_4_202425</v>
      </c>
      <c r="AF5360" s="3">
        <v>202425</v>
      </c>
      <c r="AG5360" s="3" t="s">
        <v>193</v>
      </c>
      <c r="AH5360" s="3">
        <v>544</v>
      </c>
      <c r="AI5360" s="3">
        <v>107.5</v>
      </c>
      <c r="AJ5360" s="3" t="s">
        <v>82</v>
      </c>
      <c r="AK5360" s="3">
        <v>4</v>
      </c>
      <c r="AL5360" s="3">
        <v>0</v>
      </c>
    </row>
    <row r="5361" spans="31:38" x14ac:dyDescent="0.25">
      <c r="AE5361" s="3" t="str">
        <f t="shared" si="161"/>
        <v>RA_542_107.5_4_202425</v>
      </c>
      <c r="AF5361" s="3">
        <v>202425</v>
      </c>
      <c r="AG5361" s="3" t="s">
        <v>193</v>
      </c>
      <c r="AH5361" s="3">
        <v>542</v>
      </c>
      <c r="AI5361" s="3">
        <v>107.5</v>
      </c>
      <c r="AJ5361" s="3" t="s">
        <v>82</v>
      </c>
      <c r="AK5361" s="3">
        <v>4</v>
      </c>
      <c r="AL5361" s="3">
        <v>0</v>
      </c>
    </row>
    <row r="5362" spans="31:38" x14ac:dyDescent="0.25">
      <c r="AE5362" s="3" t="str">
        <f t="shared" si="161"/>
        <v>RA_574_107.5_4_202425</v>
      </c>
      <c r="AF5362" s="3">
        <v>202425</v>
      </c>
      <c r="AG5362" s="3" t="s">
        <v>193</v>
      </c>
      <c r="AH5362" s="3">
        <v>574</v>
      </c>
      <c r="AI5362" s="3">
        <v>107.5</v>
      </c>
      <c r="AJ5362" s="3" t="s">
        <v>82</v>
      </c>
      <c r="AK5362" s="3">
        <v>4</v>
      </c>
      <c r="AL5362" s="3">
        <v>0</v>
      </c>
    </row>
    <row r="5363" spans="31:38" x14ac:dyDescent="0.25">
      <c r="AE5363" s="3" t="str">
        <f t="shared" si="161"/>
        <v>RA_514_107.5_4_202425</v>
      </c>
      <c r="AF5363" s="3">
        <v>202425</v>
      </c>
      <c r="AG5363" s="3" t="s">
        <v>193</v>
      </c>
      <c r="AH5363" s="3">
        <v>514</v>
      </c>
      <c r="AI5363" s="3">
        <v>107.5</v>
      </c>
      <c r="AJ5363" s="3" t="s">
        <v>82</v>
      </c>
      <c r="AK5363" s="3">
        <v>4</v>
      </c>
      <c r="AL5363" s="3">
        <v>0</v>
      </c>
    </row>
    <row r="5364" spans="31:38" x14ac:dyDescent="0.25">
      <c r="AE5364" s="3" t="str">
        <f t="shared" si="161"/>
        <v>RA_545_107.5_4_202425</v>
      </c>
      <c r="AF5364" s="3">
        <v>202425</v>
      </c>
      <c r="AG5364" s="3" t="s">
        <v>193</v>
      </c>
      <c r="AH5364" s="3">
        <v>545</v>
      </c>
      <c r="AI5364" s="3">
        <v>107.5</v>
      </c>
      <c r="AJ5364" s="3" t="s">
        <v>82</v>
      </c>
      <c r="AK5364" s="3">
        <v>4</v>
      </c>
      <c r="AL5364" s="3">
        <v>0</v>
      </c>
    </row>
    <row r="5365" spans="31:38" x14ac:dyDescent="0.25">
      <c r="AE5365" s="3" t="str">
        <f t="shared" si="161"/>
        <v>RA_512_107.5_4_202425</v>
      </c>
      <c r="AF5365" s="3">
        <v>202425</v>
      </c>
      <c r="AG5365" s="3" t="s">
        <v>193</v>
      </c>
      <c r="AH5365" s="3">
        <v>512</v>
      </c>
      <c r="AI5365" s="3">
        <v>107.5</v>
      </c>
      <c r="AJ5365" s="3" t="s">
        <v>82</v>
      </c>
      <c r="AK5365" s="3">
        <v>4</v>
      </c>
      <c r="AL5365" s="3">
        <v>0</v>
      </c>
    </row>
    <row r="5366" spans="31:38" x14ac:dyDescent="0.25">
      <c r="AE5366" s="3" t="str">
        <f t="shared" si="161"/>
        <v>RA_586_107.5_4_202425</v>
      </c>
      <c r="AF5366" s="3">
        <v>202425</v>
      </c>
      <c r="AG5366" s="3" t="s">
        <v>193</v>
      </c>
      <c r="AH5366" s="3">
        <v>586</v>
      </c>
      <c r="AI5366" s="3">
        <v>107.5</v>
      </c>
      <c r="AJ5366" s="3" t="s">
        <v>82</v>
      </c>
      <c r="AK5366" s="3">
        <v>4</v>
      </c>
      <c r="AL5366" s="3">
        <v>1379.335</v>
      </c>
    </row>
    <row r="5367" spans="31:38" x14ac:dyDescent="0.25">
      <c r="AE5367" s="3" t="str">
        <f t="shared" si="161"/>
        <v>RA_516_107.5_4_202425</v>
      </c>
      <c r="AF5367" s="3">
        <v>202425</v>
      </c>
      <c r="AG5367" s="3" t="s">
        <v>193</v>
      </c>
      <c r="AH5367" s="3">
        <v>516</v>
      </c>
      <c r="AI5367" s="3">
        <v>107.5</v>
      </c>
      <c r="AJ5367" s="3" t="s">
        <v>82</v>
      </c>
      <c r="AK5367" s="3">
        <v>4</v>
      </c>
      <c r="AL5367" s="3">
        <v>0</v>
      </c>
    </row>
    <row r="5368" spans="31:38" x14ac:dyDescent="0.25">
      <c r="AE5368" s="3" t="str">
        <f t="shared" si="161"/>
        <v>RA_518_107.5_4_202425</v>
      </c>
      <c r="AF5368" s="3">
        <v>202425</v>
      </c>
      <c r="AG5368" s="3" t="s">
        <v>193</v>
      </c>
      <c r="AH5368" s="3">
        <v>518</v>
      </c>
      <c r="AI5368" s="3">
        <v>107.5</v>
      </c>
      <c r="AJ5368" s="3" t="s">
        <v>82</v>
      </c>
      <c r="AK5368" s="3">
        <v>4</v>
      </c>
      <c r="AL5368" s="3">
        <v>0</v>
      </c>
    </row>
    <row r="5369" spans="31:38" x14ac:dyDescent="0.25">
      <c r="AE5369" s="3" t="str">
        <f t="shared" si="161"/>
        <v>RA_520_107.5_4_202425</v>
      </c>
      <c r="AF5369" s="3">
        <v>202425</v>
      </c>
      <c r="AG5369" s="3" t="s">
        <v>193</v>
      </c>
      <c r="AH5369" s="3">
        <v>520</v>
      </c>
      <c r="AI5369" s="3">
        <v>107.5</v>
      </c>
      <c r="AJ5369" s="3" t="s">
        <v>82</v>
      </c>
      <c r="AK5369" s="3">
        <v>4</v>
      </c>
      <c r="AL5369" s="3">
        <v>0</v>
      </c>
    </row>
    <row r="5370" spans="31:38" x14ac:dyDescent="0.25">
      <c r="AE5370" s="3" t="str">
        <f t="shared" si="161"/>
        <v>RA_522_107.5_4_202425</v>
      </c>
      <c r="AF5370" s="3">
        <v>202425</v>
      </c>
      <c r="AG5370" s="3" t="s">
        <v>193</v>
      </c>
      <c r="AH5370" s="3">
        <v>522</v>
      </c>
      <c r="AI5370" s="3">
        <v>107.5</v>
      </c>
      <c r="AJ5370" s="3" t="s">
        <v>82</v>
      </c>
      <c r="AK5370" s="3">
        <v>4</v>
      </c>
      <c r="AL5370" s="3">
        <v>0</v>
      </c>
    </row>
    <row r="5371" spans="31:38" x14ac:dyDescent="0.25">
      <c r="AE5371" s="3" t="str">
        <f t="shared" si="161"/>
        <v>RA_524_107.5_4_202425</v>
      </c>
      <c r="AF5371" s="3">
        <v>202425</v>
      </c>
      <c r="AG5371" s="3" t="s">
        <v>193</v>
      </c>
      <c r="AH5371" s="3">
        <v>524</v>
      </c>
      <c r="AI5371" s="3">
        <v>107.5</v>
      </c>
      <c r="AJ5371" s="3" t="s">
        <v>82</v>
      </c>
      <c r="AK5371" s="3">
        <v>4</v>
      </c>
      <c r="AL5371" s="3">
        <v>0</v>
      </c>
    </row>
    <row r="5372" spans="31:38" x14ac:dyDescent="0.25">
      <c r="AE5372" s="3" t="str">
        <f t="shared" si="161"/>
        <v>RA_540_107.5_4_202425</v>
      </c>
      <c r="AF5372" s="3">
        <v>202425</v>
      </c>
      <c r="AG5372" s="3" t="s">
        <v>193</v>
      </c>
      <c r="AH5372" s="3">
        <v>540</v>
      </c>
      <c r="AI5372" s="3">
        <v>107.5</v>
      </c>
      <c r="AJ5372" s="3" t="s">
        <v>82</v>
      </c>
      <c r="AK5372" s="3">
        <v>4</v>
      </c>
      <c r="AL5372" s="3">
        <v>0</v>
      </c>
    </row>
    <row r="5373" spans="31:38" x14ac:dyDescent="0.25">
      <c r="AE5373" s="3" t="str">
        <f t="shared" si="161"/>
        <v>RA_528_107.5_4_202425</v>
      </c>
      <c r="AF5373" s="3">
        <v>202425</v>
      </c>
      <c r="AG5373" s="3" t="s">
        <v>193</v>
      </c>
      <c r="AH5373" s="3">
        <v>528</v>
      </c>
      <c r="AI5373" s="3">
        <v>107.5</v>
      </c>
      <c r="AJ5373" s="3" t="s">
        <v>82</v>
      </c>
      <c r="AK5373" s="3">
        <v>4</v>
      </c>
      <c r="AL5373" s="3">
        <v>0</v>
      </c>
    </row>
    <row r="5374" spans="31:38" x14ac:dyDescent="0.25">
      <c r="AE5374" s="3" t="str">
        <f t="shared" si="161"/>
        <v>RA_530_107.5_4_202425</v>
      </c>
      <c r="AF5374" s="3">
        <v>202425</v>
      </c>
      <c r="AG5374" s="3" t="s">
        <v>193</v>
      </c>
      <c r="AH5374" s="3">
        <v>530</v>
      </c>
      <c r="AI5374" s="3">
        <v>107.5</v>
      </c>
      <c r="AJ5374" s="3" t="s">
        <v>82</v>
      </c>
      <c r="AK5374" s="3">
        <v>4</v>
      </c>
      <c r="AL5374" s="3">
        <v>0</v>
      </c>
    </row>
    <row r="5375" spans="31:38" x14ac:dyDescent="0.25">
      <c r="AE5375" s="3" t="str">
        <f t="shared" si="161"/>
        <v>RA_532_107.5_4_202425</v>
      </c>
      <c r="AF5375" s="3">
        <v>202425</v>
      </c>
      <c r="AG5375" s="3" t="s">
        <v>193</v>
      </c>
      <c r="AH5375" s="3">
        <v>532</v>
      </c>
      <c r="AI5375" s="3">
        <v>107.5</v>
      </c>
      <c r="AJ5375" s="3" t="s">
        <v>82</v>
      </c>
      <c r="AK5375" s="3">
        <v>4</v>
      </c>
      <c r="AL5375" s="3">
        <v>0</v>
      </c>
    </row>
    <row r="5376" spans="31:38" x14ac:dyDescent="0.25">
      <c r="AE5376" s="3" t="str">
        <f t="shared" si="161"/>
        <v>RA_534_107.5_4_202425</v>
      </c>
      <c r="AF5376" s="3">
        <v>202425</v>
      </c>
      <c r="AG5376" s="3" t="s">
        <v>193</v>
      </c>
      <c r="AH5376" s="3">
        <v>534</v>
      </c>
      <c r="AI5376" s="3">
        <v>107.5</v>
      </c>
      <c r="AJ5376" s="3" t="s">
        <v>82</v>
      </c>
      <c r="AK5376" s="3">
        <v>4</v>
      </c>
      <c r="AL5376" s="3">
        <v>0</v>
      </c>
    </row>
    <row r="5377" spans="31:38" x14ac:dyDescent="0.25">
      <c r="AE5377" s="3" t="str">
        <f t="shared" si="161"/>
        <v>RA_536_107.5_4_202425</v>
      </c>
      <c r="AF5377" s="3">
        <v>202425</v>
      </c>
      <c r="AG5377" s="3" t="s">
        <v>193</v>
      </c>
      <c r="AH5377" s="3">
        <v>536</v>
      </c>
      <c r="AI5377" s="3">
        <v>107.5</v>
      </c>
      <c r="AJ5377" s="3" t="s">
        <v>82</v>
      </c>
      <c r="AK5377" s="3">
        <v>4</v>
      </c>
      <c r="AL5377" s="3">
        <v>0</v>
      </c>
    </row>
    <row r="5378" spans="31:38" x14ac:dyDescent="0.25">
      <c r="AE5378" s="3" t="str">
        <f t="shared" si="161"/>
        <v>RA_538_107.5_4_202425</v>
      </c>
      <c r="AF5378" s="3">
        <v>202425</v>
      </c>
      <c r="AG5378" s="3" t="s">
        <v>193</v>
      </c>
      <c r="AH5378" s="3">
        <v>538</v>
      </c>
      <c r="AI5378" s="3">
        <v>107.5</v>
      </c>
      <c r="AJ5378" s="3" t="s">
        <v>82</v>
      </c>
      <c r="AK5378" s="3">
        <v>4</v>
      </c>
      <c r="AL5378" s="3">
        <v>0</v>
      </c>
    </row>
    <row r="5379" spans="31:38" x14ac:dyDescent="0.25">
      <c r="AE5379" s="3" t="str">
        <f t="shared" si="161"/>
        <v>RA_526_107.5_4_202425</v>
      </c>
      <c r="AF5379" s="3">
        <v>202425</v>
      </c>
      <c r="AG5379" s="3" t="s">
        <v>193</v>
      </c>
      <c r="AH5379" s="3">
        <v>526</v>
      </c>
      <c r="AI5379" s="3">
        <v>107.5</v>
      </c>
      <c r="AJ5379" s="3" t="s">
        <v>82</v>
      </c>
      <c r="AK5379" s="3">
        <v>4</v>
      </c>
      <c r="AL5379" s="3">
        <v>0</v>
      </c>
    </row>
    <row r="5380" spans="31:38" x14ac:dyDescent="0.25">
      <c r="AE5380" s="3" t="str">
        <f t="shared" ref="AE5380:AE5443" si="162">AG5380&amp;"_"&amp;AH5380&amp;"_"&amp;AI5380&amp;"_"&amp;AK5380&amp;"_"&amp;AF5380</f>
        <v>RA_564_107.6_4_202526</v>
      </c>
      <c r="AF5380" s="3">
        <v>202526</v>
      </c>
      <c r="AG5380" s="3" t="s">
        <v>193</v>
      </c>
      <c r="AH5380" s="3">
        <v>564</v>
      </c>
      <c r="AI5380" s="3">
        <v>107.6</v>
      </c>
      <c r="AJ5380" s="3" t="s">
        <v>1</v>
      </c>
      <c r="AK5380" s="3">
        <v>4</v>
      </c>
      <c r="AL5380" s="3">
        <v>0</v>
      </c>
    </row>
    <row r="5381" spans="31:38" x14ac:dyDescent="0.25">
      <c r="AE5381" s="3" t="str">
        <f t="shared" si="162"/>
        <v>RA_584_107.6_4_202526</v>
      </c>
      <c r="AF5381" s="3">
        <v>202526</v>
      </c>
      <c r="AG5381" s="3" t="s">
        <v>193</v>
      </c>
      <c r="AH5381" s="3">
        <v>584</v>
      </c>
      <c r="AI5381" s="3">
        <v>107.6</v>
      </c>
      <c r="AJ5381" s="3" t="s">
        <v>1</v>
      </c>
      <c r="AK5381" s="3">
        <v>4</v>
      </c>
      <c r="AL5381" s="3">
        <v>540</v>
      </c>
    </row>
    <row r="5382" spans="31:38" x14ac:dyDescent="0.25">
      <c r="AE5382" s="3" t="str">
        <f t="shared" si="162"/>
        <v>RA_546_107.6_4_202526</v>
      </c>
      <c r="AF5382" s="3">
        <v>202526</v>
      </c>
      <c r="AG5382" s="3" t="s">
        <v>193</v>
      </c>
      <c r="AH5382" s="3">
        <v>546</v>
      </c>
      <c r="AI5382" s="3">
        <v>107.6</v>
      </c>
      <c r="AJ5382" s="3" t="s">
        <v>1</v>
      </c>
      <c r="AK5382" s="3">
        <v>4</v>
      </c>
      <c r="AL5382" s="3">
        <v>0</v>
      </c>
    </row>
    <row r="5383" spans="31:38" x14ac:dyDescent="0.25">
      <c r="AE5383" s="3" t="str">
        <f t="shared" si="162"/>
        <v>RA_548_107.6_4_202526</v>
      </c>
      <c r="AF5383" s="3">
        <v>202526</v>
      </c>
      <c r="AG5383" s="3" t="s">
        <v>193</v>
      </c>
      <c r="AH5383" s="3">
        <v>548</v>
      </c>
      <c r="AI5383" s="3">
        <v>107.6</v>
      </c>
      <c r="AJ5383" s="3" t="s">
        <v>1</v>
      </c>
      <c r="AK5383" s="3">
        <v>4</v>
      </c>
      <c r="AL5383" s="3">
        <v>0</v>
      </c>
    </row>
    <row r="5384" spans="31:38" x14ac:dyDescent="0.25">
      <c r="AE5384" s="3" t="str">
        <f t="shared" si="162"/>
        <v>RA_550_107.6_4_202526</v>
      </c>
      <c r="AF5384" s="3">
        <v>202526</v>
      </c>
      <c r="AG5384" s="3" t="s">
        <v>193</v>
      </c>
      <c r="AH5384" s="3">
        <v>550</v>
      </c>
      <c r="AI5384" s="3">
        <v>107.6</v>
      </c>
      <c r="AJ5384" s="3" t="s">
        <v>1</v>
      </c>
      <c r="AK5384" s="3">
        <v>4</v>
      </c>
      <c r="AL5384" s="3">
        <v>0</v>
      </c>
    </row>
    <row r="5385" spans="31:38" x14ac:dyDescent="0.25">
      <c r="AE5385" s="3" t="str">
        <f t="shared" si="162"/>
        <v>RA_552_107.6_4_202526</v>
      </c>
      <c r="AF5385" s="3">
        <v>202526</v>
      </c>
      <c r="AG5385" s="3" t="s">
        <v>193</v>
      </c>
      <c r="AH5385" s="3">
        <v>552</v>
      </c>
      <c r="AI5385" s="3">
        <v>107.6</v>
      </c>
      <c r="AJ5385" s="3" t="s">
        <v>1</v>
      </c>
      <c r="AK5385" s="3">
        <v>4</v>
      </c>
      <c r="AL5385" s="3">
        <v>0</v>
      </c>
    </row>
    <row r="5386" spans="31:38" x14ac:dyDescent="0.25">
      <c r="AE5386" s="3" t="str">
        <f t="shared" si="162"/>
        <v>RA_562_107.6_4_202526</v>
      </c>
      <c r="AF5386" s="3">
        <v>202526</v>
      </c>
      <c r="AG5386" s="3" t="s">
        <v>193</v>
      </c>
      <c r="AH5386" s="3">
        <v>562</v>
      </c>
      <c r="AI5386" s="3">
        <v>107.6</v>
      </c>
      <c r="AJ5386" s="3" t="s">
        <v>1</v>
      </c>
      <c r="AK5386" s="3">
        <v>4</v>
      </c>
      <c r="AL5386" s="3">
        <v>0</v>
      </c>
    </row>
    <row r="5387" spans="31:38" x14ac:dyDescent="0.25">
      <c r="AE5387" s="3" t="str">
        <f t="shared" si="162"/>
        <v>RA_545_107.6_4_202526</v>
      </c>
      <c r="AF5387" s="3">
        <v>202526</v>
      </c>
      <c r="AG5387" s="3" t="s">
        <v>193</v>
      </c>
      <c r="AH5387" s="3">
        <v>545</v>
      </c>
      <c r="AI5387" s="3">
        <v>107.6</v>
      </c>
      <c r="AJ5387" s="3" t="s">
        <v>1</v>
      </c>
      <c r="AK5387" s="3">
        <v>4</v>
      </c>
      <c r="AL5387" s="3">
        <v>0</v>
      </c>
    </row>
    <row r="5388" spans="31:38" x14ac:dyDescent="0.25">
      <c r="AE5388" s="3" t="str">
        <f t="shared" si="162"/>
        <v>RA_566_107.6_4_202526</v>
      </c>
      <c r="AF5388" s="3">
        <v>202526</v>
      </c>
      <c r="AG5388" s="3" t="s">
        <v>193</v>
      </c>
      <c r="AH5388" s="3">
        <v>566</v>
      </c>
      <c r="AI5388" s="3">
        <v>107.6</v>
      </c>
      <c r="AJ5388" s="3" t="s">
        <v>1</v>
      </c>
      <c r="AK5388" s="3">
        <v>4</v>
      </c>
      <c r="AL5388" s="3">
        <v>0</v>
      </c>
    </row>
    <row r="5389" spans="31:38" x14ac:dyDescent="0.25">
      <c r="AE5389" s="3" t="str">
        <f t="shared" si="162"/>
        <v>RA_568_107.6_4_202526</v>
      </c>
      <c r="AF5389" s="3">
        <v>202526</v>
      </c>
      <c r="AG5389" s="3" t="s">
        <v>193</v>
      </c>
      <c r="AH5389" s="3">
        <v>568</v>
      </c>
      <c r="AI5389" s="3">
        <v>107.6</v>
      </c>
      <c r="AJ5389" s="3" t="s">
        <v>1</v>
      </c>
      <c r="AK5389" s="3">
        <v>4</v>
      </c>
      <c r="AL5389" s="3">
        <v>0</v>
      </c>
    </row>
    <row r="5390" spans="31:38" x14ac:dyDescent="0.25">
      <c r="AE5390" s="3" t="str">
        <f t="shared" si="162"/>
        <v>RA_572_107.6_4_202526</v>
      </c>
      <c r="AF5390" s="3">
        <v>202526</v>
      </c>
      <c r="AG5390" s="3" t="s">
        <v>193</v>
      </c>
      <c r="AH5390" s="3">
        <v>572</v>
      </c>
      <c r="AI5390" s="3">
        <v>107.6</v>
      </c>
      <c r="AJ5390" s="3" t="s">
        <v>1</v>
      </c>
      <c r="AK5390" s="3">
        <v>4</v>
      </c>
      <c r="AL5390" s="3">
        <v>0</v>
      </c>
    </row>
    <row r="5391" spans="31:38" x14ac:dyDescent="0.25">
      <c r="AE5391" s="3" t="str">
        <f t="shared" si="162"/>
        <v>RA_574_107.6_4_202526</v>
      </c>
      <c r="AF5391" s="3">
        <v>202526</v>
      </c>
      <c r="AG5391" s="3" t="s">
        <v>193</v>
      </c>
      <c r="AH5391" s="3">
        <v>574</v>
      </c>
      <c r="AI5391" s="3">
        <v>107.6</v>
      </c>
      <c r="AJ5391" s="3" t="s">
        <v>1</v>
      </c>
      <c r="AK5391" s="3">
        <v>4</v>
      </c>
      <c r="AL5391" s="3">
        <v>0</v>
      </c>
    </row>
    <row r="5392" spans="31:38" x14ac:dyDescent="0.25">
      <c r="AE5392" s="3" t="str">
        <f t="shared" si="162"/>
        <v>RA_576_107.6_4_202526</v>
      </c>
      <c r="AF5392" s="3">
        <v>202526</v>
      </c>
      <c r="AG5392" s="3" t="s">
        <v>193</v>
      </c>
      <c r="AH5392" s="3">
        <v>576</v>
      </c>
      <c r="AI5392" s="3">
        <v>107.6</v>
      </c>
      <c r="AJ5392" s="3" t="s">
        <v>1</v>
      </c>
      <c r="AK5392" s="3">
        <v>4</v>
      </c>
      <c r="AL5392" s="3">
        <v>0</v>
      </c>
    </row>
    <row r="5393" spans="31:38" x14ac:dyDescent="0.25">
      <c r="AE5393" s="3" t="str">
        <f t="shared" si="162"/>
        <v>RA_582_107.6_4_202526</v>
      </c>
      <c r="AF5393" s="3">
        <v>202526</v>
      </c>
      <c r="AG5393" s="3" t="s">
        <v>193</v>
      </c>
      <c r="AH5393" s="3">
        <v>582</v>
      </c>
      <c r="AI5393" s="3">
        <v>107.6</v>
      </c>
      <c r="AJ5393" s="3" t="s">
        <v>1</v>
      </c>
      <c r="AK5393" s="3">
        <v>4</v>
      </c>
      <c r="AL5393" s="3">
        <v>930.54700000000003</v>
      </c>
    </row>
    <row r="5394" spans="31:38" x14ac:dyDescent="0.25">
      <c r="AE5394" s="3" t="str">
        <f t="shared" si="162"/>
        <v>RA_544_107.6_4_202526</v>
      </c>
      <c r="AF5394" s="3">
        <v>202526</v>
      </c>
      <c r="AG5394" s="3" t="s">
        <v>193</v>
      </c>
      <c r="AH5394" s="3">
        <v>544</v>
      </c>
      <c r="AI5394" s="3">
        <v>107.6</v>
      </c>
      <c r="AJ5394" s="3" t="s">
        <v>1</v>
      </c>
      <c r="AK5394" s="3">
        <v>4</v>
      </c>
      <c r="AL5394" s="3">
        <v>0</v>
      </c>
    </row>
    <row r="5395" spans="31:38" x14ac:dyDescent="0.25">
      <c r="AE5395" s="3" t="str">
        <f t="shared" si="162"/>
        <v>RA_586_107.6_4_202526</v>
      </c>
      <c r="AF5395" s="3">
        <v>202526</v>
      </c>
      <c r="AG5395" s="3" t="s">
        <v>193</v>
      </c>
      <c r="AH5395" s="3">
        <v>586</v>
      </c>
      <c r="AI5395" s="3">
        <v>107.6</v>
      </c>
      <c r="AJ5395" s="3" t="s">
        <v>1</v>
      </c>
      <c r="AK5395" s="3">
        <v>4</v>
      </c>
      <c r="AL5395" s="3">
        <v>826.44399999999996</v>
      </c>
    </row>
    <row r="5396" spans="31:38" x14ac:dyDescent="0.25">
      <c r="AE5396" s="3" t="str">
        <f t="shared" si="162"/>
        <v>RA_512_107.6_4_202526</v>
      </c>
      <c r="AF5396" s="3">
        <v>202526</v>
      </c>
      <c r="AG5396" s="3" t="s">
        <v>193</v>
      </c>
      <c r="AH5396" s="3">
        <v>512</v>
      </c>
      <c r="AI5396" s="3">
        <v>107.6</v>
      </c>
      <c r="AJ5396" s="3" t="s">
        <v>1</v>
      </c>
      <c r="AK5396" s="3">
        <v>4</v>
      </c>
      <c r="AL5396" s="3">
        <v>0</v>
      </c>
    </row>
    <row r="5397" spans="31:38" x14ac:dyDescent="0.25">
      <c r="AE5397" s="3" t="str">
        <f t="shared" si="162"/>
        <v>RA_514_107.6_4_202526</v>
      </c>
      <c r="AF5397" s="3">
        <v>202526</v>
      </c>
      <c r="AG5397" s="3" t="s">
        <v>193</v>
      </c>
      <c r="AH5397" s="3">
        <v>514</v>
      </c>
      <c r="AI5397" s="3">
        <v>107.6</v>
      </c>
      <c r="AJ5397" s="3" t="s">
        <v>1</v>
      </c>
      <c r="AK5397" s="3">
        <v>4</v>
      </c>
      <c r="AL5397" s="3">
        <v>0</v>
      </c>
    </row>
    <row r="5398" spans="31:38" x14ac:dyDescent="0.25">
      <c r="AE5398" s="3" t="str">
        <f t="shared" si="162"/>
        <v>RA_516_107.6_4_202526</v>
      </c>
      <c r="AF5398" s="3">
        <v>202526</v>
      </c>
      <c r="AG5398" s="3" t="s">
        <v>193</v>
      </c>
      <c r="AH5398" s="3">
        <v>516</v>
      </c>
      <c r="AI5398" s="3">
        <v>107.6</v>
      </c>
      <c r="AJ5398" s="3" t="s">
        <v>1</v>
      </c>
      <c r="AK5398" s="3">
        <v>4</v>
      </c>
      <c r="AL5398" s="3">
        <v>0</v>
      </c>
    </row>
    <row r="5399" spans="31:38" x14ac:dyDescent="0.25">
      <c r="AE5399" s="3" t="str">
        <f t="shared" si="162"/>
        <v>RA_518_107.6_4_202526</v>
      </c>
      <c r="AF5399" s="3">
        <v>202526</v>
      </c>
      <c r="AG5399" s="3" t="s">
        <v>193</v>
      </c>
      <c r="AH5399" s="3">
        <v>518</v>
      </c>
      <c r="AI5399" s="3">
        <v>107.6</v>
      </c>
      <c r="AJ5399" s="3" t="s">
        <v>1</v>
      </c>
      <c r="AK5399" s="3">
        <v>4</v>
      </c>
      <c r="AL5399" s="3">
        <v>0</v>
      </c>
    </row>
    <row r="5400" spans="31:38" x14ac:dyDescent="0.25">
      <c r="AE5400" s="3" t="str">
        <f t="shared" si="162"/>
        <v>RA_520_107.6_4_202526</v>
      </c>
      <c r="AF5400" s="3">
        <v>202526</v>
      </c>
      <c r="AG5400" s="3" t="s">
        <v>193</v>
      </c>
      <c r="AH5400" s="3">
        <v>520</v>
      </c>
      <c r="AI5400" s="3">
        <v>107.6</v>
      </c>
      <c r="AJ5400" s="3" t="s">
        <v>1</v>
      </c>
      <c r="AK5400" s="3">
        <v>4</v>
      </c>
      <c r="AL5400" s="3">
        <v>0</v>
      </c>
    </row>
    <row r="5401" spans="31:38" x14ac:dyDescent="0.25">
      <c r="AE5401" s="3" t="str">
        <f t="shared" si="162"/>
        <v>RA_522_107.6_4_202526</v>
      </c>
      <c r="AF5401" s="3">
        <v>202526</v>
      </c>
      <c r="AG5401" s="3" t="s">
        <v>193</v>
      </c>
      <c r="AH5401" s="3">
        <v>522</v>
      </c>
      <c r="AI5401" s="3">
        <v>107.6</v>
      </c>
      <c r="AJ5401" s="3" t="s">
        <v>1</v>
      </c>
      <c r="AK5401" s="3">
        <v>4</v>
      </c>
      <c r="AL5401" s="3">
        <v>0</v>
      </c>
    </row>
    <row r="5402" spans="31:38" x14ac:dyDescent="0.25">
      <c r="AE5402" s="3" t="str">
        <f t="shared" si="162"/>
        <v>RA_524_107.6_4_202526</v>
      </c>
      <c r="AF5402" s="3">
        <v>202526</v>
      </c>
      <c r="AG5402" s="3" t="s">
        <v>193</v>
      </c>
      <c r="AH5402" s="3">
        <v>524</v>
      </c>
      <c r="AI5402" s="3">
        <v>107.6</v>
      </c>
      <c r="AJ5402" s="3" t="s">
        <v>1</v>
      </c>
      <c r="AK5402" s="3">
        <v>4</v>
      </c>
      <c r="AL5402" s="3">
        <v>0</v>
      </c>
    </row>
    <row r="5403" spans="31:38" x14ac:dyDescent="0.25">
      <c r="AE5403" s="3" t="str">
        <f t="shared" si="162"/>
        <v>RA_526_107.6_4_202526</v>
      </c>
      <c r="AF5403" s="3">
        <v>202526</v>
      </c>
      <c r="AG5403" s="3" t="s">
        <v>193</v>
      </c>
      <c r="AH5403" s="3">
        <v>526</v>
      </c>
      <c r="AI5403" s="3">
        <v>107.6</v>
      </c>
      <c r="AJ5403" s="3" t="s">
        <v>1</v>
      </c>
      <c r="AK5403" s="3">
        <v>4</v>
      </c>
      <c r="AL5403" s="3">
        <v>0</v>
      </c>
    </row>
    <row r="5404" spans="31:38" x14ac:dyDescent="0.25">
      <c r="AE5404" s="3" t="str">
        <f t="shared" si="162"/>
        <v>RA_530_107.6_4_202526</v>
      </c>
      <c r="AF5404" s="3">
        <v>202526</v>
      </c>
      <c r="AG5404" s="3" t="s">
        <v>193</v>
      </c>
      <c r="AH5404" s="3">
        <v>530</v>
      </c>
      <c r="AI5404" s="3">
        <v>107.6</v>
      </c>
      <c r="AJ5404" s="3" t="s">
        <v>1</v>
      </c>
      <c r="AK5404" s="3">
        <v>4</v>
      </c>
      <c r="AL5404" s="3">
        <v>0</v>
      </c>
    </row>
    <row r="5405" spans="31:38" x14ac:dyDescent="0.25">
      <c r="AE5405" s="3" t="str">
        <f t="shared" si="162"/>
        <v>RA_532_107.6_4_202526</v>
      </c>
      <c r="AF5405" s="3">
        <v>202526</v>
      </c>
      <c r="AG5405" s="3" t="s">
        <v>193</v>
      </c>
      <c r="AH5405" s="3">
        <v>532</v>
      </c>
      <c r="AI5405" s="3">
        <v>107.6</v>
      </c>
      <c r="AJ5405" s="3" t="s">
        <v>1</v>
      </c>
      <c r="AK5405" s="3">
        <v>4</v>
      </c>
      <c r="AL5405" s="3">
        <v>0</v>
      </c>
    </row>
    <row r="5406" spans="31:38" x14ac:dyDescent="0.25">
      <c r="AE5406" s="3" t="str">
        <f t="shared" si="162"/>
        <v>RA_534_107.6_4_202526</v>
      </c>
      <c r="AF5406" s="3">
        <v>202526</v>
      </c>
      <c r="AG5406" s="3" t="s">
        <v>193</v>
      </c>
      <c r="AH5406" s="3">
        <v>534</v>
      </c>
      <c r="AI5406" s="3">
        <v>107.6</v>
      </c>
      <c r="AJ5406" s="3" t="s">
        <v>1</v>
      </c>
      <c r="AK5406" s="3">
        <v>4</v>
      </c>
      <c r="AL5406" s="3">
        <v>0</v>
      </c>
    </row>
    <row r="5407" spans="31:38" x14ac:dyDescent="0.25">
      <c r="AE5407" s="3" t="str">
        <f t="shared" si="162"/>
        <v>RA_536_107.6_4_202526</v>
      </c>
      <c r="AF5407" s="3">
        <v>202526</v>
      </c>
      <c r="AG5407" s="3" t="s">
        <v>193</v>
      </c>
      <c r="AH5407" s="3">
        <v>536</v>
      </c>
      <c r="AI5407" s="3">
        <v>107.6</v>
      </c>
      <c r="AJ5407" s="3" t="s">
        <v>1</v>
      </c>
      <c r="AK5407" s="3">
        <v>4</v>
      </c>
      <c r="AL5407" s="3">
        <v>0</v>
      </c>
    </row>
    <row r="5408" spans="31:38" x14ac:dyDescent="0.25">
      <c r="AE5408" s="3" t="str">
        <f t="shared" si="162"/>
        <v>RA_538_107.6_4_202526</v>
      </c>
      <c r="AF5408" s="3">
        <v>202526</v>
      </c>
      <c r="AG5408" s="3" t="s">
        <v>193</v>
      </c>
      <c r="AH5408" s="3">
        <v>538</v>
      </c>
      <c r="AI5408" s="3">
        <v>107.6</v>
      </c>
      <c r="AJ5408" s="3" t="s">
        <v>1</v>
      </c>
      <c r="AK5408" s="3">
        <v>4</v>
      </c>
      <c r="AL5408" s="3">
        <v>0</v>
      </c>
    </row>
    <row r="5409" spans="31:38" x14ac:dyDescent="0.25">
      <c r="AE5409" s="3" t="str">
        <f t="shared" si="162"/>
        <v>RA_540_107.6_4_202526</v>
      </c>
      <c r="AF5409" s="3">
        <v>202526</v>
      </c>
      <c r="AG5409" s="3" t="s">
        <v>193</v>
      </c>
      <c r="AH5409" s="3">
        <v>540</v>
      </c>
      <c r="AI5409" s="3">
        <v>107.6</v>
      </c>
      <c r="AJ5409" s="3" t="s">
        <v>1</v>
      </c>
      <c r="AK5409" s="3">
        <v>4</v>
      </c>
      <c r="AL5409" s="3">
        <v>0</v>
      </c>
    </row>
    <row r="5410" spans="31:38" x14ac:dyDescent="0.25">
      <c r="AE5410" s="3" t="str">
        <f t="shared" si="162"/>
        <v>RA_528_107.6_4_202526</v>
      </c>
      <c r="AF5410" s="3">
        <v>202526</v>
      </c>
      <c r="AG5410" s="3" t="s">
        <v>193</v>
      </c>
      <c r="AH5410" s="3">
        <v>528</v>
      </c>
      <c r="AI5410" s="3">
        <v>107.6</v>
      </c>
      <c r="AJ5410" s="3" t="s">
        <v>1</v>
      </c>
      <c r="AK5410" s="3">
        <v>4</v>
      </c>
      <c r="AL5410" s="3">
        <v>0</v>
      </c>
    </row>
    <row r="5411" spans="31:38" x14ac:dyDescent="0.25">
      <c r="AE5411" s="3" t="str">
        <f t="shared" si="162"/>
        <v>RA_542_107.6_4_202526</v>
      </c>
      <c r="AF5411" s="3">
        <v>202526</v>
      </c>
      <c r="AG5411" s="3" t="s">
        <v>193</v>
      </c>
      <c r="AH5411" s="3">
        <v>542</v>
      </c>
      <c r="AI5411" s="3">
        <v>107.6</v>
      </c>
      <c r="AJ5411" s="3" t="s">
        <v>1</v>
      </c>
      <c r="AK5411" s="3">
        <v>4</v>
      </c>
      <c r="AL5411" s="3">
        <v>0</v>
      </c>
    </row>
    <row r="5412" spans="31:38" x14ac:dyDescent="0.25">
      <c r="AE5412" s="3" t="str">
        <f t="shared" si="162"/>
        <v>RA_564_107.6_4_202425</v>
      </c>
      <c r="AF5412" s="3">
        <v>202425</v>
      </c>
      <c r="AG5412" s="3" t="s">
        <v>193</v>
      </c>
      <c r="AH5412" s="3">
        <v>564</v>
      </c>
      <c r="AI5412" s="3">
        <v>107.6</v>
      </c>
      <c r="AJ5412" s="3" t="s">
        <v>1</v>
      </c>
      <c r="AK5412" s="3">
        <v>4</v>
      </c>
      <c r="AL5412" s="3">
        <v>0</v>
      </c>
    </row>
    <row r="5413" spans="31:38" x14ac:dyDescent="0.25">
      <c r="AE5413" s="3" t="str">
        <f t="shared" si="162"/>
        <v>RA_544_107.6_4_202425</v>
      </c>
      <c r="AF5413" s="3">
        <v>202425</v>
      </c>
      <c r="AG5413" s="3" t="s">
        <v>193</v>
      </c>
      <c r="AH5413" s="3">
        <v>544</v>
      </c>
      <c r="AI5413" s="3">
        <v>107.6</v>
      </c>
      <c r="AJ5413" s="3" t="s">
        <v>1</v>
      </c>
      <c r="AK5413" s="3">
        <v>4</v>
      </c>
      <c r="AL5413" s="3">
        <v>0</v>
      </c>
    </row>
    <row r="5414" spans="31:38" x14ac:dyDescent="0.25">
      <c r="AE5414" s="3" t="str">
        <f t="shared" si="162"/>
        <v>RA_546_107.6_4_202425</v>
      </c>
      <c r="AF5414" s="3">
        <v>202425</v>
      </c>
      <c r="AG5414" s="3" t="s">
        <v>193</v>
      </c>
      <c r="AH5414" s="3">
        <v>546</v>
      </c>
      <c r="AI5414" s="3">
        <v>107.6</v>
      </c>
      <c r="AJ5414" s="3" t="s">
        <v>1</v>
      </c>
      <c r="AK5414" s="3">
        <v>4</v>
      </c>
      <c r="AL5414" s="3">
        <v>0</v>
      </c>
    </row>
    <row r="5415" spans="31:38" x14ac:dyDescent="0.25">
      <c r="AE5415" s="3" t="str">
        <f t="shared" si="162"/>
        <v>RA_548_107.6_4_202425</v>
      </c>
      <c r="AF5415" s="3">
        <v>202425</v>
      </c>
      <c r="AG5415" s="3" t="s">
        <v>193</v>
      </c>
      <c r="AH5415" s="3">
        <v>548</v>
      </c>
      <c r="AI5415" s="3">
        <v>107.6</v>
      </c>
      <c r="AJ5415" s="3" t="s">
        <v>1</v>
      </c>
      <c r="AK5415" s="3">
        <v>4</v>
      </c>
      <c r="AL5415" s="3">
        <v>0</v>
      </c>
    </row>
    <row r="5416" spans="31:38" x14ac:dyDescent="0.25">
      <c r="AE5416" s="3" t="str">
        <f t="shared" si="162"/>
        <v>RA_550_107.6_4_202425</v>
      </c>
      <c r="AF5416" s="3">
        <v>202425</v>
      </c>
      <c r="AG5416" s="3" t="s">
        <v>193</v>
      </c>
      <c r="AH5416" s="3">
        <v>550</v>
      </c>
      <c r="AI5416" s="3">
        <v>107.6</v>
      </c>
      <c r="AJ5416" s="3" t="s">
        <v>1</v>
      </c>
      <c r="AK5416" s="3">
        <v>4</v>
      </c>
      <c r="AL5416" s="3">
        <v>0</v>
      </c>
    </row>
    <row r="5417" spans="31:38" x14ac:dyDescent="0.25">
      <c r="AE5417" s="3" t="str">
        <f t="shared" si="162"/>
        <v>RA_552_107.6_4_202425</v>
      </c>
      <c r="AF5417" s="3">
        <v>202425</v>
      </c>
      <c r="AG5417" s="3" t="s">
        <v>193</v>
      </c>
      <c r="AH5417" s="3">
        <v>552</v>
      </c>
      <c r="AI5417" s="3">
        <v>107.6</v>
      </c>
      <c r="AJ5417" s="3" t="s">
        <v>1</v>
      </c>
      <c r="AK5417" s="3">
        <v>4</v>
      </c>
      <c r="AL5417" s="3">
        <v>0</v>
      </c>
    </row>
    <row r="5418" spans="31:38" x14ac:dyDescent="0.25">
      <c r="AE5418" s="3" t="str">
        <f t="shared" si="162"/>
        <v>RA_562_107.6_4_202425</v>
      </c>
      <c r="AF5418" s="3">
        <v>202425</v>
      </c>
      <c r="AG5418" s="3" t="s">
        <v>193</v>
      </c>
      <c r="AH5418" s="3">
        <v>562</v>
      </c>
      <c r="AI5418" s="3">
        <v>107.6</v>
      </c>
      <c r="AJ5418" s="3" t="s">
        <v>1</v>
      </c>
      <c r="AK5418" s="3">
        <v>4</v>
      </c>
      <c r="AL5418" s="3">
        <v>0</v>
      </c>
    </row>
    <row r="5419" spans="31:38" x14ac:dyDescent="0.25">
      <c r="AE5419" s="3" t="str">
        <f t="shared" si="162"/>
        <v>RA_545_107.6_4_202425</v>
      </c>
      <c r="AF5419" s="3">
        <v>202425</v>
      </c>
      <c r="AG5419" s="3" t="s">
        <v>193</v>
      </c>
      <c r="AH5419" s="3">
        <v>545</v>
      </c>
      <c r="AI5419" s="3">
        <v>107.6</v>
      </c>
      <c r="AJ5419" s="3" t="s">
        <v>1</v>
      </c>
      <c r="AK5419" s="3">
        <v>4</v>
      </c>
      <c r="AL5419" s="3">
        <v>0</v>
      </c>
    </row>
    <row r="5420" spans="31:38" x14ac:dyDescent="0.25">
      <c r="AE5420" s="3" t="str">
        <f t="shared" si="162"/>
        <v>RA_566_107.6_4_202425</v>
      </c>
      <c r="AF5420" s="3">
        <v>202425</v>
      </c>
      <c r="AG5420" s="3" t="s">
        <v>193</v>
      </c>
      <c r="AH5420" s="3">
        <v>566</v>
      </c>
      <c r="AI5420" s="3">
        <v>107.6</v>
      </c>
      <c r="AJ5420" s="3" t="s">
        <v>1</v>
      </c>
      <c r="AK5420" s="3">
        <v>4</v>
      </c>
      <c r="AL5420" s="3">
        <v>0</v>
      </c>
    </row>
    <row r="5421" spans="31:38" x14ac:dyDescent="0.25">
      <c r="AE5421" s="3" t="str">
        <f t="shared" si="162"/>
        <v>RA_568_107.6_4_202425</v>
      </c>
      <c r="AF5421" s="3">
        <v>202425</v>
      </c>
      <c r="AG5421" s="3" t="s">
        <v>193</v>
      </c>
      <c r="AH5421" s="3">
        <v>568</v>
      </c>
      <c r="AI5421" s="3">
        <v>107.6</v>
      </c>
      <c r="AJ5421" s="3" t="s">
        <v>1</v>
      </c>
      <c r="AK5421" s="3">
        <v>4</v>
      </c>
      <c r="AL5421" s="3">
        <v>0</v>
      </c>
    </row>
    <row r="5422" spans="31:38" x14ac:dyDescent="0.25">
      <c r="AE5422" s="3" t="str">
        <f t="shared" si="162"/>
        <v>RA_572_107.6_4_202425</v>
      </c>
      <c r="AF5422" s="3">
        <v>202425</v>
      </c>
      <c r="AG5422" s="3" t="s">
        <v>193</v>
      </c>
      <c r="AH5422" s="3">
        <v>572</v>
      </c>
      <c r="AI5422" s="3">
        <v>107.6</v>
      </c>
      <c r="AJ5422" s="3" t="s">
        <v>1</v>
      </c>
      <c r="AK5422" s="3">
        <v>4</v>
      </c>
      <c r="AL5422" s="3">
        <v>0</v>
      </c>
    </row>
    <row r="5423" spans="31:38" x14ac:dyDescent="0.25">
      <c r="AE5423" s="3" t="str">
        <f t="shared" si="162"/>
        <v>RA_574_107.6_4_202425</v>
      </c>
      <c r="AF5423" s="3">
        <v>202425</v>
      </c>
      <c r="AG5423" s="3" t="s">
        <v>193</v>
      </c>
      <c r="AH5423" s="3">
        <v>574</v>
      </c>
      <c r="AI5423" s="3">
        <v>107.6</v>
      </c>
      <c r="AJ5423" s="3" t="s">
        <v>1</v>
      </c>
      <c r="AK5423" s="3">
        <v>4</v>
      </c>
      <c r="AL5423" s="3">
        <v>0</v>
      </c>
    </row>
    <row r="5424" spans="31:38" x14ac:dyDescent="0.25">
      <c r="AE5424" s="3" t="str">
        <f t="shared" si="162"/>
        <v>RA_576_107.6_4_202425</v>
      </c>
      <c r="AF5424" s="3">
        <v>202425</v>
      </c>
      <c r="AG5424" s="3" t="s">
        <v>193</v>
      </c>
      <c r="AH5424" s="3">
        <v>576</v>
      </c>
      <c r="AI5424" s="3">
        <v>107.6</v>
      </c>
      <c r="AJ5424" s="3" t="s">
        <v>1</v>
      </c>
      <c r="AK5424" s="3">
        <v>4</v>
      </c>
      <c r="AL5424" s="3">
        <v>0</v>
      </c>
    </row>
    <row r="5425" spans="31:38" x14ac:dyDescent="0.25">
      <c r="AE5425" s="3" t="str">
        <f t="shared" si="162"/>
        <v>RA_582_107.6_4_202425</v>
      </c>
      <c r="AF5425" s="3">
        <v>202425</v>
      </c>
      <c r="AG5425" s="3" t="s">
        <v>193</v>
      </c>
      <c r="AH5425" s="3">
        <v>582</v>
      </c>
      <c r="AI5425" s="3">
        <v>107.6</v>
      </c>
      <c r="AJ5425" s="3" t="s">
        <v>1</v>
      </c>
      <c r="AK5425" s="3">
        <v>4</v>
      </c>
      <c r="AL5425" s="3">
        <v>906</v>
      </c>
    </row>
    <row r="5426" spans="31:38" x14ac:dyDescent="0.25">
      <c r="AE5426" s="3" t="str">
        <f t="shared" si="162"/>
        <v>RA_586_107.6_4_202425</v>
      </c>
      <c r="AF5426" s="3">
        <v>202425</v>
      </c>
      <c r="AG5426" s="3" t="s">
        <v>193</v>
      </c>
      <c r="AH5426" s="3">
        <v>586</v>
      </c>
      <c r="AI5426" s="3">
        <v>107.6</v>
      </c>
      <c r="AJ5426" s="3" t="s">
        <v>1</v>
      </c>
      <c r="AK5426" s="3">
        <v>4</v>
      </c>
      <c r="AL5426" s="3">
        <v>774.00800000000004</v>
      </c>
    </row>
    <row r="5427" spans="31:38" x14ac:dyDescent="0.25">
      <c r="AE5427" s="3" t="str">
        <f t="shared" si="162"/>
        <v>RA_584_107.6_4_202425</v>
      </c>
      <c r="AF5427" s="3">
        <v>202425</v>
      </c>
      <c r="AG5427" s="3" t="s">
        <v>193</v>
      </c>
      <c r="AH5427" s="3">
        <v>584</v>
      </c>
      <c r="AI5427" s="3">
        <v>107.6</v>
      </c>
      <c r="AJ5427" s="3" t="s">
        <v>1</v>
      </c>
      <c r="AK5427" s="3">
        <v>4</v>
      </c>
      <c r="AL5427" s="3">
        <v>463</v>
      </c>
    </row>
    <row r="5428" spans="31:38" x14ac:dyDescent="0.25">
      <c r="AE5428" s="3" t="str">
        <f t="shared" si="162"/>
        <v>RA_542_107.6_4_202425</v>
      </c>
      <c r="AF5428" s="3">
        <v>202425</v>
      </c>
      <c r="AG5428" s="3" t="s">
        <v>193</v>
      </c>
      <c r="AH5428" s="3">
        <v>542</v>
      </c>
      <c r="AI5428" s="3">
        <v>107.6</v>
      </c>
      <c r="AJ5428" s="3" t="s">
        <v>1</v>
      </c>
      <c r="AK5428" s="3">
        <v>4</v>
      </c>
      <c r="AL5428" s="3">
        <v>0</v>
      </c>
    </row>
    <row r="5429" spans="31:38" x14ac:dyDescent="0.25">
      <c r="AE5429" s="3" t="str">
        <f t="shared" si="162"/>
        <v>RA_512_107.6_4_202425</v>
      </c>
      <c r="AF5429" s="3">
        <v>202425</v>
      </c>
      <c r="AG5429" s="3" t="s">
        <v>193</v>
      </c>
      <c r="AH5429" s="3">
        <v>512</v>
      </c>
      <c r="AI5429" s="3">
        <v>107.6</v>
      </c>
      <c r="AJ5429" s="3" t="s">
        <v>1</v>
      </c>
      <c r="AK5429" s="3">
        <v>4</v>
      </c>
      <c r="AL5429" s="3">
        <v>0</v>
      </c>
    </row>
    <row r="5430" spans="31:38" x14ac:dyDescent="0.25">
      <c r="AE5430" s="3" t="str">
        <f t="shared" si="162"/>
        <v>RA_516_107.6_4_202425</v>
      </c>
      <c r="AF5430" s="3">
        <v>202425</v>
      </c>
      <c r="AG5430" s="3" t="s">
        <v>193</v>
      </c>
      <c r="AH5430" s="3">
        <v>516</v>
      </c>
      <c r="AI5430" s="3">
        <v>107.6</v>
      </c>
      <c r="AJ5430" s="3" t="s">
        <v>1</v>
      </c>
      <c r="AK5430" s="3">
        <v>4</v>
      </c>
      <c r="AL5430" s="3">
        <v>0</v>
      </c>
    </row>
    <row r="5431" spans="31:38" x14ac:dyDescent="0.25">
      <c r="AE5431" s="3" t="str">
        <f t="shared" si="162"/>
        <v>RA_518_107.6_4_202425</v>
      </c>
      <c r="AF5431" s="3">
        <v>202425</v>
      </c>
      <c r="AG5431" s="3" t="s">
        <v>193</v>
      </c>
      <c r="AH5431" s="3">
        <v>518</v>
      </c>
      <c r="AI5431" s="3">
        <v>107.6</v>
      </c>
      <c r="AJ5431" s="3" t="s">
        <v>1</v>
      </c>
      <c r="AK5431" s="3">
        <v>4</v>
      </c>
      <c r="AL5431" s="3">
        <v>0</v>
      </c>
    </row>
    <row r="5432" spans="31:38" x14ac:dyDescent="0.25">
      <c r="AE5432" s="3" t="str">
        <f t="shared" si="162"/>
        <v>RA_520_107.6_4_202425</v>
      </c>
      <c r="AF5432" s="3">
        <v>202425</v>
      </c>
      <c r="AG5432" s="3" t="s">
        <v>193</v>
      </c>
      <c r="AH5432" s="3">
        <v>520</v>
      </c>
      <c r="AI5432" s="3">
        <v>107.6</v>
      </c>
      <c r="AJ5432" s="3" t="s">
        <v>1</v>
      </c>
      <c r="AK5432" s="3">
        <v>4</v>
      </c>
      <c r="AL5432" s="3">
        <v>0</v>
      </c>
    </row>
    <row r="5433" spans="31:38" x14ac:dyDescent="0.25">
      <c r="AE5433" s="3" t="str">
        <f t="shared" si="162"/>
        <v>RA_522_107.6_4_202425</v>
      </c>
      <c r="AF5433" s="3">
        <v>202425</v>
      </c>
      <c r="AG5433" s="3" t="s">
        <v>193</v>
      </c>
      <c r="AH5433" s="3">
        <v>522</v>
      </c>
      <c r="AI5433" s="3">
        <v>107.6</v>
      </c>
      <c r="AJ5433" s="3" t="s">
        <v>1</v>
      </c>
      <c r="AK5433" s="3">
        <v>4</v>
      </c>
      <c r="AL5433" s="3">
        <v>0</v>
      </c>
    </row>
    <row r="5434" spans="31:38" x14ac:dyDescent="0.25">
      <c r="AE5434" s="3" t="str">
        <f t="shared" si="162"/>
        <v>RA_524_107.6_4_202425</v>
      </c>
      <c r="AF5434" s="3">
        <v>202425</v>
      </c>
      <c r="AG5434" s="3" t="s">
        <v>193</v>
      </c>
      <c r="AH5434" s="3">
        <v>524</v>
      </c>
      <c r="AI5434" s="3">
        <v>107.6</v>
      </c>
      <c r="AJ5434" s="3" t="s">
        <v>1</v>
      </c>
      <c r="AK5434" s="3">
        <v>4</v>
      </c>
      <c r="AL5434" s="3">
        <v>0</v>
      </c>
    </row>
    <row r="5435" spans="31:38" x14ac:dyDescent="0.25">
      <c r="AE5435" s="3" t="str">
        <f t="shared" si="162"/>
        <v>RA_526_107.6_4_202425</v>
      </c>
      <c r="AF5435" s="3">
        <v>202425</v>
      </c>
      <c r="AG5435" s="3" t="s">
        <v>193</v>
      </c>
      <c r="AH5435" s="3">
        <v>526</v>
      </c>
      <c r="AI5435" s="3">
        <v>107.6</v>
      </c>
      <c r="AJ5435" s="3" t="s">
        <v>1</v>
      </c>
      <c r="AK5435" s="3">
        <v>4</v>
      </c>
      <c r="AL5435" s="3">
        <v>0</v>
      </c>
    </row>
    <row r="5436" spans="31:38" x14ac:dyDescent="0.25">
      <c r="AE5436" s="3" t="str">
        <f t="shared" si="162"/>
        <v>RA_530_107.6_4_202425</v>
      </c>
      <c r="AF5436" s="3">
        <v>202425</v>
      </c>
      <c r="AG5436" s="3" t="s">
        <v>193</v>
      </c>
      <c r="AH5436" s="3">
        <v>530</v>
      </c>
      <c r="AI5436" s="3">
        <v>107.6</v>
      </c>
      <c r="AJ5436" s="3" t="s">
        <v>1</v>
      </c>
      <c r="AK5436" s="3">
        <v>4</v>
      </c>
      <c r="AL5436" s="3">
        <v>0</v>
      </c>
    </row>
    <row r="5437" spans="31:38" x14ac:dyDescent="0.25">
      <c r="AE5437" s="3" t="str">
        <f t="shared" si="162"/>
        <v>RA_532_107.6_4_202425</v>
      </c>
      <c r="AF5437" s="3">
        <v>202425</v>
      </c>
      <c r="AG5437" s="3" t="s">
        <v>193</v>
      </c>
      <c r="AH5437" s="3">
        <v>532</v>
      </c>
      <c r="AI5437" s="3">
        <v>107.6</v>
      </c>
      <c r="AJ5437" s="3" t="s">
        <v>1</v>
      </c>
      <c r="AK5437" s="3">
        <v>4</v>
      </c>
      <c r="AL5437" s="3">
        <v>0</v>
      </c>
    </row>
    <row r="5438" spans="31:38" x14ac:dyDescent="0.25">
      <c r="AE5438" s="3" t="str">
        <f t="shared" si="162"/>
        <v>RA_534_107.6_4_202425</v>
      </c>
      <c r="AF5438" s="3">
        <v>202425</v>
      </c>
      <c r="AG5438" s="3" t="s">
        <v>193</v>
      </c>
      <c r="AH5438" s="3">
        <v>534</v>
      </c>
      <c r="AI5438" s="3">
        <v>107.6</v>
      </c>
      <c r="AJ5438" s="3" t="s">
        <v>1</v>
      </c>
      <c r="AK5438" s="3">
        <v>4</v>
      </c>
      <c r="AL5438" s="3">
        <v>0</v>
      </c>
    </row>
    <row r="5439" spans="31:38" x14ac:dyDescent="0.25">
      <c r="AE5439" s="3" t="str">
        <f t="shared" si="162"/>
        <v>RA_536_107.6_4_202425</v>
      </c>
      <c r="AF5439" s="3">
        <v>202425</v>
      </c>
      <c r="AG5439" s="3" t="s">
        <v>193</v>
      </c>
      <c r="AH5439" s="3">
        <v>536</v>
      </c>
      <c r="AI5439" s="3">
        <v>107.6</v>
      </c>
      <c r="AJ5439" s="3" t="s">
        <v>1</v>
      </c>
      <c r="AK5439" s="3">
        <v>4</v>
      </c>
      <c r="AL5439" s="3">
        <v>0</v>
      </c>
    </row>
    <row r="5440" spans="31:38" x14ac:dyDescent="0.25">
      <c r="AE5440" s="3" t="str">
        <f t="shared" si="162"/>
        <v>RA_538_107.6_4_202425</v>
      </c>
      <c r="AF5440" s="3">
        <v>202425</v>
      </c>
      <c r="AG5440" s="3" t="s">
        <v>193</v>
      </c>
      <c r="AH5440" s="3">
        <v>538</v>
      </c>
      <c r="AI5440" s="3">
        <v>107.6</v>
      </c>
      <c r="AJ5440" s="3" t="s">
        <v>1</v>
      </c>
      <c r="AK5440" s="3">
        <v>4</v>
      </c>
      <c r="AL5440" s="3">
        <v>0</v>
      </c>
    </row>
    <row r="5441" spans="31:38" x14ac:dyDescent="0.25">
      <c r="AE5441" s="3" t="str">
        <f t="shared" si="162"/>
        <v>RA_540_107.6_4_202425</v>
      </c>
      <c r="AF5441" s="3">
        <v>202425</v>
      </c>
      <c r="AG5441" s="3" t="s">
        <v>193</v>
      </c>
      <c r="AH5441" s="3">
        <v>540</v>
      </c>
      <c r="AI5441" s="3">
        <v>107.6</v>
      </c>
      <c r="AJ5441" s="3" t="s">
        <v>1</v>
      </c>
      <c r="AK5441" s="3">
        <v>4</v>
      </c>
      <c r="AL5441" s="3">
        <v>0</v>
      </c>
    </row>
    <row r="5442" spans="31:38" x14ac:dyDescent="0.25">
      <c r="AE5442" s="3" t="str">
        <f t="shared" si="162"/>
        <v>RA_528_107.6_4_202425</v>
      </c>
      <c r="AF5442" s="3">
        <v>202425</v>
      </c>
      <c r="AG5442" s="3" t="s">
        <v>193</v>
      </c>
      <c r="AH5442" s="3">
        <v>528</v>
      </c>
      <c r="AI5442" s="3">
        <v>107.6</v>
      </c>
      <c r="AJ5442" s="3" t="s">
        <v>1</v>
      </c>
      <c r="AK5442" s="3">
        <v>4</v>
      </c>
      <c r="AL5442" s="3">
        <v>0</v>
      </c>
    </row>
    <row r="5443" spans="31:38" x14ac:dyDescent="0.25">
      <c r="AE5443" s="3" t="str">
        <f t="shared" si="162"/>
        <v>RA_514_107.6_4_202425</v>
      </c>
      <c r="AF5443" s="3">
        <v>202425</v>
      </c>
      <c r="AG5443" s="3" t="s">
        <v>193</v>
      </c>
      <c r="AH5443" s="3">
        <v>514</v>
      </c>
      <c r="AI5443" s="3">
        <v>107.6</v>
      </c>
      <c r="AJ5443" s="3" t="s">
        <v>1</v>
      </c>
      <c r="AK5443" s="3">
        <v>4</v>
      </c>
      <c r="AL5443" s="3">
        <v>0</v>
      </c>
    </row>
    <row r="5444" spans="31:38" x14ac:dyDescent="0.25">
      <c r="AE5444" s="3" t="str">
        <f t="shared" ref="AE5444:AE5507" si="163">AG5444&amp;"_"&amp;AH5444&amp;"_"&amp;AI5444&amp;"_"&amp;AK5444&amp;"_"&amp;AF5444</f>
        <v>RA_562_107.7_4_202526</v>
      </c>
      <c r="AF5444" s="3">
        <v>202526</v>
      </c>
      <c r="AG5444" s="3" t="s">
        <v>193</v>
      </c>
      <c r="AH5444" s="3">
        <v>562</v>
      </c>
      <c r="AI5444" s="3">
        <v>107.7</v>
      </c>
      <c r="AJ5444" s="3" t="s">
        <v>83</v>
      </c>
      <c r="AK5444" s="3">
        <v>4</v>
      </c>
      <c r="AL5444" s="3">
        <v>0</v>
      </c>
    </row>
    <row r="5445" spans="31:38" x14ac:dyDescent="0.25">
      <c r="AE5445" s="3" t="str">
        <f t="shared" si="163"/>
        <v>RA_552_107.7_4_202526</v>
      </c>
      <c r="AF5445" s="3">
        <v>202526</v>
      </c>
      <c r="AG5445" s="3" t="s">
        <v>193</v>
      </c>
      <c r="AH5445" s="3">
        <v>552</v>
      </c>
      <c r="AI5445" s="3">
        <v>107.7</v>
      </c>
      <c r="AJ5445" s="3" t="s">
        <v>83</v>
      </c>
      <c r="AK5445" s="3">
        <v>4</v>
      </c>
      <c r="AL5445" s="3">
        <v>0</v>
      </c>
    </row>
    <row r="5446" spans="31:38" x14ac:dyDescent="0.25">
      <c r="AE5446" s="3" t="str">
        <f t="shared" si="163"/>
        <v>RA_550_107.7_4_202526</v>
      </c>
      <c r="AF5446" s="3">
        <v>202526</v>
      </c>
      <c r="AG5446" s="3" t="s">
        <v>193</v>
      </c>
      <c r="AH5446" s="3">
        <v>550</v>
      </c>
      <c r="AI5446" s="3">
        <v>107.7</v>
      </c>
      <c r="AJ5446" s="3" t="s">
        <v>83</v>
      </c>
      <c r="AK5446" s="3">
        <v>4</v>
      </c>
      <c r="AL5446" s="3">
        <v>0</v>
      </c>
    </row>
    <row r="5447" spans="31:38" x14ac:dyDescent="0.25">
      <c r="AE5447" s="3" t="str">
        <f t="shared" si="163"/>
        <v>RA_548_107.7_4_202526</v>
      </c>
      <c r="AF5447" s="3">
        <v>202526</v>
      </c>
      <c r="AG5447" s="3" t="s">
        <v>193</v>
      </c>
      <c r="AH5447" s="3">
        <v>548</v>
      </c>
      <c r="AI5447" s="3">
        <v>107.7</v>
      </c>
      <c r="AJ5447" s="3" t="s">
        <v>83</v>
      </c>
      <c r="AK5447" s="3">
        <v>4</v>
      </c>
      <c r="AL5447" s="3">
        <v>0</v>
      </c>
    </row>
    <row r="5448" spans="31:38" x14ac:dyDescent="0.25">
      <c r="AE5448" s="3" t="str">
        <f t="shared" si="163"/>
        <v>RA_564_107.7_4_202526</v>
      </c>
      <c r="AF5448" s="3">
        <v>202526</v>
      </c>
      <c r="AG5448" s="3" t="s">
        <v>193</v>
      </c>
      <c r="AH5448" s="3">
        <v>564</v>
      </c>
      <c r="AI5448" s="3">
        <v>107.7</v>
      </c>
      <c r="AJ5448" s="3" t="s">
        <v>83</v>
      </c>
      <c r="AK5448" s="3">
        <v>4</v>
      </c>
      <c r="AL5448" s="3">
        <v>0</v>
      </c>
    </row>
    <row r="5449" spans="31:38" x14ac:dyDescent="0.25">
      <c r="AE5449" s="3" t="str">
        <f t="shared" si="163"/>
        <v>RA_545_107.7_4_202526</v>
      </c>
      <c r="AF5449" s="3">
        <v>202526</v>
      </c>
      <c r="AG5449" s="3" t="s">
        <v>193</v>
      </c>
      <c r="AH5449" s="3">
        <v>545</v>
      </c>
      <c r="AI5449" s="3">
        <v>107.7</v>
      </c>
      <c r="AJ5449" s="3" t="s">
        <v>83</v>
      </c>
      <c r="AK5449" s="3">
        <v>4</v>
      </c>
      <c r="AL5449" s="3">
        <v>0</v>
      </c>
    </row>
    <row r="5450" spans="31:38" x14ac:dyDescent="0.25">
      <c r="AE5450" s="3" t="str">
        <f t="shared" si="163"/>
        <v>RA_576_107.7_4_202526</v>
      </c>
      <c r="AF5450" s="3">
        <v>202526</v>
      </c>
      <c r="AG5450" s="3" t="s">
        <v>193</v>
      </c>
      <c r="AH5450" s="3">
        <v>576</v>
      </c>
      <c r="AI5450" s="3">
        <v>107.7</v>
      </c>
      <c r="AJ5450" s="3" t="s">
        <v>83</v>
      </c>
      <c r="AK5450" s="3">
        <v>4</v>
      </c>
      <c r="AL5450" s="3">
        <v>0</v>
      </c>
    </row>
    <row r="5451" spans="31:38" x14ac:dyDescent="0.25">
      <c r="AE5451" s="3" t="str">
        <f t="shared" si="163"/>
        <v>RA_546_107.7_4_202526</v>
      </c>
      <c r="AF5451" s="3">
        <v>202526</v>
      </c>
      <c r="AG5451" s="3" t="s">
        <v>193</v>
      </c>
      <c r="AH5451" s="3">
        <v>546</v>
      </c>
      <c r="AI5451" s="3">
        <v>107.7</v>
      </c>
      <c r="AJ5451" s="3" t="s">
        <v>83</v>
      </c>
      <c r="AK5451" s="3">
        <v>4</v>
      </c>
      <c r="AL5451" s="3">
        <v>0</v>
      </c>
    </row>
    <row r="5452" spans="31:38" x14ac:dyDescent="0.25">
      <c r="AE5452" s="3" t="str">
        <f t="shared" si="163"/>
        <v>RA_566_107.7_4_202526</v>
      </c>
      <c r="AF5452" s="3">
        <v>202526</v>
      </c>
      <c r="AG5452" s="3" t="s">
        <v>193</v>
      </c>
      <c r="AH5452" s="3">
        <v>566</v>
      </c>
      <c r="AI5452" s="3">
        <v>107.7</v>
      </c>
      <c r="AJ5452" s="3" t="s">
        <v>83</v>
      </c>
      <c r="AK5452" s="3">
        <v>4</v>
      </c>
      <c r="AL5452" s="3">
        <v>0</v>
      </c>
    </row>
    <row r="5453" spans="31:38" x14ac:dyDescent="0.25">
      <c r="AE5453" s="3" t="str">
        <f t="shared" si="163"/>
        <v>RA_568_107.7_4_202526</v>
      </c>
      <c r="AF5453" s="3">
        <v>202526</v>
      </c>
      <c r="AG5453" s="3" t="s">
        <v>193</v>
      </c>
      <c r="AH5453" s="3">
        <v>568</v>
      </c>
      <c r="AI5453" s="3">
        <v>107.7</v>
      </c>
      <c r="AJ5453" s="3" t="s">
        <v>83</v>
      </c>
      <c r="AK5453" s="3">
        <v>4</v>
      </c>
      <c r="AL5453" s="3">
        <v>0</v>
      </c>
    </row>
    <row r="5454" spans="31:38" x14ac:dyDescent="0.25">
      <c r="AE5454" s="3" t="str">
        <f t="shared" si="163"/>
        <v>RA_586_107.7_4_202526</v>
      </c>
      <c r="AF5454" s="3">
        <v>202526</v>
      </c>
      <c r="AG5454" s="3" t="s">
        <v>193</v>
      </c>
      <c r="AH5454" s="3">
        <v>586</v>
      </c>
      <c r="AI5454" s="3">
        <v>107.7</v>
      </c>
      <c r="AJ5454" s="3" t="s">
        <v>83</v>
      </c>
      <c r="AK5454" s="3">
        <v>4</v>
      </c>
      <c r="AL5454" s="3">
        <v>992.54100000000005</v>
      </c>
    </row>
    <row r="5455" spans="31:38" x14ac:dyDescent="0.25">
      <c r="AE5455" s="3" t="str">
        <f t="shared" si="163"/>
        <v>RA_574_107.7_4_202526</v>
      </c>
      <c r="AF5455" s="3">
        <v>202526</v>
      </c>
      <c r="AG5455" s="3" t="s">
        <v>193</v>
      </c>
      <c r="AH5455" s="3">
        <v>574</v>
      </c>
      <c r="AI5455" s="3">
        <v>107.7</v>
      </c>
      <c r="AJ5455" s="3" t="s">
        <v>83</v>
      </c>
      <c r="AK5455" s="3">
        <v>4</v>
      </c>
      <c r="AL5455" s="3">
        <v>0</v>
      </c>
    </row>
    <row r="5456" spans="31:38" x14ac:dyDescent="0.25">
      <c r="AE5456" s="3" t="str">
        <f t="shared" si="163"/>
        <v>RA_582_107.7_4_202526</v>
      </c>
      <c r="AF5456" s="3">
        <v>202526</v>
      </c>
      <c r="AG5456" s="3" t="s">
        <v>193</v>
      </c>
      <c r="AH5456" s="3">
        <v>582</v>
      </c>
      <c r="AI5456" s="3">
        <v>107.7</v>
      </c>
      <c r="AJ5456" s="3" t="s">
        <v>83</v>
      </c>
      <c r="AK5456" s="3">
        <v>4</v>
      </c>
      <c r="AL5456" s="3">
        <v>1266.6559999999999</v>
      </c>
    </row>
    <row r="5457" spans="31:38" x14ac:dyDescent="0.25">
      <c r="AE5457" s="3" t="str">
        <f t="shared" si="163"/>
        <v>RA_584_107.7_4_202526</v>
      </c>
      <c r="AF5457" s="3">
        <v>202526</v>
      </c>
      <c r="AG5457" s="3" t="s">
        <v>193</v>
      </c>
      <c r="AH5457" s="3">
        <v>584</v>
      </c>
      <c r="AI5457" s="3">
        <v>107.7</v>
      </c>
      <c r="AJ5457" s="3" t="s">
        <v>83</v>
      </c>
      <c r="AK5457" s="3">
        <v>4</v>
      </c>
      <c r="AL5457" s="3">
        <v>304</v>
      </c>
    </row>
    <row r="5458" spans="31:38" x14ac:dyDescent="0.25">
      <c r="AE5458" s="3" t="str">
        <f t="shared" si="163"/>
        <v>RA_544_107.7_4_202526</v>
      </c>
      <c r="AF5458" s="3">
        <v>202526</v>
      </c>
      <c r="AG5458" s="3" t="s">
        <v>193</v>
      </c>
      <c r="AH5458" s="3">
        <v>544</v>
      </c>
      <c r="AI5458" s="3">
        <v>107.7</v>
      </c>
      <c r="AJ5458" s="3" t="s">
        <v>83</v>
      </c>
      <c r="AK5458" s="3">
        <v>4</v>
      </c>
      <c r="AL5458" s="3">
        <v>0</v>
      </c>
    </row>
    <row r="5459" spans="31:38" x14ac:dyDescent="0.25">
      <c r="AE5459" s="3" t="str">
        <f t="shared" si="163"/>
        <v>RA_572_107.7_4_202526</v>
      </c>
      <c r="AF5459" s="3">
        <v>202526</v>
      </c>
      <c r="AG5459" s="3" t="s">
        <v>193</v>
      </c>
      <c r="AH5459" s="3">
        <v>572</v>
      </c>
      <c r="AI5459" s="3">
        <v>107.7</v>
      </c>
      <c r="AJ5459" s="3" t="s">
        <v>83</v>
      </c>
      <c r="AK5459" s="3">
        <v>4</v>
      </c>
      <c r="AL5459" s="3">
        <v>0</v>
      </c>
    </row>
    <row r="5460" spans="31:38" x14ac:dyDescent="0.25">
      <c r="AE5460" s="3" t="str">
        <f t="shared" si="163"/>
        <v>RA_522_107.7_4_202526</v>
      </c>
      <c r="AF5460" s="3">
        <v>202526</v>
      </c>
      <c r="AG5460" s="3" t="s">
        <v>193</v>
      </c>
      <c r="AH5460" s="3">
        <v>522</v>
      </c>
      <c r="AI5460" s="3">
        <v>107.7</v>
      </c>
      <c r="AJ5460" s="3" t="s">
        <v>83</v>
      </c>
      <c r="AK5460" s="3">
        <v>4</v>
      </c>
      <c r="AL5460" s="3">
        <v>0</v>
      </c>
    </row>
    <row r="5461" spans="31:38" x14ac:dyDescent="0.25">
      <c r="AE5461" s="3" t="str">
        <f t="shared" si="163"/>
        <v>RA_514_107.7_4_202526</v>
      </c>
      <c r="AF5461" s="3">
        <v>202526</v>
      </c>
      <c r="AG5461" s="3" t="s">
        <v>193</v>
      </c>
      <c r="AH5461" s="3">
        <v>514</v>
      </c>
      <c r="AI5461" s="3">
        <v>107.7</v>
      </c>
      <c r="AJ5461" s="3" t="s">
        <v>83</v>
      </c>
      <c r="AK5461" s="3">
        <v>4</v>
      </c>
      <c r="AL5461" s="3">
        <v>0</v>
      </c>
    </row>
    <row r="5462" spans="31:38" x14ac:dyDescent="0.25">
      <c r="AE5462" s="3" t="str">
        <f t="shared" si="163"/>
        <v>RA_542_107.7_4_202526</v>
      </c>
      <c r="AF5462" s="3">
        <v>202526</v>
      </c>
      <c r="AG5462" s="3" t="s">
        <v>193</v>
      </c>
      <c r="AH5462" s="3">
        <v>542</v>
      </c>
      <c r="AI5462" s="3">
        <v>107.7</v>
      </c>
      <c r="AJ5462" s="3" t="s">
        <v>83</v>
      </c>
      <c r="AK5462" s="3">
        <v>4</v>
      </c>
      <c r="AL5462" s="3">
        <v>0</v>
      </c>
    </row>
    <row r="5463" spans="31:38" x14ac:dyDescent="0.25">
      <c r="AE5463" s="3" t="str">
        <f t="shared" si="163"/>
        <v>RA_516_107.7_4_202526</v>
      </c>
      <c r="AF5463" s="3">
        <v>202526</v>
      </c>
      <c r="AG5463" s="3" t="s">
        <v>193</v>
      </c>
      <c r="AH5463" s="3">
        <v>516</v>
      </c>
      <c r="AI5463" s="3">
        <v>107.7</v>
      </c>
      <c r="AJ5463" s="3" t="s">
        <v>83</v>
      </c>
      <c r="AK5463" s="3">
        <v>4</v>
      </c>
      <c r="AL5463" s="3">
        <v>0</v>
      </c>
    </row>
    <row r="5464" spans="31:38" x14ac:dyDescent="0.25">
      <c r="AE5464" s="3" t="str">
        <f t="shared" si="163"/>
        <v>RA_520_107.7_4_202526</v>
      </c>
      <c r="AF5464" s="3">
        <v>202526</v>
      </c>
      <c r="AG5464" s="3" t="s">
        <v>193</v>
      </c>
      <c r="AH5464" s="3">
        <v>520</v>
      </c>
      <c r="AI5464" s="3">
        <v>107.7</v>
      </c>
      <c r="AJ5464" s="3" t="s">
        <v>83</v>
      </c>
      <c r="AK5464" s="3">
        <v>4</v>
      </c>
      <c r="AL5464" s="3">
        <v>0</v>
      </c>
    </row>
    <row r="5465" spans="31:38" x14ac:dyDescent="0.25">
      <c r="AE5465" s="3" t="str">
        <f t="shared" si="163"/>
        <v>RA_512_107.7_4_202526</v>
      </c>
      <c r="AF5465" s="3">
        <v>202526</v>
      </c>
      <c r="AG5465" s="3" t="s">
        <v>193</v>
      </c>
      <c r="AH5465" s="3">
        <v>512</v>
      </c>
      <c r="AI5465" s="3">
        <v>107.7</v>
      </c>
      <c r="AJ5465" s="3" t="s">
        <v>83</v>
      </c>
      <c r="AK5465" s="3">
        <v>4</v>
      </c>
      <c r="AL5465" s="3">
        <v>0</v>
      </c>
    </row>
    <row r="5466" spans="31:38" x14ac:dyDescent="0.25">
      <c r="AE5466" s="3" t="str">
        <f t="shared" si="163"/>
        <v>RA_524_107.7_4_202526</v>
      </c>
      <c r="AF5466" s="3">
        <v>202526</v>
      </c>
      <c r="AG5466" s="3" t="s">
        <v>193</v>
      </c>
      <c r="AH5466" s="3">
        <v>524</v>
      </c>
      <c r="AI5466" s="3">
        <v>107.7</v>
      </c>
      <c r="AJ5466" s="3" t="s">
        <v>83</v>
      </c>
      <c r="AK5466" s="3">
        <v>4</v>
      </c>
      <c r="AL5466" s="3">
        <v>0</v>
      </c>
    </row>
    <row r="5467" spans="31:38" x14ac:dyDescent="0.25">
      <c r="AE5467" s="3" t="str">
        <f t="shared" si="163"/>
        <v>RA_526_107.7_4_202526</v>
      </c>
      <c r="AF5467" s="3">
        <v>202526</v>
      </c>
      <c r="AG5467" s="3" t="s">
        <v>193</v>
      </c>
      <c r="AH5467" s="3">
        <v>526</v>
      </c>
      <c r="AI5467" s="3">
        <v>107.7</v>
      </c>
      <c r="AJ5467" s="3" t="s">
        <v>83</v>
      </c>
      <c r="AK5467" s="3">
        <v>4</v>
      </c>
      <c r="AL5467" s="3">
        <v>0</v>
      </c>
    </row>
    <row r="5468" spans="31:38" x14ac:dyDescent="0.25">
      <c r="AE5468" s="3" t="str">
        <f t="shared" si="163"/>
        <v>RA_528_107.7_4_202526</v>
      </c>
      <c r="AF5468" s="3">
        <v>202526</v>
      </c>
      <c r="AG5468" s="3" t="s">
        <v>193</v>
      </c>
      <c r="AH5468" s="3">
        <v>528</v>
      </c>
      <c r="AI5468" s="3">
        <v>107.7</v>
      </c>
      <c r="AJ5468" s="3" t="s">
        <v>83</v>
      </c>
      <c r="AK5468" s="3">
        <v>4</v>
      </c>
      <c r="AL5468" s="3">
        <v>0</v>
      </c>
    </row>
    <row r="5469" spans="31:38" x14ac:dyDescent="0.25">
      <c r="AE5469" s="3" t="str">
        <f t="shared" si="163"/>
        <v>RA_530_107.7_4_202526</v>
      </c>
      <c r="AF5469" s="3">
        <v>202526</v>
      </c>
      <c r="AG5469" s="3" t="s">
        <v>193</v>
      </c>
      <c r="AH5469" s="3">
        <v>530</v>
      </c>
      <c r="AI5469" s="3">
        <v>107.7</v>
      </c>
      <c r="AJ5469" s="3" t="s">
        <v>83</v>
      </c>
      <c r="AK5469" s="3">
        <v>4</v>
      </c>
      <c r="AL5469" s="3">
        <v>0</v>
      </c>
    </row>
    <row r="5470" spans="31:38" x14ac:dyDescent="0.25">
      <c r="AE5470" s="3" t="str">
        <f t="shared" si="163"/>
        <v>RA_532_107.7_4_202526</v>
      </c>
      <c r="AF5470" s="3">
        <v>202526</v>
      </c>
      <c r="AG5470" s="3" t="s">
        <v>193</v>
      </c>
      <c r="AH5470" s="3">
        <v>532</v>
      </c>
      <c r="AI5470" s="3">
        <v>107.7</v>
      </c>
      <c r="AJ5470" s="3" t="s">
        <v>83</v>
      </c>
      <c r="AK5470" s="3">
        <v>4</v>
      </c>
      <c r="AL5470" s="3">
        <v>0</v>
      </c>
    </row>
    <row r="5471" spans="31:38" x14ac:dyDescent="0.25">
      <c r="AE5471" s="3" t="str">
        <f t="shared" si="163"/>
        <v>RA_534_107.7_4_202526</v>
      </c>
      <c r="AF5471" s="3">
        <v>202526</v>
      </c>
      <c r="AG5471" s="3" t="s">
        <v>193</v>
      </c>
      <c r="AH5471" s="3">
        <v>534</v>
      </c>
      <c r="AI5471" s="3">
        <v>107.7</v>
      </c>
      <c r="AJ5471" s="3" t="s">
        <v>83</v>
      </c>
      <c r="AK5471" s="3">
        <v>4</v>
      </c>
      <c r="AL5471" s="3">
        <v>0</v>
      </c>
    </row>
    <row r="5472" spans="31:38" x14ac:dyDescent="0.25">
      <c r="AE5472" s="3" t="str">
        <f t="shared" si="163"/>
        <v>RA_536_107.7_4_202526</v>
      </c>
      <c r="AF5472" s="3">
        <v>202526</v>
      </c>
      <c r="AG5472" s="3" t="s">
        <v>193</v>
      </c>
      <c r="AH5472" s="3">
        <v>536</v>
      </c>
      <c r="AI5472" s="3">
        <v>107.7</v>
      </c>
      <c r="AJ5472" s="3" t="s">
        <v>83</v>
      </c>
      <c r="AK5472" s="3">
        <v>4</v>
      </c>
      <c r="AL5472" s="3">
        <v>0</v>
      </c>
    </row>
    <row r="5473" spans="31:38" x14ac:dyDescent="0.25">
      <c r="AE5473" s="3" t="str">
        <f t="shared" si="163"/>
        <v>RA_538_107.7_4_202526</v>
      </c>
      <c r="AF5473" s="3">
        <v>202526</v>
      </c>
      <c r="AG5473" s="3" t="s">
        <v>193</v>
      </c>
      <c r="AH5473" s="3">
        <v>538</v>
      </c>
      <c r="AI5473" s="3">
        <v>107.7</v>
      </c>
      <c r="AJ5473" s="3" t="s">
        <v>83</v>
      </c>
      <c r="AK5473" s="3">
        <v>4</v>
      </c>
      <c r="AL5473" s="3">
        <v>0</v>
      </c>
    </row>
    <row r="5474" spans="31:38" x14ac:dyDescent="0.25">
      <c r="AE5474" s="3" t="str">
        <f t="shared" si="163"/>
        <v>RA_540_107.7_4_202526</v>
      </c>
      <c r="AF5474" s="3">
        <v>202526</v>
      </c>
      <c r="AG5474" s="3" t="s">
        <v>193</v>
      </c>
      <c r="AH5474" s="3">
        <v>540</v>
      </c>
      <c r="AI5474" s="3">
        <v>107.7</v>
      </c>
      <c r="AJ5474" s="3" t="s">
        <v>83</v>
      </c>
      <c r="AK5474" s="3">
        <v>4</v>
      </c>
      <c r="AL5474" s="3">
        <v>0</v>
      </c>
    </row>
    <row r="5475" spans="31:38" x14ac:dyDescent="0.25">
      <c r="AE5475" s="3" t="str">
        <f t="shared" si="163"/>
        <v>RA_518_107.7_4_202526</v>
      </c>
      <c r="AF5475" s="3">
        <v>202526</v>
      </c>
      <c r="AG5475" s="3" t="s">
        <v>193</v>
      </c>
      <c r="AH5475" s="3">
        <v>518</v>
      </c>
      <c r="AI5475" s="3">
        <v>107.7</v>
      </c>
      <c r="AJ5475" s="3" t="s">
        <v>83</v>
      </c>
      <c r="AK5475" s="3">
        <v>4</v>
      </c>
      <c r="AL5475" s="3">
        <v>0</v>
      </c>
    </row>
    <row r="5476" spans="31:38" x14ac:dyDescent="0.25">
      <c r="AE5476" s="3" t="str">
        <f t="shared" si="163"/>
        <v>RA_562_107.7_4_202425</v>
      </c>
      <c r="AF5476" s="3">
        <v>202425</v>
      </c>
      <c r="AG5476" s="3" t="s">
        <v>193</v>
      </c>
      <c r="AH5476" s="3">
        <v>562</v>
      </c>
      <c r="AI5476" s="3">
        <v>107.7</v>
      </c>
      <c r="AJ5476" s="3" t="s">
        <v>83</v>
      </c>
      <c r="AK5476" s="3">
        <v>4</v>
      </c>
      <c r="AL5476" s="3">
        <v>0</v>
      </c>
    </row>
    <row r="5477" spans="31:38" x14ac:dyDescent="0.25">
      <c r="AE5477" s="3" t="str">
        <f t="shared" si="163"/>
        <v>RA_552_107.7_4_202425</v>
      </c>
      <c r="AF5477" s="3">
        <v>202425</v>
      </c>
      <c r="AG5477" s="3" t="s">
        <v>193</v>
      </c>
      <c r="AH5477" s="3">
        <v>552</v>
      </c>
      <c r="AI5477" s="3">
        <v>107.7</v>
      </c>
      <c r="AJ5477" s="3" t="s">
        <v>83</v>
      </c>
      <c r="AK5477" s="3">
        <v>4</v>
      </c>
      <c r="AL5477" s="3">
        <v>0</v>
      </c>
    </row>
    <row r="5478" spans="31:38" x14ac:dyDescent="0.25">
      <c r="AE5478" s="3" t="str">
        <f t="shared" si="163"/>
        <v>RA_550_107.7_4_202425</v>
      </c>
      <c r="AF5478" s="3">
        <v>202425</v>
      </c>
      <c r="AG5478" s="3" t="s">
        <v>193</v>
      </c>
      <c r="AH5478" s="3">
        <v>550</v>
      </c>
      <c r="AI5478" s="3">
        <v>107.7</v>
      </c>
      <c r="AJ5478" s="3" t="s">
        <v>83</v>
      </c>
      <c r="AK5478" s="3">
        <v>4</v>
      </c>
      <c r="AL5478" s="3">
        <v>0</v>
      </c>
    </row>
    <row r="5479" spans="31:38" x14ac:dyDescent="0.25">
      <c r="AE5479" s="3" t="str">
        <f t="shared" si="163"/>
        <v>RA_548_107.7_4_202425</v>
      </c>
      <c r="AF5479" s="3">
        <v>202425</v>
      </c>
      <c r="AG5479" s="3" t="s">
        <v>193</v>
      </c>
      <c r="AH5479" s="3">
        <v>548</v>
      </c>
      <c r="AI5479" s="3">
        <v>107.7</v>
      </c>
      <c r="AJ5479" s="3" t="s">
        <v>83</v>
      </c>
      <c r="AK5479" s="3">
        <v>4</v>
      </c>
      <c r="AL5479" s="3">
        <v>0</v>
      </c>
    </row>
    <row r="5480" spans="31:38" x14ac:dyDescent="0.25">
      <c r="AE5480" s="3" t="str">
        <f t="shared" si="163"/>
        <v>RA_564_107.7_4_202425</v>
      </c>
      <c r="AF5480" s="3">
        <v>202425</v>
      </c>
      <c r="AG5480" s="3" t="s">
        <v>193</v>
      </c>
      <c r="AH5480" s="3">
        <v>564</v>
      </c>
      <c r="AI5480" s="3">
        <v>107.7</v>
      </c>
      <c r="AJ5480" s="3" t="s">
        <v>83</v>
      </c>
      <c r="AK5480" s="3">
        <v>4</v>
      </c>
      <c r="AL5480" s="3">
        <v>0</v>
      </c>
    </row>
    <row r="5481" spans="31:38" x14ac:dyDescent="0.25">
      <c r="AE5481" s="3" t="str">
        <f t="shared" si="163"/>
        <v>RA_545_107.7_4_202425</v>
      </c>
      <c r="AF5481" s="3">
        <v>202425</v>
      </c>
      <c r="AG5481" s="3" t="s">
        <v>193</v>
      </c>
      <c r="AH5481" s="3">
        <v>545</v>
      </c>
      <c r="AI5481" s="3">
        <v>107.7</v>
      </c>
      <c r="AJ5481" s="3" t="s">
        <v>83</v>
      </c>
      <c r="AK5481" s="3">
        <v>4</v>
      </c>
      <c r="AL5481" s="3">
        <v>0</v>
      </c>
    </row>
    <row r="5482" spans="31:38" x14ac:dyDescent="0.25">
      <c r="AE5482" s="3" t="str">
        <f t="shared" si="163"/>
        <v>RA_576_107.7_4_202425</v>
      </c>
      <c r="AF5482" s="3">
        <v>202425</v>
      </c>
      <c r="AG5482" s="3" t="s">
        <v>193</v>
      </c>
      <c r="AH5482" s="3">
        <v>576</v>
      </c>
      <c r="AI5482" s="3">
        <v>107.7</v>
      </c>
      <c r="AJ5482" s="3" t="s">
        <v>83</v>
      </c>
      <c r="AK5482" s="3">
        <v>4</v>
      </c>
      <c r="AL5482" s="3">
        <v>0</v>
      </c>
    </row>
    <row r="5483" spans="31:38" x14ac:dyDescent="0.25">
      <c r="AE5483" s="3" t="str">
        <f t="shared" si="163"/>
        <v>RA_546_107.7_4_202425</v>
      </c>
      <c r="AF5483" s="3">
        <v>202425</v>
      </c>
      <c r="AG5483" s="3" t="s">
        <v>193</v>
      </c>
      <c r="AH5483" s="3">
        <v>546</v>
      </c>
      <c r="AI5483" s="3">
        <v>107.7</v>
      </c>
      <c r="AJ5483" s="3" t="s">
        <v>83</v>
      </c>
      <c r="AK5483" s="3">
        <v>4</v>
      </c>
      <c r="AL5483" s="3">
        <v>0</v>
      </c>
    </row>
    <row r="5484" spans="31:38" x14ac:dyDescent="0.25">
      <c r="AE5484" s="3" t="str">
        <f t="shared" si="163"/>
        <v>RA_566_107.7_4_202425</v>
      </c>
      <c r="AF5484" s="3">
        <v>202425</v>
      </c>
      <c r="AG5484" s="3" t="s">
        <v>193</v>
      </c>
      <c r="AH5484" s="3">
        <v>566</v>
      </c>
      <c r="AI5484" s="3">
        <v>107.7</v>
      </c>
      <c r="AJ5484" s="3" t="s">
        <v>83</v>
      </c>
      <c r="AK5484" s="3">
        <v>4</v>
      </c>
      <c r="AL5484" s="3">
        <v>0</v>
      </c>
    </row>
    <row r="5485" spans="31:38" x14ac:dyDescent="0.25">
      <c r="AE5485" s="3" t="str">
        <f t="shared" si="163"/>
        <v>RA_568_107.7_4_202425</v>
      </c>
      <c r="AF5485" s="3">
        <v>202425</v>
      </c>
      <c r="AG5485" s="3" t="s">
        <v>193</v>
      </c>
      <c r="AH5485" s="3">
        <v>568</v>
      </c>
      <c r="AI5485" s="3">
        <v>107.7</v>
      </c>
      <c r="AJ5485" s="3" t="s">
        <v>83</v>
      </c>
      <c r="AK5485" s="3">
        <v>4</v>
      </c>
      <c r="AL5485" s="3">
        <v>0</v>
      </c>
    </row>
    <row r="5486" spans="31:38" x14ac:dyDescent="0.25">
      <c r="AE5486" s="3" t="str">
        <f t="shared" si="163"/>
        <v>RA_586_107.7_4_202425</v>
      </c>
      <c r="AF5486" s="3">
        <v>202425</v>
      </c>
      <c r="AG5486" s="3" t="s">
        <v>193</v>
      </c>
      <c r="AH5486" s="3">
        <v>586</v>
      </c>
      <c r="AI5486" s="3">
        <v>107.7</v>
      </c>
      <c r="AJ5486" s="3" t="s">
        <v>83</v>
      </c>
      <c r="AK5486" s="3">
        <v>4</v>
      </c>
      <c r="AL5486" s="3">
        <v>892.16399999999999</v>
      </c>
    </row>
    <row r="5487" spans="31:38" x14ac:dyDescent="0.25">
      <c r="AE5487" s="3" t="str">
        <f t="shared" si="163"/>
        <v>RA_574_107.7_4_202425</v>
      </c>
      <c r="AF5487" s="3">
        <v>202425</v>
      </c>
      <c r="AG5487" s="3" t="s">
        <v>193</v>
      </c>
      <c r="AH5487" s="3">
        <v>574</v>
      </c>
      <c r="AI5487" s="3">
        <v>107.7</v>
      </c>
      <c r="AJ5487" s="3" t="s">
        <v>83</v>
      </c>
      <c r="AK5487" s="3">
        <v>4</v>
      </c>
      <c r="AL5487" s="3">
        <v>0</v>
      </c>
    </row>
    <row r="5488" spans="31:38" x14ac:dyDescent="0.25">
      <c r="AE5488" s="3" t="str">
        <f t="shared" si="163"/>
        <v>RA_582_107.7_4_202425</v>
      </c>
      <c r="AF5488" s="3">
        <v>202425</v>
      </c>
      <c r="AG5488" s="3" t="s">
        <v>193</v>
      </c>
      <c r="AH5488" s="3">
        <v>582</v>
      </c>
      <c r="AI5488" s="3">
        <v>107.7</v>
      </c>
      <c r="AJ5488" s="3" t="s">
        <v>83</v>
      </c>
      <c r="AK5488" s="3">
        <v>4</v>
      </c>
      <c r="AL5488" s="3">
        <v>1087</v>
      </c>
    </row>
    <row r="5489" spans="31:38" x14ac:dyDescent="0.25">
      <c r="AE5489" s="3" t="str">
        <f t="shared" si="163"/>
        <v>RA_584_107.7_4_202425</v>
      </c>
      <c r="AF5489" s="3">
        <v>202425</v>
      </c>
      <c r="AG5489" s="3" t="s">
        <v>193</v>
      </c>
      <c r="AH5489" s="3">
        <v>584</v>
      </c>
      <c r="AI5489" s="3">
        <v>107.7</v>
      </c>
      <c r="AJ5489" s="3" t="s">
        <v>83</v>
      </c>
      <c r="AK5489" s="3">
        <v>4</v>
      </c>
      <c r="AL5489" s="3">
        <v>305</v>
      </c>
    </row>
    <row r="5490" spans="31:38" x14ac:dyDescent="0.25">
      <c r="AE5490" s="3" t="str">
        <f t="shared" si="163"/>
        <v>RA_544_107.7_4_202425</v>
      </c>
      <c r="AF5490" s="3">
        <v>202425</v>
      </c>
      <c r="AG5490" s="3" t="s">
        <v>193</v>
      </c>
      <c r="AH5490" s="3">
        <v>544</v>
      </c>
      <c r="AI5490" s="3">
        <v>107.7</v>
      </c>
      <c r="AJ5490" s="3" t="s">
        <v>83</v>
      </c>
      <c r="AK5490" s="3">
        <v>4</v>
      </c>
      <c r="AL5490" s="3">
        <v>0</v>
      </c>
    </row>
    <row r="5491" spans="31:38" x14ac:dyDescent="0.25">
      <c r="AE5491" s="3" t="str">
        <f t="shared" si="163"/>
        <v>RA_572_107.7_4_202425</v>
      </c>
      <c r="AF5491" s="3">
        <v>202425</v>
      </c>
      <c r="AG5491" s="3" t="s">
        <v>193</v>
      </c>
      <c r="AH5491" s="3">
        <v>572</v>
      </c>
      <c r="AI5491" s="3">
        <v>107.7</v>
      </c>
      <c r="AJ5491" s="3" t="s">
        <v>83</v>
      </c>
      <c r="AK5491" s="3">
        <v>4</v>
      </c>
      <c r="AL5491" s="3">
        <v>0</v>
      </c>
    </row>
    <row r="5492" spans="31:38" x14ac:dyDescent="0.25">
      <c r="AE5492" s="3" t="str">
        <f t="shared" si="163"/>
        <v>RA_522_107.7_4_202425</v>
      </c>
      <c r="AF5492" s="3">
        <v>202425</v>
      </c>
      <c r="AG5492" s="3" t="s">
        <v>193</v>
      </c>
      <c r="AH5492" s="3">
        <v>522</v>
      </c>
      <c r="AI5492" s="3">
        <v>107.7</v>
      </c>
      <c r="AJ5492" s="3" t="s">
        <v>83</v>
      </c>
      <c r="AK5492" s="3">
        <v>4</v>
      </c>
      <c r="AL5492" s="3">
        <v>0</v>
      </c>
    </row>
    <row r="5493" spans="31:38" x14ac:dyDescent="0.25">
      <c r="AE5493" s="3" t="str">
        <f t="shared" si="163"/>
        <v>RA_514_107.7_4_202425</v>
      </c>
      <c r="AF5493" s="3">
        <v>202425</v>
      </c>
      <c r="AG5493" s="3" t="s">
        <v>193</v>
      </c>
      <c r="AH5493" s="3">
        <v>514</v>
      </c>
      <c r="AI5493" s="3">
        <v>107.7</v>
      </c>
      <c r="AJ5493" s="3" t="s">
        <v>83</v>
      </c>
      <c r="AK5493" s="3">
        <v>4</v>
      </c>
      <c r="AL5493" s="3">
        <v>0</v>
      </c>
    </row>
    <row r="5494" spans="31:38" x14ac:dyDescent="0.25">
      <c r="AE5494" s="3" t="str">
        <f t="shared" si="163"/>
        <v>RA_542_107.7_4_202425</v>
      </c>
      <c r="AF5494" s="3">
        <v>202425</v>
      </c>
      <c r="AG5494" s="3" t="s">
        <v>193</v>
      </c>
      <c r="AH5494" s="3">
        <v>542</v>
      </c>
      <c r="AI5494" s="3">
        <v>107.7</v>
      </c>
      <c r="AJ5494" s="3" t="s">
        <v>83</v>
      </c>
      <c r="AK5494" s="3">
        <v>4</v>
      </c>
      <c r="AL5494" s="3">
        <v>0</v>
      </c>
    </row>
    <row r="5495" spans="31:38" x14ac:dyDescent="0.25">
      <c r="AE5495" s="3" t="str">
        <f t="shared" si="163"/>
        <v>RA_516_107.7_4_202425</v>
      </c>
      <c r="AF5495" s="3">
        <v>202425</v>
      </c>
      <c r="AG5495" s="3" t="s">
        <v>193</v>
      </c>
      <c r="AH5495" s="3">
        <v>516</v>
      </c>
      <c r="AI5495" s="3">
        <v>107.7</v>
      </c>
      <c r="AJ5495" s="3" t="s">
        <v>83</v>
      </c>
      <c r="AK5495" s="3">
        <v>4</v>
      </c>
      <c r="AL5495" s="3">
        <v>0</v>
      </c>
    </row>
    <row r="5496" spans="31:38" x14ac:dyDescent="0.25">
      <c r="AE5496" s="3" t="str">
        <f t="shared" si="163"/>
        <v>RA_520_107.7_4_202425</v>
      </c>
      <c r="AF5496" s="3">
        <v>202425</v>
      </c>
      <c r="AG5496" s="3" t="s">
        <v>193</v>
      </c>
      <c r="AH5496" s="3">
        <v>520</v>
      </c>
      <c r="AI5496" s="3">
        <v>107.7</v>
      </c>
      <c r="AJ5496" s="3" t="s">
        <v>83</v>
      </c>
      <c r="AK5496" s="3">
        <v>4</v>
      </c>
      <c r="AL5496" s="3">
        <v>0</v>
      </c>
    </row>
    <row r="5497" spans="31:38" x14ac:dyDescent="0.25">
      <c r="AE5497" s="3" t="str">
        <f t="shared" si="163"/>
        <v>RA_512_107.7_4_202425</v>
      </c>
      <c r="AF5497" s="3">
        <v>202425</v>
      </c>
      <c r="AG5497" s="3" t="s">
        <v>193</v>
      </c>
      <c r="AH5497" s="3">
        <v>512</v>
      </c>
      <c r="AI5497" s="3">
        <v>107.7</v>
      </c>
      <c r="AJ5497" s="3" t="s">
        <v>83</v>
      </c>
      <c r="AK5497" s="3">
        <v>4</v>
      </c>
      <c r="AL5497" s="3">
        <v>0</v>
      </c>
    </row>
    <row r="5498" spans="31:38" x14ac:dyDescent="0.25">
      <c r="AE5498" s="3" t="str">
        <f t="shared" si="163"/>
        <v>RA_524_107.7_4_202425</v>
      </c>
      <c r="AF5498" s="3">
        <v>202425</v>
      </c>
      <c r="AG5498" s="3" t="s">
        <v>193</v>
      </c>
      <c r="AH5498" s="3">
        <v>524</v>
      </c>
      <c r="AI5498" s="3">
        <v>107.7</v>
      </c>
      <c r="AJ5498" s="3" t="s">
        <v>83</v>
      </c>
      <c r="AK5498" s="3">
        <v>4</v>
      </c>
      <c r="AL5498" s="3">
        <v>0</v>
      </c>
    </row>
    <row r="5499" spans="31:38" x14ac:dyDescent="0.25">
      <c r="AE5499" s="3" t="str">
        <f t="shared" si="163"/>
        <v>RA_526_107.7_4_202425</v>
      </c>
      <c r="AF5499" s="3">
        <v>202425</v>
      </c>
      <c r="AG5499" s="3" t="s">
        <v>193</v>
      </c>
      <c r="AH5499" s="3">
        <v>526</v>
      </c>
      <c r="AI5499" s="3">
        <v>107.7</v>
      </c>
      <c r="AJ5499" s="3" t="s">
        <v>83</v>
      </c>
      <c r="AK5499" s="3">
        <v>4</v>
      </c>
      <c r="AL5499" s="3">
        <v>0</v>
      </c>
    </row>
    <row r="5500" spans="31:38" x14ac:dyDescent="0.25">
      <c r="AE5500" s="3" t="str">
        <f t="shared" si="163"/>
        <v>RA_528_107.7_4_202425</v>
      </c>
      <c r="AF5500" s="3">
        <v>202425</v>
      </c>
      <c r="AG5500" s="3" t="s">
        <v>193</v>
      </c>
      <c r="AH5500" s="3">
        <v>528</v>
      </c>
      <c r="AI5500" s="3">
        <v>107.7</v>
      </c>
      <c r="AJ5500" s="3" t="s">
        <v>83</v>
      </c>
      <c r="AK5500" s="3">
        <v>4</v>
      </c>
      <c r="AL5500" s="3">
        <v>0</v>
      </c>
    </row>
    <row r="5501" spans="31:38" x14ac:dyDescent="0.25">
      <c r="AE5501" s="3" t="str">
        <f t="shared" si="163"/>
        <v>RA_530_107.7_4_202425</v>
      </c>
      <c r="AF5501" s="3">
        <v>202425</v>
      </c>
      <c r="AG5501" s="3" t="s">
        <v>193</v>
      </c>
      <c r="AH5501" s="3">
        <v>530</v>
      </c>
      <c r="AI5501" s="3">
        <v>107.7</v>
      </c>
      <c r="AJ5501" s="3" t="s">
        <v>83</v>
      </c>
      <c r="AK5501" s="3">
        <v>4</v>
      </c>
      <c r="AL5501" s="3">
        <v>0</v>
      </c>
    </row>
    <row r="5502" spans="31:38" x14ac:dyDescent="0.25">
      <c r="AE5502" s="3" t="str">
        <f t="shared" si="163"/>
        <v>RA_532_107.7_4_202425</v>
      </c>
      <c r="AF5502" s="3">
        <v>202425</v>
      </c>
      <c r="AG5502" s="3" t="s">
        <v>193</v>
      </c>
      <c r="AH5502" s="3">
        <v>532</v>
      </c>
      <c r="AI5502" s="3">
        <v>107.7</v>
      </c>
      <c r="AJ5502" s="3" t="s">
        <v>83</v>
      </c>
      <c r="AK5502" s="3">
        <v>4</v>
      </c>
      <c r="AL5502" s="3">
        <v>0</v>
      </c>
    </row>
    <row r="5503" spans="31:38" x14ac:dyDescent="0.25">
      <c r="AE5503" s="3" t="str">
        <f t="shared" si="163"/>
        <v>RA_534_107.7_4_202425</v>
      </c>
      <c r="AF5503" s="3">
        <v>202425</v>
      </c>
      <c r="AG5503" s="3" t="s">
        <v>193</v>
      </c>
      <c r="AH5503" s="3">
        <v>534</v>
      </c>
      <c r="AI5503" s="3">
        <v>107.7</v>
      </c>
      <c r="AJ5503" s="3" t="s">
        <v>83</v>
      </c>
      <c r="AK5503" s="3">
        <v>4</v>
      </c>
      <c r="AL5503" s="3">
        <v>0</v>
      </c>
    </row>
    <row r="5504" spans="31:38" x14ac:dyDescent="0.25">
      <c r="AE5504" s="3" t="str">
        <f t="shared" si="163"/>
        <v>RA_536_107.7_4_202425</v>
      </c>
      <c r="AF5504" s="3">
        <v>202425</v>
      </c>
      <c r="AG5504" s="3" t="s">
        <v>193</v>
      </c>
      <c r="AH5504" s="3">
        <v>536</v>
      </c>
      <c r="AI5504" s="3">
        <v>107.7</v>
      </c>
      <c r="AJ5504" s="3" t="s">
        <v>83</v>
      </c>
      <c r="AK5504" s="3">
        <v>4</v>
      </c>
      <c r="AL5504" s="3">
        <v>0</v>
      </c>
    </row>
    <row r="5505" spans="31:38" x14ac:dyDescent="0.25">
      <c r="AE5505" s="3" t="str">
        <f t="shared" si="163"/>
        <v>RA_538_107.7_4_202425</v>
      </c>
      <c r="AF5505" s="3">
        <v>202425</v>
      </c>
      <c r="AG5505" s="3" t="s">
        <v>193</v>
      </c>
      <c r="AH5505" s="3">
        <v>538</v>
      </c>
      <c r="AI5505" s="3">
        <v>107.7</v>
      </c>
      <c r="AJ5505" s="3" t="s">
        <v>83</v>
      </c>
      <c r="AK5505" s="3">
        <v>4</v>
      </c>
      <c r="AL5505" s="3">
        <v>0</v>
      </c>
    </row>
    <row r="5506" spans="31:38" x14ac:dyDescent="0.25">
      <c r="AE5506" s="3" t="str">
        <f t="shared" si="163"/>
        <v>RA_540_107.7_4_202425</v>
      </c>
      <c r="AF5506" s="3">
        <v>202425</v>
      </c>
      <c r="AG5506" s="3" t="s">
        <v>193</v>
      </c>
      <c r="AH5506" s="3">
        <v>540</v>
      </c>
      <c r="AI5506" s="3">
        <v>107.7</v>
      </c>
      <c r="AJ5506" s="3" t="s">
        <v>83</v>
      </c>
      <c r="AK5506" s="3">
        <v>4</v>
      </c>
      <c r="AL5506" s="3">
        <v>0</v>
      </c>
    </row>
    <row r="5507" spans="31:38" x14ac:dyDescent="0.25">
      <c r="AE5507" s="3" t="str">
        <f t="shared" si="163"/>
        <v>RA_518_107.7_4_202425</v>
      </c>
      <c r="AF5507" s="3">
        <v>202425</v>
      </c>
      <c r="AG5507" s="3" t="s">
        <v>193</v>
      </c>
      <c r="AH5507" s="3">
        <v>518</v>
      </c>
      <c r="AI5507" s="3">
        <v>107.7</v>
      </c>
      <c r="AJ5507" s="3" t="s">
        <v>83</v>
      </c>
      <c r="AK5507" s="3">
        <v>4</v>
      </c>
      <c r="AL5507" s="3">
        <v>0</v>
      </c>
    </row>
    <row r="5508" spans="31:38" x14ac:dyDescent="0.25">
      <c r="AE5508" s="3" t="str">
        <f t="shared" ref="AE5508:AE5571" si="164">AG5508&amp;"_"&amp;AH5508&amp;"_"&amp;AI5508&amp;"_"&amp;AK5508&amp;"_"&amp;AF5508</f>
        <v>RA_564_107.8_4_202526</v>
      </c>
      <c r="AF5508" s="3">
        <v>202526</v>
      </c>
      <c r="AG5508" s="3" t="s">
        <v>193</v>
      </c>
      <c r="AH5508" s="3">
        <v>564</v>
      </c>
      <c r="AI5508" s="3">
        <v>107.8</v>
      </c>
      <c r="AJ5508" s="3" t="s">
        <v>108</v>
      </c>
      <c r="AK5508" s="3">
        <v>4</v>
      </c>
      <c r="AL5508" s="3">
        <v>0</v>
      </c>
    </row>
    <row r="5509" spans="31:38" x14ac:dyDescent="0.25">
      <c r="AE5509" s="3" t="str">
        <f t="shared" si="164"/>
        <v>RA_562_107.8_4_202526</v>
      </c>
      <c r="AF5509" s="3">
        <v>202526</v>
      </c>
      <c r="AG5509" s="3" t="s">
        <v>193</v>
      </c>
      <c r="AH5509" s="3">
        <v>562</v>
      </c>
      <c r="AI5509" s="3">
        <v>107.8</v>
      </c>
      <c r="AJ5509" s="3" t="s">
        <v>108</v>
      </c>
      <c r="AK5509" s="3">
        <v>4</v>
      </c>
      <c r="AL5509" s="3">
        <v>0</v>
      </c>
    </row>
    <row r="5510" spans="31:38" x14ac:dyDescent="0.25">
      <c r="AE5510" s="3" t="str">
        <f t="shared" si="164"/>
        <v>RA_552_107.8_4_202526</v>
      </c>
      <c r="AF5510" s="3">
        <v>202526</v>
      </c>
      <c r="AG5510" s="3" t="s">
        <v>193</v>
      </c>
      <c r="AH5510" s="3">
        <v>552</v>
      </c>
      <c r="AI5510" s="3">
        <v>107.8</v>
      </c>
      <c r="AJ5510" s="3" t="s">
        <v>108</v>
      </c>
      <c r="AK5510" s="3">
        <v>4</v>
      </c>
      <c r="AL5510" s="3">
        <v>0</v>
      </c>
    </row>
    <row r="5511" spans="31:38" x14ac:dyDescent="0.25">
      <c r="AE5511" s="3" t="str">
        <f t="shared" si="164"/>
        <v>RA_550_107.8_4_202526</v>
      </c>
      <c r="AF5511" s="3">
        <v>202526</v>
      </c>
      <c r="AG5511" s="3" t="s">
        <v>193</v>
      </c>
      <c r="AH5511" s="3">
        <v>550</v>
      </c>
      <c r="AI5511" s="3">
        <v>107.8</v>
      </c>
      <c r="AJ5511" s="3" t="s">
        <v>108</v>
      </c>
      <c r="AK5511" s="3">
        <v>4</v>
      </c>
      <c r="AL5511" s="3">
        <v>0</v>
      </c>
    </row>
    <row r="5512" spans="31:38" x14ac:dyDescent="0.25">
      <c r="AE5512" s="3" t="str">
        <f t="shared" si="164"/>
        <v>RA_566_107.8_4_202526</v>
      </c>
      <c r="AF5512" s="3">
        <v>202526</v>
      </c>
      <c r="AG5512" s="3" t="s">
        <v>193</v>
      </c>
      <c r="AH5512" s="3">
        <v>566</v>
      </c>
      <c r="AI5512" s="3">
        <v>107.8</v>
      </c>
      <c r="AJ5512" s="3" t="s">
        <v>108</v>
      </c>
      <c r="AK5512" s="3">
        <v>4</v>
      </c>
      <c r="AL5512" s="3">
        <v>0</v>
      </c>
    </row>
    <row r="5513" spans="31:38" x14ac:dyDescent="0.25">
      <c r="AE5513" s="3" t="str">
        <f t="shared" si="164"/>
        <v>RA_546_107.8_4_202526</v>
      </c>
      <c r="AF5513" s="3">
        <v>202526</v>
      </c>
      <c r="AG5513" s="3" t="s">
        <v>193</v>
      </c>
      <c r="AH5513" s="3">
        <v>546</v>
      </c>
      <c r="AI5513" s="3">
        <v>107.8</v>
      </c>
      <c r="AJ5513" s="3" t="s">
        <v>108</v>
      </c>
      <c r="AK5513" s="3">
        <v>4</v>
      </c>
      <c r="AL5513" s="3">
        <v>0</v>
      </c>
    </row>
    <row r="5514" spans="31:38" x14ac:dyDescent="0.25">
      <c r="AE5514" s="3" t="str">
        <f t="shared" si="164"/>
        <v>RA_582_107.8_4_202526</v>
      </c>
      <c r="AF5514" s="3">
        <v>202526</v>
      </c>
      <c r="AG5514" s="3" t="s">
        <v>193</v>
      </c>
      <c r="AH5514" s="3">
        <v>582</v>
      </c>
      <c r="AI5514" s="3">
        <v>107.8</v>
      </c>
      <c r="AJ5514" s="3" t="s">
        <v>108</v>
      </c>
      <c r="AK5514" s="3">
        <v>4</v>
      </c>
      <c r="AL5514" s="3">
        <v>0</v>
      </c>
    </row>
    <row r="5515" spans="31:38" x14ac:dyDescent="0.25">
      <c r="AE5515" s="3" t="str">
        <f t="shared" si="164"/>
        <v>RA_548_107.8_4_202526</v>
      </c>
      <c r="AF5515" s="3">
        <v>202526</v>
      </c>
      <c r="AG5515" s="3" t="s">
        <v>193</v>
      </c>
      <c r="AH5515" s="3">
        <v>548</v>
      </c>
      <c r="AI5515" s="3">
        <v>107.8</v>
      </c>
      <c r="AJ5515" s="3" t="s">
        <v>108</v>
      </c>
      <c r="AK5515" s="3">
        <v>4</v>
      </c>
      <c r="AL5515" s="3">
        <v>0</v>
      </c>
    </row>
    <row r="5516" spans="31:38" x14ac:dyDescent="0.25">
      <c r="AE5516" s="3" t="str">
        <f t="shared" si="164"/>
        <v>RA_568_107.8_4_202526</v>
      </c>
      <c r="AF5516" s="3">
        <v>202526</v>
      </c>
      <c r="AG5516" s="3" t="s">
        <v>193</v>
      </c>
      <c r="AH5516" s="3">
        <v>568</v>
      </c>
      <c r="AI5516" s="3">
        <v>107.8</v>
      </c>
      <c r="AJ5516" s="3" t="s">
        <v>108</v>
      </c>
      <c r="AK5516" s="3">
        <v>4</v>
      </c>
      <c r="AL5516" s="3">
        <v>0</v>
      </c>
    </row>
    <row r="5517" spans="31:38" x14ac:dyDescent="0.25">
      <c r="AE5517" s="3" t="str">
        <f t="shared" si="164"/>
        <v>RA_572_107.8_4_202526</v>
      </c>
      <c r="AF5517" s="3">
        <v>202526</v>
      </c>
      <c r="AG5517" s="3" t="s">
        <v>193</v>
      </c>
      <c r="AH5517" s="3">
        <v>572</v>
      </c>
      <c r="AI5517" s="3">
        <v>107.8</v>
      </c>
      <c r="AJ5517" s="3" t="s">
        <v>108</v>
      </c>
      <c r="AK5517" s="3">
        <v>4</v>
      </c>
      <c r="AL5517" s="3">
        <v>0</v>
      </c>
    </row>
    <row r="5518" spans="31:38" x14ac:dyDescent="0.25">
      <c r="AE5518" s="3" t="str">
        <f t="shared" si="164"/>
        <v>RA_586_107.8_4_202526</v>
      </c>
      <c r="AF5518" s="3">
        <v>202526</v>
      </c>
      <c r="AG5518" s="3" t="s">
        <v>193</v>
      </c>
      <c r="AH5518" s="3">
        <v>586</v>
      </c>
      <c r="AI5518" s="3">
        <v>107.8</v>
      </c>
      <c r="AJ5518" s="3" t="s">
        <v>108</v>
      </c>
      <c r="AK5518" s="3">
        <v>4</v>
      </c>
      <c r="AL5518" s="3">
        <v>0</v>
      </c>
    </row>
    <row r="5519" spans="31:38" x14ac:dyDescent="0.25">
      <c r="AE5519" s="3" t="str">
        <f t="shared" si="164"/>
        <v>RA_576_107.8_4_202526</v>
      </c>
      <c r="AF5519" s="3">
        <v>202526</v>
      </c>
      <c r="AG5519" s="3" t="s">
        <v>193</v>
      </c>
      <c r="AH5519" s="3">
        <v>576</v>
      </c>
      <c r="AI5519" s="3">
        <v>107.8</v>
      </c>
      <c r="AJ5519" s="3" t="s">
        <v>108</v>
      </c>
      <c r="AK5519" s="3">
        <v>4</v>
      </c>
      <c r="AL5519" s="3">
        <v>0</v>
      </c>
    </row>
    <row r="5520" spans="31:38" x14ac:dyDescent="0.25">
      <c r="AE5520" s="3" t="str">
        <f t="shared" si="164"/>
        <v>RA_584_107.8_4_202526</v>
      </c>
      <c r="AF5520" s="3">
        <v>202526</v>
      </c>
      <c r="AG5520" s="3" t="s">
        <v>193</v>
      </c>
      <c r="AH5520" s="3">
        <v>584</v>
      </c>
      <c r="AI5520" s="3">
        <v>107.8</v>
      </c>
      <c r="AJ5520" s="3" t="s">
        <v>108</v>
      </c>
      <c r="AK5520" s="3">
        <v>4</v>
      </c>
      <c r="AL5520" s="3">
        <v>0</v>
      </c>
    </row>
    <row r="5521" spans="31:38" x14ac:dyDescent="0.25">
      <c r="AE5521" s="3" t="str">
        <f t="shared" si="164"/>
        <v>RA_512_107.8_4_202526</v>
      </c>
      <c r="AF5521" s="3">
        <v>202526</v>
      </c>
      <c r="AG5521" s="3" t="s">
        <v>193</v>
      </c>
      <c r="AH5521" s="3">
        <v>512</v>
      </c>
      <c r="AI5521" s="3">
        <v>107.8</v>
      </c>
      <c r="AJ5521" s="3" t="s">
        <v>108</v>
      </c>
      <c r="AK5521" s="3">
        <v>4</v>
      </c>
      <c r="AL5521" s="3">
        <v>0</v>
      </c>
    </row>
    <row r="5522" spans="31:38" x14ac:dyDescent="0.25">
      <c r="AE5522" s="3" t="str">
        <f t="shared" si="164"/>
        <v>RA_542_107.8_4_202526</v>
      </c>
      <c r="AF5522" s="3">
        <v>202526</v>
      </c>
      <c r="AG5522" s="3" t="s">
        <v>193</v>
      </c>
      <c r="AH5522" s="3">
        <v>542</v>
      </c>
      <c r="AI5522" s="3">
        <v>107.8</v>
      </c>
      <c r="AJ5522" s="3" t="s">
        <v>108</v>
      </c>
      <c r="AK5522" s="3">
        <v>4</v>
      </c>
      <c r="AL5522" s="3">
        <v>0</v>
      </c>
    </row>
    <row r="5523" spans="31:38" x14ac:dyDescent="0.25">
      <c r="AE5523" s="3" t="str">
        <f t="shared" si="164"/>
        <v>RA_574_107.8_4_202526</v>
      </c>
      <c r="AF5523" s="3">
        <v>202526</v>
      </c>
      <c r="AG5523" s="3" t="s">
        <v>193</v>
      </c>
      <c r="AH5523" s="3">
        <v>574</v>
      </c>
      <c r="AI5523" s="3">
        <v>107.8</v>
      </c>
      <c r="AJ5523" s="3" t="s">
        <v>108</v>
      </c>
      <c r="AK5523" s="3">
        <v>4</v>
      </c>
      <c r="AL5523" s="3">
        <v>0</v>
      </c>
    </row>
    <row r="5524" spans="31:38" x14ac:dyDescent="0.25">
      <c r="AE5524" s="3" t="str">
        <f t="shared" si="164"/>
        <v>RA_524_107.8_4_202526</v>
      </c>
      <c r="AF5524" s="3">
        <v>202526</v>
      </c>
      <c r="AG5524" s="3" t="s">
        <v>193</v>
      </c>
      <c r="AH5524" s="3">
        <v>524</v>
      </c>
      <c r="AI5524" s="3">
        <v>107.8</v>
      </c>
      <c r="AJ5524" s="3" t="s">
        <v>108</v>
      </c>
      <c r="AK5524" s="3">
        <v>4</v>
      </c>
      <c r="AL5524" s="3">
        <v>0</v>
      </c>
    </row>
    <row r="5525" spans="31:38" x14ac:dyDescent="0.25">
      <c r="AE5525" s="3" t="str">
        <f t="shared" si="164"/>
        <v>RA_545_107.8_4_202526</v>
      </c>
      <c r="AF5525" s="3">
        <v>202526</v>
      </c>
      <c r="AG5525" s="3" t="s">
        <v>193</v>
      </c>
      <c r="AH5525" s="3">
        <v>545</v>
      </c>
      <c r="AI5525" s="3">
        <v>107.8</v>
      </c>
      <c r="AJ5525" s="3" t="s">
        <v>108</v>
      </c>
      <c r="AK5525" s="3">
        <v>4</v>
      </c>
      <c r="AL5525" s="3">
        <v>0</v>
      </c>
    </row>
    <row r="5526" spans="31:38" x14ac:dyDescent="0.25">
      <c r="AE5526" s="3" t="str">
        <f t="shared" si="164"/>
        <v>RA_544_107.8_4_202526</v>
      </c>
      <c r="AF5526" s="3">
        <v>202526</v>
      </c>
      <c r="AG5526" s="3" t="s">
        <v>193</v>
      </c>
      <c r="AH5526" s="3">
        <v>544</v>
      </c>
      <c r="AI5526" s="3">
        <v>107.8</v>
      </c>
      <c r="AJ5526" s="3" t="s">
        <v>108</v>
      </c>
      <c r="AK5526" s="3">
        <v>4</v>
      </c>
      <c r="AL5526" s="3">
        <v>0</v>
      </c>
    </row>
    <row r="5527" spans="31:38" x14ac:dyDescent="0.25">
      <c r="AE5527" s="3" t="str">
        <f t="shared" si="164"/>
        <v>RA_516_107.8_4_202526</v>
      </c>
      <c r="AF5527" s="3">
        <v>202526</v>
      </c>
      <c r="AG5527" s="3" t="s">
        <v>193</v>
      </c>
      <c r="AH5527" s="3">
        <v>516</v>
      </c>
      <c r="AI5527" s="3">
        <v>107.8</v>
      </c>
      <c r="AJ5527" s="3" t="s">
        <v>108</v>
      </c>
      <c r="AK5527" s="3">
        <v>4</v>
      </c>
      <c r="AL5527" s="3">
        <v>0</v>
      </c>
    </row>
    <row r="5528" spans="31:38" x14ac:dyDescent="0.25">
      <c r="AE5528" s="3" t="str">
        <f t="shared" si="164"/>
        <v>RA_518_107.8_4_202526</v>
      </c>
      <c r="AF5528" s="3">
        <v>202526</v>
      </c>
      <c r="AG5528" s="3" t="s">
        <v>193</v>
      </c>
      <c r="AH5528" s="3">
        <v>518</v>
      </c>
      <c r="AI5528" s="3">
        <v>107.8</v>
      </c>
      <c r="AJ5528" s="3" t="s">
        <v>108</v>
      </c>
      <c r="AK5528" s="3">
        <v>4</v>
      </c>
      <c r="AL5528" s="3">
        <v>0</v>
      </c>
    </row>
    <row r="5529" spans="31:38" x14ac:dyDescent="0.25">
      <c r="AE5529" s="3" t="str">
        <f t="shared" si="164"/>
        <v>RA_522_107.8_4_202526</v>
      </c>
      <c r="AF5529" s="3">
        <v>202526</v>
      </c>
      <c r="AG5529" s="3" t="s">
        <v>193</v>
      </c>
      <c r="AH5529" s="3">
        <v>522</v>
      </c>
      <c r="AI5529" s="3">
        <v>107.8</v>
      </c>
      <c r="AJ5529" s="3" t="s">
        <v>108</v>
      </c>
      <c r="AK5529" s="3">
        <v>4</v>
      </c>
      <c r="AL5529" s="3">
        <v>0</v>
      </c>
    </row>
    <row r="5530" spans="31:38" x14ac:dyDescent="0.25">
      <c r="AE5530" s="3" t="str">
        <f t="shared" si="164"/>
        <v>RA_514_107.8_4_202526</v>
      </c>
      <c r="AF5530" s="3">
        <v>202526</v>
      </c>
      <c r="AG5530" s="3" t="s">
        <v>193</v>
      </c>
      <c r="AH5530" s="3">
        <v>514</v>
      </c>
      <c r="AI5530" s="3">
        <v>107.8</v>
      </c>
      <c r="AJ5530" s="3" t="s">
        <v>108</v>
      </c>
      <c r="AK5530" s="3">
        <v>4</v>
      </c>
      <c r="AL5530" s="3">
        <v>0</v>
      </c>
    </row>
    <row r="5531" spans="31:38" x14ac:dyDescent="0.25">
      <c r="AE5531" s="3" t="str">
        <f t="shared" si="164"/>
        <v>RA_526_107.8_4_202526</v>
      </c>
      <c r="AF5531" s="3">
        <v>202526</v>
      </c>
      <c r="AG5531" s="3" t="s">
        <v>193</v>
      </c>
      <c r="AH5531" s="3">
        <v>526</v>
      </c>
      <c r="AI5531" s="3">
        <v>107.8</v>
      </c>
      <c r="AJ5531" s="3" t="s">
        <v>108</v>
      </c>
      <c r="AK5531" s="3">
        <v>4</v>
      </c>
      <c r="AL5531" s="3">
        <v>0</v>
      </c>
    </row>
    <row r="5532" spans="31:38" x14ac:dyDescent="0.25">
      <c r="AE5532" s="3" t="str">
        <f t="shared" si="164"/>
        <v>RA_528_107.8_4_202526</v>
      </c>
      <c r="AF5532" s="3">
        <v>202526</v>
      </c>
      <c r="AG5532" s="3" t="s">
        <v>193</v>
      </c>
      <c r="AH5532" s="3">
        <v>528</v>
      </c>
      <c r="AI5532" s="3">
        <v>107.8</v>
      </c>
      <c r="AJ5532" s="3" t="s">
        <v>108</v>
      </c>
      <c r="AK5532" s="3">
        <v>4</v>
      </c>
      <c r="AL5532" s="3">
        <v>0</v>
      </c>
    </row>
    <row r="5533" spans="31:38" x14ac:dyDescent="0.25">
      <c r="AE5533" s="3" t="str">
        <f t="shared" si="164"/>
        <v>RA_530_107.8_4_202526</v>
      </c>
      <c r="AF5533" s="3">
        <v>202526</v>
      </c>
      <c r="AG5533" s="3" t="s">
        <v>193</v>
      </c>
      <c r="AH5533" s="3">
        <v>530</v>
      </c>
      <c r="AI5533" s="3">
        <v>107.8</v>
      </c>
      <c r="AJ5533" s="3" t="s">
        <v>108</v>
      </c>
      <c r="AK5533" s="3">
        <v>4</v>
      </c>
      <c r="AL5533" s="3">
        <v>0</v>
      </c>
    </row>
    <row r="5534" spans="31:38" x14ac:dyDescent="0.25">
      <c r="AE5534" s="3" t="str">
        <f t="shared" si="164"/>
        <v>RA_532_107.8_4_202526</v>
      </c>
      <c r="AF5534" s="3">
        <v>202526</v>
      </c>
      <c r="AG5534" s="3" t="s">
        <v>193</v>
      </c>
      <c r="AH5534" s="3">
        <v>532</v>
      </c>
      <c r="AI5534" s="3">
        <v>107.8</v>
      </c>
      <c r="AJ5534" s="3" t="s">
        <v>108</v>
      </c>
      <c r="AK5534" s="3">
        <v>4</v>
      </c>
      <c r="AL5534" s="3">
        <v>0</v>
      </c>
    </row>
    <row r="5535" spans="31:38" x14ac:dyDescent="0.25">
      <c r="AE5535" s="3" t="str">
        <f t="shared" si="164"/>
        <v>RA_534_107.8_4_202526</v>
      </c>
      <c r="AF5535" s="3">
        <v>202526</v>
      </c>
      <c r="AG5535" s="3" t="s">
        <v>193</v>
      </c>
      <c r="AH5535" s="3">
        <v>534</v>
      </c>
      <c r="AI5535" s="3">
        <v>107.8</v>
      </c>
      <c r="AJ5535" s="3" t="s">
        <v>108</v>
      </c>
      <c r="AK5535" s="3">
        <v>4</v>
      </c>
      <c r="AL5535" s="3">
        <v>0</v>
      </c>
    </row>
    <row r="5536" spans="31:38" x14ac:dyDescent="0.25">
      <c r="AE5536" s="3" t="str">
        <f t="shared" si="164"/>
        <v>RA_536_107.8_4_202526</v>
      </c>
      <c r="AF5536" s="3">
        <v>202526</v>
      </c>
      <c r="AG5536" s="3" t="s">
        <v>193</v>
      </c>
      <c r="AH5536" s="3">
        <v>536</v>
      </c>
      <c r="AI5536" s="3">
        <v>107.8</v>
      </c>
      <c r="AJ5536" s="3" t="s">
        <v>108</v>
      </c>
      <c r="AK5536" s="3">
        <v>4</v>
      </c>
      <c r="AL5536" s="3">
        <v>0</v>
      </c>
    </row>
    <row r="5537" spans="31:38" x14ac:dyDescent="0.25">
      <c r="AE5537" s="3" t="str">
        <f t="shared" si="164"/>
        <v>RA_538_107.8_4_202526</v>
      </c>
      <c r="AF5537" s="3">
        <v>202526</v>
      </c>
      <c r="AG5537" s="3" t="s">
        <v>193</v>
      </c>
      <c r="AH5537" s="3">
        <v>538</v>
      </c>
      <c r="AI5537" s="3">
        <v>107.8</v>
      </c>
      <c r="AJ5537" s="3" t="s">
        <v>108</v>
      </c>
      <c r="AK5537" s="3">
        <v>4</v>
      </c>
      <c r="AL5537" s="3">
        <v>0</v>
      </c>
    </row>
    <row r="5538" spans="31:38" x14ac:dyDescent="0.25">
      <c r="AE5538" s="3" t="str">
        <f t="shared" si="164"/>
        <v>RA_540_107.8_4_202526</v>
      </c>
      <c r="AF5538" s="3">
        <v>202526</v>
      </c>
      <c r="AG5538" s="3" t="s">
        <v>193</v>
      </c>
      <c r="AH5538" s="3">
        <v>540</v>
      </c>
      <c r="AI5538" s="3">
        <v>107.8</v>
      </c>
      <c r="AJ5538" s="3" t="s">
        <v>108</v>
      </c>
      <c r="AK5538" s="3">
        <v>4</v>
      </c>
      <c r="AL5538" s="3">
        <v>0</v>
      </c>
    </row>
    <row r="5539" spans="31:38" x14ac:dyDescent="0.25">
      <c r="AE5539" s="3" t="str">
        <f t="shared" si="164"/>
        <v>RA_520_107.8_4_202526</v>
      </c>
      <c r="AF5539" s="3">
        <v>202526</v>
      </c>
      <c r="AG5539" s="3" t="s">
        <v>193</v>
      </c>
      <c r="AH5539" s="3">
        <v>520</v>
      </c>
      <c r="AI5539" s="3">
        <v>107.8</v>
      </c>
      <c r="AJ5539" s="3" t="s">
        <v>108</v>
      </c>
      <c r="AK5539" s="3">
        <v>4</v>
      </c>
      <c r="AL5539" s="3">
        <v>0</v>
      </c>
    </row>
    <row r="5540" spans="31:38" x14ac:dyDescent="0.25">
      <c r="AE5540" s="3" t="str">
        <f t="shared" si="164"/>
        <v>RA_582_107.8_4_202425</v>
      </c>
      <c r="AF5540" s="3">
        <v>202425</v>
      </c>
      <c r="AG5540" s="3" t="s">
        <v>193</v>
      </c>
      <c r="AH5540" s="3">
        <v>582</v>
      </c>
      <c r="AI5540" s="3">
        <v>107.8</v>
      </c>
      <c r="AJ5540" s="3" t="s">
        <v>108</v>
      </c>
      <c r="AK5540" s="3">
        <v>4</v>
      </c>
      <c r="AL5540" s="3">
        <v>0</v>
      </c>
    </row>
    <row r="5541" spans="31:38" x14ac:dyDescent="0.25">
      <c r="AE5541" s="3" t="str">
        <f t="shared" si="164"/>
        <v>RA_546_107.8_4_202425</v>
      </c>
      <c r="AF5541" s="3">
        <v>202425</v>
      </c>
      <c r="AG5541" s="3" t="s">
        <v>193</v>
      </c>
      <c r="AH5541" s="3">
        <v>546</v>
      </c>
      <c r="AI5541" s="3">
        <v>107.8</v>
      </c>
      <c r="AJ5541" s="3" t="s">
        <v>108</v>
      </c>
      <c r="AK5541" s="3">
        <v>4</v>
      </c>
      <c r="AL5541" s="3">
        <v>0</v>
      </c>
    </row>
    <row r="5542" spans="31:38" x14ac:dyDescent="0.25">
      <c r="AE5542" s="3" t="str">
        <f t="shared" si="164"/>
        <v>RA_548_107.8_4_202425</v>
      </c>
      <c r="AF5542" s="3">
        <v>202425</v>
      </c>
      <c r="AG5542" s="3" t="s">
        <v>193</v>
      </c>
      <c r="AH5542" s="3">
        <v>548</v>
      </c>
      <c r="AI5542" s="3">
        <v>107.8</v>
      </c>
      <c r="AJ5542" s="3" t="s">
        <v>108</v>
      </c>
      <c r="AK5542" s="3">
        <v>4</v>
      </c>
      <c r="AL5542" s="3">
        <v>0</v>
      </c>
    </row>
    <row r="5543" spans="31:38" x14ac:dyDescent="0.25">
      <c r="AE5543" s="3" t="str">
        <f t="shared" si="164"/>
        <v>RA_550_107.8_4_202425</v>
      </c>
      <c r="AF5543" s="3">
        <v>202425</v>
      </c>
      <c r="AG5543" s="3" t="s">
        <v>193</v>
      </c>
      <c r="AH5543" s="3">
        <v>550</v>
      </c>
      <c r="AI5543" s="3">
        <v>107.8</v>
      </c>
      <c r="AJ5543" s="3" t="s">
        <v>108</v>
      </c>
      <c r="AK5543" s="3">
        <v>4</v>
      </c>
      <c r="AL5543" s="3">
        <v>0</v>
      </c>
    </row>
    <row r="5544" spans="31:38" x14ac:dyDescent="0.25">
      <c r="AE5544" s="3" t="str">
        <f t="shared" si="164"/>
        <v>RA_552_107.8_4_202425</v>
      </c>
      <c r="AF5544" s="3">
        <v>202425</v>
      </c>
      <c r="AG5544" s="3" t="s">
        <v>193</v>
      </c>
      <c r="AH5544" s="3">
        <v>552</v>
      </c>
      <c r="AI5544" s="3">
        <v>107.8</v>
      </c>
      <c r="AJ5544" s="3" t="s">
        <v>108</v>
      </c>
      <c r="AK5544" s="3">
        <v>4</v>
      </c>
      <c r="AL5544" s="3">
        <v>0</v>
      </c>
    </row>
    <row r="5545" spans="31:38" x14ac:dyDescent="0.25">
      <c r="AE5545" s="3" t="str">
        <f t="shared" si="164"/>
        <v>RA_562_107.8_4_202425</v>
      </c>
      <c r="AF5545" s="3">
        <v>202425</v>
      </c>
      <c r="AG5545" s="3" t="s">
        <v>193</v>
      </c>
      <c r="AH5545" s="3">
        <v>562</v>
      </c>
      <c r="AI5545" s="3">
        <v>107.8</v>
      </c>
      <c r="AJ5545" s="3" t="s">
        <v>108</v>
      </c>
      <c r="AK5545" s="3">
        <v>4</v>
      </c>
      <c r="AL5545" s="3">
        <v>0</v>
      </c>
    </row>
    <row r="5546" spans="31:38" x14ac:dyDescent="0.25">
      <c r="AE5546" s="3" t="str">
        <f t="shared" si="164"/>
        <v>RA_564_107.8_4_202425</v>
      </c>
      <c r="AF5546" s="3">
        <v>202425</v>
      </c>
      <c r="AG5546" s="3" t="s">
        <v>193</v>
      </c>
      <c r="AH5546" s="3">
        <v>564</v>
      </c>
      <c r="AI5546" s="3">
        <v>107.8</v>
      </c>
      <c r="AJ5546" s="3" t="s">
        <v>108</v>
      </c>
      <c r="AK5546" s="3">
        <v>4</v>
      </c>
      <c r="AL5546" s="3">
        <v>0</v>
      </c>
    </row>
    <row r="5547" spans="31:38" x14ac:dyDescent="0.25">
      <c r="AE5547" s="3" t="str">
        <f t="shared" si="164"/>
        <v>RA_566_107.8_4_202425</v>
      </c>
      <c r="AF5547" s="3">
        <v>202425</v>
      </c>
      <c r="AG5547" s="3" t="s">
        <v>193</v>
      </c>
      <c r="AH5547" s="3">
        <v>566</v>
      </c>
      <c r="AI5547" s="3">
        <v>107.8</v>
      </c>
      <c r="AJ5547" s="3" t="s">
        <v>108</v>
      </c>
      <c r="AK5547" s="3">
        <v>4</v>
      </c>
      <c r="AL5547" s="3">
        <v>0</v>
      </c>
    </row>
    <row r="5548" spans="31:38" x14ac:dyDescent="0.25">
      <c r="AE5548" s="3" t="str">
        <f t="shared" si="164"/>
        <v>RA_568_107.8_4_202425</v>
      </c>
      <c r="AF5548" s="3">
        <v>202425</v>
      </c>
      <c r="AG5548" s="3" t="s">
        <v>193</v>
      </c>
      <c r="AH5548" s="3">
        <v>568</v>
      </c>
      <c r="AI5548" s="3">
        <v>107.8</v>
      </c>
      <c r="AJ5548" s="3" t="s">
        <v>108</v>
      </c>
      <c r="AK5548" s="3">
        <v>4</v>
      </c>
      <c r="AL5548" s="3">
        <v>0</v>
      </c>
    </row>
    <row r="5549" spans="31:38" x14ac:dyDescent="0.25">
      <c r="AE5549" s="3" t="str">
        <f t="shared" si="164"/>
        <v>RA_572_107.8_4_202425</v>
      </c>
      <c r="AF5549" s="3">
        <v>202425</v>
      </c>
      <c r="AG5549" s="3" t="s">
        <v>193</v>
      </c>
      <c r="AH5549" s="3">
        <v>572</v>
      </c>
      <c r="AI5549" s="3">
        <v>107.8</v>
      </c>
      <c r="AJ5549" s="3" t="s">
        <v>108</v>
      </c>
      <c r="AK5549" s="3">
        <v>4</v>
      </c>
      <c r="AL5549" s="3">
        <v>0</v>
      </c>
    </row>
    <row r="5550" spans="31:38" x14ac:dyDescent="0.25">
      <c r="AE5550" s="3" t="str">
        <f t="shared" si="164"/>
        <v>RA_576_107.8_4_202425</v>
      </c>
      <c r="AF5550" s="3">
        <v>202425</v>
      </c>
      <c r="AG5550" s="3" t="s">
        <v>193</v>
      </c>
      <c r="AH5550" s="3">
        <v>576</v>
      </c>
      <c r="AI5550" s="3">
        <v>107.8</v>
      </c>
      <c r="AJ5550" s="3" t="s">
        <v>108</v>
      </c>
      <c r="AK5550" s="3">
        <v>4</v>
      </c>
      <c r="AL5550" s="3">
        <v>0</v>
      </c>
    </row>
    <row r="5551" spans="31:38" x14ac:dyDescent="0.25">
      <c r="AE5551" s="3" t="str">
        <f t="shared" si="164"/>
        <v>RA_584_107.8_4_202425</v>
      </c>
      <c r="AF5551" s="3">
        <v>202425</v>
      </c>
      <c r="AG5551" s="3" t="s">
        <v>193</v>
      </c>
      <c r="AH5551" s="3">
        <v>584</v>
      </c>
      <c r="AI5551" s="3">
        <v>107.8</v>
      </c>
      <c r="AJ5551" s="3" t="s">
        <v>108</v>
      </c>
      <c r="AK5551" s="3">
        <v>4</v>
      </c>
      <c r="AL5551" s="3">
        <v>0</v>
      </c>
    </row>
    <row r="5552" spans="31:38" x14ac:dyDescent="0.25">
      <c r="AE5552" s="3" t="str">
        <f t="shared" si="164"/>
        <v>RA_544_107.8_4_202425</v>
      </c>
      <c r="AF5552" s="3">
        <v>202425</v>
      </c>
      <c r="AG5552" s="3" t="s">
        <v>193</v>
      </c>
      <c r="AH5552" s="3">
        <v>544</v>
      </c>
      <c r="AI5552" s="3">
        <v>107.8</v>
      </c>
      <c r="AJ5552" s="3" t="s">
        <v>108</v>
      </c>
      <c r="AK5552" s="3">
        <v>4</v>
      </c>
      <c r="AL5552" s="3">
        <v>0</v>
      </c>
    </row>
    <row r="5553" spans="31:38" x14ac:dyDescent="0.25">
      <c r="AE5553" s="3" t="str">
        <f t="shared" si="164"/>
        <v>RA_542_107.8_4_202425</v>
      </c>
      <c r="AF5553" s="3">
        <v>202425</v>
      </c>
      <c r="AG5553" s="3" t="s">
        <v>193</v>
      </c>
      <c r="AH5553" s="3">
        <v>542</v>
      </c>
      <c r="AI5553" s="3">
        <v>107.8</v>
      </c>
      <c r="AJ5553" s="3" t="s">
        <v>108</v>
      </c>
      <c r="AK5553" s="3">
        <v>4</v>
      </c>
      <c r="AL5553" s="3">
        <v>0</v>
      </c>
    </row>
    <row r="5554" spans="31:38" x14ac:dyDescent="0.25">
      <c r="AE5554" s="3" t="str">
        <f t="shared" si="164"/>
        <v>RA_574_107.8_4_202425</v>
      </c>
      <c r="AF5554" s="3">
        <v>202425</v>
      </c>
      <c r="AG5554" s="3" t="s">
        <v>193</v>
      </c>
      <c r="AH5554" s="3">
        <v>574</v>
      </c>
      <c r="AI5554" s="3">
        <v>107.8</v>
      </c>
      <c r="AJ5554" s="3" t="s">
        <v>108</v>
      </c>
      <c r="AK5554" s="3">
        <v>4</v>
      </c>
      <c r="AL5554" s="3">
        <v>0</v>
      </c>
    </row>
    <row r="5555" spans="31:38" x14ac:dyDescent="0.25">
      <c r="AE5555" s="3" t="str">
        <f t="shared" si="164"/>
        <v>RA_522_107.8_4_202425</v>
      </c>
      <c r="AF5555" s="3">
        <v>202425</v>
      </c>
      <c r="AG5555" s="3" t="s">
        <v>193</v>
      </c>
      <c r="AH5555" s="3">
        <v>522</v>
      </c>
      <c r="AI5555" s="3">
        <v>107.8</v>
      </c>
      <c r="AJ5555" s="3" t="s">
        <v>108</v>
      </c>
      <c r="AK5555" s="3">
        <v>4</v>
      </c>
      <c r="AL5555" s="3">
        <v>0</v>
      </c>
    </row>
    <row r="5556" spans="31:38" x14ac:dyDescent="0.25">
      <c r="AE5556" s="3" t="str">
        <f t="shared" si="164"/>
        <v>RA_512_107.8_4_202425</v>
      </c>
      <c r="AF5556" s="3">
        <v>202425</v>
      </c>
      <c r="AG5556" s="3" t="s">
        <v>193</v>
      </c>
      <c r="AH5556" s="3">
        <v>512</v>
      </c>
      <c r="AI5556" s="3">
        <v>107.8</v>
      </c>
      <c r="AJ5556" s="3" t="s">
        <v>108</v>
      </c>
      <c r="AK5556" s="3">
        <v>4</v>
      </c>
      <c r="AL5556" s="3">
        <v>0</v>
      </c>
    </row>
    <row r="5557" spans="31:38" x14ac:dyDescent="0.25">
      <c r="AE5557" s="3" t="str">
        <f t="shared" si="164"/>
        <v>RA_545_107.8_4_202425</v>
      </c>
      <c r="AF5557" s="3">
        <v>202425</v>
      </c>
      <c r="AG5557" s="3" t="s">
        <v>193</v>
      </c>
      <c r="AH5557" s="3">
        <v>545</v>
      </c>
      <c r="AI5557" s="3">
        <v>107.8</v>
      </c>
      <c r="AJ5557" s="3" t="s">
        <v>108</v>
      </c>
      <c r="AK5557" s="3">
        <v>4</v>
      </c>
      <c r="AL5557" s="3">
        <v>0</v>
      </c>
    </row>
    <row r="5558" spans="31:38" x14ac:dyDescent="0.25">
      <c r="AE5558" s="3" t="str">
        <f t="shared" si="164"/>
        <v>RA_586_107.8_4_202425</v>
      </c>
      <c r="AF5558" s="3">
        <v>202425</v>
      </c>
      <c r="AG5558" s="3" t="s">
        <v>193</v>
      </c>
      <c r="AH5558" s="3">
        <v>586</v>
      </c>
      <c r="AI5558" s="3">
        <v>107.8</v>
      </c>
      <c r="AJ5558" s="3" t="s">
        <v>108</v>
      </c>
      <c r="AK5558" s="3">
        <v>4</v>
      </c>
      <c r="AL5558" s="3">
        <v>0</v>
      </c>
    </row>
    <row r="5559" spans="31:38" x14ac:dyDescent="0.25">
      <c r="AE5559" s="3" t="str">
        <f t="shared" si="164"/>
        <v>RA_516_107.8_4_202425</v>
      </c>
      <c r="AF5559" s="3">
        <v>202425</v>
      </c>
      <c r="AG5559" s="3" t="s">
        <v>193</v>
      </c>
      <c r="AH5559" s="3">
        <v>516</v>
      </c>
      <c r="AI5559" s="3">
        <v>107.8</v>
      </c>
      <c r="AJ5559" s="3" t="s">
        <v>108</v>
      </c>
      <c r="AK5559" s="3">
        <v>4</v>
      </c>
      <c r="AL5559" s="3">
        <v>0</v>
      </c>
    </row>
    <row r="5560" spans="31:38" x14ac:dyDescent="0.25">
      <c r="AE5560" s="3" t="str">
        <f t="shared" si="164"/>
        <v>RA_520_107.8_4_202425</v>
      </c>
      <c r="AF5560" s="3">
        <v>202425</v>
      </c>
      <c r="AG5560" s="3" t="s">
        <v>193</v>
      </c>
      <c r="AH5560" s="3">
        <v>520</v>
      </c>
      <c r="AI5560" s="3">
        <v>107.8</v>
      </c>
      <c r="AJ5560" s="3" t="s">
        <v>108</v>
      </c>
      <c r="AK5560" s="3">
        <v>4</v>
      </c>
      <c r="AL5560" s="3">
        <v>0</v>
      </c>
    </row>
    <row r="5561" spans="31:38" x14ac:dyDescent="0.25">
      <c r="AE5561" s="3" t="str">
        <f t="shared" si="164"/>
        <v>RA_514_107.8_4_202425</v>
      </c>
      <c r="AF5561" s="3">
        <v>202425</v>
      </c>
      <c r="AG5561" s="3" t="s">
        <v>193</v>
      </c>
      <c r="AH5561" s="3">
        <v>514</v>
      </c>
      <c r="AI5561" s="3">
        <v>107.8</v>
      </c>
      <c r="AJ5561" s="3" t="s">
        <v>108</v>
      </c>
      <c r="AK5561" s="3">
        <v>4</v>
      </c>
      <c r="AL5561" s="3">
        <v>0</v>
      </c>
    </row>
    <row r="5562" spans="31:38" x14ac:dyDescent="0.25">
      <c r="AE5562" s="3" t="str">
        <f t="shared" si="164"/>
        <v>RA_524_107.8_4_202425</v>
      </c>
      <c r="AF5562" s="3">
        <v>202425</v>
      </c>
      <c r="AG5562" s="3" t="s">
        <v>193</v>
      </c>
      <c r="AH5562" s="3">
        <v>524</v>
      </c>
      <c r="AI5562" s="3">
        <v>107.8</v>
      </c>
      <c r="AJ5562" s="3" t="s">
        <v>108</v>
      </c>
      <c r="AK5562" s="3">
        <v>4</v>
      </c>
      <c r="AL5562" s="3">
        <v>0</v>
      </c>
    </row>
    <row r="5563" spans="31:38" x14ac:dyDescent="0.25">
      <c r="AE5563" s="3" t="str">
        <f t="shared" si="164"/>
        <v>RA_526_107.8_4_202425</v>
      </c>
      <c r="AF5563" s="3">
        <v>202425</v>
      </c>
      <c r="AG5563" s="3" t="s">
        <v>193</v>
      </c>
      <c r="AH5563" s="3">
        <v>526</v>
      </c>
      <c r="AI5563" s="3">
        <v>107.8</v>
      </c>
      <c r="AJ5563" s="3" t="s">
        <v>108</v>
      </c>
      <c r="AK5563" s="3">
        <v>4</v>
      </c>
      <c r="AL5563" s="3">
        <v>0</v>
      </c>
    </row>
    <row r="5564" spans="31:38" x14ac:dyDescent="0.25">
      <c r="AE5564" s="3" t="str">
        <f t="shared" si="164"/>
        <v>RA_528_107.8_4_202425</v>
      </c>
      <c r="AF5564" s="3">
        <v>202425</v>
      </c>
      <c r="AG5564" s="3" t="s">
        <v>193</v>
      </c>
      <c r="AH5564" s="3">
        <v>528</v>
      </c>
      <c r="AI5564" s="3">
        <v>107.8</v>
      </c>
      <c r="AJ5564" s="3" t="s">
        <v>108</v>
      </c>
      <c r="AK5564" s="3">
        <v>4</v>
      </c>
      <c r="AL5564" s="3">
        <v>0</v>
      </c>
    </row>
    <row r="5565" spans="31:38" x14ac:dyDescent="0.25">
      <c r="AE5565" s="3" t="str">
        <f t="shared" si="164"/>
        <v>RA_530_107.8_4_202425</v>
      </c>
      <c r="AF5565" s="3">
        <v>202425</v>
      </c>
      <c r="AG5565" s="3" t="s">
        <v>193</v>
      </c>
      <c r="AH5565" s="3">
        <v>530</v>
      </c>
      <c r="AI5565" s="3">
        <v>107.8</v>
      </c>
      <c r="AJ5565" s="3" t="s">
        <v>108</v>
      </c>
      <c r="AK5565" s="3">
        <v>4</v>
      </c>
      <c r="AL5565" s="3">
        <v>0</v>
      </c>
    </row>
    <row r="5566" spans="31:38" x14ac:dyDescent="0.25">
      <c r="AE5566" s="3" t="str">
        <f t="shared" si="164"/>
        <v>RA_532_107.8_4_202425</v>
      </c>
      <c r="AF5566" s="3">
        <v>202425</v>
      </c>
      <c r="AG5566" s="3" t="s">
        <v>193</v>
      </c>
      <c r="AH5566" s="3">
        <v>532</v>
      </c>
      <c r="AI5566" s="3">
        <v>107.8</v>
      </c>
      <c r="AJ5566" s="3" t="s">
        <v>108</v>
      </c>
      <c r="AK5566" s="3">
        <v>4</v>
      </c>
      <c r="AL5566" s="3">
        <v>0</v>
      </c>
    </row>
    <row r="5567" spans="31:38" x14ac:dyDescent="0.25">
      <c r="AE5567" s="3" t="str">
        <f t="shared" si="164"/>
        <v>RA_534_107.8_4_202425</v>
      </c>
      <c r="AF5567" s="3">
        <v>202425</v>
      </c>
      <c r="AG5567" s="3" t="s">
        <v>193</v>
      </c>
      <c r="AH5567" s="3">
        <v>534</v>
      </c>
      <c r="AI5567" s="3">
        <v>107.8</v>
      </c>
      <c r="AJ5567" s="3" t="s">
        <v>108</v>
      </c>
      <c r="AK5567" s="3">
        <v>4</v>
      </c>
      <c r="AL5567" s="3">
        <v>0</v>
      </c>
    </row>
    <row r="5568" spans="31:38" x14ac:dyDescent="0.25">
      <c r="AE5568" s="3" t="str">
        <f t="shared" si="164"/>
        <v>RA_536_107.8_4_202425</v>
      </c>
      <c r="AF5568" s="3">
        <v>202425</v>
      </c>
      <c r="AG5568" s="3" t="s">
        <v>193</v>
      </c>
      <c r="AH5568" s="3">
        <v>536</v>
      </c>
      <c r="AI5568" s="3">
        <v>107.8</v>
      </c>
      <c r="AJ5568" s="3" t="s">
        <v>108</v>
      </c>
      <c r="AK5568" s="3">
        <v>4</v>
      </c>
      <c r="AL5568" s="3">
        <v>0</v>
      </c>
    </row>
    <row r="5569" spans="31:38" x14ac:dyDescent="0.25">
      <c r="AE5569" s="3" t="str">
        <f t="shared" si="164"/>
        <v>RA_538_107.8_4_202425</v>
      </c>
      <c r="AF5569" s="3">
        <v>202425</v>
      </c>
      <c r="AG5569" s="3" t="s">
        <v>193</v>
      </c>
      <c r="AH5569" s="3">
        <v>538</v>
      </c>
      <c r="AI5569" s="3">
        <v>107.8</v>
      </c>
      <c r="AJ5569" s="3" t="s">
        <v>108</v>
      </c>
      <c r="AK5569" s="3">
        <v>4</v>
      </c>
      <c r="AL5569" s="3">
        <v>0</v>
      </c>
    </row>
    <row r="5570" spans="31:38" x14ac:dyDescent="0.25">
      <c r="AE5570" s="3" t="str">
        <f t="shared" si="164"/>
        <v>RA_540_107.8_4_202425</v>
      </c>
      <c r="AF5570" s="3">
        <v>202425</v>
      </c>
      <c r="AG5570" s="3" t="s">
        <v>193</v>
      </c>
      <c r="AH5570" s="3">
        <v>540</v>
      </c>
      <c r="AI5570" s="3">
        <v>107.8</v>
      </c>
      <c r="AJ5570" s="3" t="s">
        <v>108</v>
      </c>
      <c r="AK5570" s="3">
        <v>4</v>
      </c>
      <c r="AL5570" s="3">
        <v>0</v>
      </c>
    </row>
    <row r="5571" spans="31:38" x14ac:dyDescent="0.25">
      <c r="AE5571" s="3" t="str">
        <f t="shared" si="164"/>
        <v>RA_518_107.8_4_202425</v>
      </c>
      <c r="AF5571" s="3">
        <v>202425</v>
      </c>
      <c r="AG5571" s="3" t="s">
        <v>193</v>
      </c>
      <c r="AH5571" s="3">
        <v>518</v>
      </c>
      <c r="AI5571" s="3">
        <v>107.8</v>
      </c>
      <c r="AJ5571" s="3" t="s">
        <v>108</v>
      </c>
      <c r="AK5571" s="3">
        <v>4</v>
      </c>
      <c r="AL5571" s="3">
        <v>0</v>
      </c>
    </row>
    <row r="5572" spans="31:38" x14ac:dyDescent="0.25">
      <c r="AE5572" s="3" t="str">
        <f t="shared" ref="AE5572:AE5635" si="165">AG5572&amp;"_"&amp;AH5572&amp;"_"&amp;AI5572&amp;"_"&amp;AK5572&amp;"_"&amp;AF5572</f>
        <v>RA_586_114_4_202526</v>
      </c>
      <c r="AF5572" s="3">
        <v>202526</v>
      </c>
      <c r="AG5572" s="3" t="s">
        <v>193</v>
      </c>
      <c r="AH5572" s="3">
        <v>586</v>
      </c>
      <c r="AI5572" s="3">
        <v>114</v>
      </c>
      <c r="AJ5572" s="3" t="s">
        <v>421</v>
      </c>
      <c r="AK5572" s="3">
        <v>4</v>
      </c>
      <c r="AL5572" s="3">
        <v>0</v>
      </c>
    </row>
    <row r="5573" spans="31:38" x14ac:dyDescent="0.25">
      <c r="AE5573" s="3" t="str">
        <f t="shared" si="165"/>
        <v>RA_562_114_4_202526</v>
      </c>
      <c r="AF5573" s="3">
        <v>202526</v>
      </c>
      <c r="AG5573" s="3" t="s">
        <v>193</v>
      </c>
      <c r="AH5573" s="3">
        <v>562</v>
      </c>
      <c r="AI5573" s="3">
        <v>114</v>
      </c>
      <c r="AJ5573" s="3" t="s">
        <v>421</v>
      </c>
      <c r="AK5573" s="3">
        <v>4</v>
      </c>
      <c r="AL5573" s="3">
        <v>0</v>
      </c>
    </row>
    <row r="5574" spans="31:38" x14ac:dyDescent="0.25">
      <c r="AE5574" s="3" t="str">
        <f t="shared" si="165"/>
        <v>RA_545_114_4_202526</v>
      </c>
      <c r="AF5574" s="3">
        <v>202526</v>
      </c>
      <c r="AG5574" s="3" t="s">
        <v>193</v>
      </c>
      <c r="AH5574" s="3">
        <v>545</v>
      </c>
      <c r="AI5574" s="3">
        <v>114</v>
      </c>
      <c r="AJ5574" s="3" t="s">
        <v>421</v>
      </c>
      <c r="AK5574" s="3">
        <v>4</v>
      </c>
      <c r="AL5574" s="3">
        <v>2479.5529999999999</v>
      </c>
    </row>
    <row r="5575" spans="31:38" x14ac:dyDescent="0.25">
      <c r="AE5575" s="3" t="str">
        <f t="shared" si="165"/>
        <v>RA_546_114_4_202526</v>
      </c>
      <c r="AF5575" s="3">
        <v>202526</v>
      </c>
      <c r="AG5575" s="3" t="s">
        <v>193</v>
      </c>
      <c r="AH5575" s="3">
        <v>546</v>
      </c>
      <c r="AI5575" s="3">
        <v>114</v>
      </c>
      <c r="AJ5575" s="3" t="s">
        <v>421</v>
      </c>
      <c r="AK5575" s="3">
        <v>4</v>
      </c>
      <c r="AL5575" s="3">
        <v>254.27500000000009</v>
      </c>
    </row>
    <row r="5576" spans="31:38" x14ac:dyDescent="0.25">
      <c r="AE5576" s="3" t="str">
        <f t="shared" si="165"/>
        <v>RA_548_114_4_202526</v>
      </c>
      <c r="AF5576" s="3">
        <v>202526</v>
      </c>
      <c r="AG5576" s="3" t="s">
        <v>193</v>
      </c>
      <c r="AH5576" s="3">
        <v>548</v>
      </c>
      <c r="AI5576" s="3">
        <v>114</v>
      </c>
      <c r="AJ5576" s="3" t="s">
        <v>421</v>
      </c>
      <c r="AK5576" s="3">
        <v>4</v>
      </c>
      <c r="AL5576" s="3">
        <v>-5422.9160000000002</v>
      </c>
    </row>
    <row r="5577" spans="31:38" x14ac:dyDescent="0.25">
      <c r="AE5577" s="3" t="str">
        <f t="shared" si="165"/>
        <v>RA_550_114_4_202526</v>
      </c>
      <c r="AF5577" s="3">
        <v>202526</v>
      </c>
      <c r="AG5577" s="3" t="s">
        <v>193</v>
      </c>
      <c r="AH5577" s="3">
        <v>550</v>
      </c>
      <c r="AI5577" s="3">
        <v>114</v>
      </c>
      <c r="AJ5577" s="3" t="s">
        <v>421</v>
      </c>
      <c r="AK5577" s="3">
        <v>4</v>
      </c>
      <c r="AL5577" s="3">
        <v>5889.6279999999997</v>
      </c>
    </row>
    <row r="5578" spans="31:38" x14ac:dyDescent="0.25">
      <c r="AE5578" s="3" t="str">
        <f t="shared" si="165"/>
        <v>RA_552_114_4_202526</v>
      </c>
      <c r="AF5578" s="3">
        <v>202526</v>
      </c>
      <c r="AG5578" s="3" t="s">
        <v>193</v>
      </c>
      <c r="AH5578" s="3">
        <v>552</v>
      </c>
      <c r="AI5578" s="3">
        <v>114</v>
      </c>
      <c r="AJ5578" s="3" t="s">
        <v>421</v>
      </c>
      <c r="AK5578" s="3">
        <v>4</v>
      </c>
      <c r="AL5578" s="3">
        <v>0</v>
      </c>
    </row>
    <row r="5579" spans="31:38" x14ac:dyDescent="0.25">
      <c r="AE5579" s="3" t="str">
        <f t="shared" si="165"/>
        <v>RA_564_114_4_202526</v>
      </c>
      <c r="AF5579" s="3">
        <v>202526</v>
      </c>
      <c r="AG5579" s="3" t="s">
        <v>193</v>
      </c>
      <c r="AH5579" s="3">
        <v>564</v>
      </c>
      <c r="AI5579" s="3">
        <v>114</v>
      </c>
      <c r="AJ5579" s="3" t="s">
        <v>421</v>
      </c>
      <c r="AK5579" s="3">
        <v>4</v>
      </c>
      <c r="AL5579" s="3">
        <v>0</v>
      </c>
    </row>
    <row r="5580" spans="31:38" x14ac:dyDescent="0.25">
      <c r="AE5580" s="3" t="str">
        <f t="shared" si="165"/>
        <v>RA_566_114_4_202526</v>
      </c>
      <c r="AF5580" s="3">
        <v>202526</v>
      </c>
      <c r="AG5580" s="3" t="s">
        <v>193</v>
      </c>
      <c r="AH5580" s="3">
        <v>566</v>
      </c>
      <c r="AI5580" s="3">
        <v>114</v>
      </c>
      <c r="AJ5580" s="3" t="s">
        <v>421</v>
      </c>
      <c r="AK5580" s="3">
        <v>4</v>
      </c>
      <c r="AL5580" s="3">
        <v>0</v>
      </c>
    </row>
    <row r="5581" spans="31:38" x14ac:dyDescent="0.25">
      <c r="AE5581" s="3" t="str">
        <f t="shared" si="165"/>
        <v>RA_568_114_4_202526</v>
      </c>
      <c r="AF5581" s="3">
        <v>202526</v>
      </c>
      <c r="AG5581" s="3" t="s">
        <v>193</v>
      </c>
      <c r="AH5581" s="3">
        <v>568</v>
      </c>
      <c r="AI5581" s="3">
        <v>114</v>
      </c>
      <c r="AJ5581" s="3" t="s">
        <v>421</v>
      </c>
      <c r="AK5581" s="3">
        <v>4</v>
      </c>
      <c r="AL5581" s="3">
        <v>0</v>
      </c>
    </row>
    <row r="5582" spans="31:38" x14ac:dyDescent="0.25">
      <c r="AE5582" s="3" t="str">
        <f t="shared" si="165"/>
        <v>RA_572_114_4_202526</v>
      </c>
      <c r="AF5582" s="3">
        <v>202526</v>
      </c>
      <c r="AG5582" s="3" t="s">
        <v>193</v>
      </c>
      <c r="AH5582" s="3">
        <v>572</v>
      </c>
      <c r="AI5582" s="3">
        <v>114</v>
      </c>
      <c r="AJ5582" s="3" t="s">
        <v>421</v>
      </c>
      <c r="AK5582" s="3">
        <v>4</v>
      </c>
      <c r="AL5582" s="3">
        <v>0</v>
      </c>
    </row>
    <row r="5583" spans="31:38" x14ac:dyDescent="0.25">
      <c r="AE5583" s="3" t="str">
        <f t="shared" si="165"/>
        <v>RA_574_114_4_202526</v>
      </c>
      <c r="AF5583" s="3">
        <v>202526</v>
      </c>
      <c r="AG5583" s="3" t="s">
        <v>193</v>
      </c>
      <c r="AH5583" s="3">
        <v>574</v>
      </c>
      <c r="AI5583" s="3">
        <v>114</v>
      </c>
      <c r="AJ5583" s="3" t="s">
        <v>421</v>
      </c>
      <c r="AK5583" s="3">
        <v>4</v>
      </c>
      <c r="AL5583" s="3">
        <v>0</v>
      </c>
    </row>
    <row r="5584" spans="31:38" x14ac:dyDescent="0.25">
      <c r="AE5584" s="3" t="str">
        <f t="shared" si="165"/>
        <v>RA_576_114_4_202526</v>
      </c>
      <c r="AF5584" s="3">
        <v>202526</v>
      </c>
      <c r="AG5584" s="3" t="s">
        <v>193</v>
      </c>
      <c r="AH5584" s="3">
        <v>576</v>
      </c>
      <c r="AI5584" s="3">
        <v>114</v>
      </c>
      <c r="AJ5584" s="3" t="s">
        <v>421</v>
      </c>
      <c r="AK5584" s="3">
        <v>4</v>
      </c>
      <c r="AL5584" s="3">
        <v>0</v>
      </c>
    </row>
    <row r="5585" spans="31:38" x14ac:dyDescent="0.25">
      <c r="AE5585" s="3" t="str">
        <f t="shared" si="165"/>
        <v>RA_584_114_4_202526</v>
      </c>
      <c r="AF5585" s="3">
        <v>202526</v>
      </c>
      <c r="AG5585" s="3" t="s">
        <v>193</v>
      </c>
      <c r="AH5585" s="3">
        <v>584</v>
      </c>
      <c r="AI5585" s="3">
        <v>114</v>
      </c>
      <c r="AJ5585" s="3" t="s">
        <v>421</v>
      </c>
      <c r="AK5585" s="3">
        <v>4</v>
      </c>
      <c r="AL5585" s="3">
        <v>1742</v>
      </c>
    </row>
    <row r="5586" spans="31:38" x14ac:dyDescent="0.25">
      <c r="AE5586" s="3" t="str">
        <f t="shared" si="165"/>
        <v>RA_540_114_4_202526</v>
      </c>
      <c r="AF5586" s="3">
        <v>202526</v>
      </c>
      <c r="AG5586" s="3" t="s">
        <v>193</v>
      </c>
      <c r="AH5586" s="3">
        <v>540</v>
      </c>
      <c r="AI5586" s="3">
        <v>114</v>
      </c>
      <c r="AJ5586" s="3" t="s">
        <v>421</v>
      </c>
      <c r="AK5586" s="3">
        <v>4</v>
      </c>
      <c r="AL5586" s="3">
        <v>5843.37</v>
      </c>
    </row>
    <row r="5587" spans="31:38" x14ac:dyDescent="0.25">
      <c r="AE5587" s="3" t="str">
        <f t="shared" si="165"/>
        <v>RA_582_114_4_202526</v>
      </c>
      <c r="AF5587" s="3">
        <v>202526</v>
      </c>
      <c r="AG5587" s="3" t="s">
        <v>193</v>
      </c>
      <c r="AH5587" s="3">
        <v>582</v>
      </c>
      <c r="AI5587" s="3">
        <v>114</v>
      </c>
      <c r="AJ5587" s="3" t="s">
        <v>421</v>
      </c>
      <c r="AK5587" s="3">
        <v>4</v>
      </c>
      <c r="AL5587" s="3">
        <v>0</v>
      </c>
    </row>
    <row r="5588" spans="31:38" x14ac:dyDescent="0.25">
      <c r="AE5588" s="3" t="str">
        <f t="shared" si="165"/>
        <v>RA_520_114_4_202526</v>
      </c>
      <c r="AF5588" s="3">
        <v>202526</v>
      </c>
      <c r="AG5588" s="3" t="s">
        <v>193</v>
      </c>
      <c r="AH5588" s="3">
        <v>520</v>
      </c>
      <c r="AI5588" s="3">
        <v>114</v>
      </c>
      <c r="AJ5588" s="3" t="s">
        <v>421</v>
      </c>
      <c r="AK5588" s="3">
        <v>4</v>
      </c>
      <c r="AL5588" s="3">
        <v>0</v>
      </c>
    </row>
    <row r="5589" spans="31:38" x14ac:dyDescent="0.25">
      <c r="AE5589" s="3" t="str">
        <f t="shared" si="165"/>
        <v>RA_544_114_4_202526</v>
      </c>
      <c r="AF5589" s="3">
        <v>202526</v>
      </c>
      <c r="AG5589" s="3" t="s">
        <v>193</v>
      </c>
      <c r="AH5589" s="3">
        <v>544</v>
      </c>
      <c r="AI5589" s="3">
        <v>114</v>
      </c>
      <c r="AJ5589" s="3" t="s">
        <v>421</v>
      </c>
      <c r="AK5589" s="3">
        <v>4</v>
      </c>
      <c r="AL5589" s="3">
        <v>2397.5785065176024</v>
      </c>
    </row>
    <row r="5590" spans="31:38" x14ac:dyDescent="0.25">
      <c r="AE5590" s="3" t="str">
        <f t="shared" si="165"/>
        <v>RA_542_114_4_202526</v>
      </c>
      <c r="AF5590" s="3">
        <v>202526</v>
      </c>
      <c r="AG5590" s="3" t="s">
        <v>193</v>
      </c>
      <c r="AH5590" s="3">
        <v>542</v>
      </c>
      <c r="AI5590" s="3">
        <v>114</v>
      </c>
      <c r="AJ5590" s="3" t="s">
        <v>421</v>
      </c>
      <c r="AK5590" s="3">
        <v>4</v>
      </c>
      <c r="AL5590" s="3">
        <v>0</v>
      </c>
    </row>
    <row r="5591" spans="31:38" x14ac:dyDescent="0.25">
      <c r="AE5591" s="3" t="str">
        <f t="shared" si="165"/>
        <v>RA_514_114_4_202526</v>
      </c>
      <c r="AF5591" s="3">
        <v>202526</v>
      </c>
      <c r="AG5591" s="3" t="s">
        <v>193</v>
      </c>
      <c r="AH5591" s="3">
        <v>514</v>
      </c>
      <c r="AI5591" s="3">
        <v>114</v>
      </c>
      <c r="AJ5591" s="3" t="s">
        <v>421</v>
      </c>
      <c r="AK5591" s="3">
        <v>4</v>
      </c>
      <c r="AL5591" s="3">
        <v>2560.3029999999999</v>
      </c>
    </row>
    <row r="5592" spans="31:38" x14ac:dyDescent="0.25">
      <c r="AE5592" s="3" t="str">
        <f t="shared" si="165"/>
        <v>RA_518_114_4_202526</v>
      </c>
      <c r="AF5592" s="3">
        <v>202526</v>
      </c>
      <c r="AG5592" s="3" t="s">
        <v>193</v>
      </c>
      <c r="AH5592" s="3">
        <v>518</v>
      </c>
      <c r="AI5592" s="3">
        <v>114</v>
      </c>
      <c r="AJ5592" s="3" t="s">
        <v>421</v>
      </c>
      <c r="AK5592" s="3">
        <v>4</v>
      </c>
      <c r="AL5592" s="3">
        <v>0</v>
      </c>
    </row>
    <row r="5593" spans="31:38" x14ac:dyDescent="0.25">
      <c r="AE5593" s="3" t="str">
        <f t="shared" si="165"/>
        <v>RA_512_114_4_202526</v>
      </c>
      <c r="AF5593" s="3">
        <v>202526</v>
      </c>
      <c r="AG5593" s="3" t="s">
        <v>193</v>
      </c>
      <c r="AH5593" s="3">
        <v>512</v>
      </c>
      <c r="AI5593" s="3">
        <v>114</v>
      </c>
      <c r="AJ5593" s="3" t="s">
        <v>421</v>
      </c>
      <c r="AK5593" s="3">
        <v>4</v>
      </c>
      <c r="AL5593" s="3">
        <v>541.04700000000003</v>
      </c>
    </row>
    <row r="5594" spans="31:38" x14ac:dyDescent="0.25">
      <c r="AE5594" s="3" t="str">
        <f t="shared" si="165"/>
        <v>RA_522_114_4_202526</v>
      </c>
      <c r="AF5594" s="3">
        <v>202526</v>
      </c>
      <c r="AG5594" s="3" t="s">
        <v>193</v>
      </c>
      <c r="AH5594" s="3">
        <v>522</v>
      </c>
      <c r="AI5594" s="3">
        <v>114</v>
      </c>
      <c r="AJ5594" s="3" t="s">
        <v>421</v>
      </c>
      <c r="AK5594" s="3">
        <v>4</v>
      </c>
      <c r="AL5594" s="3">
        <v>-488.98299999999995</v>
      </c>
    </row>
    <row r="5595" spans="31:38" x14ac:dyDescent="0.25">
      <c r="AE5595" s="3" t="str">
        <f t="shared" si="165"/>
        <v>RA_524_114_4_202526</v>
      </c>
      <c r="AF5595" s="3">
        <v>202526</v>
      </c>
      <c r="AG5595" s="3" t="s">
        <v>193</v>
      </c>
      <c r="AH5595" s="3">
        <v>524</v>
      </c>
      <c r="AI5595" s="3">
        <v>114</v>
      </c>
      <c r="AJ5595" s="3" t="s">
        <v>421</v>
      </c>
      <c r="AK5595" s="3">
        <v>4</v>
      </c>
      <c r="AL5595" s="3">
        <v>962.14</v>
      </c>
    </row>
    <row r="5596" spans="31:38" x14ac:dyDescent="0.25">
      <c r="AE5596" s="3" t="str">
        <f t="shared" si="165"/>
        <v>RA_526_114_4_202526</v>
      </c>
      <c r="AF5596" s="3">
        <v>202526</v>
      </c>
      <c r="AG5596" s="3" t="s">
        <v>193</v>
      </c>
      <c r="AH5596" s="3">
        <v>526</v>
      </c>
      <c r="AI5596" s="3">
        <v>114</v>
      </c>
      <c r="AJ5596" s="3" t="s">
        <v>421</v>
      </c>
      <c r="AK5596" s="3">
        <v>4</v>
      </c>
      <c r="AL5596" s="3">
        <v>158</v>
      </c>
    </row>
    <row r="5597" spans="31:38" x14ac:dyDescent="0.25">
      <c r="AE5597" s="3" t="str">
        <f t="shared" si="165"/>
        <v>RA_528_114_4_202526</v>
      </c>
      <c r="AF5597" s="3">
        <v>202526</v>
      </c>
      <c r="AG5597" s="3" t="s">
        <v>193</v>
      </c>
      <c r="AH5597" s="3">
        <v>528</v>
      </c>
      <c r="AI5597" s="3">
        <v>114</v>
      </c>
      <c r="AJ5597" s="3" t="s">
        <v>421</v>
      </c>
      <c r="AK5597" s="3">
        <v>4</v>
      </c>
      <c r="AL5597" s="3">
        <v>0</v>
      </c>
    </row>
    <row r="5598" spans="31:38" x14ac:dyDescent="0.25">
      <c r="AE5598" s="3" t="str">
        <f t="shared" si="165"/>
        <v>RA_530_114_4_202526</v>
      </c>
      <c r="AF5598" s="3">
        <v>202526</v>
      </c>
      <c r="AG5598" s="3" t="s">
        <v>193</v>
      </c>
      <c r="AH5598" s="3">
        <v>530</v>
      </c>
      <c r="AI5598" s="3">
        <v>114</v>
      </c>
      <c r="AJ5598" s="3" t="s">
        <v>421</v>
      </c>
      <c r="AK5598" s="3">
        <v>4</v>
      </c>
      <c r="AL5598" s="3">
        <v>11234.225999999999</v>
      </c>
    </row>
    <row r="5599" spans="31:38" x14ac:dyDescent="0.25">
      <c r="AE5599" s="3" t="str">
        <f t="shared" si="165"/>
        <v>RA_532_114_4_202526</v>
      </c>
      <c r="AF5599" s="3">
        <v>202526</v>
      </c>
      <c r="AG5599" s="3" t="s">
        <v>193</v>
      </c>
      <c r="AH5599" s="3">
        <v>532</v>
      </c>
      <c r="AI5599" s="3">
        <v>114</v>
      </c>
      <c r="AJ5599" s="3" t="s">
        <v>421</v>
      </c>
      <c r="AK5599" s="3">
        <v>4</v>
      </c>
      <c r="AL5599" s="3">
        <v>0</v>
      </c>
    </row>
    <row r="5600" spans="31:38" x14ac:dyDescent="0.25">
      <c r="AE5600" s="3" t="str">
        <f t="shared" si="165"/>
        <v>RA_534_114_4_202526</v>
      </c>
      <c r="AF5600" s="3">
        <v>202526</v>
      </c>
      <c r="AG5600" s="3" t="s">
        <v>193</v>
      </c>
      <c r="AH5600" s="3">
        <v>534</v>
      </c>
      <c r="AI5600" s="3">
        <v>114</v>
      </c>
      <c r="AJ5600" s="3" t="s">
        <v>421</v>
      </c>
      <c r="AK5600" s="3">
        <v>4</v>
      </c>
      <c r="AL5600" s="3">
        <v>-2692.38</v>
      </c>
    </row>
    <row r="5601" spans="31:38" x14ac:dyDescent="0.25">
      <c r="AE5601" s="3" t="str">
        <f t="shared" si="165"/>
        <v>RA_536_114_4_202526</v>
      </c>
      <c r="AF5601" s="3">
        <v>202526</v>
      </c>
      <c r="AG5601" s="3" t="s">
        <v>193</v>
      </c>
      <c r="AH5601" s="3">
        <v>536</v>
      </c>
      <c r="AI5601" s="3">
        <v>114</v>
      </c>
      <c r="AJ5601" s="3" t="s">
        <v>421</v>
      </c>
      <c r="AK5601" s="3">
        <v>4</v>
      </c>
      <c r="AL5601" s="3">
        <v>4455.1409999999996</v>
      </c>
    </row>
    <row r="5602" spans="31:38" x14ac:dyDescent="0.25">
      <c r="AE5602" s="3" t="str">
        <f t="shared" si="165"/>
        <v>RA_538_114_4_202526</v>
      </c>
      <c r="AF5602" s="3">
        <v>202526</v>
      </c>
      <c r="AG5602" s="3" t="s">
        <v>193</v>
      </c>
      <c r="AH5602" s="3">
        <v>538</v>
      </c>
      <c r="AI5602" s="3">
        <v>114</v>
      </c>
      <c r="AJ5602" s="3" t="s">
        <v>421</v>
      </c>
      <c r="AK5602" s="3">
        <v>4</v>
      </c>
      <c r="AL5602" s="3">
        <v>123.99999999999091</v>
      </c>
    </row>
    <row r="5603" spans="31:38" x14ac:dyDescent="0.25">
      <c r="AE5603" s="3" t="str">
        <f t="shared" si="165"/>
        <v>RA_516_114_4_202526</v>
      </c>
      <c r="AF5603" s="3">
        <v>202526</v>
      </c>
      <c r="AG5603" s="3" t="s">
        <v>193</v>
      </c>
      <c r="AH5603" s="3">
        <v>516</v>
      </c>
      <c r="AI5603" s="3">
        <v>114</v>
      </c>
      <c r="AJ5603" s="3" t="s">
        <v>421</v>
      </c>
      <c r="AK5603" s="3">
        <v>4</v>
      </c>
      <c r="AL5603" s="3">
        <v>2435.223</v>
      </c>
    </row>
    <row r="5604" spans="31:38" x14ac:dyDescent="0.25">
      <c r="AE5604" s="3" t="str">
        <f t="shared" si="165"/>
        <v>RA_562_114_4_202425</v>
      </c>
      <c r="AF5604" s="3">
        <v>202425</v>
      </c>
      <c r="AG5604" s="3" t="s">
        <v>193</v>
      </c>
      <c r="AH5604" s="3">
        <v>562</v>
      </c>
      <c r="AI5604" s="3">
        <v>114</v>
      </c>
      <c r="AJ5604" s="3" t="s">
        <v>421</v>
      </c>
      <c r="AK5604" s="3">
        <v>4</v>
      </c>
      <c r="AL5604" s="3">
        <v>0</v>
      </c>
    </row>
    <row r="5605" spans="31:38" x14ac:dyDescent="0.25">
      <c r="AE5605" s="3" t="str">
        <f t="shared" si="165"/>
        <v>RA_540_114_4_202425</v>
      </c>
      <c r="AF5605" s="3">
        <v>202425</v>
      </c>
      <c r="AG5605" s="3" t="s">
        <v>193</v>
      </c>
      <c r="AH5605" s="3">
        <v>540</v>
      </c>
      <c r="AI5605" s="3">
        <v>114</v>
      </c>
      <c r="AJ5605" s="3" t="s">
        <v>421</v>
      </c>
      <c r="AK5605" s="3">
        <v>4</v>
      </c>
      <c r="AL5605" s="3">
        <v>3534.66</v>
      </c>
    </row>
    <row r="5606" spans="31:38" x14ac:dyDescent="0.25">
      <c r="AE5606" s="3" t="str">
        <f t="shared" si="165"/>
        <v>RA_545_114_4_202425</v>
      </c>
      <c r="AF5606" s="3">
        <v>202425</v>
      </c>
      <c r="AG5606" s="3" t="s">
        <v>193</v>
      </c>
      <c r="AH5606" s="3">
        <v>545</v>
      </c>
      <c r="AI5606" s="3">
        <v>114</v>
      </c>
      <c r="AJ5606" s="3" t="s">
        <v>421</v>
      </c>
      <c r="AK5606" s="3">
        <v>4</v>
      </c>
      <c r="AL5606" s="3">
        <v>3360.8756899999998</v>
      </c>
    </row>
    <row r="5607" spans="31:38" x14ac:dyDescent="0.25">
      <c r="AE5607" s="3" t="str">
        <f t="shared" si="165"/>
        <v>RA_546_114_4_202425</v>
      </c>
      <c r="AF5607" s="3">
        <v>202425</v>
      </c>
      <c r="AG5607" s="3" t="s">
        <v>193</v>
      </c>
      <c r="AH5607" s="3">
        <v>546</v>
      </c>
      <c r="AI5607" s="3">
        <v>114</v>
      </c>
      <c r="AJ5607" s="3" t="s">
        <v>421</v>
      </c>
      <c r="AK5607" s="3">
        <v>4</v>
      </c>
      <c r="AL5607" s="3">
        <v>186.39399999999995</v>
      </c>
    </row>
    <row r="5608" spans="31:38" x14ac:dyDescent="0.25">
      <c r="AE5608" s="3" t="str">
        <f t="shared" si="165"/>
        <v>RA_548_114_4_202425</v>
      </c>
      <c r="AF5608" s="3">
        <v>202425</v>
      </c>
      <c r="AG5608" s="3" t="s">
        <v>193</v>
      </c>
      <c r="AH5608" s="3">
        <v>548</v>
      </c>
      <c r="AI5608" s="3">
        <v>114</v>
      </c>
      <c r="AJ5608" s="3" t="s">
        <v>421</v>
      </c>
      <c r="AK5608" s="3">
        <v>4</v>
      </c>
      <c r="AL5608" s="3">
        <v>-4849.9130000000005</v>
      </c>
    </row>
    <row r="5609" spans="31:38" x14ac:dyDescent="0.25">
      <c r="AE5609" s="3" t="str">
        <f t="shared" si="165"/>
        <v>RA_550_114_4_202425</v>
      </c>
      <c r="AF5609" s="3">
        <v>202425</v>
      </c>
      <c r="AG5609" s="3" t="s">
        <v>193</v>
      </c>
      <c r="AH5609" s="3">
        <v>550</v>
      </c>
      <c r="AI5609" s="3">
        <v>114</v>
      </c>
      <c r="AJ5609" s="3" t="s">
        <v>421</v>
      </c>
      <c r="AK5609" s="3">
        <v>4</v>
      </c>
      <c r="AL5609" s="3">
        <v>1271.5250000000001</v>
      </c>
    </row>
    <row r="5610" spans="31:38" x14ac:dyDescent="0.25">
      <c r="AE5610" s="3" t="str">
        <f t="shared" si="165"/>
        <v>RA_552_114_4_202425</v>
      </c>
      <c r="AF5610" s="3">
        <v>202425</v>
      </c>
      <c r="AG5610" s="3" t="s">
        <v>193</v>
      </c>
      <c r="AH5610" s="3">
        <v>552</v>
      </c>
      <c r="AI5610" s="3">
        <v>114</v>
      </c>
      <c r="AJ5610" s="3" t="s">
        <v>421</v>
      </c>
      <c r="AK5610" s="3">
        <v>4</v>
      </c>
      <c r="AL5610" s="3">
        <v>0</v>
      </c>
    </row>
    <row r="5611" spans="31:38" x14ac:dyDescent="0.25">
      <c r="AE5611" s="3" t="str">
        <f t="shared" si="165"/>
        <v>RA_586_114_4_202425</v>
      </c>
      <c r="AF5611" s="3">
        <v>202425</v>
      </c>
      <c r="AG5611" s="3" t="s">
        <v>193</v>
      </c>
      <c r="AH5611" s="3">
        <v>586</v>
      </c>
      <c r="AI5611" s="3">
        <v>114</v>
      </c>
      <c r="AJ5611" s="3" t="s">
        <v>421</v>
      </c>
      <c r="AK5611" s="3">
        <v>4</v>
      </c>
      <c r="AL5611" s="3">
        <v>0</v>
      </c>
    </row>
    <row r="5612" spans="31:38" x14ac:dyDescent="0.25">
      <c r="AE5612" s="3" t="str">
        <f t="shared" si="165"/>
        <v>RA_564_114_4_202425</v>
      </c>
      <c r="AF5612" s="3">
        <v>202425</v>
      </c>
      <c r="AG5612" s="3" t="s">
        <v>193</v>
      </c>
      <c r="AH5612" s="3">
        <v>564</v>
      </c>
      <c r="AI5612" s="3">
        <v>114</v>
      </c>
      <c r="AJ5612" s="3" t="s">
        <v>421</v>
      </c>
      <c r="AK5612" s="3">
        <v>4</v>
      </c>
      <c r="AL5612" s="3">
        <v>0</v>
      </c>
    </row>
    <row r="5613" spans="31:38" x14ac:dyDescent="0.25">
      <c r="AE5613" s="3" t="str">
        <f t="shared" si="165"/>
        <v>RA_566_114_4_202425</v>
      </c>
      <c r="AF5613" s="3">
        <v>202425</v>
      </c>
      <c r="AG5613" s="3" t="s">
        <v>193</v>
      </c>
      <c r="AH5613" s="3">
        <v>566</v>
      </c>
      <c r="AI5613" s="3">
        <v>114</v>
      </c>
      <c r="AJ5613" s="3" t="s">
        <v>421</v>
      </c>
      <c r="AK5613" s="3">
        <v>4</v>
      </c>
      <c r="AL5613" s="3">
        <v>0</v>
      </c>
    </row>
    <row r="5614" spans="31:38" x14ac:dyDescent="0.25">
      <c r="AE5614" s="3" t="str">
        <f t="shared" si="165"/>
        <v>RA_568_114_4_202425</v>
      </c>
      <c r="AF5614" s="3">
        <v>202425</v>
      </c>
      <c r="AG5614" s="3" t="s">
        <v>193</v>
      </c>
      <c r="AH5614" s="3">
        <v>568</v>
      </c>
      <c r="AI5614" s="3">
        <v>114</v>
      </c>
      <c r="AJ5614" s="3" t="s">
        <v>421</v>
      </c>
      <c r="AK5614" s="3">
        <v>4</v>
      </c>
      <c r="AL5614" s="3">
        <v>0</v>
      </c>
    </row>
    <row r="5615" spans="31:38" x14ac:dyDescent="0.25">
      <c r="AE5615" s="3" t="str">
        <f t="shared" si="165"/>
        <v>RA_572_114_4_202425</v>
      </c>
      <c r="AF5615" s="3">
        <v>202425</v>
      </c>
      <c r="AG5615" s="3" t="s">
        <v>193</v>
      </c>
      <c r="AH5615" s="3">
        <v>572</v>
      </c>
      <c r="AI5615" s="3">
        <v>114</v>
      </c>
      <c r="AJ5615" s="3" t="s">
        <v>421</v>
      </c>
      <c r="AK5615" s="3">
        <v>4</v>
      </c>
      <c r="AL5615" s="3">
        <v>0</v>
      </c>
    </row>
    <row r="5616" spans="31:38" x14ac:dyDescent="0.25">
      <c r="AE5616" s="3" t="str">
        <f t="shared" si="165"/>
        <v>RA_574_114_4_202425</v>
      </c>
      <c r="AF5616" s="3">
        <v>202425</v>
      </c>
      <c r="AG5616" s="3" t="s">
        <v>193</v>
      </c>
      <c r="AH5616" s="3">
        <v>574</v>
      </c>
      <c r="AI5616" s="3">
        <v>114</v>
      </c>
      <c r="AJ5616" s="3" t="s">
        <v>421</v>
      </c>
      <c r="AK5616" s="3">
        <v>4</v>
      </c>
      <c r="AL5616" s="3">
        <v>0</v>
      </c>
    </row>
    <row r="5617" spans="31:38" x14ac:dyDescent="0.25">
      <c r="AE5617" s="3" t="str">
        <f t="shared" si="165"/>
        <v>RA_576_114_4_202425</v>
      </c>
      <c r="AF5617" s="3">
        <v>202425</v>
      </c>
      <c r="AG5617" s="3" t="s">
        <v>193</v>
      </c>
      <c r="AH5617" s="3">
        <v>576</v>
      </c>
      <c r="AI5617" s="3">
        <v>114</v>
      </c>
      <c r="AJ5617" s="3" t="s">
        <v>421</v>
      </c>
      <c r="AK5617" s="3">
        <v>4</v>
      </c>
      <c r="AL5617" s="3">
        <v>0</v>
      </c>
    </row>
    <row r="5618" spans="31:38" x14ac:dyDescent="0.25">
      <c r="AE5618" s="3" t="str">
        <f t="shared" si="165"/>
        <v>RA_584_114_4_202425</v>
      </c>
      <c r="AF5618" s="3">
        <v>202425</v>
      </c>
      <c r="AG5618" s="3" t="s">
        <v>193</v>
      </c>
      <c r="AH5618" s="3">
        <v>584</v>
      </c>
      <c r="AI5618" s="3">
        <v>114</v>
      </c>
      <c r="AJ5618" s="3" t="s">
        <v>421</v>
      </c>
      <c r="AK5618" s="3">
        <v>4</v>
      </c>
      <c r="AL5618" s="3">
        <v>1588</v>
      </c>
    </row>
    <row r="5619" spans="31:38" x14ac:dyDescent="0.25">
      <c r="AE5619" s="3" t="str">
        <f t="shared" si="165"/>
        <v>RA_582_114_4_202425</v>
      </c>
      <c r="AF5619" s="3">
        <v>202425</v>
      </c>
      <c r="AG5619" s="3" t="s">
        <v>193</v>
      </c>
      <c r="AH5619" s="3">
        <v>582</v>
      </c>
      <c r="AI5619" s="3">
        <v>114</v>
      </c>
      <c r="AJ5619" s="3" t="s">
        <v>421</v>
      </c>
      <c r="AK5619" s="3">
        <v>4</v>
      </c>
      <c r="AL5619" s="3">
        <v>0</v>
      </c>
    </row>
    <row r="5620" spans="31:38" x14ac:dyDescent="0.25">
      <c r="AE5620" s="3" t="str">
        <f t="shared" si="165"/>
        <v>RA_512_114_4_202425</v>
      </c>
      <c r="AF5620" s="3">
        <v>202425</v>
      </c>
      <c r="AG5620" s="3" t="s">
        <v>193</v>
      </c>
      <c r="AH5620" s="3">
        <v>512</v>
      </c>
      <c r="AI5620" s="3">
        <v>114</v>
      </c>
      <c r="AJ5620" s="3" t="s">
        <v>421</v>
      </c>
      <c r="AK5620" s="3">
        <v>4</v>
      </c>
      <c r="AL5620" s="3">
        <v>540</v>
      </c>
    </row>
    <row r="5621" spans="31:38" x14ac:dyDescent="0.25">
      <c r="AE5621" s="3" t="str">
        <f t="shared" si="165"/>
        <v>RA_542_114_4_202425</v>
      </c>
      <c r="AF5621" s="3">
        <v>202425</v>
      </c>
      <c r="AG5621" s="3" t="s">
        <v>193</v>
      </c>
      <c r="AH5621" s="3">
        <v>542</v>
      </c>
      <c r="AI5621" s="3">
        <v>114</v>
      </c>
      <c r="AJ5621" s="3" t="s">
        <v>421</v>
      </c>
      <c r="AK5621" s="3">
        <v>4</v>
      </c>
      <c r="AL5621" s="3">
        <v>0</v>
      </c>
    </row>
    <row r="5622" spans="31:38" x14ac:dyDescent="0.25">
      <c r="AE5622" s="3" t="str">
        <f t="shared" si="165"/>
        <v>RA_514_114_4_202425</v>
      </c>
      <c r="AF5622" s="3">
        <v>202425</v>
      </c>
      <c r="AG5622" s="3" t="s">
        <v>193</v>
      </c>
      <c r="AH5622" s="3">
        <v>514</v>
      </c>
      <c r="AI5622" s="3">
        <v>114</v>
      </c>
      <c r="AJ5622" s="3" t="s">
        <v>421</v>
      </c>
      <c r="AK5622" s="3">
        <v>4</v>
      </c>
      <c r="AL5622" s="3">
        <v>2063.5</v>
      </c>
    </row>
    <row r="5623" spans="31:38" x14ac:dyDescent="0.25">
      <c r="AE5623" s="3" t="str">
        <f t="shared" si="165"/>
        <v>RA_516_114_4_202425</v>
      </c>
      <c r="AF5623" s="3">
        <v>202425</v>
      </c>
      <c r="AG5623" s="3" t="s">
        <v>193</v>
      </c>
      <c r="AH5623" s="3">
        <v>516</v>
      </c>
      <c r="AI5623" s="3">
        <v>114</v>
      </c>
      <c r="AJ5623" s="3" t="s">
        <v>421</v>
      </c>
      <c r="AK5623" s="3">
        <v>4</v>
      </c>
      <c r="AL5623" s="3">
        <v>2305.3160000000007</v>
      </c>
    </row>
    <row r="5624" spans="31:38" x14ac:dyDescent="0.25">
      <c r="AE5624" s="3" t="str">
        <f t="shared" si="165"/>
        <v>RA_518_114_4_202425</v>
      </c>
      <c r="AF5624" s="3">
        <v>202425</v>
      </c>
      <c r="AG5624" s="3" t="s">
        <v>193</v>
      </c>
      <c r="AH5624" s="3">
        <v>518</v>
      </c>
      <c r="AI5624" s="3">
        <v>114</v>
      </c>
      <c r="AJ5624" s="3" t="s">
        <v>421</v>
      </c>
      <c r="AK5624" s="3">
        <v>4</v>
      </c>
      <c r="AL5624" s="3">
        <v>0</v>
      </c>
    </row>
    <row r="5625" spans="31:38" x14ac:dyDescent="0.25">
      <c r="AE5625" s="3" t="str">
        <f t="shared" si="165"/>
        <v>RA_520_114_4_202425</v>
      </c>
      <c r="AF5625" s="3">
        <v>202425</v>
      </c>
      <c r="AG5625" s="3" t="s">
        <v>193</v>
      </c>
      <c r="AH5625" s="3">
        <v>520</v>
      </c>
      <c r="AI5625" s="3">
        <v>114</v>
      </c>
      <c r="AJ5625" s="3" t="s">
        <v>421</v>
      </c>
      <c r="AK5625" s="3">
        <v>4</v>
      </c>
      <c r="AL5625" s="3">
        <v>0</v>
      </c>
    </row>
    <row r="5626" spans="31:38" x14ac:dyDescent="0.25">
      <c r="AE5626" s="3" t="str">
        <f t="shared" si="165"/>
        <v>RA_522_114_4_202425</v>
      </c>
      <c r="AF5626" s="3">
        <v>202425</v>
      </c>
      <c r="AG5626" s="3" t="s">
        <v>193</v>
      </c>
      <c r="AH5626" s="3">
        <v>522</v>
      </c>
      <c r="AI5626" s="3">
        <v>114</v>
      </c>
      <c r="AJ5626" s="3" t="s">
        <v>421</v>
      </c>
      <c r="AK5626" s="3">
        <v>4</v>
      </c>
      <c r="AL5626" s="3">
        <v>-595.45900000000006</v>
      </c>
    </row>
    <row r="5627" spans="31:38" x14ac:dyDescent="0.25">
      <c r="AE5627" s="3" t="str">
        <f t="shared" si="165"/>
        <v>RA_524_114_4_202425</v>
      </c>
      <c r="AF5627" s="3">
        <v>202425</v>
      </c>
      <c r="AG5627" s="3" t="s">
        <v>193</v>
      </c>
      <c r="AH5627" s="3">
        <v>524</v>
      </c>
      <c r="AI5627" s="3">
        <v>114</v>
      </c>
      <c r="AJ5627" s="3" t="s">
        <v>421</v>
      </c>
      <c r="AK5627" s="3">
        <v>4</v>
      </c>
      <c r="AL5627" s="3">
        <v>1108.836</v>
      </c>
    </row>
    <row r="5628" spans="31:38" x14ac:dyDescent="0.25">
      <c r="AE5628" s="3" t="str">
        <f t="shared" si="165"/>
        <v>RA_528_114_4_202425</v>
      </c>
      <c r="AF5628" s="3">
        <v>202425</v>
      </c>
      <c r="AG5628" s="3" t="s">
        <v>193</v>
      </c>
      <c r="AH5628" s="3">
        <v>528</v>
      </c>
      <c r="AI5628" s="3">
        <v>114</v>
      </c>
      <c r="AJ5628" s="3" t="s">
        <v>421</v>
      </c>
      <c r="AK5628" s="3">
        <v>4</v>
      </c>
      <c r="AL5628" s="3">
        <v>0</v>
      </c>
    </row>
    <row r="5629" spans="31:38" x14ac:dyDescent="0.25">
      <c r="AE5629" s="3" t="str">
        <f t="shared" si="165"/>
        <v>RA_530_114_4_202425</v>
      </c>
      <c r="AF5629" s="3">
        <v>202425</v>
      </c>
      <c r="AG5629" s="3" t="s">
        <v>193</v>
      </c>
      <c r="AH5629" s="3">
        <v>530</v>
      </c>
      <c r="AI5629" s="3">
        <v>114</v>
      </c>
      <c r="AJ5629" s="3" t="s">
        <v>421</v>
      </c>
      <c r="AK5629" s="3">
        <v>4</v>
      </c>
      <c r="AL5629" s="3">
        <v>5162.0209999999997</v>
      </c>
    </row>
    <row r="5630" spans="31:38" x14ac:dyDescent="0.25">
      <c r="AE5630" s="3" t="str">
        <f t="shared" si="165"/>
        <v>RA_532_114_4_202425</v>
      </c>
      <c r="AF5630" s="3">
        <v>202425</v>
      </c>
      <c r="AG5630" s="3" t="s">
        <v>193</v>
      </c>
      <c r="AH5630" s="3">
        <v>532</v>
      </c>
      <c r="AI5630" s="3">
        <v>114</v>
      </c>
      <c r="AJ5630" s="3" t="s">
        <v>421</v>
      </c>
      <c r="AK5630" s="3">
        <v>4</v>
      </c>
      <c r="AL5630" s="3">
        <v>390</v>
      </c>
    </row>
    <row r="5631" spans="31:38" x14ac:dyDescent="0.25">
      <c r="AE5631" s="3" t="str">
        <f t="shared" si="165"/>
        <v>RA_534_114_4_202425</v>
      </c>
      <c r="AF5631" s="3">
        <v>202425</v>
      </c>
      <c r="AG5631" s="3" t="s">
        <v>193</v>
      </c>
      <c r="AH5631" s="3">
        <v>534</v>
      </c>
      <c r="AI5631" s="3">
        <v>114</v>
      </c>
      <c r="AJ5631" s="3" t="s">
        <v>421</v>
      </c>
      <c r="AK5631" s="3">
        <v>4</v>
      </c>
      <c r="AL5631" s="3">
        <v>342.238</v>
      </c>
    </row>
    <row r="5632" spans="31:38" x14ac:dyDescent="0.25">
      <c r="AE5632" s="3" t="str">
        <f t="shared" si="165"/>
        <v>RA_536_114_4_202425</v>
      </c>
      <c r="AF5632" s="3">
        <v>202425</v>
      </c>
      <c r="AG5632" s="3" t="s">
        <v>193</v>
      </c>
      <c r="AH5632" s="3">
        <v>536</v>
      </c>
      <c r="AI5632" s="3">
        <v>114</v>
      </c>
      <c r="AJ5632" s="3" t="s">
        <v>421</v>
      </c>
      <c r="AK5632" s="3">
        <v>4</v>
      </c>
      <c r="AL5632" s="3">
        <v>3308.8289999999974</v>
      </c>
    </row>
    <row r="5633" spans="31:38" x14ac:dyDescent="0.25">
      <c r="AE5633" s="3" t="str">
        <f t="shared" si="165"/>
        <v>RA_538_114_4_202425</v>
      </c>
      <c r="AF5633" s="3">
        <v>202425</v>
      </c>
      <c r="AG5633" s="3" t="s">
        <v>193</v>
      </c>
      <c r="AH5633" s="3">
        <v>538</v>
      </c>
      <c r="AI5633" s="3">
        <v>114</v>
      </c>
      <c r="AJ5633" s="3" t="s">
        <v>421</v>
      </c>
      <c r="AK5633" s="3">
        <v>4</v>
      </c>
      <c r="AL5633" s="3">
        <v>1999.1330000000016</v>
      </c>
    </row>
    <row r="5634" spans="31:38" x14ac:dyDescent="0.25">
      <c r="AE5634" s="3" t="str">
        <f t="shared" si="165"/>
        <v>RA_526_114_4_202425</v>
      </c>
      <c r="AF5634" s="3">
        <v>202425</v>
      </c>
      <c r="AG5634" s="3" t="s">
        <v>193</v>
      </c>
      <c r="AH5634" s="3">
        <v>526</v>
      </c>
      <c r="AI5634" s="3">
        <v>114</v>
      </c>
      <c r="AJ5634" s="3" t="s">
        <v>421</v>
      </c>
      <c r="AK5634" s="3">
        <v>4</v>
      </c>
      <c r="AL5634" s="3">
        <v>157.89262261092296</v>
      </c>
    </row>
    <row r="5635" spans="31:38" x14ac:dyDescent="0.25">
      <c r="AE5635" s="3" t="str">
        <f t="shared" si="165"/>
        <v>RA_544_114_4_202425</v>
      </c>
      <c r="AF5635" s="3">
        <v>202425</v>
      </c>
      <c r="AG5635" s="3" t="s">
        <v>193</v>
      </c>
      <c r="AH5635" s="3">
        <v>544</v>
      </c>
      <c r="AI5635" s="3">
        <v>114</v>
      </c>
      <c r="AJ5635" s="3" t="s">
        <v>421</v>
      </c>
      <c r="AK5635" s="3">
        <v>4</v>
      </c>
      <c r="AL5635" s="3">
        <v>2655.8112482807483</v>
      </c>
    </row>
    <row r="5636" spans="31:38" x14ac:dyDescent="0.25">
      <c r="AE5636" s="3" t="str">
        <f t="shared" ref="AE5636:AE5699" si="166">AG5636&amp;"_"&amp;AH5636&amp;"_"&amp;AI5636&amp;"_"&amp;AK5636&amp;"_"&amp;AF5636</f>
        <v>RA_562_115_4_202526</v>
      </c>
      <c r="AF5636" s="3">
        <v>202526</v>
      </c>
      <c r="AG5636" s="3" t="s">
        <v>193</v>
      </c>
      <c r="AH5636" s="3">
        <v>562</v>
      </c>
      <c r="AI5636" s="3">
        <v>115</v>
      </c>
      <c r="AJ5636" s="3" t="s">
        <v>408</v>
      </c>
      <c r="AK5636" s="3">
        <v>4</v>
      </c>
      <c r="AL5636" s="3">
        <v>1627.702</v>
      </c>
    </row>
    <row r="5637" spans="31:38" x14ac:dyDescent="0.25">
      <c r="AE5637" s="3" t="str">
        <f t="shared" si="166"/>
        <v>RA_552_115_4_202526</v>
      </c>
      <c r="AF5637" s="3">
        <v>202526</v>
      </c>
      <c r="AG5637" s="3" t="s">
        <v>193</v>
      </c>
      <c r="AH5637" s="3">
        <v>552</v>
      </c>
      <c r="AI5637" s="3">
        <v>115</v>
      </c>
      <c r="AJ5637" s="3" t="s">
        <v>408</v>
      </c>
      <c r="AK5637" s="3">
        <v>4</v>
      </c>
      <c r="AL5637" s="3">
        <v>2929.65</v>
      </c>
    </row>
    <row r="5638" spans="31:38" x14ac:dyDescent="0.25">
      <c r="AE5638" s="3" t="str">
        <f t="shared" si="166"/>
        <v>RA_550_115_4_202526</v>
      </c>
      <c r="AF5638" s="3">
        <v>202526</v>
      </c>
      <c r="AG5638" s="3" t="s">
        <v>193</v>
      </c>
      <c r="AH5638" s="3">
        <v>550</v>
      </c>
      <c r="AI5638" s="3">
        <v>115</v>
      </c>
      <c r="AJ5638" s="3" t="s">
        <v>408</v>
      </c>
      <c r="AK5638" s="3">
        <v>4</v>
      </c>
      <c r="AL5638" s="3">
        <v>1200.7629999999999</v>
      </c>
    </row>
    <row r="5639" spans="31:38" x14ac:dyDescent="0.25">
      <c r="AE5639" s="3" t="str">
        <f t="shared" si="166"/>
        <v>RA_548_115_4_202526</v>
      </c>
      <c r="AF5639" s="3">
        <v>202526</v>
      </c>
      <c r="AG5639" s="3" t="s">
        <v>193</v>
      </c>
      <c r="AH5639" s="3">
        <v>548</v>
      </c>
      <c r="AI5639" s="3">
        <v>115</v>
      </c>
      <c r="AJ5639" s="3" t="s">
        <v>408</v>
      </c>
      <c r="AK5639" s="3">
        <v>4</v>
      </c>
      <c r="AL5639" s="3">
        <v>1043.7730000000001</v>
      </c>
    </row>
    <row r="5640" spans="31:38" x14ac:dyDescent="0.25">
      <c r="AE5640" s="3" t="str">
        <f t="shared" si="166"/>
        <v>RA_564_115_4_202526</v>
      </c>
      <c r="AF5640" s="3">
        <v>202526</v>
      </c>
      <c r="AG5640" s="3" t="s">
        <v>193</v>
      </c>
      <c r="AH5640" s="3">
        <v>564</v>
      </c>
      <c r="AI5640" s="3">
        <v>115</v>
      </c>
      <c r="AJ5640" s="3" t="s">
        <v>408</v>
      </c>
      <c r="AK5640" s="3">
        <v>4</v>
      </c>
      <c r="AL5640" s="3">
        <v>1271.289</v>
      </c>
    </row>
    <row r="5641" spans="31:38" x14ac:dyDescent="0.25">
      <c r="AE5641" s="3" t="str">
        <f t="shared" si="166"/>
        <v>RA_545_115_4_202526</v>
      </c>
      <c r="AF5641" s="3">
        <v>202526</v>
      </c>
      <c r="AG5641" s="3" t="s">
        <v>193</v>
      </c>
      <c r="AH5641" s="3">
        <v>545</v>
      </c>
      <c r="AI5641" s="3">
        <v>115</v>
      </c>
      <c r="AJ5641" s="3" t="s">
        <v>408</v>
      </c>
      <c r="AK5641" s="3">
        <v>4</v>
      </c>
      <c r="AL5641" s="3">
        <v>1768.5099999999998</v>
      </c>
    </row>
    <row r="5642" spans="31:38" x14ac:dyDescent="0.25">
      <c r="AE5642" s="3" t="str">
        <f t="shared" si="166"/>
        <v>RA_582_115_4_202526</v>
      </c>
      <c r="AF5642" s="3">
        <v>202526</v>
      </c>
      <c r="AG5642" s="3" t="s">
        <v>193</v>
      </c>
      <c r="AH5642" s="3">
        <v>582</v>
      </c>
      <c r="AI5642" s="3">
        <v>115</v>
      </c>
      <c r="AJ5642" s="3" t="s">
        <v>408</v>
      </c>
      <c r="AK5642" s="3">
        <v>4</v>
      </c>
      <c r="AL5642" s="3">
        <v>243.435</v>
      </c>
    </row>
    <row r="5643" spans="31:38" x14ac:dyDescent="0.25">
      <c r="AE5643" s="3" t="str">
        <f t="shared" si="166"/>
        <v>RA_546_115_4_202526</v>
      </c>
      <c r="AF5643" s="3">
        <v>202526</v>
      </c>
      <c r="AG5643" s="3" t="s">
        <v>193</v>
      </c>
      <c r="AH5643" s="3">
        <v>546</v>
      </c>
      <c r="AI5643" s="3">
        <v>115</v>
      </c>
      <c r="AJ5643" s="3" t="s">
        <v>408</v>
      </c>
      <c r="AK5643" s="3">
        <v>4</v>
      </c>
      <c r="AL5643" s="3">
        <v>1603</v>
      </c>
    </row>
    <row r="5644" spans="31:38" x14ac:dyDescent="0.25">
      <c r="AE5644" s="3" t="str">
        <f t="shared" si="166"/>
        <v>RA_566_115_4_202526</v>
      </c>
      <c r="AF5644" s="3">
        <v>202526</v>
      </c>
      <c r="AG5644" s="3" t="s">
        <v>193</v>
      </c>
      <c r="AH5644" s="3">
        <v>566</v>
      </c>
      <c r="AI5644" s="3">
        <v>115</v>
      </c>
      <c r="AJ5644" s="3" t="s">
        <v>408</v>
      </c>
      <c r="AK5644" s="3">
        <v>4</v>
      </c>
      <c r="AL5644" s="3">
        <v>3240.6170000000002</v>
      </c>
    </row>
    <row r="5645" spans="31:38" x14ac:dyDescent="0.25">
      <c r="AE5645" s="3" t="str">
        <f t="shared" si="166"/>
        <v>RA_568_115_4_202526</v>
      </c>
      <c r="AF5645" s="3">
        <v>202526</v>
      </c>
      <c r="AG5645" s="3" t="s">
        <v>193</v>
      </c>
      <c r="AH5645" s="3">
        <v>568</v>
      </c>
      <c r="AI5645" s="3">
        <v>115</v>
      </c>
      <c r="AJ5645" s="3" t="s">
        <v>408</v>
      </c>
      <c r="AK5645" s="3">
        <v>4</v>
      </c>
      <c r="AL5645" s="3">
        <v>0</v>
      </c>
    </row>
    <row r="5646" spans="31:38" x14ac:dyDescent="0.25">
      <c r="AE5646" s="3" t="str">
        <f t="shared" si="166"/>
        <v>RA_572_115_4_202526</v>
      </c>
      <c r="AF5646" s="3">
        <v>202526</v>
      </c>
      <c r="AG5646" s="3" t="s">
        <v>193</v>
      </c>
      <c r="AH5646" s="3">
        <v>572</v>
      </c>
      <c r="AI5646" s="3">
        <v>115</v>
      </c>
      <c r="AJ5646" s="3" t="s">
        <v>408</v>
      </c>
      <c r="AK5646" s="3">
        <v>4</v>
      </c>
      <c r="AL5646" s="3">
        <v>456.1</v>
      </c>
    </row>
    <row r="5647" spans="31:38" x14ac:dyDescent="0.25">
      <c r="AE5647" s="3" t="str">
        <f t="shared" si="166"/>
        <v>RA_576_115_4_202526</v>
      </c>
      <c r="AF5647" s="3">
        <v>202526</v>
      </c>
      <c r="AG5647" s="3" t="s">
        <v>193</v>
      </c>
      <c r="AH5647" s="3">
        <v>576</v>
      </c>
      <c r="AI5647" s="3">
        <v>115</v>
      </c>
      <c r="AJ5647" s="3" t="s">
        <v>408</v>
      </c>
      <c r="AK5647" s="3">
        <v>4</v>
      </c>
      <c r="AL5647" s="3">
        <v>0</v>
      </c>
    </row>
    <row r="5648" spans="31:38" x14ac:dyDescent="0.25">
      <c r="AE5648" s="3" t="str">
        <f t="shared" si="166"/>
        <v>RA_586_115_4_202526</v>
      </c>
      <c r="AF5648" s="3">
        <v>202526</v>
      </c>
      <c r="AG5648" s="3" t="s">
        <v>193</v>
      </c>
      <c r="AH5648" s="3">
        <v>586</v>
      </c>
      <c r="AI5648" s="3">
        <v>115</v>
      </c>
      <c r="AJ5648" s="3" t="s">
        <v>408</v>
      </c>
      <c r="AK5648" s="3">
        <v>4</v>
      </c>
      <c r="AL5648" s="3">
        <v>499.976</v>
      </c>
    </row>
    <row r="5649" spans="31:38" x14ac:dyDescent="0.25">
      <c r="AE5649" s="3" t="str">
        <f t="shared" si="166"/>
        <v>RA_544_115_4_202526</v>
      </c>
      <c r="AF5649" s="3">
        <v>202526</v>
      </c>
      <c r="AG5649" s="3" t="s">
        <v>193</v>
      </c>
      <c r="AH5649" s="3">
        <v>544</v>
      </c>
      <c r="AI5649" s="3">
        <v>115</v>
      </c>
      <c r="AJ5649" s="3" t="s">
        <v>408</v>
      </c>
      <c r="AK5649" s="3">
        <v>4</v>
      </c>
      <c r="AL5649" s="3">
        <v>3560.424783318872</v>
      </c>
    </row>
    <row r="5650" spans="31:38" x14ac:dyDescent="0.25">
      <c r="AE5650" s="3" t="str">
        <f t="shared" si="166"/>
        <v>RA_584_115_4_202526</v>
      </c>
      <c r="AF5650" s="3">
        <v>202526</v>
      </c>
      <c r="AG5650" s="3" t="s">
        <v>193</v>
      </c>
      <c r="AH5650" s="3">
        <v>584</v>
      </c>
      <c r="AI5650" s="3">
        <v>115</v>
      </c>
      <c r="AJ5650" s="3" t="s">
        <v>408</v>
      </c>
      <c r="AK5650" s="3">
        <v>4</v>
      </c>
      <c r="AL5650" s="3">
        <v>456</v>
      </c>
    </row>
    <row r="5651" spans="31:38" x14ac:dyDescent="0.25">
      <c r="AE5651" s="3" t="str">
        <f t="shared" si="166"/>
        <v>RA_574_115_4_202526</v>
      </c>
      <c r="AF5651" s="3">
        <v>202526</v>
      </c>
      <c r="AG5651" s="3" t="s">
        <v>193</v>
      </c>
      <c r="AH5651" s="3">
        <v>574</v>
      </c>
      <c r="AI5651" s="3">
        <v>115</v>
      </c>
      <c r="AJ5651" s="3" t="s">
        <v>408</v>
      </c>
      <c r="AK5651" s="3">
        <v>4</v>
      </c>
      <c r="AL5651" s="3">
        <v>356.846</v>
      </c>
    </row>
    <row r="5652" spans="31:38" x14ac:dyDescent="0.25">
      <c r="AE5652" s="3" t="str">
        <f t="shared" si="166"/>
        <v>RA_522_115_4_202526</v>
      </c>
      <c r="AF5652" s="3">
        <v>202526</v>
      </c>
      <c r="AG5652" s="3" t="s">
        <v>193</v>
      </c>
      <c r="AH5652" s="3">
        <v>522</v>
      </c>
      <c r="AI5652" s="3">
        <v>115</v>
      </c>
      <c r="AJ5652" s="3" t="s">
        <v>408</v>
      </c>
      <c r="AK5652" s="3">
        <v>4</v>
      </c>
      <c r="AL5652" s="3">
        <v>1935.905</v>
      </c>
    </row>
    <row r="5653" spans="31:38" x14ac:dyDescent="0.25">
      <c r="AE5653" s="3" t="str">
        <f t="shared" si="166"/>
        <v>RA_542_115_4_202526</v>
      </c>
      <c r="AF5653" s="3">
        <v>202526</v>
      </c>
      <c r="AG5653" s="3" t="s">
        <v>193</v>
      </c>
      <c r="AH5653" s="3">
        <v>542</v>
      </c>
      <c r="AI5653" s="3">
        <v>115</v>
      </c>
      <c r="AJ5653" s="3" t="s">
        <v>408</v>
      </c>
      <c r="AK5653" s="3">
        <v>4</v>
      </c>
      <c r="AL5653" s="3">
        <v>1647.8110000000001</v>
      </c>
    </row>
    <row r="5654" spans="31:38" x14ac:dyDescent="0.25">
      <c r="AE5654" s="3" t="str">
        <f t="shared" si="166"/>
        <v>RA_512_115_4_202526</v>
      </c>
      <c r="AF5654" s="3">
        <v>202526</v>
      </c>
      <c r="AG5654" s="3" t="s">
        <v>193</v>
      </c>
      <c r="AH5654" s="3">
        <v>512</v>
      </c>
      <c r="AI5654" s="3">
        <v>115</v>
      </c>
      <c r="AJ5654" s="3" t="s">
        <v>408</v>
      </c>
      <c r="AK5654" s="3">
        <v>4</v>
      </c>
      <c r="AL5654" s="3">
        <v>1716.7547999999999</v>
      </c>
    </row>
    <row r="5655" spans="31:38" x14ac:dyDescent="0.25">
      <c r="AE5655" s="3" t="str">
        <f t="shared" si="166"/>
        <v>RA_516_115_4_202526</v>
      </c>
      <c r="AF5655" s="3">
        <v>202526</v>
      </c>
      <c r="AG5655" s="3" t="s">
        <v>193</v>
      </c>
      <c r="AH5655" s="3">
        <v>516</v>
      </c>
      <c r="AI5655" s="3">
        <v>115</v>
      </c>
      <c r="AJ5655" s="3" t="s">
        <v>408</v>
      </c>
      <c r="AK5655" s="3">
        <v>4</v>
      </c>
      <c r="AL5655" s="3">
        <v>3950.2779999999993</v>
      </c>
    </row>
    <row r="5656" spans="31:38" x14ac:dyDescent="0.25">
      <c r="AE5656" s="3" t="str">
        <f t="shared" si="166"/>
        <v>RA_520_115_4_202526</v>
      </c>
      <c r="AF5656" s="3">
        <v>202526</v>
      </c>
      <c r="AG5656" s="3" t="s">
        <v>193</v>
      </c>
      <c r="AH5656" s="3">
        <v>520</v>
      </c>
      <c r="AI5656" s="3">
        <v>115</v>
      </c>
      <c r="AJ5656" s="3" t="s">
        <v>408</v>
      </c>
      <c r="AK5656" s="3">
        <v>4</v>
      </c>
      <c r="AL5656" s="3">
        <v>3501.1750000000002</v>
      </c>
    </row>
    <row r="5657" spans="31:38" x14ac:dyDescent="0.25">
      <c r="AE5657" s="3" t="str">
        <f t="shared" si="166"/>
        <v>RA_514_115_4_202526</v>
      </c>
      <c r="AF5657" s="3">
        <v>202526</v>
      </c>
      <c r="AG5657" s="3" t="s">
        <v>193</v>
      </c>
      <c r="AH5657" s="3">
        <v>514</v>
      </c>
      <c r="AI5657" s="3">
        <v>115</v>
      </c>
      <c r="AJ5657" s="3" t="s">
        <v>408</v>
      </c>
      <c r="AK5657" s="3">
        <v>4</v>
      </c>
      <c r="AL5657" s="3">
        <v>1687.9859999999999</v>
      </c>
    </row>
    <row r="5658" spans="31:38" x14ac:dyDescent="0.25">
      <c r="AE5658" s="3" t="str">
        <f t="shared" si="166"/>
        <v>RA_524_115_4_202526</v>
      </c>
      <c r="AF5658" s="3">
        <v>202526</v>
      </c>
      <c r="AG5658" s="3" t="s">
        <v>193</v>
      </c>
      <c r="AH5658" s="3">
        <v>524</v>
      </c>
      <c r="AI5658" s="3">
        <v>115</v>
      </c>
      <c r="AJ5658" s="3" t="s">
        <v>408</v>
      </c>
      <c r="AK5658" s="3">
        <v>4</v>
      </c>
      <c r="AL5658" s="3">
        <v>1749.7800000000002</v>
      </c>
    </row>
    <row r="5659" spans="31:38" x14ac:dyDescent="0.25">
      <c r="AE5659" s="3" t="str">
        <f t="shared" si="166"/>
        <v>RA_526_115_4_202526</v>
      </c>
      <c r="AF5659" s="3">
        <v>202526</v>
      </c>
      <c r="AG5659" s="3" t="s">
        <v>193</v>
      </c>
      <c r="AH5659" s="3">
        <v>526</v>
      </c>
      <c r="AI5659" s="3">
        <v>115</v>
      </c>
      <c r="AJ5659" s="3" t="s">
        <v>408</v>
      </c>
      <c r="AK5659" s="3">
        <v>4</v>
      </c>
      <c r="AL5659" s="3">
        <v>2567</v>
      </c>
    </row>
    <row r="5660" spans="31:38" x14ac:dyDescent="0.25">
      <c r="AE5660" s="3" t="str">
        <f t="shared" si="166"/>
        <v>RA_528_115_4_202526</v>
      </c>
      <c r="AF5660" s="3">
        <v>202526</v>
      </c>
      <c r="AG5660" s="3" t="s">
        <v>193</v>
      </c>
      <c r="AH5660" s="3">
        <v>528</v>
      </c>
      <c r="AI5660" s="3">
        <v>115</v>
      </c>
      <c r="AJ5660" s="3" t="s">
        <v>408</v>
      </c>
      <c r="AK5660" s="3">
        <v>4</v>
      </c>
      <c r="AL5660" s="3">
        <v>3442</v>
      </c>
    </row>
    <row r="5661" spans="31:38" x14ac:dyDescent="0.25">
      <c r="AE5661" s="3" t="str">
        <f t="shared" si="166"/>
        <v>RA_530_115_4_202526</v>
      </c>
      <c r="AF5661" s="3">
        <v>202526</v>
      </c>
      <c r="AG5661" s="3" t="s">
        <v>193</v>
      </c>
      <c r="AH5661" s="3">
        <v>530</v>
      </c>
      <c r="AI5661" s="3">
        <v>115</v>
      </c>
      <c r="AJ5661" s="3" t="s">
        <v>408</v>
      </c>
      <c r="AK5661" s="3">
        <v>4</v>
      </c>
      <c r="AL5661" s="3">
        <v>1901.9449999999999</v>
      </c>
    </row>
    <row r="5662" spans="31:38" x14ac:dyDescent="0.25">
      <c r="AE5662" s="3" t="str">
        <f t="shared" si="166"/>
        <v>RA_532_115_4_202526</v>
      </c>
      <c r="AF5662" s="3">
        <v>202526</v>
      </c>
      <c r="AG5662" s="3" t="s">
        <v>193</v>
      </c>
      <c r="AH5662" s="3">
        <v>532</v>
      </c>
      <c r="AI5662" s="3">
        <v>115</v>
      </c>
      <c r="AJ5662" s="3" t="s">
        <v>408</v>
      </c>
      <c r="AK5662" s="3">
        <v>4</v>
      </c>
      <c r="AL5662" s="3">
        <v>4071</v>
      </c>
    </row>
    <row r="5663" spans="31:38" x14ac:dyDescent="0.25">
      <c r="AE5663" s="3" t="str">
        <f t="shared" si="166"/>
        <v>RA_534_115_4_202526</v>
      </c>
      <c r="AF5663" s="3">
        <v>202526</v>
      </c>
      <c r="AG5663" s="3" t="s">
        <v>193</v>
      </c>
      <c r="AH5663" s="3">
        <v>534</v>
      </c>
      <c r="AI5663" s="3">
        <v>115</v>
      </c>
      <c r="AJ5663" s="3" t="s">
        <v>408</v>
      </c>
      <c r="AK5663" s="3">
        <v>4</v>
      </c>
      <c r="AL5663" s="3">
        <v>4691.3149999999996</v>
      </c>
    </row>
    <row r="5664" spans="31:38" x14ac:dyDescent="0.25">
      <c r="AE5664" s="3" t="str">
        <f t="shared" si="166"/>
        <v>RA_536_115_4_202526</v>
      </c>
      <c r="AF5664" s="3">
        <v>202526</v>
      </c>
      <c r="AG5664" s="3" t="s">
        <v>193</v>
      </c>
      <c r="AH5664" s="3">
        <v>536</v>
      </c>
      <c r="AI5664" s="3">
        <v>115</v>
      </c>
      <c r="AJ5664" s="3" t="s">
        <v>408</v>
      </c>
      <c r="AK5664" s="3">
        <v>4</v>
      </c>
      <c r="AL5664" s="3">
        <v>1894.222</v>
      </c>
    </row>
    <row r="5665" spans="31:38" x14ac:dyDescent="0.25">
      <c r="AE5665" s="3" t="str">
        <f t="shared" si="166"/>
        <v>RA_538_115_4_202526</v>
      </c>
      <c r="AF5665" s="3">
        <v>202526</v>
      </c>
      <c r="AG5665" s="3" t="s">
        <v>193</v>
      </c>
      <c r="AH5665" s="3">
        <v>538</v>
      </c>
      <c r="AI5665" s="3">
        <v>115</v>
      </c>
      <c r="AJ5665" s="3" t="s">
        <v>408</v>
      </c>
      <c r="AK5665" s="3">
        <v>4</v>
      </c>
      <c r="AL5665" s="3">
        <v>916.52600000000007</v>
      </c>
    </row>
    <row r="5666" spans="31:38" x14ac:dyDescent="0.25">
      <c r="AE5666" s="3" t="str">
        <f t="shared" si="166"/>
        <v>RA_540_115_4_202526</v>
      </c>
      <c r="AF5666" s="3">
        <v>202526</v>
      </c>
      <c r="AG5666" s="3" t="s">
        <v>193</v>
      </c>
      <c r="AH5666" s="3">
        <v>540</v>
      </c>
      <c r="AI5666" s="3">
        <v>115</v>
      </c>
      <c r="AJ5666" s="3" t="s">
        <v>408</v>
      </c>
      <c r="AK5666" s="3">
        <v>4</v>
      </c>
      <c r="AL5666" s="3">
        <v>2060.5079999999998</v>
      </c>
    </row>
    <row r="5667" spans="31:38" x14ac:dyDescent="0.25">
      <c r="AE5667" s="3" t="str">
        <f t="shared" si="166"/>
        <v>RA_518_115_4_202526</v>
      </c>
      <c r="AF5667" s="3">
        <v>202526</v>
      </c>
      <c r="AG5667" s="3" t="s">
        <v>193</v>
      </c>
      <c r="AH5667" s="3">
        <v>518</v>
      </c>
      <c r="AI5667" s="3">
        <v>115</v>
      </c>
      <c r="AJ5667" s="3" t="s">
        <v>408</v>
      </c>
      <c r="AK5667" s="3">
        <v>4</v>
      </c>
      <c r="AL5667" s="3">
        <v>6785.7462121164554</v>
      </c>
    </row>
    <row r="5668" spans="31:38" x14ac:dyDescent="0.25">
      <c r="AE5668" s="3" t="str">
        <f t="shared" si="166"/>
        <v>RA_564_115_4_202425</v>
      </c>
      <c r="AF5668" s="3">
        <v>202425</v>
      </c>
      <c r="AG5668" s="3" t="s">
        <v>193</v>
      </c>
      <c r="AH5668" s="3">
        <v>564</v>
      </c>
      <c r="AI5668" s="3">
        <v>115</v>
      </c>
      <c r="AJ5668" s="3" t="s">
        <v>408</v>
      </c>
      <c r="AK5668" s="3">
        <v>4</v>
      </c>
      <c r="AL5668" s="3">
        <v>1236.3</v>
      </c>
    </row>
    <row r="5669" spans="31:38" x14ac:dyDescent="0.25">
      <c r="AE5669" s="3" t="str">
        <f t="shared" si="166"/>
        <v>RA_546_115_4_202425</v>
      </c>
      <c r="AF5669" s="3">
        <v>202425</v>
      </c>
      <c r="AG5669" s="3" t="s">
        <v>193</v>
      </c>
      <c r="AH5669" s="3">
        <v>546</v>
      </c>
      <c r="AI5669" s="3">
        <v>115</v>
      </c>
      <c r="AJ5669" s="3" t="s">
        <v>408</v>
      </c>
      <c r="AK5669" s="3">
        <v>4</v>
      </c>
      <c r="AL5669" s="3">
        <v>2079</v>
      </c>
    </row>
    <row r="5670" spans="31:38" x14ac:dyDescent="0.25">
      <c r="AE5670" s="3" t="str">
        <f t="shared" si="166"/>
        <v>RA_545_115_4_202425</v>
      </c>
      <c r="AF5670" s="3">
        <v>202425</v>
      </c>
      <c r="AG5670" s="3" t="s">
        <v>193</v>
      </c>
      <c r="AH5670" s="3">
        <v>545</v>
      </c>
      <c r="AI5670" s="3">
        <v>115</v>
      </c>
      <c r="AJ5670" s="3" t="s">
        <v>408</v>
      </c>
      <c r="AK5670" s="3">
        <v>4</v>
      </c>
      <c r="AL5670" s="3">
        <v>1718.1999999999998</v>
      </c>
    </row>
    <row r="5671" spans="31:38" x14ac:dyDescent="0.25">
      <c r="AE5671" s="3" t="str">
        <f t="shared" si="166"/>
        <v>RA_548_115_4_202425</v>
      </c>
      <c r="AF5671" s="3">
        <v>202425</v>
      </c>
      <c r="AG5671" s="3" t="s">
        <v>193</v>
      </c>
      <c r="AH5671" s="3">
        <v>548</v>
      </c>
      <c r="AI5671" s="3">
        <v>115</v>
      </c>
      <c r="AJ5671" s="3" t="s">
        <v>408</v>
      </c>
      <c r="AK5671" s="3">
        <v>4</v>
      </c>
      <c r="AL5671" s="3">
        <v>972.12299999999993</v>
      </c>
    </row>
    <row r="5672" spans="31:38" x14ac:dyDescent="0.25">
      <c r="AE5672" s="3" t="str">
        <f t="shared" si="166"/>
        <v>RA_550_115_4_202425</v>
      </c>
      <c r="AF5672" s="3">
        <v>202425</v>
      </c>
      <c r="AG5672" s="3" t="s">
        <v>193</v>
      </c>
      <c r="AH5672" s="3">
        <v>550</v>
      </c>
      <c r="AI5672" s="3">
        <v>115</v>
      </c>
      <c r="AJ5672" s="3" t="s">
        <v>408</v>
      </c>
      <c r="AK5672" s="3">
        <v>4</v>
      </c>
      <c r="AL5672" s="3">
        <v>1131.9059999999999</v>
      </c>
    </row>
    <row r="5673" spans="31:38" x14ac:dyDescent="0.25">
      <c r="AE5673" s="3" t="str">
        <f t="shared" si="166"/>
        <v>RA_552_115_4_202425</v>
      </c>
      <c r="AF5673" s="3">
        <v>202425</v>
      </c>
      <c r="AG5673" s="3" t="s">
        <v>193</v>
      </c>
      <c r="AH5673" s="3">
        <v>552</v>
      </c>
      <c r="AI5673" s="3">
        <v>115</v>
      </c>
      <c r="AJ5673" s="3" t="s">
        <v>408</v>
      </c>
      <c r="AK5673" s="3">
        <v>4</v>
      </c>
      <c r="AL5673" s="3">
        <v>3395.68</v>
      </c>
    </row>
    <row r="5674" spans="31:38" x14ac:dyDescent="0.25">
      <c r="AE5674" s="3" t="str">
        <f t="shared" si="166"/>
        <v>RA_562_115_4_202425</v>
      </c>
      <c r="AF5674" s="3">
        <v>202425</v>
      </c>
      <c r="AG5674" s="3" t="s">
        <v>193</v>
      </c>
      <c r="AH5674" s="3">
        <v>562</v>
      </c>
      <c r="AI5674" s="3">
        <v>115</v>
      </c>
      <c r="AJ5674" s="3" t="s">
        <v>408</v>
      </c>
      <c r="AK5674" s="3">
        <v>4</v>
      </c>
      <c r="AL5674" s="3">
        <v>1503.7809999999999</v>
      </c>
    </row>
    <row r="5675" spans="31:38" x14ac:dyDescent="0.25">
      <c r="AE5675" s="3" t="str">
        <f t="shared" si="166"/>
        <v>RA_566_115_4_202425</v>
      </c>
      <c r="AF5675" s="3">
        <v>202425</v>
      </c>
      <c r="AG5675" s="3" t="s">
        <v>193</v>
      </c>
      <c r="AH5675" s="3">
        <v>566</v>
      </c>
      <c r="AI5675" s="3">
        <v>115</v>
      </c>
      <c r="AJ5675" s="3" t="s">
        <v>408</v>
      </c>
      <c r="AK5675" s="3">
        <v>4</v>
      </c>
      <c r="AL5675" s="3">
        <v>2675.8249999999998</v>
      </c>
    </row>
    <row r="5676" spans="31:38" x14ac:dyDescent="0.25">
      <c r="AE5676" s="3" t="str">
        <f t="shared" si="166"/>
        <v>RA_568_115_4_202425</v>
      </c>
      <c r="AF5676" s="3">
        <v>202425</v>
      </c>
      <c r="AG5676" s="3" t="s">
        <v>193</v>
      </c>
      <c r="AH5676" s="3">
        <v>568</v>
      </c>
      <c r="AI5676" s="3">
        <v>115</v>
      </c>
      <c r="AJ5676" s="3" t="s">
        <v>408</v>
      </c>
      <c r="AK5676" s="3">
        <v>4</v>
      </c>
      <c r="AL5676" s="3">
        <v>0</v>
      </c>
    </row>
    <row r="5677" spans="31:38" x14ac:dyDescent="0.25">
      <c r="AE5677" s="3" t="str">
        <f t="shared" si="166"/>
        <v>RA_572_115_4_202425</v>
      </c>
      <c r="AF5677" s="3">
        <v>202425</v>
      </c>
      <c r="AG5677" s="3" t="s">
        <v>193</v>
      </c>
      <c r="AH5677" s="3">
        <v>572</v>
      </c>
      <c r="AI5677" s="3">
        <v>115</v>
      </c>
      <c r="AJ5677" s="3" t="s">
        <v>408</v>
      </c>
      <c r="AK5677" s="3">
        <v>4</v>
      </c>
      <c r="AL5677" s="3">
        <v>444</v>
      </c>
    </row>
    <row r="5678" spans="31:38" x14ac:dyDescent="0.25">
      <c r="AE5678" s="3" t="str">
        <f t="shared" si="166"/>
        <v>RA_574_115_4_202425</v>
      </c>
      <c r="AF5678" s="3">
        <v>202425</v>
      </c>
      <c r="AG5678" s="3" t="s">
        <v>193</v>
      </c>
      <c r="AH5678" s="3">
        <v>574</v>
      </c>
      <c r="AI5678" s="3">
        <v>115</v>
      </c>
      <c r="AJ5678" s="3" t="s">
        <v>408</v>
      </c>
      <c r="AK5678" s="3">
        <v>4</v>
      </c>
      <c r="AL5678" s="3">
        <v>243.29300000000001</v>
      </c>
    </row>
    <row r="5679" spans="31:38" x14ac:dyDescent="0.25">
      <c r="AE5679" s="3" t="str">
        <f t="shared" si="166"/>
        <v>RA_576_115_4_202425</v>
      </c>
      <c r="AF5679" s="3">
        <v>202425</v>
      </c>
      <c r="AG5679" s="3" t="s">
        <v>193</v>
      </c>
      <c r="AH5679" s="3">
        <v>576</v>
      </c>
      <c r="AI5679" s="3">
        <v>115</v>
      </c>
      <c r="AJ5679" s="3" t="s">
        <v>408</v>
      </c>
      <c r="AK5679" s="3">
        <v>4</v>
      </c>
      <c r="AL5679" s="3">
        <v>0</v>
      </c>
    </row>
    <row r="5680" spans="31:38" x14ac:dyDescent="0.25">
      <c r="AE5680" s="3" t="str">
        <f t="shared" si="166"/>
        <v>RA_582_115_4_202425</v>
      </c>
      <c r="AF5680" s="3">
        <v>202425</v>
      </c>
      <c r="AG5680" s="3" t="s">
        <v>193</v>
      </c>
      <c r="AH5680" s="3">
        <v>582</v>
      </c>
      <c r="AI5680" s="3">
        <v>115</v>
      </c>
      <c r="AJ5680" s="3" t="s">
        <v>408</v>
      </c>
      <c r="AK5680" s="3">
        <v>4</v>
      </c>
      <c r="AL5680" s="3">
        <v>243</v>
      </c>
    </row>
    <row r="5681" spans="31:38" x14ac:dyDescent="0.25">
      <c r="AE5681" s="3" t="str">
        <f t="shared" si="166"/>
        <v>RA_586_115_4_202425</v>
      </c>
      <c r="AF5681" s="3">
        <v>202425</v>
      </c>
      <c r="AG5681" s="3" t="s">
        <v>193</v>
      </c>
      <c r="AH5681" s="3">
        <v>586</v>
      </c>
      <c r="AI5681" s="3">
        <v>115</v>
      </c>
      <c r="AJ5681" s="3" t="s">
        <v>408</v>
      </c>
      <c r="AK5681" s="3">
        <v>4</v>
      </c>
      <c r="AL5681" s="3">
        <v>401.82799999999997</v>
      </c>
    </row>
    <row r="5682" spans="31:38" x14ac:dyDescent="0.25">
      <c r="AE5682" s="3" t="str">
        <f t="shared" si="166"/>
        <v>RA_544_115_4_202425</v>
      </c>
      <c r="AF5682" s="3">
        <v>202425</v>
      </c>
      <c r="AG5682" s="3" t="s">
        <v>193</v>
      </c>
      <c r="AH5682" s="3">
        <v>544</v>
      </c>
      <c r="AI5682" s="3">
        <v>115</v>
      </c>
      <c r="AJ5682" s="3" t="s">
        <v>408</v>
      </c>
      <c r="AK5682" s="3">
        <v>4</v>
      </c>
      <c r="AL5682" s="3">
        <v>3355.5732887102399</v>
      </c>
    </row>
    <row r="5683" spans="31:38" x14ac:dyDescent="0.25">
      <c r="AE5683" s="3" t="str">
        <f t="shared" si="166"/>
        <v>RA_584_115_4_202425</v>
      </c>
      <c r="AF5683" s="3">
        <v>202425</v>
      </c>
      <c r="AG5683" s="3" t="s">
        <v>193</v>
      </c>
      <c r="AH5683" s="3">
        <v>584</v>
      </c>
      <c r="AI5683" s="3">
        <v>115</v>
      </c>
      <c r="AJ5683" s="3" t="s">
        <v>408</v>
      </c>
      <c r="AK5683" s="3">
        <v>4</v>
      </c>
      <c r="AL5683" s="3">
        <v>325</v>
      </c>
    </row>
    <row r="5684" spans="31:38" x14ac:dyDescent="0.25">
      <c r="AE5684" s="3" t="str">
        <f t="shared" si="166"/>
        <v>RA_520_115_4_202425</v>
      </c>
      <c r="AF5684" s="3">
        <v>202425</v>
      </c>
      <c r="AG5684" s="3" t="s">
        <v>193</v>
      </c>
      <c r="AH5684" s="3">
        <v>520</v>
      </c>
      <c r="AI5684" s="3">
        <v>115</v>
      </c>
      <c r="AJ5684" s="3" t="s">
        <v>408</v>
      </c>
      <c r="AK5684" s="3">
        <v>4</v>
      </c>
      <c r="AL5684" s="3">
        <v>3349.9350000000004</v>
      </c>
    </row>
    <row r="5685" spans="31:38" x14ac:dyDescent="0.25">
      <c r="AE5685" s="3" t="str">
        <f t="shared" si="166"/>
        <v>RA_514_115_4_202425</v>
      </c>
      <c r="AF5685" s="3">
        <v>202425</v>
      </c>
      <c r="AG5685" s="3" t="s">
        <v>193</v>
      </c>
      <c r="AH5685" s="3">
        <v>514</v>
      </c>
      <c r="AI5685" s="3">
        <v>115</v>
      </c>
      <c r="AJ5685" s="3" t="s">
        <v>408</v>
      </c>
      <c r="AK5685" s="3">
        <v>4</v>
      </c>
      <c r="AL5685" s="3">
        <v>1857.874</v>
      </c>
    </row>
    <row r="5686" spans="31:38" x14ac:dyDescent="0.25">
      <c r="AE5686" s="3" t="str">
        <f t="shared" si="166"/>
        <v>RA_542_115_4_202425</v>
      </c>
      <c r="AF5686" s="3">
        <v>202425</v>
      </c>
      <c r="AG5686" s="3" t="s">
        <v>193</v>
      </c>
      <c r="AH5686" s="3">
        <v>542</v>
      </c>
      <c r="AI5686" s="3">
        <v>115</v>
      </c>
      <c r="AJ5686" s="3" t="s">
        <v>408</v>
      </c>
      <c r="AK5686" s="3">
        <v>4</v>
      </c>
      <c r="AL5686" s="3">
        <v>2767.857</v>
      </c>
    </row>
    <row r="5687" spans="31:38" x14ac:dyDescent="0.25">
      <c r="AE5687" s="3" t="str">
        <f t="shared" si="166"/>
        <v>RA_512_115_4_202425</v>
      </c>
      <c r="AF5687" s="3">
        <v>202425</v>
      </c>
      <c r="AG5687" s="3" t="s">
        <v>193</v>
      </c>
      <c r="AH5687" s="3">
        <v>512</v>
      </c>
      <c r="AI5687" s="3">
        <v>115</v>
      </c>
      <c r="AJ5687" s="3" t="s">
        <v>408</v>
      </c>
      <c r="AK5687" s="3">
        <v>4</v>
      </c>
      <c r="AL5687" s="3">
        <v>1758.8284000000001</v>
      </c>
    </row>
    <row r="5688" spans="31:38" x14ac:dyDescent="0.25">
      <c r="AE5688" s="3" t="str">
        <f t="shared" si="166"/>
        <v>RA_518_115_4_202425</v>
      </c>
      <c r="AF5688" s="3">
        <v>202425</v>
      </c>
      <c r="AG5688" s="3" t="s">
        <v>193</v>
      </c>
      <c r="AH5688" s="3">
        <v>518</v>
      </c>
      <c r="AI5688" s="3">
        <v>115</v>
      </c>
      <c r="AJ5688" s="3" t="s">
        <v>408</v>
      </c>
      <c r="AK5688" s="3">
        <v>4</v>
      </c>
      <c r="AL5688" s="3">
        <v>7009.1179999999995</v>
      </c>
    </row>
    <row r="5689" spans="31:38" x14ac:dyDescent="0.25">
      <c r="AE5689" s="3" t="str">
        <f t="shared" si="166"/>
        <v>RA_522_115_4_202425</v>
      </c>
      <c r="AF5689" s="3">
        <v>202425</v>
      </c>
      <c r="AG5689" s="3" t="s">
        <v>193</v>
      </c>
      <c r="AH5689" s="3">
        <v>522</v>
      </c>
      <c r="AI5689" s="3">
        <v>115</v>
      </c>
      <c r="AJ5689" s="3" t="s">
        <v>408</v>
      </c>
      <c r="AK5689" s="3">
        <v>4</v>
      </c>
      <c r="AL5689" s="3">
        <v>1995.422</v>
      </c>
    </row>
    <row r="5690" spans="31:38" x14ac:dyDescent="0.25">
      <c r="AE5690" s="3" t="str">
        <f t="shared" si="166"/>
        <v>RA_524_115_4_202425</v>
      </c>
      <c r="AF5690" s="3">
        <v>202425</v>
      </c>
      <c r="AG5690" s="3" t="s">
        <v>193</v>
      </c>
      <c r="AH5690" s="3">
        <v>524</v>
      </c>
      <c r="AI5690" s="3">
        <v>115</v>
      </c>
      <c r="AJ5690" s="3" t="s">
        <v>408</v>
      </c>
      <c r="AK5690" s="3">
        <v>4</v>
      </c>
      <c r="AL5690" s="3">
        <v>1571.98</v>
      </c>
    </row>
    <row r="5691" spans="31:38" x14ac:dyDescent="0.25">
      <c r="AE5691" s="3" t="str">
        <f t="shared" si="166"/>
        <v>RA_526_115_4_202425</v>
      </c>
      <c r="AF5691" s="3">
        <v>202425</v>
      </c>
      <c r="AG5691" s="3" t="s">
        <v>193</v>
      </c>
      <c r="AH5691" s="3">
        <v>526</v>
      </c>
      <c r="AI5691" s="3">
        <v>115</v>
      </c>
      <c r="AJ5691" s="3" t="s">
        <v>408</v>
      </c>
      <c r="AK5691" s="3">
        <v>4</v>
      </c>
      <c r="AL5691" s="3">
        <v>2486.677086883843</v>
      </c>
    </row>
    <row r="5692" spans="31:38" x14ac:dyDescent="0.25">
      <c r="AE5692" s="3" t="str">
        <f t="shared" si="166"/>
        <v>RA_538_115_4_202425</v>
      </c>
      <c r="AF5692" s="3">
        <v>202425</v>
      </c>
      <c r="AG5692" s="3" t="s">
        <v>193</v>
      </c>
      <c r="AH5692" s="3">
        <v>538</v>
      </c>
      <c r="AI5692" s="3">
        <v>115</v>
      </c>
      <c r="AJ5692" s="3" t="s">
        <v>408</v>
      </c>
      <c r="AK5692" s="3">
        <v>4</v>
      </c>
      <c r="AL5692" s="3">
        <v>822.77499999999998</v>
      </c>
    </row>
    <row r="5693" spans="31:38" x14ac:dyDescent="0.25">
      <c r="AE5693" s="3" t="str">
        <f t="shared" si="166"/>
        <v>RA_516_115_4_202425</v>
      </c>
      <c r="AF5693" s="3">
        <v>202425</v>
      </c>
      <c r="AG5693" s="3" t="s">
        <v>193</v>
      </c>
      <c r="AH5693" s="3">
        <v>516</v>
      </c>
      <c r="AI5693" s="3">
        <v>115</v>
      </c>
      <c r="AJ5693" s="3" t="s">
        <v>408</v>
      </c>
      <c r="AK5693" s="3">
        <v>4</v>
      </c>
      <c r="AL5693" s="3">
        <v>6293.7029999999959</v>
      </c>
    </row>
    <row r="5694" spans="31:38" x14ac:dyDescent="0.25">
      <c r="AE5694" s="3" t="str">
        <f t="shared" si="166"/>
        <v>RA_540_115_4_202425</v>
      </c>
      <c r="AF5694" s="3">
        <v>202425</v>
      </c>
      <c r="AG5694" s="3" t="s">
        <v>193</v>
      </c>
      <c r="AH5694" s="3">
        <v>540</v>
      </c>
      <c r="AI5694" s="3">
        <v>115</v>
      </c>
      <c r="AJ5694" s="3" t="s">
        <v>408</v>
      </c>
      <c r="AK5694" s="3">
        <v>4</v>
      </c>
      <c r="AL5694" s="3">
        <v>2050.9159999999997</v>
      </c>
    </row>
    <row r="5695" spans="31:38" x14ac:dyDescent="0.25">
      <c r="AE5695" s="3" t="str">
        <f t="shared" si="166"/>
        <v>RA_528_115_4_202425</v>
      </c>
      <c r="AF5695" s="3">
        <v>202425</v>
      </c>
      <c r="AG5695" s="3" t="s">
        <v>193</v>
      </c>
      <c r="AH5695" s="3">
        <v>528</v>
      </c>
      <c r="AI5695" s="3">
        <v>115</v>
      </c>
      <c r="AJ5695" s="3" t="s">
        <v>408</v>
      </c>
      <c r="AK5695" s="3">
        <v>4</v>
      </c>
      <c r="AL5695" s="3">
        <v>5836</v>
      </c>
    </row>
    <row r="5696" spans="31:38" x14ac:dyDescent="0.25">
      <c r="AE5696" s="3" t="str">
        <f t="shared" si="166"/>
        <v>RA_536_115_4_202425</v>
      </c>
      <c r="AF5696" s="3">
        <v>202425</v>
      </c>
      <c r="AG5696" s="3" t="s">
        <v>193</v>
      </c>
      <c r="AH5696" s="3">
        <v>536</v>
      </c>
      <c r="AI5696" s="3">
        <v>115</v>
      </c>
      <c r="AJ5696" s="3" t="s">
        <v>408</v>
      </c>
      <c r="AK5696" s="3">
        <v>4</v>
      </c>
      <c r="AL5696" s="3">
        <v>1804.84</v>
      </c>
    </row>
    <row r="5697" spans="31:38" x14ac:dyDescent="0.25">
      <c r="AE5697" s="3" t="str">
        <f t="shared" si="166"/>
        <v>RA_534_115_4_202425</v>
      </c>
      <c r="AF5697" s="3">
        <v>202425</v>
      </c>
      <c r="AG5697" s="3" t="s">
        <v>193</v>
      </c>
      <c r="AH5697" s="3">
        <v>534</v>
      </c>
      <c r="AI5697" s="3">
        <v>115</v>
      </c>
      <c r="AJ5697" s="3" t="s">
        <v>408</v>
      </c>
      <c r="AK5697" s="3">
        <v>4</v>
      </c>
      <c r="AL5697" s="3">
        <v>3948.8890000000001</v>
      </c>
    </row>
    <row r="5698" spans="31:38" x14ac:dyDescent="0.25">
      <c r="AE5698" s="3" t="str">
        <f t="shared" si="166"/>
        <v>RA_532_115_4_202425</v>
      </c>
      <c r="AF5698" s="3">
        <v>202425</v>
      </c>
      <c r="AG5698" s="3" t="s">
        <v>193</v>
      </c>
      <c r="AH5698" s="3">
        <v>532</v>
      </c>
      <c r="AI5698" s="3">
        <v>115</v>
      </c>
      <c r="AJ5698" s="3" t="s">
        <v>408</v>
      </c>
      <c r="AK5698" s="3">
        <v>4</v>
      </c>
      <c r="AL5698" s="3">
        <v>5055</v>
      </c>
    </row>
    <row r="5699" spans="31:38" x14ac:dyDescent="0.25">
      <c r="AE5699" s="3" t="str">
        <f t="shared" si="166"/>
        <v>RA_530_115_4_202425</v>
      </c>
      <c r="AF5699" s="3">
        <v>202425</v>
      </c>
      <c r="AG5699" s="3" t="s">
        <v>193</v>
      </c>
      <c r="AH5699" s="3">
        <v>530</v>
      </c>
      <c r="AI5699" s="3">
        <v>115</v>
      </c>
      <c r="AJ5699" s="3" t="s">
        <v>408</v>
      </c>
      <c r="AK5699" s="3">
        <v>4</v>
      </c>
      <c r="AL5699" s="3">
        <v>1872.751</v>
      </c>
    </row>
    <row r="5700" spans="31:38" x14ac:dyDescent="0.25">
      <c r="AE5700" s="3" t="str">
        <f t="shared" ref="AE5700:AE5763" si="167">AG5700&amp;"_"&amp;AH5700&amp;"_"&amp;AI5700&amp;"_"&amp;AK5700&amp;"_"&amp;AF5700</f>
        <v>RA_564_116_4_202526</v>
      </c>
      <c r="AF5700" s="3">
        <v>202526</v>
      </c>
      <c r="AG5700" s="3" t="s">
        <v>193</v>
      </c>
      <c r="AH5700" s="3">
        <v>564</v>
      </c>
      <c r="AI5700" s="3">
        <v>116</v>
      </c>
      <c r="AJ5700" s="3" t="s">
        <v>409</v>
      </c>
      <c r="AK5700" s="3">
        <v>4</v>
      </c>
      <c r="AL5700" s="3">
        <v>6328.3365000000003</v>
      </c>
    </row>
    <row r="5701" spans="31:38" x14ac:dyDescent="0.25">
      <c r="AE5701" s="3" t="str">
        <f t="shared" si="167"/>
        <v>RA_544_116_4_202526</v>
      </c>
      <c r="AF5701" s="3">
        <v>202526</v>
      </c>
      <c r="AG5701" s="3" t="s">
        <v>193</v>
      </c>
      <c r="AH5701" s="3">
        <v>544</v>
      </c>
      <c r="AI5701" s="3">
        <v>116</v>
      </c>
      <c r="AJ5701" s="3" t="s">
        <v>409</v>
      </c>
      <c r="AK5701" s="3">
        <v>4</v>
      </c>
      <c r="AL5701" s="3">
        <v>2852.6719290553947</v>
      </c>
    </row>
    <row r="5702" spans="31:38" x14ac:dyDescent="0.25">
      <c r="AE5702" s="3" t="str">
        <f t="shared" si="167"/>
        <v>RA_546_116_4_202526</v>
      </c>
      <c r="AF5702" s="3">
        <v>202526</v>
      </c>
      <c r="AG5702" s="3" t="s">
        <v>193</v>
      </c>
      <c r="AH5702" s="3">
        <v>546</v>
      </c>
      <c r="AI5702" s="3">
        <v>116</v>
      </c>
      <c r="AJ5702" s="3" t="s">
        <v>409</v>
      </c>
      <c r="AK5702" s="3">
        <v>4</v>
      </c>
      <c r="AL5702" s="3">
        <v>1899</v>
      </c>
    </row>
    <row r="5703" spans="31:38" x14ac:dyDescent="0.25">
      <c r="AE5703" s="3" t="str">
        <f t="shared" si="167"/>
        <v>RA_548_116_4_202526</v>
      </c>
      <c r="AF5703" s="3">
        <v>202526</v>
      </c>
      <c r="AG5703" s="3" t="s">
        <v>193</v>
      </c>
      <c r="AH5703" s="3">
        <v>548</v>
      </c>
      <c r="AI5703" s="3">
        <v>116</v>
      </c>
      <c r="AJ5703" s="3" t="s">
        <v>409</v>
      </c>
      <c r="AK5703" s="3">
        <v>4</v>
      </c>
      <c r="AL5703" s="3">
        <v>1895.6479999999999</v>
      </c>
    </row>
    <row r="5704" spans="31:38" x14ac:dyDescent="0.25">
      <c r="AE5704" s="3" t="str">
        <f t="shared" si="167"/>
        <v>RA_550_116_4_202526</v>
      </c>
      <c r="AF5704" s="3">
        <v>202526</v>
      </c>
      <c r="AG5704" s="3" t="s">
        <v>193</v>
      </c>
      <c r="AH5704" s="3">
        <v>550</v>
      </c>
      <c r="AI5704" s="3">
        <v>116</v>
      </c>
      <c r="AJ5704" s="3" t="s">
        <v>409</v>
      </c>
      <c r="AK5704" s="3">
        <v>4</v>
      </c>
      <c r="AL5704" s="3">
        <v>2582.047</v>
      </c>
    </row>
    <row r="5705" spans="31:38" x14ac:dyDescent="0.25">
      <c r="AE5705" s="3" t="str">
        <f t="shared" si="167"/>
        <v>RA_552_116_4_202526</v>
      </c>
      <c r="AF5705" s="3">
        <v>202526</v>
      </c>
      <c r="AG5705" s="3" t="s">
        <v>193</v>
      </c>
      <c r="AH5705" s="3">
        <v>552</v>
      </c>
      <c r="AI5705" s="3">
        <v>116</v>
      </c>
      <c r="AJ5705" s="3" t="s">
        <v>409</v>
      </c>
      <c r="AK5705" s="3">
        <v>4</v>
      </c>
      <c r="AL5705" s="3">
        <v>5950.8059999999996</v>
      </c>
    </row>
    <row r="5706" spans="31:38" x14ac:dyDescent="0.25">
      <c r="AE5706" s="3" t="str">
        <f t="shared" si="167"/>
        <v>RA_562_116_4_202526</v>
      </c>
      <c r="AF5706" s="3">
        <v>202526</v>
      </c>
      <c r="AG5706" s="3" t="s">
        <v>193</v>
      </c>
      <c r="AH5706" s="3">
        <v>562</v>
      </c>
      <c r="AI5706" s="3">
        <v>116</v>
      </c>
      <c r="AJ5706" s="3" t="s">
        <v>409</v>
      </c>
      <c r="AK5706" s="3">
        <v>4</v>
      </c>
      <c r="AL5706" s="3">
        <v>0</v>
      </c>
    </row>
    <row r="5707" spans="31:38" x14ac:dyDescent="0.25">
      <c r="AE5707" s="3" t="str">
        <f t="shared" si="167"/>
        <v>RA_545_116_4_202526</v>
      </c>
      <c r="AF5707" s="3">
        <v>202526</v>
      </c>
      <c r="AG5707" s="3" t="s">
        <v>193</v>
      </c>
      <c r="AH5707" s="3">
        <v>545</v>
      </c>
      <c r="AI5707" s="3">
        <v>116</v>
      </c>
      <c r="AJ5707" s="3" t="s">
        <v>409</v>
      </c>
      <c r="AK5707" s="3">
        <v>4</v>
      </c>
      <c r="AL5707" s="3">
        <v>2582.7099999999996</v>
      </c>
    </row>
    <row r="5708" spans="31:38" x14ac:dyDescent="0.25">
      <c r="AE5708" s="3" t="str">
        <f t="shared" si="167"/>
        <v>RA_566_116_4_202526</v>
      </c>
      <c r="AF5708" s="3">
        <v>202526</v>
      </c>
      <c r="AG5708" s="3" t="s">
        <v>193</v>
      </c>
      <c r="AH5708" s="3">
        <v>566</v>
      </c>
      <c r="AI5708" s="3">
        <v>116</v>
      </c>
      <c r="AJ5708" s="3" t="s">
        <v>409</v>
      </c>
      <c r="AK5708" s="3">
        <v>4</v>
      </c>
      <c r="AL5708" s="3">
        <v>0</v>
      </c>
    </row>
    <row r="5709" spans="31:38" x14ac:dyDescent="0.25">
      <c r="AE5709" s="3" t="str">
        <f t="shared" si="167"/>
        <v>RA_568_116_4_202526</v>
      </c>
      <c r="AF5709" s="3">
        <v>202526</v>
      </c>
      <c r="AG5709" s="3" t="s">
        <v>193</v>
      </c>
      <c r="AH5709" s="3">
        <v>568</v>
      </c>
      <c r="AI5709" s="3">
        <v>116</v>
      </c>
      <c r="AJ5709" s="3" t="s">
        <v>409</v>
      </c>
      <c r="AK5709" s="3">
        <v>4</v>
      </c>
      <c r="AL5709" s="3">
        <v>2964.0940000000001</v>
      </c>
    </row>
    <row r="5710" spans="31:38" x14ac:dyDescent="0.25">
      <c r="AE5710" s="3" t="str">
        <f t="shared" si="167"/>
        <v>RA_572_116_4_202526</v>
      </c>
      <c r="AF5710" s="3">
        <v>202526</v>
      </c>
      <c r="AG5710" s="3" t="s">
        <v>193</v>
      </c>
      <c r="AH5710" s="3">
        <v>572</v>
      </c>
      <c r="AI5710" s="3">
        <v>116</v>
      </c>
      <c r="AJ5710" s="3" t="s">
        <v>409</v>
      </c>
      <c r="AK5710" s="3">
        <v>4</v>
      </c>
      <c r="AL5710" s="3">
        <v>646</v>
      </c>
    </row>
    <row r="5711" spans="31:38" x14ac:dyDescent="0.25">
      <c r="AE5711" s="3" t="str">
        <f t="shared" si="167"/>
        <v>RA_574_116_4_202526</v>
      </c>
      <c r="AF5711" s="3">
        <v>202526</v>
      </c>
      <c r="AG5711" s="3" t="s">
        <v>193</v>
      </c>
      <c r="AH5711" s="3">
        <v>574</v>
      </c>
      <c r="AI5711" s="3">
        <v>116</v>
      </c>
      <c r="AJ5711" s="3" t="s">
        <v>409</v>
      </c>
      <c r="AK5711" s="3">
        <v>4</v>
      </c>
      <c r="AL5711" s="3">
        <v>184.38300000000001</v>
      </c>
    </row>
    <row r="5712" spans="31:38" x14ac:dyDescent="0.25">
      <c r="AE5712" s="3" t="str">
        <f t="shared" si="167"/>
        <v>RA_576_116_4_202526</v>
      </c>
      <c r="AF5712" s="3">
        <v>202526</v>
      </c>
      <c r="AG5712" s="3" t="s">
        <v>193</v>
      </c>
      <c r="AH5712" s="3">
        <v>576</v>
      </c>
      <c r="AI5712" s="3">
        <v>116</v>
      </c>
      <c r="AJ5712" s="3" t="s">
        <v>409</v>
      </c>
      <c r="AK5712" s="3">
        <v>4</v>
      </c>
      <c r="AL5712" s="3">
        <v>0</v>
      </c>
    </row>
    <row r="5713" spans="31:38" x14ac:dyDescent="0.25">
      <c r="AE5713" s="3" t="str">
        <f t="shared" si="167"/>
        <v>RA_582_116_4_202526</v>
      </c>
      <c r="AF5713" s="3">
        <v>202526</v>
      </c>
      <c r="AG5713" s="3" t="s">
        <v>193</v>
      </c>
      <c r="AH5713" s="3">
        <v>582</v>
      </c>
      <c r="AI5713" s="3">
        <v>116</v>
      </c>
      <c r="AJ5713" s="3" t="s">
        <v>409</v>
      </c>
      <c r="AK5713" s="3">
        <v>4</v>
      </c>
      <c r="AL5713" s="3">
        <v>244.62799999999999</v>
      </c>
    </row>
    <row r="5714" spans="31:38" x14ac:dyDescent="0.25">
      <c r="AE5714" s="3" t="str">
        <f t="shared" si="167"/>
        <v>RA_584_116_4_202526</v>
      </c>
      <c r="AF5714" s="3">
        <v>202526</v>
      </c>
      <c r="AG5714" s="3" t="s">
        <v>193</v>
      </c>
      <c r="AH5714" s="3">
        <v>584</v>
      </c>
      <c r="AI5714" s="3">
        <v>116</v>
      </c>
      <c r="AJ5714" s="3" t="s">
        <v>409</v>
      </c>
      <c r="AK5714" s="3">
        <v>4</v>
      </c>
      <c r="AL5714" s="3">
        <v>232</v>
      </c>
    </row>
    <row r="5715" spans="31:38" x14ac:dyDescent="0.25">
      <c r="AE5715" s="3" t="str">
        <f t="shared" si="167"/>
        <v>RA_586_116_4_202526</v>
      </c>
      <c r="AF5715" s="3">
        <v>202526</v>
      </c>
      <c r="AG5715" s="3" t="s">
        <v>193</v>
      </c>
      <c r="AH5715" s="3">
        <v>586</v>
      </c>
      <c r="AI5715" s="3">
        <v>116</v>
      </c>
      <c r="AJ5715" s="3" t="s">
        <v>409</v>
      </c>
      <c r="AK5715" s="3">
        <v>4</v>
      </c>
      <c r="AL5715" s="3">
        <v>277.41399999999999</v>
      </c>
    </row>
    <row r="5716" spans="31:38" x14ac:dyDescent="0.25">
      <c r="AE5716" s="3" t="str">
        <f t="shared" si="167"/>
        <v>RA_522_116_4_202526</v>
      </c>
      <c r="AF5716" s="3">
        <v>202526</v>
      </c>
      <c r="AG5716" s="3" t="s">
        <v>193</v>
      </c>
      <c r="AH5716" s="3">
        <v>522</v>
      </c>
      <c r="AI5716" s="3">
        <v>116</v>
      </c>
      <c r="AJ5716" s="3" t="s">
        <v>409</v>
      </c>
      <c r="AK5716" s="3">
        <v>4</v>
      </c>
      <c r="AL5716" s="3">
        <v>2650.8809999999994</v>
      </c>
    </row>
    <row r="5717" spans="31:38" x14ac:dyDescent="0.25">
      <c r="AE5717" s="3" t="str">
        <f t="shared" si="167"/>
        <v>RA_542_116_4_202526</v>
      </c>
      <c r="AF5717" s="3">
        <v>202526</v>
      </c>
      <c r="AG5717" s="3" t="s">
        <v>193</v>
      </c>
      <c r="AH5717" s="3">
        <v>542</v>
      </c>
      <c r="AI5717" s="3">
        <v>116</v>
      </c>
      <c r="AJ5717" s="3" t="s">
        <v>409</v>
      </c>
      <c r="AK5717" s="3">
        <v>4</v>
      </c>
      <c r="AL5717" s="3">
        <v>1706.673</v>
      </c>
    </row>
    <row r="5718" spans="31:38" x14ac:dyDescent="0.25">
      <c r="AE5718" s="3" t="str">
        <f t="shared" si="167"/>
        <v>RA_512_116_4_202526</v>
      </c>
      <c r="AF5718" s="3">
        <v>202526</v>
      </c>
      <c r="AG5718" s="3" t="s">
        <v>193</v>
      </c>
      <c r="AH5718" s="3">
        <v>512</v>
      </c>
      <c r="AI5718" s="3">
        <v>116</v>
      </c>
      <c r="AJ5718" s="3" t="s">
        <v>409</v>
      </c>
      <c r="AK5718" s="3">
        <v>4</v>
      </c>
      <c r="AL5718" s="3">
        <v>2826.5369999999998</v>
      </c>
    </row>
    <row r="5719" spans="31:38" x14ac:dyDescent="0.25">
      <c r="AE5719" s="3" t="str">
        <f t="shared" si="167"/>
        <v>RA_516_116_4_202526</v>
      </c>
      <c r="AF5719" s="3">
        <v>202526</v>
      </c>
      <c r="AG5719" s="3" t="s">
        <v>193</v>
      </c>
      <c r="AH5719" s="3">
        <v>516</v>
      </c>
      <c r="AI5719" s="3">
        <v>116</v>
      </c>
      <c r="AJ5719" s="3" t="s">
        <v>409</v>
      </c>
      <c r="AK5719" s="3">
        <v>4</v>
      </c>
      <c r="AL5719" s="3">
        <v>2674.1209999999992</v>
      </c>
    </row>
    <row r="5720" spans="31:38" x14ac:dyDescent="0.25">
      <c r="AE5720" s="3" t="str">
        <f t="shared" si="167"/>
        <v>RA_520_116_4_202526</v>
      </c>
      <c r="AF5720" s="3">
        <v>202526</v>
      </c>
      <c r="AG5720" s="3" t="s">
        <v>193</v>
      </c>
      <c r="AH5720" s="3">
        <v>520</v>
      </c>
      <c r="AI5720" s="3">
        <v>116</v>
      </c>
      <c r="AJ5720" s="3" t="s">
        <v>409</v>
      </c>
      <c r="AK5720" s="3">
        <v>4</v>
      </c>
      <c r="AL5720" s="3">
        <v>5769.4969999999994</v>
      </c>
    </row>
    <row r="5721" spans="31:38" x14ac:dyDescent="0.25">
      <c r="AE5721" s="3" t="str">
        <f t="shared" si="167"/>
        <v>RA_514_116_4_202526</v>
      </c>
      <c r="AF5721" s="3">
        <v>202526</v>
      </c>
      <c r="AG5721" s="3" t="s">
        <v>193</v>
      </c>
      <c r="AH5721" s="3">
        <v>514</v>
      </c>
      <c r="AI5721" s="3">
        <v>116</v>
      </c>
      <c r="AJ5721" s="3" t="s">
        <v>409</v>
      </c>
      <c r="AK5721" s="3">
        <v>4</v>
      </c>
      <c r="AL5721" s="3">
        <v>3295.337</v>
      </c>
    </row>
    <row r="5722" spans="31:38" x14ac:dyDescent="0.25">
      <c r="AE5722" s="3" t="str">
        <f t="shared" si="167"/>
        <v>RA_524_116_4_202526</v>
      </c>
      <c r="AF5722" s="3">
        <v>202526</v>
      </c>
      <c r="AG5722" s="3" t="s">
        <v>193</v>
      </c>
      <c r="AH5722" s="3">
        <v>524</v>
      </c>
      <c r="AI5722" s="3">
        <v>116</v>
      </c>
      <c r="AJ5722" s="3" t="s">
        <v>409</v>
      </c>
      <c r="AK5722" s="3">
        <v>4</v>
      </c>
      <c r="AL5722" s="3">
        <v>3031.44</v>
      </c>
    </row>
    <row r="5723" spans="31:38" x14ac:dyDescent="0.25">
      <c r="AE5723" s="3" t="str">
        <f t="shared" si="167"/>
        <v>RA_526_116_4_202526</v>
      </c>
      <c r="AF5723" s="3">
        <v>202526</v>
      </c>
      <c r="AG5723" s="3" t="s">
        <v>193</v>
      </c>
      <c r="AH5723" s="3">
        <v>526</v>
      </c>
      <c r="AI5723" s="3">
        <v>116</v>
      </c>
      <c r="AJ5723" s="3" t="s">
        <v>409</v>
      </c>
      <c r="AK5723" s="3">
        <v>4</v>
      </c>
      <c r="AL5723" s="3">
        <v>1789</v>
      </c>
    </row>
    <row r="5724" spans="31:38" x14ac:dyDescent="0.25">
      <c r="AE5724" s="3" t="str">
        <f t="shared" si="167"/>
        <v>RA_528_116_4_202526</v>
      </c>
      <c r="AF5724" s="3">
        <v>202526</v>
      </c>
      <c r="AG5724" s="3" t="s">
        <v>193</v>
      </c>
      <c r="AH5724" s="3">
        <v>528</v>
      </c>
      <c r="AI5724" s="3">
        <v>116</v>
      </c>
      <c r="AJ5724" s="3" t="s">
        <v>409</v>
      </c>
      <c r="AK5724" s="3">
        <v>4</v>
      </c>
      <c r="AL5724" s="3">
        <v>2155</v>
      </c>
    </row>
    <row r="5725" spans="31:38" x14ac:dyDescent="0.25">
      <c r="AE5725" s="3" t="str">
        <f t="shared" si="167"/>
        <v>RA_530_116_4_202526</v>
      </c>
      <c r="AF5725" s="3">
        <v>202526</v>
      </c>
      <c r="AG5725" s="3" t="s">
        <v>193</v>
      </c>
      <c r="AH5725" s="3">
        <v>530</v>
      </c>
      <c r="AI5725" s="3">
        <v>116</v>
      </c>
      <c r="AJ5725" s="3" t="s">
        <v>409</v>
      </c>
      <c r="AK5725" s="3">
        <v>4</v>
      </c>
      <c r="AL5725" s="3">
        <v>4699.96</v>
      </c>
    </row>
    <row r="5726" spans="31:38" x14ac:dyDescent="0.25">
      <c r="AE5726" s="3" t="str">
        <f t="shared" si="167"/>
        <v>RA_532_116_4_202526</v>
      </c>
      <c r="AF5726" s="3">
        <v>202526</v>
      </c>
      <c r="AG5726" s="3" t="s">
        <v>193</v>
      </c>
      <c r="AH5726" s="3">
        <v>532</v>
      </c>
      <c r="AI5726" s="3">
        <v>116</v>
      </c>
      <c r="AJ5726" s="3" t="s">
        <v>409</v>
      </c>
      <c r="AK5726" s="3">
        <v>4</v>
      </c>
      <c r="AL5726" s="3">
        <v>10949.391</v>
      </c>
    </row>
    <row r="5727" spans="31:38" x14ac:dyDescent="0.25">
      <c r="AE5727" s="3" t="str">
        <f t="shared" si="167"/>
        <v>RA_534_116_4_202526</v>
      </c>
      <c r="AF5727" s="3">
        <v>202526</v>
      </c>
      <c r="AG5727" s="3" t="s">
        <v>193</v>
      </c>
      <c r="AH5727" s="3">
        <v>534</v>
      </c>
      <c r="AI5727" s="3">
        <v>116</v>
      </c>
      <c r="AJ5727" s="3" t="s">
        <v>409</v>
      </c>
      <c r="AK5727" s="3">
        <v>4</v>
      </c>
      <c r="AL5727" s="3">
        <v>4218.9530000000004</v>
      </c>
    </row>
    <row r="5728" spans="31:38" x14ac:dyDescent="0.25">
      <c r="AE5728" s="3" t="str">
        <f t="shared" si="167"/>
        <v>RA_536_116_4_202526</v>
      </c>
      <c r="AF5728" s="3">
        <v>202526</v>
      </c>
      <c r="AG5728" s="3" t="s">
        <v>193</v>
      </c>
      <c r="AH5728" s="3">
        <v>536</v>
      </c>
      <c r="AI5728" s="3">
        <v>116</v>
      </c>
      <c r="AJ5728" s="3" t="s">
        <v>409</v>
      </c>
      <c r="AK5728" s="3">
        <v>4</v>
      </c>
      <c r="AL5728" s="3">
        <v>2037.3589999999999</v>
      </c>
    </row>
    <row r="5729" spans="31:38" x14ac:dyDescent="0.25">
      <c r="AE5729" s="3" t="str">
        <f t="shared" si="167"/>
        <v>RA_538_116_4_202526</v>
      </c>
      <c r="AF5729" s="3">
        <v>202526</v>
      </c>
      <c r="AG5729" s="3" t="s">
        <v>193</v>
      </c>
      <c r="AH5729" s="3">
        <v>538</v>
      </c>
      <c r="AI5729" s="3">
        <v>116</v>
      </c>
      <c r="AJ5729" s="3" t="s">
        <v>409</v>
      </c>
      <c r="AK5729" s="3">
        <v>4</v>
      </c>
      <c r="AL5729" s="3">
        <v>1704.5119999999999</v>
      </c>
    </row>
    <row r="5730" spans="31:38" x14ac:dyDescent="0.25">
      <c r="AE5730" s="3" t="str">
        <f t="shared" si="167"/>
        <v>RA_540_116_4_202526</v>
      </c>
      <c r="AF5730" s="3">
        <v>202526</v>
      </c>
      <c r="AG5730" s="3" t="s">
        <v>193</v>
      </c>
      <c r="AH5730" s="3">
        <v>540</v>
      </c>
      <c r="AI5730" s="3">
        <v>116</v>
      </c>
      <c r="AJ5730" s="3" t="s">
        <v>409</v>
      </c>
      <c r="AK5730" s="3">
        <v>4</v>
      </c>
      <c r="AL5730" s="3">
        <v>4266.9390000000003</v>
      </c>
    </row>
    <row r="5731" spans="31:38" x14ac:dyDescent="0.25">
      <c r="AE5731" s="3" t="str">
        <f t="shared" si="167"/>
        <v>RA_518_116_4_202526</v>
      </c>
      <c r="AF5731" s="3">
        <v>202526</v>
      </c>
      <c r="AG5731" s="3" t="s">
        <v>193</v>
      </c>
      <c r="AH5731" s="3">
        <v>518</v>
      </c>
      <c r="AI5731" s="3">
        <v>116</v>
      </c>
      <c r="AJ5731" s="3" t="s">
        <v>409</v>
      </c>
      <c r="AK5731" s="3">
        <v>4</v>
      </c>
      <c r="AL5731" s="3">
        <v>1309.7103865320662</v>
      </c>
    </row>
    <row r="5732" spans="31:38" x14ac:dyDescent="0.25">
      <c r="AE5732" s="3" t="str">
        <f t="shared" si="167"/>
        <v>RA_562_116_4_202425</v>
      </c>
      <c r="AF5732" s="3">
        <v>202425</v>
      </c>
      <c r="AG5732" s="3" t="s">
        <v>193</v>
      </c>
      <c r="AH5732" s="3">
        <v>562</v>
      </c>
      <c r="AI5732" s="3">
        <v>116</v>
      </c>
      <c r="AJ5732" s="3" t="s">
        <v>409</v>
      </c>
      <c r="AK5732" s="3">
        <v>4</v>
      </c>
      <c r="AL5732" s="3">
        <v>0</v>
      </c>
    </row>
    <row r="5733" spans="31:38" x14ac:dyDescent="0.25">
      <c r="AE5733" s="3" t="str">
        <f t="shared" si="167"/>
        <v>RA_552_116_4_202425</v>
      </c>
      <c r="AF5733" s="3">
        <v>202425</v>
      </c>
      <c r="AG5733" s="3" t="s">
        <v>193</v>
      </c>
      <c r="AH5733" s="3">
        <v>552</v>
      </c>
      <c r="AI5733" s="3">
        <v>116</v>
      </c>
      <c r="AJ5733" s="3" t="s">
        <v>409</v>
      </c>
      <c r="AK5733" s="3">
        <v>4</v>
      </c>
      <c r="AL5733" s="3">
        <v>5774.3249999999998</v>
      </c>
    </row>
    <row r="5734" spans="31:38" x14ac:dyDescent="0.25">
      <c r="AE5734" s="3" t="str">
        <f t="shared" si="167"/>
        <v>RA_550_116_4_202425</v>
      </c>
      <c r="AF5734" s="3">
        <v>202425</v>
      </c>
      <c r="AG5734" s="3" t="s">
        <v>193</v>
      </c>
      <c r="AH5734" s="3">
        <v>550</v>
      </c>
      <c r="AI5734" s="3">
        <v>116</v>
      </c>
      <c r="AJ5734" s="3" t="s">
        <v>409</v>
      </c>
      <c r="AK5734" s="3">
        <v>4</v>
      </c>
      <c r="AL5734" s="3">
        <v>2531.9160000000002</v>
      </c>
    </row>
    <row r="5735" spans="31:38" x14ac:dyDescent="0.25">
      <c r="AE5735" s="3" t="str">
        <f t="shared" si="167"/>
        <v>RA_548_116_4_202425</v>
      </c>
      <c r="AF5735" s="3">
        <v>202425</v>
      </c>
      <c r="AG5735" s="3" t="s">
        <v>193</v>
      </c>
      <c r="AH5735" s="3">
        <v>548</v>
      </c>
      <c r="AI5735" s="3">
        <v>116</v>
      </c>
      <c r="AJ5735" s="3" t="s">
        <v>409</v>
      </c>
      <c r="AK5735" s="3">
        <v>4</v>
      </c>
      <c r="AL5735" s="3">
        <v>1799.633</v>
      </c>
    </row>
    <row r="5736" spans="31:38" x14ac:dyDescent="0.25">
      <c r="AE5736" s="3" t="str">
        <f t="shared" si="167"/>
        <v>RA_564_116_4_202425</v>
      </c>
      <c r="AF5736" s="3">
        <v>202425</v>
      </c>
      <c r="AG5736" s="3" t="s">
        <v>193</v>
      </c>
      <c r="AH5736" s="3">
        <v>564</v>
      </c>
      <c r="AI5736" s="3">
        <v>116</v>
      </c>
      <c r="AJ5736" s="3" t="s">
        <v>409</v>
      </c>
      <c r="AK5736" s="3">
        <v>4</v>
      </c>
      <c r="AL5736" s="3">
        <v>5335.6729999999998</v>
      </c>
    </row>
    <row r="5737" spans="31:38" x14ac:dyDescent="0.25">
      <c r="AE5737" s="3" t="str">
        <f t="shared" si="167"/>
        <v>RA_545_116_4_202425</v>
      </c>
      <c r="AF5737" s="3">
        <v>202425</v>
      </c>
      <c r="AG5737" s="3" t="s">
        <v>193</v>
      </c>
      <c r="AH5737" s="3">
        <v>545</v>
      </c>
      <c r="AI5737" s="3">
        <v>116</v>
      </c>
      <c r="AJ5737" s="3" t="s">
        <v>409</v>
      </c>
      <c r="AK5737" s="3">
        <v>4</v>
      </c>
      <c r="AL5737" s="3">
        <v>2436.2639999999997</v>
      </c>
    </row>
    <row r="5738" spans="31:38" x14ac:dyDescent="0.25">
      <c r="AE5738" s="3" t="str">
        <f t="shared" si="167"/>
        <v>RA_576_116_4_202425</v>
      </c>
      <c r="AF5738" s="3">
        <v>202425</v>
      </c>
      <c r="AG5738" s="3" t="s">
        <v>193</v>
      </c>
      <c r="AH5738" s="3">
        <v>576</v>
      </c>
      <c r="AI5738" s="3">
        <v>116</v>
      </c>
      <c r="AJ5738" s="3" t="s">
        <v>409</v>
      </c>
      <c r="AK5738" s="3">
        <v>4</v>
      </c>
      <c r="AL5738" s="3">
        <v>0</v>
      </c>
    </row>
    <row r="5739" spans="31:38" x14ac:dyDescent="0.25">
      <c r="AE5739" s="3" t="str">
        <f t="shared" si="167"/>
        <v>RA_546_116_4_202425</v>
      </c>
      <c r="AF5739" s="3">
        <v>202425</v>
      </c>
      <c r="AG5739" s="3" t="s">
        <v>193</v>
      </c>
      <c r="AH5739" s="3">
        <v>546</v>
      </c>
      <c r="AI5739" s="3">
        <v>116</v>
      </c>
      <c r="AJ5739" s="3" t="s">
        <v>409</v>
      </c>
      <c r="AK5739" s="3">
        <v>4</v>
      </c>
      <c r="AL5739" s="3">
        <v>1753</v>
      </c>
    </row>
    <row r="5740" spans="31:38" x14ac:dyDescent="0.25">
      <c r="AE5740" s="3" t="str">
        <f t="shared" si="167"/>
        <v>RA_566_116_4_202425</v>
      </c>
      <c r="AF5740" s="3">
        <v>202425</v>
      </c>
      <c r="AG5740" s="3" t="s">
        <v>193</v>
      </c>
      <c r="AH5740" s="3">
        <v>566</v>
      </c>
      <c r="AI5740" s="3">
        <v>116</v>
      </c>
      <c r="AJ5740" s="3" t="s">
        <v>409</v>
      </c>
      <c r="AK5740" s="3">
        <v>4</v>
      </c>
      <c r="AL5740" s="3">
        <v>0</v>
      </c>
    </row>
    <row r="5741" spans="31:38" x14ac:dyDescent="0.25">
      <c r="AE5741" s="3" t="str">
        <f t="shared" si="167"/>
        <v>RA_568_116_4_202425</v>
      </c>
      <c r="AF5741" s="3">
        <v>202425</v>
      </c>
      <c r="AG5741" s="3" t="s">
        <v>193</v>
      </c>
      <c r="AH5741" s="3">
        <v>568</v>
      </c>
      <c r="AI5741" s="3">
        <v>116</v>
      </c>
      <c r="AJ5741" s="3" t="s">
        <v>409</v>
      </c>
      <c r="AK5741" s="3">
        <v>4</v>
      </c>
      <c r="AL5741" s="3">
        <v>2714.5230000000001</v>
      </c>
    </row>
    <row r="5742" spans="31:38" x14ac:dyDescent="0.25">
      <c r="AE5742" s="3" t="str">
        <f t="shared" si="167"/>
        <v>RA_586_116_4_202425</v>
      </c>
      <c r="AF5742" s="3">
        <v>202425</v>
      </c>
      <c r="AG5742" s="3" t="s">
        <v>193</v>
      </c>
      <c r="AH5742" s="3">
        <v>586</v>
      </c>
      <c r="AI5742" s="3">
        <v>116</v>
      </c>
      <c r="AJ5742" s="3" t="s">
        <v>409</v>
      </c>
      <c r="AK5742" s="3">
        <v>4</v>
      </c>
      <c r="AL5742" s="3">
        <v>250.489</v>
      </c>
    </row>
    <row r="5743" spans="31:38" x14ac:dyDescent="0.25">
      <c r="AE5743" s="3" t="str">
        <f t="shared" si="167"/>
        <v>RA_574_116_4_202425</v>
      </c>
      <c r="AF5743" s="3">
        <v>202425</v>
      </c>
      <c r="AG5743" s="3" t="s">
        <v>193</v>
      </c>
      <c r="AH5743" s="3">
        <v>574</v>
      </c>
      <c r="AI5743" s="3">
        <v>116</v>
      </c>
      <c r="AJ5743" s="3" t="s">
        <v>409</v>
      </c>
      <c r="AK5743" s="3">
        <v>4</v>
      </c>
      <c r="AL5743" s="3">
        <v>181.916</v>
      </c>
    </row>
    <row r="5744" spans="31:38" x14ac:dyDescent="0.25">
      <c r="AE5744" s="3" t="str">
        <f t="shared" si="167"/>
        <v>RA_582_116_4_202425</v>
      </c>
      <c r="AF5744" s="3">
        <v>202425</v>
      </c>
      <c r="AG5744" s="3" t="s">
        <v>193</v>
      </c>
      <c r="AH5744" s="3">
        <v>582</v>
      </c>
      <c r="AI5744" s="3">
        <v>116</v>
      </c>
      <c r="AJ5744" s="3" t="s">
        <v>409</v>
      </c>
      <c r="AK5744" s="3">
        <v>4</v>
      </c>
      <c r="AL5744" s="3">
        <v>245</v>
      </c>
    </row>
    <row r="5745" spans="31:38" x14ac:dyDescent="0.25">
      <c r="AE5745" s="3" t="str">
        <f t="shared" si="167"/>
        <v>RA_544_116_4_202425</v>
      </c>
      <c r="AF5745" s="3">
        <v>202425</v>
      </c>
      <c r="AG5745" s="3" t="s">
        <v>193</v>
      </c>
      <c r="AH5745" s="3">
        <v>544</v>
      </c>
      <c r="AI5745" s="3">
        <v>116</v>
      </c>
      <c r="AJ5745" s="3" t="s">
        <v>409</v>
      </c>
      <c r="AK5745" s="3">
        <v>4</v>
      </c>
      <c r="AL5745" s="3">
        <v>2829.5923128391782</v>
      </c>
    </row>
    <row r="5746" spans="31:38" x14ac:dyDescent="0.25">
      <c r="AE5746" s="3" t="str">
        <f t="shared" si="167"/>
        <v>RA_584_116_4_202425</v>
      </c>
      <c r="AF5746" s="3">
        <v>202425</v>
      </c>
      <c r="AG5746" s="3" t="s">
        <v>193</v>
      </c>
      <c r="AH5746" s="3">
        <v>584</v>
      </c>
      <c r="AI5746" s="3">
        <v>116</v>
      </c>
      <c r="AJ5746" s="3" t="s">
        <v>409</v>
      </c>
      <c r="AK5746" s="3">
        <v>4</v>
      </c>
      <c r="AL5746" s="3">
        <v>230</v>
      </c>
    </row>
    <row r="5747" spans="31:38" x14ac:dyDescent="0.25">
      <c r="AE5747" s="3" t="str">
        <f t="shared" si="167"/>
        <v>RA_572_116_4_202425</v>
      </c>
      <c r="AF5747" s="3">
        <v>202425</v>
      </c>
      <c r="AG5747" s="3" t="s">
        <v>193</v>
      </c>
      <c r="AH5747" s="3">
        <v>572</v>
      </c>
      <c r="AI5747" s="3">
        <v>116</v>
      </c>
      <c r="AJ5747" s="3" t="s">
        <v>409</v>
      </c>
      <c r="AK5747" s="3">
        <v>4</v>
      </c>
      <c r="AL5747" s="3">
        <v>742</v>
      </c>
    </row>
    <row r="5748" spans="31:38" x14ac:dyDescent="0.25">
      <c r="AE5748" s="3" t="str">
        <f t="shared" si="167"/>
        <v>RA_522_116_4_202425</v>
      </c>
      <c r="AF5748" s="3">
        <v>202425</v>
      </c>
      <c r="AG5748" s="3" t="s">
        <v>193</v>
      </c>
      <c r="AH5748" s="3">
        <v>522</v>
      </c>
      <c r="AI5748" s="3">
        <v>116</v>
      </c>
      <c r="AJ5748" s="3" t="s">
        <v>409</v>
      </c>
      <c r="AK5748" s="3">
        <v>4</v>
      </c>
      <c r="AL5748" s="3">
        <v>2637.9419999999996</v>
      </c>
    </row>
    <row r="5749" spans="31:38" x14ac:dyDescent="0.25">
      <c r="AE5749" s="3" t="str">
        <f t="shared" si="167"/>
        <v>RA_542_116_4_202425</v>
      </c>
      <c r="AF5749" s="3">
        <v>202425</v>
      </c>
      <c r="AG5749" s="3" t="s">
        <v>193</v>
      </c>
      <c r="AH5749" s="3">
        <v>542</v>
      </c>
      <c r="AI5749" s="3">
        <v>116</v>
      </c>
      <c r="AJ5749" s="3" t="s">
        <v>409</v>
      </c>
      <c r="AK5749" s="3">
        <v>4</v>
      </c>
      <c r="AL5749" s="3">
        <v>1480.3640000000003</v>
      </c>
    </row>
    <row r="5750" spans="31:38" x14ac:dyDescent="0.25">
      <c r="AE5750" s="3" t="str">
        <f t="shared" si="167"/>
        <v>RA_514_116_4_202425</v>
      </c>
      <c r="AF5750" s="3">
        <v>202425</v>
      </c>
      <c r="AG5750" s="3" t="s">
        <v>193</v>
      </c>
      <c r="AH5750" s="3">
        <v>514</v>
      </c>
      <c r="AI5750" s="3">
        <v>116</v>
      </c>
      <c r="AJ5750" s="3" t="s">
        <v>409</v>
      </c>
      <c r="AK5750" s="3">
        <v>4</v>
      </c>
      <c r="AL5750" s="3">
        <v>3276.0419999999999</v>
      </c>
    </row>
    <row r="5751" spans="31:38" x14ac:dyDescent="0.25">
      <c r="AE5751" s="3" t="str">
        <f t="shared" si="167"/>
        <v>RA_516_116_4_202425</v>
      </c>
      <c r="AF5751" s="3">
        <v>202425</v>
      </c>
      <c r="AG5751" s="3" t="s">
        <v>193</v>
      </c>
      <c r="AH5751" s="3">
        <v>516</v>
      </c>
      <c r="AI5751" s="3">
        <v>116</v>
      </c>
      <c r="AJ5751" s="3" t="s">
        <v>409</v>
      </c>
      <c r="AK5751" s="3">
        <v>4</v>
      </c>
      <c r="AL5751" s="3">
        <v>2610.7090000000003</v>
      </c>
    </row>
    <row r="5752" spans="31:38" x14ac:dyDescent="0.25">
      <c r="AE5752" s="3" t="str">
        <f t="shared" si="167"/>
        <v>RA_520_116_4_202425</v>
      </c>
      <c r="AF5752" s="3">
        <v>202425</v>
      </c>
      <c r="AG5752" s="3" t="s">
        <v>193</v>
      </c>
      <c r="AH5752" s="3">
        <v>520</v>
      </c>
      <c r="AI5752" s="3">
        <v>116</v>
      </c>
      <c r="AJ5752" s="3" t="s">
        <v>409</v>
      </c>
      <c r="AK5752" s="3">
        <v>4</v>
      </c>
      <c r="AL5752" s="3">
        <v>4876.2749999999996</v>
      </c>
    </row>
    <row r="5753" spans="31:38" x14ac:dyDescent="0.25">
      <c r="AE5753" s="3" t="str">
        <f t="shared" si="167"/>
        <v>RA_512_116_4_202425</v>
      </c>
      <c r="AF5753" s="3">
        <v>202425</v>
      </c>
      <c r="AG5753" s="3" t="s">
        <v>193</v>
      </c>
      <c r="AH5753" s="3">
        <v>512</v>
      </c>
      <c r="AI5753" s="3">
        <v>116</v>
      </c>
      <c r="AJ5753" s="3" t="s">
        <v>409</v>
      </c>
      <c r="AK5753" s="3">
        <v>4</v>
      </c>
      <c r="AL5753" s="3">
        <v>2543</v>
      </c>
    </row>
    <row r="5754" spans="31:38" x14ac:dyDescent="0.25">
      <c r="AE5754" s="3" t="str">
        <f t="shared" si="167"/>
        <v>RA_524_116_4_202425</v>
      </c>
      <c r="AF5754" s="3">
        <v>202425</v>
      </c>
      <c r="AG5754" s="3" t="s">
        <v>193</v>
      </c>
      <c r="AH5754" s="3">
        <v>524</v>
      </c>
      <c r="AI5754" s="3">
        <v>116</v>
      </c>
      <c r="AJ5754" s="3" t="s">
        <v>409</v>
      </c>
      <c r="AK5754" s="3">
        <v>4</v>
      </c>
      <c r="AL5754" s="3">
        <v>2979.87</v>
      </c>
    </row>
    <row r="5755" spans="31:38" x14ac:dyDescent="0.25">
      <c r="AE5755" s="3" t="str">
        <f t="shared" si="167"/>
        <v>RA_526_116_4_202425</v>
      </c>
      <c r="AF5755" s="3">
        <v>202425</v>
      </c>
      <c r="AG5755" s="3" t="s">
        <v>193</v>
      </c>
      <c r="AH5755" s="3">
        <v>526</v>
      </c>
      <c r="AI5755" s="3">
        <v>116</v>
      </c>
      <c r="AJ5755" s="3" t="s">
        <v>409</v>
      </c>
      <c r="AK5755" s="3">
        <v>4</v>
      </c>
      <c r="AL5755" s="3">
        <v>1739.0970313941398</v>
      </c>
    </row>
    <row r="5756" spans="31:38" x14ac:dyDescent="0.25">
      <c r="AE5756" s="3" t="str">
        <f t="shared" si="167"/>
        <v>RA_528_116_4_202425</v>
      </c>
      <c r="AF5756" s="3">
        <v>202425</v>
      </c>
      <c r="AG5756" s="3" t="s">
        <v>193</v>
      </c>
      <c r="AH5756" s="3">
        <v>528</v>
      </c>
      <c r="AI5756" s="3">
        <v>116</v>
      </c>
      <c r="AJ5756" s="3" t="s">
        <v>409</v>
      </c>
      <c r="AK5756" s="3">
        <v>4</v>
      </c>
      <c r="AL5756" s="3">
        <v>2159</v>
      </c>
    </row>
    <row r="5757" spans="31:38" x14ac:dyDescent="0.25">
      <c r="AE5757" s="3" t="str">
        <f t="shared" si="167"/>
        <v>RA_530_116_4_202425</v>
      </c>
      <c r="AF5757" s="3">
        <v>202425</v>
      </c>
      <c r="AG5757" s="3" t="s">
        <v>193</v>
      </c>
      <c r="AH5757" s="3">
        <v>530</v>
      </c>
      <c r="AI5757" s="3">
        <v>116</v>
      </c>
      <c r="AJ5757" s="3" t="s">
        <v>409</v>
      </c>
      <c r="AK5757" s="3">
        <v>4</v>
      </c>
      <c r="AL5757" s="3">
        <v>4617.9030000000002</v>
      </c>
    </row>
    <row r="5758" spans="31:38" x14ac:dyDescent="0.25">
      <c r="AE5758" s="3" t="str">
        <f t="shared" si="167"/>
        <v>RA_532_116_4_202425</v>
      </c>
      <c r="AF5758" s="3">
        <v>202425</v>
      </c>
      <c r="AG5758" s="3" t="s">
        <v>193</v>
      </c>
      <c r="AH5758" s="3">
        <v>532</v>
      </c>
      <c r="AI5758" s="3">
        <v>116</v>
      </c>
      <c r="AJ5758" s="3" t="s">
        <v>409</v>
      </c>
      <c r="AK5758" s="3">
        <v>4</v>
      </c>
      <c r="AL5758" s="3">
        <v>10325.992</v>
      </c>
    </row>
    <row r="5759" spans="31:38" x14ac:dyDescent="0.25">
      <c r="AE5759" s="3" t="str">
        <f t="shared" si="167"/>
        <v>RA_534_116_4_202425</v>
      </c>
      <c r="AF5759" s="3">
        <v>202425</v>
      </c>
      <c r="AG5759" s="3" t="s">
        <v>193</v>
      </c>
      <c r="AH5759" s="3">
        <v>534</v>
      </c>
      <c r="AI5759" s="3">
        <v>116</v>
      </c>
      <c r="AJ5759" s="3" t="s">
        <v>409</v>
      </c>
      <c r="AK5759" s="3">
        <v>4</v>
      </c>
      <c r="AL5759" s="3">
        <v>4000.5169999999998</v>
      </c>
    </row>
    <row r="5760" spans="31:38" x14ac:dyDescent="0.25">
      <c r="AE5760" s="3" t="str">
        <f t="shared" si="167"/>
        <v>RA_536_116_4_202425</v>
      </c>
      <c r="AF5760" s="3">
        <v>202425</v>
      </c>
      <c r="AG5760" s="3" t="s">
        <v>193</v>
      </c>
      <c r="AH5760" s="3">
        <v>536</v>
      </c>
      <c r="AI5760" s="3">
        <v>116</v>
      </c>
      <c r="AJ5760" s="3" t="s">
        <v>409</v>
      </c>
      <c r="AK5760" s="3">
        <v>4</v>
      </c>
      <c r="AL5760" s="3">
        <v>1909.6969999999999</v>
      </c>
    </row>
    <row r="5761" spans="31:38" x14ac:dyDescent="0.25">
      <c r="AE5761" s="3" t="str">
        <f t="shared" si="167"/>
        <v>RA_538_116_4_202425</v>
      </c>
      <c r="AF5761" s="3">
        <v>202425</v>
      </c>
      <c r="AG5761" s="3" t="s">
        <v>193</v>
      </c>
      <c r="AH5761" s="3">
        <v>538</v>
      </c>
      <c r="AI5761" s="3">
        <v>116</v>
      </c>
      <c r="AJ5761" s="3" t="s">
        <v>409</v>
      </c>
      <c r="AK5761" s="3">
        <v>4</v>
      </c>
      <c r="AL5761" s="3">
        <v>2829.1410000000001</v>
      </c>
    </row>
    <row r="5762" spans="31:38" x14ac:dyDescent="0.25">
      <c r="AE5762" s="3" t="str">
        <f t="shared" si="167"/>
        <v>RA_540_116_4_202425</v>
      </c>
      <c r="AF5762" s="3">
        <v>202425</v>
      </c>
      <c r="AG5762" s="3" t="s">
        <v>193</v>
      </c>
      <c r="AH5762" s="3">
        <v>540</v>
      </c>
      <c r="AI5762" s="3">
        <v>116</v>
      </c>
      <c r="AJ5762" s="3" t="s">
        <v>409</v>
      </c>
      <c r="AK5762" s="3">
        <v>4</v>
      </c>
      <c r="AL5762" s="3">
        <v>4084.105</v>
      </c>
    </row>
    <row r="5763" spans="31:38" x14ac:dyDescent="0.25">
      <c r="AE5763" s="3" t="str">
        <f t="shared" si="167"/>
        <v>RA_518_116_4_202425</v>
      </c>
      <c r="AF5763" s="3">
        <v>202425</v>
      </c>
      <c r="AG5763" s="3" t="s">
        <v>193</v>
      </c>
      <c r="AH5763" s="3">
        <v>518</v>
      </c>
      <c r="AI5763" s="3">
        <v>116</v>
      </c>
      <c r="AJ5763" s="3" t="s">
        <v>409</v>
      </c>
      <c r="AK5763" s="3">
        <v>4</v>
      </c>
      <c r="AL5763" s="3">
        <v>1299.155</v>
      </c>
    </row>
    <row r="5764" spans="31:38" x14ac:dyDescent="0.25">
      <c r="AE5764" s="3" t="str">
        <f t="shared" ref="AE5764:AE5827" si="168">AG5764&amp;"_"&amp;AH5764&amp;"_"&amp;AI5764&amp;"_"&amp;AK5764&amp;"_"&amp;AF5764</f>
        <v>RA_562_117_4_202526</v>
      </c>
      <c r="AF5764" s="3">
        <v>202526</v>
      </c>
      <c r="AG5764" s="3" t="s">
        <v>193</v>
      </c>
      <c r="AH5764" s="3">
        <v>562</v>
      </c>
      <c r="AI5764" s="3">
        <v>117</v>
      </c>
      <c r="AJ5764" s="3" t="s">
        <v>3838</v>
      </c>
      <c r="AK5764" s="3">
        <v>4</v>
      </c>
      <c r="AL5764" s="3">
        <v>0</v>
      </c>
    </row>
    <row r="5765" spans="31:38" x14ac:dyDescent="0.25">
      <c r="AE5765" s="3" t="str">
        <f t="shared" si="168"/>
        <v>RA_586_117_4_202526</v>
      </c>
      <c r="AF5765" s="3">
        <v>202526</v>
      </c>
      <c r="AG5765" s="3" t="s">
        <v>193</v>
      </c>
      <c r="AH5765" s="3">
        <v>586</v>
      </c>
      <c r="AI5765" s="3">
        <v>117</v>
      </c>
      <c r="AJ5765" s="3" t="s">
        <v>3838</v>
      </c>
      <c r="AK5765" s="3">
        <v>4</v>
      </c>
      <c r="AL5765" s="3">
        <v>31.49</v>
      </c>
    </row>
    <row r="5766" spans="31:38" x14ac:dyDescent="0.25">
      <c r="AE5766" s="3" t="str">
        <f t="shared" si="168"/>
        <v>RA_544_117_4_202526</v>
      </c>
      <c r="AF5766" s="3">
        <v>202526</v>
      </c>
      <c r="AG5766" s="3" t="s">
        <v>193</v>
      </c>
      <c r="AH5766" s="3">
        <v>544</v>
      </c>
      <c r="AI5766" s="3">
        <v>117</v>
      </c>
      <c r="AJ5766" s="3" t="s">
        <v>3838</v>
      </c>
      <c r="AK5766" s="3">
        <v>4</v>
      </c>
      <c r="AL5766" s="3">
        <v>796.06</v>
      </c>
    </row>
    <row r="5767" spans="31:38" x14ac:dyDescent="0.25">
      <c r="AE5767" s="3" t="str">
        <f t="shared" si="168"/>
        <v>RA_546_117_4_202526</v>
      </c>
      <c r="AF5767" s="3">
        <v>202526</v>
      </c>
      <c r="AG5767" s="3" t="s">
        <v>193</v>
      </c>
      <c r="AH5767" s="3">
        <v>546</v>
      </c>
      <c r="AI5767" s="3">
        <v>117</v>
      </c>
      <c r="AJ5767" s="3" t="s">
        <v>3838</v>
      </c>
      <c r="AK5767" s="3">
        <v>4</v>
      </c>
      <c r="AL5767" s="3">
        <v>0</v>
      </c>
    </row>
    <row r="5768" spans="31:38" x14ac:dyDescent="0.25">
      <c r="AE5768" s="3" t="str">
        <f t="shared" si="168"/>
        <v>RA_548_117_4_202526</v>
      </c>
      <c r="AF5768" s="3">
        <v>202526</v>
      </c>
      <c r="AG5768" s="3" t="s">
        <v>193</v>
      </c>
      <c r="AH5768" s="3">
        <v>548</v>
      </c>
      <c r="AI5768" s="3">
        <v>117</v>
      </c>
      <c r="AJ5768" s="3" t="s">
        <v>3838</v>
      </c>
      <c r="AK5768" s="3">
        <v>4</v>
      </c>
      <c r="AL5768" s="3">
        <v>387.25900000000001</v>
      </c>
    </row>
    <row r="5769" spans="31:38" x14ac:dyDescent="0.25">
      <c r="AE5769" s="3" t="str">
        <f t="shared" si="168"/>
        <v>RA_550_117_4_202526</v>
      </c>
      <c r="AF5769" s="3">
        <v>202526</v>
      </c>
      <c r="AG5769" s="3" t="s">
        <v>193</v>
      </c>
      <c r="AH5769" s="3">
        <v>550</v>
      </c>
      <c r="AI5769" s="3">
        <v>117</v>
      </c>
      <c r="AJ5769" s="3" t="s">
        <v>3838</v>
      </c>
      <c r="AK5769" s="3">
        <v>4</v>
      </c>
      <c r="AL5769" s="3">
        <v>1448.4269999999999</v>
      </c>
    </row>
    <row r="5770" spans="31:38" x14ac:dyDescent="0.25">
      <c r="AE5770" s="3" t="str">
        <f t="shared" si="168"/>
        <v>RA_552_117_4_202526</v>
      </c>
      <c r="AF5770" s="3">
        <v>202526</v>
      </c>
      <c r="AG5770" s="3" t="s">
        <v>193</v>
      </c>
      <c r="AH5770" s="3">
        <v>552</v>
      </c>
      <c r="AI5770" s="3">
        <v>117</v>
      </c>
      <c r="AJ5770" s="3" t="s">
        <v>3838</v>
      </c>
      <c r="AK5770" s="3">
        <v>4</v>
      </c>
      <c r="AL5770" s="3">
        <v>653</v>
      </c>
    </row>
    <row r="5771" spans="31:38" x14ac:dyDescent="0.25">
      <c r="AE5771" s="3" t="str">
        <f t="shared" si="168"/>
        <v>RA_564_117_4_202526</v>
      </c>
      <c r="AF5771" s="3">
        <v>202526</v>
      </c>
      <c r="AG5771" s="3" t="s">
        <v>193</v>
      </c>
      <c r="AH5771" s="3">
        <v>564</v>
      </c>
      <c r="AI5771" s="3">
        <v>117</v>
      </c>
      <c r="AJ5771" s="3" t="s">
        <v>3838</v>
      </c>
      <c r="AK5771" s="3">
        <v>4</v>
      </c>
      <c r="AL5771" s="3">
        <v>0</v>
      </c>
    </row>
    <row r="5772" spans="31:38" x14ac:dyDescent="0.25">
      <c r="AE5772" s="3" t="str">
        <f t="shared" si="168"/>
        <v>RA_566_117_4_202526</v>
      </c>
      <c r="AF5772" s="3">
        <v>202526</v>
      </c>
      <c r="AG5772" s="3" t="s">
        <v>193</v>
      </c>
      <c r="AH5772" s="3">
        <v>566</v>
      </c>
      <c r="AI5772" s="3">
        <v>117</v>
      </c>
      <c r="AJ5772" s="3" t="s">
        <v>3838</v>
      </c>
      <c r="AK5772" s="3">
        <v>4</v>
      </c>
      <c r="AL5772" s="3">
        <v>0</v>
      </c>
    </row>
    <row r="5773" spans="31:38" x14ac:dyDescent="0.25">
      <c r="AE5773" s="3" t="str">
        <f t="shared" si="168"/>
        <v>RA_568_117_4_202526</v>
      </c>
      <c r="AF5773" s="3">
        <v>202526</v>
      </c>
      <c r="AG5773" s="3" t="s">
        <v>193</v>
      </c>
      <c r="AH5773" s="3">
        <v>568</v>
      </c>
      <c r="AI5773" s="3">
        <v>117</v>
      </c>
      <c r="AJ5773" s="3" t="s">
        <v>3838</v>
      </c>
      <c r="AK5773" s="3">
        <v>4</v>
      </c>
      <c r="AL5773" s="3">
        <v>0</v>
      </c>
    </row>
    <row r="5774" spans="31:38" x14ac:dyDescent="0.25">
      <c r="AE5774" s="3" t="str">
        <f t="shared" si="168"/>
        <v>RA_572_117_4_202526</v>
      </c>
      <c r="AF5774" s="3">
        <v>202526</v>
      </c>
      <c r="AG5774" s="3" t="s">
        <v>193</v>
      </c>
      <c r="AH5774" s="3">
        <v>572</v>
      </c>
      <c r="AI5774" s="3">
        <v>117</v>
      </c>
      <c r="AJ5774" s="3" t="s">
        <v>3838</v>
      </c>
      <c r="AK5774" s="3">
        <v>4</v>
      </c>
      <c r="AL5774" s="3">
        <v>0</v>
      </c>
    </row>
    <row r="5775" spans="31:38" x14ac:dyDescent="0.25">
      <c r="AE5775" s="3" t="str">
        <f t="shared" si="168"/>
        <v>RA_574_117_4_202526</v>
      </c>
      <c r="AF5775" s="3">
        <v>202526</v>
      </c>
      <c r="AG5775" s="3" t="s">
        <v>193</v>
      </c>
      <c r="AH5775" s="3">
        <v>574</v>
      </c>
      <c r="AI5775" s="3">
        <v>117</v>
      </c>
      <c r="AJ5775" s="3" t="s">
        <v>3838</v>
      </c>
      <c r="AK5775" s="3">
        <v>4</v>
      </c>
      <c r="AL5775" s="3">
        <v>0</v>
      </c>
    </row>
    <row r="5776" spans="31:38" x14ac:dyDescent="0.25">
      <c r="AE5776" s="3" t="str">
        <f t="shared" si="168"/>
        <v>RA_576_117_4_202526</v>
      </c>
      <c r="AF5776" s="3">
        <v>202526</v>
      </c>
      <c r="AG5776" s="3" t="s">
        <v>193</v>
      </c>
      <c r="AH5776" s="3">
        <v>576</v>
      </c>
      <c r="AI5776" s="3">
        <v>117</v>
      </c>
      <c r="AJ5776" s="3" t="s">
        <v>3838</v>
      </c>
      <c r="AK5776" s="3">
        <v>4</v>
      </c>
      <c r="AL5776" s="3">
        <v>0</v>
      </c>
    </row>
    <row r="5777" spans="31:38" x14ac:dyDescent="0.25">
      <c r="AE5777" s="3" t="str">
        <f t="shared" si="168"/>
        <v>RA_584_117_4_202526</v>
      </c>
      <c r="AF5777" s="3">
        <v>202526</v>
      </c>
      <c r="AG5777" s="3" t="s">
        <v>193</v>
      </c>
      <c r="AH5777" s="3">
        <v>584</v>
      </c>
      <c r="AI5777" s="3">
        <v>117</v>
      </c>
      <c r="AJ5777" s="3" t="s">
        <v>3838</v>
      </c>
      <c r="AK5777" s="3">
        <v>4</v>
      </c>
      <c r="AL5777" s="3">
        <v>0</v>
      </c>
    </row>
    <row r="5778" spans="31:38" x14ac:dyDescent="0.25">
      <c r="AE5778" s="3" t="str">
        <f t="shared" si="168"/>
        <v>RA_542_117_4_202526</v>
      </c>
      <c r="AF5778" s="3">
        <v>202526</v>
      </c>
      <c r="AG5778" s="3" t="s">
        <v>193</v>
      </c>
      <c r="AH5778" s="3">
        <v>542</v>
      </c>
      <c r="AI5778" s="3">
        <v>117</v>
      </c>
      <c r="AJ5778" s="3" t="s">
        <v>3838</v>
      </c>
      <c r="AK5778" s="3">
        <v>4</v>
      </c>
      <c r="AL5778" s="3">
        <v>450.84</v>
      </c>
    </row>
    <row r="5779" spans="31:38" x14ac:dyDescent="0.25">
      <c r="AE5779" s="3" t="str">
        <f t="shared" si="168"/>
        <v>RA_582_117_4_202526</v>
      </c>
      <c r="AF5779" s="3">
        <v>202526</v>
      </c>
      <c r="AG5779" s="3" t="s">
        <v>193</v>
      </c>
      <c r="AH5779" s="3">
        <v>582</v>
      </c>
      <c r="AI5779" s="3">
        <v>117</v>
      </c>
      <c r="AJ5779" s="3" t="s">
        <v>3838</v>
      </c>
      <c r="AK5779" s="3">
        <v>4</v>
      </c>
      <c r="AL5779" s="3">
        <v>0</v>
      </c>
    </row>
    <row r="5780" spans="31:38" x14ac:dyDescent="0.25">
      <c r="AE5780" s="3" t="str">
        <f t="shared" si="168"/>
        <v>RA_520_117_4_202526</v>
      </c>
      <c r="AF5780" s="3">
        <v>202526</v>
      </c>
      <c r="AG5780" s="3" t="s">
        <v>193</v>
      </c>
      <c r="AH5780" s="3">
        <v>520</v>
      </c>
      <c r="AI5780" s="3">
        <v>117</v>
      </c>
      <c r="AJ5780" s="3" t="s">
        <v>3838</v>
      </c>
      <c r="AK5780" s="3">
        <v>4</v>
      </c>
      <c r="AL5780" s="3">
        <v>1769.7260000000001</v>
      </c>
    </row>
    <row r="5781" spans="31:38" x14ac:dyDescent="0.25">
      <c r="AE5781" s="3" t="str">
        <f t="shared" si="168"/>
        <v>RA_540_117_4_202526</v>
      </c>
      <c r="AF5781" s="3">
        <v>202526</v>
      </c>
      <c r="AG5781" s="3" t="s">
        <v>193</v>
      </c>
      <c r="AH5781" s="3">
        <v>540</v>
      </c>
      <c r="AI5781" s="3">
        <v>117</v>
      </c>
      <c r="AJ5781" s="3" t="s">
        <v>3838</v>
      </c>
      <c r="AK5781" s="3">
        <v>4</v>
      </c>
      <c r="AL5781" s="3">
        <v>1600</v>
      </c>
    </row>
    <row r="5782" spans="31:38" x14ac:dyDescent="0.25">
      <c r="AE5782" s="3" t="str">
        <f t="shared" si="168"/>
        <v>RA_545_117_4_202526</v>
      </c>
      <c r="AF5782" s="3">
        <v>202526</v>
      </c>
      <c r="AG5782" s="3" t="s">
        <v>193</v>
      </c>
      <c r="AH5782" s="3">
        <v>545</v>
      </c>
      <c r="AI5782" s="3">
        <v>117</v>
      </c>
      <c r="AJ5782" s="3" t="s">
        <v>3838</v>
      </c>
      <c r="AK5782" s="3">
        <v>4</v>
      </c>
      <c r="AL5782" s="3">
        <v>3087.12</v>
      </c>
    </row>
    <row r="5783" spans="31:38" x14ac:dyDescent="0.25">
      <c r="AE5783" s="3" t="str">
        <f t="shared" si="168"/>
        <v>RA_512_117_4_202526</v>
      </c>
      <c r="AF5783" s="3">
        <v>202526</v>
      </c>
      <c r="AG5783" s="3" t="s">
        <v>193</v>
      </c>
      <c r="AH5783" s="3">
        <v>512</v>
      </c>
      <c r="AI5783" s="3">
        <v>117</v>
      </c>
      <c r="AJ5783" s="3" t="s">
        <v>3838</v>
      </c>
      <c r="AK5783" s="3">
        <v>4</v>
      </c>
      <c r="AL5783" s="3">
        <v>-199.8</v>
      </c>
    </row>
    <row r="5784" spans="31:38" x14ac:dyDescent="0.25">
      <c r="AE5784" s="3" t="str">
        <f t="shared" si="168"/>
        <v>RA_514_117_4_202526</v>
      </c>
      <c r="AF5784" s="3">
        <v>202526</v>
      </c>
      <c r="AG5784" s="3" t="s">
        <v>193</v>
      </c>
      <c r="AH5784" s="3">
        <v>514</v>
      </c>
      <c r="AI5784" s="3">
        <v>117</v>
      </c>
      <c r="AJ5784" s="3" t="s">
        <v>3838</v>
      </c>
      <c r="AK5784" s="3">
        <v>4</v>
      </c>
      <c r="AL5784" s="3">
        <v>0</v>
      </c>
    </row>
    <row r="5785" spans="31:38" x14ac:dyDescent="0.25">
      <c r="AE5785" s="3" t="str">
        <f t="shared" si="168"/>
        <v>RA_518_117_4_202526</v>
      </c>
      <c r="AF5785" s="3">
        <v>202526</v>
      </c>
      <c r="AG5785" s="3" t="s">
        <v>193</v>
      </c>
      <c r="AH5785" s="3">
        <v>518</v>
      </c>
      <c r="AI5785" s="3">
        <v>117</v>
      </c>
      <c r="AJ5785" s="3" t="s">
        <v>3838</v>
      </c>
      <c r="AK5785" s="3">
        <v>4</v>
      </c>
      <c r="AL5785" s="3">
        <v>-182.06551091262284</v>
      </c>
    </row>
    <row r="5786" spans="31:38" x14ac:dyDescent="0.25">
      <c r="AE5786" s="3" t="str">
        <f t="shared" si="168"/>
        <v>RA_522_117_4_202526</v>
      </c>
      <c r="AF5786" s="3">
        <v>202526</v>
      </c>
      <c r="AG5786" s="3" t="s">
        <v>193</v>
      </c>
      <c r="AH5786" s="3">
        <v>522</v>
      </c>
      <c r="AI5786" s="3">
        <v>117</v>
      </c>
      <c r="AJ5786" s="3" t="s">
        <v>3838</v>
      </c>
      <c r="AK5786" s="3">
        <v>4</v>
      </c>
      <c r="AL5786" s="3">
        <v>-821.33100000000002</v>
      </c>
    </row>
    <row r="5787" spans="31:38" x14ac:dyDescent="0.25">
      <c r="AE5787" s="3" t="str">
        <f t="shared" si="168"/>
        <v>RA_524_117_4_202526</v>
      </c>
      <c r="AF5787" s="3">
        <v>202526</v>
      </c>
      <c r="AG5787" s="3" t="s">
        <v>193</v>
      </c>
      <c r="AH5787" s="3">
        <v>524</v>
      </c>
      <c r="AI5787" s="3">
        <v>117</v>
      </c>
      <c r="AJ5787" s="3" t="s">
        <v>3838</v>
      </c>
      <c r="AK5787" s="3">
        <v>4</v>
      </c>
      <c r="AL5787" s="3">
        <v>0</v>
      </c>
    </row>
    <row r="5788" spans="31:38" x14ac:dyDescent="0.25">
      <c r="AE5788" s="3" t="str">
        <f t="shared" si="168"/>
        <v>RA_526_117_4_202526</v>
      </c>
      <c r="AF5788" s="3">
        <v>202526</v>
      </c>
      <c r="AG5788" s="3" t="s">
        <v>193</v>
      </c>
      <c r="AH5788" s="3">
        <v>526</v>
      </c>
      <c r="AI5788" s="3">
        <v>117</v>
      </c>
      <c r="AJ5788" s="3" t="s">
        <v>3838</v>
      </c>
      <c r="AK5788" s="3">
        <v>4</v>
      </c>
      <c r="AL5788" s="3">
        <v>234</v>
      </c>
    </row>
    <row r="5789" spans="31:38" x14ac:dyDescent="0.25">
      <c r="AE5789" s="3" t="str">
        <f t="shared" si="168"/>
        <v>RA_528_117_4_202526</v>
      </c>
      <c r="AF5789" s="3">
        <v>202526</v>
      </c>
      <c r="AG5789" s="3" t="s">
        <v>193</v>
      </c>
      <c r="AH5789" s="3">
        <v>528</v>
      </c>
      <c r="AI5789" s="3">
        <v>117</v>
      </c>
      <c r="AJ5789" s="3" t="s">
        <v>3838</v>
      </c>
      <c r="AK5789" s="3">
        <v>4</v>
      </c>
      <c r="AL5789" s="3">
        <v>429</v>
      </c>
    </row>
    <row r="5790" spans="31:38" x14ac:dyDescent="0.25">
      <c r="AE5790" s="3" t="str">
        <f t="shared" si="168"/>
        <v>RA_530_117_4_202526</v>
      </c>
      <c r="AF5790" s="3">
        <v>202526</v>
      </c>
      <c r="AG5790" s="3" t="s">
        <v>193</v>
      </c>
      <c r="AH5790" s="3">
        <v>530</v>
      </c>
      <c r="AI5790" s="3">
        <v>117</v>
      </c>
      <c r="AJ5790" s="3" t="s">
        <v>3838</v>
      </c>
      <c r="AK5790" s="3">
        <v>4</v>
      </c>
      <c r="AL5790" s="3">
        <v>1152.9459999999999</v>
      </c>
    </row>
    <row r="5791" spans="31:38" x14ac:dyDescent="0.25">
      <c r="AE5791" s="3" t="str">
        <f t="shared" si="168"/>
        <v>RA_532_117_4_202526</v>
      </c>
      <c r="AF5791" s="3">
        <v>202526</v>
      </c>
      <c r="AG5791" s="3" t="s">
        <v>193</v>
      </c>
      <c r="AH5791" s="3">
        <v>532</v>
      </c>
      <c r="AI5791" s="3">
        <v>117</v>
      </c>
      <c r="AJ5791" s="3" t="s">
        <v>3838</v>
      </c>
      <c r="AK5791" s="3">
        <v>4</v>
      </c>
      <c r="AL5791" s="3">
        <v>8759.9</v>
      </c>
    </row>
    <row r="5792" spans="31:38" x14ac:dyDescent="0.25">
      <c r="AE5792" s="3" t="str">
        <f t="shared" si="168"/>
        <v>RA_534_117_4_202526</v>
      </c>
      <c r="AF5792" s="3">
        <v>202526</v>
      </c>
      <c r="AG5792" s="3" t="s">
        <v>193</v>
      </c>
      <c r="AH5792" s="3">
        <v>534</v>
      </c>
      <c r="AI5792" s="3">
        <v>117</v>
      </c>
      <c r="AJ5792" s="3" t="s">
        <v>3838</v>
      </c>
      <c r="AK5792" s="3">
        <v>4</v>
      </c>
      <c r="AL5792" s="3">
        <v>1069.452</v>
      </c>
    </row>
    <row r="5793" spans="31:38" x14ac:dyDescent="0.25">
      <c r="AE5793" s="3" t="str">
        <f t="shared" si="168"/>
        <v>RA_536_117_4_202526</v>
      </c>
      <c r="AF5793" s="3">
        <v>202526</v>
      </c>
      <c r="AG5793" s="3" t="s">
        <v>193</v>
      </c>
      <c r="AH5793" s="3">
        <v>536</v>
      </c>
      <c r="AI5793" s="3">
        <v>117</v>
      </c>
      <c r="AJ5793" s="3" t="s">
        <v>3838</v>
      </c>
      <c r="AK5793" s="3">
        <v>4</v>
      </c>
      <c r="AL5793" s="3">
        <v>430</v>
      </c>
    </row>
    <row r="5794" spans="31:38" x14ac:dyDescent="0.25">
      <c r="AE5794" s="3" t="str">
        <f t="shared" si="168"/>
        <v>RA_538_117_4_202526</v>
      </c>
      <c r="AF5794" s="3">
        <v>202526</v>
      </c>
      <c r="AG5794" s="3" t="s">
        <v>193</v>
      </c>
      <c r="AH5794" s="3">
        <v>538</v>
      </c>
      <c r="AI5794" s="3">
        <v>117</v>
      </c>
      <c r="AJ5794" s="3" t="s">
        <v>3838</v>
      </c>
      <c r="AK5794" s="3">
        <v>4</v>
      </c>
      <c r="AL5794" s="3">
        <v>221.82499999999999</v>
      </c>
    </row>
    <row r="5795" spans="31:38" x14ac:dyDescent="0.25">
      <c r="AE5795" s="3" t="str">
        <f t="shared" si="168"/>
        <v>RA_516_117_4_202526</v>
      </c>
      <c r="AF5795" s="3">
        <v>202526</v>
      </c>
      <c r="AG5795" s="3" t="s">
        <v>193</v>
      </c>
      <c r="AH5795" s="3">
        <v>516</v>
      </c>
      <c r="AI5795" s="3">
        <v>117</v>
      </c>
      <c r="AJ5795" s="3" t="s">
        <v>3838</v>
      </c>
      <c r="AK5795" s="3">
        <v>4</v>
      </c>
      <c r="AL5795" s="3">
        <v>579</v>
      </c>
    </row>
    <row r="5796" spans="31:38" x14ac:dyDescent="0.25">
      <c r="AE5796" s="3" t="str">
        <f t="shared" si="168"/>
        <v>RA_564_117_4_202425</v>
      </c>
      <c r="AF5796" s="3">
        <v>202425</v>
      </c>
      <c r="AG5796" s="3" t="s">
        <v>193</v>
      </c>
      <c r="AH5796" s="3">
        <v>564</v>
      </c>
      <c r="AI5796" s="3">
        <v>117</v>
      </c>
      <c r="AJ5796" s="3" t="s">
        <v>3838</v>
      </c>
      <c r="AK5796" s="3">
        <v>4</v>
      </c>
      <c r="AL5796" s="3">
        <v>0</v>
      </c>
    </row>
    <row r="5797" spans="31:38" x14ac:dyDescent="0.25">
      <c r="AE5797" s="3" t="str">
        <f t="shared" si="168"/>
        <v>RA_545_117_4_202425</v>
      </c>
      <c r="AF5797" s="3">
        <v>202425</v>
      </c>
      <c r="AG5797" s="3" t="s">
        <v>193</v>
      </c>
      <c r="AH5797" s="3">
        <v>545</v>
      </c>
      <c r="AI5797" s="3">
        <v>117</v>
      </c>
      <c r="AJ5797" s="3" t="s">
        <v>3838</v>
      </c>
      <c r="AK5797" s="3">
        <v>4</v>
      </c>
      <c r="AL5797" s="3">
        <v>3131.85</v>
      </c>
    </row>
    <row r="5798" spans="31:38" x14ac:dyDescent="0.25">
      <c r="AE5798" s="3" t="str">
        <f t="shared" si="168"/>
        <v>RA_546_117_4_202425</v>
      </c>
      <c r="AF5798" s="3">
        <v>202425</v>
      </c>
      <c r="AG5798" s="3" t="s">
        <v>193</v>
      </c>
      <c r="AH5798" s="3">
        <v>546</v>
      </c>
      <c r="AI5798" s="3">
        <v>117</v>
      </c>
      <c r="AJ5798" s="3" t="s">
        <v>3838</v>
      </c>
      <c r="AK5798" s="3">
        <v>4</v>
      </c>
      <c r="AL5798" s="3">
        <v>0</v>
      </c>
    </row>
    <row r="5799" spans="31:38" x14ac:dyDescent="0.25">
      <c r="AE5799" s="3" t="str">
        <f t="shared" si="168"/>
        <v>RA_548_117_4_202425</v>
      </c>
      <c r="AF5799" s="3">
        <v>202425</v>
      </c>
      <c r="AG5799" s="3" t="s">
        <v>193</v>
      </c>
      <c r="AH5799" s="3">
        <v>548</v>
      </c>
      <c r="AI5799" s="3">
        <v>117</v>
      </c>
      <c r="AJ5799" s="3" t="s">
        <v>3838</v>
      </c>
      <c r="AK5799" s="3">
        <v>4</v>
      </c>
      <c r="AL5799" s="3">
        <v>577.43399999999997</v>
      </c>
    </row>
    <row r="5800" spans="31:38" x14ac:dyDescent="0.25">
      <c r="AE5800" s="3" t="str">
        <f t="shared" si="168"/>
        <v>RA_550_117_4_202425</v>
      </c>
      <c r="AF5800" s="3">
        <v>202425</v>
      </c>
      <c r="AG5800" s="3" t="s">
        <v>193</v>
      </c>
      <c r="AH5800" s="3">
        <v>550</v>
      </c>
      <c r="AI5800" s="3">
        <v>117</v>
      </c>
      <c r="AJ5800" s="3" t="s">
        <v>3838</v>
      </c>
      <c r="AK5800" s="3">
        <v>4</v>
      </c>
      <c r="AL5800" s="3">
        <v>1408.183</v>
      </c>
    </row>
    <row r="5801" spans="31:38" x14ac:dyDescent="0.25">
      <c r="AE5801" s="3" t="str">
        <f t="shared" si="168"/>
        <v>RA_552_117_4_202425</v>
      </c>
      <c r="AF5801" s="3">
        <v>202425</v>
      </c>
      <c r="AG5801" s="3" t="s">
        <v>193</v>
      </c>
      <c r="AH5801" s="3">
        <v>552</v>
      </c>
      <c r="AI5801" s="3">
        <v>117</v>
      </c>
      <c r="AJ5801" s="3" t="s">
        <v>3838</v>
      </c>
      <c r="AK5801" s="3">
        <v>4</v>
      </c>
      <c r="AL5801" s="3">
        <v>653</v>
      </c>
    </row>
    <row r="5802" spans="31:38" x14ac:dyDescent="0.25">
      <c r="AE5802" s="3" t="str">
        <f t="shared" si="168"/>
        <v>RA_562_117_4_202425</v>
      </c>
      <c r="AF5802" s="3">
        <v>202425</v>
      </c>
      <c r="AG5802" s="3" t="s">
        <v>193</v>
      </c>
      <c r="AH5802" s="3">
        <v>562</v>
      </c>
      <c r="AI5802" s="3">
        <v>117</v>
      </c>
      <c r="AJ5802" s="3" t="s">
        <v>3838</v>
      </c>
      <c r="AK5802" s="3">
        <v>4</v>
      </c>
      <c r="AL5802" s="3">
        <v>0</v>
      </c>
    </row>
    <row r="5803" spans="31:38" x14ac:dyDescent="0.25">
      <c r="AE5803" s="3" t="str">
        <f t="shared" si="168"/>
        <v>RA_566_117_4_202425</v>
      </c>
      <c r="AF5803" s="3">
        <v>202425</v>
      </c>
      <c r="AG5803" s="3" t="s">
        <v>193</v>
      </c>
      <c r="AH5803" s="3">
        <v>566</v>
      </c>
      <c r="AI5803" s="3">
        <v>117</v>
      </c>
      <c r="AJ5803" s="3" t="s">
        <v>3838</v>
      </c>
      <c r="AK5803" s="3">
        <v>4</v>
      </c>
      <c r="AL5803" s="3">
        <v>0</v>
      </c>
    </row>
    <row r="5804" spans="31:38" x14ac:dyDescent="0.25">
      <c r="AE5804" s="3" t="str">
        <f t="shared" si="168"/>
        <v>RA_568_117_4_202425</v>
      </c>
      <c r="AF5804" s="3">
        <v>202425</v>
      </c>
      <c r="AG5804" s="3" t="s">
        <v>193</v>
      </c>
      <c r="AH5804" s="3">
        <v>568</v>
      </c>
      <c r="AI5804" s="3">
        <v>117</v>
      </c>
      <c r="AJ5804" s="3" t="s">
        <v>3838</v>
      </c>
      <c r="AK5804" s="3">
        <v>4</v>
      </c>
      <c r="AL5804" s="3">
        <v>0</v>
      </c>
    </row>
    <row r="5805" spans="31:38" x14ac:dyDescent="0.25">
      <c r="AE5805" s="3" t="str">
        <f t="shared" si="168"/>
        <v>RA_572_117_4_202425</v>
      </c>
      <c r="AF5805" s="3">
        <v>202425</v>
      </c>
      <c r="AG5805" s="3" t="s">
        <v>193</v>
      </c>
      <c r="AH5805" s="3">
        <v>572</v>
      </c>
      <c r="AI5805" s="3">
        <v>117</v>
      </c>
      <c r="AJ5805" s="3" t="s">
        <v>3838</v>
      </c>
      <c r="AK5805" s="3">
        <v>4</v>
      </c>
      <c r="AL5805" s="3">
        <v>0</v>
      </c>
    </row>
    <row r="5806" spans="31:38" x14ac:dyDescent="0.25">
      <c r="AE5806" s="3" t="str">
        <f t="shared" si="168"/>
        <v>RA_574_117_4_202425</v>
      </c>
      <c r="AF5806" s="3">
        <v>202425</v>
      </c>
      <c r="AG5806" s="3" t="s">
        <v>193</v>
      </c>
      <c r="AH5806" s="3">
        <v>574</v>
      </c>
      <c r="AI5806" s="3">
        <v>117</v>
      </c>
      <c r="AJ5806" s="3" t="s">
        <v>3838</v>
      </c>
      <c r="AK5806" s="3">
        <v>4</v>
      </c>
      <c r="AL5806" s="3">
        <v>0</v>
      </c>
    </row>
    <row r="5807" spans="31:38" x14ac:dyDescent="0.25">
      <c r="AE5807" s="3" t="str">
        <f t="shared" si="168"/>
        <v>RA_586_117_4_202425</v>
      </c>
      <c r="AF5807" s="3">
        <v>202425</v>
      </c>
      <c r="AG5807" s="3" t="s">
        <v>193</v>
      </c>
      <c r="AH5807" s="3">
        <v>586</v>
      </c>
      <c r="AI5807" s="3">
        <v>117</v>
      </c>
      <c r="AJ5807" s="3" t="s">
        <v>3838</v>
      </c>
      <c r="AK5807" s="3">
        <v>4</v>
      </c>
      <c r="AL5807" s="3">
        <v>31.49</v>
      </c>
    </row>
    <row r="5808" spans="31:38" x14ac:dyDescent="0.25">
      <c r="AE5808" s="3" t="str">
        <f t="shared" si="168"/>
        <v>RA_582_117_4_202425</v>
      </c>
      <c r="AF5808" s="3">
        <v>202425</v>
      </c>
      <c r="AG5808" s="3" t="s">
        <v>193</v>
      </c>
      <c r="AH5808" s="3">
        <v>582</v>
      </c>
      <c r="AI5808" s="3">
        <v>117</v>
      </c>
      <c r="AJ5808" s="3" t="s">
        <v>3838</v>
      </c>
      <c r="AK5808" s="3">
        <v>4</v>
      </c>
      <c r="AL5808" s="3">
        <v>0</v>
      </c>
    </row>
    <row r="5809" spans="31:38" x14ac:dyDescent="0.25">
      <c r="AE5809" s="3" t="str">
        <f t="shared" si="168"/>
        <v>RA_544_117_4_202425</v>
      </c>
      <c r="AF5809" s="3">
        <v>202425</v>
      </c>
      <c r="AG5809" s="3" t="s">
        <v>193</v>
      </c>
      <c r="AH5809" s="3">
        <v>544</v>
      </c>
      <c r="AI5809" s="3">
        <v>117</v>
      </c>
      <c r="AJ5809" s="3" t="s">
        <v>3838</v>
      </c>
      <c r="AK5809" s="3">
        <v>4</v>
      </c>
      <c r="AL5809" s="3">
        <v>796.06</v>
      </c>
    </row>
    <row r="5810" spans="31:38" x14ac:dyDescent="0.25">
      <c r="AE5810" s="3" t="str">
        <f t="shared" si="168"/>
        <v>RA_576_117_4_202425</v>
      </c>
      <c r="AF5810" s="3">
        <v>202425</v>
      </c>
      <c r="AG5810" s="3" t="s">
        <v>193</v>
      </c>
      <c r="AH5810" s="3">
        <v>576</v>
      </c>
      <c r="AI5810" s="3">
        <v>117</v>
      </c>
      <c r="AJ5810" s="3" t="s">
        <v>3838</v>
      </c>
      <c r="AK5810" s="3">
        <v>4</v>
      </c>
      <c r="AL5810" s="3">
        <v>0</v>
      </c>
    </row>
    <row r="5811" spans="31:38" x14ac:dyDescent="0.25">
      <c r="AE5811" s="3" t="str">
        <f t="shared" si="168"/>
        <v>RA_512_117_4_202425</v>
      </c>
      <c r="AF5811" s="3">
        <v>202425</v>
      </c>
      <c r="AG5811" s="3" t="s">
        <v>193</v>
      </c>
      <c r="AH5811" s="3">
        <v>512</v>
      </c>
      <c r="AI5811" s="3">
        <v>117</v>
      </c>
      <c r="AJ5811" s="3" t="s">
        <v>3838</v>
      </c>
      <c r="AK5811" s="3">
        <v>4</v>
      </c>
      <c r="AL5811" s="3">
        <v>-190</v>
      </c>
    </row>
    <row r="5812" spans="31:38" x14ac:dyDescent="0.25">
      <c r="AE5812" s="3" t="str">
        <f t="shared" si="168"/>
        <v>RA_584_117_4_202425</v>
      </c>
      <c r="AF5812" s="3">
        <v>202425</v>
      </c>
      <c r="AG5812" s="3" t="s">
        <v>193</v>
      </c>
      <c r="AH5812" s="3">
        <v>584</v>
      </c>
      <c r="AI5812" s="3">
        <v>117</v>
      </c>
      <c r="AJ5812" s="3" t="s">
        <v>3838</v>
      </c>
      <c r="AK5812" s="3">
        <v>4</v>
      </c>
      <c r="AL5812" s="3">
        <v>0</v>
      </c>
    </row>
    <row r="5813" spans="31:38" x14ac:dyDescent="0.25">
      <c r="AE5813" s="3" t="str">
        <f t="shared" si="168"/>
        <v>RA_514_117_4_202425</v>
      </c>
      <c r="AF5813" s="3">
        <v>202425</v>
      </c>
      <c r="AG5813" s="3" t="s">
        <v>193</v>
      </c>
      <c r="AH5813" s="3">
        <v>514</v>
      </c>
      <c r="AI5813" s="3">
        <v>117</v>
      </c>
      <c r="AJ5813" s="3" t="s">
        <v>3838</v>
      </c>
      <c r="AK5813" s="3">
        <v>4</v>
      </c>
      <c r="AL5813" s="3">
        <v>0</v>
      </c>
    </row>
    <row r="5814" spans="31:38" x14ac:dyDescent="0.25">
      <c r="AE5814" s="3" t="str">
        <f t="shared" si="168"/>
        <v>RA_516_117_4_202425</v>
      </c>
      <c r="AF5814" s="3">
        <v>202425</v>
      </c>
      <c r="AG5814" s="3" t="s">
        <v>193</v>
      </c>
      <c r="AH5814" s="3">
        <v>516</v>
      </c>
      <c r="AI5814" s="3">
        <v>117</v>
      </c>
      <c r="AJ5814" s="3" t="s">
        <v>3838</v>
      </c>
      <c r="AK5814" s="3">
        <v>4</v>
      </c>
      <c r="AL5814" s="3">
        <v>579</v>
      </c>
    </row>
    <row r="5815" spans="31:38" x14ac:dyDescent="0.25">
      <c r="AE5815" s="3" t="str">
        <f t="shared" si="168"/>
        <v>RA_518_117_4_202425</v>
      </c>
      <c r="AF5815" s="3">
        <v>202425</v>
      </c>
      <c r="AG5815" s="3" t="s">
        <v>193</v>
      </c>
      <c r="AH5815" s="3">
        <v>518</v>
      </c>
      <c r="AI5815" s="3">
        <v>117</v>
      </c>
      <c r="AJ5815" s="3" t="s">
        <v>3838</v>
      </c>
      <c r="AK5815" s="3">
        <v>4</v>
      </c>
      <c r="AL5815" s="3">
        <v>-255.25000000000003</v>
      </c>
    </row>
    <row r="5816" spans="31:38" x14ac:dyDescent="0.25">
      <c r="AE5816" s="3" t="str">
        <f t="shared" si="168"/>
        <v>RA_520_117_4_202425</v>
      </c>
      <c r="AF5816" s="3">
        <v>202425</v>
      </c>
      <c r="AG5816" s="3" t="s">
        <v>193</v>
      </c>
      <c r="AH5816" s="3">
        <v>520</v>
      </c>
      <c r="AI5816" s="3">
        <v>117</v>
      </c>
      <c r="AJ5816" s="3" t="s">
        <v>3838</v>
      </c>
      <c r="AK5816" s="3">
        <v>4</v>
      </c>
      <c r="AL5816" s="3">
        <v>1687.047</v>
      </c>
    </row>
    <row r="5817" spans="31:38" x14ac:dyDescent="0.25">
      <c r="AE5817" s="3" t="str">
        <f t="shared" si="168"/>
        <v>RA_522_117_4_202425</v>
      </c>
      <c r="AF5817" s="3">
        <v>202425</v>
      </c>
      <c r="AG5817" s="3" t="s">
        <v>193</v>
      </c>
      <c r="AH5817" s="3">
        <v>522</v>
      </c>
      <c r="AI5817" s="3">
        <v>117</v>
      </c>
      <c r="AJ5817" s="3" t="s">
        <v>3838</v>
      </c>
      <c r="AK5817" s="3">
        <v>4</v>
      </c>
      <c r="AL5817" s="3">
        <v>-862.16</v>
      </c>
    </row>
    <row r="5818" spans="31:38" x14ac:dyDescent="0.25">
      <c r="AE5818" s="3" t="str">
        <f t="shared" si="168"/>
        <v>RA_524_117_4_202425</v>
      </c>
      <c r="AF5818" s="3">
        <v>202425</v>
      </c>
      <c r="AG5818" s="3" t="s">
        <v>193</v>
      </c>
      <c r="AH5818" s="3">
        <v>524</v>
      </c>
      <c r="AI5818" s="3">
        <v>117</v>
      </c>
      <c r="AJ5818" s="3" t="s">
        <v>3838</v>
      </c>
      <c r="AK5818" s="3">
        <v>4</v>
      </c>
      <c r="AL5818" s="3">
        <v>0</v>
      </c>
    </row>
    <row r="5819" spans="31:38" x14ac:dyDescent="0.25">
      <c r="AE5819" s="3" t="str">
        <f t="shared" si="168"/>
        <v>RA_540_117_4_202425</v>
      </c>
      <c r="AF5819" s="3">
        <v>202425</v>
      </c>
      <c r="AG5819" s="3" t="s">
        <v>193</v>
      </c>
      <c r="AH5819" s="3">
        <v>540</v>
      </c>
      <c r="AI5819" s="3">
        <v>117</v>
      </c>
      <c r="AJ5819" s="3" t="s">
        <v>3838</v>
      </c>
      <c r="AK5819" s="3">
        <v>4</v>
      </c>
      <c r="AL5819" s="3">
        <v>1600</v>
      </c>
    </row>
    <row r="5820" spans="31:38" x14ac:dyDescent="0.25">
      <c r="AE5820" s="3" t="str">
        <f t="shared" si="168"/>
        <v>RA_528_117_4_202425</v>
      </c>
      <c r="AF5820" s="3">
        <v>202425</v>
      </c>
      <c r="AG5820" s="3" t="s">
        <v>193</v>
      </c>
      <c r="AH5820" s="3">
        <v>528</v>
      </c>
      <c r="AI5820" s="3">
        <v>117</v>
      </c>
      <c r="AJ5820" s="3" t="s">
        <v>3838</v>
      </c>
      <c r="AK5820" s="3">
        <v>4</v>
      </c>
      <c r="AL5820" s="3">
        <v>429</v>
      </c>
    </row>
    <row r="5821" spans="31:38" x14ac:dyDescent="0.25">
      <c r="AE5821" s="3" t="str">
        <f t="shared" si="168"/>
        <v>RA_530_117_4_202425</v>
      </c>
      <c r="AF5821" s="3">
        <v>202425</v>
      </c>
      <c r="AG5821" s="3" t="s">
        <v>193</v>
      </c>
      <c r="AH5821" s="3">
        <v>530</v>
      </c>
      <c r="AI5821" s="3">
        <v>117</v>
      </c>
      <c r="AJ5821" s="3" t="s">
        <v>3838</v>
      </c>
      <c r="AK5821" s="3">
        <v>4</v>
      </c>
      <c r="AL5821" s="3">
        <v>1214.4069999999999</v>
      </c>
    </row>
    <row r="5822" spans="31:38" x14ac:dyDescent="0.25">
      <c r="AE5822" s="3" t="str">
        <f t="shared" si="168"/>
        <v>RA_532_117_4_202425</v>
      </c>
      <c r="AF5822" s="3">
        <v>202425</v>
      </c>
      <c r="AG5822" s="3" t="s">
        <v>193</v>
      </c>
      <c r="AH5822" s="3">
        <v>532</v>
      </c>
      <c r="AI5822" s="3">
        <v>117</v>
      </c>
      <c r="AJ5822" s="3" t="s">
        <v>3838</v>
      </c>
      <c r="AK5822" s="3">
        <v>4</v>
      </c>
      <c r="AL5822" s="3">
        <v>8724.9</v>
      </c>
    </row>
    <row r="5823" spans="31:38" x14ac:dyDescent="0.25">
      <c r="AE5823" s="3" t="str">
        <f t="shared" si="168"/>
        <v>RA_534_117_4_202425</v>
      </c>
      <c r="AF5823" s="3">
        <v>202425</v>
      </c>
      <c r="AG5823" s="3" t="s">
        <v>193</v>
      </c>
      <c r="AH5823" s="3">
        <v>534</v>
      </c>
      <c r="AI5823" s="3">
        <v>117</v>
      </c>
      <c r="AJ5823" s="3" t="s">
        <v>3838</v>
      </c>
      <c r="AK5823" s="3">
        <v>4</v>
      </c>
      <c r="AL5823" s="3">
        <v>1087.258</v>
      </c>
    </row>
    <row r="5824" spans="31:38" x14ac:dyDescent="0.25">
      <c r="AE5824" s="3" t="str">
        <f t="shared" si="168"/>
        <v>RA_536_117_4_202425</v>
      </c>
      <c r="AF5824" s="3">
        <v>202425</v>
      </c>
      <c r="AG5824" s="3" t="s">
        <v>193</v>
      </c>
      <c r="AH5824" s="3">
        <v>536</v>
      </c>
      <c r="AI5824" s="3">
        <v>117</v>
      </c>
      <c r="AJ5824" s="3" t="s">
        <v>3838</v>
      </c>
      <c r="AK5824" s="3">
        <v>4</v>
      </c>
      <c r="AL5824" s="3">
        <v>430</v>
      </c>
    </row>
    <row r="5825" spans="31:38" x14ac:dyDescent="0.25">
      <c r="AE5825" s="3" t="str">
        <f t="shared" si="168"/>
        <v>RA_538_117_4_202425</v>
      </c>
      <c r="AF5825" s="3">
        <v>202425</v>
      </c>
      <c r="AG5825" s="3" t="s">
        <v>193</v>
      </c>
      <c r="AH5825" s="3">
        <v>538</v>
      </c>
      <c r="AI5825" s="3">
        <v>117</v>
      </c>
      <c r="AJ5825" s="3" t="s">
        <v>3838</v>
      </c>
      <c r="AK5825" s="3">
        <v>4</v>
      </c>
      <c r="AL5825" s="3">
        <v>221.82499999999999</v>
      </c>
    </row>
    <row r="5826" spans="31:38" x14ac:dyDescent="0.25">
      <c r="AE5826" s="3" t="str">
        <f t="shared" si="168"/>
        <v>RA_542_117_4_202425</v>
      </c>
      <c r="AF5826" s="3">
        <v>202425</v>
      </c>
      <c r="AG5826" s="3" t="s">
        <v>193</v>
      </c>
      <c r="AH5826" s="3">
        <v>542</v>
      </c>
      <c r="AI5826" s="3">
        <v>117</v>
      </c>
      <c r="AJ5826" s="3" t="s">
        <v>3838</v>
      </c>
      <c r="AK5826" s="3">
        <v>4</v>
      </c>
      <c r="AL5826" s="3">
        <v>442</v>
      </c>
    </row>
    <row r="5827" spans="31:38" x14ac:dyDescent="0.25">
      <c r="AE5827" s="3" t="str">
        <f t="shared" si="168"/>
        <v>RA_526_117_4_202425</v>
      </c>
      <c r="AF5827" s="3">
        <v>202425</v>
      </c>
      <c r="AG5827" s="3" t="s">
        <v>193</v>
      </c>
      <c r="AH5827" s="3">
        <v>526</v>
      </c>
      <c r="AI5827" s="3">
        <v>117</v>
      </c>
      <c r="AJ5827" s="3" t="s">
        <v>3838</v>
      </c>
      <c r="AK5827" s="3">
        <v>4</v>
      </c>
      <c r="AL5827" s="3">
        <v>234.03985981116955</v>
      </c>
    </row>
    <row r="5828" spans="31:38" x14ac:dyDescent="0.25">
      <c r="AE5828" s="3" t="str">
        <f t="shared" ref="AE5828:AE5891" si="169">AG5828&amp;"_"&amp;AH5828&amp;"_"&amp;AI5828&amp;"_"&amp;AK5828&amp;"_"&amp;AF5828</f>
        <v>RA_566_117.1_4_202526</v>
      </c>
      <c r="AF5828" s="3">
        <v>202526</v>
      </c>
      <c r="AG5828" s="3" t="s">
        <v>193</v>
      </c>
      <c r="AH5828" s="3">
        <v>566</v>
      </c>
      <c r="AI5828" s="3">
        <v>117.1</v>
      </c>
      <c r="AJ5828" s="3" t="s">
        <v>425</v>
      </c>
      <c r="AK5828" s="3">
        <v>4</v>
      </c>
      <c r="AL5828" s="3">
        <v>0</v>
      </c>
    </row>
    <row r="5829" spans="31:38" x14ac:dyDescent="0.25">
      <c r="AE5829" s="3" t="str">
        <f t="shared" si="169"/>
        <v>RA_545_117.1_4_202526</v>
      </c>
      <c r="AF5829" s="3">
        <v>202526</v>
      </c>
      <c r="AG5829" s="3" t="s">
        <v>193</v>
      </c>
      <c r="AH5829" s="3">
        <v>545</v>
      </c>
      <c r="AI5829" s="3">
        <v>117.1</v>
      </c>
      <c r="AJ5829" s="3" t="s">
        <v>425</v>
      </c>
      <c r="AK5829" s="3">
        <v>4</v>
      </c>
      <c r="AL5829" s="3">
        <v>0</v>
      </c>
    </row>
    <row r="5830" spans="31:38" x14ac:dyDescent="0.25">
      <c r="AE5830" s="3" t="str">
        <f t="shared" si="169"/>
        <v>RA_548_117.1_4_202526</v>
      </c>
      <c r="AF5830" s="3">
        <v>202526</v>
      </c>
      <c r="AG5830" s="3" t="s">
        <v>193</v>
      </c>
      <c r="AH5830" s="3">
        <v>548</v>
      </c>
      <c r="AI5830" s="3">
        <v>117.1</v>
      </c>
      <c r="AJ5830" s="3" t="s">
        <v>425</v>
      </c>
      <c r="AK5830" s="3">
        <v>4</v>
      </c>
      <c r="AL5830" s="3">
        <v>0</v>
      </c>
    </row>
    <row r="5831" spans="31:38" x14ac:dyDescent="0.25">
      <c r="AE5831" s="3" t="str">
        <f t="shared" si="169"/>
        <v>RA_550_117.1_4_202526</v>
      </c>
      <c r="AF5831" s="3">
        <v>202526</v>
      </c>
      <c r="AG5831" s="3" t="s">
        <v>193</v>
      </c>
      <c r="AH5831" s="3">
        <v>550</v>
      </c>
      <c r="AI5831" s="3">
        <v>117.1</v>
      </c>
      <c r="AJ5831" s="3" t="s">
        <v>425</v>
      </c>
      <c r="AK5831" s="3">
        <v>4</v>
      </c>
      <c r="AL5831" s="3">
        <v>0</v>
      </c>
    </row>
    <row r="5832" spans="31:38" x14ac:dyDescent="0.25">
      <c r="AE5832" s="3" t="str">
        <f t="shared" si="169"/>
        <v>RA_552_117.1_4_202526</v>
      </c>
      <c r="AF5832" s="3">
        <v>202526</v>
      </c>
      <c r="AG5832" s="3" t="s">
        <v>193</v>
      </c>
      <c r="AH5832" s="3">
        <v>552</v>
      </c>
      <c r="AI5832" s="3">
        <v>117.1</v>
      </c>
      <c r="AJ5832" s="3" t="s">
        <v>425</v>
      </c>
      <c r="AK5832" s="3">
        <v>4</v>
      </c>
      <c r="AL5832" s="3">
        <v>0</v>
      </c>
    </row>
    <row r="5833" spans="31:38" x14ac:dyDescent="0.25">
      <c r="AE5833" s="3" t="str">
        <f t="shared" si="169"/>
        <v>RA_562_117.1_4_202526</v>
      </c>
      <c r="AF5833" s="3">
        <v>202526</v>
      </c>
      <c r="AG5833" s="3" t="s">
        <v>193</v>
      </c>
      <c r="AH5833" s="3">
        <v>562</v>
      </c>
      <c r="AI5833" s="3">
        <v>117.1</v>
      </c>
      <c r="AJ5833" s="3" t="s">
        <v>425</v>
      </c>
      <c r="AK5833" s="3">
        <v>4</v>
      </c>
      <c r="AL5833" s="3">
        <v>0</v>
      </c>
    </row>
    <row r="5834" spans="31:38" x14ac:dyDescent="0.25">
      <c r="AE5834" s="3" t="str">
        <f t="shared" si="169"/>
        <v>RA_564_117.1_4_202526</v>
      </c>
      <c r="AF5834" s="3">
        <v>202526</v>
      </c>
      <c r="AG5834" s="3" t="s">
        <v>193</v>
      </c>
      <c r="AH5834" s="3">
        <v>564</v>
      </c>
      <c r="AI5834" s="3">
        <v>117.1</v>
      </c>
      <c r="AJ5834" s="3" t="s">
        <v>425</v>
      </c>
      <c r="AK5834" s="3">
        <v>4</v>
      </c>
      <c r="AL5834" s="3">
        <v>0</v>
      </c>
    </row>
    <row r="5835" spans="31:38" x14ac:dyDescent="0.25">
      <c r="AE5835" s="3" t="str">
        <f t="shared" si="169"/>
        <v>RA_546_117.1_4_202526</v>
      </c>
      <c r="AF5835" s="3">
        <v>202526</v>
      </c>
      <c r="AG5835" s="3" t="s">
        <v>193</v>
      </c>
      <c r="AH5835" s="3">
        <v>546</v>
      </c>
      <c r="AI5835" s="3">
        <v>117.1</v>
      </c>
      <c r="AJ5835" s="3" t="s">
        <v>425</v>
      </c>
      <c r="AK5835" s="3">
        <v>4</v>
      </c>
      <c r="AL5835" s="3">
        <v>0</v>
      </c>
    </row>
    <row r="5836" spans="31:38" x14ac:dyDescent="0.25">
      <c r="AE5836" s="3" t="str">
        <f t="shared" si="169"/>
        <v>RA_568_117.1_4_202526</v>
      </c>
      <c r="AF5836" s="3">
        <v>202526</v>
      </c>
      <c r="AG5836" s="3" t="s">
        <v>193</v>
      </c>
      <c r="AH5836" s="3">
        <v>568</v>
      </c>
      <c r="AI5836" s="3">
        <v>117.1</v>
      </c>
      <c r="AJ5836" s="3" t="s">
        <v>425</v>
      </c>
      <c r="AK5836" s="3">
        <v>4</v>
      </c>
      <c r="AL5836" s="3">
        <v>0</v>
      </c>
    </row>
    <row r="5837" spans="31:38" x14ac:dyDescent="0.25">
      <c r="AE5837" s="3" t="str">
        <f t="shared" si="169"/>
        <v>RA_586_117.1_4_202526</v>
      </c>
      <c r="AF5837" s="3">
        <v>202526</v>
      </c>
      <c r="AG5837" s="3" t="s">
        <v>193</v>
      </c>
      <c r="AH5837" s="3">
        <v>586</v>
      </c>
      <c r="AI5837" s="3">
        <v>117.1</v>
      </c>
      <c r="AJ5837" s="3" t="s">
        <v>425</v>
      </c>
      <c r="AK5837" s="3">
        <v>4</v>
      </c>
      <c r="AL5837" s="3">
        <v>0</v>
      </c>
    </row>
    <row r="5838" spans="31:38" x14ac:dyDescent="0.25">
      <c r="AE5838" s="3" t="str">
        <f t="shared" si="169"/>
        <v>RA_572_117.1_4_202526</v>
      </c>
      <c r="AF5838" s="3">
        <v>202526</v>
      </c>
      <c r="AG5838" s="3" t="s">
        <v>193</v>
      </c>
      <c r="AH5838" s="3">
        <v>572</v>
      </c>
      <c r="AI5838" s="3">
        <v>117.1</v>
      </c>
      <c r="AJ5838" s="3" t="s">
        <v>425</v>
      </c>
      <c r="AK5838" s="3">
        <v>4</v>
      </c>
      <c r="AL5838" s="3">
        <v>0</v>
      </c>
    </row>
    <row r="5839" spans="31:38" x14ac:dyDescent="0.25">
      <c r="AE5839" s="3" t="str">
        <f t="shared" si="169"/>
        <v>RA_520_117.1_4_202526</v>
      </c>
      <c r="AF5839" s="3">
        <v>202526</v>
      </c>
      <c r="AG5839" s="3" t="s">
        <v>193</v>
      </c>
      <c r="AH5839" s="3">
        <v>520</v>
      </c>
      <c r="AI5839" s="3">
        <v>117.1</v>
      </c>
      <c r="AJ5839" s="3" t="s">
        <v>425</v>
      </c>
      <c r="AK5839" s="3">
        <v>4</v>
      </c>
      <c r="AL5839" s="3">
        <v>0</v>
      </c>
    </row>
    <row r="5840" spans="31:38" x14ac:dyDescent="0.25">
      <c r="AE5840" s="3" t="str">
        <f t="shared" si="169"/>
        <v>RA_574_117.1_4_202526</v>
      </c>
      <c r="AF5840" s="3">
        <v>202526</v>
      </c>
      <c r="AG5840" s="3" t="s">
        <v>193</v>
      </c>
      <c r="AH5840" s="3">
        <v>574</v>
      </c>
      <c r="AI5840" s="3">
        <v>117.1</v>
      </c>
      <c r="AJ5840" s="3" t="s">
        <v>425</v>
      </c>
      <c r="AK5840" s="3">
        <v>4</v>
      </c>
      <c r="AL5840" s="3">
        <v>0</v>
      </c>
    </row>
    <row r="5841" spans="31:38" x14ac:dyDescent="0.25">
      <c r="AE5841" s="3" t="str">
        <f t="shared" si="169"/>
        <v>RA_576_117.1_4_202526</v>
      </c>
      <c r="AF5841" s="3">
        <v>202526</v>
      </c>
      <c r="AG5841" s="3" t="s">
        <v>193</v>
      </c>
      <c r="AH5841" s="3">
        <v>576</v>
      </c>
      <c r="AI5841" s="3">
        <v>117.1</v>
      </c>
      <c r="AJ5841" s="3" t="s">
        <v>425</v>
      </c>
      <c r="AK5841" s="3">
        <v>4</v>
      </c>
      <c r="AL5841" s="3">
        <v>0</v>
      </c>
    </row>
    <row r="5842" spans="31:38" x14ac:dyDescent="0.25">
      <c r="AE5842" s="3" t="str">
        <f t="shared" si="169"/>
        <v>RA_584_117.1_4_202526</v>
      </c>
      <c r="AF5842" s="3">
        <v>202526</v>
      </c>
      <c r="AG5842" s="3" t="s">
        <v>193</v>
      </c>
      <c r="AH5842" s="3">
        <v>584</v>
      </c>
      <c r="AI5842" s="3">
        <v>117.1</v>
      </c>
      <c r="AJ5842" s="3" t="s">
        <v>425</v>
      </c>
      <c r="AK5842" s="3">
        <v>4</v>
      </c>
      <c r="AL5842" s="3">
        <v>0</v>
      </c>
    </row>
    <row r="5843" spans="31:38" x14ac:dyDescent="0.25">
      <c r="AE5843" s="3" t="str">
        <f t="shared" si="169"/>
        <v>RA_582_117.1_4_202526</v>
      </c>
      <c r="AF5843" s="3">
        <v>202526</v>
      </c>
      <c r="AG5843" s="3" t="s">
        <v>193</v>
      </c>
      <c r="AH5843" s="3">
        <v>582</v>
      </c>
      <c r="AI5843" s="3">
        <v>117.1</v>
      </c>
      <c r="AJ5843" s="3" t="s">
        <v>425</v>
      </c>
      <c r="AK5843" s="3">
        <v>4</v>
      </c>
      <c r="AL5843" s="3">
        <v>0</v>
      </c>
    </row>
    <row r="5844" spans="31:38" x14ac:dyDescent="0.25">
      <c r="AE5844" s="3" t="str">
        <f t="shared" si="169"/>
        <v>RA_544_117.1_4_202526</v>
      </c>
      <c r="AF5844" s="3">
        <v>202526</v>
      </c>
      <c r="AG5844" s="3" t="s">
        <v>193</v>
      </c>
      <c r="AH5844" s="3">
        <v>544</v>
      </c>
      <c r="AI5844" s="3">
        <v>117.1</v>
      </c>
      <c r="AJ5844" s="3" t="s">
        <v>425</v>
      </c>
      <c r="AK5844" s="3">
        <v>4</v>
      </c>
      <c r="AL5844" s="3">
        <v>0</v>
      </c>
    </row>
    <row r="5845" spans="31:38" x14ac:dyDescent="0.25">
      <c r="AE5845" s="3" t="str">
        <f t="shared" si="169"/>
        <v>RA_524_117.1_4_202526</v>
      </c>
      <c r="AF5845" s="3">
        <v>202526</v>
      </c>
      <c r="AG5845" s="3" t="s">
        <v>193</v>
      </c>
      <c r="AH5845" s="3">
        <v>524</v>
      </c>
      <c r="AI5845" s="3">
        <v>117.1</v>
      </c>
      <c r="AJ5845" s="3" t="s">
        <v>425</v>
      </c>
      <c r="AK5845" s="3">
        <v>4</v>
      </c>
      <c r="AL5845" s="3">
        <v>0</v>
      </c>
    </row>
    <row r="5846" spans="31:38" x14ac:dyDescent="0.25">
      <c r="AE5846" s="3" t="str">
        <f t="shared" si="169"/>
        <v>RA_512_117.1_4_202526</v>
      </c>
      <c r="AF5846" s="3">
        <v>202526</v>
      </c>
      <c r="AG5846" s="3" t="s">
        <v>193</v>
      </c>
      <c r="AH5846" s="3">
        <v>512</v>
      </c>
      <c r="AI5846" s="3">
        <v>117.1</v>
      </c>
      <c r="AJ5846" s="3" t="s">
        <v>425</v>
      </c>
      <c r="AK5846" s="3">
        <v>4</v>
      </c>
      <c r="AL5846" s="3">
        <v>0</v>
      </c>
    </row>
    <row r="5847" spans="31:38" x14ac:dyDescent="0.25">
      <c r="AE5847" s="3" t="str">
        <f t="shared" si="169"/>
        <v>RA_514_117.1_4_202526</v>
      </c>
      <c r="AF5847" s="3">
        <v>202526</v>
      </c>
      <c r="AG5847" s="3" t="s">
        <v>193</v>
      </c>
      <c r="AH5847" s="3">
        <v>514</v>
      </c>
      <c r="AI5847" s="3">
        <v>117.1</v>
      </c>
      <c r="AJ5847" s="3" t="s">
        <v>425</v>
      </c>
      <c r="AK5847" s="3">
        <v>4</v>
      </c>
      <c r="AL5847" s="3">
        <v>0</v>
      </c>
    </row>
    <row r="5848" spans="31:38" x14ac:dyDescent="0.25">
      <c r="AE5848" s="3" t="str">
        <f t="shared" si="169"/>
        <v>RA_516_117.1_4_202526</v>
      </c>
      <c r="AF5848" s="3">
        <v>202526</v>
      </c>
      <c r="AG5848" s="3" t="s">
        <v>193</v>
      </c>
      <c r="AH5848" s="3">
        <v>516</v>
      </c>
      <c r="AI5848" s="3">
        <v>117.1</v>
      </c>
      <c r="AJ5848" s="3" t="s">
        <v>425</v>
      </c>
      <c r="AK5848" s="3">
        <v>4</v>
      </c>
      <c r="AL5848" s="3">
        <v>0</v>
      </c>
    </row>
    <row r="5849" spans="31:38" x14ac:dyDescent="0.25">
      <c r="AE5849" s="3" t="str">
        <f t="shared" si="169"/>
        <v>RA_518_117.1_4_202526</v>
      </c>
      <c r="AF5849" s="3">
        <v>202526</v>
      </c>
      <c r="AG5849" s="3" t="s">
        <v>193</v>
      </c>
      <c r="AH5849" s="3">
        <v>518</v>
      </c>
      <c r="AI5849" s="3">
        <v>117.1</v>
      </c>
      <c r="AJ5849" s="3" t="s">
        <v>425</v>
      </c>
      <c r="AK5849" s="3">
        <v>4</v>
      </c>
      <c r="AL5849" s="3">
        <v>343.5528030003934</v>
      </c>
    </row>
    <row r="5850" spans="31:38" x14ac:dyDescent="0.25">
      <c r="AE5850" s="3" t="str">
        <f t="shared" si="169"/>
        <v>RA_522_117.1_4_202526</v>
      </c>
      <c r="AF5850" s="3">
        <v>202526</v>
      </c>
      <c r="AG5850" s="3" t="s">
        <v>193</v>
      </c>
      <c r="AH5850" s="3">
        <v>522</v>
      </c>
      <c r="AI5850" s="3">
        <v>117.1</v>
      </c>
      <c r="AJ5850" s="3" t="s">
        <v>425</v>
      </c>
      <c r="AK5850" s="3">
        <v>4</v>
      </c>
      <c r="AL5850" s="3">
        <v>1373.2139999999999</v>
      </c>
    </row>
    <row r="5851" spans="31:38" x14ac:dyDescent="0.25">
      <c r="AE5851" s="3" t="str">
        <f t="shared" si="169"/>
        <v>RA_526_117.1_4_202526</v>
      </c>
      <c r="AF5851" s="3">
        <v>202526</v>
      </c>
      <c r="AG5851" s="3" t="s">
        <v>193</v>
      </c>
      <c r="AH5851" s="3">
        <v>526</v>
      </c>
      <c r="AI5851" s="3">
        <v>117.1</v>
      </c>
      <c r="AJ5851" s="3" t="s">
        <v>425</v>
      </c>
      <c r="AK5851" s="3">
        <v>4</v>
      </c>
      <c r="AL5851" s="3">
        <v>0</v>
      </c>
    </row>
    <row r="5852" spans="31:38" x14ac:dyDescent="0.25">
      <c r="AE5852" s="3" t="str">
        <f t="shared" si="169"/>
        <v>RA_542_117.1_4_202526</v>
      </c>
      <c r="AF5852" s="3">
        <v>202526</v>
      </c>
      <c r="AG5852" s="3" t="s">
        <v>193</v>
      </c>
      <c r="AH5852" s="3">
        <v>542</v>
      </c>
      <c r="AI5852" s="3">
        <v>117.1</v>
      </c>
      <c r="AJ5852" s="3" t="s">
        <v>425</v>
      </c>
      <c r="AK5852" s="3">
        <v>4</v>
      </c>
      <c r="AL5852" s="3">
        <v>0</v>
      </c>
    </row>
    <row r="5853" spans="31:38" x14ac:dyDescent="0.25">
      <c r="AE5853" s="3" t="str">
        <f t="shared" si="169"/>
        <v>RA_530_117.1_4_202526</v>
      </c>
      <c r="AF5853" s="3">
        <v>202526</v>
      </c>
      <c r="AG5853" s="3" t="s">
        <v>193</v>
      </c>
      <c r="AH5853" s="3">
        <v>530</v>
      </c>
      <c r="AI5853" s="3">
        <v>117.1</v>
      </c>
      <c r="AJ5853" s="3" t="s">
        <v>425</v>
      </c>
      <c r="AK5853" s="3">
        <v>4</v>
      </c>
      <c r="AL5853" s="3">
        <v>429.13299999999998</v>
      </c>
    </row>
    <row r="5854" spans="31:38" x14ac:dyDescent="0.25">
      <c r="AE5854" s="3" t="str">
        <f t="shared" si="169"/>
        <v>RA_532_117.1_4_202526</v>
      </c>
      <c r="AF5854" s="3">
        <v>202526</v>
      </c>
      <c r="AG5854" s="3" t="s">
        <v>193</v>
      </c>
      <c r="AH5854" s="3">
        <v>532</v>
      </c>
      <c r="AI5854" s="3">
        <v>117.1</v>
      </c>
      <c r="AJ5854" s="3" t="s">
        <v>425</v>
      </c>
      <c r="AK5854" s="3">
        <v>4</v>
      </c>
      <c r="AL5854" s="3">
        <v>0</v>
      </c>
    </row>
    <row r="5855" spans="31:38" x14ac:dyDescent="0.25">
      <c r="AE5855" s="3" t="str">
        <f t="shared" si="169"/>
        <v>RA_534_117.1_4_202526</v>
      </c>
      <c r="AF5855" s="3">
        <v>202526</v>
      </c>
      <c r="AG5855" s="3" t="s">
        <v>193</v>
      </c>
      <c r="AH5855" s="3">
        <v>534</v>
      </c>
      <c r="AI5855" s="3">
        <v>117.1</v>
      </c>
      <c r="AJ5855" s="3" t="s">
        <v>425</v>
      </c>
      <c r="AK5855" s="3">
        <v>4</v>
      </c>
      <c r="AL5855" s="3">
        <v>363.77499999999998</v>
      </c>
    </row>
    <row r="5856" spans="31:38" x14ac:dyDescent="0.25">
      <c r="AE5856" s="3" t="str">
        <f t="shared" si="169"/>
        <v>RA_536_117.1_4_202526</v>
      </c>
      <c r="AF5856" s="3">
        <v>202526</v>
      </c>
      <c r="AG5856" s="3" t="s">
        <v>193</v>
      </c>
      <c r="AH5856" s="3">
        <v>536</v>
      </c>
      <c r="AI5856" s="3">
        <v>117.1</v>
      </c>
      <c r="AJ5856" s="3" t="s">
        <v>425</v>
      </c>
      <c r="AK5856" s="3">
        <v>4</v>
      </c>
      <c r="AL5856" s="3">
        <v>0</v>
      </c>
    </row>
    <row r="5857" spans="31:38" x14ac:dyDescent="0.25">
      <c r="AE5857" s="3" t="str">
        <f t="shared" si="169"/>
        <v>RA_538_117.1_4_202526</v>
      </c>
      <c r="AF5857" s="3">
        <v>202526</v>
      </c>
      <c r="AG5857" s="3" t="s">
        <v>193</v>
      </c>
      <c r="AH5857" s="3">
        <v>538</v>
      </c>
      <c r="AI5857" s="3">
        <v>117.1</v>
      </c>
      <c r="AJ5857" s="3" t="s">
        <v>425</v>
      </c>
      <c r="AK5857" s="3">
        <v>4</v>
      </c>
      <c r="AL5857" s="3">
        <v>0</v>
      </c>
    </row>
    <row r="5858" spans="31:38" x14ac:dyDescent="0.25">
      <c r="AE5858" s="3" t="str">
        <f t="shared" si="169"/>
        <v>RA_540_117.1_4_202526</v>
      </c>
      <c r="AF5858" s="3">
        <v>202526</v>
      </c>
      <c r="AG5858" s="3" t="s">
        <v>193</v>
      </c>
      <c r="AH5858" s="3">
        <v>540</v>
      </c>
      <c r="AI5858" s="3">
        <v>117.1</v>
      </c>
      <c r="AJ5858" s="3" t="s">
        <v>425</v>
      </c>
      <c r="AK5858" s="3">
        <v>4</v>
      </c>
      <c r="AL5858" s="3">
        <v>0</v>
      </c>
    </row>
    <row r="5859" spans="31:38" x14ac:dyDescent="0.25">
      <c r="AE5859" s="3" t="str">
        <f t="shared" si="169"/>
        <v>RA_528_117.1_4_202526</v>
      </c>
      <c r="AF5859" s="3">
        <v>202526</v>
      </c>
      <c r="AG5859" s="3" t="s">
        <v>193</v>
      </c>
      <c r="AH5859" s="3">
        <v>528</v>
      </c>
      <c r="AI5859" s="3">
        <v>117.1</v>
      </c>
      <c r="AJ5859" s="3" t="s">
        <v>425</v>
      </c>
      <c r="AK5859" s="3">
        <v>4</v>
      </c>
      <c r="AL5859" s="3">
        <v>0</v>
      </c>
    </row>
    <row r="5860" spans="31:38" x14ac:dyDescent="0.25">
      <c r="AE5860" s="3" t="str">
        <f t="shared" si="169"/>
        <v>RA_564_117.1_4_202425</v>
      </c>
      <c r="AF5860" s="3">
        <v>202425</v>
      </c>
      <c r="AG5860" s="3" t="s">
        <v>193</v>
      </c>
      <c r="AH5860" s="3">
        <v>564</v>
      </c>
      <c r="AI5860" s="3">
        <v>117.1</v>
      </c>
      <c r="AJ5860" s="3" t="s">
        <v>425</v>
      </c>
      <c r="AK5860" s="3">
        <v>4</v>
      </c>
      <c r="AL5860" s="3">
        <v>0</v>
      </c>
    </row>
    <row r="5861" spans="31:38" x14ac:dyDescent="0.25">
      <c r="AE5861" s="3" t="str">
        <f t="shared" si="169"/>
        <v>RA_512_117.1_4_202425</v>
      </c>
      <c r="AF5861" s="3">
        <v>202425</v>
      </c>
      <c r="AG5861" s="3" t="s">
        <v>193</v>
      </c>
      <c r="AH5861" s="3">
        <v>512</v>
      </c>
      <c r="AI5861" s="3">
        <v>117.1</v>
      </c>
      <c r="AJ5861" s="3" t="s">
        <v>425</v>
      </c>
      <c r="AK5861" s="3">
        <v>4</v>
      </c>
      <c r="AL5861" s="3">
        <v>0</v>
      </c>
    </row>
    <row r="5862" spans="31:38" x14ac:dyDescent="0.25">
      <c r="AE5862" s="3" t="str">
        <f t="shared" si="169"/>
        <v>RA_546_117.1_4_202425</v>
      </c>
      <c r="AF5862" s="3">
        <v>202425</v>
      </c>
      <c r="AG5862" s="3" t="s">
        <v>193</v>
      </c>
      <c r="AH5862" s="3">
        <v>546</v>
      </c>
      <c r="AI5862" s="3">
        <v>117.1</v>
      </c>
      <c r="AJ5862" s="3" t="s">
        <v>425</v>
      </c>
      <c r="AK5862" s="3">
        <v>4</v>
      </c>
      <c r="AL5862" s="3">
        <v>0</v>
      </c>
    </row>
    <row r="5863" spans="31:38" x14ac:dyDescent="0.25">
      <c r="AE5863" s="3" t="str">
        <f t="shared" si="169"/>
        <v>RA_548_117.1_4_202425</v>
      </c>
      <c r="AF5863" s="3">
        <v>202425</v>
      </c>
      <c r="AG5863" s="3" t="s">
        <v>193</v>
      </c>
      <c r="AH5863" s="3">
        <v>548</v>
      </c>
      <c r="AI5863" s="3">
        <v>117.1</v>
      </c>
      <c r="AJ5863" s="3" t="s">
        <v>425</v>
      </c>
      <c r="AK5863" s="3">
        <v>4</v>
      </c>
      <c r="AL5863" s="3">
        <v>0</v>
      </c>
    </row>
    <row r="5864" spans="31:38" x14ac:dyDescent="0.25">
      <c r="AE5864" s="3" t="str">
        <f t="shared" si="169"/>
        <v>RA_550_117.1_4_202425</v>
      </c>
      <c r="AF5864" s="3">
        <v>202425</v>
      </c>
      <c r="AG5864" s="3" t="s">
        <v>193</v>
      </c>
      <c r="AH5864" s="3">
        <v>550</v>
      </c>
      <c r="AI5864" s="3">
        <v>117.1</v>
      </c>
      <c r="AJ5864" s="3" t="s">
        <v>425</v>
      </c>
      <c r="AK5864" s="3">
        <v>4</v>
      </c>
      <c r="AL5864" s="3">
        <v>0</v>
      </c>
    </row>
    <row r="5865" spans="31:38" x14ac:dyDescent="0.25">
      <c r="AE5865" s="3" t="str">
        <f t="shared" si="169"/>
        <v>RA_552_117.1_4_202425</v>
      </c>
      <c r="AF5865" s="3">
        <v>202425</v>
      </c>
      <c r="AG5865" s="3" t="s">
        <v>193</v>
      </c>
      <c r="AH5865" s="3">
        <v>552</v>
      </c>
      <c r="AI5865" s="3">
        <v>117.1</v>
      </c>
      <c r="AJ5865" s="3" t="s">
        <v>425</v>
      </c>
      <c r="AK5865" s="3">
        <v>4</v>
      </c>
      <c r="AL5865" s="3">
        <v>0</v>
      </c>
    </row>
    <row r="5866" spans="31:38" x14ac:dyDescent="0.25">
      <c r="AE5866" s="3" t="str">
        <f t="shared" si="169"/>
        <v>RA_562_117.1_4_202425</v>
      </c>
      <c r="AF5866" s="3">
        <v>202425</v>
      </c>
      <c r="AG5866" s="3" t="s">
        <v>193</v>
      </c>
      <c r="AH5866" s="3">
        <v>562</v>
      </c>
      <c r="AI5866" s="3">
        <v>117.1</v>
      </c>
      <c r="AJ5866" s="3" t="s">
        <v>425</v>
      </c>
      <c r="AK5866" s="3">
        <v>4</v>
      </c>
      <c r="AL5866" s="3">
        <v>0</v>
      </c>
    </row>
    <row r="5867" spans="31:38" x14ac:dyDescent="0.25">
      <c r="AE5867" s="3" t="str">
        <f t="shared" si="169"/>
        <v>RA_566_117.1_4_202425</v>
      </c>
      <c r="AF5867" s="3">
        <v>202425</v>
      </c>
      <c r="AG5867" s="3" t="s">
        <v>193</v>
      </c>
      <c r="AH5867" s="3">
        <v>566</v>
      </c>
      <c r="AI5867" s="3">
        <v>117.1</v>
      </c>
      <c r="AJ5867" s="3" t="s">
        <v>425</v>
      </c>
      <c r="AK5867" s="3">
        <v>4</v>
      </c>
      <c r="AL5867" s="3">
        <v>0</v>
      </c>
    </row>
    <row r="5868" spans="31:38" x14ac:dyDescent="0.25">
      <c r="AE5868" s="3" t="str">
        <f t="shared" si="169"/>
        <v>RA_568_117.1_4_202425</v>
      </c>
      <c r="AF5868" s="3">
        <v>202425</v>
      </c>
      <c r="AG5868" s="3" t="s">
        <v>193</v>
      </c>
      <c r="AH5868" s="3">
        <v>568</v>
      </c>
      <c r="AI5868" s="3">
        <v>117.1</v>
      </c>
      <c r="AJ5868" s="3" t="s">
        <v>425</v>
      </c>
      <c r="AK5868" s="3">
        <v>4</v>
      </c>
      <c r="AL5868" s="3">
        <v>0</v>
      </c>
    </row>
    <row r="5869" spans="31:38" x14ac:dyDescent="0.25">
      <c r="AE5869" s="3" t="str">
        <f t="shared" si="169"/>
        <v>RA_572_117.1_4_202425</v>
      </c>
      <c r="AF5869" s="3">
        <v>202425</v>
      </c>
      <c r="AG5869" s="3" t="s">
        <v>193</v>
      </c>
      <c r="AH5869" s="3">
        <v>572</v>
      </c>
      <c r="AI5869" s="3">
        <v>117.1</v>
      </c>
      <c r="AJ5869" s="3" t="s">
        <v>425</v>
      </c>
      <c r="AK5869" s="3">
        <v>4</v>
      </c>
      <c r="AL5869" s="3">
        <v>0</v>
      </c>
    </row>
    <row r="5870" spans="31:38" x14ac:dyDescent="0.25">
      <c r="AE5870" s="3" t="str">
        <f t="shared" si="169"/>
        <v>RA_574_117.1_4_202425</v>
      </c>
      <c r="AF5870" s="3">
        <v>202425</v>
      </c>
      <c r="AG5870" s="3" t="s">
        <v>193</v>
      </c>
      <c r="AH5870" s="3">
        <v>574</v>
      </c>
      <c r="AI5870" s="3">
        <v>117.1</v>
      </c>
      <c r="AJ5870" s="3" t="s">
        <v>425</v>
      </c>
      <c r="AK5870" s="3">
        <v>4</v>
      </c>
      <c r="AL5870" s="3">
        <v>0</v>
      </c>
    </row>
    <row r="5871" spans="31:38" x14ac:dyDescent="0.25">
      <c r="AE5871" s="3" t="str">
        <f t="shared" si="169"/>
        <v>RA_576_117.1_4_202425</v>
      </c>
      <c r="AF5871" s="3">
        <v>202425</v>
      </c>
      <c r="AG5871" s="3" t="s">
        <v>193</v>
      </c>
      <c r="AH5871" s="3">
        <v>576</v>
      </c>
      <c r="AI5871" s="3">
        <v>117.1</v>
      </c>
      <c r="AJ5871" s="3" t="s">
        <v>425</v>
      </c>
      <c r="AK5871" s="3">
        <v>4</v>
      </c>
      <c r="AL5871" s="3">
        <v>0</v>
      </c>
    </row>
    <row r="5872" spans="31:38" x14ac:dyDescent="0.25">
      <c r="AE5872" s="3" t="str">
        <f t="shared" si="169"/>
        <v>RA_582_117.1_4_202425</v>
      </c>
      <c r="AF5872" s="3">
        <v>202425</v>
      </c>
      <c r="AG5872" s="3" t="s">
        <v>193</v>
      </c>
      <c r="AH5872" s="3">
        <v>582</v>
      </c>
      <c r="AI5872" s="3">
        <v>117.1</v>
      </c>
      <c r="AJ5872" s="3" t="s">
        <v>425</v>
      </c>
      <c r="AK5872" s="3">
        <v>4</v>
      </c>
      <c r="AL5872" s="3">
        <v>0</v>
      </c>
    </row>
    <row r="5873" spans="31:38" x14ac:dyDescent="0.25">
      <c r="AE5873" s="3" t="str">
        <f t="shared" si="169"/>
        <v>RA_586_117.1_4_202425</v>
      </c>
      <c r="AF5873" s="3">
        <v>202425</v>
      </c>
      <c r="AG5873" s="3" t="s">
        <v>193</v>
      </c>
      <c r="AH5873" s="3">
        <v>586</v>
      </c>
      <c r="AI5873" s="3">
        <v>117.1</v>
      </c>
      <c r="AJ5873" s="3" t="s">
        <v>425</v>
      </c>
      <c r="AK5873" s="3">
        <v>4</v>
      </c>
      <c r="AL5873" s="3">
        <v>0</v>
      </c>
    </row>
    <row r="5874" spans="31:38" x14ac:dyDescent="0.25">
      <c r="AE5874" s="3" t="str">
        <f t="shared" si="169"/>
        <v>RA_542_117.1_4_202425</v>
      </c>
      <c r="AF5874" s="3">
        <v>202425</v>
      </c>
      <c r="AG5874" s="3" t="s">
        <v>193</v>
      </c>
      <c r="AH5874" s="3">
        <v>542</v>
      </c>
      <c r="AI5874" s="3">
        <v>117.1</v>
      </c>
      <c r="AJ5874" s="3" t="s">
        <v>425</v>
      </c>
      <c r="AK5874" s="3">
        <v>4</v>
      </c>
      <c r="AL5874" s="3">
        <v>0</v>
      </c>
    </row>
    <row r="5875" spans="31:38" x14ac:dyDescent="0.25">
      <c r="AE5875" s="3" t="str">
        <f t="shared" si="169"/>
        <v>RA_584_117.1_4_202425</v>
      </c>
      <c r="AF5875" s="3">
        <v>202425</v>
      </c>
      <c r="AG5875" s="3" t="s">
        <v>193</v>
      </c>
      <c r="AH5875" s="3">
        <v>584</v>
      </c>
      <c r="AI5875" s="3">
        <v>117.1</v>
      </c>
      <c r="AJ5875" s="3" t="s">
        <v>425</v>
      </c>
      <c r="AK5875" s="3">
        <v>4</v>
      </c>
      <c r="AL5875" s="3">
        <v>0</v>
      </c>
    </row>
    <row r="5876" spans="31:38" x14ac:dyDescent="0.25">
      <c r="AE5876" s="3" t="str">
        <f t="shared" si="169"/>
        <v>RA_520_117.1_4_202425</v>
      </c>
      <c r="AF5876" s="3">
        <v>202425</v>
      </c>
      <c r="AG5876" s="3" t="s">
        <v>193</v>
      </c>
      <c r="AH5876" s="3">
        <v>520</v>
      </c>
      <c r="AI5876" s="3">
        <v>117.1</v>
      </c>
      <c r="AJ5876" s="3" t="s">
        <v>425</v>
      </c>
      <c r="AK5876" s="3">
        <v>4</v>
      </c>
      <c r="AL5876" s="3">
        <v>0</v>
      </c>
    </row>
    <row r="5877" spans="31:38" x14ac:dyDescent="0.25">
      <c r="AE5877" s="3" t="str">
        <f t="shared" si="169"/>
        <v>RA_545_117.1_4_202425</v>
      </c>
      <c r="AF5877" s="3">
        <v>202425</v>
      </c>
      <c r="AG5877" s="3" t="s">
        <v>193</v>
      </c>
      <c r="AH5877" s="3">
        <v>545</v>
      </c>
      <c r="AI5877" s="3">
        <v>117.1</v>
      </c>
      <c r="AJ5877" s="3" t="s">
        <v>425</v>
      </c>
      <c r="AK5877" s="3">
        <v>4</v>
      </c>
      <c r="AL5877" s="3">
        <v>0</v>
      </c>
    </row>
    <row r="5878" spans="31:38" x14ac:dyDescent="0.25">
      <c r="AE5878" s="3" t="str">
        <f t="shared" si="169"/>
        <v>RA_544_117.1_4_202425</v>
      </c>
      <c r="AF5878" s="3">
        <v>202425</v>
      </c>
      <c r="AG5878" s="3" t="s">
        <v>193</v>
      </c>
      <c r="AH5878" s="3">
        <v>544</v>
      </c>
      <c r="AI5878" s="3">
        <v>117.1</v>
      </c>
      <c r="AJ5878" s="3" t="s">
        <v>425</v>
      </c>
      <c r="AK5878" s="3">
        <v>4</v>
      </c>
      <c r="AL5878" s="3">
        <v>0</v>
      </c>
    </row>
    <row r="5879" spans="31:38" x14ac:dyDescent="0.25">
      <c r="AE5879" s="3" t="str">
        <f t="shared" si="169"/>
        <v>RA_514_117.1_4_202425</v>
      </c>
      <c r="AF5879" s="3">
        <v>202425</v>
      </c>
      <c r="AG5879" s="3" t="s">
        <v>193</v>
      </c>
      <c r="AH5879" s="3">
        <v>514</v>
      </c>
      <c r="AI5879" s="3">
        <v>117.1</v>
      </c>
      <c r="AJ5879" s="3" t="s">
        <v>425</v>
      </c>
      <c r="AK5879" s="3">
        <v>4</v>
      </c>
      <c r="AL5879" s="3">
        <v>0</v>
      </c>
    </row>
    <row r="5880" spans="31:38" x14ac:dyDescent="0.25">
      <c r="AE5880" s="3" t="str">
        <f t="shared" si="169"/>
        <v>RA_518_117.1_4_202425</v>
      </c>
      <c r="AF5880" s="3">
        <v>202425</v>
      </c>
      <c r="AG5880" s="3" t="s">
        <v>193</v>
      </c>
      <c r="AH5880" s="3">
        <v>518</v>
      </c>
      <c r="AI5880" s="3">
        <v>117.1</v>
      </c>
      <c r="AJ5880" s="3" t="s">
        <v>425</v>
      </c>
      <c r="AK5880" s="3">
        <v>4</v>
      </c>
      <c r="AL5880" s="3">
        <v>311.798</v>
      </c>
    </row>
    <row r="5881" spans="31:38" x14ac:dyDescent="0.25">
      <c r="AE5881" s="3" t="str">
        <f t="shared" si="169"/>
        <v>RA_522_117.1_4_202425</v>
      </c>
      <c r="AF5881" s="3">
        <v>202425</v>
      </c>
      <c r="AG5881" s="3" t="s">
        <v>193</v>
      </c>
      <c r="AH5881" s="3">
        <v>522</v>
      </c>
      <c r="AI5881" s="3">
        <v>117.1</v>
      </c>
      <c r="AJ5881" s="3" t="s">
        <v>425</v>
      </c>
      <c r="AK5881" s="3">
        <v>4</v>
      </c>
      <c r="AL5881" s="3">
        <v>0</v>
      </c>
    </row>
    <row r="5882" spans="31:38" x14ac:dyDescent="0.25">
      <c r="AE5882" s="3" t="str">
        <f t="shared" si="169"/>
        <v>RA_524_117.1_4_202425</v>
      </c>
      <c r="AF5882" s="3">
        <v>202425</v>
      </c>
      <c r="AG5882" s="3" t="s">
        <v>193</v>
      </c>
      <c r="AH5882" s="3">
        <v>524</v>
      </c>
      <c r="AI5882" s="3">
        <v>117.1</v>
      </c>
      <c r="AJ5882" s="3" t="s">
        <v>425</v>
      </c>
      <c r="AK5882" s="3">
        <v>4</v>
      </c>
      <c r="AL5882" s="3">
        <v>0</v>
      </c>
    </row>
    <row r="5883" spans="31:38" x14ac:dyDescent="0.25">
      <c r="AE5883" s="3" t="str">
        <f t="shared" si="169"/>
        <v>RA_526_117.1_4_202425</v>
      </c>
      <c r="AF5883" s="3">
        <v>202425</v>
      </c>
      <c r="AG5883" s="3" t="s">
        <v>193</v>
      </c>
      <c r="AH5883" s="3">
        <v>526</v>
      </c>
      <c r="AI5883" s="3">
        <v>117.1</v>
      </c>
      <c r="AJ5883" s="3" t="s">
        <v>425</v>
      </c>
      <c r="AK5883" s="3">
        <v>4</v>
      </c>
      <c r="AL5883" s="3">
        <v>0</v>
      </c>
    </row>
    <row r="5884" spans="31:38" x14ac:dyDescent="0.25">
      <c r="AE5884" s="3" t="str">
        <f t="shared" si="169"/>
        <v>RA_538_117.1_4_202425</v>
      </c>
      <c r="AF5884" s="3">
        <v>202425</v>
      </c>
      <c r="AG5884" s="3" t="s">
        <v>193</v>
      </c>
      <c r="AH5884" s="3">
        <v>538</v>
      </c>
      <c r="AI5884" s="3">
        <v>117.1</v>
      </c>
      <c r="AJ5884" s="3" t="s">
        <v>425</v>
      </c>
      <c r="AK5884" s="3">
        <v>4</v>
      </c>
      <c r="AL5884" s="3">
        <v>0</v>
      </c>
    </row>
    <row r="5885" spans="31:38" x14ac:dyDescent="0.25">
      <c r="AE5885" s="3" t="str">
        <f t="shared" si="169"/>
        <v>RA_516_117.1_4_202425</v>
      </c>
      <c r="AF5885" s="3">
        <v>202425</v>
      </c>
      <c r="AG5885" s="3" t="s">
        <v>193</v>
      </c>
      <c r="AH5885" s="3">
        <v>516</v>
      </c>
      <c r="AI5885" s="3">
        <v>117.1</v>
      </c>
      <c r="AJ5885" s="3" t="s">
        <v>425</v>
      </c>
      <c r="AK5885" s="3">
        <v>4</v>
      </c>
      <c r="AL5885" s="3">
        <v>0</v>
      </c>
    </row>
    <row r="5886" spans="31:38" x14ac:dyDescent="0.25">
      <c r="AE5886" s="3" t="str">
        <f t="shared" si="169"/>
        <v>RA_540_117.1_4_202425</v>
      </c>
      <c r="AF5886" s="3">
        <v>202425</v>
      </c>
      <c r="AG5886" s="3" t="s">
        <v>193</v>
      </c>
      <c r="AH5886" s="3">
        <v>540</v>
      </c>
      <c r="AI5886" s="3">
        <v>117.1</v>
      </c>
      <c r="AJ5886" s="3" t="s">
        <v>425</v>
      </c>
      <c r="AK5886" s="3">
        <v>4</v>
      </c>
      <c r="AL5886" s="3">
        <v>0</v>
      </c>
    </row>
    <row r="5887" spans="31:38" x14ac:dyDescent="0.25">
      <c r="AE5887" s="3" t="str">
        <f t="shared" si="169"/>
        <v>RA_528_117.1_4_202425</v>
      </c>
      <c r="AF5887" s="3">
        <v>202425</v>
      </c>
      <c r="AG5887" s="3" t="s">
        <v>193</v>
      </c>
      <c r="AH5887" s="3">
        <v>528</v>
      </c>
      <c r="AI5887" s="3">
        <v>117.1</v>
      </c>
      <c r="AJ5887" s="3" t="s">
        <v>425</v>
      </c>
      <c r="AK5887" s="3">
        <v>4</v>
      </c>
      <c r="AL5887" s="3">
        <v>0</v>
      </c>
    </row>
    <row r="5888" spans="31:38" x14ac:dyDescent="0.25">
      <c r="AE5888" s="3" t="str">
        <f t="shared" si="169"/>
        <v>RA_536_117.1_4_202425</v>
      </c>
      <c r="AF5888" s="3">
        <v>202425</v>
      </c>
      <c r="AG5888" s="3" t="s">
        <v>193</v>
      </c>
      <c r="AH5888" s="3">
        <v>536</v>
      </c>
      <c r="AI5888" s="3">
        <v>117.1</v>
      </c>
      <c r="AJ5888" s="3" t="s">
        <v>425</v>
      </c>
      <c r="AK5888" s="3">
        <v>4</v>
      </c>
      <c r="AL5888" s="3">
        <v>0</v>
      </c>
    </row>
    <row r="5889" spans="31:38" x14ac:dyDescent="0.25">
      <c r="AE5889" s="3" t="str">
        <f t="shared" si="169"/>
        <v>RA_534_117.1_4_202425</v>
      </c>
      <c r="AF5889" s="3">
        <v>202425</v>
      </c>
      <c r="AG5889" s="3" t="s">
        <v>193</v>
      </c>
      <c r="AH5889" s="3">
        <v>534</v>
      </c>
      <c r="AI5889" s="3">
        <v>117.1</v>
      </c>
      <c r="AJ5889" s="3" t="s">
        <v>425</v>
      </c>
      <c r="AK5889" s="3">
        <v>4</v>
      </c>
      <c r="AL5889" s="3">
        <v>393.95699999999999</v>
      </c>
    </row>
    <row r="5890" spans="31:38" x14ac:dyDescent="0.25">
      <c r="AE5890" s="3" t="str">
        <f t="shared" si="169"/>
        <v>RA_532_117.1_4_202425</v>
      </c>
      <c r="AF5890" s="3">
        <v>202425</v>
      </c>
      <c r="AG5890" s="3" t="s">
        <v>193</v>
      </c>
      <c r="AH5890" s="3">
        <v>532</v>
      </c>
      <c r="AI5890" s="3">
        <v>117.1</v>
      </c>
      <c r="AJ5890" s="3" t="s">
        <v>425</v>
      </c>
      <c r="AK5890" s="3">
        <v>4</v>
      </c>
      <c r="AL5890" s="3">
        <v>0</v>
      </c>
    </row>
    <row r="5891" spans="31:38" x14ac:dyDescent="0.25">
      <c r="AE5891" s="3" t="str">
        <f t="shared" si="169"/>
        <v>RA_530_117.1_4_202425</v>
      </c>
      <c r="AF5891" s="3">
        <v>202425</v>
      </c>
      <c r="AG5891" s="3" t="s">
        <v>193</v>
      </c>
      <c r="AH5891" s="3">
        <v>530</v>
      </c>
      <c r="AI5891" s="3">
        <v>117.1</v>
      </c>
      <c r="AJ5891" s="3" t="s">
        <v>425</v>
      </c>
      <c r="AK5891" s="3">
        <v>4</v>
      </c>
      <c r="AL5891" s="3">
        <v>982.30499999999995</v>
      </c>
    </row>
    <row r="5892" spans="31:38" x14ac:dyDescent="0.25">
      <c r="AE5892" s="3" t="str">
        <f t="shared" ref="AE5892:AE5955" si="170">AG5892&amp;"_"&amp;AH5892&amp;"_"&amp;AI5892&amp;"_"&amp;AK5892&amp;"_"&amp;AF5892</f>
        <v>RA_566_118_4_202526</v>
      </c>
      <c r="AF5892" s="3">
        <v>202526</v>
      </c>
      <c r="AG5892" s="3" t="s">
        <v>193</v>
      </c>
      <c r="AH5892" s="3">
        <v>566</v>
      </c>
      <c r="AI5892" s="3">
        <v>118</v>
      </c>
      <c r="AJ5892" s="3" t="s">
        <v>180</v>
      </c>
      <c r="AK5892" s="3">
        <v>4</v>
      </c>
      <c r="AL5892" s="3">
        <v>0</v>
      </c>
    </row>
    <row r="5893" spans="31:38" x14ac:dyDescent="0.25">
      <c r="AE5893" s="3" t="str">
        <f t="shared" si="170"/>
        <v>RA_546_118_4_202526</v>
      </c>
      <c r="AF5893" s="3">
        <v>202526</v>
      </c>
      <c r="AG5893" s="3" t="s">
        <v>193</v>
      </c>
      <c r="AH5893" s="3">
        <v>546</v>
      </c>
      <c r="AI5893" s="3">
        <v>118</v>
      </c>
      <c r="AJ5893" s="3" t="s">
        <v>180</v>
      </c>
      <c r="AK5893" s="3">
        <v>4</v>
      </c>
      <c r="AL5893" s="3">
        <v>-73.591999999999999</v>
      </c>
    </row>
    <row r="5894" spans="31:38" x14ac:dyDescent="0.25">
      <c r="AE5894" s="3" t="str">
        <f t="shared" si="170"/>
        <v>RA_548_118_4_202526</v>
      </c>
      <c r="AF5894" s="3">
        <v>202526</v>
      </c>
      <c r="AG5894" s="3" t="s">
        <v>193</v>
      </c>
      <c r="AH5894" s="3">
        <v>548</v>
      </c>
      <c r="AI5894" s="3">
        <v>118</v>
      </c>
      <c r="AJ5894" s="3" t="s">
        <v>180</v>
      </c>
      <c r="AK5894" s="3">
        <v>4</v>
      </c>
      <c r="AL5894" s="3">
        <v>-2789.047</v>
      </c>
    </row>
    <row r="5895" spans="31:38" x14ac:dyDescent="0.25">
      <c r="AE5895" s="3" t="str">
        <f t="shared" si="170"/>
        <v>RA_550_118_4_202526</v>
      </c>
      <c r="AF5895" s="3">
        <v>202526</v>
      </c>
      <c r="AG5895" s="3" t="s">
        <v>193</v>
      </c>
      <c r="AH5895" s="3">
        <v>550</v>
      </c>
      <c r="AI5895" s="3">
        <v>118</v>
      </c>
      <c r="AJ5895" s="3" t="s">
        <v>180</v>
      </c>
      <c r="AK5895" s="3">
        <v>4</v>
      </c>
      <c r="AL5895" s="3">
        <v>1636.079</v>
      </c>
    </row>
    <row r="5896" spans="31:38" x14ac:dyDescent="0.25">
      <c r="AE5896" s="3" t="str">
        <f t="shared" si="170"/>
        <v>RA_552_118_4_202526</v>
      </c>
      <c r="AF5896" s="3">
        <v>202526</v>
      </c>
      <c r="AG5896" s="3" t="s">
        <v>193</v>
      </c>
      <c r="AH5896" s="3">
        <v>552</v>
      </c>
      <c r="AI5896" s="3">
        <v>118</v>
      </c>
      <c r="AJ5896" s="3" t="s">
        <v>180</v>
      </c>
      <c r="AK5896" s="3">
        <v>4</v>
      </c>
      <c r="AL5896" s="3">
        <v>1153.07</v>
      </c>
    </row>
    <row r="5897" spans="31:38" x14ac:dyDescent="0.25">
      <c r="AE5897" s="3" t="str">
        <f t="shared" si="170"/>
        <v>RA_562_118_4_202526</v>
      </c>
      <c r="AF5897" s="3">
        <v>202526</v>
      </c>
      <c r="AG5897" s="3" t="s">
        <v>193</v>
      </c>
      <c r="AH5897" s="3">
        <v>562</v>
      </c>
      <c r="AI5897" s="3">
        <v>118</v>
      </c>
      <c r="AJ5897" s="3" t="s">
        <v>180</v>
      </c>
      <c r="AK5897" s="3">
        <v>4</v>
      </c>
      <c r="AL5897" s="3">
        <v>0</v>
      </c>
    </row>
    <row r="5898" spans="31:38" x14ac:dyDescent="0.25">
      <c r="AE5898" s="3" t="str">
        <f t="shared" si="170"/>
        <v>RA_564_118_4_202526</v>
      </c>
      <c r="AF5898" s="3">
        <v>202526</v>
      </c>
      <c r="AG5898" s="3" t="s">
        <v>193</v>
      </c>
      <c r="AH5898" s="3">
        <v>564</v>
      </c>
      <c r="AI5898" s="3">
        <v>118</v>
      </c>
      <c r="AJ5898" s="3" t="s">
        <v>180</v>
      </c>
      <c r="AK5898" s="3">
        <v>4</v>
      </c>
      <c r="AL5898" s="3">
        <v>0</v>
      </c>
    </row>
    <row r="5899" spans="31:38" x14ac:dyDescent="0.25">
      <c r="AE5899" s="3" t="str">
        <f t="shared" si="170"/>
        <v>RA_568_118_4_202526</v>
      </c>
      <c r="AF5899" s="3">
        <v>202526</v>
      </c>
      <c r="AG5899" s="3" t="s">
        <v>193</v>
      </c>
      <c r="AH5899" s="3">
        <v>568</v>
      </c>
      <c r="AI5899" s="3">
        <v>118</v>
      </c>
      <c r="AJ5899" s="3" t="s">
        <v>180</v>
      </c>
      <c r="AK5899" s="3">
        <v>4</v>
      </c>
      <c r="AL5899" s="3">
        <v>0</v>
      </c>
    </row>
    <row r="5900" spans="31:38" x14ac:dyDescent="0.25">
      <c r="AE5900" s="3" t="str">
        <f t="shared" si="170"/>
        <v>RA_572_118_4_202526</v>
      </c>
      <c r="AF5900" s="3">
        <v>202526</v>
      </c>
      <c r="AG5900" s="3" t="s">
        <v>193</v>
      </c>
      <c r="AH5900" s="3">
        <v>572</v>
      </c>
      <c r="AI5900" s="3">
        <v>118</v>
      </c>
      <c r="AJ5900" s="3" t="s">
        <v>180</v>
      </c>
      <c r="AK5900" s="3">
        <v>4</v>
      </c>
      <c r="AL5900" s="3">
        <v>0</v>
      </c>
    </row>
    <row r="5901" spans="31:38" x14ac:dyDescent="0.25">
      <c r="AE5901" s="3" t="str">
        <f t="shared" si="170"/>
        <v>RA_574_118_4_202526</v>
      </c>
      <c r="AF5901" s="3">
        <v>202526</v>
      </c>
      <c r="AG5901" s="3" t="s">
        <v>193</v>
      </c>
      <c r="AH5901" s="3">
        <v>574</v>
      </c>
      <c r="AI5901" s="3">
        <v>118</v>
      </c>
      <c r="AJ5901" s="3" t="s">
        <v>180</v>
      </c>
      <c r="AK5901" s="3">
        <v>4</v>
      </c>
      <c r="AL5901" s="3">
        <v>0</v>
      </c>
    </row>
    <row r="5902" spans="31:38" x14ac:dyDescent="0.25">
      <c r="AE5902" s="3" t="str">
        <f t="shared" si="170"/>
        <v>RA_576_118_4_202526</v>
      </c>
      <c r="AF5902" s="3">
        <v>202526</v>
      </c>
      <c r="AG5902" s="3" t="s">
        <v>193</v>
      </c>
      <c r="AH5902" s="3">
        <v>576</v>
      </c>
      <c r="AI5902" s="3">
        <v>118</v>
      </c>
      <c r="AJ5902" s="3" t="s">
        <v>180</v>
      </c>
      <c r="AK5902" s="3">
        <v>4</v>
      </c>
      <c r="AL5902" s="3">
        <v>0</v>
      </c>
    </row>
    <row r="5903" spans="31:38" x14ac:dyDescent="0.25">
      <c r="AE5903" s="3" t="str">
        <f t="shared" si="170"/>
        <v>RA_582_118_4_202526</v>
      </c>
      <c r="AF5903" s="3">
        <v>202526</v>
      </c>
      <c r="AG5903" s="3" t="s">
        <v>193</v>
      </c>
      <c r="AH5903" s="3">
        <v>582</v>
      </c>
      <c r="AI5903" s="3">
        <v>118</v>
      </c>
      <c r="AJ5903" s="3" t="s">
        <v>180</v>
      </c>
      <c r="AK5903" s="3">
        <v>4</v>
      </c>
      <c r="AL5903" s="3">
        <v>0</v>
      </c>
    </row>
    <row r="5904" spans="31:38" x14ac:dyDescent="0.25">
      <c r="AE5904" s="3" t="str">
        <f t="shared" si="170"/>
        <v>RA_545_118_4_202526</v>
      </c>
      <c r="AF5904" s="3">
        <v>202526</v>
      </c>
      <c r="AG5904" s="3" t="s">
        <v>193</v>
      </c>
      <c r="AH5904" s="3">
        <v>545</v>
      </c>
      <c r="AI5904" s="3">
        <v>118</v>
      </c>
      <c r="AJ5904" s="3" t="s">
        <v>180</v>
      </c>
      <c r="AK5904" s="3">
        <v>4</v>
      </c>
      <c r="AL5904" s="3">
        <v>0</v>
      </c>
    </row>
    <row r="5905" spans="31:38" x14ac:dyDescent="0.25">
      <c r="AE5905" s="3" t="str">
        <f t="shared" si="170"/>
        <v>RA_586_118_4_202526</v>
      </c>
      <c r="AF5905" s="3">
        <v>202526</v>
      </c>
      <c r="AG5905" s="3" t="s">
        <v>193</v>
      </c>
      <c r="AH5905" s="3">
        <v>586</v>
      </c>
      <c r="AI5905" s="3">
        <v>118</v>
      </c>
      <c r="AJ5905" s="3" t="s">
        <v>180</v>
      </c>
      <c r="AK5905" s="3">
        <v>4</v>
      </c>
      <c r="AL5905" s="3">
        <v>150</v>
      </c>
    </row>
    <row r="5906" spans="31:38" x14ac:dyDescent="0.25">
      <c r="AE5906" s="3" t="str">
        <f t="shared" si="170"/>
        <v>RA_540_118_4_202526</v>
      </c>
      <c r="AF5906" s="3">
        <v>202526</v>
      </c>
      <c r="AG5906" s="3" t="s">
        <v>193</v>
      </c>
      <c r="AH5906" s="3">
        <v>540</v>
      </c>
      <c r="AI5906" s="3">
        <v>118</v>
      </c>
      <c r="AJ5906" s="3" t="s">
        <v>180</v>
      </c>
      <c r="AK5906" s="3">
        <v>4</v>
      </c>
      <c r="AL5906" s="3">
        <v>5539.857</v>
      </c>
    </row>
    <row r="5907" spans="31:38" x14ac:dyDescent="0.25">
      <c r="AE5907" s="3" t="str">
        <f t="shared" si="170"/>
        <v>RA_584_118_4_202526</v>
      </c>
      <c r="AF5907" s="3">
        <v>202526</v>
      </c>
      <c r="AG5907" s="3" t="s">
        <v>193</v>
      </c>
      <c r="AH5907" s="3">
        <v>584</v>
      </c>
      <c r="AI5907" s="3">
        <v>118</v>
      </c>
      <c r="AJ5907" s="3" t="s">
        <v>180</v>
      </c>
      <c r="AK5907" s="3">
        <v>4</v>
      </c>
      <c r="AL5907" s="3">
        <v>0</v>
      </c>
    </row>
    <row r="5908" spans="31:38" x14ac:dyDescent="0.25">
      <c r="AE5908" s="3" t="str">
        <f t="shared" si="170"/>
        <v>RA_522_118_4_202526</v>
      </c>
      <c r="AF5908" s="3">
        <v>202526</v>
      </c>
      <c r="AG5908" s="3" t="s">
        <v>193</v>
      </c>
      <c r="AH5908" s="3">
        <v>522</v>
      </c>
      <c r="AI5908" s="3">
        <v>118</v>
      </c>
      <c r="AJ5908" s="3" t="s">
        <v>180</v>
      </c>
      <c r="AK5908" s="3">
        <v>4</v>
      </c>
      <c r="AL5908" s="3">
        <v>0</v>
      </c>
    </row>
    <row r="5909" spans="31:38" x14ac:dyDescent="0.25">
      <c r="AE5909" s="3" t="str">
        <f t="shared" si="170"/>
        <v>RA_544_118_4_202526</v>
      </c>
      <c r="AF5909" s="3">
        <v>202526</v>
      </c>
      <c r="AG5909" s="3" t="s">
        <v>193</v>
      </c>
      <c r="AH5909" s="3">
        <v>544</v>
      </c>
      <c r="AI5909" s="3">
        <v>118</v>
      </c>
      <c r="AJ5909" s="3" t="s">
        <v>180</v>
      </c>
      <c r="AK5909" s="3">
        <v>4</v>
      </c>
      <c r="AL5909" s="3">
        <v>-11130.981000000002</v>
      </c>
    </row>
    <row r="5910" spans="31:38" x14ac:dyDescent="0.25">
      <c r="AE5910" s="3" t="str">
        <f t="shared" si="170"/>
        <v>RA_512_118_4_202526</v>
      </c>
      <c r="AF5910" s="3">
        <v>202526</v>
      </c>
      <c r="AG5910" s="3" t="s">
        <v>193</v>
      </c>
      <c r="AH5910" s="3">
        <v>512</v>
      </c>
      <c r="AI5910" s="3">
        <v>118</v>
      </c>
      <c r="AJ5910" s="3" t="s">
        <v>180</v>
      </c>
      <c r="AK5910" s="3">
        <v>4</v>
      </c>
      <c r="AL5910" s="3">
        <v>451</v>
      </c>
    </row>
    <row r="5911" spans="31:38" x14ac:dyDescent="0.25">
      <c r="AE5911" s="3" t="str">
        <f t="shared" si="170"/>
        <v>RA_516_118_4_202526</v>
      </c>
      <c r="AF5911" s="3">
        <v>202526</v>
      </c>
      <c r="AG5911" s="3" t="s">
        <v>193</v>
      </c>
      <c r="AH5911" s="3">
        <v>516</v>
      </c>
      <c r="AI5911" s="3">
        <v>118</v>
      </c>
      <c r="AJ5911" s="3" t="s">
        <v>180</v>
      </c>
      <c r="AK5911" s="3">
        <v>4</v>
      </c>
      <c r="AL5911" s="3">
        <v>0</v>
      </c>
    </row>
    <row r="5912" spans="31:38" x14ac:dyDescent="0.25">
      <c r="AE5912" s="3" t="str">
        <f t="shared" si="170"/>
        <v>RA_520_118_4_202526</v>
      </c>
      <c r="AF5912" s="3">
        <v>202526</v>
      </c>
      <c r="AG5912" s="3" t="s">
        <v>193</v>
      </c>
      <c r="AH5912" s="3">
        <v>520</v>
      </c>
      <c r="AI5912" s="3">
        <v>118</v>
      </c>
      <c r="AJ5912" s="3" t="s">
        <v>180</v>
      </c>
      <c r="AK5912" s="3">
        <v>4</v>
      </c>
      <c r="AL5912" s="3">
        <v>0</v>
      </c>
    </row>
    <row r="5913" spans="31:38" x14ac:dyDescent="0.25">
      <c r="AE5913" s="3" t="str">
        <f t="shared" si="170"/>
        <v>RA_514_118_4_202526</v>
      </c>
      <c r="AF5913" s="3">
        <v>202526</v>
      </c>
      <c r="AG5913" s="3" t="s">
        <v>193</v>
      </c>
      <c r="AH5913" s="3">
        <v>514</v>
      </c>
      <c r="AI5913" s="3">
        <v>118</v>
      </c>
      <c r="AJ5913" s="3" t="s">
        <v>180</v>
      </c>
      <c r="AK5913" s="3">
        <v>4</v>
      </c>
      <c r="AL5913" s="3">
        <v>7359.3650000000007</v>
      </c>
    </row>
    <row r="5914" spans="31:38" x14ac:dyDescent="0.25">
      <c r="AE5914" s="3" t="str">
        <f t="shared" si="170"/>
        <v>RA_524_118_4_202526</v>
      </c>
      <c r="AF5914" s="3">
        <v>202526</v>
      </c>
      <c r="AG5914" s="3" t="s">
        <v>193</v>
      </c>
      <c r="AH5914" s="3">
        <v>524</v>
      </c>
      <c r="AI5914" s="3">
        <v>118</v>
      </c>
      <c r="AJ5914" s="3" t="s">
        <v>180</v>
      </c>
      <c r="AK5914" s="3">
        <v>4</v>
      </c>
      <c r="AL5914" s="3">
        <v>4415.2070000000003</v>
      </c>
    </row>
    <row r="5915" spans="31:38" x14ac:dyDescent="0.25">
      <c r="AE5915" s="3" t="str">
        <f t="shared" si="170"/>
        <v>RA_526_118_4_202526</v>
      </c>
      <c r="AF5915" s="3">
        <v>202526</v>
      </c>
      <c r="AG5915" s="3" t="s">
        <v>193</v>
      </c>
      <c r="AH5915" s="3">
        <v>526</v>
      </c>
      <c r="AI5915" s="3">
        <v>118</v>
      </c>
      <c r="AJ5915" s="3" t="s">
        <v>180</v>
      </c>
      <c r="AK5915" s="3">
        <v>4</v>
      </c>
      <c r="AL5915" s="3">
        <v>1027</v>
      </c>
    </row>
    <row r="5916" spans="31:38" x14ac:dyDescent="0.25">
      <c r="AE5916" s="3" t="str">
        <f t="shared" si="170"/>
        <v>RA_528_118_4_202526</v>
      </c>
      <c r="AF5916" s="3">
        <v>202526</v>
      </c>
      <c r="AG5916" s="3" t="s">
        <v>193</v>
      </c>
      <c r="AH5916" s="3">
        <v>528</v>
      </c>
      <c r="AI5916" s="3">
        <v>118</v>
      </c>
      <c r="AJ5916" s="3" t="s">
        <v>180</v>
      </c>
      <c r="AK5916" s="3">
        <v>4</v>
      </c>
      <c r="AL5916" s="3">
        <v>0</v>
      </c>
    </row>
    <row r="5917" spans="31:38" x14ac:dyDescent="0.25">
      <c r="AE5917" s="3" t="str">
        <f t="shared" si="170"/>
        <v>RA_530_118_4_202526</v>
      </c>
      <c r="AF5917" s="3">
        <v>202526</v>
      </c>
      <c r="AG5917" s="3" t="s">
        <v>193</v>
      </c>
      <c r="AH5917" s="3">
        <v>530</v>
      </c>
      <c r="AI5917" s="3">
        <v>118</v>
      </c>
      <c r="AJ5917" s="3" t="s">
        <v>180</v>
      </c>
      <c r="AK5917" s="3">
        <v>4</v>
      </c>
      <c r="AL5917" s="3">
        <v>0</v>
      </c>
    </row>
    <row r="5918" spans="31:38" x14ac:dyDescent="0.25">
      <c r="AE5918" s="3" t="str">
        <f t="shared" si="170"/>
        <v>RA_532_118_4_202526</v>
      </c>
      <c r="AF5918" s="3">
        <v>202526</v>
      </c>
      <c r="AG5918" s="3" t="s">
        <v>193</v>
      </c>
      <c r="AH5918" s="3">
        <v>532</v>
      </c>
      <c r="AI5918" s="3">
        <v>118</v>
      </c>
      <c r="AJ5918" s="3" t="s">
        <v>180</v>
      </c>
      <c r="AK5918" s="3">
        <v>4</v>
      </c>
      <c r="AL5918" s="3">
        <v>3718.5450000000001</v>
      </c>
    </row>
    <row r="5919" spans="31:38" x14ac:dyDescent="0.25">
      <c r="AE5919" s="3" t="str">
        <f t="shared" si="170"/>
        <v>RA_534_118_4_202526</v>
      </c>
      <c r="AF5919" s="3">
        <v>202526</v>
      </c>
      <c r="AG5919" s="3" t="s">
        <v>193</v>
      </c>
      <c r="AH5919" s="3">
        <v>534</v>
      </c>
      <c r="AI5919" s="3">
        <v>118</v>
      </c>
      <c r="AJ5919" s="3" t="s">
        <v>180</v>
      </c>
      <c r="AK5919" s="3">
        <v>4</v>
      </c>
      <c r="AL5919" s="3">
        <v>3138</v>
      </c>
    </row>
    <row r="5920" spans="31:38" x14ac:dyDescent="0.25">
      <c r="AE5920" s="3" t="str">
        <f t="shared" si="170"/>
        <v>RA_536_118_4_202526</v>
      </c>
      <c r="AF5920" s="3">
        <v>202526</v>
      </c>
      <c r="AG5920" s="3" t="s">
        <v>193</v>
      </c>
      <c r="AH5920" s="3">
        <v>536</v>
      </c>
      <c r="AI5920" s="3">
        <v>118</v>
      </c>
      <c r="AJ5920" s="3" t="s">
        <v>180</v>
      </c>
      <c r="AK5920" s="3">
        <v>4</v>
      </c>
      <c r="AL5920" s="3">
        <v>17871.766</v>
      </c>
    </row>
    <row r="5921" spans="31:38" x14ac:dyDescent="0.25">
      <c r="AE5921" s="3" t="str">
        <f t="shared" si="170"/>
        <v>RA_538_118_4_202526</v>
      </c>
      <c r="AF5921" s="3">
        <v>202526</v>
      </c>
      <c r="AG5921" s="3" t="s">
        <v>193</v>
      </c>
      <c r="AH5921" s="3">
        <v>538</v>
      </c>
      <c r="AI5921" s="3">
        <v>118</v>
      </c>
      <c r="AJ5921" s="3" t="s">
        <v>180</v>
      </c>
      <c r="AK5921" s="3">
        <v>4</v>
      </c>
      <c r="AL5921" s="3">
        <v>0</v>
      </c>
    </row>
    <row r="5922" spans="31:38" x14ac:dyDescent="0.25">
      <c r="AE5922" s="3" t="str">
        <f t="shared" si="170"/>
        <v>RA_542_118_4_202526</v>
      </c>
      <c r="AF5922" s="3">
        <v>202526</v>
      </c>
      <c r="AG5922" s="3" t="s">
        <v>193</v>
      </c>
      <c r="AH5922" s="3">
        <v>542</v>
      </c>
      <c r="AI5922" s="3">
        <v>118</v>
      </c>
      <c r="AJ5922" s="3" t="s">
        <v>180</v>
      </c>
      <c r="AK5922" s="3">
        <v>4</v>
      </c>
      <c r="AL5922" s="3">
        <v>0</v>
      </c>
    </row>
    <row r="5923" spans="31:38" x14ac:dyDescent="0.25">
      <c r="AE5923" s="3" t="str">
        <f t="shared" si="170"/>
        <v>RA_518_118_4_202526</v>
      </c>
      <c r="AF5923" s="3">
        <v>202526</v>
      </c>
      <c r="AG5923" s="3" t="s">
        <v>193</v>
      </c>
      <c r="AH5923" s="3">
        <v>518</v>
      </c>
      <c r="AI5923" s="3">
        <v>118</v>
      </c>
      <c r="AJ5923" s="3" t="s">
        <v>180</v>
      </c>
      <c r="AK5923" s="3">
        <v>4</v>
      </c>
      <c r="AL5923" s="3">
        <v>251.97439941423443</v>
      </c>
    </row>
    <row r="5924" spans="31:38" x14ac:dyDescent="0.25">
      <c r="AE5924" s="3" t="str">
        <f t="shared" si="170"/>
        <v>RA_582_118_4_202425</v>
      </c>
      <c r="AF5924" s="3">
        <v>202425</v>
      </c>
      <c r="AG5924" s="3" t="s">
        <v>193</v>
      </c>
      <c r="AH5924" s="3">
        <v>582</v>
      </c>
      <c r="AI5924" s="3">
        <v>118</v>
      </c>
      <c r="AJ5924" s="3" t="s">
        <v>180</v>
      </c>
      <c r="AK5924" s="3">
        <v>4</v>
      </c>
      <c r="AL5924" s="3">
        <v>0</v>
      </c>
    </row>
    <row r="5925" spans="31:38" x14ac:dyDescent="0.25">
      <c r="AE5925" s="3" t="str">
        <f t="shared" si="170"/>
        <v>RA_546_118_4_202425</v>
      </c>
      <c r="AF5925" s="3">
        <v>202425</v>
      </c>
      <c r="AG5925" s="3" t="s">
        <v>193</v>
      </c>
      <c r="AH5925" s="3">
        <v>546</v>
      </c>
      <c r="AI5925" s="3">
        <v>118</v>
      </c>
      <c r="AJ5925" s="3" t="s">
        <v>180</v>
      </c>
      <c r="AK5925" s="3">
        <v>4</v>
      </c>
      <c r="AL5925" s="3">
        <v>1983</v>
      </c>
    </row>
    <row r="5926" spans="31:38" x14ac:dyDescent="0.25">
      <c r="AE5926" s="3" t="str">
        <f t="shared" si="170"/>
        <v>RA_548_118_4_202425</v>
      </c>
      <c r="AF5926" s="3">
        <v>202425</v>
      </c>
      <c r="AG5926" s="3" t="s">
        <v>193</v>
      </c>
      <c r="AH5926" s="3">
        <v>548</v>
      </c>
      <c r="AI5926" s="3">
        <v>118</v>
      </c>
      <c r="AJ5926" s="3" t="s">
        <v>180</v>
      </c>
      <c r="AK5926" s="3">
        <v>4</v>
      </c>
      <c r="AL5926" s="3">
        <v>-350</v>
      </c>
    </row>
    <row r="5927" spans="31:38" x14ac:dyDescent="0.25">
      <c r="AE5927" s="3" t="str">
        <f t="shared" si="170"/>
        <v>RA_550_118_4_202425</v>
      </c>
      <c r="AF5927" s="3">
        <v>202425</v>
      </c>
      <c r="AG5927" s="3" t="s">
        <v>193</v>
      </c>
      <c r="AH5927" s="3">
        <v>550</v>
      </c>
      <c r="AI5927" s="3">
        <v>118</v>
      </c>
      <c r="AJ5927" s="3" t="s">
        <v>180</v>
      </c>
      <c r="AK5927" s="3">
        <v>4</v>
      </c>
      <c r="AL5927" s="3">
        <v>1636.079</v>
      </c>
    </row>
    <row r="5928" spans="31:38" x14ac:dyDescent="0.25">
      <c r="AE5928" s="3" t="str">
        <f t="shared" si="170"/>
        <v>RA_552_118_4_202425</v>
      </c>
      <c r="AF5928" s="3">
        <v>202425</v>
      </c>
      <c r="AG5928" s="3" t="s">
        <v>193</v>
      </c>
      <c r="AH5928" s="3">
        <v>552</v>
      </c>
      <c r="AI5928" s="3">
        <v>118</v>
      </c>
      <c r="AJ5928" s="3" t="s">
        <v>180</v>
      </c>
      <c r="AK5928" s="3">
        <v>4</v>
      </c>
      <c r="AL5928" s="3">
        <v>4890</v>
      </c>
    </row>
    <row r="5929" spans="31:38" x14ac:dyDescent="0.25">
      <c r="AE5929" s="3" t="str">
        <f t="shared" si="170"/>
        <v>RA_562_118_4_202425</v>
      </c>
      <c r="AF5929" s="3">
        <v>202425</v>
      </c>
      <c r="AG5929" s="3" t="s">
        <v>193</v>
      </c>
      <c r="AH5929" s="3">
        <v>562</v>
      </c>
      <c r="AI5929" s="3">
        <v>118</v>
      </c>
      <c r="AJ5929" s="3" t="s">
        <v>180</v>
      </c>
      <c r="AK5929" s="3">
        <v>4</v>
      </c>
      <c r="AL5929" s="3">
        <v>0</v>
      </c>
    </row>
    <row r="5930" spans="31:38" x14ac:dyDescent="0.25">
      <c r="AE5930" s="3" t="str">
        <f t="shared" si="170"/>
        <v>RA_564_118_4_202425</v>
      </c>
      <c r="AF5930" s="3">
        <v>202425</v>
      </c>
      <c r="AG5930" s="3" t="s">
        <v>193</v>
      </c>
      <c r="AH5930" s="3">
        <v>564</v>
      </c>
      <c r="AI5930" s="3">
        <v>118</v>
      </c>
      <c r="AJ5930" s="3" t="s">
        <v>180</v>
      </c>
      <c r="AK5930" s="3">
        <v>4</v>
      </c>
      <c r="AL5930" s="3">
        <v>0</v>
      </c>
    </row>
    <row r="5931" spans="31:38" x14ac:dyDescent="0.25">
      <c r="AE5931" s="3" t="str">
        <f t="shared" si="170"/>
        <v>RA_566_118_4_202425</v>
      </c>
      <c r="AF5931" s="3">
        <v>202425</v>
      </c>
      <c r="AG5931" s="3" t="s">
        <v>193</v>
      </c>
      <c r="AH5931" s="3">
        <v>566</v>
      </c>
      <c r="AI5931" s="3">
        <v>118</v>
      </c>
      <c r="AJ5931" s="3" t="s">
        <v>180</v>
      </c>
      <c r="AK5931" s="3">
        <v>4</v>
      </c>
      <c r="AL5931" s="3">
        <v>0</v>
      </c>
    </row>
    <row r="5932" spans="31:38" x14ac:dyDescent="0.25">
      <c r="AE5932" s="3" t="str">
        <f t="shared" si="170"/>
        <v>RA_568_118_4_202425</v>
      </c>
      <c r="AF5932" s="3">
        <v>202425</v>
      </c>
      <c r="AG5932" s="3" t="s">
        <v>193</v>
      </c>
      <c r="AH5932" s="3">
        <v>568</v>
      </c>
      <c r="AI5932" s="3">
        <v>118</v>
      </c>
      <c r="AJ5932" s="3" t="s">
        <v>180</v>
      </c>
      <c r="AK5932" s="3">
        <v>4</v>
      </c>
      <c r="AL5932" s="3">
        <v>0</v>
      </c>
    </row>
    <row r="5933" spans="31:38" x14ac:dyDescent="0.25">
      <c r="AE5933" s="3" t="str">
        <f t="shared" si="170"/>
        <v>RA_572_118_4_202425</v>
      </c>
      <c r="AF5933" s="3">
        <v>202425</v>
      </c>
      <c r="AG5933" s="3" t="s">
        <v>193</v>
      </c>
      <c r="AH5933" s="3">
        <v>572</v>
      </c>
      <c r="AI5933" s="3">
        <v>118</v>
      </c>
      <c r="AJ5933" s="3" t="s">
        <v>180</v>
      </c>
      <c r="AK5933" s="3">
        <v>4</v>
      </c>
      <c r="AL5933" s="3">
        <v>0</v>
      </c>
    </row>
    <row r="5934" spans="31:38" x14ac:dyDescent="0.25">
      <c r="AE5934" s="3" t="str">
        <f t="shared" si="170"/>
        <v>RA_576_118_4_202425</v>
      </c>
      <c r="AF5934" s="3">
        <v>202425</v>
      </c>
      <c r="AG5934" s="3" t="s">
        <v>193</v>
      </c>
      <c r="AH5934" s="3">
        <v>576</v>
      </c>
      <c r="AI5934" s="3">
        <v>118</v>
      </c>
      <c r="AJ5934" s="3" t="s">
        <v>180</v>
      </c>
      <c r="AK5934" s="3">
        <v>4</v>
      </c>
      <c r="AL5934" s="3">
        <v>0</v>
      </c>
    </row>
    <row r="5935" spans="31:38" x14ac:dyDescent="0.25">
      <c r="AE5935" s="3" t="str">
        <f t="shared" si="170"/>
        <v>RA_584_118_4_202425</v>
      </c>
      <c r="AF5935" s="3">
        <v>202425</v>
      </c>
      <c r="AG5935" s="3" t="s">
        <v>193</v>
      </c>
      <c r="AH5935" s="3">
        <v>584</v>
      </c>
      <c r="AI5935" s="3">
        <v>118</v>
      </c>
      <c r="AJ5935" s="3" t="s">
        <v>180</v>
      </c>
      <c r="AK5935" s="3">
        <v>4</v>
      </c>
      <c r="AL5935" s="3">
        <v>0</v>
      </c>
    </row>
    <row r="5936" spans="31:38" x14ac:dyDescent="0.25">
      <c r="AE5936" s="3" t="str">
        <f t="shared" si="170"/>
        <v>RA_544_118_4_202425</v>
      </c>
      <c r="AF5936" s="3">
        <v>202425</v>
      </c>
      <c r="AG5936" s="3" t="s">
        <v>193</v>
      </c>
      <c r="AH5936" s="3">
        <v>544</v>
      </c>
      <c r="AI5936" s="3">
        <v>118</v>
      </c>
      <c r="AJ5936" s="3" t="s">
        <v>180</v>
      </c>
      <c r="AK5936" s="3">
        <v>4</v>
      </c>
      <c r="AL5936" s="3">
        <v>-5248.0410000000002</v>
      </c>
    </row>
    <row r="5937" spans="31:38" x14ac:dyDescent="0.25">
      <c r="AE5937" s="3" t="str">
        <f t="shared" si="170"/>
        <v>RA_542_118_4_202425</v>
      </c>
      <c r="AF5937" s="3">
        <v>202425</v>
      </c>
      <c r="AG5937" s="3" t="s">
        <v>193</v>
      </c>
      <c r="AH5937" s="3">
        <v>542</v>
      </c>
      <c r="AI5937" s="3">
        <v>118</v>
      </c>
      <c r="AJ5937" s="3" t="s">
        <v>180</v>
      </c>
      <c r="AK5937" s="3">
        <v>4</v>
      </c>
      <c r="AL5937" s="3">
        <v>0</v>
      </c>
    </row>
    <row r="5938" spans="31:38" x14ac:dyDescent="0.25">
      <c r="AE5938" s="3" t="str">
        <f t="shared" si="170"/>
        <v>RA_574_118_4_202425</v>
      </c>
      <c r="AF5938" s="3">
        <v>202425</v>
      </c>
      <c r="AG5938" s="3" t="s">
        <v>193</v>
      </c>
      <c r="AH5938" s="3">
        <v>574</v>
      </c>
      <c r="AI5938" s="3">
        <v>118</v>
      </c>
      <c r="AJ5938" s="3" t="s">
        <v>180</v>
      </c>
      <c r="AK5938" s="3">
        <v>4</v>
      </c>
      <c r="AL5938" s="3">
        <v>0</v>
      </c>
    </row>
    <row r="5939" spans="31:38" x14ac:dyDescent="0.25">
      <c r="AE5939" s="3" t="str">
        <f t="shared" si="170"/>
        <v>RA_522_118_4_202425</v>
      </c>
      <c r="AF5939" s="3">
        <v>202425</v>
      </c>
      <c r="AG5939" s="3" t="s">
        <v>193</v>
      </c>
      <c r="AH5939" s="3">
        <v>522</v>
      </c>
      <c r="AI5939" s="3">
        <v>118</v>
      </c>
      <c r="AJ5939" s="3" t="s">
        <v>180</v>
      </c>
      <c r="AK5939" s="3">
        <v>4</v>
      </c>
      <c r="AL5939" s="3">
        <v>-586.202</v>
      </c>
    </row>
    <row r="5940" spans="31:38" x14ac:dyDescent="0.25">
      <c r="AE5940" s="3" t="str">
        <f t="shared" si="170"/>
        <v>RA_512_118_4_202425</v>
      </c>
      <c r="AF5940" s="3">
        <v>202425</v>
      </c>
      <c r="AG5940" s="3" t="s">
        <v>193</v>
      </c>
      <c r="AH5940" s="3">
        <v>512</v>
      </c>
      <c r="AI5940" s="3">
        <v>118</v>
      </c>
      <c r="AJ5940" s="3" t="s">
        <v>180</v>
      </c>
      <c r="AK5940" s="3">
        <v>4</v>
      </c>
      <c r="AL5940" s="3">
        <v>389</v>
      </c>
    </row>
    <row r="5941" spans="31:38" x14ac:dyDescent="0.25">
      <c r="AE5941" s="3" t="str">
        <f t="shared" si="170"/>
        <v>RA_545_118_4_202425</v>
      </c>
      <c r="AF5941" s="3">
        <v>202425</v>
      </c>
      <c r="AG5941" s="3" t="s">
        <v>193</v>
      </c>
      <c r="AH5941" s="3">
        <v>545</v>
      </c>
      <c r="AI5941" s="3">
        <v>118</v>
      </c>
      <c r="AJ5941" s="3" t="s">
        <v>180</v>
      </c>
      <c r="AK5941" s="3">
        <v>4</v>
      </c>
      <c r="AL5941" s="3">
        <v>0</v>
      </c>
    </row>
    <row r="5942" spans="31:38" x14ac:dyDescent="0.25">
      <c r="AE5942" s="3" t="str">
        <f t="shared" si="170"/>
        <v>RA_586_118_4_202425</v>
      </c>
      <c r="AF5942" s="3">
        <v>202425</v>
      </c>
      <c r="AG5942" s="3" t="s">
        <v>193</v>
      </c>
      <c r="AH5942" s="3">
        <v>586</v>
      </c>
      <c r="AI5942" s="3">
        <v>118</v>
      </c>
      <c r="AJ5942" s="3" t="s">
        <v>180</v>
      </c>
      <c r="AK5942" s="3">
        <v>4</v>
      </c>
      <c r="AL5942" s="3">
        <v>478.5</v>
      </c>
    </row>
    <row r="5943" spans="31:38" x14ac:dyDescent="0.25">
      <c r="AE5943" s="3" t="str">
        <f t="shared" si="170"/>
        <v>RA_516_118_4_202425</v>
      </c>
      <c r="AF5943" s="3">
        <v>202425</v>
      </c>
      <c r="AG5943" s="3" t="s">
        <v>193</v>
      </c>
      <c r="AH5943" s="3">
        <v>516</v>
      </c>
      <c r="AI5943" s="3">
        <v>118</v>
      </c>
      <c r="AJ5943" s="3" t="s">
        <v>180</v>
      </c>
      <c r="AK5943" s="3">
        <v>4</v>
      </c>
      <c r="AL5943" s="3">
        <v>0</v>
      </c>
    </row>
    <row r="5944" spans="31:38" x14ac:dyDescent="0.25">
      <c r="AE5944" s="3" t="str">
        <f t="shared" si="170"/>
        <v>RA_520_118_4_202425</v>
      </c>
      <c r="AF5944" s="3">
        <v>202425</v>
      </c>
      <c r="AG5944" s="3" t="s">
        <v>193</v>
      </c>
      <c r="AH5944" s="3">
        <v>520</v>
      </c>
      <c r="AI5944" s="3">
        <v>118</v>
      </c>
      <c r="AJ5944" s="3" t="s">
        <v>180</v>
      </c>
      <c r="AK5944" s="3">
        <v>4</v>
      </c>
      <c r="AL5944" s="3">
        <v>0</v>
      </c>
    </row>
    <row r="5945" spans="31:38" x14ac:dyDescent="0.25">
      <c r="AE5945" s="3" t="str">
        <f t="shared" si="170"/>
        <v>RA_514_118_4_202425</v>
      </c>
      <c r="AF5945" s="3">
        <v>202425</v>
      </c>
      <c r="AG5945" s="3" t="s">
        <v>193</v>
      </c>
      <c r="AH5945" s="3">
        <v>514</v>
      </c>
      <c r="AI5945" s="3">
        <v>118</v>
      </c>
      <c r="AJ5945" s="3" t="s">
        <v>180</v>
      </c>
      <c r="AK5945" s="3">
        <v>4</v>
      </c>
      <c r="AL5945" s="3">
        <v>6425.9039999999995</v>
      </c>
    </row>
    <row r="5946" spans="31:38" x14ac:dyDescent="0.25">
      <c r="AE5946" s="3" t="str">
        <f t="shared" si="170"/>
        <v>RA_524_118_4_202425</v>
      </c>
      <c r="AF5946" s="3">
        <v>202425</v>
      </c>
      <c r="AG5946" s="3" t="s">
        <v>193</v>
      </c>
      <c r="AH5946" s="3">
        <v>524</v>
      </c>
      <c r="AI5946" s="3">
        <v>118</v>
      </c>
      <c r="AJ5946" s="3" t="s">
        <v>180</v>
      </c>
      <c r="AK5946" s="3">
        <v>4</v>
      </c>
      <c r="AL5946" s="3">
        <v>5450.982</v>
      </c>
    </row>
    <row r="5947" spans="31:38" x14ac:dyDescent="0.25">
      <c r="AE5947" s="3" t="str">
        <f t="shared" si="170"/>
        <v>RA_526_118_4_202425</v>
      </c>
      <c r="AF5947" s="3">
        <v>202425</v>
      </c>
      <c r="AG5947" s="3" t="s">
        <v>193</v>
      </c>
      <c r="AH5947" s="3">
        <v>526</v>
      </c>
      <c r="AI5947" s="3">
        <v>118</v>
      </c>
      <c r="AJ5947" s="3" t="s">
        <v>180</v>
      </c>
      <c r="AK5947" s="3">
        <v>4</v>
      </c>
      <c r="AL5947" s="3">
        <v>1186.98815225213</v>
      </c>
    </row>
    <row r="5948" spans="31:38" x14ac:dyDescent="0.25">
      <c r="AE5948" s="3" t="str">
        <f t="shared" si="170"/>
        <v>RA_528_118_4_202425</v>
      </c>
      <c r="AF5948" s="3">
        <v>202425</v>
      </c>
      <c r="AG5948" s="3" t="s">
        <v>193</v>
      </c>
      <c r="AH5948" s="3">
        <v>528</v>
      </c>
      <c r="AI5948" s="3">
        <v>118</v>
      </c>
      <c r="AJ5948" s="3" t="s">
        <v>180</v>
      </c>
      <c r="AK5948" s="3">
        <v>4</v>
      </c>
      <c r="AL5948" s="3">
        <v>-48</v>
      </c>
    </row>
    <row r="5949" spans="31:38" x14ac:dyDescent="0.25">
      <c r="AE5949" s="3" t="str">
        <f t="shared" si="170"/>
        <v>RA_530_118_4_202425</v>
      </c>
      <c r="AF5949" s="3">
        <v>202425</v>
      </c>
      <c r="AG5949" s="3" t="s">
        <v>193</v>
      </c>
      <c r="AH5949" s="3">
        <v>530</v>
      </c>
      <c r="AI5949" s="3">
        <v>118</v>
      </c>
      <c r="AJ5949" s="3" t="s">
        <v>180</v>
      </c>
      <c r="AK5949" s="3">
        <v>4</v>
      </c>
      <c r="AL5949" s="3">
        <v>0</v>
      </c>
    </row>
    <row r="5950" spans="31:38" x14ac:dyDescent="0.25">
      <c r="AE5950" s="3" t="str">
        <f t="shared" si="170"/>
        <v>RA_532_118_4_202425</v>
      </c>
      <c r="AF5950" s="3">
        <v>202425</v>
      </c>
      <c r="AG5950" s="3" t="s">
        <v>193</v>
      </c>
      <c r="AH5950" s="3">
        <v>532</v>
      </c>
      <c r="AI5950" s="3">
        <v>118</v>
      </c>
      <c r="AJ5950" s="3" t="s">
        <v>180</v>
      </c>
      <c r="AK5950" s="3">
        <v>4</v>
      </c>
      <c r="AL5950" s="3">
        <v>9361.6579999999994</v>
      </c>
    </row>
    <row r="5951" spans="31:38" x14ac:dyDescent="0.25">
      <c r="AE5951" s="3" t="str">
        <f t="shared" si="170"/>
        <v>RA_534_118_4_202425</v>
      </c>
      <c r="AF5951" s="3">
        <v>202425</v>
      </c>
      <c r="AG5951" s="3" t="s">
        <v>193</v>
      </c>
      <c r="AH5951" s="3">
        <v>534</v>
      </c>
      <c r="AI5951" s="3">
        <v>118</v>
      </c>
      <c r="AJ5951" s="3" t="s">
        <v>180</v>
      </c>
      <c r="AK5951" s="3">
        <v>4</v>
      </c>
      <c r="AL5951" s="3">
        <v>4190</v>
      </c>
    </row>
    <row r="5952" spans="31:38" x14ac:dyDescent="0.25">
      <c r="AE5952" s="3" t="str">
        <f t="shared" si="170"/>
        <v>RA_536_118_4_202425</v>
      </c>
      <c r="AF5952" s="3">
        <v>202425</v>
      </c>
      <c r="AG5952" s="3" t="s">
        <v>193</v>
      </c>
      <c r="AH5952" s="3">
        <v>536</v>
      </c>
      <c r="AI5952" s="3">
        <v>118</v>
      </c>
      <c r="AJ5952" s="3" t="s">
        <v>180</v>
      </c>
      <c r="AK5952" s="3">
        <v>4</v>
      </c>
      <c r="AL5952" s="3">
        <v>23947.57</v>
      </c>
    </row>
    <row r="5953" spans="31:38" x14ac:dyDescent="0.25">
      <c r="AE5953" s="3" t="str">
        <f t="shared" si="170"/>
        <v>RA_538_118_4_202425</v>
      </c>
      <c r="AF5953" s="3">
        <v>202425</v>
      </c>
      <c r="AG5953" s="3" t="s">
        <v>193</v>
      </c>
      <c r="AH5953" s="3">
        <v>538</v>
      </c>
      <c r="AI5953" s="3">
        <v>118</v>
      </c>
      <c r="AJ5953" s="3" t="s">
        <v>180</v>
      </c>
      <c r="AK5953" s="3">
        <v>4</v>
      </c>
      <c r="AL5953" s="3">
        <v>0</v>
      </c>
    </row>
    <row r="5954" spans="31:38" x14ac:dyDescent="0.25">
      <c r="AE5954" s="3" t="str">
        <f t="shared" si="170"/>
        <v>RA_540_118_4_202425</v>
      </c>
      <c r="AF5954" s="3">
        <v>202425</v>
      </c>
      <c r="AG5954" s="3" t="s">
        <v>193</v>
      </c>
      <c r="AH5954" s="3">
        <v>540</v>
      </c>
      <c r="AI5954" s="3">
        <v>118</v>
      </c>
      <c r="AJ5954" s="3" t="s">
        <v>180</v>
      </c>
      <c r="AK5954" s="3">
        <v>4</v>
      </c>
      <c r="AL5954" s="3">
        <v>4271.5529999999999</v>
      </c>
    </row>
    <row r="5955" spans="31:38" x14ac:dyDescent="0.25">
      <c r="AE5955" s="3" t="str">
        <f t="shared" si="170"/>
        <v>RA_518_118_4_202425</v>
      </c>
      <c r="AF5955" s="3">
        <v>202425</v>
      </c>
      <c r="AG5955" s="3" t="s">
        <v>193</v>
      </c>
      <c r="AH5955" s="3">
        <v>518</v>
      </c>
      <c r="AI5955" s="3">
        <v>118</v>
      </c>
      <c r="AJ5955" s="3" t="s">
        <v>180</v>
      </c>
      <c r="AK5955" s="3">
        <v>4</v>
      </c>
      <c r="AL5955" s="3">
        <v>-208.154</v>
      </c>
    </row>
    <row r="5956" spans="31:38" x14ac:dyDescent="0.25">
      <c r="AE5956" s="3" t="str">
        <f t="shared" ref="AE5956:AE6019" si="171">AG5956&amp;"_"&amp;AH5956&amp;"_"&amp;AI5956&amp;"_"&amp;AK5956&amp;"_"&amp;AF5956</f>
        <v>RA_564_119_4_202526</v>
      </c>
      <c r="AF5956" s="3">
        <v>202526</v>
      </c>
      <c r="AG5956" s="3" t="s">
        <v>193</v>
      </c>
      <c r="AH5956" s="3">
        <v>564</v>
      </c>
      <c r="AI5956" s="3">
        <v>119</v>
      </c>
      <c r="AJ5956" s="3" t="s">
        <v>3290</v>
      </c>
      <c r="AK5956" s="3">
        <v>4</v>
      </c>
      <c r="AL5956" s="3">
        <v>195952.58599999998</v>
      </c>
    </row>
    <row r="5957" spans="31:38" x14ac:dyDescent="0.25">
      <c r="AE5957" s="3" t="str">
        <f t="shared" si="171"/>
        <v>RA_562_119_4_202526</v>
      </c>
      <c r="AF5957" s="3">
        <v>202526</v>
      </c>
      <c r="AG5957" s="3" t="s">
        <v>193</v>
      </c>
      <c r="AH5957" s="3">
        <v>562</v>
      </c>
      <c r="AI5957" s="3">
        <v>119</v>
      </c>
      <c r="AJ5957" s="3" t="s">
        <v>3290</v>
      </c>
      <c r="AK5957" s="3">
        <v>4</v>
      </c>
      <c r="AL5957" s="3">
        <v>170897.522</v>
      </c>
    </row>
    <row r="5958" spans="31:38" x14ac:dyDescent="0.25">
      <c r="AE5958" s="3" t="str">
        <f t="shared" si="171"/>
        <v>RA_552_119_4_202526</v>
      </c>
      <c r="AF5958" s="3">
        <v>202526</v>
      </c>
      <c r="AG5958" s="3" t="s">
        <v>193</v>
      </c>
      <c r="AH5958" s="3">
        <v>552</v>
      </c>
      <c r="AI5958" s="3">
        <v>119</v>
      </c>
      <c r="AJ5958" s="3" t="s">
        <v>3290</v>
      </c>
      <c r="AK5958" s="3">
        <v>4</v>
      </c>
      <c r="AL5958" s="3">
        <v>1103864.2910000002</v>
      </c>
    </row>
    <row r="5959" spans="31:38" x14ac:dyDescent="0.25">
      <c r="AE5959" s="3" t="str">
        <f t="shared" si="171"/>
        <v>RA_550_119_4_202526</v>
      </c>
      <c r="AF5959" s="3">
        <v>202526</v>
      </c>
      <c r="AG5959" s="3" t="s">
        <v>193</v>
      </c>
      <c r="AH5959" s="3">
        <v>550</v>
      </c>
      <c r="AI5959" s="3">
        <v>119</v>
      </c>
      <c r="AJ5959" s="3" t="s">
        <v>3290</v>
      </c>
      <c r="AK5959" s="3">
        <v>4</v>
      </c>
      <c r="AL5959" s="3">
        <v>495397.26400000008</v>
      </c>
    </row>
    <row r="5960" spans="31:38" x14ac:dyDescent="0.25">
      <c r="AE5960" s="3" t="str">
        <f t="shared" si="171"/>
        <v>RA_566_119_4_202526</v>
      </c>
      <c r="AF5960" s="3">
        <v>202526</v>
      </c>
      <c r="AG5960" s="3" t="s">
        <v>193</v>
      </c>
      <c r="AH5960" s="3">
        <v>566</v>
      </c>
      <c r="AI5960" s="3">
        <v>119</v>
      </c>
      <c r="AJ5960" s="3" t="s">
        <v>3290</v>
      </c>
      <c r="AK5960" s="3">
        <v>4</v>
      </c>
      <c r="AL5960" s="3">
        <v>231874.72099999999</v>
      </c>
    </row>
    <row r="5961" spans="31:38" x14ac:dyDescent="0.25">
      <c r="AE5961" s="3" t="str">
        <f t="shared" si="171"/>
        <v>RA_546_119_4_202526</v>
      </c>
      <c r="AF5961" s="3">
        <v>202526</v>
      </c>
      <c r="AG5961" s="3" t="s">
        <v>193</v>
      </c>
      <c r="AH5961" s="3">
        <v>546</v>
      </c>
      <c r="AI5961" s="3">
        <v>119</v>
      </c>
      <c r="AJ5961" s="3" t="s">
        <v>3290</v>
      </c>
      <c r="AK5961" s="3">
        <v>4</v>
      </c>
      <c r="AL5961" s="3">
        <v>286434.75777008949</v>
      </c>
    </row>
    <row r="5962" spans="31:38" x14ac:dyDescent="0.25">
      <c r="AE5962" s="3" t="str">
        <f t="shared" si="171"/>
        <v>RA_584_119_4_202526</v>
      </c>
      <c r="AF5962" s="3">
        <v>202526</v>
      </c>
      <c r="AG5962" s="3" t="s">
        <v>193</v>
      </c>
      <c r="AH5962" s="3">
        <v>584</v>
      </c>
      <c r="AI5962" s="3">
        <v>119</v>
      </c>
      <c r="AJ5962" s="3" t="s">
        <v>3290</v>
      </c>
      <c r="AK5962" s="3">
        <v>4</v>
      </c>
      <c r="AL5962" s="3">
        <v>6018</v>
      </c>
    </row>
    <row r="5963" spans="31:38" x14ac:dyDescent="0.25">
      <c r="AE5963" s="3" t="str">
        <f t="shared" si="171"/>
        <v>RA_548_119_4_202526</v>
      </c>
      <c r="AF5963" s="3">
        <v>202526</v>
      </c>
      <c r="AG5963" s="3" t="s">
        <v>193</v>
      </c>
      <c r="AH5963" s="3">
        <v>548</v>
      </c>
      <c r="AI5963" s="3">
        <v>119</v>
      </c>
      <c r="AJ5963" s="3" t="s">
        <v>3290</v>
      </c>
      <c r="AK5963" s="3">
        <v>4</v>
      </c>
      <c r="AL5963" s="3">
        <v>252729.11399999994</v>
      </c>
    </row>
    <row r="5964" spans="31:38" x14ac:dyDescent="0.25">
      <c r="AE5964" s="3" t="str">
        <f t="shared" si="171"/>
        <v>RA_568_119_4_202526</v>
      </c>
      <c r="AF5964" s="3">
        <v>202526</v>
      </c>
      <c r="AG5964" s="3" t="s">
        <v>193</v>
      </c>
      <c r="AH5964" s="3">
        <v>568</v>
      </c>
      <c r="AI5964" s="3">
        <v>119</v>
      </c>
      <c r="AJ5964" s="3" t="s">
        <v>3290</v>
      </c>
      <c r="AK5964" s="3">
        <v>4</v>
      </c>
      <c r="AL5964" s="3">
        <v>463167.28599999996</v>
      </c>
    </row>
    <row r="5965" spans="31:38" x14ac:dyDescent="0.25">
      <c r="AE5965" s="3" t="str">
        <f t="shared" si="171"/>
        <v>RA_572_119_4_202526</v>
      </c>
      <c r="AF5965" s="3">
        <v>202526</v>
      </c>
      <c r="AG5965" s="3" t="s">
        <v>193</v>
      </c>
      <c r="AH5965" s="3">
        <v>572</v>
      </c>
      <c r="AI5965" s="3">
        <v>119</v>
      </c>
      <c r="AJ5965" s="3" t="s">
        <v>3290</v>
      </c>
      <c r="AK5965" s="3">
        <v>4</v>
      </c>
      <c r="AL5965" s="3">
        <v>68795</v>
      </c>
    </row>
    <row r="5966" spans="31:38" x14ac:dyDescent="0.25">
      <c r="AE5966" s="3" t="str">
        <f t="shared" si="171"/>
        <v>RA_574_119_4_202526</v>
      </c>
      <c r="AF5966" s="3">
        <v>202526</v>
      </c>
      <c r="AG5966" s="3" t="s">
        <v>193</v>
      </c>
      <c r="AH5966" s="3">
        <v>574</v>
      </c>
      <c r="AI5966" s="3">
        <v>119</v>
      </c>
      <c r="AJ5966" s="3" t="s">
        <v>3290</v>
      </c>
      <c r="AK5966" s="3">
        <v>4</v>
      </c>
      <c r="AL5966" s="3">
        <v>48468.046999999999</v>
      </c>
    </row>
    <row r="5967" spans="31:38" x14ac:dyDescent="0.25">
      <c r="AE5967" s="3" t="str">
        <f t="shared" si="171"/>
        <v>RA_582_119_4_202526</v>
      </c>
      <c r="AF5967" s="3">
        <v>202526</v>
      </c>
      <c r="AG5967" s="3" t="s">
        <v>193</v>
      </c>
      <c r="AH5967" s="3">
        <v>582</v>
      </c>
      <c r="AI5967" s="3">
        <v>119</v>
      </c>
      <c r="AJ5967" s="3" t="s">
        <v>3290</v>
      </c>
      <c r="AK5967" s="3">
        <v>4</v>
      </c>
      <c r="AL5967" s="3">
        <v>5290.7960000000003</v>
      </c>
    </row>
    <row r="5968" spans="31:38" x14ac:dyDescent="0.25">
      <c r="AE5968" s="3" t="str">
        <f t="shared" si="171"/>
        <v>RA_586_119_4_202526</v>
      </c>
      <c r="AF5968" s="3">
        <v>202526</v>
      </c>
      <c r="AG5968" s="3" t="s">
        <v>193</v>
      </c>
      <c r="AH5968" s="3">
        <v>586</v>
      </c>
      <c r="AI5968" s="3">
        <v>119</v>
      </c>
      <c r="AJ5968" s="3" t="s">
        <v>3290</v>
      </c>
      <c r="AK5968" s="3">
        <v>4</v>
      </c>
      <c r="AL5968" s="3">
        <v>8240.1479999999974</v>
      </c>
    </row>
    <row r="5969" spans="31:38" x14ac:dyDescent="0.25">
      <c r="AE5969" s="3" t="str">
        <f t="shared" si="171"/>
        <v>RA_545_119_4_202526</v>
      </c>
      <c r="AF5969" s="3">
        <v>202526</v>
      </c>
      <c r="AG5969" s="3" t="s">
        <v>193</v>
      </c>
      <c r="AH5969" s="3">
        <v>545</v>
      </c>
      <c r="AI5969" s="3">
        <v>119</v>
      </c>
      <c r="AJ5969" s="3" t="s">
        <v>3290</v>
      </c>
      <c r="AK5969" s="3">
        <v>4</v>
      </c>
      <c r="AL5969" s="3">
        <v>225829.54</v>
      </c>
    </row>
    <row r="5970" spans="31:38" x14ac:dyDescent="0.25">
      <c r="AE5970" s="3" t="str">
        <f t="shared" si="171"/>
        <v>RA_540_119_4_202526</v>
      </c>
      <c r="AF5970" s="3">
        <v>202526</v>
      </c>
      <c r="AG5970" s="3" t="s">
        <v>193</v>
      </c>
      <c r="AH5970" s="3">
        <v>540</v>
      </c>
      <c r="AI5970" s="3">
        <v>119</v>
      </c>
      <c r="AJ5970" s="3" t="s">
        <v>3290</v>
      </c>
      <c r="AK5970" s="3">
        <v>4</v>
      </c>
      <c r="AL5970" s="3">
        <v>776864.53700000024</v>
      </c>
    </row>
    <row r="5971" spans="31:38" x14ac:dyDescent="0.25">
      <c r="AE5971" s="3" t="str">
        <f t="shared" si="171"/>
        <v>RA_576_119_4_202526</v>
      </c>
      <c r="AF5971" s="3">
        <v>202526</v>
      </c>
      <c r="AG5971" s="3" t="s">
        <v>193</v>
      </c>
      <c r="AH5971" s="3">
        <v>576</v>
      </c>
      <c r="AI5971" s="3">
        <v>119</v>
      </c>
      <c r="AJ5971" s="3" t="s">
        <v>3290</v>
      </c>
      <c r="AK5971" s="3">
        <v>4</v>
      </c>
      <c r="AL5971" s="3">
        <v>95478.457533970999</v>
      </c>
    </row>
    <row r="5972" spans="31:38" x14ac:dyDescent="0.25">
      <c r="AE5972" s="3" t="str">
        <f t="shared" si="171"/>
        <v>RA_524_119_4_202526</v>
      </c>
      <c r="AF5972" s="3">
        <v>202526</v>
      </c>
      <c r="AG5972" s="3" t="s">
        <v>193</v>
      </c>
      <c r="AH5972" s="3">
        <v>524</v>
      </c>
      <c r="AI5972" s="3">
        <v>119</v>
      </c>
      <c r="AJ5972" s="3" t="s">
        <v>3290</v>
      </c>
      <c r="AK5972" s="3">
        <v>4</v>
      </c>
      <c r="AL5972" s="3">
        <v>404507.33420889295</v>
      </c>
    </row>
    <row r="5973" spans="31:38" x14ac:dyDescent="0.25">
      <c r="AE5973" s="3" t="str">
        <f t="shared" si="171"/>
        <v>RA_512_119_4_202526</v>
      </c>
      <c r="AF5973" s="3">
        <v>202526</v>
      </c>
      <c r="AG5973" s="3" t="s">
        <v>193</v>
      </c>
      <c r="AH5973" s="3">
        <v>512</v>
      </c>
      <c r="AI5973" s="3">
        <v>119</v>
      </c>
      <c r="AJ5973" s="3" t="s">
        <v>3290</v>
      </c>
      <c r="AK5973" s="3">
        <v>4</v>
      </c>
      <c r="AL5973" s="3">
        <v>228404.97420000003</v>
      </c>
    </row>
    <row r="5974" spans="31:38" x14ac:dyDescent="0.25">
      <c r="AE5974" s="3" t="str">
        <f t="shared" si="171"/>
        <v>RA_544_119_4_202526</v>
      </c>
      <c r="AF5974" s="3">
        <v>202526</v>
      </c>
      <c r="AG5974" s="3" t="s">
        <v>193</v>
      </c>
      <c r="AH5974" s="3">
        <v>544</v>
      </c>
      <c r="AI5974" s="3">
        <v>119</v>
      </c>
      <c r="AJ5974" s="3" t="s">
        <v>3290</v>
      </c>
      <c r="AK5974" s="3">
        <v>4</v>
      </c>
      <c r="AL5974" s="3">
        <v>541907.9327070486</v>
      </c>
    </row>
    <row r="5975" spans="31:38" x14ac:dyDescent="0.25">
      <c r="AE5975" s="3" t="str">
        <f t="shared" si="171"/>
        <v>RA_516_119_4_202526</v>
      </c>
      <c r="AF5975" s="3">
        <v>202526</v>
      </c>
      <c r="AG5975" s="3" t="s">
        <v>193</v>
      </c>
      <c r="AH5975" s="3">
        <v>516</v>
      </c>
      <c r="AI5975" s="3">
        <v>119</v>
      </c>
      <c r="AJ5975" s="3" t="s">
        <v>3290</v>
      </c>
      <c r="AK5975" s="3">
        <v>4</v>
      </c>
      <c r="AL5975" s="3">
        <v>351483.32099999988</v>
      </c>
    </row>
    <row r="5976" spans="31:38" x14ac:dyDescent="0.25">
      <c r="AE5976" s="3" t="str">
        <f t="shared" si="171"/>
        <v>RA_518_119_4_202526</v>
      </c>
      <c r="AF5976" s="3">
        <v>202526</v>
      </c>
      <c r="AG5976" s="3" t="s">
        <v>193</v>
      </c>
      <c r="AH5976" s="3">
        <v>518</v>
      </c>
      <c r="AI5976" s="3">
        <v>119</v>
      </c>
      <c r="AJ5976" s="3" t="s">
        <v>3290</v>
      </c>
      <c r="AK5976" s="3">
        <v>4</v>
      </c>
      <c r="AL5976" s="3">
        <v>291210.24408160924</v>
      </c>
    </row>
    <row r="5977" spans="31:38" x14ac:dyDescent="0.25">
      <c r="AE5977" s="3" t="str">
        <f t="shared" si="171"/>
        <v>RA_522_119_4_202526</v>
      </c>
      <c r="AF5977" s="3">
        <v>202526</v>
      </c>
      <c r="AG5977" s="3" t="s">
        <v>193</v>
      </c>
      <c r="AH5977" s="3">
        <v>522</v>
      </c>
      <c r="AI5977" s="3">
        <v>119</v>
      </c>
      <c r="AJ5977" s="3" t="s">
        <v>3290</v>
      </c>
      <c r="AK5977" s="3">
        <v>4</v>
      </c>
      <c r="AL5977" s="3">
        <v>386336.40700000006</v>
      </c>
    </row>
    <row r="5978" spans="31:38" x14ac:dyDescent="0.25">
      <c r="AE5978" s="3" t="str">
        <f t="shared" si="171"/>
        <v>RA_514_119_4_202526</v>
      </c>
      <c r="AF5978" s="3">
        <v>202526</v>
      </c>
      <c r="AG5978" s="3" t="s">
        <v>193</v>
      </c>
      <c r="AH5978" s="3">
        <v>514</v>
      </c>
      <c r="AI5978" s="3">
        <v>119</v>
      </c>
      <c r="AJ5978" s="3" t="s">
        <v>3290</v>
      </c>
      <c r="AK5978" s="3">
        <v>4</v>
      </c>
      <c r="AL5978" s="3">
        <v>437919.64000000007</v>
      </c>
    </row>
    <row r="5979" spans="31:38" x14ac:dyDescent="0.25">
      <c r="AE5979" s="3" t="str">
        <f t="shared" si="171"/>
        <v>RA_526_119_4_202526</v>
      </c>
      <c r="AF5979" s="3">
        <v>202526</v>
      </c>
      <c r="AG5979" s="3" t="s">
        <v>193</v>
      </c>
      <c r="AH5979" s="3">
        <v>526</v>
      </c>
      <c r="AI5979" s="3">
        <v>119</v>
      </c>
      <c r="AJ5979" s="3" t="s">
        <v>3290</v>
      </c>
      <c r="AK5979" s="3">
        <v>4</v>
      </c>
      <c r="AL5979" s="3">
        <v>228957.56100000002</v>
      </c>
    </row>
    <row r="5980" spans="31:38" x14ac:dyDescent="0.25">
      <c r="AE5980" s="3" t="str">
        <f t="shared" si="171"/>
        <v>RA_528_119_4_202526</v>
      </c>
      <c r="AF5980" s="3">
        <v>202526</v>
      </c>
      <c r="AG5980" s="3" t="s">
        <v>193</v>
      </c>
      <c r="AH5980" s="3">
        <v>528</v>
      </c>
      <c r="AI5980" s="3">
        <v>119</v>
      </c>
      <c r="AJ5980" s="3" t="s">
        <v>3290</v>
      </c>
      <c r="AK5980" s="3">
        <v>4</v>
      </c>
      <c r="AL5980" s="3">
        <v>361951</v>
      </c>
    </row>
    <row r="5981" spans="31:38" x14ac:dyDescent="0.25">
      <c r="AE5981" s="3" t="str">
        <f t="shared" si="171"/>
        <v>RA_530_119_4_202526</v>
      </c>
      <c r="AF5981" s="3">
        <v>202526</v>
      </c>
      <c r="AG5981" s="3" t="s">
        <v>193</v>
      </c>
      <c r="AH5981" s="3">
        <v>530</v>
      </c>
      <c r="AI5981" s="3">
        <v>119</v>
      </c>
      <c r="AJ5981" s="3" t="s">
        <v>3290</v>
      </c>
      <c r="AK5981" s="3">
        <v>4</v>
      </c>
      <c r="AL5981" s="3">
        <v>582832.50399999996</v>
      </c>
    </row>
    <row r="5982" spans="31:38" x14ac:dyDescent="0.25">
      <c r="AE5982" s="3" t="str">
        <f t="shared" si="171"/>
        <v>RA_532_119_4_202526</v>
      </c>
      <c r="AF5982" s="3">
        <v>202526</v>
      </c>
      <c r="AG5982" s="3" t="s">
        <v>193</v>
      </c>
      <c r="AH5982" s="3">
        <v>532</v>
      </c>
      <c r="AI5982" s="3">
        <v>119</v>
      </c>
      <c r="AJ5982" s="3" t="s">
        <v>3290</v>
      </c>
      <c r="AK5982" s="3">
        <v>4</v>
      </c>
      <c r="AL5982" s="3">
        <v>778238.05000000016</v>
      </c>
    </row>
    <row r="5983" spans="31:38" x14ac:dyDescent="0.25">
      <c r="AE5983" s="3" t="str">
        <f t="shared" si="171"/>
        <v>RA_534_119_4_202526</v>
      </c>
      <c r="AF5983" s="3">
        <v>202526</v>
      </c>
      <c r="AG5983" s="3" t="s">
        <v>193</v>
      </c>
      <c r="AH5983" s="3">
        <v>534</v>
      </c>
      <c r="AI5983" s="3">
        <v>119</v>
      </c>
      <c r="AJ5983" s="3" t="s">
        <v>3290</v>
      </c>
      <c r="AK5983" s="3">
        <v>4</v>
      </c>
      <c r="AL5983" s="3">
        <v>469183.13099999988</v>
      </c>
    </row>
    <row r="5984" spans="31:38" x14ac:dyDescent="0.25">
      <c r="AE5984" s="3" t="str">
        <f t="shared" si="171"/>
        <v>RA_536_119_4_202526</v>
      </c>
      <c r="AF5984" s="3">
        <v>202526</v>
      </c>
      <c r="AG5984" s="3" t="s">
        <v>193</v>
      </c>
      <c r="AH5984" s="3">
        <v>536</v>
      </c>
      <c r="AI5984" s="3">
        <v>119</v>
      </c>
      <c r="AJ5984" s="3" t="s">
        <v>3290</v>
      </c>
      <c r="AK5984" s="3">
        <v>4</v>
      </c>
      <c r="AL5984" s="3">
        <v>452227.951</v>
      </c>
    </row>
    <row r="5985" spans="31:38" x14ac:dyDescent="0.25">
      <c r="AE5985" s="3" t="str">
        <f t="shared" si="171"/>
        <v>RA_538_119_4_202526</v>
      </c>
      <c r="AF5985" s="3">
        <v>202526</v>
      </c>
      <c r="AG5985" s="3" t="s">
        <v>193</v>
      </c>
      <c r="AH5985" s="3">
        <v>538</v>
      </c>
      <c r="AI5985" s="3">
        <v>119</v>
      </c>
      <c r="AJ5985" s="3" t="s">
        <v>3290</v>
      </c>
      <c r="AK5985" s="3">
        <v>4</v>
      </c>
      <c r="AL5985" s="3">
        <v>381178.19585044932</v>
      </c>
    </row>
    <row r="5986" spans="31:38" x14ac:dyDescent="0.25">
      <c r="AE5986" s="3" t="str">
        <f t="shared" si="171"/>
        <v>RA_542_119_4_202526</v>
      </c>
      <c r="AF5986" s="3">
        <v>202526</v>
      </c>
      <c r="AG5986" s="3" t="s">
        <v>193</v>
      </c>
      <c r="AH5986" s="3">
        <v>542</v>
      </c>
      <c r="AI5986" s="3">
        <v>119</v>
      </c>
      <c r="AJ5986" s="3" t="s">
        <v>3290</v>
      </c>
      <c r="AK5986" s="3">
        <v>4</v>
      </c>
      <c r="AL5986" s="3">
        <v>204105.95887000003</v>
      </c>
    </row>
    <row r="5987" spans="31:38" x14ac:dyDescent="0.25">
      <c r="AE5987" s="3" t="str">
        <f t="shared" si="171"/>
        <v>RA_520_119_4_202526</v>
      </c>
      <c r="AF5987" s="3">
        <v>202526</v>
      </c>
      <c r="AG5987" s="3" t="s">
        <v>193</v>
      </c>
      <c r="AH5987" s="3">
        <v>520</v>
      </c>
      <c r="AI5987" s="3">
        <v>119</v>
      </c>
      <c r="AJ5987" s="3" t="s">
        <v>3290</v>
      </c>
      <c r="AK5987" s="3">
        <v>4</v>
      </c>
      <c r="AL5987" s="3">
        <v>430461.48984003736</v>
      </c>
    </row>
    <row r="5988" spans="31:38" x14ac:dyDescent="0.25">
      <c r="AE5988" s="3" t="str">
        <f t="shared" si="171"/>
        <v>RA_564_119_4_202425</v>
      </c>
      <c r="AF5988" s="3">
        <v>202425</v>
      </c>
      <c r="AG5988" s="3" t="s">
        <v>193</v>
      </c>
      <c r="AH5988" s="3">
        <v>564</v>
      </c>
      <c r="AI5988" s="3">
        <v>119</v>
      </c>
      <c r="AJ5988" s="3" t="s">
        <v>3290</v>
      </c>
      <c r="AK5988" s="3">
        <v>4</v>
      </c>
      <c r="AL5988" s="3">
        <v>179760.81</v>
      </c>
    </row>
    <row r="5989" spans="31:38" x14ac:dyDescent="0.25">
      <c r="AE5989" s="3" t="str">
        <f t="shared" si="171"/>
        <v>RA_544_119_4_202425</v>
      </c>
      <c r="AF5989" s="3">
        <v>202425</v>
      </c>
      <c r="AG5989" s="3" t="s">
        <v>193</v>
      </c>
      <c r="AH5989" s="3">
        <v>544</v>
      </c>
      <c r="AI5989" s="3">
        <v>119</v>
      </c>
      <c r="AJ5989" s="3" t="s">
        <v>3290</v>
      </c>
      <c r="AK5989" s="3">
        <v>4</v>
      </c>
      <c r="AL5989" s="3">
        <v>534851.7174972971</v>
      </c>
    </row>
    <row r="5990" spans="31:38" x14ac:dyDescent="0.25">
      <c r="AE5990" s="3" t="str">
        <f t="shared" si="171"/>
        <v>RA_546_119_4_202425</v>
      </c>
      <c r="AF5990" s="3">
        <v>202425</v>
      </c>
      <c r="AG5990" s="3" t="s">
        <v>193</v>
      </c>
      <c r="AH5990" s="3">
        <v>546</v>
      </c>
      <c r="AI5990" s="3">
        <v>119</v>
      </c>
      <c r="AJ5990" s="3" t="s">
        <v>3290</v>
      </c>
      <c r="AK5990" s="3">
        <v>4</v>
      </c>
      <c r="AL5990" s="3">
        <v>278338.10008030216</v>
      </c>
    </row>
    <row r="5991" spans="31:38" x14ac:dyDescent="0.25">
      <c r="AE5991" s="3" t="str">
        <f t="shared" si="171"/>
        <v>RA_548_119_4_202425</v>
      </c>
      <c r="AF5991" s="3">
        <v>202425</v>
      </c>
      <c r="AG5991" s="3" t="s">
        <v>193</v>
      </c>
      <c r="AH5991" s="3">
        <v>548</v>
      </c>
      <c r="AI5991" s="3">
        <v>119</v>
      </c>
      <c r="AJ5991" s="3" t="s">
        <v>3290</v>
      </c>
      <c r="AK5991" s="3">
        <v>4</v>
      </c>
      <c r="AL5991" s="3">
        <v>229443.74399999995</v>
      </c>
    </row>
    <row r="5992" spans="31:38" x14ac:dyDescent="0.25">
      <c r="AE5992" s="3" t="str">
        <f t="shared" si="171"/>
        <v>RA_550_119_4_202425</v>
      </c>
      <c r="AF5992" s="3">
        <v>202425</v>
      </c>
      <c r="AG5992" s="3" t="s">
        <v>193</v>
      </c>
      <c r="AH5992" s="3">
        <v>550</v>
      </c>
      <c r="AI5992" s="3">
        <v>119</v>
      </c>
      <c r="AJ5992" s="3" t="s">
        <v>3290</v>
      </c>
      <c r="AK5992" s="3">
        <v>4</v>
      </c>
      <c r="AL5992" s="3">
        <v>473929.10300000029</v>
      </c>
    </row>
    <row r="5993" spans="31:38" x14ac:dyDescent="0.25">
      <c r="AE5993" s="3" t="str">
        <f t="shared" si="171"/>
        <v>RA_552_119_4_202425</v>
      </c>
      <c r="AF5993" s="3">
        <v>202425</v>
      </c>
      <c r="AG5993" s="3" t="s">
        <v>193</v>
      </c>
      <c r="AH5993" s="3">
        <v>552</v>
      </c>
      <c r="AI5993" s="3">
        <v>119</v>
      </c>
      <c r="AJ5993" s="3" t="s">
        <v>3290</v>
      </c>
      <c r="AK5993" s="3">
        <v>4</v>
      </c>
      <c r="AL5993" s="3">
        <v>1031405.235</v>
      </c>
    </row>
    <row r="5994" spans="31:38" x14ac:dyDescent="0.25">
      <c r="AE5994" s="3" t="str">
        <f t="shared" si="171"/>
        <v>RA_562_119_4_202425</v>
      </c>
      <c r="AF5994" s="3">
        <v>202425</v>
      </c>
      <c r="AG5994" s="3" t="s">
        <v>193</v>
      </c>
      <c r="AH5994" s="3">
        <v>562</v>
      </c>
      <c r="AI5994" s="3">
        <v>119</v>
      </c>
      <c r="AJ5994" s="3" t="s">
        <v>3290</v>
      </c>
      <c r="AK5994" s="3">
        <v>4</v>
      </c>
      <c r="AL5994" s="3">
        <v>156583.07799999998</v>
      </c>
    </row>
    <row r="5995" spans="31:38" x14ac:dyDescent="0.25">
      <c r="AE5995" s="3" t="str">
        <f t="shared" si="171"/>
        <v>RA_545_119_4_202425</v>
      </c>
      <c r="AF5995" s="3">
        <v>202425</v>
      </c>
      <c r="AG5995" s="3" t="s">
        <v>193</v>
      </c>
      <c r="AH5995" s="3">
        <v>545</v>
      </c>
      <c r="AI5995" s="3">
        <v>119</v>
      </c>
      <c r="AJ5995" s="3" t="s">
        <v>3290</v>
      </c>
      <c r="AK5995" s="3">
        <v>4</v>
      </c>
      <c r="AL5995" s="3">
        <v>213643.23074167286</v>
      </c>
    </row>
    <row r="5996" spans="31:38" x14ac:dyDescent="0.25">
      <c r="AE5996" s="3" t="str">
        <f t="shared" si="171"/>
        <v>RA_566_119_4_202425</v>
      </c>
      <c r="AF5996" s="3">
        <v>202425</v>
      </c>
      <c r="AG5996" s="3" t="s">
        <v>193</v>
      </c>
      <c r="AH5996" s="3">
        <v>566</v>
      </c>
      <c r="AI5996" s="3">
        <v>119</v>
      </c>
      <c r="AJ5996" s="3" t="s">
        <v>3290</v>
      </c>
      <c r="AK5996" s="3">
        <v>4</v>
      </c>
      <c r="AL5996" s="3">
        <v>214965.473</v>
      </c>
    </row>
    <row r="5997" spans="31:38" x14ac:dyDescent="0.25">
      <c r="AE5997" s="3" t="str">
        <f t="shared" si="171"/>
        <v>RA_568_119_4_202425</v>
      </c>
      <c r="AF5997" s="3">
        <v>202425</v>
      </c>
      <c r="AG5997" s="3" t="s">
        <v>193</v>
      </c>
      <c r="AH5997" s="3">
        <v>568</v>
      </c>
      <c r="AI5997" s="3">
        <v>119</v>
      </c>
      <c r="AJ5997" s="3" t="s">
        <v>3290</v>
      </c>
      <c r="AK5997" s="3">
        <v>4</v>
      </c>
      <c r="AL5997" s="3">
        <v>436038.15399999998</v>
      </c>
    </row>
    <row r="5998" spans="31:38" x14ac:dyDescent="0.25">
      <c r="AE5998" s="3" t="str">
        <f t="shared" si="171"/>
        <v>RA_572_119_4_202425</v>
      </c>
      <c r="AF5998" s="3">
        <v>202425</v>
      </c>
      <c r="AG5998" s="3" t="s">
        <v>193</v>
      </c>
      <c r="AH5998" s="3">
        <v>572</v>
      </c>
      <c r="AI5998" s="3">
        <v>119</v>
      </c>
      <c r="AJ5998" s="3" t="s">
        <v>3290</v>
      </c>
      <c r="AK5998" s="3">
        <v>4</v>
      </c>
      <c r="AL5998" s="3">
        <v>64466.5</v>
      </c>
    </row>
    <row r="5999" spans="31:38" x14ac:dyDescent="0.25">
      <c r="AE5999" s="3" t="str">
        <f t="shared" si="171"/>
        <v>RA_574_119_4_202425</v>
      </c>
      <c r="AF5999" s="3">
        <v>202425</v>
      </c>
      <c r="AG5999" s="3" t="s">
        <v>193</v>
      </c>
      <c r="AH5999" s="3">
        <v>574</v>
      </c>
      <c r="AI5999" s="3">
        <v>119</v>
      </c>
      <c r="AJ5999" s="3" t="s">
        <v>3290</v>
      </c>
      <c r="AK5999" s="3">
        <v>4</v>
      </c>
      <c r="AL5999" s="3">
        <v>46158.937999999995</v>
      </c>
    </row>
    <row r="6000" spans="31:38" x14ac:dyDescent="0.25">
      <c r="AE6000" s="3" t="str">
        <f t="shared" si="171"/>
        <v>RA_576_119_4_202425</v>
      </c>
      <c r="AF6000" s="3">
        <v>202425</v>
      </c>
      <c r="AG6000" s="3" t="s">
        <v>193</v>
      </c>
      <c r="AH6000" s="3">
        <v>576</v>
      </c>
      <c r="AI6000" s="3">
        <v>119</v>
      </c>
      <c r="AJ6000" s="3" t="s">
        <v>3290</v>
      </c>
      <c r="AK6000" s="3">
        <v>4</v>
      </c>
      <c r="AL6000" s="3">
        <v>90535.050529153828</v>
      </c>
    </row>
    <row r="6001" spans="31:38" x14ac:dyDescent="0.25">
      <c r="AE6001" s="3" t="str">
        <f t="shared" si="171"/>
        <v>RA_582_119_4_202425</v>
      </c>
      <c r="AF6001" s="3">
        <v>202425</v>
      </c>
      <c r="AG6001" s="3" t="s">
        <v>193</v>
      </c>
      <c r="AH6001" s="3">
        <v>582</v>
      </c>
      <c r="AI6001" s="3">
        <v>119</v>
      </c>
      <c r="AJ6001" s="3" t="s">
        <v>3290</v>
      </c>
      <c r="AK6001" s="3">
        <v>4</v>
      </c>
      <c r="AL6001" s="3">
        <v>5018</v>
      </c>
    </row>
    <row r="6002" spans="31:38" x14ac:dyDescent="0.25">
      <c r="AE6002" s="3" t="str">
        <f t="shared" si="171"/>
        <v>RA_584_119_4_202425</v>
      </c>
      <c r="AF6002" s="3">
        <v>202425</v>
      </c>
      <c r="AG6002" s="3" t="s">
        <v>193</v>
      </c>
      <c r="AH6002" s="3">
        <v>584</v>
      </c>
      <c r="AI6002" s="3">
        <v>119</v>
      </c>
      <c r="AJ6002" s="3" t="s">
        <v>3290</v>
      </c>
      <c r="AK6002" s="3">
        <v>4</v>
      </c>
      <c r="AL6002" s="3">
        <v>5743</v>
      </c>
    </row>
    <row r="6003" spans="31:38" x14ac:dyDescent="0.25">
      <c r="AE6003" s="3" t="str">
        <f t="shared" si="171"/>
        <v>RA_586_119_4_202425</v>
      </c>
      <c r="AF6003" s="3">
        <v>202425</v>
      </c>
      <c r="AG6003" s="3" t="s">
        <v>193</v>
      </c>
      <c r="AH6003" s="3">
        <v>586</v>
      </c>
      <c r="AI6003" s="3">
        <v>119</v>
      </c>
      <c r="AJ6003" s="3" t="s">
        <v>3290</v>
      </c>
      <c r="AK6003" s="3">
        <v>4</v>
      </c>
      <c r="AL6003" s="3">
        <v>8443.601999999999</v>
      </c>
    </row>
    <row r="6004" spans="31:38" x14ac:dyDescent="0.25">
      <c r="AE6004" s="3" t="str">
        <f t="shared" si="171"/>
        <v>RA_514_119_4_202425</v>
      </c>
      <c r="AF6004" s="3">
        <v>202425</v>
      </c>
      <c r="AG6004" s="3" t="s">
        <v>193</v>
      </c>
      <c r="AH6004" s="3">
        <v>514</v>
      </c>
      <c r="AI6004" s="3">
        <v>119</v>
      </c>
      <c r="AJ6004" s="3" t="s">
        <v>3290</v>
      </c>
      <c r="AK6004" s="3">
        <v>4</v>
      </c>
      <c r="AL6004" s="3">
        <v>432482.64</v>
      </c>
    </row>
    <row r="6005" spans="31:38" x14ac:dyDescent="0.25">
      <c r="AE6005" s="3" t="str">
        <f t="shared" si="171"/>
        <v>RA_542_119_4_202425</v>
      </c>
      <c r="AF6005" s="3">
        <v>202425</v>
      </c>
      <c r="AG6005" s="3" t="s">
        <v>193</v>
      </c>
      <c r="AH6005" s="3">
        <v>542</v>
      </c>
      <c r="AI6005" s="3">
        <v>119</v>
      </c>
      <c r="AJ6005" s="3" t="s">
        <v>3290</v>
      </c>
      <c r="AK6005" s="3">
        <v>4</v>
      </c>
      <c r="AL6005" s="3">
        <v>194435.60999999993</v>
      </c>
    </row>
    <row r="6006" spans="31:38" x14ac:dyDescent="0.25">
      <c r="AE6006" s="3" t="str">
        <f t="shared" si="171"/>
        <v>RA_512_119_4_202425</v>
      </c>
      <c r="AF6006" s="3">
        <v>202425</v>
      </c>
      <c r="AG6006" s="3" t="s">
        <v>193</v>
      </c>
      <c r="AH6006" s="3">
        <v>512</v>
      </c>
      <c r="AI6006" s="3">
        <v>119</v>
      </c>
      <c r="AJ6006" s="3" t="s">
        <v>3290</v>
      </c>
      <c r="AK6006" s="3">
        <v>4</v>
      </c>
      <c r="AL6006" s="3">
        <v>213324.42800000007</v>
      </c>
    </row>
    <row r="6007" spans="31:38" x14ac:dyDescent="0.25">
      <c r="AE6007" s="3" t="str">
        <f t="shared" si="171"/>
        <v>RA_516_119_4_202425</v>
      </c>
      <c r="AF6007" s="3">
        <v>202425</v>
      </c>
      <c r="AG6007" s="3" t="s">
        <v>193</v>
      </c>
      <c r="AH6007" s="3">
        <v>516</v>
      </c>
      <c r="AI6007" s="3">
        <v>119</v>
      </c>
      <c r="AJ6007" s="3" t="s">
        <v>3290</v>
      </c>
      <c r="AK6007" s="3">
        <v>4</v>
      </c>
      <c r="AL6007" s="3">
        <v>324401.765599059</v>
      </c>
    </row>
    <row r="6008" spans="31:38" x14ac:dyDescent="0.25">
      <c r="AE6008" s="3" t="str">
        <f t="shared" si="171"/>
        <v>RA_518_119_4_202425</v>
      </c>
      <c r="AF6008" s="3">
        <v>202425</v>
      </c>
      <c r="AG6008" s="3" t="s">
        <v>193</v>
      </c>
      <c r="AH6008" s="3">
        <v>518</v>
      </c>
      <c r="AI6008" s="3">
        <v>119</v>
      </c>
      <c r="AJ6008" s="3" t="s">
        <v>3290</v>
      </c>
      <c r="AK6008" s="3">
        <v>4</v>
      </c>
      <c r="AL6008" s="3">
        <v>296947.56500000006</v>
      </c>
    </row>
    <row r="6009" spans="31:38" x14ac:dyDescent="0.25">
      <c r="AE6009" s="3" t="str">
        <f t="shared" si="171"/>
        <v>RA_520_119_4_202425</v>
      </c>
      <c r="AF6009" s="3">
        <v>202425</v>
      </c>
      <c r="AG6009" s="3" t="s">
        <v>193</v>
      </c>
      <c r="AH6009" s="3">
        <v>520</v>
      </c>
      <c r="AI6009" s="3">
        <v>119</v>
      </c>
      <c r="AJ6009" s="3" t="s">
        <v>3290</v>
      </c>
      <c r="AK6009" s="3">
        <v>4</v>
      </c>
      <c r="AL6009" s="3">
        <v>403371.21800000005</v>
      </c>
    </row>
    <row r="6010" spans="31:38" x14ac:dyDescent="0.25">
      <c r="AE6010" s="3" t="str">
        <f t="shared" si="171"/>
        <v>RA_522_119_4_202425</v>
      </c>
      <c r="AF6010" s="3">
        <v>202425</v>
      </c>
      <c r="AG6010" s="3" t="s">
        <v>193</v>
      </c>
      <c r="AH6010" s="3">
        <v>522</v>
      </c>
      <c r="AI6010" s="3">
        <v>119</v>
      </c>
      <c r="AJ6010" s="3" t="s">
        <v>3290</v>
      </c>
      <c r="AK6010" s="3">
        <v>4</v>
      </c>
      <c r="AL6010" s="3">
        <v>361810.45684967621</v>
      </c>
    </row>
    <row r="6011" spans="31:38" x14ac:dyDescent="0.25">
      <c r="AE6011" s="3" t="str">
        <f t="shared" si="171"/>
        <v>RA_524_119_4_202425</v>
      </c>
      <c r="AF6011" s="3">
        <v>202425</v>
      </c>
      <c r="AG6011" s="3" t="s">
        <v>193</v>
      </c>
      <c r="AH6011" s="3">
        <v>524</v>
      </c>
      <c r="AI6011" s="3">
        <v>119</v>
      </c>
      <c r="AJ6011" s="3" t="s">
        <v>3290</v>
      </c>
      <c r="AK6011" s="3">
        <v>4</v>
      </c>
      <c r="AL6011" s="3">
        <v>370702.93652403663</v>
      </c>
    </row>
    <row r="6012" spans="31:38" x14ac:dyDescent="0.25">
      <c r="AE6012" s="3" t="str">
        <f t="shared" si="171"/>
        <v>RA_540_119_4_202425</v>
      </c>
      <c r="AF6012" s="3">
        <v>202425</v>
      </c>
      <c r="AG6012" s="3" t="s">
        <v>193</v>
      </c>
      <c r="AH6012" s="3">
        <v>540</v>
      </c>
      <c r="AI6012" s="3">
        <v>119</v>
      </c>
      <c r="AJ6012" s="3" t="s">
        <v>3290</v>
      </c>
      <c r="AK6012" s="3">
        <v>4</v>
      </c>
      <c r="AL6012" s="3">
        <v>727678.13299999991</v>
      </c>
    </row>
    <row r="6013" spans="31:38" x14ac:dyDescent="0.25">
      <c r="AE6013" s="3" t="str">
        <f t="shared" si="171"/>
        <v>RA_528_119_4_202425</v>
      </c>
      <c r="AF6013" s="3">
        <v>202425</v>
      </c>
      <c r="AG6013" s="3" t="s">
        <v>193</v>
      </c>
      <c r="AH6013" s="3">
        <v>528</v>
      </c>
      <c r="AI6013" s="3">
        <v>119</v>
      </c>
      <c r="AJ6013" s="3" t="s">
        <v>3290</v>
      </c>
      <c r="AK6013" s="3">
        <v>4</v>
      </c>
      <c r="AL6013" s="3">
        <v>347194</v>
      </c>
    </row>
    <row r="6014" spans="31:38" x14ac:dyDescent="0.25">
      <c r="AE6014" s="3" t="str">
        <f t="shared" si="171"/>
        <v>RA_530_119_4_202425</v>
      </c>
      <c r="AF6014" s="3">
        <v>202425</v>
      </c>
      <c r="AG6014" s="3" t="s">
        <v>193</v>
      </c>
      <c r="AH6014" s="3">
        <v>530</v>
      </c>
      <c r="AI6014" s="3">
        <v>119</v>
      </c>
      <c r="AJ6014" s="3" t="s">
        <v>3290</v>
      </c>
      <c r="AK6014" s="3">
        <v>4</v>
      </c>
      <c r="AL6014" s="3">
        <v>547872.27600000019</v>
      </c>
    </row>
    <row r="6015" spans="31:38" x14ac:dyDescent="0.25">
      <c r="AE6015" s="3" t="str">
        <f t="shared" si="171"/>
        <v>RA_532_119_4_202425</v>
      </c>
      <c r="AF6015" s="3">
        <v>202425</v>
      </c>
      <c r="AG6015" s="3" t="s">
        <v>193</v>
      </c>
      <c r="AH6015" s="3">
        <v>532</v>
      </c>
      <c r="AI6015" s="3">
        <v>119</v>
      </c>
      <c r="AJ6015" s="3" t="s">
        <v>3290</v>
      </c>
      <c r="AK6015" s="3">
        <v>4</v>
      </c>
      <c r="AL6015" s="3">
        <v>697743.74800000014</v>
      </c>
    </row>
    <row r="6016" spans="31:38" x14ac:dyDescent="0.25">
      <c r="AE6016" s="3" t="str">
        <f t="shared" si="171"/>
        <v>RA_534_119_4_202425</v>
      </c>
      <c r="AF6016" s="3">
        <v>202425</v>
      </c>
      <c r="AG6016" s="3" t="s">
        <v>193</v>
      </c>
      <c r="AH6016" s="3">
        <v>534</v>
      </c>
      <c r="AI6016" s="3">
        <v>119</v>
      </c>
      <c r="AJ6016" s="3" t="s">
        <v>3290</v>
      </c>
      <c r="AK6016" s="3">
        <v>4</v>
      </c>
      <c r="AL6016" s="3">
        <v>427864.81799999997</v>
      </c>
    </row>
    <row r="6017" spans="31:38" x14ac:dyDescent="0.25">
      <c r="AE6017" s="3" t="str">
        <f t="shared" si="171"/>
        <v>RA_536_119_4_202425</v>
      </c>
      <c r="AF6017" s="3">
        <v>202425</v>
      </c>
      <c r="AG6017" s="3" t="s">
        <v>193</v>
      </c>
      <c r="AH6017" s="3">
        <v>536</v>
      </c>
      <c r="AI6017" s="3">
        <v>119</v>
      </c>
      <c r="AJ6017" s="3" t="s">
        <v>3290</v>
      </c>
      <c r="AK6017" s="3">
        <v>4</v>
      </c>
      <c r="AL6017" s="3">
        <v>421324.96300000005</v>
      </c>
    </row>
    <row r="6018" spans="31:38" x14ac:dyDescent="0.25">
      <c r="AE6018" s="3" t="str">
        <f t="shared" si="171"/>
        <v>RA_538_119_4_202425</v>
      </c>
      <c r="AF6018" s="3">
        <v>202425</v>
      </c>
      <c r="AG6018" s="3" t="s">
        <v>193</v>
      </c>
      <c r="AH6018" s="3">
        <v>538</v>
      </c>
      <c r="AI6018" s="3">
        <v>119</v>
      </c>
      <c r="AJ6018" s="3" t="s">
        <v>3290</v>
      </c>
      <c r="AK6018" s="3">
        <v>4</v>
      </c>
      <c r="AL6018" s="3">
        <v>363132.25405910111</v>
      </c>
    </row>
    <row r="6019" spans="31:38" x14ac:dyDescent="0.25">
      <c r="AE6019" s="3" t="str">
        <f t="shared" si="171"/>
        <v>RA_526_119_4_202425</v>
      </c>
      <c r="AF6019" s="3">
        <v>202425</v>
      </c>
      <c r="AG6019" s="3" t="s">
        <v>193</v>
      </c>
      <c r="AH6019" s="3">
        <v>526</v>
      </c>
      <c r="AI6019" s="3">
        <v>119</v>
      </c>
      <c r="AJ6019" s="3" t="s">
        <v>3290</v>
      </c>
      <c r="AK6019" s="3">
        <v>4</v>
      </c>
      <c r="AL6019" s="3">
        <v>218983.90124937854</v>
      </c>
    </row>
    <row r="6020" spans="31:38" x14ac:dyDescent="0.25">
      <c r="AE6020" s="3" t="str">
        <f t="shared" ref="AE6020:AE6083" si="172">AG6020&amp;"_"&amp;AH6020&amp;"_"&amp;AI6020&amp;"_"&amp;AK6020&amp;"_"&amp;AF6020</f>
        <v>RA_564_120_4_202526</v>
      </c>
      <c r="AF6020" s="3">
        <v>202526</v>
      </c>
      <c r="AG6020" s="3" t="s">
        <v>193</v>
      </c>
      <c r="AH6020" s="3">
        <v>564</v>
      </c>
      <c r="AI6020" s="3">
        <v>120</v>
      </c>
      <c r="AJ6020" s="3" t="s">
        <v>181</v>
      </c>
      <c r="AK6020" s="3">
        <v>4</v>
      </c>
      <c r="AL6020" s="3">
        <v>0</v>
      </c>
    </row>
    <row r="6021" spans="31:38" x14ac:dyDescent="0.25">
      <c r="AE6021" s="3" t="str">
        <f t="shared" si="172"/>
        <v>RA_542_120_4_202526</v>
      </c>
      <c r="AF6021" s="3">
        <v>202526</v>
      </c>
      <c r="AG6021" s="3" t="s">
        <v>193</v>
      </c>
      <c r="AH6021" s="3">
        <v>542</v>
      </c>
      <c r="AI6021" s="3">
        <v>120</v>
      </c>
      <c r="AJ6021" s="3" t="s">
        <v>181</v>
      </c>
      <c r="AK6021" s="3">
        <v>4</v>
      </c>
      <c r="AL6021" s="3">
        <v>40.314</v>
      </c>
    </row>
    <row r="6022" spans="31:38" x14ac:dyDescent="0.25">
      <c r="AE6022" s="3" t="str">
        <f t="shared" si="172"/>
        <v>RA_544_120_4_202526</v>
      </c>
      <c r="AF6022" s="3">
        <v>202526</v>
      </c>
      <c r="AG6022" s="3" t="s">
        <v>193</v>
      </c>
      <c r="AH6022" s="3">
        <v>544</v>
      </c>
      <c r="AI6022" s="3">
        <v>120</v>
      </c>
      <c r="AJ6022" s="3" t="s">
        <v>181</v>
      </c>
      <c r="AK6022" s="3">
        <v>4</v>
      </c>
      <c r="AL6022" s="3">
        <v>1144.7070000000001</v>
      </c>
    </row>
    <row r="6023" spans="31:38" x14ac:dyDescent="0.25">
      <c r="AE6023" s="3" t="str">
        <f t="shared" si="172"/>
        <v>RA_545_120_4_202526</v>
      </c>
      <c r="AF6023" s="3">
        <v>202526</v>
      </c>
      <c r="AG6023" s="3" t="s">
        <v>193</v>
      </c>
      <c r="AH6023" s="3">
        <v>545</v>
      </c>
      <c r="AI6023" s="3">
        <v>120</v>
      </c>
      <c r="AJ6023" s="3" t="s">
        <v>181</v>
      </c>
      <c r="AK6023" s="3">
        <v>4</v>
      </c>
      <c r="AL6023" s="3">
        <v>767.82</v>
      </c>
    </row>
    <row r="6024" spans="31:38" x14ac:dyDescent="0.25">
      <c r="AE6024" s="3" t="str">
        <f t="shared" si="172"/>
        <v>RA_546_120_4_202526</v>
      </c>
      <c r="AF6024" s="3">
        <v>202526</v>
      </c>
      <c r="AG6024" s="3" t="s">
        <v>193</v>
      </c>
      <c r="AH6024" s="3">
        <v>546</v>
      </c>
      <c r="AI6024" s="3">
        <v>120</v>
      </c>
      <c r="AJ6024" s="3" t="s">
        <v>181</v>
      </c>
      <c r="AK6024" s="3">
        <v>4</v>
      </c>
      <c r="AL6024" s="3">
        <v>1897.502</v>
      </c>
    </row>
    <row r="6025" spans="31:38" x14ac:dyDescent="0.25">
      <c r="AE6025" s="3" t="str">
        <f t="shared" si="172"/>
        <v>RA_548_120_4_202526</v>
      </c>
      <c r="AF6025" s="3">
        <v>202526</v>
      </c>
      <c r="AG6025" s="3" t="s">
        <v>193</v>
      </c>
      <c r="AH6025" s="3">
        <v>548</v>
      </c>
      <c r="AI6025" s="3">
        <v>120</v>
      </c>
      <c r="AJ6025" s="3" t="s">
        <v>181</v>
      </c>
      <c r="AK6025" s="3">
        <v>4</v>
      </c>
      <c r="AL6025" s="3">
        <v>3963.9560000000001</v>
      </c>
    </row>
    <row r="6026" spans="31:38" x14ac:dyDescent="0.25">
      <c r="AE6026" s="3" t="str">
        <f t="shared" si="172"/>
        <v>RA_550_120_4_202526</v>
      </c>
      <c r="AF6026" s="3">
        <v>202526</v>
      </c>
      <c r="AG6026" s="3" t="s">
        <v>193</v>
      </c>
      <c r="AH6026" s="3">
        <v>550</v>
      </c>
      <c r="AI6026" s="3">
        <v>120</v>
      </c>
      <c r="AJ6026" s="3" t="s">
        <v>181</v>
      </c>
      <c r="AK6026" s="3">
        <v>4</v>
      </c>
      <c r="AL6026" s="3">
        <v>553.27300000000002</v>
      </c>
    </row>
    <row r="6027" spans="31:38" x14ac:dyDescent="0.25">
      <c r="AE6027" s="3" t="str">
        <f t="shared" si="172"/>
        <v>RA_568_120_4_202526</v>
      </c>
      <c r="AF6027" s="3">
        <v>202526</v>
      </c>
      <c r="AG6027" s="3" t="s">
        <v>193</v>
      </c>
      <c r="AH6027" s="3">
        <v>568</v>
      </c>
      <c r="AI6027" s="3">
        <v>120</v>
      </c>
      <c r="AJ6027" s="3" t="s">
        <v>181</v>
      </c>
      <c r="AK6027" s="3">
        <v>4</v>
      </c>
      <c r="AL6027" s="3">
        <v>0</v>
      </c>
    </row>
    <row r="6028" spans="31:38" x14ac:dyDescent="0.25">
      <c r="AE6028" s="3" t="str">
        <f t="shared" si="172"/>
        <v>RA_562_120_4_202526</v>
      </c>
      <c r="AF6028" s="3">
        <v>202526</v>
      </c>
      <c r="AG6028" s="3" t="s">
        <v>193</v>
      </c>
      <c r="AH6028" s="3">
        <v>562</v>
      </c>
      <c r="AI6028" s="3">
        <v>120</v>
      </c>
      <c r="AJ6028" s="3" t="s">
        <v>181</v>
      </c>
      <c r="AK6028" s="3">
        <v>4</v>
      </c>
      <c r="AL6028" s="3">
        <v>0</v>
      </c>
    </row>
    <row r="6029" spans="31:38" x14ac:dyDescent="0.25">
      <c r="AE6029" s="3" t="str">
        <f t="shared" si="172"/>
        <v>RA_566_120_4_202526</v>
      </c>
      <c r="AF6029" s="3">
        <v>202526</v>
      </c>
      <c r="AG6029" s="3" t="s">
        <v>193</v>
      </c>
      <c r="AH6029" s="3">
        <v>566</v>
      </c>
      <c r="AI6029" s="3">
        <v>120</v>
      </c>
      <c r="AJ6029" s="3" t="s">
        <v>181</v>
      </c>
      <c r="AK6029" s="3">
        <v>4</v>
      </c>
      <c r="AL6029" s="3">
        <v>0</v>
      </c>
    </row>
    <row r="6030" spans="31:38" x14ac:dyDescent="0.25">
      <c r="AE6030" s="3" t="str">
        <f t="shared" si="172"/>
        <v>RA_540_120_4_202526</v>
      </c>
      <c r="AF6030" s="3">
        <v>202526</v>
      </c>
      <c r="AG6030" s="3" t="s">
        <v>193</v>
      </c>
      <c r="AH6030" s="3">
        <v>540</v>
      </c>
      <c r="AI6030" s="3">
        <v>120</v>
      </c>
      <c r="AJ6030" s="3" t="s">
        <v>181</v>
      </c>
      <c r="AK6030" s="3">
        <v>4</v>
      </c>
      <c r="AL6030" s="3">
        <v>2986.7860000000001</v>
      </c>
    </row>
    <row r="6031" spans="31:38" x14ac:dyDescent="0.25">
      <c r="AE6031" s="3" t="str">
        <f t="shared" si="172"/>
        <v>RA_520_120_4_202526</v>
      </c>
      <c r="AF6031" s="3">
        <v>202526</v>
      </c>
      <c r="AG6031" s="3" t="s">
        <v>193</v>
      </c>
      <c r="AH6031" s="3">
        <v>520</v>
      </c>
      <c r="AI6031" s="3">
        <v>120</v>
      </c>
      <c r="AJ6031" s="3" t="s">
        <v>181</v>
      </c>
      <c r="AK6031" s="3">
        <v>4</v>
      </c>
      <c r="AL6031" s="3">
        <v>3890.58</v>
      </c>
    </row>
    <row r="6032" spans="31:38" x14ac:dyDescent="0.25">
      <c r="AE6032" s="3" t="str">
        <f t="shared" si="172"/>
        <v>RA_552_120_4_202526</v>
      </c>
      <c r="AF6032" s="3">
        <v>202526</v>
      </c>
      <c r="AG6032" s="3" t="s">
        <v>193</v>
      </c>
      <c r="AH6032" s="3">
        <v>552</v>
      </c>
      <c r="AI6032" s="3">
        <v>120</v>
      </c>
      <c r="AJ6032" s="3" t="s">
        <v>181</v>
      </c>
      <c r="AK6032" s="3">
        <v>4</v>
      </c>
      <c r="AL6032" s="3">
        <v>612.15499999999997</v>
      </c>
    </row>
    <row r="6033" spans="31:38" x14ac:dyDescent="0.25">
      <c r="AE6033" s="3" t="str">
        <f t="shared" si="172"/>
        <v>RA_538_120_4_202526</v>
      </c>
      <c r="AF6033" s="3">
        <v>202526</v>
      </c>
      <c r="AG6033" s="3" t="s">
        <v>193</v>
      </c>
      <c r="AH6033" s="3">
        <v>538</v>
      </c>
      <c r="AI6033" s="3">
        <v>120</v>
      </c>
      <c r="AJ6033" s="3" t="s">
        <v>181</v>
      </c>
      <c r="AK6033" s="3">
        <v>4</v>
      </c>
      <c r="AL6033" s="3">
        <v>3850.614</v>
      </c>
    </row>
    <row r="6034" spans="31:38" x14ac:dyDescent="0.25">
      <c r="AE6034" s="3" t="str">
        <f t="shared" si="172"/>
        <v>RA_536_120_4_202526</v>
      </c>
      <c r="AF6034" s="3">
        <v>202526</v>
      </c>
      <c r="AG6034" s="3" t="s">
        <v>193</v>
      </c>
      <c r="AH6034" s="3">
        <v>536</v>
      </c>
      <c r="AI6034" s="3">
        <v>120</v>
      </c>
      <c r="AJ6034" s="3" t="s">
        <v>181</v>
      </c>
      <c r="AK6034" s="3">
        <v>4</v>
      </c>
      <c r="AL6034" s="3">
        <v>3450.9090000000001</v>
      </c>
    </row>
    <row r="6035" spans="31:38" x14ac:dyDescent="0.25">
      <c r="AE6035" s="3" t="str">
        <f t="shared" si="172"/>
        <v>RA_534_120_4_202526</v>
      </c>
      <c r="AF6035" s="3">
        <v>202526</v>
      </c>
      <c r="AG6035" s="3" t="s">
        <v>193</v>
      </c>
      <c r="AH6035" s="3">
        <v>534</v>
      </c>
      <c r="AI6035" s="3">
        <v>120</v>
      </c>
      <c r="AJ6035" s="3" t="s">
        <v>181</v>
      </c>
      <c r="AK6035" s="3">
        <v>4</v>
      </c>
      <c r="AL6035" s="3">
        <v>2948.6689999999999</v>
      </c>
    </row>
    <row r="6036" spans="31:38" x14ac:dyDescent="0.25">
      <c r="AE6036" s="3" t="str">
        <f t="shared" si="172"/>
        <v>RA_532_120_4_202526</v>
      </c>
      <c r="AF6036" s="3">
        <v>202526</v>
      </c>
      <c r="AG6036" s="3" t="s">
        <v>193</v>
      </c>
      <c r="AH6036" s="3">
        <v>532</v>
      </c>
      <c r="AI6036" s="3">
        <v>120</v>
      </c>
      <c r="AJ6036" s="3" t="s">
        <v>181</v>
      </c>
      <c r="AK6036" s="3">
        <v>4</v>
      </c>
      <c r="AL6036" s="3">
        <v>2338.8209999999999</v>
      </c>
    </row>
    <row r="6037" spans="31:38" x14ac:dyDescent="0.25">
      <c r="AE6037" s="3" t="str">
        <f t="shared" si="172"/>
        <v>RA_530_120_4_202526</v>
      </c>
      <c r="AF6037" s="3">
        <v>202526</v>
      </c>
      <c r="AG6037" s="3" t="s">
        <v>193</v>
      </c>
      <c r="AH6037" s="3">
        <v>530</v>
      </c>
      <c r="AI6037" s="3">
        <v>120</v>
      </c>
      <c r="AJ6037" s="3" t="s">
        <v>181</v>
      </c>
      <c r="AK6037" s="3">
        <v>4</v>
      </c>
      <c r="AL6037" s="3">
        <v>9728.6049999999996</v>
      </c>
    </row>
    <row r="6038" spans="31:38" x14ac:dyDescent="0.25">
      <c r="AE6038" s="3" t="str">
        <f t="shared" si="172"/>
        <v>RA_528_120_4_202526</v>
      </c>
      <c r="AF6038" s="3">
        <v>202526</v>
      </c>
      <c r="AG6038" s="3" t="s">
        <v>193</v>
      </c>
      <c r="AH6038" s="3">
        <v>528</v>
      </c>
      <c r="AI6038" s="3">
        <v>120</v>
      </c>
      <c r="AJ6038" s="3" t="s">
        <v>181</v>
      </c>
      <c r="AK6038" s="3">
        <v>4</v>
      </c>
      <c r="AL6038" s="3">
        <v>2972.335</v>
      </c>
    </row>
    <row r="6039" spans="31:38" x14ac:dyDescent="0.25">
      <c r="AE6039" s="3" t="str">
        <f t="shared" si="172"/>
        <v>RA_526_120_4_202526</v>
      </c>
      <c r="AF6039" s="3">
        <v>202526</v>
      </c>
      <c r="AG6039" s="3" t="s">
        <v>193</v>
      </c>
      <c r="AH6039" s="3">
        <v>526</v>
      </c>
      <c r="AI6039" s="3">
        <v>120</v>
      </c>
      <c r="AJ6039" s="3" t="s">
        <v>181</v>
      </c>
      <c r="AK6039" s="3">
        <v>4</v>
      </c>
      <c r="AL6039" s="3">
        <v>1681.2360000000001</v>
      </c>
    </row>
    <row r="6040" spans="31:38" x14ac:dyDescent="0.25">
      <c r="AE6040" s="3" t="str">
        <f t="shared" si="172"/>
        <v>RA_522_120_4_202526</v>
      </c>
      <c r="AF6040" s="3">
        <v>202526</v>
      </c>
      <c r="AG6040" s="3" t="s">
        <v>193</v>
      </c>
      <c r="AH6040" s="3">
        <v>522</v>
      </c>
      <c r="AI6040" s="3">
        <v>120</v>
      </c>
      <c r="AJ6040" s="3" t="s">
        <v>181</v>
      </c>
      <c r="AK6040" s="3">
        <v>4</v>
      </c>
      <c r="AL6040" s="3">
        <v>3877.15</v>
      </c>
    </row>
    <row r="6041" spans="31:38" x14ac:dyDescent="0.25">
      <c r="AE6041" s="3" t="str">
        <f t="shared" si="172"/>
        <v>RA_518_120_4_202526</v>
      </c>
      <c r="AF6041" s="3">
        <v>202526</v>
      </c>
      <c r="AG6041" s="3" t="s">
        <v>193</v>
      </c>
      <c r="AH6041" s="3">
        <v>518</v>
      </c>
      <c r="AI6041" s="3">
        <v>120</v>
      </c>
      <c r="AJ6041" s="3" t="s">
        <v>181</v>
      </c>
      <c r="AK6041" s="3">
        <v>4</v>
      </c>
      <c r="AL6041" s="3">
        <v>2781.1840000000002</v>
      </c>
    </row>
    <row r="6042" spans="31:38" x14ac:dyDescent="0.25">
      <c r="AE6042" s="3" t="str">
        <f t="shared" si="172"/>
        <v>RA_516_120_4_202526</v>
      </c>
      <c r="AF6042" s="3">
        <v>202526</v>
      </c>
      <c r="AG6042" s="3" t="s">
        <v>193</v>
      </c>
      <c r="AH6042" s="3">
        <v>516</v>
      </c>
      <c r="AI6042" s="3">
        <v>120</v>
      </c>
      <c r="AJ6042" s="3" t="s">
        <v>181</v>
      </c>
      <c r="AK6042" s="3">
        <v>4</v>
      </c>
      <c r="AL6042" s="3">
        <v>3208.0230000000001</v>
      </c>
    </row>
    <row r="6043" spans="31:38" x14ac:dyDescent="0.25">
      <c r="AE6043" s="3" t="str">
        <f t="shared" si="172"/>
        <v>RA_514_120_4_202526</v>
      </c>
      <c r="AF6043" s="3">
        <v>202526</v>
      </c>
      <c r="AG6043" s="3" t="s">
        <v>193</v>
      </c>
      <c r="AH6043" s="3">
        <v>514</v>
      </c>
      <c r="AI6043" s="3">
        <v>120</v>
      </c>
      <c r="AJ6043" s="3" t="s">
        <v>181</v>
      </c>
      <c r="AK6043" s="3">
        <v>4</v>
      </c>
      <c r="AL6043" s="3">
        <v>3443.72</v>
      </c>
    </row>
    <row r="6044" spans="31:38" x14ac:dyDescent="0.25">
      <c r="AE6044" s="3" t="str">
        <f t="shared" si="172"/>
        <v>RA_512_120_4_202526</v>
      </c>
      <c r="AF6044" s="3">
        <v>202526</v>
      </c>
      <c r="AG6044" s="3" t="s">
        <v>193</v>
      </c>
      <c r="AH6044" s="3">
        <v>512</v>
      </c>
      <c r="AI6044" s="3">
        <v>120</v>
      </c>
      <c r="AJ6044" s="3" t="s">
        <v>181</v>
      </c>
      <c r="AK6044" s="3">
        <v>4</v>
      </c>
      <c r="AL6044" s="3">
        <v>2203.9009999999998</v>
      </c>
    </row>
    <row r="6045" spans="31:38" x14ac:dyDescent="0.25">
      <c r="AE6045" s="3" t="str">
        <f t="shared" si="172"/>
        <v>RA_572_120_4_202526</v>
      </c>
      <c r="AF6045" s="3">
        <v>202526</v>
      </c>
      <c r="AG6045" s="3" t="s">
        <v>193</v>
      </c>
      <c r="AH6045" s="3">
        <v>572</v>
      </c>
      <c r="AI6045" s="3">
        <v>120</v>
      </c>
      <c r="AJ6045" s="3" t="s">
        <v>181</v>
      </c>
      <c r="AK6045" s="3">
        <v>4</v>
      </c>
      <c r="AL6045" s="3">
        <v>0</v>
      </c>
    </row>
    <row r="6046" spans="31:38" x14ac:dyDescent="0.25">
      <c r="AE6046" s="3" t="str">
        <f t="shared" si="172"/>
        <v>RA_524_120_4_202526</v>
      </c>
      <c r="AF6046" s="3">
        <v>202526</v>
      </c>
      <c r="AG6046" s="3" t="s">
        <v>193</v>
      </c>
      <c r="AH6046" s="3">
        <v>524</v>
      </c>
      <c r="AI6046" s="3">
        <v>120</v>
      </c>
      <c r="AJ6046" s="3" t="s">
        <v>181</v>
      </c>
      <c r="AK6046" s="3">
        <v>4</v>
      </c>
      <c r="AL6046" s="3">
        <v>5772.402</v>
      </c>
    </row>
    <row r="6047" spans="31:38" x14ac:dyDescent="0.25">
      <c r="AE6047" s="3" t="str">
        <f t="shared" si="172"/>
        <v>RA_582_120_4_202425</v>
      </c>
      <c r="AF6047" s="3">
        <v>202425</v>
      </c>
      <c r="AG6047" s="3" t="s">
        <v>193</v>
      </c>
      <c r="AH6047" s="3">
        <v>582</v>
      </c>
      <c r="AI6047" s="3">
        <v>120</v>
      </c>
      <c r="AJ6047" s="3" t="s">
        <v>181</v>
      </c>
      <c r="AK6047" s="3">
        <v>4</v>
      </c>
      <c r="AL6047" s="3">
        <v>0</v>
      </c>
    </row>
    <row r="6048" spans="31:38" x14ac:dyDescent="0.25">
      <c r="AE6048" s="3" t="str">
        <f t="shared" si="172"/>
        <v>RA_546_120_4_202425</v>
      </c>
      <c r="AF6048" s="3">
        <v>202425</v>
      </c>
      <c r="AG6048" s="3" t="s">
        <v>193</v>
      </c>
      <c r="AH6048" s="3">
        <v>546</v>
      </c>
      <c r="AI6048" s="3">
        <v>120</v>
      </c>
      <c r="AJ6048" s="3" t="s">
        <v>181</v>
      </c>
      <c r="AK6048" s="3">
        <v>4</v>
      </c>
      <c r="AL6048" s="3">
        <v>1784.2650000000001</v>
      </c>
    </row>
    <row r="6049" spans="31:38" x14ac:dyDescent="0.25">
      <c r="AE6049" s="3" t="str">
        <f t="shared" si="172"/>
        <v>RA_548_120_4_202425</v>
      </c>
      <c r="AF6049" s="3">
        <v>202425</v>
      </c>
      <c r="AG6049" s="3" t="s">
        <v>193</v>
      </c>
      <c r="AH6049" s="3">
        <v>548</v>
      </c>
      <c r="AI6049" s="3">
        <v>120</v>
      </c>
      <c r="AJ6049" s="3" t="s">
        <v>181</v>
      </c>
      <c r="AK6049" s="3">
        <v>4</v>
      </c>
      <c r="AL6049" s="3">
        <v>3608.1</v>
      </c>
    </row>
    <row r="6050" spans="31:38" x14ac:dyDescent="0.25">
      <c r="AE6050" s="3" t="str">
        <f t="shared" si="172"/>
        <v>RA_550_120_4_202425</v>
      </c>
      <c r="AF6050" s="3">
        <v>202425</v>
      </c>
      <c r="AG6050" s="3" t="s">
        <v>193</v>
      </c>
      <c r="AH6050" s="3">
        <v>550</v>
      </c>
      <c r="AI6050" s="3">
        <v>120</v>
      </c>
      <c r="AJ6050" s="3" t="s">
        <v>181</v>
      </c>
      <c r="AK6050" s="3">
        <v>4</v>
      </c>
      <c r="AL6050" s="3">
        <v>531.51</v>
      </c>
    </row>
    <row r="6051" spans="31:38" x14ac:dyDescent="0.25">
      <c r="AE6051" s="3" t="str">
        <f t="shared" si="172"/>
        <v>RA_552_120_4_202425</v>
      </c>
      <c r="AF6051" s="3">
        <v>202425</v>
      </c>
      <c r="AG6051" s="3" t="s">
        <v>193</v>
      </c>
      <c r="AH6051" s="3">
        <v>552</v>
      </c>
      <c r="AI6051" s="3">
        <v>120</v>
      </c>
      <c r="AJ6051" s="3" t="s">
        <v>181</v>
      </c>
      <c r="AK6051" s="3">
        <v>4</v>
      </c>
      <c r="AL6051" s="3">
        <v>568.73500000000001</v>
      </c>
    </row>
    <row r="6052" spans="31:38" x14ac:dyDescent="0.25">
      <c r="AE6052" s="3" t="str">
        <f t="shared" si="172"/>
        <v>RA_562_120_4_202425</v>
      </c>
      <c r="AF6052" s="3">
        <v>202425</v>
      </c>
      <c r="AG6052" s="3" t="s">
        <v>193</v>
      </c>
      <c r="AH6052" s="3">
        <v>562</v>
      </c>
      <c r="AI6052" s="3">
        <v>120</v>
      </c>
      <c r="AJ6052" s="3" t="s">
        <v>181</v>
      </c>
      <c r="AK6052" s="3">
        <v>4</v>
      </c>
      <c r="AL6052" s="3">
        <v>0</v>
      </c>
    </row>
    <row r="6053" spans="31:38" x14ac:dyDescent="0.25">
      <c r="AE6053" s="3" t="str">
        <f t="shared" si="172"/>
        <v>RA_564_120_4_202425</v>
      </c>
      <c r="AF6053" s="3">
        <v>202425</v>
      </c>
      <c r="AG6053" s="3" t="s">
        <v>193</v>
      </c>
      <c r="AH6053" s="3">
        <v>564</v>
      </c>
      <c r="AI6053" s="3">
        <v>120</v>
      </c>
      <c r="AJ6053" s="3" t="s">
        <v>181</v>
      </c>
      <c r="AK6053" s="3">
        <v>4</v>
      </c>
      <c r="AL6053" s="3">
        <v>0</v>
      </c>
    </row>
    <row r="6054" spans="31:38" x14ac:dyDescent="0.25">
      <c r="AE6054" s="3" t="str">
        <f t="shared" si="172"/>
        <v>RA_566_120_4_202425</v>
      </c>
      <c r="AF6054" s="3">
        <v>202425</v>
      </c>
      <c r="AG6054" s="3" t="s">
        <v>193</v>
      </c>
      <c r="AH6054" s="3">
        <v>566</v>
      </c>
      <c r="AI6054" s="3">
        <v>120</v>
      </c>
      <c r="AJ6054" s="3" t="s">
        <v>181</v>
      </c>
      <c r="AK6054" s="3">
        <v>4</v>
      </c>
      <c r="AL6054" s="3">
        <v>0</v>
      </c>
    </row>
    <row r="6055" spans="31:38" x14ac:dyDescent="0.25">
      <c r="AE6055" s="3" t="str">
        <f t="shared" si="172"/>
        <v>RA_568_120_4_202425</v>
      </c>
      <c r="AF6055" s="3">
        <v>202425</v>
      </c>
      <c r="AG6055" s="3" t="s">
        <v>193</v>
      </c>
      <c r="AH6055" s="3">
        <v>568</v>
      </c>
      <c r="AI6055" s="3">
        <v>120</v>
      </c>
      <c r="AJ6055" s="3" t="s">
        <v>181</v>
      </c>
      <c r="AK6055" s="3">
        <v>4</v>
      </c>
      <c r="AL6055" s="3">
        <v>0</v>
      </c>
    </row>
    <row r="6056" spans="31:38" x14ac:dyDescent="0.25">
      <c r="AE6056" s="3" t="str">
        <f t="shared" si="172"/>
        <v>RA_572_120_4_202425</v>
      </c>
      <c r="AF6056" s="3">
        <v>202425</v>
      </c>
      <c r="AG6056" s="3" t="s">
        <v>193</v>
      </c>
      <c r="AH6056" s="3">
        <v>572</v>
      </c>
      <c r="AI6056" s="3">
        <v>120</v>
      </c>
      <c r="AJ6056" s="3" t="s">
        <v>181</v>
      </c>
      <c r="AK6056" s="3">
        <v>4</v>
      </c>
      <c r="AL6056" s="3">
        <v>0</v>
      </c>
    </row>
    <row r="6057" spans="31:38" x14ac:dyDescent="0.25">
      <c r="AE6057" s="3" t="str">
        <f t="shared" si="172"/>
        <v>RA_586_120_4_202425</v>
      </c>
      <c r="AF6057" s="3">
        <v>202425</v>
      </c>
      <c r="AG6057" s="3" t="s">
        <v>193</v>
      </c>
      <c r="AH6057" s="3">
        <v>586</v>
      </c>
      <c r="AI6057" s="3">
        <v>120</v>
      </c>
      <c r="AJ6057" s="3" t="s">
        <v>181</v>
      </c>
      <c r="AK6057" s="3">
        <v>4</v>
      </c>
      <c r="AL6057" s="3">
        <v>0</v>
      </c>
    </row>
    <row r="6058" spans="31:38" x14ac:dyDescent="0.25">
      <c r="AE6058" s="3" t="str">
        <f t="shared" si="172"/>
        <v>RA_576_120_4_202425</v>
      </c>
      <c r="AF6058" s="3">
        <v>202425</v>
      </c>
      <c r="AG6058" s="3" t="s">
        <v>193</v>
      </c>
      <c r="AH6058" s="3">
        <v>576</v>
      </c>
      <c r="AI6058" s="3">
        <v>120</v>
      </c>
      <c r="AJ6058" s="3" t="s">
        <v>181</v>
      </c>
      <c r="AK6058" s="3">
        <v>4</v>
      </c>
      <c r="AL6058" s="3">
        <v>0</v>
      </c>
    </row>
    <row r="6059" spans="31:38" x14ac:dyDescent="0.25">
      <c r="AE6059" s="3" t="str">
        <f t="shared" si="172"/>
        <v>RA_584_120_4_202425</v>
      </c>
      <c r="AF6059" s="3">
        <v>202425</v>
      </c>
      <c r="AG6059" s="3" t="s">
        <v>193</v>
      </c>
      <c r="AH6059" s="3">
        <v>584</v>
      </c>
      <c r="AI6059" s="3">
        <v>120</v>
      </c>
      <c r="AJ6059" s="3" t="s">
        <v>181</v>
      </c>
      <c r="AK6059" s="3">
        <v>4</v>
      </c>
      <c r="AL6059" s="3">
        <v>0</v>
      </c>
    </row>
    <row r="6060" spans="31:38" x14ac:dyDescent="0.25">
      <c r="AE6060" s="3" t="str">
        <f t="shared" si="172"/>
        <v>RA_544_120_4_202425</v>
      </c>
      <c r="AF6060" s="3">
        <v>202425</v>
      </c>
      <c r="AG6060" s="3" t="s">
        <v>193</v>
      </c>
      <c r="AH6060" s="3">
        <v>544</v>
      </c>
      <c r="AI6060" s="3">
        <v>120</v>
      </c>
      <c r="AJ6060" s="3" t="s">
        <v>181</v>
      </c>
      <c r="AK6060" s="3">
        <v>4</v>
      </c>
      <c r="AL6060" s="3">
        <v>1048.7760000000001</v>
      </c>
    </row>
    <row r="6061" spans="31:38" x14ac:dyDescent="0.25">
      <c r="AE6061" s="3" t="str">
        <f t="shared" si="172"/>
        <v>RA_542_120_4_202425</v>
      </c>
      <c r="AF6061" s="3">
        <v>202425</v>
      </c>
      <c r="AG6061" s="3" t="s">
        <v>193</v>
      </c>
      <c r="AH6061" s="3">
        <v>542</v>
      </c>
      <c r="AI6061" s="3">
        <v>120</v>
      </c>
      <c r="AJ6061" s="3" t="s">
        <v>181</v>
      </c>
      <c r="AK6061" s="3">
        <v>4</v>
      </c>
      <c r="AL6061" s="3">
        <v>40.314</v>
      </c>
    </row>
    <row r="6062" spans="31:38" x14ac:dyDescent="0.25">
      <c r="AE6062" s="3" t="str">
        <f t="shared" si="172"/>
        <v>RA_574_120_4_202425</v>
      </c>
      <c r="AF6062" s="3">
        <v>202425</v>
      </c>
      <c r="AG6062" s="3" t="s">
        <v>193</v>
      </c>
      <c r="AH6062" s="3">
        <v>574</v>
      </c>
      <c r="AI6062" s="3">
        <v>120</v>
      </c>
      <c r="AJ6062" s="3" t="s">
        <v>181</v>
      </c>
      <c r="AK6062" s="3">
        <v>4</v>
      </c>
      <c r="AL6062" s="3">
        <v>0</v>
      </c>
    </row>
    <row r="6063" spans="31:38" x14ac:dyDescent="0.25">
      <c r="AE6063" s="3" t="str">
        <f t="shared" si="172"/>
        <v>RA_516_120_4_202425</v>
      </c>
      <c r="AF6063" s="3">
        <v>202425</v>
      </c>
      <c r="AG6063" s="3" t="s">
        <v>193</v>
      </c>
      <c r="AH6063" s="3">
        <v>516</v>
      </c>
      <c r="AI6063" s="3">
        <v>120</v>
      </c>
      <c r="AJ6063" s="3" t="s">
        <v>181</v>
      </c>
      <c r="AK6063" s="3">
        <v>4</v>
      </c>
      <c r="AL6063" s="3">
        <v>2771.163</v>
      </c>
    </row>
    <row r="6064" spans="31:38" x14ac:dyDescent="0.25">
      <c r="AE6064" s="3" t="str">
        <f t="shared" si="172"/>
        <v>RA_545_120_4_202425</v>
      </c>
      <c r="AF6064" s="3">
        <v>202425</v>
      </c>
      <c r="AG6064" s="3" t="s">
        <v>193</v>
      </c>
      <c r="AH6064" s="3">
        <v>545</v>
      </c>
      <c r="AI6064" s="3">
        <v>120</v>
      </c>
      <c r="AJ6064" s="3" t="s">
        <v>181</v>
      </c>
      <c r="AK6064" s="3">
        <v>4</v>
      </c>
      <c r="AL6064" s="3">
        <v>702.22900000000004</v>
      </c>
    </row>
    <row r="6065" spans="31:38" x14ac:dyDescent="0.25">
      <c r="AE6065" s="3" t="str">
        <f t="shared" si="172"/>
        <v>RA_514_120_4_202425</v>
      </c>
      <c r="AF6065" s="3">
        <v>202425</v>
      </c>
      <c r="AG6065" s="3" t="s">
        <v>193</v>
      </c>
      <c r="AH6065" s="3">
        <v>514</v>
      </c>
      <c r="AI6065" s="3">
        <v>120</v>
      </c>
      <c r="AJ6065" s="3" t="s">
        <v>181</v>
      </c>
      <c r="AK6065" s="3">
        <v>4</v>
      </c>
      <c r="AL6065" s="3">
        <v>3115.82</v>
      </c>
    </row>
    <row r="6066" spans="31:38" x14ac:dyDescent="0.25">
      <c r="AE6066" s="3" t="str">
        <f t="shared" si="172"/>
        <v>RA_518_120_4_202425</v>
      </c>
      <c r="AF6066" s="3">
        <v>202425</v>
      </c>
      <c r="AG6066" s="3" t="s">
        <v>193</v>
      </c>
      <c r="AH6066" s="3">
        <v>518</v>
      </c>
      <c r="AI6066" s="3">
        <v>120</v>
      </c>
      <c r="AJ6066" s="3" t="s">
        <v>181</v>
      </c>
      <c r="AK6066" s="3">
        <v>4</v>
      </c>
      <c r="AL6066" s="3">
        <v>2583.8719999999998</v>
      </c>
    </row>
    <row r="6067" spans="31:38" x14ac:dyDescent="0.25">
      <c r="AE6067" s="3" t="str">
        <f t="shared" si="172"/>
        <v>RA_520_120_4_202425</v>
      </c>
      <c r="AF6067" s="3">
        <v>202425</v>
      </c>
      <c r="AG6067" s="3" t="s">
        <v>193</v>
      </c>
      <c r="AH6067" s="3">
        <v>520</v>
      </c>
      <c r="AI6067" s="3">
        <v>120</v>
      </c>
      <c r="AJ6067" s="3" t="s">
        <v>181</v>
      </c>
      <c r="AK6067" s="3">
        <v>4</v>
      </c>
      <c r="AL6067" s="3">
        <v>3605.674</v>
      </c>
    </row>
    <row r="6068" spans="31:38" x14ac:dyDescent="0.25">
      <c r="AE6068" s="3" t="str">
        <f t="shared" si="172"/>
        <v>RA_522_120_4_202425</v>
      </c>
      <c r="AF6068" s="3">
        <v>202425</v>
      </c>
      <c r="AG6068" s="3" t="s">
        <v>193</v>
      </c>
      <c r="AH6068" s="3">
        <v>522</v>
      </c>
      <c r="AI6068" s="3">
        <v>120</v>
      </c>
      <c r="AJ6068" s="3" t="s">
        <v>181</v>
      </c>
      <c r="AK6068" s="3">
        <v>4</v>
      </c>
      <c r="AL6068" s="3">
        <v>3597.2689999999998</v>
      </c>
    </row>
    <row r="6069" spans="31:38" x14ac:dyDescent="0.25">
      <c r="AE6069" s="3" t="str">
        <f t="shared" si="172"/>
        <v>RA_524_120_4_202425</v>
      </c>
      <c r="AF6069" s="3">
        <v>202425</v>
      </c>
      <c r="AG6069" s="3" t="s">
        <v>193</v>
      </c>
      <c r="AH6069" s="3">
        <v>524</v>
      </c>
      <c r="AI6069" s="3">
        <v>120</v>
      </c>
      <c r="AJ6069" s="3" t="s">
        <v>181</v>
      </c>
      <c r="AK6069" s="3">
        <v>4</v>
      </c>
      <c r="AL6069" s="3">
        <v>5357.82</v>
      </c>
    </row>
    <row r="6070" spans="31:38" x14ac:dyDescent="0.25">
      <c r="AE6070" s="3" t="str">
        <f t="shared" si="172"/>
        <v>RA_526_120_4_202425</v>
      </c>
      <c r="AF6070" s="3">
        <v>202425</v>
      </c>
      <c r="AG6070" s="3" t="s">
        <v>193</v>
      </c>
      <c r="AH6070" s="3">
        <v>526</v>
      </c>
      <c r="AI6070" s="3">
        <v>120</v>
      </c>
      <c r="AJ6070" s="3" t="s">
        <v>181</v>
      </c>
      <c r="AK6070" s="3">
        <v>4</v>
      </c>
      <c r="AL6070" s="3">
        <v>1547.027</v>
      </c>
    </row>
    <row r="6071" spans="31:38" x14ac:dyDescent="0.25">
      <c r="AE6071" s="3" t="str">
        <f t="shared" si="172"/>
        <v>RA_530_120_4_202425</v>
      </c>
      <c r="AF6071" s="3">
        <v>202425</v>
      </c>
      <c r="AG6071" s="3" t="s">
        <v>193</v>
      </c>
      <c r="AH6071" s="3">
        <v>530</v>
      </c>
      <c r="AI6071" s="3">
        <v>120</v>
      </c>
      <c r="AJ6071" s="3" t="s">
        <v>181</v>
      </c>
      <c r="AK6071" s="3">
        <v>4</v>
      </c>
      <c r="AL6071" s="3">
        <v>8655.5439999999999</v>
      </c>
    </row>
    <row r="6072" spans="31:38" x14ac:dyDescent="0.25">
      <c r="AE6072" s="3" t="str">
        <f t="shared" si="172"/>
        <v>RA_532_120_4_202425</v>
      </c>
      <c r="AF6072" s="3">
        <v>202425</v>
      </c>
      <c r="AG6072" s="3" t="s">
        <v>193</v>
      </c>
      <c r="AH6072" s="3">
        <v>532</v>
      </c>
      <c r="AI6072" s="3">
        <v>120</v>
      </c>
      <c r="AJ6072" s="3" t="s">
        <v>181</v>
      </c>
      <c r="AK6072" s="3">
        <v>4</v>
      </c>
      <c r="AL6072" s="3">
        <v>2205.9859999999999</v>
      </c>
    </row>
    <row r="6073" spans="31:38" x14ac:dyDescent="0.25">
      <c r="AE6073" s="3" t="str">
        <f t="shared" si="172"/>
        <v>RA_534_120_4_202425</v>
      </c>
      <c r="AF6073" s="3">
        <v>202425</v>
      </c>
      <c r="AG6073" s="3" t="s">
        <v>193</v>
      </c>
      <c r="AH6073" s="3">
        <v>534</v>
      </c>
      <c r="AI6073" s="3">
        <v>120</v>
      </c>
      <c r="AJ6073" s="3" t="s">
        <v>181</v>
      </c>
      <c r="AK6073" s="3">
        <v>4</v>
      </c>
      <c r="AL6073" s="3">
        <v>2778.8319999999999</v>
      </c>
    </row>
    <row r="6074" spans="31:38" x14ac:dyDescent="0.25">
      <c r="AE6074" s="3" t="str">
        <f t="shared" si="172"/>
        <v>RA_536_120_4_202425</v>
      </c>
      <c r="AF6074" s="3">
        <v>202425</v>
      </c>
      <c r="AG6074" s="3" t="s">
        <v>193</v>
      </c>
      <c r="AH6074" s="3">
        <v>536</v>
      </c>
      <c r="AI6074" s="3">
        <v>120</v>
      </c>
      <c r="AJ6074" s="3" t="s">
        <v>181</v>
      </c>
      <c r="AK6074" s="3">
        <v>4</v>
      </c>
      <c r="AL6074" s="3">
        <v>3187.4409999999998</v>
      </c>
    </row>
    <row r="6075" spans="31:38" x14ac:dyDescent="0.25">
      <c r="AE6075" s="3" t="str">
        <f t="shared" si="172"/>
        <v>RA_538_120_4_202425</v>
      </c>
      <c r="AF6075" s="3">
        <v>202425</v>
      </c>
      <c r="AG6075" s="3" t="s">
        <v>193</v>
      </c>
      <c r="AH6075" s="3">
        <v>538</v>
      </c>
      <c r="AI6075" s="3">
        <v>120</v>
      </c>
      <c r="AJ6075" s="3" t="s">
        <v>181</v>
      </c>
      <c r="AK6075" s="3">
        <v>4</v>
      </c>
      <c r="AL6075" s="3">
        <v>3652.4769999999999</v>
      </c>
    </row>
    <row r="6076" spans="31:38" x14ac:dyDescent="0.25">
      <c r="AE6076" s="3" t="str">
        <f t="shared" si="172"/>
        <v>RA_512_120_4_202425</v>
      </c>
      <c r="AF6076" s="3">
        <v>202425</v>
      </c>
      <c r="AG6076" s="3" t="s">
        <v>193</v>
      </c>
      <c r="AH6076" s="3">
        <v>512</v>
      </c>
      <c r="AI6076" s="3">
        <v>120</v>
      </c>
      <c r="AJ6076" s="3" t="s">
        <v>181</v>
      </c>
      <c r="AK6076" s="3">
        <v>4</v>
      </c>
      <c r="AL6076" s="3">
        <v>1994.7950000000001</v>
      </c>
    </row>
    <row r="6077" spans="31:38" x14ac:dyDescent="0.25">
      <c r="AE6077" s="3" t="str">
        <f t="shared" si="172"/>
        <v>RA_540_120_4_202425</v>
      </c>
      <c r="AF6077" s="3">
        <v>202425</v>
      </c>
      <c r="AG6077" s="3" t="s">
        <v>193</v>
      </c>
      <c r="AH6077" s="3">
        <v>540</v>
      </c>
      <c r="AI6077" s="3">
        <v>120</v>
      </c>
      <c r="AJ6077" s="3" t="s">
        <v>181</v>
      </c>
      <c r="AK6077" s="3">
        <v>4</v>
      </c>
      <c r="AL6077" s="3">
        <v>2770.0329999999999</v>
      </c>
    </row>
    <row r="6078" spans="31:38" x14ac:dyDescent="0.25">
      <c r="AE6078" s="3" t="str">
        <f t="shared" si="172"/>
        <v>RA_528_120_4_202425</v>
      </c>
      <c r="AF6078" s="3">
        <v>202425</v>
      </c>
      <c r="AG6078" s="3" t="s">
        <v>193</v>
      </c>
      <c r="AH6078" s="3">
        <v>528</v>
      </c>
      <c r="AI6078" s="3">
        <v>120</v>
      </c>
      <c r="AJ6078" s="3" t="s">
        <v>181</v>
      </c>
      <c r="AK6078" s="3">
        <v>4</v>
      </c>
      <c r="AL6078" s="3">
        <v>2742.8220000000001</v>
      </c>
    </row>
    <row r="6079" spans="31:38" x14ac:dyDescent="0.25">
      <c r="AE6079" s="3" t="str">
        <f t="shared" si="172"/>
        <v>RA_576_120_4_202526</v>
      </c>
      <c r="AF6079" s="3">
        <v>202526</v>
      </c>
      <c r="AG6079" s="3" t="s">
        <v>193</v>
      </c>
      <c r="AH6079" s="3">
        <v>576</v>
      </c>
      <c r="AI6079" s="3">
        <v>120</v>
      </c>
      <c r="AJ6079" s="3" t="s">
        <v>181</v>
      </c>
      <c r="AK6079" s="3">
        <v>4</v>
      </c>
      <c r="AL6079" s="3">
        <v>0</v>
      </c>
    </row>
    <row r="6080" spans="31:38" x14ac:dyDescent="0.25">
      <c r="AE6080" s="3" t="str">
        <f t="shared" si="172"/>
        <v>RA_582_120_4_202526</v>
      </c>
      <c r="AF6080" s="3">
        <v>202526</v>
      </c>
      <c r="AG6080" s="3" t="s">
        <v>193</v>
      </c>
      <c r="AH6080" s="3">
        <v>582</v>
      </c>
      <c r="AI6080" s="3">
        <v>120</v>
      </c>
      <c r="AJ6080" s="3" t="s">
        <v>181</v>
      </c>
      <c r="AK6080" s="3">
        <v>4</v>
      </c>
      <c r="AL6080" s="3">
        <v>0</v>
      </c>
    </row>
    <row r="6081" spans="31:38" x14ac:dyDescent="0.25">
      <c r="AE6081" s="3" t="str">
        <f t="shared" si="172"/>
        <v>RA_584_120_4_202526</v>
      </c>
      <c r="AF6081" s="3">
        <v>202526</v>
      </c>
      <c r="AG6081" s="3" t="s">
        <v>193</v>
      </c>
      <c r="AH6081" s="3">
        <v>584</v>
      </c>
      <c r="AI6081" s="3">
        <v>120</v>
      </c>
      <c r="AJ6081" s="3" t="s">
        <v>181</v>
      </c>
      <c r="AK6081" s="3">
        <v>4</v>
      </c>
      <c r="AL6081" s="3">
        <v>0</v>
      </c>
    </row>
    <row r="6082" spans="31:38" x14ac:dyDescent="0.25">
      <c r="AE6082" s="3" t="str">
        <f t="shared" si="172"/>
        <v>RA_586_120_4_202526</v>
      </c>
      <c r="AF6082" s="3">
        <v>202526</v>
      </c>
      <c r="AG6082" s="3" t="s">
        <v>193</v>
      </c>
      <c r="AH6082" s="3">
        <v>586</v>
      </c>
      <c r="AI6082" s="3">
        <v>120</v>
      </c>
      <c r="AJ6082" s="3" t="s">
        <v>181</v>
      </c>
      <c r="AK6082" s="3">
        <v>4</v>
      </c>
      <c r="AL6082" s="3">
        <v>0</v>
      </c>
    </row>
    <row r="6083" spans="31:38" x14ac:dyDescent="0.25">
      <c r="AE6083" s="3" t="str">
        <f t="shared" si="172"/>
        <v>RA_574_120_4_202526</v>
      </c>
      <c r="AF6083" s="3">
        <v>202526</v>
      </c>
      <c r="AG6083" s="3" t="s">
        <v>193</v>
      </c>
      <c r="AH6083" s="3">
        <v>574</v>
      </c>
      <c r="AI6083" s="3">
        <v>120</v>
      </c>
      <c r="AJ6083" s="3" t="s">
        <v>181</v>
      </c>
      <c r="AK6083" s="3">
        <v>4</v>
      </c>
      <c r="AL6083" s="3">
        <v>0</v>
      </c>
    </row>
    <row r="6084" spans="31:38" x14ac:dyDescent="0.25">
      <c r="AE6084" s="3" t="str">
        <f t="shared" ref="AE6084:AE6147" si="173">AG6084&amp;"_"&amp;AH6084&amp;"_"&amp;AI6084&amp;"_"&amp;AK6084&amp;"_"&amp;AF6084</f>
        <v>RA_576_121_4_202425</v>
      </c>
      <c r="AF6084" s="3">
        <v>202425</v>
      </c>
      <c r="AG6084" s="3" t="s">
        <v>193</v>
      </c>
      <c r="AH6084" s="3">
        <v>576</v>
      </c>
      <c r="AI6084" s="3">
        <v>121</v>
      </c>
      <c r="AJ6084" s="3" t="s">
        <v>3839</v>
      </c>
      <c r="AK6084" s="3">
        <v>4</v>
      </c>
      <c r="AL6084" s="3">
        <v>-95840.240193965103</v>
      </c>
    </row>
    <row r="6085" spans="31:38" x14ac:dyDescent="0.25">
      <c r="AE6085" s="3" t="str">
        <f t="shared" si="173"/>
        <v>RA_546_121_4_202425</v>
      </c>
      <c r="AF6085" s="3">
        <v>202425</v>
      </c>
      <c r="AG6085" s="3" t="s">
        <v>193</v>
      </c>
      <c r="AH6085" s="3">
        <v>546</v>
      </c>
      <c r="AI6085" s="3">
        <v>121</v>
      </c>
      <c r="AJ6085" s="3" t="s">
        <v>3839</v>
      </c>
      <c r="AK6085" s="3">
        <v>4</v>
      </c>
      <c r="AL6085" s="3">
        <v>5775.2389999999996</v>
      </c>
    </row>
    <row r="6086" spans="31:38" x14ac:dyDescent="0.25">
      <c r="AE6086" s="3" t="str">
        <f t="shared" si="173"/>
        <v>RA_548_121_4_202425</v>
      </c>
      <c r="AF6086" s="3">
        <v>202425</v>
      </c>
      <c r="AG6086" s="3" t="s">
        <v>193</v>
      </c>
      <c r="AH6086" s="3">
        <v>548</v>
      </c>
      <c r="AI6086" s="3">
        <v>121</v>
      </c>
      <c r="AJ6086" s="3" t="s">
        <v>3839</v>
      </c>
      <c r="AK6086" s="3">
        <v>4</v>
      </c>
      <c r="AL6086" s="3">
        <v>5838.6120000000001</v>
      </c>
    </row>
    <row r="6087" spans="31:38" x14ac:dyDescent="0.25">
      <c r="AE6087" s="3" t="str">
        <f t="shared" si="173"/>
        <v>RA_550_121_4_202425</v>
      </c>
      <c r="AF6087" s="3">
        <v>202425</v>
      </c>
      <c r="AG6087" s="3" t="s">
        <v>193</v>
      </c>
      <c r="AH6087" s="3">
        <v>550</v>
      </c>
      <c r="AI6087" s="3">
        <v>121</v>
      </c>
      <c r="AJ6087" s="3" t="s">
        <v>3839</v>
      </c>
      <c r="AK6087" s="3">
        <v>4</v>
      </c>
      <c r="AL6087" s="3">
        <v>10044.538</v>
      </c>
    </row>
    <row r="6088" spans="31:38" x14ac:dyDescent="0.25">
      <c r="AE6088" s="3" t="str">
        <f t="shared" si="173"/>
        <v>RA_552_121_4_202425</v>
      </c>
      <c r="AF6088" s="3">
        <v>202425</v>
      </c>
      <c r="AG6088" s="3" t="s">
        <v>193</v>
      </c>
      <c r="AH6088" s="3">
        <v>552</v>
      </c>
      <c r="AI6088" s="3">
        <v>121</v>
      </c>
      <c r="AJ6088" s="3" t="s">
        <v>3839</v>
      </c>
      <c r="AK6088" s="3">
        <v>4</v>
      </c>
      <c r="AL6088" s="3">
        <v>23141.360000000001</v>
      </c>
    </row>
    <row r="6089" spans="31:38" x14ac:dyDescent="0.25">
      <c r="AE6089" s="3" t="str">
        <f t="shared" si="173"/>
        <v>RA_562_121_4_202425</v>
      </c>
      <c r="AF6089" s="3">
        <v>202425</v>
      </c>
      <c r="AG6089" s="3" t="s">
        <v>193</v>
      </c>
      <c r="AH6089" s="3">
        <v>562</v>
      </c>
      <c r="AI6089" s="3">
        <v>121</v>
      </c>
      <c r="AJ6089" s="3" t="s">
        <v>3839</v>
      </c>
      <c r="AK6089" s="3">
        <v>4</v>
      </c>
      <c r="AL6089" s="3">
        <v>0</v>
      </c>
    </row>
    <row r="6090" spans="31:38" x14ac:dyDescent="0.25">
      <c r="AE6090" s="3" t="str">
        <f t="shared" si="173"/>
        <v>RA_564_121_4_202425</v>
      </c>
      <c r="AF6090" s="3">
        <v>202425</v>
      </c>
      <c r="AG6090" s="3" t="s">
        <v>193</v>
      </c>
      <c r="AH6090" s="3">
        <v>564</v>
      </c>
      <c r="AI6090" s="3">
        <v>121</v>
      </c>
      <c r="AJ6090" s="3" t="s">
        <v>3839</v>
      </c>
      <c r="AK6090" s="3">
        <v>4</v>
      </c>
      <c r="AL6090" s="3">
        <v>0</v>
      </c>
    </row>
    <row r="6091" spans="31:38" x14ac:dyDescent="0.25">
      <c r="AE6091" s="3" t="str">
        <f t="shared" si="173"/>
        <v>RA_566_121_4_202425</v>
      </c>
      <c r="AF6091" s="3">
        <v>202425</v>
      </c>
      <c r="AG6091" s="3" t="s">
        <v>193</v>
      </c>
      <c r="AH6091" s="3">
        <v>566</v>
      </c>
      <c r="AI6091" s="3">
        <v>121</v>
      </c>
      <c r="AJ6091" s="3" t="s">
        <v>3839</v>
      </c>
      <c r="AK6091" s="3">
        <v>4</v>
      </c>
      <c r="AL6091" s="3">
        <v>0</v>
      </c>
    </row>
    <row r="6092" spans="31:38" x14ac:dyDescent="0.25">
      <c r="AE6092" s="3" t="str">
        <f t="shared" si="173"/>
        <v>RA_568_121_4_202425</v>
      </c>
      <c r="AF6092" s="3">
        <v>202425</v>
      </c>
      <c r="AG6092" s="3" t="s">
        <v>193</v>
      </c>
      <c r="AH6092" s="3">
        <v>568</v>
      </c>
      <c r="AI6092" s="3">
        <v>121</v>
      </c>
      <c r="AJ6092" s="3" t="s">
        <v>3839</v>
      </c>
      <c r="AK6092" s="3">
        <v>4</v>
      </c>
      <c r="AL6092" s="3">
        <v>0</v>
      </c>
    </row>
    <row r="6093" spans="31:38" x14ac:dyDescent="0.25">
      <c r="AE6093" s="3" t="str">
        <f t="shared" si="173"/>
        <v>RA_584_121_4_202425</v>
      </c>
      <c r="AF6093" s="3">
        <v>202425</v>
      </c>
      <c r="AG6093" s="3" t="s">
        <v>193</v>
      </c>
      <c r="AH6093" s="3">
        <v>584</v>
      </c>
      <c r="AI6093" s="3">
        <v>121</v>
      </c>
      <c r="AJ6093" s="3" t="s">
        <v>3839</v>
      </c>
      <c r="AK6093" s="3">
        <v>4</v>
      </c>
      <c r="AL6093" s="3">
        <v>0</v>
      </c>
    </row>
    <row r="6094" spans="31:38" x14ac:dyDescent="0.25">
      <c r="AE6094" s="3" t="str">
        <f t="shared" si="173"/>
        <v>RA_574_121_4_202425</v>
      </c>
      <c r="AF6094" s="3">
        <v>202425</v>
      </c>
      <c r="AG6094" s="3" t="s">
        <v>193</v>
      </c>
      <c r="AH6094" s="3">
        <v>574</v>
      </c>
      <c r="AI6094" s="3">
        <v>121</v>
      </c>
      <c r="AJ6094" s="3" t="s">
        <v>3839</v>
      </c>
      <c r="AK6094" s="3">
        <v>4</v>
      </c>
      <c r="AL6094" s="3">
        <v>-48322.205000000002</v>
      </c>
    </row>
    <row r="6095" spans="31:38" x14ac:dyDescent="0.25">
      <c r="AE6095" s="3" t="str">
        <f t="shared" si="173"/>
        <v>RA_582_121_4_202425</v>
      </c>
      <c r="AF6095" s="3">
        <v>202425</v>
      </c>
      <c r="AG6095" s="3" t="s">
        <v>193</v>
      </c>
      <c r="AH6095" s="3">
        <v>582</v>
      </c>
      <c r="AI6095" s="3">
        <v>121</v>
      </c>
      <c r="AJ6095" s="3" t="s">
        <v>3839</v>
      </c>
      <c r="AK6095" s="3">
        <v>4</v>
      </c>
      <c r="AL6095" s="3">
        <v>0</v>
      </c>
    </row>
    <row r="6096" spans="31:38" x14ac:dyDescent="0.25">
      <c r="AE6096" s="3" t="str">
        <f t="shared" si="173"/>
        <v>RA_544_121_4_202425</v>
      </c>
      <c r="AF6096" s="3">
        <v>202425</v>
      </c>
      <c r="AG6096" s="3" t="s">
        <v>193</v>
      </c>
      <c r="AH6096" s="3">
        <v>544</v>
      </c>
      <c r="AI6096" s="3">
        <v>121</v>
      </c>
      <c r="AJ6096" s="3" t="s">
        <v>3839</v>
      </c>
      <c r="AK6096" s="3">
        <v>4</v>
      </c>
      <c r="AL6096" s="3">
        <v>10954.351000000001</v>
      </c>
    </row>
    <row r="6097" spans="31:38" x14ac:dyDescent="0.25">
      <c r="AE6097" s="3" t="str">
        <f t="shared" si="173"/>
        <v>RA_542_121_4_202425</v>
      </c>
      <c r="AF6097" s="3">
        <v>202425</v>
      </c>
      <c r="AG6097" s="3" t="s">
        <v>193</v>
      </c>
      <c r="AH6097" s="3">
        <v>542</v>
      </c>
      <c r="AI6097" s="3">
        <v>121</v>
      </c>
      <c r="AJ6097" s="3" t="s">
        <v>3839</v>
      </c>
      <c r="AK6097" s="3">
        <v>4</v>
      </c>
      <c r="AL6097" s="3">
        <v>3662.114</v>
      </c>
    </row>
    <row r="6098" spans="31:38" x14ac:dyDescent="0.25">
      <c r="AE6098" s="3" t="str">
        <f t="shared" si="173"/>
        <v>RA_572_121_4_202425</v>
      </c>
      <c r="AF6098" s="3">
        <v>202425</v>
      </c>
      <c r="AG6098" s="3" t="s">
        <v>193</v>
      </c>
      <c r="AH6098" s="3">
        <v>572</v>
      </c>
      <c r="AI6098" s="3">
        <v>121</v>
      </c>
      <c r="AJ6098" s="3" t="s">
        <v>3839</v>
      </c>
      <c r="AK6098" s="3">
        <v>4</v>
      </c>
      <c r="AL6098" s="3">
        <v>-68554.899999999994</v>
      </c>
    </row>
    <row r="6099" spans="31:38" x14ac:dyDescent="0.25">
      <c r="AE6099" s="3" t="str">
        <f t="shared" si="173"/>
        <v>RA_520_121_4_202425</v>
      </c>
      <c r="AF6099" s="3">
        <v>202425</v>
      </c>
      <c r="AG6099" s="3" t="s">
        <v>193</v>
      </c>
      <c r="AH6099" s="3">
        <v>520</v>
      </c>
      <c r="AI6099" s="3">
        <v>121</v>
      </c>
      <c r="AJ6099" s="3" t="s">
        <v>3839</v>
      </c>
      <c r="AK6099" s="3">
        <v>4</v>
      </c>
      <c r="AL6099" s="3">
        <v>10905.739</v>
      </c>
    </row>
    <row r="6100" spans="31:38" x14ac:dyDescent="0.25">
      <c r="AE6100" s="3" t="str">
        <f t="shared" si="173"/>
        <v>RA_545_121_4_202425</v>
      </c>
      <c r="AF6100" s="3">
        <v>202425</v>
      </c>
      <c r="AG6100" s="3" t="s">
        <v>193</v>
      </c>
      <c r="AH6100" s="3">
        <v>545</v>
      </c>
      <c r="AI6100" s="3">
        <v>121</v>
      </c>
      <c r="AJ6100" s="3" t="s">
        <v>3839</v>
      </c>
      <c r="AK6100" s="3">
        <v>4</v>
      </c>
      <c r="AL6100" s="3">
        <v>4168.1000000000004</v>
      </c>
    </row>
    <row r="6101" spans="31:38" x14ac:dyDescent="0.25">
      <c r="AE6101" s="3" t="str">
        <f t="shared" si="173"/>
        <v>RA_586_121_4_202425</v>
      </c>
      <c r="AF6101" s="3">
        <v>202425</v>
      </c>
      <c r="AG6101" s="3" t="s">
        <v>193</v>
      </c>
      <c r="AH6101" s="3">
        <v>586</v>
      </c>
      <c r="AI6101" s="3">
        <v>121</v>
      </c>
      <c r="AJ6101" s="3" t="s">
        <v>3839</v>
      </c>
      <c r="AK6101" s="3">
        <v>4</v>
      </c>
      <c r="AL6101" s="3">
        <v>0</v>
      </c>
    </row>
    <row r="6102" spans="31:38" x14ac:dyDescent="0.25">
      <c r="AE6102" s="3" t="str">
        <f t="shared" si="173"/>
        <v>RA_514_121_4_202425</v>
      </c>
      <c r="AF6102" s="3">
        <v>202425</v>
      </c>
      <c r="AG6102" s="3" t="s">
        <v>193</v>
      </c>
      <c r="AH6102" s="3">
        <v>514</v>
      </c>
      <c r="AI6102" s="3">
        <v>121</v>
      </c>
      <c r="AJ6102" s="3" t="s">
        <v>3839</v>
      </c>
      <c r="AK6102" s="3">
        <v>4</v>
      </c>
      <c r="AL6102" s="3">
        <v>8256.68</v>
      </c>
    </row>
    <row r="6103" spans="31:38" x14ac:dyDescent="0.25">
      <c r="AE6103" s="3" t="str">
        <f t="shared" si="173"/>
        <v>RA_518_121_4_202425</v>
      </c>
      <c r="AF6103" s="3">
        <v>202425</v>
      </c>
      <c r="AG6103" s="3" t="s">
        <v>193</v>
      </c>
      <c r="AH6103" s="3">
        <v>518</v>
      </c>
      <c r="AI6103" s="3">
        <v>121</v>
      </c>
      <c r="AJ6103" s="3" t="s">
        <v>3839</v>
      </c>
      <c r="AK6103" s="3">
        <v>4</v>
      </c>
      <c r="AL6103" s="3">
        <v>6780.0339999999997</v>
      </c>
    </row>
    <row r="6104" spans="31:38" x14ac:dyDescent="0.25">
      <c r="AE6104" s="3" t="str">
        <f t="shared" si="173"/>
        <v>RA_512_121_4_202425</v>
      </c>
      <c r="AF6104" s="3">
        <v>202425</v>
      </c>
      <c r="AG6104" s="3" t="s">
        <v>193</v>
      </c>
      <c r="AH6104" s="3">
        <v>512</v>
      </c>
      <c r="AI6104" s="3">
        <v>121</v>
      </c>
      <c r="AJ6104" s="3" t="s">
        <v>3839</v>
      </c>
      <c r="AK6104" s="3">
        <v>4</v>
      </c>
      <c r="AL6104" s="3">
        <v>4848</v>
      </c>
    </row>
    <row r="6105" spans="31:38" x14ac:dyDescent="0.25">
      <c r="AE6105" s="3" t="str">
        <f t="shared" si="173"/>
        <v>RA_522_121_4_202425</v>
      </c>
      <c r="AF6105" s="3">
        <v>202425</v>
      </c>
      <c r="AG6105" s="3" t="s">
        <v>193</v>
      </c>
      <c r="AH6105" s="3">
        <v>522</v>
      </c>
      <c r="AI6105" s="3">
        <v>121</v>
      </c>
      <c r="AJ6105" s="3" t="s">
        <v>3839</v>
      </c>
      <c r="AK6105" s="3">
        <v>4</v>
      </c>
      <c r="AL6105" s="3">
        <v>9506.7240000000002</v>
      </c>
    </row>
    <row r="6106" spans="31:38" x14ac:dyDescent="0.25">
      <c r="AE6106" s="3" t="str">
        <f t="shared" si="173"/>
        <v>RA_524_121_4_202425</v>
      </c>
      <c r="AF6106" s="3">
        <v>202425</v>
      </c>
      <c r="AG6106" s="3" t="s">
        <v>193</v>
      </c>
      <c r="AH6106" s="3">
        <v>524</v>
      </c>
      <c r="AI6106" s="3">
        <v>121</v>
      </c>
      <c r="AJ6106" s="3" t="s">
        <v>3839</v>
      </c>
      <c r="AK6106" s="3">
        <v>4</v>
      </c>
      <c r="AL6106" s="3">
        <v>10171.36</v>
      </c>
    </row>
    <row r="6107" spans="31:38" x14ac:dyDescent="0.25">
      <c r="AE6107" s="3" t="str">
        <f t="shared" si="173"/>
        <v>RA_538_121_4_202425</v>
      </c>
      <c r="AF6107" s="3">
        <v>202425</v>
      </c>
      <c r="AG6107" s="3" t="s">
        <v>193</v>
      </c>
      <c r="AH6107" s="3">
        <v>538</v>
      </c>
      <c r="AI6107" s="3">
        <v>121</v>
      </c>
      <c r="AJ6107" s="3" t="s">
        <v>3839</v>
      </c>
      <c r="AK6107" s="3">
        <v>4</v>
      </c>
      <c r="AL6107" s="3">
        <v>8302.7030000000013</v>
      </c>
    </row>
    <row r="6108" spans="31:38" x14ac:dyDescent="0.25">
      <c r="AE6108" s="3" t="str">
        <f t="shared" si="173"/>
        <v>RA_516_121_4_202425</v>
      </c>
      <c r="AF6108" s="3">
        <v>202425</v>
      </c>
      <c r="AG6108" s="3" t="s">
        <v>193</v>
      </c>
      <c r="AH6108" s="3">
        <v>516</v>
      </c>
      <c r="AI6108" s="3">
        <v>121</v>
      </c>
      <c r="AJ6108" s="3" t="s">
        <v>3839</v>
      </c>
      <c r="AK6108" s="3">
        <v>4</v>
      </c>
      <c r="AL6108" s="3">
        <v>8024.9</v>
      </c>
    </row>
    <row r="6109" spans="31:38" x14ac:dyDescent="0.25">
      <c r="AE6109" s="3" t="str">
        <f t="shared" si="173"/>
        <v>RA_540_121_4_202425</v>
      </c>
      <c r="AF6109" s="3">
        <v>202425</v>
      </c>
      <c r="AG6109" s="3" t="s">
        <v>193</v>
      </c>
      <c r="AH6109" s="3">
        <v>540</v>
      </c>
      <c r="AI6109" s="3">
        <v>121</v>
      </c>
      <c r="AJ6109" s="3" t="s">
        <v>3839</v>
      </c>
      <c r="AK6109" s="3">
        <v>4</v>
      </c>
      <c r="AL6109" s="3">
        <v>14865.24</v>
      </c>
    </row>
    <row r="6110" spans="31:38" x14ac:dyDescent="0.25">
      <c r="AE6110" s="3" t="str">
        <f t="shared" si="173"/>
        <v>RA_526_121_4_202425</v>
      </c>
      <c r="AF6110" s="3">
        <v>202425</v>
      </c>
      <c r="AG6110" s="3" t="s">
        <v>193</v>
      </c>
      <c r="AH6110" s="3">
        <v>526</v>
      </c>
      <c r="AI6110" s="3">
        <v>121</v>
      </c>
      <c r="AJ6110" s="3" t="s">
        <v>3839</v>
      </c>
      <c r="AK6110" s="3">
        <v>4</v>
      </c>
      <c r="AL6110" s="3">
        <v>5440.027</v>
      </c>
    </row>
    <row r="6111" spans="31:38" x14ac:dyDescent="0.25">
      <c r="AE6111" s="3" t="str">
        <f t="shared" si="173"/>
        <v>RA_536_121_4_202425</v>
      </c>
      <c r="AF6111" s="3">
        <v>202425</v>
      </c>
      <c r="AG6111" s="3" t="s">
        <v>193</v>
      </c>
      <c r="AH6111" s="3">
        <v>536</v>
      </c>
      <c r="AI6111" s="3">
        <v>121</v>
      </c>
      <c r="AJ6111" s="3" t="s">
        <v>3839</v>
      </c>
      <c r="AK6111" s="3">
        <v>4</v>
      </c>
      <c r="AL6111" s="3">
        <v>9088.58</v>
      </c>
    </row>
    <row r="6112" spans="31:38" x14ac:dyDescent="0.25">
      <c r="AE6112" s="3" t="str">
        <f t="shared" si="173"/>
        <v>RA_534_121_4_202425</v>
      </c>
      <c r="AF6112" s="3">
        <v>202425</v>
      </c>
      <c r="AG6112" s="3" t="s">
        <v>193</v>
      </c>
      <c r="AH6112" s="3">
        <v>534</v>
      </c>
      <c r="AI6112" s="3">
        <v>121</v>
      </c>
      <c r="AJ6112" s="3" t="s">
        <v>3839</v>
      </c>
      <c r="AK6112" s="3">
        <v>4</v>
      </c>
      <c r="AL6112" s="3">
        <v>10799.377</v>
      </c>
    </row>
    <row r="6113" spans="31:38" x14ac:dyDescent="0.25">
      <c r="AE6113" s="3" t="str">
        <f t="shared" si="173"/>
        <v>RA_532_121_4_202425</v>
      </c>
      <c r="AF6113" s="3">
        <v>202425</v>
      </c>
      <c r="AG6113" s="3" t="s">
        <v>193</v>
      </c>
      <c r="AH6113" s="3">
        <v>532</v>
      </c>
      <c r="AI6113" s="3">
        <v>121</v>
      </c>
      <c r="AJ6113" s="3" t="s">
        <v>3839</v>
      </c>
      <c r="AK6113" s="3">
        <v>4</v>
      </c>
      <c r="AL6113" s="3">
        <v>18329.571</v>
      </c>
    </row>
    <row r="6114" spans="31:38" x14ac:dyDescent="0.25">
      <c r="AE6114" s="3" t="str">
        <f t="shared" si="173"/>
        <v>RA_530_121_4_202425</v>
      </c>
      <c r="AF6114" s="3">
        <v>202425</v>
      </c>
      <c r="AG6114" s="3" t="s">
        <v>193</v>
      </c>
      <c r="AH6114" s="3">
        <v>530</v>
      </c>
      <c r="AI6114" s="3">
        <v>121</v>
      </c>
      <c r="AJ6114" s="3" t="s">
        <v>3839</v>
      </c>
      <c r="AK6114" s="3">
        <v>4</v>
      </c>
      <c r="AL6114" s="3">
        <v>14366.731</v>
      </c>
    </row>
    <row r="6115" spans="31:38" x14ac:dyDescent="0.25">
      <c r="AE6115" s="3" t="str">
        <f t="shared" si="173"/>
        <v>RA_528_121_4_202425</v>
      </c>
      <c r="AF6115" s="3">
        <v>202425</v>
      </c>
      <c r="AG6115" s="3" t="s">
        <v>193</v>
      </c>
      <c r="AH6115" s="3">
        <v>528</v>
      </c>
      <c r="AI6115" s="3">
        <v>121</v>
      </c>
      <c r="AJ6115" s="3" t="s">
        <v>3839</v>
      </c>
      <c r="AK6115" s="3">
        <v>4</v>
      </c>
      <c r="AL6115" s="3">
        <v>9448</v>
      </c>
    </row>
    <row r="6116" spans="31:38" x14ac:dyDescent="0.25">
      <c r="AE6116" s="3" t="str">
        <f t="shared" si="173"/>
        <v>RA_576_121_4_202526</v>
      </c>
      <c r="AF6116" s="3">
        <v>202526</v>
      </c>
      <c r="AG6116" s="3" t="s">
        <v>193</v>
      </c>
      <c r="AH6116" s="3">
        <v>576</v>
      </c>
      <c r="AI6116" s="3">
        <v>121</v>
      </c>
      <c r="AJ6116" s="3" t="s">
        <v>3839</v>
      </c>
      <c r="AK6116" s="3">
        <v>4</v>
      </c>
      <c r="AL6116" s="3">
        <v>-101349.43799999999</v>
      </c>
    </row>
    <row r="6117" spans="31:38" x14ac:dyDescent="0.25">
      <c r="AE6117" s="3" t="str">
        <f t="shared" si="173"/>
        <v>RA_545_121_4_202526</v>
      </c>
      <c r="AF6117" s="3">
        <v>202526</v>
      </c>
      <c r="AG6117" s="3" t="s">
        <v>193</v>
      </c>
      <c r="AH6117" s="3">
        <v>545</v>
      </c>
      <c r="AI6117" s="3">
        <v>121</v>
      </c>
      <c r="AJ6117" s="3" t="s">
        <v>3839</v>
      </c>
      <c r="AK6117" s="3">
        <v>4</v>
      </c>
      <c r="AL6117" s="3">
        <v>4375.41</v>
      </c>
    </row>
    <row r="6118" spans="31:38" x14ac:dyDescent="0.25">
      <c r="AE6118" s="3" t="str">
        <f t="shared" si="173"/>
        <v>RA_546_121_4_202526</v>
      </c>
      <c r="AF6118" s="3">
        <v>202526</v>
      </c>
      <c r="AG6118" s="3" t="s">
        <v>193</v>
      </c>
      <c r="AH6118" s="3">
        <v>546</v>
      </c>
      <c r="AI6118" s="3">
        <v>121</v>
      </c>
      <c r="AJ6118" s="3" t="s">
        <v>3839</v>
      </c>
      <c r="AK6118" s="3">
        <v>4</v>
      </c>
      <c r="AL6118" s="3">
        <v>6068.4489999999996</v>
      </c>
    </row>
    <row r="6119" spans="31:38" x14ac:dyDescent="0.25">
      <c r="AE6119" s="3" t="str">
        <f t="shared" si="173"/>
        <v>RA_548_121_4_202526</v>
      </c>
      <c r="AF6119" s="3">
        <v>202526</v>
      </c>
      <c r="AG6119" s="3" t="s">
        <v>193</v>
      </c>
      <c r="AH6119" s="3">
        <v>548</v>
      </c>
      <c r="AI6119" s="3">
        <v>121</v>
      </c>
      <c r="AJ6119" s="3" t="s">
        <v>3839</v>
      </c>
      <c r="AK6119" s="3">
        <v>4</v>
      </c>
      <c r="AL6119" s="3">
        <v>6143.3469999999998</v>
      </c>
    </row>
    <row r="6120" spans="31:38" x14ac:dyDescent="0.25">
      <c r="AE6120" s="3" t="str">
        <f t="shared" si="173"/>
        <v>RA_552_121_4_202526</v>
      </c>
      <c r="AF6120" s="3">
        <v>202526</v>
      </c>
      <c r="AG6120" s="3" t="s">
        <v>193</v>
      </c>
      <c r="AH6120" s="3">
        <v>552</v>
      </c>
      <c r="AI6120" s="3">
        <v>121</v>
      </c>
      <c r="AJ6120" s="3" t="s">
        <v>3839</v>
      </c>
      <c r="AK6120" s="3">
        <v>4</v>
      </c>
      <c r="AL6120" s="3">
        <v>24914.294999999998</v>
      </c>
    </row>
    <row r="6121" spans="31:38" x14ac:dyDescent="0.25">
      <c r="AE6121" s="3" t="str">
        <f t="shared" si="173"/>
        <v>RA_564_121_4_202526</v>
      </c>
      <c r="AF6121" s="3">
        <v>202526</v>
      </c>
      <c r="AG6121" s="3" t="s">
        <v>193</v>
      </c>
      <c r="AH6121" s="3">
        <v>564</v>
      </c>
      <c r="AI6121" s="3">
        <v>121</v>
      </c>
      <c r="AJ6121" s="3" t="s">
        <v>3839</v>
      </c>
      <c r="AK6121" s="3">
        <v>4</v>
      </c>
      <c r="AL6121" s="3">
        <v>0</v>
      </c>
    </row>
    <row r="6122" spans="31:38" x14ac:dyDescent="0.25">
      <c r="AE6122" s="3" t="str">
        <f t="shared" si="173"/>
        <v>RA_566_121_4_202526</v>
      </c>
      <c r="AF6122" s="3">
        <v>202526</v>
      </c>
      <c r="AG6122" s="3" t="s">
        <v>193</v>
      </c>
      <c r="AH6122" s="3">
        <v>566</v>
      </c>
      <c r="AI6122" s="3">
        <v>121</v>
      </c>
      <c r="AJ6122" s="3" t="s">
        <v>3839</v>
      </c>
      <c r="AK6122" s="3">
        <v>4</v>
      </c>
      <c r="AL6122" s="3">
        <v>0</v>
      </c>
    </row>
    <row r="6123" spans="31:38" x14ac:dyDescent="0.25">
      <c r="AE6123" s="3" t="str">
        <f t="shared" si="173"/>
        <v>RA_568_121_4_202526</v>
      </c>
      <c r="AF6123" s="3">
        <v>202526</v>
      </c>
      <c r="AG6123" s="3" t="s">
        <v>193</v>
      </c>
      <c r="AH6123" s="3">
        <v>568</v>
      </c>
      <c r="AI6123" s="3">
        <v>121</v>
      </c>
      <c r="AJ6123" s="3" t="s">
        <v>3839</v>
      </c>
      <c r="AK6123" s="3">
        <v>4</v>
      </c>
      <c r="AL6123" s="3">
        <v>0</v>
      </c>
    </row>
    <row r="6124" spans="31:38" x14ac:dyDescent="0.25">
      <c r="AE6124" s="3" t="str">
        <f t="shared" si="173"/>
        <v>RA_544_121_4_202526</v>
      </c>
      <c r="AF6124" s="3">
        <v>202526</v>
      </c>
      <c r="AG6124" s="3" t="s">
        <v>193</v>
      </c>
      <c r="AH6124" s="3">
        <v>544</v>
      </c>
      <c r="AI6124" s="3">
        <v>121</v>
      </c>
      <c r="AJ6124" s="3" t="s">
        <v>3839</v>
      </c>
      <c r="AK6124" s="3">
        <v>4</v>
      </c>
      <c r="AL6124" s="3">
        <v>11461.254000000001</v>
      </c>
    </row>
    <row r="6125" spans="31:38" x14ac:dyDescent="0.25">
      <c r="AE6125" s="3" t="str">
        <f t="shared" si="173"/>
        <v>RA_574_121_4_202526</v>
      </c>
      <c r="AF6125" s="3">
        <v>202526</v>
      </c>
      <c r="AG6125" s="3" t="s">
        <v>193</v>
      </c>
      <c r="AH6125" s="3">
        <v>574</v>
      </c>
      <c r="AI6125" s="3">
        <v>121</v>
      </c>
      <c r="AJ6125" s="3" t="s">
        <v>3839</v>
      </c>
      <c r="AK6125" s="3">
        <v>4</v>
      </c>
      <c r="AL6125" s="3">
        <v>-51787.800999999999</v>
      </c>
    </row>
    <row r="6126" spans="31:38" x14ac:dyDescent="0.25">
      <c r="AE6126" s="3" t="str">
        <f t="shared" si="173"/>
        <v>RA_550_121_4_202526</v>
      </c>
      <c r="AF6126" s="3">
        <v>202526</v>
      </c>
      <c r="AG6126" s="3" t="s">
        <v>193</v>
      </c>
      <c r="AH6126" s="3">
        <v>550</v>
      </c>
      <c r="AI6126" s="3">
        <v>121</v>
      </c>
      <c r="AJ6126" s="3" t="s">
        <v>3839</v>
      </c>
      <c r="AK6126" s="3">
        <v>4</v>
      </c>
      <c r="AL6126" s="3">
        <v>10629.188</v>
      </c>
    </row>
    <row r="6127" spans="31:38" x14ac:dyDescent="0.25">
      <c r="AE6127" s="3" t="str">
        <f t="shared" si="173"/>
        <v>RA_582_121_4_202526</v>
      </c>
      <c r="AF6127" s="3">
        <v>202526</v>
      </c>
      <c r="AG6127" s="3" t="s">
        <v>193</v>
      </c>
      <c r="AH6127" s="3">
        <v>582</v>
      </c>
      <c r="AI6127" s="3">
        <v>121</v>
      </c>
      <c r="AJ6127" s="3" t="s">
        <v>3839</v>
      </c>
      <c r="AK6127" s="3">
        <v>4</v>
      </c>
      <c r="AL6127" s="3">
        <v>0</v>
      </c>
    </row>
    <row r="6128" spans="31:38" x14ac:dyDescent="0.25">
      <c r="AE6128" s="3" t="str">
        <f t="shared" si="173"/>
        <v>RA_584_121_4_202526</v>
      </c>
      <c r="AF6128" s="3">
        <v>202526</v>
      </c>
      <c r="AG6128" s="3" t="s">
        <v>193</v>
      </c>
      <c r="AH6128" s="3">
        <v>584</v>
      </c>
      <c r="AI6128" s="3">
        <v>121</v>
      </c>
      <c r="AJ6128" s="3" t="s">
        <v>3839</v>
      </c>
      <c r="AK6128" s="3">
        <v>4</v>
      </c>
      <c r="AL6128" s="3">
        <v>0</v>
      </c>
    </row>
    <row r="6129" spans="31:38" x14ac:dyDescent="0.25">
      <c r="AE6129" s="3" t="str">
        <f t="shared" si="173"/>
        <v>RA_586_121_4_202526</v>
      </c>
      <c r="AF6129" s="3">
        <v>202526</v>
      </c>
      <c r="AG6129" s="3" t="s">
        <v>193</v>
      </c>
      <c r="AH6129" s="3">
        <v>586</v>
      </c>
      <c r="AI6129" s="3">
        <v>121</v>
      </c>
      <c r="AJ6129" s="3" t="s">
        <v>3839</v>
      </c>
      <c r="AK6129" s="3">
        <v>4</v>
      </c>
      <c r="AL6129" s="3">
        <v>0</v>
      </c>
    </row>
    <row r="6130" spans="31:38" x14ac:dyDescent="0.25">
      <c r="AE6130" s="3" t="str">
        <f t="shared" si="173"/>
        <v>RA_572_121_4_202526</v>
      </c>
      <c r="AF6130" s="3">
        <v>202526</v>
      </c>
      <c r="AG6130" s="3" t="s">
        <v>193</v>
      </c>
      <c r="AH6130" s="3">
        <v>572</v>
      </c>
      <c r="AI6130" s="3">
        <v>121</v>
      </c>
      <c r="AJ6130" s="3" t="s">
        <v>3839</v>
      </c>
      <c r="AK6130" s="3">
        <v>4</v>
      </c>
      <c r="AL6130" s="3">
        <v>-72874</v>
      </c>
    </row>
    <row r="6131" spans="31:38" x14ac:dyDescent="0.25">
      <c r="AE6131" s="3" t="str">
        <f t="shared" si="173"/>
        <v>RA_516_121_4_202526</v>
      </c>
      <c r="AF6131" s="3">
        <v>202526</v>
      </c>
      <c r="AG6131" s="3" t="s">
        <v>193</v>
      </c>
      <c r="AH6131" s="3">
        <v>516</v>
      </c>
      <c r="AI6131" s="3">
        <v>121</v>
      </c>
      <c r="AJ6131" s="3" t="s">
        <v>3839</v>
      </c>
      <c r="AK6131" s="3">
        <v>4</v>
      </c>
      <c r="AL6131" s="3">
        <v>8562.3109999999997</v>
      </c>
    </row>
    <row r="6132" spans="31:38" x14ac:dyDescent="0.25">
      <c r="AE6132" s="3" t="str">
        <f t="shared" si="173"/>
        <v>RA_562_121_4_202526</v>
      </c>
      <c r="AF6132" s="3">
        <v>202526</v>
      </c>
      <c r="AG6132" s="3" t="s">
        <v>193</v>
      </c>
      <c r="AH6132" s="3">
        <v>562</v>
      </c>
      <c r="AI6132" s="3">
        <v>121</v>
      </c>
      <c r="AJ6132" s="3" t="s">
        <v>3839</v>
      </c>
      <c r="AK6132" s="3">
        <v>4</v>
      </c>
      <c r="AL6132" s="3">
        <v>0</v>
      </c>
    </row>
    <row r="6133" spans="31:38" x14ac:dyDescent="0.25">
      <c r="AE6133" s="3" t="str">
        <f t="shared" si="173"/>
        <v>RA_514_121_4_202526</v>
      </c>
      <c r="AF6133" s="3">
        <v>202526</v>
      </c>
      <c r="AG6133" s="3" t="s">
        <v>193</v>
      </c>
      <c r="AH6133" s="3">
        <v>514</v>
      </c>
      <c r="AI6133" s="3">
        <v>121</v>
      </c>
      <c r="AJ6133" s="3" t="s">
        <v>3839</v>
      </c>
      <c r="AK6133" s="3">
        <v>4</v>
      </c>
      <c r="AL6133" s="3">
        <v>8918.7690000000002</v>
      </c>
    </row>
    <row r="6134" spans="31:38" x14ac:dyDescent="0.25">
      <c r="AE6134" s="3" t="str">
        <f t="shared" si="173"/>
        <v>RA_542_121_4_202526</v>
      </c>
      <c r="AF6134" s="3">
        <v>202526</v>
      </c>
      <c r="AG6134" s="3" t="s">
        <v>193</v>
      </c>
      <c r="AH6134" s="3">
        <v>542</v>
      </c>
      <c r="AI6134" s="3">
        <v>121</v>
      </c>
      <c r="AJ6134" s="3" t="s">
        <v>3839</v>
      </c>
      <c r="AK6134" s="3">
        <v>4</v>
      </c>
      <c r="AL6134" s="3">
        <v>3806.17</v>
      </c>
    </row>
    <row r="6135" spans="31:38" x14ac:dyDescent="0.25">
      <c r="AE6135" s="3" t="str">
        <f t="shared" si="173"/>
        <v>RA_518_121_4_202526</v>
      </c>
      <c r="AF6135" s="3">
        <v>202526</v>
      </c>
      <c r="AG6135" s="3" t="s">
        <v>193</v>
      </c>
      <c r="AH6135" s="3">
        <v>518</v>
      </c>
      <c r="AI6135" s="3">
        <v>121</v>
      </c>
      <c r="AJ6135" s="3" t="s">
        <v>3839</v>
      </c>
      <c r="AK6135" s="3">
        <v>4</v>
      </c>
      <c r="AL6135" s="3">
        <v>7271.0420000000004</v>
      </c>
    </row>
    <row r="6136" spans="31:38" x14ac:dyDescent="0.25">
      <c r="AE6136" s="3" t="str">
        <f t="shared" si="173"/>
        <v>RA_520_121_4_202526</v>
      </c>
      <c r="AF6136" s="3">
        <v>202526</v>
      </c>
      <c r="AG6136" s="3" t="s">
        <v>193</v>
      </c>
      <c r="AH6136" s="3">
        <v>520</v>
      </c>
      <c r="AI6136" s="3">
        <v>121</v>
      </c>
      <c r="AJ6136" s="3" t="s">
        <v>3839</v>
      </c>
      <c r="AK6136" s="3">
        <v>4</v>
      </c>
      <c r="AL6136" s="3">
        <v>11660.788999999999</v>
      </c>
    </row>
    <row r="6137" spans="31:38" x14ac:dyDescent="0.25">
      <c r="AE6137" s="3" t="str">
        <f t="shared" si="173"/>
        <v>RA_522_121_4_202526</v>
      </c>
      <c r="AF6137" s="3">
        <v>202526</v>
      </c>
      <c r="AG6137" s="3" t="s">
        <v>193</v>
      </c>
      <c r="AH6137" s="3">
        <v>522</v>
      </c>
      <c r="AI6137" s="3">
        <v>121</v>
      </c>
      <c r="AJ6137" s="3" t="s">
        <v>3839</v>
      </c>
      <c r="AK6137" s="3">
        <v>4</v>
      </c>
      <c r="AL6137" s="3">
        <v>10189.233</v>
      </c>
    </row>
    <row r="6138" spans="31:38" x14ac:dyDescent="0.25">
      <c r="AE6138" s="3" t="str">
        <f t="shared" si="173"/>
        <v>RA_524_121_4_202526</v>
      </c>
      <c r="AF6138" s="3">
        <v>202526</v>
      </c>
      <c r="AG6138" s="3" t="s">
        <v>193</v>
      </c>
      <c r="AH6138" s="3">
        <v>524</v>
      </c>
      <c r="AI6138" s="3">
        <v>121</v>
      </c>
      <c r="AJ6138" s="3" t="s">
        <v>3839</v>
      </c>
      <c r="AK6138" s="3">
        <v>4</v>
      </c>
      <c r="AL6138" s="3">
        <v>10739.875</v>
      </c>
    </row>
    <row r="6139" spans="31:38" x14ac:dyDescent="0.25">
      <c r="AE6139" s="3" t="str">
        <f t="shared" si="173"/>
        <v>RA_526_121_4_202526</v>
      </c>
      <c r="AF6139" s="3">
        <v>202526</v>
      </c>
      <c r="AG6139" s="3" t="s">
        <v>193</v>
      </c>
      <c r="AH6139" s="3">
        <v>526</v>
      </c>
      <c r="AI6139" s="3">
        <v>121</v>
      </c>
      <c r="AJ6139" s="3" t="s">
        <v>3839</v>
      </c>
      <c r="AK6139" s="3">
        <v>4</v>
      </c>
      <c r="AL6139" s="3">
        <v>5835.7169999999996</v>
      </c>
    </row>
    <row r="6140" spans="31:38" x14ac:dyDescent="0.25">
      <c r="AE6140" s="3" t="str">
        <f t="shared" si="173"/>
        <v>RA_538_121_4_202526</v>
      </c>
      <c r="AF6140" s="3">
        <v>202526</v>
      </c>
      <c r="AG6140" s="3" t="s">
        <v>193</v>
      </c>
      <c r="AH6140" s="3">
        <v>538</v>
      </c>
      <c r="AI6140" s="3">
        <v>121</v>
      </c>
      <c r="AJ6140" s="3" t="s">
        <v>3839</v>
      </c>
      <c r="AK6140" s="3">
        <v>4</v>
      </c>
      <c r="AL6140" s="3">
        <v>8752.1839999999993</v>
      </c>
    </row>
    <row r="6141" spans="31:38" x14ac:dyDescent="0.25">
      <c r="AE6141" s="3" t="str">
        <f t="shared" si="173"/>
        <v>RA_512_121_4_202526</v>
      </c>
      <c r="AF6141" s="3">
        <v>202526</v>
      </c>
      <c r="AG6141" s="3" t="s">
        <v>193</v>
      </c>
      <c r="AH6141" s="3">
        <v>512</v>
      </c>
      <c r="AI6141" s="3">
        <v>121</v>
      </c>
      <c r="AJ6141" s="3" t="s">
        <v>3839</v>
      </c>
      <c r="AK6141" s="3">
        <v>4</v>
      </c>
      <c r="AL6141" s="3">
        <v>5185.6580000000004</v>
      </c>
    </row>
    <row r="6142" spans="31:38" x14ac:dyDescent="0.25">
      <c r="AE6142" s="3" t="str">
        <f t="shared" si="173"/>
        <v>RA_528_121_4_202526</v>
      </c>
      <c r="AF6142" s="3">
        <v>202526</v>
      </c>
      <c r="AG6142" s="3" t="s">
        <v>193</v>
      </c>
      <c r="AH6142" s="3">
        <v>528</v>
      </c>
      <c r="AI6142" s="3">
        <v>121</v>
      </c>
      <c r="AJ6142" s="3" t="s">
        <v>3839</v>
      </c>
      <c r="AK6142" s="3">
        <v>4</v>
      </c>
      <c r="AL6142" s="3">
        <v>9986.3050000000003</v>
      </c>
    </row>
    <row r="6143" spans="31:38" x14ac:dyDescent="0.25">
      <c r="AE6143" s="3" t="str">
        <f t="shared" si="173"/>
        <v>RA_540_121_4_202526</v>
      </c>
      <c r="AF6143" s="3">
        <v>202526</v>
      </c>
      <c r="AG6143" s="3" t="s">
        <v>193</v>
      </c>
      <c r="AH6143" s="3">
        <v>540</v>
      </c>
      <c r="AI6143" s="3">
        <v>121</v>
      </c>
      <c r="AJ6143" s="3" t="s">
        <v>3839</v>
      </c>
      <c r="AK6143" s="3">
        <v>4</v>
      </c>
      <c r="AL6143" s="3">
        <v>15666.795</v>
      </c>
    </row>
    <row r="6144" spans="31:38" x14ac:dyDescent="0.25">
      <c r="AE6144" s="3" t="str">
        <f t="shared" si="173"/>
        <v>RA_536_121_4_202526</v>
      </c>
      <c r="AF6144" s="3">
        <v>202526</v>
      </c>
      <c r="AG6144" s="3" t="s">
        <v>193</v>
      </c>
      <c r="AH6144" s="3">
        <v>536</v>
      </c>
      <c r="AI6144" s="3">
        <v>121</v>
      </c>
      <c r="AJ6144" s="3" t="s">
        <v>3839</v>
      </c>
      <c r="AK6144" s="3">
        <v>4</v>
      </c>
      <c r="AL6144" s="3">
        <v>9532.3469999999998</v>
      </c>
    </row>
    <row r="6145" spans="31:38" x14ac:dyDescent="0.25">
      <c r="AE6145" s="3" t="str">
        <f t="shared" si="173"/>
        <v>RA_534_121_4_202526</v>
      </c>
      <c r="AF6145" s="3">
        <v>202526</v>
      </c>
      <c r="AG6145" s="3" t="s">
        <v>193</v>
      </c>
      <c r="AH6145" s="3">
        <v>534</v>
      </c>
      <c r="AI6145" s="3">
        <v>121</v>
      </c>
      <c r="AJ6145" s="3" t="s">
        <v>3839</v>
      </c>
      <c r="AK6145" s="3">
        <v>4</v>
      </c>
      <c r="AL6145" s="3">
        <v>11415.636</v>
      </c>
    </row>
    <row r="6146" spans="31:38" x14ac:dyDescent="0.25">
      <c r="AE6146" s="3" t="str">
        <f t="shared" si="173"/>
        <v>RA_532_121_4_202526</v>
      </c>
      <c r="AF6146" s="3">
        <v>202526</v>
      </c>
      <c r="AG6146" s="3" t="s">
        <v>193</v>
      </c>
      <c r="AH6146" s="3">
        <v>532</v>
      </c>
      <c r="AI6146" s="3">
        <v>121</v>
      </c>
      <c r="AJ6146" s="3" t="s">
        <v>3839</v>
      </c>
      <c r="AK6146" s="3">
        <v>4</v>
      </c>
      <c r="AL6146" s="3">
        <v>19711.381000000001</v>
      </c>
    </row>
    <row r="6147" spans="31:38" x14ac:dyDescent="0.25">
      <c r="AE6147" s="3" t="str">
        <f t="shared" si="173"/>
        <v>RA_530_121_4_202526</v>
      </c>
      <c r="AF6147" s="3">
        <v>202526</v>
      </c>
      <c r="AG6147" s="3" t="s">
        <v>193</v>
      </c>
      <c r="AH6147" s="3">
        <v>530</v>
      </c>
      <c r="AI6147" s="3">
        <v>121</v>
      </c>
      <c r="AJ6147" s="3" t="s">
        <v>3839</v>
      </c>
      <c r="AK6147" s="3">
        <v>4</v>
      </c>
      <c r="AL6147" s="3">
        <v>15185.085999999999</v>
      </c>
    </row>
    <row r="6148" spans="31:38" x14ac:dyDescent="0.25">
      <c r="AE6148" s="3" t="str">
        <f t="shared" ref="AE6148:AE6211" si="174">AG6148&amp;"_"&amp;AH6148&amp;"_"&amp;AI6148&amp;"_"&amp;AK6148&amp;"_"&amp;AF6148</f>
        <v>RA_564_122_4_202425</v>
      </c>
      <c r="AF6148" s="3">
        <v>202425</v>
      </c>
      <c r="AG6148" s="3" t="s">
        <v>193</v>
      </c>
      <c r="AH6148" s="3">
        <v>564</v>
      </c>
      <c r="AI6148" s="3">
        <v>122</v>
      </c>
      <c r="AJ6148" s="3" t="s">
        <v>3840</v>
      </c>
      <c r="AK6148" s="3">
        <v>4</v>
      </c>
      <c r="AL6148" s="3">
        <v>0</v>
      </c>
    </row>
    <row r="6149" spans="31:38" x14ac:dyDescent="0.25">
      <c r="AE6149" s="3" t="str">
        <f t="shared" si="174"/>
        <v>RA_546_122_4_202425</v>
      </c>
      <c r="AF6149" s="3">
        <v>202425</v>
      </c>
      <c r="AG6149" s="3" t="s">
        <v>193</v>
      </c>
      <c r="AH6149" s="3">
        <v>546</v>
      </c>
      <c r="AI6149" s="3">
        <v>122</v>
      </c>
      <c r="AJ6149" s="3" t="s">
        <v>3840</v>
      </c>
      <c r="AK6149" s="3">
        <v>4</v>
      </c>
      <c r="AL6149" s="3">
        <v>32.130000000000003</v>
      </c>
    </row>
    <row r="6150" spans="31:38" x14ac:dyDescent="0.25">
      <c r="AE6150" s="3" t="str">
        <f t="shared" si="174"/>
        <v>RA_548_122_4_202425</v>
      </c>
      <c r="AF6150" s="3">
        <v>202425</v>
      </c>
      <c r="AG6150" s="3" t="s">
        <v>193</v>
      </c>
      <c r="AH6150" s="3">
        <v>548</v>
      </c>
      <c r="AI6150" s="3">
        <v>122</v>
      </c>
      <c r="AJ6150" s="3" t="s">
        <v>3840</v>
      </c>
      <c r="AK6150" s="3">
        <v>4</v>
      </c>
      <c r="AL6150" s="3">
        <v>116.083</v>
      </c>
    </row>
    <row r="6151" spans="31:38" x14ac:dyDescent="0.25">
      <c r="AE6151" s="3" t="str">
        <f t="shared" si="174"/>
        <v>RA_550_122_4_202425</v>
      </c>
      <c r="AF6151" s="3">
        <v>202425</v>
      </c>
      <c r="AG6151" s="3" t="s">
        <v>193</v>
      </c>
      <c r="AH6151" s="3">
        <v>550</v>
      </c>
      <c r="AI6151" s="3">
        <v>122</v>
      </c>
      <c r="AJ6151" s="3" t="s">
        <v>3840</v>
      </c>
      <c r="AK6151" s="3">
        <v>4</v>
      </c>
      <c r="AL6151" s="3">
        <v>0</v>
      </c>
    </row>
    <row r="6152" spans="31:38" x14ac:dyDescent="0.25">
      <c r="AE6152" s="3" t="str">
        <f t="shared" si="174"/>
        <v>RA_552_122_4_202425</v>
      </c>
      <c r="AF6152" s="3">
        <v>202425</v>
      </c>
      <c r="AG6152" s="3" t="s">
        <v>193</v>
      </c>
      <c r="AH6152" s="3">
        <v>552</v>
      </c>
      <c r="AI6152" s="3">
        <v>122</v>
      </c>
      <c r="AJ6152" s="3" t="s">
        <v>3840</v>
      </c>
      <c r="AK6152" s="3">
        <v>4</v>
      </c>
      <c r="AL6152" s="3">
        <v>0</v>
      </c>
    </row>
    <row r="6153" spans="31:38" x14ac:dyDescent="0.25">
      <c r="AE6153" s="3" t="str">
        <f t="shared" si="174"/>
        <v>RA_562_122_4_202425</v>
      </c>
      <c r="AF6153" s="3">
        <v>202425</v>
      </c>
      <c r="AG6153" s="3" t="s">
        <v>193</v>
      </c>
      <c r="AH6153" s="3">
        <v>562</v>
      </c>
      <c r="AI6153" s="3">
        <v>122</v>
      </c>
      <c r="AJ6153" s="3" t="s">
        <v>3840</v>
      </c>
      <c r="AK6153" s="3">
        <v>4</v>
      </c>
      <c r="AL6153" s="3">
        <v>0</v>
      </c>
    </row>
    <row r="6154" spans="31:38" x14ac:dyDescent="0.25">
      <c r="AE6154" s="3" t="str">
        <f t="shared" si="174"/>
        <v>RA_545_122_4_202425</v>
      </c>
      <c r="AF6154" s="3">
        <v>202425</v>
      </c>
      <c r="AG6154" s="3" t="s">
        <v>193</v>
      </c>
      <c r="AH6154" s="3">
        <v>545</v>
      </c>
      <c r="AI6154" s="3">
        <v>122</v>
      </c>
      <c r="AJ6154" s="3" t="s">
        <v>3840</v>
      </c>
      <c r="AK6154" s="3">
        <v>4</v>
      </c>
      <c r="AL6154" s="3">
        <v>31.82</v>
      </c>
    </row>
    <row r="6155" spans="31:38" x14ac:dyDescent="0.25">
      <c r="AE6155" s="3" t="str">
        <f t="shared" si="174"/>
        <v>RA_566_122_4_202425</v>
      </c>
      <c r="AF6155" s="3">
        <v>202425</v>
      </c>
      <c r="AG6155" s="3" t="s">
        <v>193</v>
      </c>
      <c r="AH6155" s="3">
        <v>566</v>
      </c>
      <c r="AI6155" s="3">
        <v>122</v>
      </c>
      <c r="AJ6155" s="3" t="s">
        <v>3840</v>
      </c>
      <c r="AK6155" s="3">
        <v>4</v>
      </c>
      <c r="AL6155" s="3">
        <v>0</v>
      </c>
    </row>
    <row r="6156" spans="31:38" x14ac:dyDescent="0.25">
      <c r="AE6156" s="3" t="str">
        <f t="shared" si="174"/>
        <v>RA_568_122_4_202425</v>
      </c>
      <c r="AF6156" s="3">
        <v>202425</v>
      </c>
      <c r="AG6156" s="3" t="s">
        <v>193</v>
      </c>
      <c r="AH6156" s="3">
        <v>568</v>
      </c>
      <c r="AI6156" s="3">
        <v>122</v>
      </c>
      <c r="AJ6156" s="3" t="s">
        <v>3840</v>
      </c>
      <c r="AK6156" s="3">
        <v>4</v>
      </c>
      <c r="AL6156" s="3">
        <v>0</v>
      </c>
    </row>
    <row r="6157" spans="31:38" x14ac:dyDescent="0.25">
      <c r="AE6157" s="3" t="str">
        <f t="shared" si="174"/>
        <v>RA_572_122_4_202425</v>
      </c>
      <c r="AF6157" s="3">
        <v>202425</v>
      </c>
      <c r="AG6157" s="3" t="s">
        <v>193</v>
      </c>
      <c r="AH6157" s="3">
        <v>572</v>
      </c>
      <c r="AI6157" s="3">
        <v>122</v>
      </c>
      <c r="AJ6157" s="3" t="s">
        <v>3840</v>
      </c>
      <c r="AK6157" s="3">
        <v>4</v>
      </c>
      <c r="AL6157" s="3">
        <v>0</v>
      </c>
    </row>
    <row r="6158" spans="31:38" x14ac:dyDescent="0.25">
      <c r="AE6158" s="3" t="str">
        <f t="shared" si="174"/>
        <v>RA_574_122_4_202425</v>
      </c>
      <c r="AF6158" s="3">
        <v>202425</v>
      </c>
      <c r="AG6158" s="3" t="s">
        <v>193</v>
      </c>
      <c r="AH6158" s="3">
        <v>574</v>
      </c>
      <c r="AI6158" s="3">
        <v>122</v>
      </c>
      <c r="AJ6158" s="3" t="s">
        <v>3840</v>
      </c>
      <c r="AK6158" s="3">
        <v>4</v>
      </c>
      <c r="AL6158" s="3">
        <v>0</v>
      </c>
    </row>
    <row r="6159" spans="31:38" x14ac:dyDescent="0.25">
      <c r="AE6159" s="3" t="str">
        <f t="shared" si="174"/>
        <v>RA_576_122_4_202425</v>
      </c>
      <c r="AF6159" s="3">
        <v>202425</v>
      </c>
      <c r="AG6159" s="3" t="s">
        <v>193</v>
      </c>
      <c r="AH6159" s="3">
        <v>576</v>
      </c>
      <c r="AI6159" s="3">
        <v>122</v>
      </c>
      <c r="AJ6159" s="3" t="s">
        <v>3840</v>
      </c>
      <c r="AK6159" s="3">
        <v>4</v>
      </c>
      <c r="AL6159" s="3">
        <v>0</v>
      </c>
    </row>
    <row r="6160" spans="31:38" x14ac:dyDescent="0.25">
      <c r="AE6160" s="3" t="str">
        <f t="shared" si="174"/>
        <v>RA_582_122_4_202425</v>
      </c>
      <c r="AF6160" s="3">
        <v>202425</v>
      </c>
      <c r="AG6160" s="3" t="s">
        <v>193</v>
      </c>
      <c r="AH6160" s="3">
        <v>582</v>
      </c>
      <c r="AI6160" s="3">
        <v>122</v>
      </c>
      <c r="AJ6160" s="3" t="s">
        <v>3840</v>
      </c>
      <c r="AK6160" s="3">
        <v>4</v>
      </c>
      <c r="AL6160" s="3">
        <v>-1036</v>
      </c>
    </row>
    <row r="6161" spans="31:38" x14ac:dyDescent="0.25">
      <c r="AE6161" s="3" t="str">
        <f t="shared" si="174"/>
        <v>RA_586_122_4_202425</v>
      </c>
      <c r="AF6161" s="3">
        <v>202425</v>
      </c>
      <c r="AG6161" s="3" t="s">
        <v>193</v>
      </c>
      <c r="AH6161" s="3">
        <v>586</v>
      </c>
      <c r="AI6161" s="3">
        <v>122</v>
      </c>
      <c r="AJ6161" s="3" t="s">
        <v>3840</v>
      </c>
      <c r="AK6161" s="3">
        <v>4</v>
      </c>
      <c r="AL6161" s="3">
        <v>-1373.2619999999999</v>
      </c>
    </row>
    <row r="6162" spans="31:38" x14ac:dyDescent="0.25">
      <c r="AE6162" s="3" t="str">
        <f t="shared" si="174"/>
        <v>RA_544_122_4_202425</v>
      </c>
      <c r="AF6162" s="3">
        <v>202425</v>
      </c>
      <c r="AG6162" s="3" t="s">
        <v>193</v>
      </c>
      <c r="AH6162" s="3">
        <v>544</v>
      </c>
      <c r="AI6162" s="3">
        <v>122</v>
      </c>
      <c r="AJ6162" s="3" t="s">
        <v>3840</v>
      </c>
      <c r="AK6162" s="3">
        <v>4</v>
      </c>
      <c r="AL6162" s="3">
        <v>0</v>
      </c>
    </row>
    <row r="6163" spans="31:38" x14ac:dyDescent="0.25">
      <c r="AE6163" s="3" t="str">
        <f t="shared" si="174"/>
        <v>RA_584_122_4_202425</v>
      </c>
      <c r="AF6163" s="3">
        <v>202425</v>
      </c>
      <c r="AG6163" s="3" t="s">
        <v>193</v>
      </c>
      <c r="AH6163" s="3">
        <v>584</v>
      </c>
      <c r="AI6163" s="3">
        <v>122</v>
      </c>
      <c r="AJ6163" s="3" t="s">
        <v>3840</v>
      </c>
      <c r="AK6163" s="3">
        <v>4</v>
      </c>
      <c r="AL6163" s="3">
        <v>-1083</v>
      </c>
    </row>
    <row r="6164" spans="31:38" x14ac:dyDescent="0.25">
      <c r="AE6164" s="3" t="str">
        <f t="shared" si="174"/>
        <v>RA_512_122_4_202425</v>
      </c>
      <c r="AF6164" s="3">
        <v>202425</v>
      </c>
      <c r="AG6164" s="3" t="s">
        <v>193</v>
      </c>
      <c r="AH6164" s="3">
        <v>512</v>
      </c>
      <c r="AI6164" s="3">
        <v>122</v>
      </c>
      <c r="AJ6164" s="3" t="s">
        <v>3840</v>
      </c>
      <c r="AK6164" s="3">
        <v>4</v>
      </c>
      <c r="AL6164" s="3">
        <v>0</v>
      </c>
    </row>
    <row r="6165" spans="31:38" x14ac:dyDescent="0.25">
      <c r="AE6165" s="3" t="str">
        <f t="shared" si="174"/>
        <v>RA_514_122_4_202425</v>
      </c>
      <c r="AF6165" s="3">
        <v>202425</v>
      </c>
      <c r="AG6165" s="3" t="s">
        <v>193</v>
      </c>
      <c r="AH6165" s="3">
        <v>514</v>
      </c>
      <c r="AI6165" s="3">
        <v>122</v>
      </c>
      <c r="AJ6165" s="3" t="s">
        <v>3840</v>
      </c>
      <c r="AK6165" s="3">
        <v>4</v>
      </c>
      <c r="AL6165" s="3">
        <v>1058.78</v>
      </c>
    </row>
    <row r="6166" spans="31:38" x14ac:dyDescent="0.25">
      <c r="AE6166" s="3" t="str">
        <f t="shared" si="174"/>
        <v>RA_516_122_4_202425</v>
      </c>
      <c r="AF6166" s="3">
        <v>202425</v>
      </c>
      <c r="AG6166" s="3" t="s">
        <v>193</v>
      </c>
      <c r="AH6166" s="3">
        <v>516</v>
      </c>
      <c r="AI6166" s="3">
        <v>122</v>
      </c>
      <c r="AJ6166" s="3" t="s">
        <v>3840</v>
      </c>
      <c r="AK6166" s="3">
        <v>4</v>
      </c>
      <c r="AL6166" s="3">
        <v>314.60000000000002</v>
      </c>
    </row>
    <row r="6167" spans="31:38" x14ac:dyDescent="0.25">
      <c r="AE6167" s="3" t="str">
        <f t="shared" si="174"/>
        <v>RA_518_122_4_202425</v>
      </c>
      <c r="AF6167" s="3">
        <v>202425</v>
      </c>
      <c r="AG6167" s="3" t="s">
        <v>193</v>
      </c>
      <c r="AH6167" s="3">
        <v>518</v>
      </c>
      <c r="AI6167" s="3">
        <v>122</v>
      </c>
      <c r="AJ6167" s="3" t="s">
        <v>3840</v>
      </c>
      <c r="AK6167" s="3">
        <v>4</v>
      </c>
      <c r="AL6167" s="3">
        <v>0</v>
      </c>
    </row>
    <row r="6168" spans="31:38" x14ac:dyDescent="0.25">
      <c r="AE6168" s="3" t="str">
        <f t="shared" si="174"/>
        <v>RA_520_122_4_202425</v>
      </c>
      <c r="AF6168" s="3">
        <v>202425</v>
      </c>
      <c r="AG6168" s="3" t="s">
        <v>193</v>
      </c>
      <c r="AH6168" s="3">
        <v>520</v>
      </c>
      <c r="AI6168" s="3">
        <v>122</v>
      </c>
      <c r="AJ6168" s="3" t="s">
        <v>3840</v>
      </c>
      <c r="AK6168" s="3">
        <v>4</v>
      </c>
      <c r="AL6168" s="3">
        <v>0</v>
      </c>
    </row>
    <row r="6169" spans="31:38" x14ac:dyDescent="0.25">
      <c r="AE6169" s="3" t="str">
        <f t="shared" si="174"/>
        <v>RA_522_122_4_202425</v>
      </c>
      <c r="AF6169" s="3">
        <v>202425</v>
      </c>
      <c r="AG6169" s="3" t="s">
        <v>193</v>
      </c>
      <c r="AH6169" s="3">
        <v>522</v>
      </c>
      <c r="AI6169" s="3">
        <v>122</v>
      </c>
      <c r="AJ6169" s="3" t="s">
        <v>3840</v>
      </c>
      <c r="AK6169" s="3">
        <v>4</v>
      </c>
      <c r="AL6169" s="3">
        <v>0</v>
      </c>
    </row>
    <row r="6170" spans="31:38" x14ac:dyDescent="0.25">
      <c r="AE6170" s="3" t="str">
        <f t="shared" si="174"/>
        <v>RA_524_122_4_202425</v>
      </c>
      <c r="AF6170" s="3">
        <v>202425</v>
      </c>
      <c r="AG6170" s="3" t="s">
        <v>193</v>
      </c>
      <c r="AH6170" s="3">
        <v>524</v>
      </c>
      <c r="AI6170" s="3">
        <v>122</v>
      </c>
      <c r="AJ6170" s="3" t="s">
        <v>3840</v>
      </c>
      <c r="AK6170" s="3">
        <v>4</v>
      </c>
      <c r="AL6170" s="3">
        <v>609.43799999999999</v>
      </c>
    </row>
    <row r="6171" spans="31:38" x14ac:dyDescent="0.25">
      <c r="AE6171" s="3" t="str">
        <f t="shared" si="174"/>
        <v>RA_526_122_4_202425</v>
      </c>
      <c r="AF6171" s="3">
        <v>202425</v>
      </c>
      <c r="AG6171" s="3" t="s">
        <v>193</v>
      </c>
      <c r="AH6171" s="3">
        <v>526</v>
      </c>
      <c r="AI6171" s="3">
        <v>122</v>
      </c>
      <c r="AJ6171" s="3" t="s">
        <v>3840</v>
      </c>
      <c r="AK6171" s="3">
        <v>4</v>
      </c>
      <c r="AL6171" s="3">
        <v>0</v>
      </c>
    </row>
    <row r="6172" spans="31:38" x14ac:dyDescent="0.25">
      <c r="AE6172" s="3" t="str">
        <f t="shared" si="174"/>
        <v>RA_530_122_4_202425</v>
      </c>
      <c r="AF6172" s="3">
        <v>202425</v>
      </c>
      <c r="AG6172" s="3" t="s">
        <v>193</v>
      </c>
      <c r="AH6172" s="3">
        <v>530</v>
      </c>
      <c r="AI6172" s="3">
        <v>122</v>
      </c>
      <c r="AJ6172" s="3" t="s">
        <v>3840</v>
      </c>
      <c r="AK6172" s="3">
        <v>4</v>
      </c>
      <c r="AL6172" s="3">
        <v>152.35400000000001</v>
      </c>
    </row>
    <row r="6173" spans="31:38" x14ac:dyDescent="0.25">
      <c r="AE6173" s="3" t="str">
        <f t="shared" si="174"/>
        <v>RA_532_122_4_202425</v>
      </c>
      <c r="AF6173" s="3">
        <v>202425</v>
      </c>
      <c r="AG6173" s="3" t="s">
        <v>193</v>
      </c>
      <c r="AH6173" s="3">
        <v>532</v>
      </c>
      <c r="AI6173" s="3">
        <v>122</v>
      </c>
      <c r="AJ6173" s="3" t="s">
        <v>3840</v>
      </c>
      <c r="AK6173" s="3">
        <v>4</v>
      </c>
      <c r="AL6173" s="3">
        <v>0</v>
      </c>
    </row>
    <row r="6174" spans="31:38" x14ac:dyDescent="0.25">
      <c r="AE6174" s="3" t="str">
        <f t="shared" si="174"/>
        <v>RA_534_122_4_202425</v>
      </c>
      <c r="AF6174" s="3">
        <v>202425</v>
      </c>
      <c r="AG6174" s="3" t="s">
        <v>193</v>
      </c>
      <c r="AH6174" s="3">
        <v>534</v>
      </c>
      <c r="AI6174" s="3">
        <v>122</v>
      </c>
      <c r="AJ6174" s="3" t="s">
        <v>3840</v>
      </c>
      <c r="AK6174" s="3">
        <v>4</v>
      </c>
      <c r="AL6174" s="3">
        <v>0</v>
      </c>
    </row>
    <row r="6175" spans="31:38" x14ac:dyDescent="0.25">
      <c r="AE6175" s="3" t="str">
        <f t="shared" si="174"/>
        <v>RA_536_122_4_202425</v>
      </c>
      <c r="AF6175" s="3">
        <v>202425</v>
      </c>
      <c r="AG6175" s="3" t="s">
        <v>193</v>
      </c>
      <c r="AH6175" s="3">
        <v>536</v>
      </c>
      <c r="AI6175" s="3">
        <v>122</v>
      </c>
      <c r="AJ6175" s="3" t="s">
        <v>3840</v>
      </c>
      <c r="AK6175" s="3">
        <v>4</v>
      </c>
      <c r="AL6175" s="3">
        <v>0</v>
      </c>
    </row>
    <row r="6176" spans="31:38" x14ac:dyDescent="0.25">
      <c r="AE6176" s="3" t="str">
        <f t="shared" si="174"/>
        <v>RA_538_122_4_202425</v>
      </c>
      <c r="AF6176" s="3">
        <v>202425</v>
      </c>
      <c r="AG6176" s="3" t="s">
        <v>193</v>
      </c>
      <c r="AH6176" s="3">
        <v>538</v>
      </c>
      <c r="AI6176" s="3">
        <v>122</v>
      </c>
      <c r="AJ6176" s="3" t="s">
        <v>3840</v>
      </c>
      <c r="AK6176" s="3">
        <v>4</v>
      </c>
      <c r="AL6176" s="3">
        <v>0</v>
      </c>
    </row>
    <row r="6177" spans="31:38" x14ac:dyDescent="0.25">
      <c r="AE6177" s="3" t="str">
        <f t="shared" si="174"/>
        <v>RA_540_122_4_202425</v>
      </c>
      <c r="AF6177" s="3">
        <v>202425</v>
      </c>
      <c r="AG6177" s="3" t="s">
        <v>193</v>
      </c>
      <c r="AH6177" s="3">
        <v>540</v>
      </c>
      <c r="AI6177" s="3">
        <v>122</v>
      </c>
      <c r="AJ6177" s="3" t="s">
        <v>3840</v>
      </c>
      <c r="AK6177" s="3">
        <v>4</v>
      </c>
      <c r="AL6177" s="3">
        <v>52.859000000000002</v>
      </c>
    </row>
    <row r="6178" spans="31:38" x14ac:dyDescent="0.25">
      <c r="AE6178" s="3" t="str">
        <f t="shared" si="174"/>
        <v>RA_528_122_4_202425</v>
      </c>
      <c r="AF6178" s="3">
        <v>202425</v>
      </c>
      <c r="AG6178" s="3" t="s">
        <v>193</v>
      </c>
      <c r="AH6178" s="3">
        <v>528</v>
      </c>
      <c r="AI6178" s="3">
        <v>122</v>
      </c>
      <c r="AJ6178" s="3" t="s">
        <v>3840</v>
      </c>
      <c r="AK6178" s="3">
        <v>4</v>
      </c>
      <c r="AL6178" s="3">
        <v>1083</v>
      </c>
    </row>
    <row r="6179" spans="31:38" x14ac:dyDescent="0.25">
      <c r="AE6179" s="3" t="str">
        <f t="shared" si="174"/>
        <v>RA_542_122_4_202425</v>
      </c>
      <c r="AF6179" s="3">
        <v>202425</v>
      </c>
      <c r="AG6179" s="3" t="s">
        <v>193</v>
      </c>
      <c r="AH6179" s="3">
        <v>542</v>
      </c>
      <c r="AI6179" s="3">
        <v>122</v>
      </c>
      <c r="AJ6179" s="3" t="s">
        <v>3840</v>
      </c>
      <c r="AK6179" s="3">
        <v>4</v>
      </c>
      <c r="AL6179" s="3">
        <v>41.46</v>
      </c>
    </row>
    <row r="6180" spans="31:38" x14ac:dyDescent="0.25">
      <c r="AE6180" s="3" t="str">
        <f t="shared" si="174"/>
        <v>RA_548_122_4_202526</v>
      </c>
      <c r="AF6180" s="3">
        <v>202526</v>
      </c>
      <c r="AG6180" s="3" t="s">
        <v>193</v>
      </c>
      <c r="AH6180" s="3">
        <v>548</v>
      </c>
      <c r="AI6180" s="3">
        <v>122</v>
      </c>
      <c r="AJ6180" s="3" t="s">
        <v>3840</v>
      </c>
      <c r="AK6180" s="3">
        <v>4</v>
      </c>
      <c r="AL6180" s="3">
        <v>121.9</v>
      </c>
    </row>
    <row r="6181" spans="31:38" x14ac:dyDescent="0.25">
      <c r="AE6181" s="3" t="str">
        <f t="shared" si="174"/>
        <v>RA_582_122_4_202526</v>
      </c>
      <c r="AF6181" s="3">
        <v>202526</v>
      </c>
      <c r="AG6181" s="3" t="s">
        <v>193</v>
      </c>
      <c r="AH6181" s="3">
        <v>582</v>
      </c>
      <c r="AI6181" s="3">
        <v>122</v>
      </c>
      <c r="AJ6181" s="3" t="s">
        <v>3840</v>
      </c>
      <c r="AK6181" s="3">
        <v>4</v>
      </c>
      <c r="AL6181" s="3">
        <v>-1088.288</v>
      </c>
    </row>
    <row r="6182" spans="31:38" x14ac:dyDescent="0.25">
      <c r="AE6182" s="3" t="str">
        <f t="shared" si="174"/>
        <v>RA_566_122_4_202526</v>
      </c>
      <c r="AF6182" s="3">
        <v>202526</v>
      </c>
      <c r="AG6182" s="3" t="s">
        <v>193</v>
      </c>
      <c r="AH6182" s="3">
        <v>566</v>
      </c>
      <c r="AI6182" s="3">
        <v>122</v>
      </c>
      <c r="AJ6182" s="3" t="s">
        <v>3840</v>
      </c>
      <c r="AK6182" s="3">
        <v>4</v>
      </c>
      <c r="AL6182" s="3">
        <v>0</v>
      </c>
    </row>
    <row r="6183" spans="31:38" x14ac:dyDescent="0.25">
      <c r="AE6183" s="3" t="str">
        <f t="shared" si="174"/>
        <v>RA_552_122_4_202526</v>
      </c>
      <c r="AF6183" s="3">
        <v>202526</v>
      </c>
      <c r="AG6183" s="3" t="s">
        <v>193</v>
      </c>
      <c r="AH6183" s="3">
        <v>552</v>
      </c>
      <c r="AI6183" s="3">
        <v>122</v>
      </c>
      <c r="AJ6183" s="3" t="s">
        <v>3840</v>
      </c>
      <c r="AK6183" s="3">
        <v>4</v>
      </c>
      <c r="AL6183" s="3">
        <v>0</v>
      </c>
    </row>
    <row r="6184" spans="31:38" x14ac:dyDescent="0.25">
      <c r="AE6184" s="3" t="str">
        <f t="shared" si="174"/>
        <v>RA_546_122_4_202526</v>
      </c>
      <c r="AF6184" s="3">
        <v>202526</v>
      </c>
      <c r="AG6184" s="3" t="s">
        <v>193</v>
      </c>
      <c r="AH6184" s="3">
        <v>546</v>
      </c>
      <c r="AI6184" s="3">
        <v>122</v>
      </c>
      <c r="AJ6184" s="3" t="s">
        <v>3840</v>
      </c>
      <c r="AK6184" s="3">
        <v>4</v>
      </c>
      <c r="AL6184" s="3">
        <v>33.700000000000003</v>
      </c>
    </row>
    <row r="6185" spans="31:38" x14ac:dyDescent="0.25">
      <c r="AE6185" s="3" t="str">
        <f t="shared" si="174"/>
        <v>RA_562_122_4_202526</v>
      </c>
      <c r="AF6185" s="3">
        <v>202526</v>
      </c>
      <c r="AG6185" s="3" t="s">
        <v>193</v>
      </c>
      <c r="AH6185" s="3">
        <v>562</v>
      </c>
      <c r="AI6185" s="3">
        <v>122</v>
      </c>
      <c r="AJ6185" s="3" t="s">
        <v>3840</v>
      </c>
      <c r="AK6185" s="3">
        <v>4</v>
      </c>
      <c r="AL6185" s="3">
        <v>0</v>
      </c>
    </row>
    <row r="6186" spans="31:38" x14ac:dyDescent="0.25">
      <c r="AE6186" s="3" t="str">
        <f t="shared" si="174"/>
        <v>RA_564_122_4_202526</v>
      </c>
      <c r="AF6186" s="3">
        <v>202526</v>
      </c>
      <c r="AG6186" s="3" t="s">
        <v>193</v>
      </c>
      <c r="AH6186" s="3">
        <v>564</v>
      </c>
      <c r="AI6186" s="3">
        <v>122</v>
      </c>
      <c r="AJ6186" s="3" t="s">
        <v>3840</v>
      </c>
      <c r="AK6186" s="3">
        <v>4</v>
      </c>
      <c r="AL6186" s="3">
        <v>0</v>
      </c>
    </row>
    <row r="6187" spans="31:38" x14ac:dyDescent="0.25">
      <c r="AE6187" s="3" t="str">
        <f t="shared" si="174"/>
        <v>RA_550_122_4_202526</v>
      </c>
      <c r="AF6187" s="3">
        <v>202526</v>
      </c>
      <c r="AG6187" s="3" t="s">
        <v>193</v>
      </c>
      <c r="AH6187" s="3">
        <v>550</v>
      </c>
      <c r="AI6187" s="3">
        <v>122</v>
      </c>
      <c r="AJ6187" s="3" t="s">
        <v>3840</v>
      </c>
      <c r="AK6187" s="3">
        <v>4</v>
      </c>
      <c r="AL6187" s="3">
        <v>0</v>
      </c>
    </row>
    <row r="6188" spans="31:38" x14ac:dyDescent="0.25">
      <c r="AE6188" s="3" t="str">
        <f t="shared" si="174"/>
        <v>RA_568_122_4_202526</v>
      </c>
      <c r="AF6188" s="3">
        <v>202526</v>
      </c>
      <c r="AG6188" s="3" t="s">
        <v>193</v>
      </c>
      <c r="AH6188" s="3">
        <v>568</v>
      </c>
      <c r="AI6188" s="3">
        <v>122</v>
      </c>
      <c r="AJ6188" s="3" t="s">
        <v>3840</v>
      </c>
      <c r="AK6188" s="3">
        <v>4</v>
      </c>
      <c r="AL6188" s="3">
        <v>0</v>
      </c>
    </row>
    <row r="6189" spans="31:38" x14ac:dyDescent="0.25">
      <c r="AE6189" s="3" t="str">
        <f t="shared" si="174"/>
        <v>RA_572_122_4_202526</v>
      </c>
      <c r="AF6189" s="3">
        <v>202526</v>
      </c>
      <c r="AG6189" s="3" t="s">
        <v>193</v>
      </c>
      <c r="AH6189" s="3">
        <v>572</v>
      </c>
      <c r="AI6189" s="3">
        <v>122</v>
      </c>
      <c r="AJ6189" s="3" t="s">
        <v>3840</v>
      </c>
      <c r="AK6189" s="3">
        <v>4</v>
      </c>
      <c r="AL6189" s="3">
        <v>0</v>
      </c>
    </row>
    <row r="6190" spans="31:38" x14ac:dyDescent="0.25">
      <c r="AE6190" s="3" t="str">
        <f t="shared" si="174"/>
        <v>RA_576_122_4_202526</v>
      </c>
      <c r="AF6190" s="3">
        <v>202526</v>
      </c>
      <c r="AG6190" s="3" t="s">
        <v>193</v>
      </c>
      <c r="AH6190" s="3">
        <v>576</v>
      </c>
      <c r="AI6190" s="3">
        <v>122</v>
      </c>
      <c r="AJ6190" s="3" t="s">
        <v>3840</v>
      </c>
      <c r="AK6190" s="3">
        <v>4</v>
      </c>
      <c r="AL6190" s="3">
        <v>0</v>
      </c>
    </row>
    <row r="6191" spans="31:38" x14ac:dyDescent="0.25">
      <c r="AE6191" s="3" t="str">
        <f t="shared" si="174"/>
        <v>RA_584_122_4_202526</v>
      </c>
      <c r="AF6191" s="3">
        <v>202526</v>
      </c>
      <c r="AG6191" s="3" t="s">
        <v>193</v>
      </c>
      <c r="AH6191" s="3">
        <v>584</v>
      </c>
      <c r="AI6191" s="3">
        <v>122</v>
      </c>
      <c r="AJ6191" s="3" t="s">
        <v>3840</v>
      </c>
      <c r="AK6191" s="3">
        <v>4</v>
      </c>
      <c r="AL6191" s="3">
        <v>-1137</v>
      </c>
    </row>
    <row r="6192" spans="31:38" x14ac:dyDescent="0.25">
      <c r="AE6192" s="3" t="str">
        <f t="shared" si="174"/>
        <v>RA_586_122_4_202526</v>
      </c>
      <c r="AF6192" s="3">
        <v>202526</v>
      </c>
      <c r="AG6192" s="3" t="s">
        <v>193</v>
      </c>
      <c r="AH6192" s="3">
        <v>586</v>
      </c>
      <c r="AI6192" s="3">
        <v>122</v>
      </c>
      <c r="AJ6192" s="3" t="s">
        <v>3840</v>
      </c>
      <c r="AK6192" s="3">
        <v>4</v>
      </c>
      <c r="AL6192" s="3">
        <v>-1441.9349999999999</v>
      </c>
    </row>
    <row r="6193" spans="31:38" x14ac:dyDescent="0.25">
      <c r="AE6193" s="3" t="str">
        <f t="shared" si="174"/>
        <v>RA_520_122_4_202526</v>
      </c>
      <c r="AF6193" s="3">
        <v>202526</v>
      </c>
      <c r="AG6193" s="3" t="s">
        <v>193</v>
      </c>
      <c r="AH6193" s="3">
        <v>520</v>
      </c>
      <c r="AI6193" s="3">
        <v>122</v>
      </c>
      <c r="AJ6193" s="3" t="s">
        <v>3840</v>
      </c>
      <c r="AK6193" s="3">
        <v>4</v>
      </c>
      <c r="AL6193" s="3">
        <v>0</v>
      </c>
    </row>
    <row r="6194" spans="31:38" x14ac:dyDescent="0.25">
      <c r="AE6194" s="3" t="str">
        <f t="shared" si="174"/>
        <v>RA_545_122_4_202526</v>
      </c>
      <c r="AF6194" s="3">
        <v>202526</v>
      </c>
      <c r="AG6194" s="3" t="s">
        <v>193</v>
      </c>
      <c r="AH6194" s="3">
        <v>545</v>
      </c>
      <c r="AI6194" s="3">
        <v>122</v>
      </c>
      <c r="AJ6194" s="3" t="s">
        <v>3840</v>
      </c>
      <c r="AK6194" s="3">
        <v>4</v>
      </c>
      <c r="AL6194" s="3">
        <v>33.700000000000003</v>
      </c>
    </row>
    <row r="6195" spans="31:38" x14ac:dyDescent="0.25">
      <c r="AE6195" s="3" t="str">
        <f t="shared" si="174"/>
        <v>RA_574_122_4_202526</v>
      </c>
      <c r="AF6195" s="3">
        <v>202526</v>
      </c>
      <c r="AG6195" s="3" t="s">
        <v>193</v>
      </c>
      <c r="AH6195" s="3">
        <v>574</v>
      </c>
      <c r="AI6195" s="3">
        <v>122</v>
      </c>
      <c r="AJ6195" s="3" t="s">
        <v>3840</v>
      </c>
      <c r="AK6195" s="3">
        <v>4</v>
      </c>
      <c r="AL6195" s="3">
        <v>0</v>
      </c>
    </row>
    <row r="6196" spans="31:38" x14ac:dyDescent="0.25">
      <c r="AE6196" s="3" t="str">
        <f t="shared" si="174"/>
        <v>RA_516_122_4_202526</v>
      </c>
      <c r="AF6196" s="3">
        <v>202526</v>
      </c>
      <c r="AG6196" s="3" t="s">
        <v>193</v>
      </c>
      <c r="AH6196" s="3">
        <v>516</v>
      </c>
      <c r="AI6196" s="3">
        <v>122</v>
      </c>
      <c r="AJ6196" s="3" t="s">
        <v>3840</v>
      </c>
      <c r="AK6196" s="3">
        <v>4</v>
      </c>
      <c r="AL6196" s="3">
        <v>330.20299999999997</v>
      </c>
    </row>
    <row r="6197" spans="31:38" x14ac:dyDescent="0.25">
      <c r="AE6197" s="3" t="str">
        <f t="shared" si="174"/>
        <v>RA_524_122_4_202526</v>
      </c>
      <c r="AF6197" s="3">
        <v>202526</v>
      </c>
      <c r="AG6197" s="3" t="s">
        <v>193</v>
      </c>
      <c r="AH6197" s="3">
        <v>524</v>
      </c>
      <c r="AI6197" s="3">
        <v>122</v>
      </c>
      <c r="AJ6197" s="3" t="s">
        <v>3840</v>
      </c>
      <c r="AK6197" s="3">
        <v>4</v>
      </c>
      <c r="AL6197" s="3">
        <v>639.9</v>
      </c>
    </row>
    <row r="6198" spans="31:38" x14ac:dyDescent="0.25">
      <c r="AE6198" s="3" t="str">
        <f t="shared" si="174"/>
        <v>RA_514_122_4_202526</v>
      </c>
      <c r="AF6198" s="3">
        <v>202526</v>
      </c>
      <c r="AG6198" s="3" t="s">
        <v>193</v>
      </c>
      <c r="AH6198" s="3">
        <v>514</v>
      </c>
      <c r="AI6198" s="3">
        <v>122</v>
      </c>
      <c r="AJ6198" s="3" t="s">
        <v>3840</v>
      </c>
      <c r="AK6198" s="3">
        <v>4</v>
      </c>
      <c r="AL6198" s="3">
        <v>1111.732</v>
      </c>
    </row>
    <row r="6199" spans="31:38" x14ac:dyDescent="0.25">
      <c r="AE6199" s="3" t="str">
        <f t="shared" si="174"/>
        <v>RA_544_122_4_202526</v>
      </c>
      <c r="AF6199" s="3">
        <v>202526</v>
      </c>
      <c r="AG6199" s="3" t="s">
        <v>193</v>
      </c>
      <c r="AH6199" s="3">
        <v>544</v>
      </c>
      <c r="AI6199" s="3">
        <v>122</v>
      </c>
      <c r="AJ6199" s="3" t="s">
        <v>3840</v>
      </c>
      <c r="AK6199" s="3">
        <v>4</v>
      </c>
      <c r="AL6199" s="3">
        <v>0</v>
      </c>
    </row>
    <row r="6200" spans="31:38" x14ac:dyDescent="0.25">
      <c r="AE6200" s="3" t="str">
        <f t="shared" si="174"/>
        <v>RA_518_122_4_202526</v>
      </c>
      <c r="AF6200" s="3">
        <v>202526</v>
      </c>
      <c r="AG6200" s="3" t="s">
        <v>193</v>
      </c>
      <c r="AH6200" s="3">
        <v>518</v>
      </c>
      <c r="AI6200" s="3">
        <v>122</v>
      </c>
      <c r="AJ6200" s="3" t="s">
        <v>3840</v>
      </c>
      <c r="AK6200" s="3">
        <v>4</v>
      </c>
      <c r="AL6200" s="3">
        <v>0</v>
      </c>
    </row>
    <row r="6201" spans="31:38" x14ac:dyDescent="0.25">
      <c r="AE6201" s="3" t="str">
        <f t="shared" si="174"/>
        <v>RA_522_122_4_202526</v>
      </c>
      <c r="AF6201" s="3">
        <v>202526</v>
      </c>
      <c r="AG6201" s="3" t="s">
        <v>193</v>
      </c>
      <c r="AH6201" s="3">
        <v>522</v>
      </c>
      <c r="AI6201" s="3">
        <v>122</v>
      </c>
      <c r="AJ6201" s="3" t="s">
        <v>3840</v>
      </c>
      <c r="AK6201" s="3">
        <v>4</v>
      </c>
      <c r="AL6201" s="3">
        <v>0</v>
      </c>
    </row>
    <row r="6202" spans="31:38" x14ac:dyDescent="0.25">
      <c r="AE6202" s="3" t="str">
        <f t="shared" si="174"/>
        <v>RA_526_122_4_202526</v>
      </c>
      <c r="AF6202" s="3">
        <v>202526</v>
      </c>
      <c r="AG6202" s="3" t="s">
        <v>193</v>
      </c>
      <c r="AH6202" s="3">
        <v>526</v>
      </c>
      <c r="AI6202" s="3">
        <v>122</v>
      </c>
      <c r="AJ6202" s="3" t="s">
        <v>3840</v>
      </c>
      <c r="AK6202" s="3">
        <v>4</v>
      </c>
      <c r="AL6202" s="3">
        <v>0</v>
      </c>
    </row>
    <row r="6203" spans="31:38" x14ac:dyDescent="0.25">
      <c r="AE6203" s="3" t="str">
        <f t="shared" si="174"/>
        <v>RA_528_122_4_202526</v>
      </c>
      <c r="AF6203" s="3">
        <v>202526</v>
      </c>
      <c r="AG6203" s="3" t="s">
        <v>193</v>
      </c>
      <c r="AH6203" s="3">
        <v>528</v>
      </c>
      <c r="AI6203" s="3">
        <v>122</v>
      </c>
      <c r="AJ6203" s="3" t="s">
        <v>3840</v>
      </c>
      <c r="AK6203" s="3">
        <v>4</v>
      </c>
      <c r="AL6203" s="3">
        <v>1137.1949999999999</v>
      </c>
    </row>
    <row r="6204" spans="31:38" x14ac:dyDescent="0.25">
      <c r="AE6204" s="3" t="str">
        <f t="shared" si="174"/>
        <v>RA_532_122_4_202526</v>
      </c>
      <c r="AF6204" s="3">
        <v>202526</v>
      </c>
      <c r="AG6204" s="3" t="s">
        <v>193</v>
      </c>
      <c r="AH6204" s="3">
        <v>532</v>
      </c>
      <c r="AI6204" s="3">
        <v>122</v>
      </c>
      <c r="AJ6204" s="3" t="s">
        <v>3840</v>
      </c>
      <c r="AK6204" s="3">
        <v>4</v>
      </c>
      <c r="AL6204" s="3">
        <v>0</v>
      </c>
    </row>
    <row r="6205" spans="31:38" x14ac:dyDescent="0.25">
      <c r="AE6205" s="3" t="str">
        <f t="shared" si="174"/>
        <v>RA_534_122_4_202526</v>
      </c>
      <c r="AF6205" s="3">
        <v>202526</v>
      </c>
      <c r="AG6205" s="3" t="s">
        <v>193</v>
      </c>
      <c r="AH6205" s="3">
        <v>534</v>
      </c>
      <c r="AI6205" s="3">
        <v>122</v>
      </c>
      <c r="AJ6205" s="3" t="s">
        <v>3840</v>
      </c>
      <c r="AK6205" s="3">
        <v>4</v>
      </c>
      <c r="AL6205" s="3">
        <v>0</v>
      </c>
    </row>
    <row r="6206" spans="31:38" x14ac:dyDescent="0.25">
      <c r="AE6206" s="3" t="str">
        <f t="shared" si="174"/>
        <v>RA_536_122_4_202526</v>
      </c>
      <c r="AF6206" s="3">
        <v>202526</v>
      </c>
      <c r="AG6206" s="3" t="s">
        <v>193</v>
      </c>
      <c r="AH6206" s="3">
        <v>536</v>
      </c>
      <c r="AI6206" s="3">
        <v>122</v>
      </c>
      <c r="AJ6206" s="3" t="s">
        <v>3840</v>
      </c>
      <c r="AK6206" s="3">
        <v>4</v>
      </c>
      <c r="AL6206" s="3">
        <v>0</v>
      </c>
    </row>
    <row r="6207" spans="31:38" x14ac:dyDescent="0.25">
      <c r="AE6207" s="3" t="str">
        <f t="shared" si="174"/>
        <v>RA_538_122_4_202526</v>
      </c>
      <c r="AF6207" s="3">
        <v>202526</v>
      </c>
      <c r="AG6207" s="3" t="s">
        <v>193</v>
      </c>
      <c r="AH6207" s="3">
        <v>538</v>
      </c>
      <c r="AI6207" s="3">
        <v>122</v>
      </c>
      <c r="AJ6207" s="3" t="s">
        <v>3840</v>
      </c>
      <c r="AK6207" s="3">
        <v>4</v>
      </c>
      <c r="AL6207" s="3">
        <v>0</v>
      </c>
    </row>
    <row r="6208" spans="31:38" x14ac:dyDescent="0.25">
      <c r="AE6208" s="3" t="str">
        <f t="shared" si="174"/>
        <v>RA_540_122_4_202526</v>
      </c>
      <c r="AF6208" s="3">
        <v>202526</v>
      </c>
      <c r="AG6208" s="3" t="s">
        <v>193</v>
      </c>
      <c r="AH6208" s="3">
        <v>540</v>
      </c>
      <c r="AI6208" s="3">
        <v>122</v>
      </c>
      <c r="AJ6208" s="3" t="s">
        <v>3840</v>
      </c>
      <c r="AK6208" s="3">
        <v>4</v>
      </c>
      <c r="AL6208" s="3">
        <v>55.5</v>
      </c>
    </row>
    <row r="6209" spans="31:38" x14ac:dyDescent="0.25">
      <c r="AE6209" s="3" t="str">
        <f t="shared" si="174"/>
        <v>RA_542_122_4_202526</v>
      </c>
      <c r="AF6209" s="3">
        <v>202526</v>
      </c>
      <c r="AG6209" s="3" t="s">
        <v>193</v>
      </c>
      <c r="AH6209" s="3">
        <v>542</v>
      </c>
      <c r="AI6209" s="3">
        <v>122</v>
      </c>
      <c r="AJ6209" s="3" t="s">
        <v>3840</v>
      </c>
      <c r="AK6209" s="3">
        <v>4</v>
      </c>
      <c r="AL6209" s="3">
        <v>43.5</v>
      </c>
    </row>
    <row r="6210" spans="31:38" x14ac:dyDescent="0.25">
      <c r="AE6210" s="3" t="str">
        <f t="shared" si="174"/>
        <v>RA_530_122_4_202526</v>
      </c>
      <c r="AF6210" s="3">
        <v>202526</v>
      </c>
      <c r="AG6210" s="3" t="s">
        <v>193</v>
      </c>
      <c r="AH6210" s="3">
        <v>530</v>
      </c>
      <c r="AI6210" s="3">
        <v>122</v>
      </c>
      <c r="AJ6210" s="3" t="s">
        <v>3840</v>
      </c>
      <c r="AK6210" s="3">
        <v>4</v>
      </c>
      <c r="AL6210" s="3">
        <v>160</v>
      </c>
    </row>
    <row r="6211" spans="31:38" x14ac:dyDescent="0.25">
      <c r="AE6211" s="3" t="str">
        <f t="shared" si="174"/>
        <v>RA_512_122_4_202526</v>
      </c>
      <c r="AF6211" s="3">
        <v>202526</v>
      </c>
      <c r="AG6211" s="3" t="s">
        <v>193</v>
      </c>
      <c r="AH6211" s="3">
        <v>512</v>
      </c>
      <c r="AI6211" s="3">
        <v>122</v>
      </c>
      <c r="AJ6211" s="3" t="s">
        <v>3840</v>
      </c>
      <c r="AK6211" s="3">
        <v>4</v>
      </c>
      <c r="AL6211" s="3">
        <v>0</v>
      </c>
    </row>
    <row r="6212" spans="31:38" x14ac:dyDescent="0.25">
      <c r="AE6212" s="3" t="str">
        <f t="shared" ref="AE6212:AE6275" si="175">AG6212&amp;"_"&amp;AH6212&amp;"_"&amp;AI6212&amp;"_"&amp;AK6212&amp;"_"&amp;AF6212</f>
        <v>RA_582_123_4_202425</v>
      </c>
      <c r="AF6212" s="3">
        <v>202425</v>
      </c>
      <c r="AG6212" s="3" t="s">
        <v>193</v>
      </c>
      <c r="AH6212" s="3">
        <v>582</v>
      </c>
      <c r="AI6212" s="3">
        <v>123</v>
      </c>
      <c r="AJ6212" s="3" t="s">
        <v>375</v>
      </c>
      <c r="AK6212" s="3">
        <v>4</v>
      </c>
      <c r="AL6212" s="3">
        <v>0</v>
      </c>
    </row>
    <row r="6213" spans="31:38" x14ac:dyDescent="0.25">
      <c r="AE6213" s="3" t="str">
        <f t="shared" si="175"/>
        <v>RA_546_123_4_202425</v>
      </c>
      <c r="AF6213" s="3">
        <v>202425</v>
      </c>
      <c r="AG6213" s="3" t="s">
        <v>193</v>
      </c>
      <c r="AH6213" s="3">
        <v>546</v>
      </c>
      <c r="AI6213" s="3">
        <v>123</v>
      </c>
      <c r="AJ6213" s="3" t="s">
        <v>375</v>
      </c>
      <c r="AK6213" s="3">
        <v>4</v>
      </c>
      <c r="AL6213" s="3">
        <v>0</v>
      </c>
    </row>
    <row r="6214" spans="31:38" x14ac:dyDescent="0.25">
      <c r="AE6214" s="3" t="str">
        <f t="shared" si="175"/>
        <v>RA_548_123_4_202425</v>
      </c>
      <c r="AF6214" s="3">
        <v>202425</v>
      </c>
      <c r="AG6214" s="3" t="s">
        <v>193</v>
      </c>
      <c r="AH6214" s="3">
        <v>548</v>
      </c>
      <c r="AI6214" s="3">
        <v>123</v>
      </c>
      <c r="AJ6214" s="3" t="s">
        <v>375</v>
      </c>
      <c r="AK6214" s="3">
        <v>4</v>
      </c>
      <c r="AL6214" s="3">
        <v>0</v>
      </c>
    </row>
    <row r="6215" spans="31:38" x14ac:dyDescent="0.25">
      <c r="AE6215" s="3" t="str">
        <f t="shared" si="175"/>
        <v>RA_550_123_4_202425</v>
      </c>
      <c r="AF6215" s="3">
        <v>202425</v>
      </c>
      <c r="AG6215" s="3" t="s">
        <v>193</v>
      </c>
      <c r="AH6215" s="3">
        <v>550</v>
      </c>
      <c r="AI6215" s="3">
        <v>123</v>
      </c>
      <c r="AJ6215" s="3" t="s">
        <v>375</v>
      </c>
      <c r="AK6215" s="3">
        <v>4</v>
      </c>
      <c r="AL6215" s="3">
        <v>0</v>
      </c>
    </row>
    <row r="6216" spans="31:38" x14ac:dyDescent="0.25">
      <c r="AE6216" s="3" t="str">
        <f t="shared" si="175"/>
        <v>RA_552_123_4_202425</v>
      </c>
      <c r="AF6216" s="3">
        <v>202425</v>
      </c>
      <c r="AG6216" s="3" t="s">
        <v>193</v>
      </c>
      <c r="AH6216" s="3">
        <v>552</v>
      </c>
      <c r="AI6216" s="3">
        <v>123</v>
      </c>
      <c r="AJ6216" s="3" t="s">
        <v>375</v>
      </c>
      <c r="AK6216" s="3">
        <v>4</v>
      </c>
      <c r="AL6216" s="3">
        <v>0</v>
      </c>
    </row>
    <row r="6217" spans="31:38" x14ac:dyDescent="0.25">
      <c r="AE6217" s="3" t="str">
        <f t="shared" si="175"/>
        <v>RA_562_123_4_202425</v>
      </c>
      <c r="AF6217" s="3">
        <v>202425</v>
      </c>
      <c r="AG6217" s="3" t="s">
        <v>193</v>
      </c>
      <c r="AH6217" s="3">
        <v>562</v>
      </c>
      <c r="AI6217" s="3">
        <v>123</v>
      </c>
      <c r="AJ6217" s="3" t="s">
        <v>375</v>
      </c>
      <c r="AK6217" s="3">
        <v>4</v>
      </c>
      <c r="AL6217" s="3">
        <v>0</v>
      </c>
    </row>
    <row r="6218" spans="31:38" x14ac:dyDescent="0.25">
      <c r="AE6218" s="3" t="str">
        <f t="shared" si="175"/>
        <v>RA_564_123_4_202425</v>
      </c>
      <c r="AF6218" s="3">
        <v>202425</v>
      </c>
      <c r="AG6218" s="3" t="s">
        <v>193</v>
      </c>
      <c r="AH6218" s="3">
        <v>564</v>
      </c>
      <c r="AI6218" s="3">
        <v>123</v>
      </c>
      <c r="AJ6218" s="3" t="s">
        <v>375</v>
      </c>
      <c r="AK6218" s="3">
        <v>4</v>
      </c>
      <c r="AL6218" s="3">
        <v>0</v>
      </c>
    </row>
    <row r="6219" spans="31:38" x14ac:dyDescent="0.25">
      <c r="AE6219" s="3" t="str">
        <f t="shared" si="175"/>
        <v>RA_566_123_4_202425</v>
      </c>
      <c r="AF6219" s="3">
        <v>202425</v>
      </c>
      <c r="AG6219" s="3" t="s">
        <v>193</v>
      </c>
      <c r="AH6219" s="3">
        <v>566</v>
      </c>
      <c r="AI6219" s="3">
        <v>123</v>
      </c>
      <c r="AJ6219" s="3" t="s">
        <v>375</v>
      </c>
      <c r="AK6219" s="3">
        <v>4</v>
      </c>
      <c r="AL6219" s="3">
        <v>0</v>
      </c>
    </row>
    <row r="6220" spans="31:38" x14ac:dyDescent="0.25">
      <c r="AE6220" s="3" t="str">
        <f t="shared" si="175"/>
        <v>RA_568_123_4_202425</v>
      </c>
      <c r="AF6220" s="3">
        <v>202425</v>
      </c>
      <c r="AG6220" s="3" t="s">
        <v>193</v>
      </c>
      <c r="AH6220" s="3">
        <v>568</v>
      </c>
      <c r="AI6220" s="3">
        <v>123</v>
      </c>
      <c r="AJ6220" s="3" t="s">
        <v>375</v>
      </c>
      <c r="AK6220" s="3">
        <v>4</v>
      </c>
      <c r="AL6220" s="3">
        <v>0</v>
      </c>
    </row>
    <row r="6221" spans="31:38" x14ac:dyDescent="0.25">
      <c r="AE6221" s="3" t="str">
        <f t="shared" si="175"/>
        <v>RA_572_123_4_202425</v>
      </c>
      <c r="AF6221" s="3">
        <v>202425</v>
      </c>
      <c r="AG6221" s="3" t="s">
        <v>193</v>
      </c>
      <c r="AH6221" s="3">
        <v>572</v>
      </c>
      <c r="AI6221" s="3">
        <v>123</v>
      </c>
      <c r="AJ6221" s="3" t="s">
        <v>375</v>
      </c>
      <c r="AK6221" s="3">
        <v>4</v>
      </c>
      <c r="AL6221" s="3">
        <v>0</v>
      </c>
    </row>
    <row r="6222" spans="31:38" x14ac:dyDescent="0.25">
      <c r="AE6222" s="3" t="str">
        <f t="shared" si="175"/>
        <v>RA_576_123_4_202425</v>
      </c>
      <c r="AF6222" s="3">
        <v>202425</v>
      </c>
      <c r="AG6222" s="3" t="s">
        <v>193</v>
      </c>
      <c r="AH6222" s="3">
        <v>576</v>
      </c>
      <c r="AI6222" s="3">
        <v>123</v>
      </c>
      <c r="AJ6222" s="3" t="s">
        <v>375</v>
      </c>
      <c r="AK6222" s="3">
        <v>4</v>
      </c>
      <c r="AL6222" s="3">
        <v>0</v>
      </c>
    </row>
    <row r="6223" spans="31:38" x14ac:dyDescent="0.25">
      <c r="AE6223" s="3" t="str">
        <f t="shared" si="175"/>
        <v>RA_584_123_4_202425</v>
      </c>
      <c r="AF6223" s="3">
        <v>202425</v>
      </c>
      <c r="AG6223" s="3" t="s">
        <v>193</v>
      </c>
      <c r="AH6223" s="3">
        <v>584</v>
      </c>
      <c r="AI6223" s="3">
        <v>123</v>
      </c>
      <c r="AJ6223" s="3" t="s">
        <v>375</v>
      </c>
      <c r="AK6223" s="3">
        <v>4</v>
      </c>
      <c r="AL6223" s="3">
        <v>0</v>
      </c>
    </row>
    <row r="6224" spans="31:38" x14ac:dyDescent="0.25">
      <c r="AE6224" s="3" t="str">
        <f t="shared" si="175"/>
        <v>RA_544_123_4_202425</v>
      </c>
      <c r="AF6224" s="3">
        <v>202425</v>
      </c>
      <c r="AG6224" s="3" t="s">
        <v>193</v>
      </c>
      <c r="AH6224" s="3">
        <v>544</v>
      </c>
      <c r="AI6224" s="3">
        <v>123</v>
      </c>
      <c r="AJ6224" s="3" t="s">
        <v>375</v>
      </c>
      <c r="AK6224" s="3">
        <v>4</v>
      </c>
      <c r="AL6224" s="3">
        <v>0</v>
      </c>
    </row>
    <row r="6225" spans="31:38" x14ac:dyDescent="0.25">
      <c r="AE6225" s="3" t="str">
        <f t="shared" si="175"/>
        <v>RA_542_123_4_202425</v>
      </c>
      <c r="AF6225" s="3">
        <v>202425</v>
      </c>
      <c r="AG6225" s="3" t="s">
        <v>193</v>
      </c>
      <c r="AH6225" s="3">
        <v>542</v>
      </c>
      <c r="AI6225" s="3">
        <v>123</v>
      </c>
      <c r="AJ6225" s="3" t="s">
        <v>375</v>
      </c>
      <c r="AK6225" s="3">
        <v>4</v>
      </c>
      <c r="AL6225" s="3">
        <v>0</v>
      </c>
    </row>
    <row r="6226" spans="31:38" x14ac:dyDescent="0.25">
      <c r="AE6226" s="3" t="str">
        <f t="shared" si="175"/>
        <v>RA_574_123_4_202425</v>
      </c>
      <c r="AF6226" s="3">
        <v>202425</v>
      </c>
      <c r="AG6226" s="3" t="s">
        <v>193</v>
      </c>
      <c r="AH6226" s="3">
        <v>574</v>
      </c>
      <c r="AI6226" s="3">
        <v>123</v>
      </c>
      <c r="AJ6226" s="3" t="s">
        <v>375</v>
      </c>
      <c r="AK6226" s="3">
        <v>4</v>
      </c>
      <c r="AL6226" s="3">
        <v>0</v>
      </c>
    </row>
    <row r="6227" spans="31:38" x14ac:dyDescent="0.25">
      <c r="AE6227" s="3" t="str">
        <f t="shared" si="175"/>
        <v>RA_514_123_4_202425</v>
      </c>
      <c r="AF6227" s="3">
        <v>202425</v>
      </c>
      <c r="AG6227" s="3" t="s">
        <v>193</v>
      </c>
      <c r="AH6227" s="3">
        <v>514</v>
      </c>
      <c r="AI6227" s="3">
        <v>123</v>
      </c>
      <c r="AJ6227" s="3" t="s">
        <v>375</v>
      </c>
      <c r="AK6227" s="3">
        <v>4</v>
      </c>
      <c r="AL6227" s="3">
        <v>0</v>
      </c>
    </row>
    <row r="6228" spans="31:38" x14ac:dyDescent="0.25">
      <c r="AE6228" s="3" t="str">
        <f t="shared" si="175"/>
        <v>RA_545_123_4_202425</v>
      </c>
      <c r="AF6228" s="3">
        <v>202425</v>
      </c>
      <c r="AG6228" s="3" t="s">
        <v>193</v>
      </c>
      <c r="AH6228" s="3">
        <v>545</v>
      </c>
      <c r="AI6228" s="3">
        <v>123</v>
      </c>
      <c r="AJ6228" s="3" t="s">
        <v>375</v>
      </c>
      <c r="AK6228" s="3">
        <v>4</v>
      </c>
      <c r="AL6228" s="3">
        <v>0</v>
      </c>
    </row>
    <row r="6229" spans="31:38" x14ac:dyDescent="0.25">
      <c r="AE6229" s="3" t="str">
        <f t="shared" si="175"/>
        <v>RA_512_123_4_202425</v>
      </c>
      <c r="AF6229" s="3">
        <v>202425</v>
      </c>
      <c r="AG6229" s="3" t="s">
        <v>193</v>
      </c>
      <c r="AH6229" s="3">
        <v>512</v>
      </c>
      <c r="AI6229" s="3">
        <v>123</v>
      </c>
      <c r="AJ6229" s="3" t="s">
        <v>375</v>
      </c>
      <c r="AK6229" s="3">
        <v>4</v>
      </c>
      <c r="AL6229" s="3">
        <v>0</v>
      </c>
    </row>
    <row r="6230" spans="31:38" x14ac:dyDescent="0.25">
      <c r="AE6230" s="3" t="str">
        <f t="shared" si="175"/>
        <v>RA_586_123_4_202425</v>
      </c>
      <c r="AF6230" s="3">
        <v>202425</v>
      </c>
      <c r="AG6230" s="3" t="s">
        <v>193</v>
      </c>
      <c r="AH6230" s="3">
        <v>586</v>
      </c>
      <c r="AI6230" s="3">
        <v>123</v>
      </c>
      <c r="AJ6230" s="3" t="s">
        <v>375</v>
      </c>
      <c r="AK6230" s="3">
        <v>4</v>
      </c>
      <c r="AL6230" s="3">
        <v>0</v>
      </c>
    </row>
    <row r="6231" spans="31:38" x14ac:dyDescent="0.25">
      <c r="AE6231" s="3" t="str">
        <f t="shared" si="175"/>
        <v>RA_516_123_4_202425</v>
      </c>
      <c r="AF6231" s="3">
        <v>202425</v>
      </c>
      <c r="AG6231" s="3" t="s">
        <v>193</v>
      </c>
      <c r="AH6231" s="3">
        <v>516</v>
      </c>
      <c r="AI6231" s="3">
        <v>123</v>
      </c>
      <c r="AJ6231" s="3" t="s">
        <v>375</v>
      </c>
      <c r="AK6231" s="3">
        <v>4</v>
      </c>
      <c r="AL6231" s="3">
        <v>0</v>
      </c>
    </row>
    <row r="6232" spans="31:38" x14ac:dyDescent="0.25">
      <c r="AE6232" s="3" t="str">
        <f t="shared" si="175"/>
        <v>RA_518_123_4_202425</v>
      </c>
      <c r="AF6232" s="3">
        <v>202425</v>
      </c>
      <c r="AG6232" s="3" t="s">
        <v>193</v>
      </c>
      <c r="AH6232" s="3">
        <v>518</v>
      </c>
      <c r="AI6232" s="3">
        <v>123</v>
      </c>
      <c r="AJ6232" s="3" t="s">
        <v>375</v>
      </c>
      <c r="AK6232" s="3">
        <v>4</v>
      </c>
      <c r="AL6232" s="3">
        <v>0</v>
      </c>
    </row>
    <row r="6233" spans="31:38" x14ac:dyDescent="0.25">
      <c r="AE6233" s="3" t="str">
        <f t="shared" si="175"/>
        <v>RA_520_123_4_202425</v>
      </c>
      <c r="AF6233" s="3">
        <v>202425</v>
      </c>
      <c r="AG6233" s="3" t="s">
        <v>193</v>
      </c>
      <c r="AH6233" s="3">
        <v>520</v>
      </c>
      <c r="AI6233" s="3">
        <v>123</v>
      </c>
      <c r="AJ6233" s="3" t="s">
        <v>375</v>
      </c>
      <c r="AK6233" s="3">
        <v>4</v>
      </c>
      <c r="AL6233" s="3">
        <v>0</v>
      </c>
    </row>
    <row r="6234" spans="31:38" x14ac:dyDescent="0.25">
      <c r="AE6234" s="3" t="str">
        <f t="shared" si="175"/>
        <v>RA_522_123_4_202425</v>
      </c>
      <c r="AF6234" s="3">
        <v>202425</v>
      </c>
      <c r="AG6234" s="3" t="s">
        <v>193</v>
      </c>
      <c r="AH6234" s="3">
        <v>522</v>
      </c>
      <c r="AI6234" s="3">
        <v>123</v>
      </c>
      <c r="AJ6234" s="3" t="s">
        <v>375</v>
      </c>
      <c r="AK6234" s="3">
        <v>4</v>
      </c>
      <c r="AL6234" s="3">
        <v>0</v>
      </c>
    </row>
    <row r="6235" spans="31:38" x14ac:dyDescent="0.25">
      <c r="AE6235" s="3" t="str">
        <f t="shared" si="175"/>
        <v>RA_524_123_4_202425</v>
      </c>
      <c r="AF6235" s="3">
        <v>202425</v>
      </c>
      <c r="AG6235" s="3" t="s">
        <v>193</v>
      </c>
      <c r="AH6235" s="3">
        <v>524</v>
      </c>
      <c r="AI6235" s="3">
        <v>123</v>
      </c>
      <c r="AJ6235" s="3" t="s">
        <v>375</v>
      </c>
      <c r="AK6235" s="3">
        <v>4</v>
      </c>
      <c r="AL6235" s="3">
        <v>0</v>
      </c>
    </row>
    <row r="6236" spans="31:38" x14ac:dyDescent="0.25">
      <c r="AE6236" s="3" t="str">
        <f t="shared" si="175"/>
        <v>RA_540_123_4_202425</v>
      </c>
      <c r="AF6236" s="3">
        <v>202425</v>
      </c>
      <c r="AG6236" s="3" t="s">
        <v>193</v>
      </c>
      <c r="AH6236" s="3">
        <v>540</v>
      </c>
      <c r="AI6236" s="3">
        <v>123</v>
      </c>
      <c r="AJ6236" s="3" t="s">
        <v>375</v>
      </c>
      <c r="AK6236" s="3">
        <v>4</v>
      </c>
      <c r="AL6236" s="3">
        <v>0</v>
      </c>
    </row>
    <row r="6237" spans="31:38" x14ac:dyDescent="0.25">
      <c r="AE6237" s="3" t="str">
        <f t="shared" si="175"/>
        <v>RA_528_123_4_202425</v>
      </c>
      <c r="AF6237" s="3">
        <v>202425</v>
      </c>
      <c r="AG6237" s="3" t="s">
        <v>193</v>
      </c>
      <c r="AH6237" s="3">
        <v>528</v>
      </c>
      <c r="AI6237" s="3">
        <v>123</v>
      </c>
      <c r="AJ6237" s="3" t="s">
        <v>375</v>
      </c>
      <c r="AK6237" s="3">
        <v>4</v>
      </c>
      <c r="AL6237" s="3">
        <v>0</v>
      </c>
    </row>
    <row r="6238" spans="31:38" x14ac:dyDescent="0.25">
      <c r="AE6238" s="3" t="str">
        <f t="shared" si="175"/>
        <v>RA_530_123_4_202425</v>
      </c>
      <c r="AF6238" s="3">
        <v>202425</v>
      </c>
      <c r="AG6238" s="3" t="s">
        <v>193</v>
      </c>
      <c r="AH6238" s="3">
        <v>530</v>
      </c>
      <c r="AI6238" s="3">
        <v>123</v>
      </c>
      <c r="AJ6238" s="3" t="s">
        <v>375</v>
      </c>
      <c r="AK6238" s="3">
        <v>4</v>
      </c>
      <c r="AL6238" s="3">
        <v>0</v>
      </c>
    </row>
    <row r="6239" spans="31:38" x14ac:dyDescent="0.25">
      <c r="AE6239" s="3" t="str">
        <f t="shared" si="175"/>
        <v>RA_532_123_4_202425</v>
      </c>
      <c r="AF6239" s="3">
        <v>202425</v>
      </c>
      <c r="AG6239" s="3" t="s">
        <v>193</v>
      </c>
      <c r="AH6239" s="3">
        <v>532</v>
      </c>
      <c r="AI6239" s="3">
        <v>123</v>
      </c>
      <c r="AJ6239" s="3" t="s">
        <v>375</v>
      </c>
      <c r="AK6239" s="3">
        <v>4</v>
      </c>
      <c r="AL6239" s="3">
        <v>0</v>
      </c>
    </row>
    <row r="6240" spans="31:38" x14ac:dyDescent="0.25">
      <c r="AE6240" s="3" t="str">
        <f t="shared" si="175"/>
        <v>RA_534_123_4_202425</v>
      </c>
      <c r="AF6240" s="3">
        <v>202425</v>
      </c>
      <c r="AG6240" s="3" t="s">
        <v>193</v>
      </c>
      <c r="AH6240" s="3">
        <v>534</v>
      </c>
      <c r="AI6240" s="3">
        <v>123</v>
      </c>
      <c r="AJ6240" s="3" t="s">
        <v>375</v>
      </c>
      <c r="AK6240" s="3">
        <v>4</v>
      </c>
      <c r="AL6240" s="3">
        <v>0</v>
      </c>
    </row>
    <row r="6241" spans="31:38" x14ac:dyDescent="0.25">
      <c r="AE6241" s="3" t="str">
        <f t="shared" si="175"/>
        <v>RA_536_123_4_202425</v>
      </c>
      <c r="AF6241" s="3">
        <v>202425</v>
      </c>
      <c r="AG6241" s="3" t="s">
        <v>193</v>
      </c>
      <c r="AH6241" s="3">
        <v>536</v>
      </c>
      <c r="AI6241" s="3">
        <v>123</v>
      </c>
      <c r="AJ6241" s="3" t="s">
        <v>375</v>
      </c>
      <c r="AK6241" s="3">
        <v>4</v>
      </c>
      <c r="AL6241" s="3">
        <v>0</v>
      </c>
    </row>
    <row r="6242" spans="31:38" x14ac:dyDescent="0.25">
      <c r="AE6242" s="3" t="str">
        <f t="shared" si="175"/>
        <v>RA_538_123_4_202425</v>
      </c>
      <c r="AF6242" s="3">
        <v>202425</v>
      </c>
      <c r="AG6242" s="3" t="s">
        <v>193</v>
      </c>
      <c r="AH6242" s="3">
        <v>538</v>
      </c>
      <c r="AI6242" s="3">
        <v>123</v>
      </c>
      <c r="AJ6242" s="3" t="s">
        <v>375</v>
      </c>
      <c r="AK6242" s="3">
        <v>4</v>
      </c>
      <c r="AL6242" s="3">
        <v>0</v>
      </c>
    </row>
    <row r="6243" spans="31:38" x14ac:dyDescent="0.25">
      <c r="AE6243" s="3" t="str">
        <f t="shared" si="175"/>
        <v>RA_526_123_4_202425</v>
      </c>
      <c r="AF6243" s="3">
        <v>202425</v>
      </c>
      <c r="AG6243" s="3" t="s">
        <v>193</v>
      </c>
      <c r="AH6243" s="3">
        <v>526</v>
      </c>
      <c r="AI6243" s="3">
        <v>123</v>
      </c>
      <c r="AJ6243" s="3" t="s">
        <v>375</v>
      </c>
      <c r="AK6243" s="3">
        <v>4</v>
      </c>
      <c r="AL6243" s="3">
        <v>0</v>
      </c>
    </row>
    <row r="6244" spans="31:38" x14ac:dyDescent="0.25">
      <c r="AE6244" s="3" t="str">
        <f t="shared" si="175"/>
        <v>RA_584_123_4_202526</v>
      </c>
      <c r="AF6244" s="3">
        <v>202526</v>
      </c>
      <c r="AG6244" s="3" t="s">
        <v>193</v>
      </c>
      <c r="AH6244" s="3">
        <v>584</v>
      </c>
      <c r="AI6244" s="3">
        <v>123</v>
      </c>
      <c r="AJ6244" s="3" t="s">
        <v>375</v>
      </c>
      <c r="AK6244" s="3">
        <v>4</v>
      </c>
      <c r="AL6244" s="3">
        <v>0</v>
      </c>
    </row>
    <row r="6245" spans="31:38" x14ac:dyDescent="0.25">
      <c r="AE6245" s="3" t="str">
        <f t="shared" si="175"/>
        <v>RA_545_123_4_202526</v>
      </c>
      <c r="AF6245" s="3">
        <v>202526</v>
      </c>
      <c r="AG6245" s="3" t="s">
        <v>193</v>
      </c>
      <c r="AH6245" s="3">
        <v>545</v>
      </c>
      <c r="AI6245" s="3">
        <v>123</v>
      </c>
      <c r="AJ6245" s="3" t="s">
        <v>375</v>
      </c>
      <c r="AK6245" s="3">
        <v>4</v>
      </c>
      <c r="AL6245" s="3">
        <v>0</v>
      </c>
    </row>
    <row r="6246" spans="31:38" x14ac:dyDescent="0.25">
      <c r="AE6246" s="3" t="str">
        <f t="shared" si="175"/>
        <v>RA_546_123_4_202526</v>
      </c>
      <c r="AF6246" s="3">
        <v>202526</v>
      </c>
      <c r="AG6246" s="3" t="s">
        <v>193</v>
      </c>
      <c r="AH6246" s="3">
        <v>546</v>
      </c>
      <c r="AI6246" s="3">
        <v>123</v>
      </c>
      <c r="AJ6246" s="3" t="s">
        <v>375</v>
      </c>
      <c r="AK6246" s="3">
        <v>4</v>
      </c>
      <c r="AL6246" s="3">
        <v>0</v>
      </c>
    </row>
    <row r="6247" spans="31:38" x14ac:dyDescent="0.25">
      <c r="AE6247" s="3" t="str">
        <f t="shared" si="175"/>
        <v>RA_548_123_4_202526</v>
      </c>
      <c r="AF6247" s="3">
        <v>202526</v>
      </c>
      <c r="AG6247" s="3" t="s">
        <v>193</v>
      </c>
      <c r="AH6247" s="3">
        <v>548</v>
      </c>
      <c r="AI6247" s="3">
        <v>123</v>
      </c>
      <c r="AJ6247" s="3" t="s">
        <v>375</v>
      </c>
      <c r="AK6247" s="3">
        <v>4</v>
      </c>
      <c r="AL6247" s="3">
        <v>0</v>
      </c>
    </row>
    <row r="6248" spans="31:38" x14ac:dyDescent="0.25">
      <c r="AE6248" s="3" t="str">
        <f t="shared" si="175"/>
        <v>RA_552_123_4_202526</v>
      </c>
      <c r="AF6248" s="3">
        <v>202526</v>
      </c>
      <c r="AG6248" s="3" t="s">
        <v>193</v>
      </c>
      <c r="AH6248" s="3">
        <v>552</v>
      </c>
      <c r="AI6248" s="3">
        <v>123</v>
      </c>
      <c r="AJ6248" s="3" t="s">
        <v>375</v>
      </c>
      <c r="AK6248" s="3">
        <v>4</v>
      </c>
      <c r="AL6248" s="3">
        <v>0</v>
      </c>
    </row>
    <row r="6249" spans="31:38" x14ac:dyDescent="0.25">
      <c r="AE6249" s="3" t="str">
        <f t="shared" si="175"/>
        <v>RA_564_123_4_202526</v>
      </c>
      <c r="AF6249" s="3">
        <v>202526</v>
      </c>
      <c r="AG6249" s="3" t="s">
        <v>193</v>
      </c>
      <c r="AH6249" s="3">
        <v>564</v>
      </c>
      <c r="AI6249" s="3">
        <v>123</v>
      </c>
      <c r="AJ6249" s="3" t="s">
        <v>375</v>
      </c>
      <c r="AK6249" s="3">
        <v>4</v>
      </c>
      <c r="AL6249" s="3">
        <v>0</v>
      </c>
    </row>
    <row r="6250" spans="31:38" x14ac:dyDescent="0.25">
      <c r="AE6250" s="3" t="str">
        <f t="shared" si="175"/>
        <v>RA_566_123_4_202526</v>
      </c>
      <c r="AF6250" s="3">
        <v>202526</v>
      </c>
      <c r="AG6250" s="3" t="s">
        <v>193</v>
      </c>
      <c r="AH6250" s="3">
        <v>566</v>
      </c>
      <c r="AI6250" s="3">
        <v>123</v>
      </c>
      <c r="AJ6250" s="3" t="s">
        <v>375</v>
      </c>
      <c r="AK6250" s="3">
        <v>4</v>
      </c>
      <c r="AL6250" s="3">
        <v>0</v>
      </c>
    </row>
    <row r="6251" spans="31:38" x14ac:dyDescent="0.25">
      <c r="AE6251" s="3" t="str">
        <f t="shared" si="175"/>
        <v>RA_568_123_4_202526</v>
      </c>
      <c r="AF6251" s="3">
        <v>202526</v>
      </c>
      <c r="AG6251" s="3" t="s">
        <v>193</v>
      </c>
      <c r="AH6251" s="3">
        <v>568</v>
      </c>
      <c r="AI6251" s="3">
        <v>123</v>
      </c>
      <c r="AJ6251" s="3" t="s">
        <v>375</v>
      </c>
      <c r="AK6251" s="3">
        <v>4</v>
      </c>
      <c r="AL6251" s="3">
        <v>0</v>
      </c>
    </row>
    <row r="6252" spans="31:38" x14ac:dyDescent="0.25">
      <c r="AE6252" s="3" t="str">
        <f t="shared" si="175"/>
        <v>RA_572_123_4_202526</v>
      </c>
      <c r="AF6252" s="3">
        <v>202526</v>
      </c>
      <c r="AG6252" s="3" t="s">
        <v>193</v>
      </c>
      <c r="AH6252" s="3">
        <v>572</v>
      </c>
      <c r="AI6252" s="3">
        <v>123</v>
      </c>
      <c r="AJ6252" s="3" t="s">
        <v>375</v>
      </c>
      <c r="AK6252" s="3">
        <v>4</v>
      </c>
      <c r="AL6252" s="3">
        <v>0</v>
      </c>
    </row>
    <row r="6253" spans="31:38" x14ac:dyDescent="0.25">
      <c r="AE6253" s="3" t="str">
        <f t="shared" si="175"/>
        <v>RA_574_123_4_202526</v>
      </c>
      <c r="AF6253" s="3">
        <v>202526</v>
      </c>
      <c r="AG6253" s="3" t="s">
        <v>193</v>
      </c>
      <c r="AH6253" s="3">
        <v>574</v>
      </c>
      <c r="AI6253" s="3">
        <v>123</v>
      </c>
      <c r="AJ6253" s="3" t="s">
        <v>375</v>
      </c>
      <c r="AK6253" s="3">
        <v>4</v>
      </c>
      <c r="AL6253" s="3">
        <v>0</v>
      </c>
    </row>
    <row r="6254" spans="31:38" x14ac:dyDescent="0.25">
      <c r="AE6254" s="3" t="str">
        <f t="shared" si="175"/>
        <v>RA_582_123_4_202526</v>
      </c>
      <c r="AF6254" s="3">
        <v>202526</v>
      </c>
      <c r="AG6254" s="3" t="s">
        <v>193</v>
      </c>
      <c r="AH6254" s="3">
        <v>582</v>
      </c>
      <c r="AI6254" s="3">
        <v>123</v>
      </c>
      <c r="AJ6254" s="3" t="s">
        <v>375</v>
      </c>
      <c r="AK6254" s="3">
        <v>4</v>
      </c>
      <c r="AL6254" s="3">
        <v>0</v>
      </c>
    </row>
    <row r="6255" spans="31:38" x14ac:dyDescent="0.25">
      <c r="AE6255" s="3" t="str">
        <f t="shared" si="175"/>
        <v>RA_586_123_4_202526</v>
      </c>
      <c r="AF6255" s="3">
        <v>202526</v>
      </c>
      <c r="AG6255" s="3" t="s">
        <v>193</v>
      </c>
      <c r="AH6255" s="3">
        <v>586</v>
      </c>
      <c r="AI6255" s="3">
        <v>123</v>
      </c>
      <c r="AJ6255" s="3" t="s">
        <v>375</v>
      </c>
      <c r="AK6255" s="3">
        <v>4</v>
      </c>
      <c r="AL6255" s="3">
        <v>0</v>
      </c>
    </row>
    <row r="6256" spans="31:38" x14ac:dyDescent="0.25">
      <c r="AE6256" s="3" t="str">
        <f t="shared" si="175"/>
        <v>RA_550_123_4_202526</v>
      </c>
      <c r="AF6256" s="3">
        <v>202526</v>
      </c>
      <c r="AG6256" s="3" t="s">
        <v>193</v>
      </c>
      <c r="AH6256" s="3">
        <v>550</v>
      </c>
      <c r="AI6256" s="3">
        <v>123</v>
      </c>
      <c r="AJ6256" s="3" t="s">
        <v>375</v>
      </c>
      <c r="AK6256" s="3">
        <v>4</v>
      </c>
      <c r="AL6256" s="3">
        <v>0</v>
      </c>
    </row>
    <row r="6257" spans="31:38" x14ac:dyDescent="0.25">
      <c r="AE6257" s="3" t="str">
        <f t="shared" si="175"/>
        <v>RA_544_123_4_202526</v>
      </c>
      <c r="AF6257" s="3">
        <v>202526</v>
      </c>
      <c r="AG6257" s="3" t="s">
        <v>193</v>
      </c>
      <c r="AH6257" s="3">
        <v>544</v>
      </c>
      <c r="AI6257" s="3">
        <v>123</v>
      </c>
      <c r="AJ6257" s="3" t="s">
        <v>375</v>
      </c>
      <c r="AK6257" s="3">
        <v>4</v>
      </c>
      <c r="AL6257" s="3">
        <v>0</v>
      </c>
    </row>
    <row r="6258" spans="31:38" x14ac:dyDescent="0.25">
      <c r="AE6258" s="3" t="str">
        <f t="shared" si="175"/>
        <v>RA_576_123_4_202526</v>
      </c>
      <c r="AF6258" s="3">
        <v>202526</v>
      </c>
      <c r="AG6258" s="3" t="s">
        <v>193</v>
      </c>
      <c r="AH6258" s="3">
        <v>576</v>
      </c>
      <c r="AI6258" s="3">
        <v>123</v>
      </c>
      <c r="AJ6258" s="3" t="s">
        <v>375</v>
      </c>
      <c r="AK6258" s="3">
        <v>4</v>
      </c>
      <c r="AL6258" s="3">
        <v>0</v>
      </c>
    </row>
    <row r="6259" spans="31:38" x14ac:dyDescent="0.25">
      <c r="AE6259" s="3" t="str">
        <f t="shared" si="175"/>
        <v>RA_516_123_4_202526</v>
      </c>
      <c r="AF6259" s="3">
        <v>202526</v>
      </c>
      <c r="AG6259" s="3" t="s">
        <v>193</v>
      </c>
      <c r="AH6259" s="3">
        <v>516</v>
      </c>
      <c r="AI6259" s="3">
        <v>123</v>
      </c>
      <c r="AJ6259" s="3" t="s">
        <v>375</v>
      </c>
      <c r="AK6259" s="3">
        <v>4</v>
      </c>
      <c r="AL6259" s="3">
        <v>0</v>
      </c>
    </row>
    <row r="6260" spans="31:38" x14ac:dyDescent="0.25">
      <c r="AE6260" s="3" t="str">
        <f t="shared" si="175"/>
        <v>RA_542_123_4_202526</v>
      </c>
      <c r="AF6260" s="3">
        <v>202526</v>
      </c>
      <c r="AG6260" s="3" t="s">
        <v>193</v>
      </c>
      <c r="AH6260" s="3">
        <v>542</v>
      </c>
      <c r="AI6260" s="3">
        <v>123</v>
      </c>
      <c r="AJ6260" s="3" t="s">
        <v>375</v>
      </c>
      <c r="AK6260" s="3">
        <v>4</v>
      </c>
      <c r="AL6260" s="3">
        <v>0</v>
      </c>
    </row>
    <row r="6261" spans="31:38" x14ac:dyDescent="0.25">
      <c r="AE6261" s="3" t="str">
        <f t="shared" si="175"/>
        <v>RA_514_123_4_202526</v>
      </c>
      <c r="AF6261" s="3">
        <v>202526</v>
      </c>
      <c r="AG6261" s="3" t="s">
        <v>193</v>
      </c>
      <c r="AH6261" s="3">
        <v>514</v>
      </c>
      <c r="AI6261" s="3">
        <v>123</v>
      </c>
      <c r="AJ6261" s="3" t="s">
        <v>375</v>
      </c>
      <c r="AK6261" s="3">
        <v>4</v>
      </c>
      <c r="AL6261" s="3">
        <v>0</v>
      </c>
    </row>
    <row r="6262" spans="31:38" x14ac:dyDescent="0.25">
      <c r="AE6262" s="3" t="str">
        <f t="shared" si="175"/>
        <v>RA_518_123_4_202526</v>
      </c>
      <c r="AF6262" s="3">
        <v>202526</v>
      </c>
      <c r="AG6262" s="3" t="s">
        <v>193</v>
      </c>
      <c r="AH6262" s="3">
        <v>518</v>
      </c>
      <c r="AI6262" s="3">
        <v>123</v>
      </c>
      <c r="AJ6262" s="3" t="s">
        <v>375</v>
      </c>
      <c r="AK6262" s="3">
        <v>4</v>
      </c>
      <c r="AL6262" s="3">
        <v>0</v>
      </c>
    </row>
    <row r="6263" spans="31:38" x14ac:dyDescent="0.25">
      <c r="AE6263" s="3" t="str">
        <f t="shared" si="175"/>
        <v>RA_520_123_4_202526</v>
      </c>
      <c r="AF6263" s="3">
        <v>202526</v>
      </c>
      <c r="AG6263" s="3" t="s">
        <v>193</v>
      </c>
      <c r="AH6263" s="3">
        <v>520</v>
      </c>
      <c r="AI6263" s="3">
        <v>123</v>
      </c>
      <c r="AJ6263" s="3" t="s">
        <v>375</v>
      </c>
      <c r="AK6263" s="3">
        <v>4</v>
      </c>
      <c r="AL6263" s="3">
        <v>0</v>
      </c>
    </row>
    <row r="6264" spans="31:38" x14ac:dyDescent="0.25">
      <c r="AE6264" s="3" t="str">
        <f t="shared" si="175"/>
        <v>RA_522_123_4_202526</v>
      </c>
      <c r="AF6264" s="3">
        <v>202526</v>
      </c>
      <c r="AG6264" s="3" t="s">
        <v>193</v>
      </c>
      <c r="AH6264" s="3">
        <v>522</v>
      </c>
      <c r="AI6264" s="3">
        <v>123</v>
      </c>
      <c r="AJ6264" s="3" t="s">
        <v>375</v>
      </c>
      <c r="AK6264" s="3">
        <v>4</v>
      </c>
      <c r="AL6264" s="3">
        <v>0</v>
      </c>
    </row>
    <row r="6265" spans="31:38" x14ac:dyDescent="0.25">
      <c r="AE6265" s="3" t="str">
        <f t="shared" si="175"/>
        <v>RA_524_123_4_202526</v>
      </c>
      <c r="AF6265" s="3">
        <v>202526</v>
      </c>
      <c r="AG6265" s="3" t="s">
        <v>193</v>
      </c>
      <c r="AH6265" s="3">
        <v>524</v>
      </c>
      <c r="AI6265" s="3">
        <v>123</v>
      </c>
      <c r="AJ6265" s="3" t="s">
        <v>375</v>
      </c>
      <c r="AK6265" s="3">
        <v>4</v>
      </c>
      <c r="AL6265" s="3">
        <v>0</v>
      </c>
    </row>
    <row r="6266" spans="31:38" x14ac:dyDescent="0.25">
      <c r="AE6266" s="3" t="str">
        <f t="shared" si="175"/>
        <v>RA_526_123_4_202526</v>
      </c>
      <c r="AF6266" s="3">
        <v>202526</v>
      </c>
      <c r="AG6266" s="3" t="s">
        <v>193</v>
      </c>
      <c r="AH6266" s="3">
        <v>526</v>
      </c>
      <c r="AI6266" s="3">
        <v>123</v>
      </c>
      <c r="AJ6266" s="3" t="s">
        <v>375</v>
      </c>
      <c r="AK6266" s="3">
        <v>4</v>
      </c>
      <c r="AL6266" s="3">
        <v>0</v>
      </c>
    </row>
    <row r="6267" spans="31:38" x14ac:dyDescent="0.25">
      <c r="AE6267" s="3" t="str">
        <f t="shared" si="175"/>
        <v>RA_528_123_4_202526</v>
      </c>
      <c r="AF6267" s="3">
        <v>202526</v>
      </c>
      <c r="AG6267" s="3" t="s">
        <v>193</v>
      </c>
      <c r="AH6267" s="3">
        <v>528</v>
      </c>
      <c r="AI6267" s="3">
        <v>123</v>
      </c>
      <c r="AJ6267" s="3" t="s">
        <v>375</v>
      </c>
      <c r="AK6267" s="3">
        <v>4</v>
      </c>
      <c r="AL6267" s="3">
        <v>0</v>
      </c>
    </row>
    <row r="6268" spans="31:38" x14ac:dyDescent="0.25">
      <c r="AE6268" s="3" t="str">
        <f t="shared" si="175"/>
        <v>RA_538_123_4_202526</v>
      </c>
      <c r="AF6268" s="3">
        <v>202526</v>
      </c>
      <c r="AG6268" s="3" t="s">
        <v>193</v>
      </c>
      <c r="AH6268" s="3">
        <v>538</v>
      </c>
      <c r="AI6268" s="3">
        <v>123</v>
      </c>
      <c r="AJ6268" s="3" t="s">
        <v>375</v>
      </c>
      <c r="AK6268" s="3">
        <v>4</v>
      </c>
      <c r="AL6268" s="3">
        <v>0</v>
      </c>
    </row>
    <row r="6269" spans="31:38" x14ac:dyDescent="0.25">
      <c r="AE6269" s="3" t="str">
        <f t="shared" si="175"/>
        <v>RA_530_123_4_202526</v>
      </c>
      <c r="AF6269" s="3">
        <v>202526</v>
      </c>
      <c r="AG6269" s="3" t="s">
        <v>193</v>
      </c>
      <c r="AH6269" s="3">
        <v>530</v>
      </c>
      <c r="AI6269" s="3">
        <v>123</v>
      </c>
      <c r="AJ6269" s="3" t="s">
        <v>375</v>
      </c>
      <c r="AK6269" s="3">
        <v>4</v>
      </c>
      <c r="AL6269" s="3">
        <v>0</v>
      </c>
    </row>
    <row r="6270" spans="31:38" x14ac:dyDescent="0.25">
      <c r="AE6270" s="3" t="str">
        <f t="shared" si="175"/>
        <v>RA_540_123_4_202526</v>
      </c>
      <c r="AF6270" s="3">
        <v>202526</v>
      </c>
      <c r="AG6270" s="3" t="s">
        <v>193</v>
      </c>
      <c r="AH6270" s="3">
        <v>540</v>
      </c>
      <c r="AI6270" s="3">
        <v>123</v>
      </c>
      <c r="AJ6270" s="3" t="s">
        <v>375</v>
      </c>
      <c r="AK6270" s="3">
        <v>4</v>
      </c>
      <c r="AL6270" s="3">
        <v>0</v>
      </c>
    </row>
    <row r="6271" spans="31:38" x14ac:dyDescent="0.25">
      <c r="AE6271" s="3" t="str">
        <f t="shared" si="175"/>
        <v>RA_536_123_4_202526</v>
      </c>
      <c r="AF6271" s="3">
        <v>202526</v>
      </c>
      <c r="AG6271" s="3" t="s">
        <v>193</v>
      </c>
      <c r="AH6271" s="3">
        <v>536</v>
      </c>
      <c r="AI6271" s="3">
        <v>123</v>
      </c>
      <c r="AJ6271" s="3" t="s">
        <v>375</v>
      </c>
      <c r="AK6271" s="3">
        <v>4</v>
      </c>
      <c r="AL6271" s="3">
        <v>0</v>
      </c>
    </row>
    <row r="6272" spans="31:38" x14ac:dyDescent="0.25">
      <c r="AE6272" s="3" t="str">
        <f t="shared" si="175"/>
        <v>RA_534_123_4_202526</v>
      </c>
      <c r="AF6272" s="3">
        <v>202526</v>
      </c>
      <c r="AG6272" s="3" t="s">
        <v>193</v>
      </c>
      <c r="AH6272" s="3">
        <v>534</v>
      </c>
      <c r="AI6272" s="3">
        <v>123</v>
      </c>
      <c r="AJ6272" s="3" t="s">
        <v>375</v>
      </c>
      <c r="AK6272" s="3">
        <v>4</v>
      </c>
      <c r="AL6272" s="3">
        <v>0</v>
      </c>
    </row>
    <row r="6273" spans="31:38" x14ac:dyDescent="0.25">
      <c r="AE6273" s="3" t="str">
        <f t="shared" si="175"/>
        <v>RA_512_123_4_202526</v>
      </c>
      <c r="AF6273" s="3">
        <v>202526</v>
      </c>
      <c r="AG6273" s="3" t="s">
        <v>193</v>
      </c>
      <c r="AH6273" s="3">
        <v>512</v>
      </c>
      <c r="AI6273" s="3">
        <v>123</v>
      </c>
      <c r="AJ6273" s="3" t="s">
        <v>375</v>
      </c>
      <c r="AK6273" s="3">
        <v>4</v>
      </c>
      <c r="AL6273" s="3">
        <v>0</v>
      </c>
    </row>
    <row r="6274" spans="31:38" x14ac:dyDescent="0.25">
      <c r="AE6274" s="3" t="str">
        <f t="shared" si="175"/>
        <v>RA_532_123_4_202526</v>
      </c>
      <c r="AF6274" s="3">
        <v>202526</v>
      </c>
      <c r="AG6274" s="3" t="s">
        <v>193</v>
      </c>
      <c r="AH6274" s="3">
        <v>532</v>
      </c>
      <c r="AI6274" s="3">
        <v>123</v>
      </c>
      <c r="AJ6274" s="3" t="s">
        <v>375</v>
      </c>
      <c r="AK6274" s="3">
        <v>4</v>
      </c>
      <c r="AL6274" s="3">
        <v>0</v>
      </c>
    </row>
    <row r="6275" spans="31:38" x14ac:dyDescent="0.25">
      <c r="AE6275" s="3" t="str">
        <f t="shared" si="175"/>
        <v>RA_562_123_4_202526</v>
      </c>
      <c r="AF6275" s="3">
        <v>202526</v>
      </c>
      <c r="AG6275" s="3" t="s">
        <v>193</v>
      </c>
      <c r="AH6275" s="3">
        <v>562</v>
      </c>
      <c r="AI6275" s="3">
        <v>123</v>
      </c>
      <c r="AJ6275" s="3" t="s">
        <v>375</v>
      </c>
      <c r="AK6275" s="3">
        <v>4</v>
      </c>
      <c r="AL6275" s="3">
        <v>0</v>
      </c>
    </row>
    <row r="6276" spans="31:38" x14ac:dyDescent="0.25">
      <c r="AE6276" s="3" t="str">
        <f t="shared" ref="AE6276:AE6339" si="176">AG6276&amp;"_"&amp;AH6276&amp;"_"&amp;AI6276&amp;"_"&amp;AK6276&amp;"_"&amp;AF6276</f>
        <v>RA_562_124_4_202425</v>
      </c>
      <c r="AF6276" s="3">
        <v>202425</v>
      </c>
      <c r="AG6276" s="3" t="s">
        <v>193</v>
      </c>
      <c r="AH6276" s="3">
        <v>562</v>
      </c>
      <c r="AI6276" s="3">
        <v>124</v>
      </c>
      <c r="AJ6276" s="3" t="s">
        <v>376</v>
      </c>
      <c r="AK6276" s="3">
        <v>4</v>
      </c>
      <c r="AL6276" s="3">
        <v>0</v>
      </c>
    </row>
    <row r="6277" spans="31:38" x14ac:dyDescent="0.25">
      <c r="AE6277" s="3" t="str">
        <f t="shared" si="176"/>
        <v>RA_552_124_4_202425</v>
      </c>
      <c r="AF6277" s="3">
        <v>202425</v>
      </c>
      <c r="AG6277" s="3" t="s">
        <v>193</v>
      </c>
      <c r="AH6277" s="3">
        <v>552</v>
      </c>
      <c r="AI6277" s="3">
        <v>124</v>
      </c>
      <c r="AJ6277" s="3" t="s">
        <v>376</v>
      </c>
      <c r="AK6277" s="3">
        <v>4</v>
      </c>
      <c r="AL6277" s="3">
        <v>0</v>
      </c>
    </row>
    <row r="6278" spans="31:38" x14ac:dyDescent="0.25">
      <c r="AE6278" s="3" t="str">
        <f t="shared" si="176"/>
        <v>RA_550_124_4_202425</v>
      </c>
      <c r="AF6278" s="3">
        <v>202425</v>
      </c>
      <c r="AG6278" s="3" t="s">
        <v>193</v>
      </c>
      <c r="AH6278" s="3">
        <v>550</v>
      </c>
      <c r="AI6278" s="3">
        <v>124</v>
      </c>
      <c r="AJ6278" s="3" t="s">
        <v>376</v>
      </c>
      <c r="AK6278" s="3">
        <v>4</v>
      </c>
      <c r="AL6278" s="3">
        <v>0</v>
      </c>
    </row>
    <row r="6279" spans="31:38" x14ac:dyDescent="0.25">
      <c r="AE6279" s="3" t="str">
        <f t="shared" si="176"/>
        <v>RA_548_124_4_202425</v>
      </c>
      <c r="AF6279" s="3">
        <v>202425</v>
      </c>
      <c r="AG6279" s="3" t="s">
        <v>193</v>
      </c>
      <c r="AH6279" s="3">
        <v>548</v>
      </c>
      <c r="AI6279" s="3">
        <v>124</v>
      </c>
      <c r="AJ6279" s="3" t="s">
        <v>376</v>
      </c>
      <c r="AK6279" s="3">
        <v>4</v>
      </c>
      <c r="AL6279" s="3">
        <v>105.61</v>
      </c>
    </row>
    <row r="6280" spans="31:38" x14ac:dyDescent="0.25">
      <c r="AE6280" s="3" t="str">
        <f t="shared" si="176"/>
        <v>RA_564_124_4_202425</v>
      </c>
      <c r="AF6280" s="3">
        <v>202425</v>
      </c>
      <c r="AG6280" s="3" t="s">
        <v>193</v>
      </c>
      <c r="AH6280" s="3">
        <v>564</v>
      </c>
      <c r="AI6280" s="3">
        <v>124</v>
      </c>
      <c r="AJ6280" s="3" t="s">
        <v>376</v>
      </c>
      <c r="AK6280" s="3">
        <v>4</v>
      </c>
      <c r="AL6280" s="3">
        <v>0</v>
      </c>
    </row>
    <row r="6281" spans="31:38" x14ac:dyDescent="0.25">
      <c r="AE6281" s="3" t="str">
        <f t="shared" si="176"/>
        <v>RA_545_124_4_202425</v>
      </c>
      <c r="AF6281" s="3">
        <v>202425</v>
      </c>
      <c r="AG6281" s="3" t="s">
        <v>193</v>
      </c>
      <c r="AH6281" s="3">
        <v>545</v>
      </c>
      <c r="AI6281" s="3">
        <v>124</v>
      </c>
      <c r="AJ6281" s="3" t="s">
        <v>376</v>
      </c>
      <c r="AK6281" s="3">
        <v>4</v>
      </c>
      <c r="AL6281" s="3">
        <v>0</v>
      </c>
    </row>
    <row r="6282" spans="31:38" x14ac:dyDescent="0.25">
      <c r="AE6282" s="3" t="str">
        <f t="shared" si="176"/>
        <v>RA_576_124_4_202425</v>
      </c>
      <c r="AF6282" s="3">
        <v>202425</v>
      </c>
      <c r="AG6282" s="3" t="s">
        <v>193</v>
      </c>
      <c r="AH6282" s="3">
        <v>576</v>
      </c>
      <c r="AI6282" s="3">
        <v>124</v>
      </c>
      <c r="AJ6282" s="3" t="s">
        <v>376</v>
      </c>
      <c r="AK6282" s="3">
        <v>4</v>
      </c>
      <c r="AL6282" s="3">
        <v>0</v>
      </c>
    </row>
    <row r="6283" spans="31:38" x14ac:dyDescent="0.25">
      <c r="AE6283" s="3" t="str">
        <f t="shared" si="176"/>
        <v>RA_546_124_4_202425</v>
      </c>
      <c r="AF6283" s="3">
        <v>202425</v>
      </c>
      <c r="AG6283" s="3" t="s">
        <v>193</v>
      </c>
      <c r="AH6283" s="3">
        <v>546</v>
      </c>
      <c r="AI6283" s="3">
        <v>124</v>
      </c>
      <c r="AJ6283" s="3" t="s">
        <v>376</v>
      </c>
      <c r="AK6283" s="3">
        <v>4</v>
      </c>
      <c r="AL6283" s="3">
        <v>0</v>
      </c>
    </row>
    <row r="6284" spans="31:38" x14ac:dyDescent="0.25">
      <c r="AE6284" s="3" t="str">
        <f t="shared" si="176"/>
        <v>RA_566_124_4_202425</v>
      </c>
      <c r="AF6284" s="3">
        <v>202425</v>
      </c>
      <c r="AG6284" s="3" t="s">
        <v>193</v>
      </c>
      <c r="AH6284" s="3">
        <v>566</v>
      </c>
      <c r="AI6284" s="3">
        <v>124</v>
      </c>
      <c r="AJ6284" s="3" t="s">
        <v>376</v>
      </c>
      <c r="AK6284" s="3">
        <v>4</v>
      </c>
      <c r="AL6284" s="3">
        <v>0</v>
      </c>
    </row>
    <row r="6285" spans="31:38" x14ac:dyDescent="0.25">
      <c r="AE6285" s="3" t="str">
        <f t="shared" si="176"/>
        <v>RA_568_124_4_202425</v>
      </c>
      <c r="AF6285" s="3">
        <v>202425</v>
      </c>
      <c r="AG6285" s="3" t="s">
        <v>193</v>
      </c>
      <c r="AH6285" s="3">
        <v>568</v>
      </c>
      <c r="AI6285" s="3">
        <v>124</v>
      </c>
      <c r="AJ6285" s="3" t="s">
        <v>376</v>
      </c>
      <c r="AK6285" s="3">
        <v>4</v>
      </c>
      <c r="AL6285" s="3">
        <v>0</v>
      </c>
    </row>
    <row r="6286" spans="31:38" x14ac:dyDescent="0.25">
      <c r="AE6286" s="3" t="str">
        <f t="shared" si="176"/>
        <v>RA_584_124_4_202425</v>
      </c>
      <c r="AF6286" s="3">
        <v>202425</v>
      </c>
      <c r="AG6286" s="3" t="s">
        <v>193</v>
      </c>
      <c r="AH6286" s="3">
        <v>584</v>
      </c>
      <c r="AI6286" s="3">
        <v>124</v>
      </c>
      <c r="AJ6286" s="3" t="s">
        <v>376</v>
      </c>
      <c r="AK6286" s="3">
        <v>4</v>
      </c>
      <c r="AL6286" s="3">
        <v>0</v>
      </c>
    </row>
    <row r="6287" spans="31:38" x14ac:dyDescent="0.25">
      <c r="AE6287" s="3" t="str">
        <f t="shared" si="176"/>
        <v>RA_574_124_4_202425</v>
      </c>
      <c r="AF6287" s="3">
        <v>202425</v>
      </c>
      <c r="AG6287" s="3" t="s">
        <v>193</v>
      </c>
      <c r="AH6287" s="3">
        <v>574</v>
      </c>
      <c r="AI6287" s="3">
        <v>124</v>
      </c>
      <c r="AJ6287" s="3" t="s">
        <v>376</v>
      </c>
      <c r="AK6287" s="3">
        <v>4</v>
      </c>
      <c r="AL6287" s="3">
        <v>0</v>
      </c>
    </row>
    <row r="6288" spans="31:38" x14ac:dyDescent="0.25">
      <c r="AE6288" s="3" t="str">
        <f t="shared" si="176"/>
        <v>RA_582_124_4_202425</v>
      </c>
      <c r="AF6288" s="3">
        <v>202425</v>
      </c>
      <c r="AG6288" s="3" t="s">
        <v>193</v>
      </c>
      <c r="AH6288" s="3">
        <v>582</v>
      </c>
      <c r="AI6288" s="3">
        <v>124</v>
      </c>
      <c r="AJ6288" s="3" t="s">
        <v>376</v>
      </c>
      <c r="AK6288" s="3">
        <v>4</v>
      </c>
      <c r="AL6288" s="3">
        <v>0</v>
      </c>
    </row>
    <row r="6289" spans="31:38" x14ac:dyDescent="0.25">
      <c r="AE6289" s="3" t="str">
        <f t="shared" si="176"/>
        <v>RA_586_124_4_202425</v>
      </c>
      <c r="AF6289" s="3">
        <v>202425</v>
      </c>
      <c r="AG6289" s="3" t="s">
        <v>193</v>
      </c>
      <c r="AH6289" s="3">
        <v>586</v>
      </c>
      <c r="AI6289" s="3">
        <v>124</v>
      </c>
      <c r="AJ6289" s="3" t="s">
        <v>376</v>
      </c>
      <c r="AK6289" s="3">
        <v>4</v>
      </c>
      <c r="AL6289" s="3">
        <v>0</v>
      </c>
    </row>
    <row r="6290" spans="31:38" x14ac:dyDescent="0.25">
      <c r="AE6290" s="3" t="str">
        <f t="shared" si="176"/>
        <v>RA_544_124_4_202425</v>
      </c>
      <c r="AF6290" s="3">
        <v>202425</v>
      </c>
      <c r="AG6290" s="3" t="s">
        <v>193</v>
      </c>
      <c r="AH6290" s="3">
        <v>544</v>
      </c>
      <c r="AI6290" s="3">
        <v>124</v>
      </c>
      <c r="AJ6290" s="3" t="s">
        <v>376</v>
      </c>
      <c r="AK6290" s="3">
        <v>4</v>
      </c>
      <c r="AL6290" s="3">
        <v>0</v>
      </c>
    </row>
    <row r="6291" spans="31:38" x14ac:dyDescent="0.25">
      <c r="AE6291" s="3" t="str">
        <f t="shared" si="176"/>
        <v>RA_572_124_4_202425</v>
      </c>
      <c r="AF6291" s="3">
        <v>202425</v>
      </c>
      <c r="AG6291" s="3" t="s">
        <v>193</v>
      </c>
      <c r="AH6291" s="3">
        <v>572</v>
      </c>
      <c r="AI6291" s="3">
        <v>124</v>
      </c>
      <c r="AJ6291" s="3" t="s">
        <v>376</v>
      </c>
      <c r="AK6291" s="3">
        <v>4</v>
      </c>
      <c r="AL6291" s="3">
        <v>0</v>
      </c>
    </row>
    <row r="6292" spans="31:38" x14ac:dyDescent="0.25">
      <c r="AE6292" s="3" t="str">
        <f t="shared" si="176"/>
        <v>RA_520_124_4_202425</v>
      </c>
      <c r="AF6292" s="3">
        <v>202425</v>
      </c>
      <c r="AG6292" s="3" t="s">
        <v>193</v>
      </c>
      <c r="AH6292" s="3">
        <v>520</v>
      </c>
      <c r="AI6292" s="3">
        <v>124</v>
      </c>
      <c r="AJ6292" s="3" t="s">
        <v>376</v>
      </c>
      <c r="AK6292" s="3">
        <v>4</v>
      </c>
      <c r="AL6292" s="3">
        <v>0</v>
      </c>
    </row>
    <row r="6293" spans="31:38" x14ac:dyDescent="0.25">
      <c r="AE6293" s="3" t="str">
        <f t="shared" si="176"/>
        <v>RA_514_124_4_202425</v>
      </c>
      <c r="AF6293" s="3">
        <v>202425</v>
      </c>
      <c r="AG6293" s="3" t="s">
        <v>193</v>
      </c>
      <c r="AH6293" s="3">
        <v>514</v>
      </c>
      <c r="AI6293" s="3">
        <v>124</v>
      </c>
      <c r="AJ6293" s="3" t="s">
        <v>376</v>
      </c>
      <c r="AK6293" s="3">
        <v>4</v>
      </c>
      <c r="AL6293" s="3">
        <v>124.71</v>
      </c>
    </row>
    <row r="6294" spans="31:38" x14ac:dyDescent="0.25">
      <c r="AE6294" s="3" t="str">
        <f t="shared" si="176"/>
        <v>RA_542_124_4_202425</v>
      </c>
      <c r="AF6294" s="3">
        <v>202425</v>
      </c>
      <c r="AG6294" s="3" t="s">
        <v>193</v>
      </c>
      <c r="AH6294" s="3">
        <v>542</v>
      </c>
      <c r="AI6294" s="3">
        <v>124</v>
      </c>
      <c r="AJ6294" s="3" t="s">
        <v>376</v>
      </c>
      <c r="AK6294" s="3">
        <v>4</v>
      </c>
      <c r="AL6294" s="3">
        <v>0</v>
      </c>
    </row>
    <row r="6295" spans="31:38" x14ac:dyDescent="0.25">
      <c r="AE6295" s="3" t="str">
        <f t="shared" si="176"/>
        <v>RA_512_124_4_202425</v>
      </c>
      <c r="AF6295" s="3">
        <v>202425</v>
      </c>
      <c r="AG6295" s="3" t="s">
        <v>193</v>
      </c>
      <c r="AH6295" s="3">
        <v>512</v>
      </c>
      <c r="AI6295" s="3">
        <v>124</v>
      </c>
      <c r="AJ6295" s="3" t="s">
        <v>376</v>
      </c>
      <c r="AK6295" s="3">
        <v>4</v>
      </c>
      <c r="AL6295" s="3">
        <v>0</v>
      </c>
    </row>
    <row r="6296" spans="31:38" x14ac:dyDescent="0.25">
      <c r="AE6296" s="3" t="str">
        <f t="shared" si="176"/>
        <v>RA_518_124_4_202425</v>
      </c>
      <c r="AF6296" s="3">
        <v>202425</v>
      </c>
      <c r="AG6296" s="3" t="s">
        <v>193</v>
      </c>
      <c r="AH6296" s="3">
        <v>518</v>
      </c>
      <c r="AI6296" s="3">
        <v>124</v>
      </c>
      <c r="AJ6296" s="3" t="s">
        <v>376</v>
      </c>
      <c r="AK6296" s="3">
        <v>4</v>
      </c>
      <c r="AL6296" s="3">
        <v>0</v>
      </c>
    </row>
    <row r="6297" spans="31:38" x14ac:dyDescent="0.25">
      <c r="AE6297" s="3" t="str">
        <f t="shared" si="176"/>
        <v>RA_522_124_4_202425</v>
      </c>
      <c r="AF6297" s="3">
        <v>202425</v>
      </c>
      <c r="AG6297" s="3" t="s">
        <v>193</v>
      </c>
      <c r="AH6297" s="3">
        <v>522</v>
      </c>
      <c r="AI6297" s="3">
        <v>124</v>
      </c>
      <c r="AJ6297" s="3" t="s">
        <v>376</v>
      </c>
      <c r="AK6297" s="3">
        <v>4</v>
      </c>
      <c r="AL6297" s="3">
        <v>0</v>
      </c>
    </row>
    <row r="6298" spans="31:38" x14ac:dyDescent="0.25">
      <c r="AE6298" s="3" t="str">
        <f t="shared" si="176"/>
        <v>RA_524_124_4_202425</v>
      </c>
      <c r="AF6298" s="3">
        <v>202425</v>
      </c>
      <c r="AG6298" s="3" t="s">
        <v>193</v>
      </c>
      <c r="AH6298" s="3">
        <v>524</v>
      </c>
      <c r="AI6298" s="3">
        <v>124</v>
      </c>
      <c r="AJ6298" s="3" t="s">
        <v>376</v>
      </c>
      <c r="AK6298" s="3">
        <v>4</v>
      </c>
      <c r="AL6298" s="3">
        <v>46.2</v>
      </c>
    </row>
    <row r="6299" spans="31:38" x14ac:dyDescent="0.25">
      <c r="AE6299" s="3" t="str">
        <f t="shared" si="176"/>
        <v>RA_526_124_4_202425</v>
      </c>
      <c r="AF6299" s="3">
        <v>202425</v>
      </c>
      <c r="AG6299" s="3" t="s">
        <v>193</v>
      </c>
      <c r="AH6299" s="3">
        <v>526</v>
      </c>
      <c r="AI6299" s="3">
        <v>124</v>
      </c>
      <c r="AJ6299" s="3" t="s">
        <v>376</v>
      </c>
      <c r="AK6299" s="3">
        <v>4</v>
      </c>
      <c r="AL6299" s="3">
        <v>0</v>
      </c>
    </row>
    <row r="6300" spans="31:38" x14ac:dyDescent="0.25">
      <c r="AE6300" s="3" t="str">
        <f t="shared" si="176"/>
        <v>RA_538_124_4_202425</v>
      </c>
      <c r="AF6300" s="3">
        <v>202425</v>
      </c>
      <c r="AG6300" s="3" t="s">
        <v>193</v>
      </c>
      <c r="AH6300" s="3">
        <v>538</v>
      </c>
      <c r="AI6300" s="3">
        <v>124</v>
      </c>
      <c r="AJ6300" s="3" t="s">
        <v>376</v>
      </c>
      <c r="AK6300" s="3">
        <v>4</v>
      </c>
      <c r="AL6300" s="3">
        <v>0</v>
      </c>
    </row>
    <row r="6301" spans="31:38" x14ac:dyDescent="0.25">
      <c r="AE6301" s="3" t="str">
        <f t="shared" si="176"/>
        <v>RA_516_124_4_202425</v>
      </c>
      <c r="AF6301" s="3">
        <v>202425</v>
      </c>
      <c r="AG6301" s="3" t="s">
        <v>193</v>
      </c>
      <c r="AH6301" s="3">
        <v>516</v>
      </c>
      <c r="AI6301" s="3">
        <v>124</v>
      </c>
      <c r="AJ6301" s="3" t="s">
        <v>376</v>
      </c>
      <c r="AK6301" s="3">
        <v>4</v>
      </c>
      <c r="AL6301" s="3">
        <v>42</v>
      </c>
    </row>
    <row r="6302" spans="31:38" x14ac:dyDescent="0.25">
      <c r="AE6302" s="3" t="str">
        <f t="shared" si="176"/>
        <v>RA_540_124_4_202425</v>
      </c>
      <c r="AF6302" s="3">
        <v>202425</v>
      </c>
      <c r="AG6302" s="3" t="s">
        <v>193</v>
      </c>
      <c r="AH6302" s="3">
        <v>540</v>
      </c>
      <c r="AI6302" s="3">
        <v>124</v>
      </c>
      <c r="AJ6302" s="3" t="s">
        <v>376</v>
      </c>
      <c r="AK6302" s="3">
        <v>4</v>
      </c>
      <c r="AL6302" s="3">
        <v>0</v>
      </c>
    </row>
    <row r="6303" spans="31:38" x14ac:dyDescent="0.25">
      <c r="AE6303" s="3" t="str">
        <f t="shared" si="176"/>
        <v>RA_528_124_4_202425</v>
      </c>
      <c r="AF6303" s="3">
        <v>202425</v>
      </c>
      <c r="AG6303" s="3" t="s">
        <v>193</v>
      </c>
      <c r="AH6303" s="3">
        <v>528</v>
      </c>
      <c r="AI6303" s="3">
        <v>124</v>
      </c>
      <c r="AJ6303" s="3" t="s">
        <v>376</v>
      </c>
      <c r="AK6303" s="3">
        <v>4</v>
      </c>
      <c r="AL6303" s="3">
        <v>0</v>
      </c>
    </row>
    <row r="6304" spans="31:38" x14ac:dyDescent="0.25">
      <c r="AE6304" s="3" t="str">
        <f t="shared" si="176"/>
        <v>RA_536_124_4_202425</v>
      </c>
      <c r="AF6304" s="3">
        <v>202425</v>
      </c>
      <c r="AG6304" s="3" t="s">
        <v>193</v>
      </c>
      <c r="AH6304" s="3">
        <v>536</v>
      </c>
      <c r="AI6304" s="3">
        <v>124</v>
      </c>
      <c r="AJ6304" s="3" t="s">
        <v>376</v>
      </c>
      <c r="AK6304" s="3">
        <v>4</v>
      </c>
      <c r="AL6304" s="3">
        <v>0</v>
      </c>
    </row>
    <row r="6305" spans="31:38" x14ac:dyDescent="0.25">
      <c r="AE6305" s="3" t="str">
        <f t="shared" si="176"/>
        <v>RA_534_124_4_202425</v>
      </c>
      <c r="AF6305" s="3">
        <v>202425</v>
      </c>
      <c r="AG6305" s="3" t="s">
        <v>193</v>
      </c>
      <c r="AH6305" s="3">
        <v>534</v>
      </c>
      <c r="AI6305" s="3">
        <v>124</v>
      </c>
      <c r="AJ6305" s="3" t="s">
        <v>376</v>
      </c>
      <c r="AK6305" s="3">
        <v>4</v>
      </c>
      <c r="AL6305" s="3">
        <v>0</v>
      </c>
    </row>
    <row r="6306" spans="31:38" x14ac:dyDescent="0.25">
      <c r="AE6306" s="3" t="str">
        <f t="shared" si="176"/>
        <v>RA_532_124_4_202425</v>
      </c>
      <c r="AF6306" s="3">
        <v>202425</v>
      </c>
      <c r="AG6306" s="3" t="s">
        <v>193</v>
      </c>
      <c r="AH6306" s="3">
        <v>532</v>
      </c>
      <c r="AI6306" s="3">
        <v>124</v>
      </c>
      <c r="AJ6306" s="3" t="s">
        <v>376</v>
      </c>
      <c r="AK6306" s="3">
        <v>4</v>
      </c>
      <c r="AL6306" s="3">
        <v>0</v>
      </c>
    </row>
    <row r="6307" spans="31:38" x14ac:dyDescent="0.25">
      <c r="AE6307" s="3" t="str">
        <f t="shared" si="176"/>
        <v>RA_530_124_4_202425</v>
      </c>
      <c r="AF6307" s="3">
        <v>202425</v>
      </c>
      <c r="AG6307" s="3" t="s">
        <v>193</v>
      </c>
      <c r="AH6307" s="3">
        <v>530</v>
      </c>
      <c r="AI6307" s="3">
        <v>124</v>
      </c>
      <c r="AJ6307" s="3" t="s">
        <v>376</v>
      </c>
      <c r="AK6307" s="3">
        <v>4</v>
      </c>
      <c r="AL6307" s="3">
        <v>0</v>
      </c>
    </row>
    <row r="6308" spans="31:38" x14ac:dyDescent="0.25">
      <c r="AE6308" s="3" t="str">
        <f t="shared" si="176"/>
        <v>RA_545_124_4_202526</v>
      </c>
      <c r="AF6308" s="3">
        <v>202526</v>
      </c>
      <c r="AG6308" s="3" t="s">
        <v>193</v>
      </c>
      <c r="AH6308" s="3">
        <v>545</v>
      </c>
      <c r="AI6308" s="3">
        <v>124</v>
      </c>
      <c r="AJ6308" s="3" t="s">
        <v>376</v>
      </c>
      <c r="AK6308" s="3">
        <v>4</v>
      </c>
      <c r="AL6308" s="3">
        <v>0</v>
      </c>
    </row>
    <row r="6309" spans="31:38" x14ac:dyDescent="0.25">
      <c r="AE6309" s="3" t="str">
        <f t="shared" si="176"/>
        <v>RA_576_124_4_202526</v>
      </c>
      <c r="AF6309" s="3">
        <v>202526</v>
      </c>
      <c r="AG6309" s="3" t="s">
        <v>193</v>
      </c>
      <c r="AH6309" s="3">
        <v>576</v>
      </c>
      <c r="AI6309" s="3">
        <v>124</v>
      </c>
      <c r="AJ6309" s="3" t="s">
        <v>376</v>
      </c>
      <c r="AK6309" s="3">
        <v>4</v>
      </c>
      <c r="AL6309" s="3">
        <v>0</v>
      </c>
    </row>
    <row r="6310" spans="31:38" x14ac:dyDescent="0.25">
      <c r="AE6310" s="3" t="str">
        <f t="shared" si="176"/>
        <v>RA_564_124_4_202526</v>
      </c>
      <c r="AF6310" s="3">
        <v>202526</v>
      </c>
      <c r="AG6310" s="3" t="s">
        <v>193</v>
      </c>
      <c r="AH6310" s="3">
        <v>564</v>
      </c>
      <c r="AI6310" s="3">
        <v>124</v>
      </c>
      <c r="AJ6310" s="3" t="s">
        <v>376</v>
      </c>
      <c r="AK6310" s="3">
        <v>4</v>
      </c>
      <c r="AL6310" s="3">
        <v>0</v>
      </c>
    </row>
    <row r="6311" spans="31:38" x14ac:dyDescent="0.25">
      <c r="AE6311" s="3" t="str">
        <f t="shared" si="176"/>
        <v>RA_548_124_4_202526</v>
      </c>
      <c r="AF6311" s="3">
        <v>202526</v>
      </c>
      <c r="AG6311" s="3" t="s">
        <v>193</v>
      </c>
      <c r="AH6311" s="3">
        <v>548</v>
      </c>
      <c r="AI6311" s="3">
        <v>124</v>
      </c>
      <c r="AJ6311" s="3" t="s">
        <v>376</v>
      </c>
      <c r="AK6311" s="3">
        <v>4</v>
      </c>
      <c r="AL6311" s="3">
        <v>113.988</v>
      </c>
    </row>
    <row r="6312" spans="31:38" x14ac:dyDescent="0.25">
      <c r="AE6312" s="3" t="str">
        <f t="shared" si="176"/>
        <v>RA_550_124_4_202526</v>
      </c>
      <c r="AF6312" s="3">
        <v>202526</v>
      </c>
      <c r="AG6312" s="3" t="s">
        <v>193</v>
      </c>
      <c r="AH6312" s="3">
        <v>550</v>
      </c>
      <c r="AI6312" s="3">
        <v>124</v>
      </c>
      <c r="AJ6312" s="3" t="s">
        <v>376</v>
      </c>
      <c r="AK6312" s="3">
        <v>4</v>
      </c>
      <c r="AL6312" s="3">
        <v>0</v>
      </c>
    </row>
    <row r="6313" spans="31:38" x14ac:dyDescent="0.25">
      <c r="AE6313" s="3" t="str">
        <f t="shared" si="176"/>
        <v>RA_552_124_4_202526</v>
      </c>
      <c r="AF6313" s="3">
        <v>202526</v>
      </c>
      <c r="AG6313" s="3" t="s">
        <v>193</v>
      </c>
      <c r="AH6313" s="3">
        <v>552</v>
      </c>
      <c r="AI6313" s="3">
        <v>124</v>
      </c>
      <c r="AJ6313" s="3" t="s">
        <v>376</v>
      </c>
      <c r="AK6313" s="3">
        <v>4</v>
      </c>
      <c r="AL6313" s="3">
        <v>0</v>
      </c>
    </row>
    <row r="6314" spans="31:38" x14ac:dyDescent="0.25">
      <c r="AE6314" s="3" t="str">
        <f t="shared" si="176"/>
        <v>RA_562_124_4_202526</v>
      </c>
      <c r="AF6314" s="3">
        <v>202526</v>
      </c>
      <c r="AG6314" s="3" t="s">
        <v>193</v>
      </c>
      <c r="AH6314" s="3">
        <v>562</v>
      </c>
      <c r="AI6314" s="3">
        <v>124</v>
      </c>
      <c r="AJ6314" s="3" t="s">
        <v>376</v>
      </c>
      <c r="AK6314" s="3">
        <v>4</v>
      </c>
      <c r="AL6314" s="3">
        <v>0</v>
      </c>
    </row>
    <row r="6315" spans="31:38" x14ac:dyDescent="0.25">
      <c r="AE6315" s="3" t="str">
        <f t="shared" si="176"/>
        <v>RA_546_124_4_202526</v>
      </c>
      <c r="AF6315" s="3">
        <v>202526</v>
      </c>
      <c r="AG6315" s="3" t="s">
        <v>193</v>
      </c>
      <c r="AH6315" s="3">
        <v>546</v>
      </c>
      <c r="AI6315" s="3">
        <v>124</v>
      </c>
      <c r="AJ6315" s="3" t="s">
        <v>376</v>
      </c>
      <c r="AK6315" s="3">
        <v>4</v>
      </c>
      <c r="AL6315" s="3">
        <v>0</v>
      </c>
    </row>
    <row r="6316" spans="31:38" x14ac:dyDescent="0.25">
      <c r="AE6316" s="3" t="str">
        <f t="shared" si="176"/>
        <v>RA_566_124_4_202526</v>
      </c>
      <c r="AF6316" s="3">
        <v>202526</v>
      </c>
      <c r="AG6316" s="3" t="s">
        <v>193</v>
      </c>
      <c r="AH6316" s="3">
        <v>566</v>
      </c>
      <c r="AI6316" s="3">
        <v>124</v>
      </c>
      <c r="AJ6316" s="3" t="s">
        <v>376</v>
      </c>
      <c r="AK6316" s="3">
        <v>4</v>
      </c>
      <c r="AL6316" s="3">
        <v>0</v>
      </c>
    </row>
    <row r="6317" spans="31:38" x14ac:dyDescent="0.25">
      <c r="AE6317" s="3" t="str">
        <f t="shared" si="176"/>
        <v>RA_568_124_4_202526</v>
      </c>
      <c r="AF6317" s="3">
        <v>202526</v>
      </c>
      <c r="AG6317" s="3" t="s">
        <v>193</v>
      </c>
      <c r="AH6317" s="3">
        <v>568</v>
      </c>
      <c r="AI6317" s="3">
        <v>124</v>
      </c>
      <c r="AJ6317" s="3" t="s">
        <v>376</v>
      </c>
      <c r="AK6317" s="3">
        <v>4</v>
      </c>
      <c r="AL6317" s="3">
        <v>0</v>
      </c>
    </row>
    <row r="6318" spans="31:38" x14ac:dyDescent="0.25">
      <c r="AE6318" s="3" t="str">
        <f t="shared" si="176"/>
        <v>RA_586_124_4_202526</v>
      </c>
      <c r="AF6318" s="3">
        <v>202526</v>
      </c>
      <c r="AG6318" s="3" t="s">
        <v>193</v>
      </c>
      <c r="AH6318" s="3">
        <v>586</v>
      </c>
      <c r="AI6318" s="3">
        <v>124</v>
      </c>
      <c r="AJ6318" s="3" t="s">
        <v>376</v>
      </c>
      <c r="AK6318" s="3">
        <v>4</v>
      </c>
      <c r="AL6318" s="3">
        <v>0</v>
      </c>
    </row>
    <row r="6319" spans="31:38" x14ac:dyDescent="0.25">
      <c r="AE6319" s="3" t="str">
        <f t="shared" si="176"/>
        <v>RA_574_124_4_202526</v>
      </c>
      <c r="AF6319" s="3">
        <v>202526</v>
      </c>
      <c r="AG6319" s="3" t="s">
        <v>193</v>
      </c>
      <c r="AH6319" s="3">
        <v>574</v>
      </c>
      <c r="AI6319" s="3">
        <v>124</v>
      </c>
      <c r="AJ6319" s="3" t="s">
        <v>376</v>
      </c>
      <c r="AK6319" s="3">
        <v>4</v>
      </c>
      <c r="AL6319" s="3">
        <v>0</v>
      </c>
    </row>
    <row r="6320" spans="31:38" x14ac:dyDescent="0.25">
      <c r="AE6320" s="3" t="str">
        <f t="shared" si="176"/>
        <v>RA_582_124_4_202526</v>
      </c>
      <c r="AF6320" s="3">
        <v>202526</v>
      </c>
      <c r="AG6320" s="3" t="s">
        <v>193</v>
      </c>
      <c r="AH6320" s="3">
        <v>582</v>
      </c>
      <c r="AI6320" s="3">
        <v>124</v>
      </c>
      <c r="AJ6320" s="3" t="s">
        <v>376</v>
      </c>
      <c r="AK6320" s="3">
        <v>4</v>
      </c>
      <c r="AL6320" s="3">
        <v>0</v>
      </c>
    </row>
    <row r="6321" spans="31:38" x14ac:dyDescent="0.25">
      <c r="AE6321" s="3" t="str">
        <f t="shared" si="176"/>
        <v>RA_544_124_4_202526</v>
      </c>
      <c r="AF6321" s="3">
        <v>202526</v>
      </c>
      <c r="AG6321" s="3" t="s">
        <v>193</v>
      </c>
      <c r="AH6321" s="3">
        <v>544</v>
      </c>
      <c r="AI6321" s="3">
        <v>124</v>
      </c>
      <c r="AJ6321" s="3" t="s">
        <v>376</v>
      </c>
      <c r="AK6321" s="3">
        <v>4</v>
      </c>
      <c r="AL6321" s="3">
        <v>0</v>
      </c>
    </row>
    <row r="6322" spans="31:38" x14ac:dyDescent="0.25">
      <c r="AE6322" s="3" t="str">
        <f t="shared" si="176"/>
        <v>RA_584_124_4_202526</v>
      </c>
      <c r="AF6322" s="3">
        <v>202526</v>
      </c>
      <c r="AG6322" s="3" t="s">
        <v>193</v>
      </c>
      <c r="AH6322" s="3">
        <v>584</v>
      </c>
      <c r="AI6322" s="3">
        <v>124</v>
      </c>
      <c r="AJ6322" s="3" t="s">
        <v>376</v>
      </c>
      <c r="AK6322" s="3">
        <v>4</v>
      </c>
      <c r="AL6322" s="3">
        <v>0</v>
      </c>
    </row>
    <row r="6323" spans="31:38" x14ac:dyDescent="0.25">
      <c r="AE6323" s="3" t="str">
        <f t="shared" si="176"/>
        <v>RA_572_124_4_202526</v>
      </c>
      <c r="AF6323" s="3">
        <v>202526</v>
      </c>
      <c r="AG6323" s="3" t="s">
        <v>193</v>
      </c>
      <c r="AH6323" s="3">
        <v>572</v>
      </c>
      <c r="AI6323" s="3">
        <v>124</v>
      </c>
      <c r="AJ6323" s="3" t="s">
        <v>376</v>
      </c>
      <c r="AK6323" s="3">
        <v>4</v>
      </c>
      <c r="AL6323" s="3">
        <v>0</v>
      </c>
    </row>
    <row r="6324" spans="31:38" x14ac:dyDescent="0.25">
      <c r="AE6324" s="3" t="str">
        <f t="shared" si="176"/>
        <v>RA_522_124_4_202526</v>
      </c>
      <c r="AF6324" s="3">
        <v>202526</v>
      </c>
      <c r="AG6324" s="3" t="s">
        <v>193</v>
      </c>
      <c r="AH6324" s="3">
        <v>522</v>
      </c>
      <c r="AI6324" s="3">
        <v>124</v>
      </c>
      <c r="AJ6324" s="3" t="s">
        <v>376</v>
      </c>
      <c r="AK6324" s="3">
        <v>4</v>
      </c>
      <c r="AL6324" s="3">
        <v>0</v>
      </c>
    </row>
    <row r="6325" spans="31:38" x14ac:dyDescent="0.25">
      <c r="AE6325" s="3" t="str">
        <f t="shared" si="176"/>
        <v>RA_542_124_4_202526</v>
      </c>
      <c r="AF6325" s="3">
        <v>202526</v>
      </c>
      <c r="AG6325" s="3" t="s">
        <v>193</v>
      </c>
      <c r="AH6325" s="3">
        <v>542</v>
      </c>
      <c r="AI6325" s="3">
        <v>124</v>
      </c>
      <c r="AJ6325" s="3" t="s">
        <v>376</v>
      </c>
      <c r="AK6325" s="3">
        <v>4</v>
      </c>
      <c r="AL6325" s="3">
        <v>0</v>
      </c>
    </row>
    <row r="6326" spans="31:38" x14ac:dyDescent="0.25">
      <c r="AE6326" s="3" t="str">
        <f t="shared" si="176"/>
        <v>RA_514_124_4_202526</v>
      </c>
      <c r="AF6326" s="3">
        <v>202526</v>
      </c>
      <c r="AG6326" s="3" t="s">
        <v>193</v>
      </c>
      <c r="AH6326" s="3">
        <v>514</v>
      </c>
      <c r="AI6326" s="3">
        <v>124</v>
      </c>
      <c r="AJ6326" s="3" t="s">
        <v>376</v>
      </c>
      <c r="AK6326" s="3">
        <v>4</v>
      </c>
      <c r="AL6326" s="3">
        <v>131.68</v>
      </c>
    </row>
    <row r="6327" spans="31:38" x14ac:dyDescent="0.25">
      <c r="AE6327" s="3" t="str">
        <f t="shared" si="176"/>
        <v>RA_516_124_4_202526</v>
      </c>
      <c r="AF6327" s="3">
        <v>202526</v>
      </c>
      <c r="AG6327" s="3" t="s">
        <v>193</v>
      </c>
      <c r="AH6327" s="3">
        <v>516</v>
      </c>
      <c r="AI6327" s="3">
        <v>124</v>
      </c>
      <c r="AJ6327" s="3" t="s">
        <v>376</v>
      </c>
      <c r="AK6327" s="3">
        <v>4</v>
      </c>
      <c r="AL6327" s="3">
        <v>47.2</v>
      </c>
    </row>
    <row r="6328" spans="31:38" x14ac:dyDescent="0.25">
      <c r="AE6328" s="3" t="str">
        <f t="shared" si="176"/>
        <v>RA_520_124_4_202526</v>
      </c>
      <c r="AF6328" s="3">
        <v>202526</v>
      </c>
      <c r="AG6328" s="3" t="s">
        <v>193</v>
      </c>
      <c r="AH6328" s="3">
        <v>520</v>
      </c>
      <c r="AI6328" s="3">
        <v>124</v>
      </c>
      <c r="AJ6328" s="3" t="s">
        <v>376</v>
      </c>
      <c r="AK6328" s="3">
        <v>4</v>
      </c>
      <c r="AL6328" s="3">
        <v>0</v>
      </c>
    </row>
    <row r="6329" spans="31:38" x14ac:dyDescent="0.25">
      <c r="AE6329" s="3" t="str">
        <f t="shared" si="176"/>
        <v>RA_512_124_4_202526</v>
      </c>
      <c r="AF6329" s="3">
        <v>202526</v>
      </c>
      <c r="AG6329" s="3" t="s">
        <v>193</v>
      </c>
      <c r="AH6329" s="3">
        <v>512</v>
      </c>
      <c r="AI6329" s="3">
        <v>124</v>
      </c>
      <c r="AJ6329" s="3" t="s">
        <v>376</v>
      </c>
      <c r="AK6329" s="3">
        <v>4</v>
      </c>
      <c r="AL6329" s="3">
        <v>0</v>
      </c>
    </row>
    <row r="6330" spans="31:38" x14ac:dyDescent="0.25">
      <c r="AE6330" s="3" t="str">
        <f t="shared" si="176"/>
        <v>RA_524_124_4_202526</v>
      </c>
      <c r="AF6330" s="3">
        <v>202526</v>
      </c>
      <c r="AG6330" s="3" t="s">
        <v>193</v>
      </c>
      <c r="AH6330" s="3">
        <v>524</v>
      </c>
      <c r="AI6330" s="3">
        <v>124</v>
      </c>
      <c r="AJ6330" s="3" t="s">
        <v>376</v>
      </c>
      <c r="AK6330" s="3">
        <v>4</v>
      </c>
      <c r="AL6330" s="3">
        <v>65.805000000000007</v>
      </c>
    </row>
    <row r="6331" spans="31:38" x14ac:dyDescent="0.25">
      <c r="AE6331" s="3" t="str">
        <f t="shared" si="176"/>
        <v>RA_526_124_4_202526</v>
      </c>
      <c r="AF6331" s="3">
        <v>202526</v>
      </c>
      <c r="AG6331" s="3" t="s">
        <v>193</v>
      </c>
      <c r="AH6331" s="3">
        <v>526</v>
      </c>
      <c r="AI6331" s="3">
        <v>124</v>
      </c>
      <c r="AJ6331" s="3" t="s">
        <v>376</v>
      </c>
      <c r="AK6331" s="3">
        <v>4</v>
      </c>
      <c r="AL6331" s="3">
        <v>0</v>
      </c>
    </row>
    <row r="6332" spans="31:38" x14ac:dyDescent="0.25">
      <c r="AE6332" s="3" t="str">
        <f t="shared" si="176"/>
        <v>RA_528_124_4_202526</v>
      </c>
      <c r="AF6332" s="3">
        <v>202526</v>
      </c>
      <c r="AG6332" s="3" t="s">
        <v>193</v>
      </c>
      <c r="AH6332" s="3">
        <v>528</v>
      </c>
      <c r="AI6332" s="3">
        <v>124</v>
      </c>
      <c r="AJ6332" s="3" t="s">
        <v>376</v>
      </c>
      <c r="AK6332" s="3">
        <v>4</v>
      </c>
      <c r="AL6332" s="3">
        <v>0</v>
      </c>
    </row>
    <row r="6333" spans="31:38" x14ac:dyDescent="0.25">
      <c r="AE6333" s="3" t="str">
        <f t="shared" si="176"/>
        <v>RA_530_124_4_202526</v>
      </c>
      <c r="AF6333" s="3">
        <v>202526</v>
      </c>
      <c r="AG6333" s="3" t="s">
        <v>193</v>
      </c>
      <c r="AH6333" s="3">
        <v>530</v>
      </c>
      <c r="AI6333" s="3">
        <v>124</v>
      </c>
      <c r="AJ6333" s="3" t="s">
        <v>376</v>
      </c>
      <c r="AK6333" s="3">
        <v>4</v>
      </c>
      <c r="AL6333" s="3">
        <v>0</v>
      </c>
    </row>
    <row r="6334" spans="31:38" x14ac:dyDescent="0.25">
      <c r="AE6334" s="3" t="str">
        <f t="shared" si="176"/>
        <v>RA_532_124_4_202526</v>
      </c>
      <c r="AF6334" s="3">
        <v>202526</v>
      </c>
      <c r="AG6334" s="3" t="s">
        <v>193</v>
      </c>
      <c r="AH6334" s="3">
        <v>532</v>
      </c>
      <c r="AI6334" s="3">
        <v>124</v>
      </c>
      <c r="AJ6334" s="3" t="s">
        <v>376</v>
      </c>
      <c r="AK6334" s="3">
        <v>4</v>
      </c>
      <c r="AL6334" s="3">
        <v>0</v>
      </c>
    </row>
    <row r="6335" spans="31:38" x14ac:dyDescent="0.25">
      <c r="AE6335" s="3" t="str">
        <f t="shared" si="176"/>
        <v>RA_534_124_4_202526</v>
      </c>
      <c r="AF6335" s="3">
        <v>202526</v>
      </c>
      <c r="AG6335" s="3" t="s">
        <v>193</v>
      </c>
      <c r="AH6335" s="3">
        <v>534</v>
      </c>
      <c r="AI6335" s="3">
        <v>124</v>
      </c>
      <c r="AJ6335" s="3" t="s">
        <v>376</v>
      </c>
      <c r="AK6335" s="3">
        <v>4</v>
      </c>
      <c r="AL6335" s="3">
        <v>0</v>
      </c>
    </row>
    <row r="6336" spans="31:38" x14ac:dyDescent="0.25">
      <c r="AE6336" s="3" t="str">
        <f t="shared" si="176"/>
        <v>RA_536_124_4_202526</v>
      </c>
      <c r="AF6336" s="3">
        <v>202526</v>
      </c>
      <c r="AG6336" s="3" t="s">
        <v>193</v>
      </c>
      <c r="AH6336" s="3">
        <v>536</v>
      </c>
      <c r="AI6336" s="3">
        <v>124</v>
      </c>
      <c r="AJ6336" s="3" t="s">
        <v>376</v>
      </c>
      <c r="AK6336" s="3">
        <v>4</v>
      </c>
      <c r="AL6336" s="3">
        <v>0</v>
      </c>
    </row>
    <row r="6337" spans="31:38" x14ac:dyDescent="0.25">
      <c r="AE6337" s="3" t="str">
        <f t="shared" si="176"/>
        <v>RA_538_124_4_202526</v>
      </c>
      <c r="AF6337" s="3">
        <v>202526</v>
      </c>
      <c r="AG6337" s="3" t="s">
        <v>193</v>
      </c>
      <c r="AH6337" s="3">
        <v>538</v>
      </c>
      <c r="AI6337" s="3">
        <v>124</v>
      </c>
      <c r="AJ6337" s="3" t="s">
        <v>376</v>
      </c>
      <c r="AK6337" s="3">
        <v>4</v>
      </c>
      <c r="AL6337" s="3">
        <v>0</v>
      </c>
    </row>
    <row r="6338" spans="31:38" x14ac:dyDescent="0.25">
      <c r="AE6338" s="3" t="str">
        <f t="shared" si="176"/>
        <v>RA_540_124_4_202526</v>
      </c>
      <c r="AF6338" s="3">
        <v>202526</v>
      </c>
      <c r="AG6338" s="3" t="s">
        <v>193</v>
      </c>
      <c r="AH6338" s="3">
        <v>540</v>
      </c>
      <c r="AI6338" s="3">
        <v>124</v>
      </c>
      <c r="AJ6338" s="3" t="s">
        <v>376</v>
      </c>
      <c r="AK6338" s="3">
        <v>4</v>
      </c>
      <c r="AL6338" s="3">
        <v>0</v>
      </c>
    </row>
    <row r="6339" spans="31:38" x14ac:dyDescent="0.25">
      <c r="AE6339" s="3" t="str">
        <f t="shared" si="176"/>
        <v>RA_518_124_4_202526</v>
      </c>
      <c r="AF6339" s="3">
        <v>202526</v>
      </c>
      <c r="AG6339" s="3" t="s">
        <v>193</v>
      </c>
      <c r="AH6339" s="3">
        <v>518</v>
      </c>
      <c r="AI6339" s="3">
        <v>124</v>
      </c>
      <c r="AJ6339" s="3" t="s">
        <v>376</v>
      </c>
      <c r="AK6339" s="3">
        <v>4</v>
      </c>
      <c r="AL6339" s="3">
        <v>0</v>
      </c>
    </row>
    <row r="6340" spans="31:38" x14ac:dyDescent="0.25">
      <c r="AE6340" s="3" t="str">
        <f t="shared" ref="AE6340:AE6403" si="177">AG6340&amp;"_"&amp;AH6340&amp;"_"&amp;AI6340&amp;"_"&amp;AK6340&amp;"_"&amp;AF6340</f>
        <v>RA_562_125_4_202425</v>
      </c>
      <c r="AF6340" s="3">
        <v>202425</v>
      </c>
      <c r="AG6340" s="3" t="s">
        <v>193</v>
      </c>
      <c r="AH6340" s="3">
        <v>562</v>
      </c>
      <c r="AI6340" s="3">
        <v>125</v>
      </c>
      <c r="AJ6340" s="3" t="s">
        <v>377</v>
      </c>
      <c r="AK6340" s="3">
        <v>4</v>
      </c>
      <c r="AL6340" s="3">
        <v>0</v>
      </c>
    </row>
    <row r="6341" spans="31:38" x14ac:dyDescent="0.25">
      <c r="AE6341" s="3" t="str">
        <f t="shared" si="177"/>
        <v>RA_545_125_4_202425</v>
      </c>
      <c r="AF6341" s="3">
        <v>202425</v>
      </c>
      <c r="AG6341" s="3" t="s">
        <v>193</v>
      </c>
      <c r="AH6341" s="3">
        <v>545</v>
      </c>
      <c r="AI6341" s="3">
        <v>125</v>
      </c>
      <c r="AJ6341" s="3" t="s">
        <v>377</v>
      </c>
      <c r="AK6341" s="3">
        <v>4</v>
      </c>
      <c r="AL6341" s="3">
        <v>0</v>
      </c>
    </row>
    <row r="6342" spans="31:38" x14ac:dyDescent="0.25">
      <c r="AE6342" s="3" t="str">
        <f t="shared" si="177"/>
        <v>RA_586_125_4_202425</v>
      </c>
      <c r="AF6342" s="3">
        <v>202425</v>
      </c>
      <c r="AG6342" s="3" t="s">
        <v>193</v>
      </c>
      <c r="AH6342" s="3">
        <v>586</v>
      </c>
      <c r="AI6342" s="3">
        <v>125</v>
      </c>
      <c r="AJ6342" s="3" t="s">
        <v>377</v>
      </c>
      <c r="AK6342" s="3">
        <v>4</v>
      </c>
      <c r="AL6342" s="3">
        <v>0</v>
      </c>
    </row>
    <row r="6343" spans="31:38" x14ac:dyDescent="0.25">
      <c r="AE6343" s="3" t="str">
        <f t="shared" si="177"/>
        <v>RA_548_125_4_202425</v>
      </c>
      <c r="AF6343" s="3">
        <v>202425</v>
      </c>
      <c r="AG6343" s="3" t="s">
        <v>193</v>
      </c>
      <c r="AH6343" s="3">
        <v>548</v>
      </c>
      <c r="AI6343" s="3">
        <v>125</v>
      </c>
      <c r="AJ6343" s="3" t="s">
        <v>377</v>
      </c>
      <c r="AK6343" s="3">
        <v>4</v>
      </c>
      <c r="AL6343" s="3">
        <v>0</v>
      </c>
    </row>
    <row r="6344" spans="31:38" x14ac:dyDescent="0.25">
      <c r="AE6344" s="3" t="str">
        <f t="shared" si="177"/>
        <v>RA_534_125_4_202425</v>
      </c>
      <c r="AF6344" s="3">
        <v>202425</v>
      </c>
      <c r="AG6344" s="3" t="s">
        <v>193</v>
      </c>
      <c r="AH6344" s="3">
        <v>534</v>
      </c>
      <c r="AI6344" s="3">
        <v>125</v>
      </c>
      <c r="AJ6344" s="3" t="s">
        <v>377</v>
      </c>
      <c r="AK6344" s="3">
        <v>4</v>
      </c>
      <c r="AL6344" s="3">
        <v>0</v>
      </c>
    </row>
    <row r="6345" spans="31:38" x14ac:dyDescent="0.25">
      <c r="AE6345" s="3" t="str">
        <f t="shared" si="177"/>
        <v>RA_550_125_4_202425</v>
      </c>
      <c r="AF6345" s="3">
        <v>202425</v>
      </c>
      <c r="AG6345" s="3" t="s">
        <v>193</v>
      </c>
      <c r="AH6345" s="3">
        <v>550</v>
      </c>
      <c r="AI6345" s="3">
        <v>125</v>
      </c>
      <c r="AJ6345" s="3" t="s">
        <v>377</v>
      </c>
      <c r="AK6345" s="3">
        <v>4</v>
      </c>
      <c r="AL6345" s="3">
        <v>903.10599999999999</v>
      </c>
    </row>
    <row r="6346" spans="31:38" x14ac:dyDescent="0.25">
      <c r="AE6346" s="3" t="str">
        <f t="shared" si="177"/>
        <v>RA_552_125_4_202425</v>
      </c>
      <c r="AF6346" s="3">
        <v>202425</v>
      </c>
      <c r="AG6346" s="3" t="s">
        <v>193</v>
      </c>
      <c r="AH6346" s="3">
        <v>552</v>
      </c>
      <c r="AI6346" s="3">
        <v>125</v>
      </c>
      <c r="AJ6346" s="3" t="s">
        <v>377</v>
      </c>
      <c r="AK6346" s="3">
        <v>4</v>
      </c>
      <c r="AL6346" s="3">
        <v>166.74299999999999</v>
      </c>
    </row>
    <row r="6347" spans="31:38" x14ac:dyDescent="0.25">
      <c r="AE6347" s="3" t="str">
        <f t="shared" si="177"/>
        <v>RA_546_125_4_202425</v>
      </c>
      <c r="AF6347" s="3">
        <v>202425</v>
      </c>
      <c r="AG6347" s="3" t="s">
        <v>193</v>
      </c>
      <c r="AH6347" s="3">
        <v>546</v>
      </c>
      <c r="AI6347" s="3">
        <v>125</v>
      </c>
      <c r="AJ6347" s="3" t="s">
        <v>377</v>
      </c>
      <c r="AK6347" s="3">
        <v>4</v>
      </c>
      <c r="AL6347" s="3">
        <v>0</v>
      </c>
    </row>
    <row r="6348" spans="31:38" x14ac:dyDescent="0.25">
      <c r="AE6348" s="3" t="str">
        <f t="shared" si="177"/>
        <v>RA_564_125_4_202425</v>
      </c>
      <c r="AF6348" s="3">
        <v>202425</v>
      </c>
      <c r="AG6348" s="3" t="s">
        <v>193</v>
      </c>
      <c r="AH6348" s="3">
        <v>564</v>
      </c>
      <c r="AI6348" s="3">
        <v>125</v>
      </c>
      <c r="AJ6348" s="3" t="s">
        <v>377</v>
      </c>
      <c r="AK6348" s="3">
        <v>4</v>
      </c>
      <c r="AL6348" s="3">
        <v>0</v>
      </c>
    </row>
    <row r="6349" spans="31:38" x14ac:dyDescent="0.25">
      <c r="AE6349" s="3" t="str">
        <f t="shared" si="177"/>
        <v>RA_566_125_4_202425</v>
      </c>
      <c r="AF6349" s="3">
        <v>202425</v>
      </c>
      <c r="AG6349" s="3" t="s">
        <v>193</v>
      </c>
      <c r="AH6349" s="3">
        <v>566</v>
      </c>
      <c r="AI6349" s="3">
        <v>125</v>
      </c>
      <c r="AJ6349" s="3" t="s">
        <v>377</v>
      </c>
      <c r="AK6349" s="3">
        <v>4</v>
      </c>
      <c r="AL6349" s="3">
        <v>0</v>
      </c>
    </row>
    <row r="6350" spans="31:38" x14ac:dyDescent="0.25">
      <c r="AE6350" s="3" t="str">
        <f t="shared" si="177"/>
        <v>RA_568_125_4_202425</v>
      </c>
      <c r="AF6350" s="3">
        <v>202425</v>
      </c>
      <c r="AG6350" s="3" t="s">
        <v>193</v>
      </c>
      <c r="AH6350" s="3">
        <v>568</v>
      </c>
      <c r="AI6350" s="3">
        <v>125</v>
      </c>
      <c r="AJ6350" s="3" t="s">
        <v>377</v>
      </c>
      <c r="AK6350" s="3">
        <v>4</v>
      </c>
      <c r="AL6350" s="3">
        <v>0</v>
      </c>
    </row>
    <row r="6351" spans="31:38" x14ac:dyDescent="0.25">
      <c r="AE6351" s="3" t="str">
        <f t="shared" si="177"/>
        <v>RA_572_125_4_202425</v>
      </c>
      <c r="AF6351" s="3">
        <v>202425</v>
      </c>
      <c r="AG6351" s="3" t="s">
        <v>193</v>
      </c>
      <c r="AH6351" s="3">
        <v>572</v>
      </c>
      <c r="AI6351" s="3">
        <v>125</v>
      </c>
      <c r="AJ6351" s="3" t="s">
        <v>377</v>
      </c>
      <c r="AK6351" s="3">
        <v>4</v>
      </c>
      <c r="AL6351" s="3">
        <v>0</v>
      </c>
    </row>
    <row r="6352" spans="31:38" x14ac:dyDescent="0.25">
      <c r="AE6352" s="3" t="str">
        <f t="shared" si="177"/>
        <v>RA_574_125_4_202425</v>
      </c>
      <c r="AF6352" s="3">
        <v>202425</v>
      </c>
      <c r="AG6352" s="3" t="s">
        <v>193</v>
      </c>
      <c r="AH6352" s="3">
        <v>574</v>
      </c>
      <c r="AI6352" s="3">
        <v>125</v>
      </c>
      <c r="AJ6352" s="3" t="s">
        <v>377</v>
      </c>
      <c r="AK6352" s="3">
        <v>4</v>
      </c>
      <c r="AL6352" s="3">
        <v>0</v>
      </c>
    </row>
    <row r="6353" spans="31:38" x14ac:dyDescent="0.25">
      <c r="AE6353" s="3" t="str">
        <f t="shared" si="177"/>
        <v>RA_576_125_4_202425</v>
      </c>
      <c r="AF6353" s="3">
        <v>202425</v>
      </c>
      <c r="AG6353" s="3" t="s">
        <v>193</v>
      </c>
      <c r="AH6353" s="3">
        <v>576</v>
      </c>
      <c r="AI6353" s="3">
        <v>125</v>
      </c>
      <c r="AJ6353" s="3" t="s">
        <v>377</v>
      </c>
      <c r="AK6353" s="3">
        <v>4</v>
      </c>
      <c r="AL6353" s="3">
        <v>0</v>
      </c>
    </row>
    <row r="6354" spans="31:38" x14ac:dyDescent="0.25">
      <c r="AE6354" s="3" t="str">
        <f t="shared" si="177"/>
        <v>RA_584_125_4_202425</v>
      </c>
      <c r="AF6354" s="3">
        <v>202425</v>
      </c>
      <c r="AG6354" s="3" t="s">
        <v>193</v>
      </c>
      <c r="AH6354" s="3">
        <v>584</v>
      </c>
      <c r="AI6354" s="3">
        <v>125</v>
      </c>
      <c r="AJ6354" s="3" t="s">
        <v>377</v>
      </c>
      <c r="AK6354" s="3">
        <v>4</v>
      </c>
      <c r="AL6354" s="3">
        <v>0</v>
      </c>
    </row>
    <row r="6355" spans="31:38" x14ac:dyDescent="0.25">
      <c r="AE6355" s="3" t="str">
        <f t="shared" si="177"/>
        <v>RA_582_125_4_202425</v>
      </c>
      <c r="AF6355" s="3">
        <v>202425</v>
      </c>
      <c r="AG6355" s="3" t="s">
        <v>193</v>
      </c>
      <c r="AH6355" s="3">
        <v>582</v>
      </c>
      <c r="AI6355" s="3">
        <v>125</v>
      </c>
      <c r="AJ6355" s="3" t="s">
        <v>377</v>
      </c>
      <c r="AK6355" s="3">
        <v>4</v>
      </c>
      <c r="AL6355" s="3">
        <v>0</v>
      </c>
    </row>
    <row r="6356" spans="31:38" x14ac:dyDescent="0.25">
      <c r="AE6356" s="3" t="str">
        <f t="shared" si="177"/>
        <v>RA_512_125_4_202425</v>
      </c>
      <c r="AF6356" s="3">
        <v>202425</v>
      </c>
      <c r="AG6356" s="3" t="s">
        <v>193</v>
      </c>
      <c r="AH6356" s="3">
        <v>512</v>
      </c>
      <c r="AI6356" s="3">
        <v>125</v>
      </c>
      <c r="AJ6356" s="3" t="s">
        <v>377</v>
      </c>
      <c r="AK6356" s="3">
        <v>4</v>
      </c>
      <c r="AL6356" s="3">
        <v>4</v>
      </c>
    </row>
    <row r="6357" spans="31:38" x14ac:dyDescent="0.25">
      <c r="AE6357" s="3" t="str">
        <f t="shared" si="177"/>
        <v>RA_544_125_4_202425</v>
      </c>
      <c r="AF6357" s="3">
        <v>202425</v>
      </c>
      <c r="AG6357" s="3" t="s">
        <v>193</v>
      </c>
      <c r="AH6357" s="3">
        <v>544</v>
      </c>
      <c r="AI6357" s="3">
        <v>125</v>
      </c>
      <c r="AJ6357" s="3" t="s">
        <v>377</v>
      </c>
      <c r="AK6357" s="3">
        <v>4</v>
      </c>
      <c r="AL6357" s="3">
        <v>0</v>
      </c>
    </row>
    <row r="6358" spans="31:38" x14ac:dyDescent="0.25">
      <c r="AE6358" s="3" t="str">
        <f t="shared" si="177"/>
        <v>RA_514_125_4_202425</v>
      </c>
      <c r="AF6358" s="3">
        <v>202425</v>
      </c>
      <c r="AG6358" s="3" t="s">
        <v>193</v>
      </c>
      <c r="AH6358" s="3">
        <v>514</v>
      </c>
      <c r="AI6358" s="3">
        <v>125</v>
      </c>
      <c r="AJ6358" s="3" t="s">
        <v>377</v>
      </c>
      <c r="AK6358" s="3">
        <v>4</v>
      </c>
      <c r="AL6358" s="3">
        <v>0</v>
      </c>
    </row>
    <row r="6359" spans="31:38" x14ac:dyDescent="0.25">
      <c r="AE6359" s="3" t="str">
        <f t="shared" si="177"/>
        <v>RA_516_125_4_202425</v>
      </c>
      <c r="AF6359" s="3">
        <v>202425</v>
      </c>
      <c r="AG6359" s="3" t="s">
        <v>193</v>
      </c>
      <c r="AH6359" s="3">
        <v>516</v>
      </c>
      <c r="AI6359" s="3">
        <v>125</v>
      </c>
      <c r="AJ6359" s="3" t="s">
        <v>377</v>
      </c>
      <c r="AK6359" s="3">
        <v>4</v>
      </c>
      <c r="AL6359" s="3">
        <v>0</v>
      </c>
    </row>
    <row r="6360" spans="31:38" x14ac:dyDescent="0.25">
      <c r="AE6360" s="3" t="str">
        <f t="shared" si="177"/>
        <v>RA_518_125_4_202425</v>
      </c>
      <c r="AF6360" s="3">
        <v>202425</v>
      </c>
      <c r="AG6360" s="3" t="s">
        <v>193</v>
      </c>
      <c r="AH6360" s="3">
        <v>518</v>
      </c>
      <c r="AI6360" s="3">
        <v>125</v>
      </c>
      <c r="AJ6360" s="3" t="s">
        <v>377</v>
      </c>
      <c r="AK6360" s="3">
        <v>4</v>
      </c>
      <c r="AL6360" s="3">
        <v>0</v>
      </c>
    </row>
    <row r="6361" spans="31:38" x14ac:dyDescent="0.25">
      <c r="AE6361" s="3" t="str">
        <f t="shared" si="177"/>
        <v>RA_520_125_4_202425</v>
      </c>
      <c r="AF6361" s="3">
        <v>202425</v>
      </c>
      <c r="AG6361" s="3" t="s">
        <v>193</v>
      </c>
      <c r="AH6361" s="3">
        <v>520</v>
      </c>
      <c r="AI6361" s="3">
        <v>125</v>
      </c>
      <c r="AJ6361" s="3" t="s">
        <v>377</v>
      </c>
      <c r="AK6361" s="3">
        <v>4</v>
      </c>
      <c r="AL6361" s="3">
        <v>0</v>
      </c>
    </row>
    <row r="6362" spans="31:38" x14ac:dyDescent="0.25">
      <c r="AE6362" s="3" t="str">
        <f t="shared" si="177"/>
        <v>RA_522_125_4_202425</v>
      </c>
      <c r="AF6362" s="3">
        <v>202425</v>
      </c>
      <c r="AG6362" s="3" t="s">
        <v>193</v>
      </c>
      <c r="AH6362" s="3">
        <v>522</v>
      </c>
      <c r="AI6362" s="3">
        <v>125</v>
      </c>
      <c r="AJ6362" s="3" t="s">
        <v>377</v>
      </c>
      <c r="AK6362" s="3">
        <v>4</v>
      </c>
      <c r="AL6362" s="3">
        <v>0</v>
      </c>
    </row>
    <row r="6363" spans="31:38" x14ac:dyDescent="0.25">
      <c r="AE6363" s="3" t="str">
        <f t="shared" si="177"/>
        <v>RA_524_125_4_202425</v>
      </c>
      <c r="AF6363" s="3">
        <v>202425</v>
      </c>
      <c r="AG6363" s="3" t="s">
        <v>193</v>
      </c>
      <c r="AH6363" s="3">
        <v>524</v>
      </c>
      <c r="AI6363" s="3">
        <v>125</v>
      </c>
      <c r="AJ6363" s="3" t="s">
        <v>377</v>
      </c>
      <c r="AK6363" s="3">
        <v>4</v>
      </c>
      <c r="AL6363" s="3">
        <v>0</v>
      </c>
    </row>
    <row r="6364" spans="31:38" x14ac:dyDescent="0.25">
      <c r="AE6364" s="3" t="str">
        <f t="shared" si="177"/>
        <v>RA_528_125_4_202425</v>
      </c>
      <c r="AF6364" s="3">
        <v>202425</v>
      </c>
      <c r="AG6364" s="3" t="s">
        <v>193</v>
      </c>
      <c r="AH6364" s="3">
        <v>528</v>
      </c>
      <c r="AI6364" s="3">
        <v>125</v>
      </c>
      <c r="AJ6364" s="3" t="s">
        <v>377</v>
      </c>
      <c r="AK6364" s="3">
        <v>4</v>
      </c>
      <c r="AL6364" s="3">
        <v>0</v>
      </c>
    </row>
    <row r="6365" spans="31:38" x14ac:dyDescent="0.25">
      <c r="AE6365" s="3" t="str">
        <f t="shared" si="177"/>
        <v>RA_530_125_4_202425</v>
      </c>
      <c r="AF6365" s="3">
        <v>202425</v>
      </c>
      <c r="AG6365" s="3" t="s">
        <v>193</v>
      </c>
      <c r="AH6365" s="3">
        <v>530</v>
      </c>
      <c r="AI6365" s="3">
        <v>125</v>
      </c>
      <c r="AJ6365" s="3" t="s">
        <v>377</v>
      </c>
      <c r="AK6365" s="3">
        <v>4</v>
      </c>
      <c r="AL6365" s="3">
        <v>0</v>
      </c>
    </row>
    <row r="6366" spans="31:38" x14ac:dyDescent="0.25">
      <c r="AE6366" s="3" t="str">
        <f t="shared" si="177"/>
        <v>RA_532_125_4_202425</v>
      </c>
      <c r="AF6366" s="3">
        <v>202425</v>
      </c>
      <c r="AG6366" s="3" t="s">
        <v>193</v>
      </c>
      <c r="AH6366" s="3">
        <v>532</v>
      </c>
      <c r="AI6366" s="3">
        <v>125</v>
      </c>
      <c r="AJ6366" s="3" t="s">
        <v>377</v>
      </c>
      <c r="AK6366" s="3">
        <v>4</v>
      </c>
      <c r="AL6366" s="3">
        <v>0</v>
      </c>
    </row>
    <row r="6367" spans="31:38" x14ac:dyDescent="0.25">
      <c r="AE6367" s="3" t="str">
        <f t="shared" si="177"/>
        <v>RA_536_125_4_202425</v>
      </c>
      <c r="AF6367" s="3">
        <v>202425</v>
      </c>
      <c r="AG6367" s="3" t="s">
        <v>193</v>
      </c>
      <c r="AH6367" s="3">
        <v>536</v>
      </c>
      <c r="AI6367" s="3">
        <v>125</v>
      </c>
      <c r="AJ6367" s="3" t="s">
        <v>377</v>
      </c>
      <c r="AK6367" s="3">
        <v>4</v>
      </c>
      <c r="AL6367" s="3">
        <v>0</v>
      </c>
    </row>
    <row r="6368" spans="31:38" x14ac:dyDescent="0.25">
      <c r="AE6368" s="3" t="str">
        <f t="shared" si="177"/>
        <v>RA_540_125_4_202425</v>
      </c>
      <c r="AF6368" s="3">
        <v>202425</v>
      </c>
      <c r="AG6368" s="3" t="s">
        <v>193</v>
      </c>
      <c r="AH6368" s="3">
        <v>540</v>
      </c>
      <c r="AI6368" s="3">
        <v>125</v>
      </c>
      <c r="AJ6368" s="3" t="s">
        <v>377</v>
      </c>
      <c r="AK6368" s="3">
        <v>4</v>
      </c>
      <c r="AL6368" s="3">
        <v>0</v>
      </c>
    </row>
    <row r="6369" spans="31:38" x14ac:dyDescent="0.25">
      <c r="AE6369" s="3" t="str">
        <f t="shared" si="177"/>
        <v>RA_542_125_4_202425</v>
      </c>
      <c r="AF6369" s="3">
        <v>202425</v>
      </c>
      <c r="AG6369" s="3" t="s">
        <v>193</v>
      </c>
      <c r="AH6369" s="3">
        <v>542</v>
      </c>
      <c r="AI6369" s="3">
        <v>125</v>
      </c>
      <c r="AJ6369" s="3" t="s">
        <v>377</v>
      </c>
      <c r="AK6369" s="3">
        <v>4</v>
      </c>
      <c r="AL6369" s="3">
        <v>0</v>
      </c>
    </row>
    <row r="6370" spans="31:38" x14ac:dyDescent="0.25">
      <c r="AE6370" s="3" t="str">
        <f t="shared" si="177"/>
        <v>RA_526_125_4_202425</v>
      </c>
      <c r="AF6370" s="3">
        <v>202425</v>
      </c>
      <c r="AG6370" s="3" t="s">
        <v>193</v>
      </c>
      <c r="AH6370" s="3">
        <v>526</v>
      </c>
      <c r="AI6370" s="3">
        <v>125</v>
      </c>
      <c r="AJ6370" s="3" t="s">
        <v>377</v>
      </c>
      <c r="AK6370" s="3">
        <v>4</v>
      </c>
      <c r="AL6370" s="3">
        <v>11</v>
      </c>
    </row>
    <row r="6371" spans="31:38" x14ac:dyDescent="0.25">
      <c r="AE6371" s="3" t="str">
        <f t="shared" si="177"/>
        <v>RA_538_125_4_202425</v>
      </c>
      <c r="AF6371" s="3">
        <v>202425</v>
      </c>
      <c r="AG6371" s="3" t="s">
        <v>193</v>
      </c>
      <c r="AH6371" s="3">
        <v>538</v>
      </c>
      <c r="AI6371" s="3">
        <v>125</v>
      </c>
      <c r="AJ6371" s="3" t="s">
        <v>377</v>
      </c>
      <c r="AK6371" s="3">
        <v>4</v>
      </c>
      <c r="AL6371" s="3">
        <v>0</v>
      </c>
    </row>
    <row r="6372" spans="31:38" x14ac:dyDescent="0.25">
      <c r="AE6372" s="3" t="str">
        <f t="shared" si="177"/>
        <v>RA_566_125_4_202526</v>
      </c>
      <c r="AF6372" s="3">
        <v>202526</v>
      </c>
      <c r="AG6372" s="3" t="s">
        <v>193</v>
      </c>
      <c r="AH6372" s="3">
        <v>566</v>
      </c>
      <c r="AI6372" s="3">
        <v>125</v>
      </c>
      <c r="AJ6372" s="3" t="s">
        <v>377</v>
      </c>
      <c r="AK6372" s="3">
        <v>4</v>
      </c>
      <c r="AL6372" s="3">
        <v>0</v>
      </c>
    </row>
    <row r="6373" spans="31:38" x14ac:dyDescent="0.25">
      <c r="AE6373" s="3" t="str">
        <f t="shared" si="177"/>
        <v>RA_546_125_4_202526</v>
      </c>
      <c r="AF6373" s="3">
        <v>202526</v>
      </c>
      <c r="AG6373" s="3" t="s">
        <v>193</v>
      </c>
      <c r="AH6373" s="3">
        <v>546</v>
      </c>
      <c r="AI6373" s="3">
        <v>125</v>
      </c>
      <c r="AJ6373" s="3" t="s">
        <v>377</v>
      </c>
      <c r="AK6373" s="3">
        <v>4</v>
      </c>
      <c r="AL6373" s="3">
        <v>0</v>
      </c>
    </row>
    <row r="6374" spans="31:38" x14ac:dyDescent="0.25">
      <c r="AE6374" s="3" t="str">
        <f t="shared" si="177"/>
        <v>RA_548_125_4_202526</v>
      </c>
      <c r="AF6374" s="3">
        <v>202526</v>
      </c>
      <c r="AG6374" s="3" t="s">
        <v>193</v>
      </c>
      <c r="AH6374" s="3">
        <v>548</v>
      </c>
      <c r="AI6374" s="3">
        <v>125</v>
      </c>
      <c r="AJ6374" s="3" t="s">
        <v>377</v>
      </c>
      <c r="AK6374" s="3">
        <v>4</v>
      </c>
      <c r="AL6374" s="3">
        <v>0</v>
      </c>
    </row>
    <row r="6375" spans="31:38" x14ac:dyDescent="0.25">
      <c r="AE6375" s="3" t="str">
        <f t="shared" si="177"/>
        <v>RA_550_125_4_202526</v>
      </c>
      <c r="AF6375" s="3">
        <v>202526</v>
      </c>
      <c r="AG6375" s="3" t="s">
        <v>193</v>
      </c>
      <c r="AH6375" s="3">
        <v>550</v>
      </c>
      <c r="AI6375" s="3">
        <v>125</v>
      </c>
      <c r="AJ6375" s="3" t="s">
        <v>377</v>
      </c>
      <c r="AK6375" s="3">
        <v>4</v>
      </c>
      <c r="AL6375" s="3">
        <v>934.71500000000003</v>
      </c>
    </row>
    <row r="6376" spans="31:38" x14ac:dyDescent="0.25">
      <c r="AE6376" s="3" t="str">
        <f t="shared" si="177"/>
        <v>RA_552_125_4_202526</v>
      </c>
      <c r="AF6376" s="3">
        <v>202526</v>
      </c>
      <c r="AG6376" s="3" t="s">
        <v>193</v>
      </c>
      <c r="AH6376" s="3">
        <v>552</v>
      </c>
      <c r="AI6376" s="3">
        <v>125</v>
      </c>
      <c r="AJ6376" s="3" t="s">
        <v>377</v>
      </c>
      <c r="AK6376" s="3">
        <v>4</v>
      </c>
      <c r="AL6376" s="3">
        <v>172.578</v>
      </c>
    </row>
    <row r="6377" spans="31:38" x14ac:dyDescent="0.25">
      <c r="AE6377" s="3" t="str">
        <f t="shared" si="177"/>
        <v>RA_562_125_4_202526</v>
      </c>
      <c r="AF6377" s="3">
        <v>202526</v>
      </c>
      <c r="AG6377" s="3" t="s">
        <v>193</v>
      </c>
      <c r="AH6377" s="3">
        <v>562</v>
      </c>
      <c r="AI6377" s="3">
        <v>125</v>
      </c>
      <c r="AJ6377" s="3" t="s">
        <v>377</v>
      </c>
      <c r="AK6377" s="3">
        <v>4</v>
      </c>
      <c r="AL6377" s="3">
        <v>0</v>
      </c>
    </row>
    <row r="6378" spans="31:38" x14ac:dyDescent="0.25">
      <c r="AE6378" s="3" t="str">
        <f t="shared" si="177"/>
        <v>RA_564_125_4_202526</v>
      </c>
      <c r="AF6378" s="3">
        <v>202526</v>
      </c>
      <c r="AG6378" s="3" t="s">
        <v>193</v>
      </c>
      <c r="AH6378" s="3">
        <v>564</v>
      </c>
      <c r="AI6378" s="3">
        <v>125</v>
      </c>
      <c r="AJ6378" s="3" t="s">
        <v>377</v>
      </c>
      <c r="AK6378" s="3">
        <v>4</v>
      </c>
      <c r="AL6378" s="3">
        <v>0</v>
      </c>
    </row>
    <row r="6379" spans="31:38" x14ac:dyDescent="0.25">
      <c r="AE6379" s="3" t="str">
        <f t="shared" si="177"/>
        <v>RA_568_125_4_202526</v>
      </c>
      <c r="AF6379" s="3">
        <v>202526</v>
      </c>
      <c r="AG6379" s="3" t="s">
        <v>193</v>
      </c>
      <c r="AH6379" s="3">
        <v>568</v>
      </c>
      <c r="AI6379" s="3">
        <v>125</v>
      </c>
      <c r="AJ6379" s="3" t="s">
        <v>377</v>
      </c>
      <c r="AK6379" s="3">
        <v>4</v>
      </c>
      <c r="AL6379" s="3">
        <v>0</v>
      </c>
    </row>
    <row r="6380" spans="31:38" x14ac:dyDescent="0.25">
      <c r="AE6380" s="3" t="str">
        <f t="shared" si="177"/>
        <v>RA_572_125_4_202526</v>
      </c>
      <c r="AF6380" s="3">
        <v>202526</v>
      </c>
      <c r="AG6380" s="3" t="s">
        <v>193</v>
      </c>
      <c r="AH6380" s="3">
        <v>572</v>
      </c>
      <c r="AI6380" s="3">
        <v>125</v>
      </c>
      <c r="AJ6380" s="3" t="s">
        <v>377</v>
      </c>
      <c r="AK6380" s="3">
        <v>4</v>
      </c>
      <c r="AL6380" s="3">
        <v>0</v>
      </c>
    </row>
    <row r="6381" spans="31:38" x14ac:dyDescent="0.25">
      <c r="AE6381" s="3" t="str">
        <f t="shared" si="177"/>
        <v>RA_574_125_4_202526</v>
      </c>
      <c r="AF6381" s="3">
        <v>202526</v>
      </c>
      <c r="AG6381" s="3" t="s">
        <v>193</v>
      </c>
      <c r="AH6381" s="3">
        <v>574</v>
      </c>
      <c r="AI6381" s="3">
        <v>125</v>
      </c>
      <c r="AJ6381" s="3" t="s">
        <v>377</v>
      </c>
      <c r="AK6381" s="3">
        <v>4</v>
      </c>
      <c r="AL6381" s="3">
        <v>0</v>
      </c>
    </row>
    <row r="6382" spans="31:38" x14ac:dyDescent="0.25">
      <c r="AE6382" s="3" t="str">
        <f t="shared" si="177"/>
        <v>RA_576_125_4_202526</v>
      </c>
      <c r="AF6382" s="3">
        <v>202526</v>
      </c>
      <c r="AG6382" s="3" t="s">
        <v>193</v>
      </c>
      <c r="AH6382" s="3">
        <v>576</v>
      </c>
      <c r="AI6382" s="3">
        <v>125</v>
      </c>
      <c r="AJ6382" s="3" t="s">
        <v>377</v>
      </c>
      <c r="AK6382" s="3">
        <v>4</v>
      </c>
      <c r="AL6382" s="3">
        <v>0</v>
      </c>
    </row>
    <row r="6383" spans="31:38" x14ac:dyDescent="0.25">
      <c r="AE6383" s="3" t="str">
        <f t="shared" si="177"/>
        <v>RA_582_125_4_202526</v>
      </c>
      <c r="AF6383" s="3">
        <v>202526</v>
      </c>
      <c r="AG6383" s="3" t="s">
        <v>193</v>
      </c>
      <c r="AH6383" s="3">
        <v>582</v>
      </c>
      <c r="AI6383" s="3">
        <v>125</v>
      </c>
      <c r="AJ6383" s="3" t="s">
        <v>377</v>
      </c>
      <c r="AK6383" s="3">
        <v>4</v>
      </c>
      <c r="AL6383" s="3">
        <v>0</v>
      </c>
    </row>
    <row r="6384" spans="31:38" x14ac:dyDescent="0.25">
      <c r="AE6384" s="3" t="str">
        <f t="shared" si="177"/>
        <v>RA_545_125_4_202526</v>
      </c>
      <c r="AF6384" s="3">
        <v>202526</v>
      </c>
      <c r="AG6384" s="3" t="s">
        <v>193</v>
      </c>
      <c r="AH6384" s="3">
        <v>545</v>
      </c>
      <c r="AI6384" s="3">
        <v>125</v>
      </c>
      <c r="AJ6384" s="3" t="s">
        <v>377</v>
      </c>
      <c r="AK6384" s="3">
        <v>4</v>
      </c>
      <c r="AL6384" s="3">
        <v>0</v>
      </c>
    </row>
    <row r="6385" spans="31:38" x14ac:dyDescent="0.25">
      <c r="AE6385" s="3" t="str">
        <f t="shared" si="177"/>
        <v>RA_586_125_4_202526</v>
      </c>
      <c r="AF6385" s="3">
        <v>202526</v>
      </c>
      <c r="AG6385" s="3" t="s">
        <v>193</v>
      </c>
      <c r="AH6385" s="3">
        <v>586</v>
      </c>
      <c r="AI6385" s="3">
        <v>125</v>
      </c>
      <c r="AJ6385" s="3" t="s">
        <v>377</v>
      </c>
      <c r="AK6385" s="3">
        <v>4</v>
      </c>
      <c r="AL6385" s="3">
        <v>0</v>
      </c>
    </row>
    <row r="6386" spans="31:38" x14ac:dyDescent="0.25">
      <c r="AE6386" s="3" t="str">
        <f t="shared" si="177"/>
        <v>RA_540_125_4_202526</v>
      </c>
      <c r="AF6386" s="3">
        <v>202526</v>
      </c>
      <c r="AG6386" s="3" t="s">
        <v>193</v>
      </c>
      <c r="AH6386" s="3">
        <v>540</v>
      </c>
      <c r="AI6386" s="3">
        <v>125</v>
      </c>
      <c r="AJ6386" s="3" t="s">
        <v>377</v>
      </c>
      <c r="AK6386" s="3">
        <v>4</v>
      </c>
      <c r="AL6386" s="3">
        <v>0</v>
      </c>
    </row>
    <row r="6387" spans="31:38" x14ac:dyDescent="0.25">
      <c r="AE6387" s="3" t="str">
        <f t="shared" si="177"/>
        <v>RA_584_125_4_202526</v>
      </c>
      <c r="AF6387" s="3">
        <v>202526</v>
      </c>
      <c r="AG6387" s="3" t="s">
        <v>193</v>
      </c>
      <c r="AH6387" s="3">
        <v>584</v>
      </c>
      <c r="AI6387" s="3">
        <v>125</v>
      </c>
      <c r="AJ6387" s="3" t="s">
        <v>377</v>
      </c>
      <c r="AK6387" s="3">
        <v>4</v>
      </c>
      <c r="AL6387" s="3">
        <v>0</v>
      </c>
    </row>
    <row r="6388" spans="31:38" x14ac:dyDescent="0.25">
      <c r="AE6388" s="3" t="str">
        <f t="shared" si="177"/>
        <v>RA_522_125_4_202526</v>
      </c>
      <c r="AF6388" s="3">
        <v>202526</v>
      </c>
      <c r="AG6388" s="3" t="s">
        <v>193</v>
      </c>
      <c r="AH6388" s="3">
        <v>522</v>
      </c>
      <c r="AI6388" s="3">
        <v>125</v>
      </c>
      <c r="AJ6388" s="3" t="s">
        <v>377</v>
      </c>
      <c r="AK6388" s="3">
        <v>4</v>
      </c>
      <c r="AL6388" s="3">
        <v>0</v>
      </c>
    </row>
    <row r="6389" spans="31:38" x14ac:dyDescent="0.25">
      <c r="AE6389" s="3" t="str">
        <f t="shared" si="177"/>
        <v>RA_544_125_4_202526</v>
      </c>
      <c r="AF6389" s="3">
        <v>202526</v>
      </c>
      <c r="AG6389" s="3" t="s">
        <v>193</v>
      </c>
      <c r="AH6389" s="3">
        <v>544</v>
      </c>
      <c r="AI6389" s="3">
        <v>125</v>
      </c>
      <c r="AJ6389" s="3" t="s">
        <v>377</v>
      </c>
      <c r="AK6389" s="3">
        <v>4</v>
      </c>
      <c r="AL6389" s="3">
        <v>0</v>
      </c>
    </row>
    <row r="6390" spans="31:38" x14ac:dyDescent="0.25">
      <c r="AE6390" s="3" t="str">
        <f t="shared" si="177"/>
        <v>RA_512_125_4_202526</v>
      </c>
      <c r="AF6390" s="3">
        <v>202526</v>
      </c>
      <c r="AG6390" s="3" t="s">
        <v>193</v>
      </c>
      <c r="AH6390" s="3">
        <v>512</v>
      </c>
      <c r="AI6390" s="3">
        <v>125</v>
      </c>
      <c r="AJ6390" s="3" t="s">
        <v>377</v>
      </c>
      <c r="AK6390" s="3">
        <v>4</v>
      </c>
      <c r="AL6390" s="3">
        <v>5</v>
      </c>
    </row>
    <row r="6391" spans="31:38" x14ac:dyDescent="0.25">
      <c r="AE6391" s="3" t="str">
        <f t="shared" si="177"/>
        <v>RA_516_125_4_202526</v>
      </c>
      <c r="AF6391" s="3">
        <v>202526</v>
      </c>
      <c r="AG6391" s="3" t="s">
        <v>193</v>
      </c>
      <c r="AH6391" s="3">
        <v>516</v>
      </c>
      <c r="AI6391" s="3">
        <v>125</v>
      </c>
      <c r="AJ6391" s="3" t="s">
        <v>377</v>
      </c>
      <c r="AK6391" s="3">
        <v>4</v>
      </c>
      <c r="AL6391" s="3">
        <v>0</v>
      </c>
    </row>
    <row r="6392" spans="31:38" x14ac:dyDescent="0.25">
      <c r="AE6392" s="3" t="str">
        <f t="shared" si="177"/>
        <v>RA_520_125_4_202526</v>
      </c>
      <c r="AF6392" s="3">
        <v>202526</v>
      </c>
      <c r="AG6392" s="3" t="s">
        <v>193</v>
      </c>
      <c r="AH6392" s="3">
        <v>520</v>
      </c>
      <c r="AI6392" s="3">
        <v>125</v>
      </c>
      <c r="AJ6392" s="3" t="s">
        <v>377</v>
      </c>
      <c r="AK6392" s="3">
        <v>4</v>
      </c>
      <c r="AL6392" s="3">
        <v>0</v>
      </c>
    </row>
    <row r="6393" spans="31:38" x14ac:dyDescent="0.25">
      <c r="AE6393" s="3" t="str">
        <f t="shared" si="177"/>
        <v>RA_514_125_4_202526</v>
      </c>
      <c r="AF6393" s="3">
        <v>202526</v>
      </c>
      <c r="AG6393" s="3" t="s">
        <v>193</v>
      </c>
      <c r="AH6393" s="3">
        <v>514</v>
      </c>
      <c r="AI6393" s="3">
        <v>125</v>
      </c>
      <c r="AJ6393" s="3" t="s">
        <v>377</v>
      </c>
      <c r="AK6393" s="3">
        <v>4</v>
      </c>
      <c r="AL6393" s="3">
        <v>0</v>
      </c>
    </row>
    <row r="6394" spans="31:38" x14ac:dyDescent="0.25">
      <c r="AE6394" s="3" t="str">
        <f t="shared" si="177"/>
        <v>RA_524_125_4_202526</v>
      </c>
      <c r="AF6394" s="3">
        <v>202526</v>
      </c>
      <c r="AG6394" s="3" t="s">
        <v>193</v>
      </c>
      <c r="AH6394" s="3">
        <v>524</v>
      </c>
      <c r="AI6394" s="3">
        <v>125</v>
      </c>
      <c r="AJ6394" s="3" t="s">
        <v>377</v>
      </c>
      <c r="AK6394" s="3">
        <v>4</v>
      </c>
      <c r="AL6394" s="3">
        <v>0</v>
      </c>
    </row>
    <row r="6395" spans="31:38" x14ac:dyDescent="0.25">
      <c r="AE6395" s="3" t="str">
        <f t="shared" si="177"/>
        <v>RA_526_125_4_202526</v>
      </c>
      <c r="AF6395" s="3">
        <v>202526</v>
      </c>
      <c r="AG6395" s="3" t="s">
        <v>193</v>
      </c>
      <c r="AH6395" s="3">
        <v>526</v>
      </c>
      <c r="AI6395" s="3">
        <v>125</v>
      </c>
      <c r="AJ6395" s="3" t="s">
        <v>377</v>
      </c>
      <c r="AK6395" s="3">
        <v>4</v>
      </c>
      <c r="AL6395" s="3">
        <v>11</v>
      </c>
    </row>
    <row r="6396" spans="31:38" x14ac:dyDescent="0.25">
      <c r="AE6396" s="3" t="str">
        <f t="shared" si="177"/>
        <v>RA_528_125_4_202526</v>
      </c>
      <c r="AF6396" s="3">
        <v>202526</v>
      </c>
      <c r="AG6396" s="3" t="s">
        <v>193</v>
      </c>
      <c r="AH6396" s="3">
        <v>528</v>
      </c>
      <c r="AI6396" s="3">
        <v>125</v>
      </c>
      <c r="AJ6396" s="3" t="s">
        <v>377</v>
      </c>
      <c r="AK6396" s="3">
        <v>4</v>
      </c>
      <c r="AL6396" s="3">
        <v>0</v>
      </c>
    </row>
    <row r="6397" spans="31:38" x14ac:dyDescent="0.25">
      <c r="AE6397" s="3" t="str">
        <f t="shared" si="177"/>
        <v>RA_530_125_4_202526</v>
      </c>
      <c r="AF6397" s="3">
        <v>202526</v>
      </c>
      <c r="AG6397" s="3" t="s">
        <v>193</v>
      </c>
      <c r="AH6397" s="3">
        <v>530</v>
      </c>
      <c r="AI6397" s="3">
        <v>125</v>
      </c>
      <c r="AJ6397" s="3" t="s">
        <v>377</v>
      </c>
      <c r="AK6397" s="3">
        <v>4</v>
      </c>
      <c r="AL6397" s="3">
        <v>0</v>
      </c>
    </row>
    <row r="6398" spans="31:38" x14ac:dyDescent="0.25">
      <c r="AE6398" s="3" t="str">
        <f t="shared" si="177"/>
        <v>RA_532_125_4_202526</v>
      </c>
      <c r="AF6398" s="3">
        <v>202526</v>
      </c>
      <c r="AG6398" s="3" t="s">
        <v>193</v>
      </c>
      <c r="AH6398" s="3">
        <v>532</v>
      </c>
      <c r="AI6398" s="3">
        <v>125</v>
      </c>
      <c r="AJ6398" s="3" t="s">
        <v>377</v>
      </c>
      <c r="AK6398" s="3">
        <v>4</v>
      </c>
      <c r="AL6398" s="3">
        <v>0</v>
      </c>
    </row>
    <row r="6399" spans="31:38" x14ac:dyDescent="0.25">
      <c r="AE6399" s="3" t="str">
        <f t="shared" si="177"/>
        <v>RA_534_125_4_202526</v>
      </c>
      <c r="AF6399" s="3">
        <v>202526</v>
      </c>
      <c r="AG6399" s="3" t="s">
        <v>193</v>
      </c>
      <c r="AH6399" s="3">
        <v>534</v>
      </c>
      <c r="AI6399" s="3">
        <v>125</v>
      </c>
      <c r="AJ6399" s="3" t="s">
        <v>377</v>
      </c>
      <c r="AK6399" s="3">
        <v>4</v>
      </c>
      <c r="AL6399" s="3">
        <v>0</v>
      </c>
    </row>
    <row r="6400" spans="31:38" x14ac:dyDescent="0.25">
      <c r="AE6400" s="3" t="str">
        <f t="shared" si="177"/>
        <v>RA_536_125_4_202526</v>
      </c>
      <c r="AF6400" s="3">
        <v>202526</v>
      </c>
      <c r="AG6400" s="3" t="s">
        <v>193</v>
      </c>
      <c r="AH6400" s="3">
        <v>536</v>
      </c>
      <c r="AI6400" s="3">
        <v>125</v>
      </c>
      <c r="AJ6400" s="3" t="s">
        <v>377</v>
      </c>
      <c r="AK6400" s="3">
        <v>4</v>
      </c>
      <c r="AL6400" s="3">
        <v>0</v>
      </c>
    </row>
    <row r="6401" spans="31:38" x14ac:dyDescent="0.25">
      <c r="AE6401" s="3" t="str">
        <f t="shared" si="177"/>
        <v>RA_538_125_4_202526</v>
      </c>
      <c r="AF6401" s="3">
        <v>202526</v>
      </c>
      <c r="AG6401" s="3" t="s">
        <v>193</v>
      </c>
      <c r="AH6401" s="3">
        <v>538</v>
      </c>
      <c r="AI6401" s="3">
        <v>125</v>
      </c>
      <c r="AJ6401" s="3" t="s">
        <v>377</v>
      </c>
      <c r="AK6401" s="3">
        <v>4</v>
      </c>
      <c r="AL6401" s="3">
        <v>0</v>
      </c>
    </row>
    <row r="6402" spans="31:38" x14ac:dyDescent="0.25">
      <c r="AE6402" s="3" t="str">
        <f t="shared" si="177"/>
        <v>RA_542_125_4_202526</v>
      </c>
      <c r="AF6402" s="3">
        <v>202526</v>
      </c>
      <c r="AG6402" s="3" t="s">
        <v>193</v>
      </c>
      <c r="AH6402" s="3">
        <v>542</v>
      </c>
      <c r="AI6402" s="3">
        <v>125</v>
      </c>
      <c r="AJ6402" s="3" t="s">
        <v>377</v>
      </c>
      <c r="AK6402" s="3">
        <v>4</v>
      </c>
      <c r="AL6402" s="3">
        <v>0</v>
      </c>
    </row>
    <row r="6403" spans="31:38" x14ac:dyDescent="0.25">
      <c r="AE6403" s="3" t="str">
        <f t="shared" si="177"/>
        <v>RA_518_125_4_202526</v>
      </c>
      <c r="AF6403" s="3">
        <v>202526</v>
      </c>
      <c r="AG6403" s="3" t="s">
        <v>193</v>
      </c>
      <c r="AH6403" s="3">
        <v>518</v>
      </c>
      <c r="AI6403" s="3">
        <v>125</v>
      </c>
      <c r="AJ6403" s="3" t="s">
        <v>377</v>
      </c>
      <c r="AK6403" s="3">
        <v>4</v>
      </c>
      <c r="AL6403" s="3">
        <v>0</v>
      </c>
    </row>
    <row r="6404" spans="31:38" x14ac:dyDescent="0.25">
      <c r="AE6404" s="3" t="str">
        <f t="shared" ref="AE6404:AE6467" si="178">AG6404&amp;"_"&amp;AH6404&amp;"_"&amp;AI6404&amp;"_"&amp;AK6404&amp;"_"&amp;AF6404</f>
        <v>RA_582_127_4_202425</v>
      </c>
      <c r="AF6404" s="3">
        <v>202425</v>
      </c>
      <c r="AG6404" s="3" t="s">
        <v>193</v>
      </c>
      <c r="AH6404" s="3">
        <v>582</v>
      </c>
      <c r="AI6404" s="3">
        <v>127</v>
      </c>
      <c r="AJ6404" s="3" t="s">
        <v>208</v>
      </c>
      <c r="AK6404" s="3">
        <v>4</v>
      </c>
      <c r="AL6404" s="3">
        <v>0</v>
      </c>
    </row>
    <row r="6405" spans="31:38" x14ac:dyDescent="0.25">
      <c r="AE6405" s="3" t="str">
        <f t="shared" si="178"/>
        <v>RA_546_127_4_202425</v>
      </c>
      <c r="AF6405" s="3">
        <v>202425</v>
      </c>
      <c r="AG6405" s="3" t="s">
        <v>193</v>
      </c>
      <c r="AH6405" s="3">
        <v>546</v>
      </c>
      <c r="AI6405" s="3">
        <v>127</v>
      </c>
      <c r="AJ6405" s="3" t="s">
        <v>208</v>
      </c>
      <c r="AK6405" s="3">
        <v>4</v>
      </c>
      <c r="AL6405" s="3">
        <v>0</v>
      </c>
    </row>
    <row r="6406" spans="31:38" x14ac:dyDescent="0.25">
      <c r="AE6406" s="3" t="str">
        <f t="shared" si="178"/>
        <v>RA_548_127_4_202425</v>
      </c>
      <c r="AF6406" s="3">
        <v>202425</v>
      </c>
      <c r="AG6406" s="3" t="s">
        <v>193</v>
      </c>
      <c r="AH6406" s="3">
        <v>548</v>
      </c>
      <c r="AI6406" s="3">
        <v>127</v>
      </c>
      <c r="AJ6406" s="3" t="s">
        <v>208</v>
      </c>
      <c r="AK6406" s="3">
        <v>4</v>
      </c>
      <c r="AL6406" s="3">
        <v>0</v>
      </c>
    </row>
    <row r="6407" spans="31:38" x14ac:dyDescent="0.25">
      <c r="AE6407" s="3" t="str">
        <f t="shared" si="178"/>
        <v>RA_550_127_4_202425</v>
      </c>
      <c r="AF6407" s="3">
        <v>202425</v>
      </c>
      <c r="AG6407" s="3" t="s">
        <v>193</v>
      </c>
      <c r="AH6407" s="3">
        <v>550</v>
      </c>
      <c r="AI6407" s="3">
        <v>127</v>
      </c>
      <c r="AJ6407" s="3" t="s">
        <v>208</v>
      </c>
      <c r="AK6407" s="3">
        <v>4</v>
      </c>
      <c r="AL6407" s="3">
        <v>0</v>
      </c>
    </row>
    <row r="6408" spans="31:38" x14ac:dyDescent="0.25">
      <c r="AE6408" s="3" t="str">
        <f t="shared" si="178"/>
        <v>RA_552_127_4_202425</v>
      </c>
      <c r="AF6408" s="3">
        <v>202425</v>
      </c>
      <c r="AG6408" s="3" t="s">
        <v>193</v>
      </c>
      <c r="AH6408" s="3">
        <v>552</v>
      </c>
      <c r="AI6408" s="3">
        <v>127</v>
      </c>
      <c r="AJ6408" s="3" t="s">
        <v>208</v>
      </c>
      <c r="AK6408" s="3">
        <v>4</v>
      </c>
      <c r="AL6408" s="3">
        <v>0</v>
      </c>
    </row>
    <row r="6409" spans="31:38" x14ac:dyDescent="0.25">
      <c r="AE6409" s="3" t="str">
        <f t="shared" si="178"/>
        <v>RA_562_127_4_202425</v>
      </c>
      <c r="AF6409" s="3">
        <v>202425</v>
      </c>
      <c r="AG6409" s="3" t="s">
        <v>193</v>
      </c>
      <c r="AH6409" s="3">
        <v>562</v>
      </c>
      <c r="AI6409" s="3">
        <v>127</v>
      </c>
      <c r="AJ6409" s="3" t="s">
        <v>208</v>
      </c>
      <c r="AK6409" s="3">
        <v>4</v>
      </c>
      <c r="AL6409" s="3">
        <v>0</v>
      </c>
    </row>
    <row r="6410" spans="31:38" x14ac:dyDescent="0.25">
      <c r="AE6410" s="3" t="str">
        <f t="shared" si="178"/>
        <v>RA_564_127_4_202425</v>
      </c>
      <c r="AF6410" s="3">
        <v>202425</v>
      </c>
      <c r="AG6410" s="3" t="s">
        <v>193</v>
      </c>
      <c r="AH6410" s="3">
        <v>564</v>
      </c>
      <c r="AI6410" s="3">
        <v>127</v>
      </c>
      <c r="AJ6410" s="3" t="s">
        <v>208</v>
      </c>
      <c r="AK6410" s="3">
        <v>4</v>
      </c>
      <c r="AL6410" s="3">
        <v>1400.6880000000001</v>
      </c>
    </row>
    <row r="6411" spans="31:38" x14ac:dyDescent="0.25">
      <c r="AE6411" s="3" t="str">
        <f t="shared" si="178"/>
        <v>RA_566_127_4_202425</v>
      </c>
      <c r="AF6411" s="3">
        <v>202425</v>
      </c>
      <c r="AG6411" s="3" t="s">
        <v>193</v>
      </c>
      <c r="AH6411" s="3">
        <v>566</v>
      </c>
      <c r="AI6411" s="3">
        <v>127</v>
      </c>
      <c r="AJ6411" s="3" t="s">
        <v>208</v>
      </c>
      <c r="AK6411" s="3">
        <v>4</v>
      </c>
      <c r="AL6411" s="3">
        <v>0</v>
      </c>
    </row>
    <row r="6412" spans="31:38" x14ac:dyDescent="0.25">
      <c r="AE6412" s="3" t="str">
        <f t="shared" si="178"/>
        <v>RA_568_127_4_202425</v>
      </c>
      <c r="AF6412" s="3">
        <v>202425</v>
      </c>
      <c r="AG6412" s="3" t="s">
        <v>193</v>
      </c>
      <c r="AH6412" s="3">
        <v>568</v>
      </c>
      <c r="AI6412" s="3">
        <v>127</v>
      </c>
      <c r="AJ6412" s="3" t="s">
        <v>208</v>
      </c>
      <c r="AK6412" s="3">
        <v>4</v>
      </c>
      <c r="AL6412" s="3">
        <v>0</v>
      </c>
    </row>
    <row r="6413" spans="31:38" x14ac:dyDescent="0.25">
      <c r="AE6413" s="3" t="str">
        <f t="shared" si="178"/>
        <v>RA_572_127_4_202425</v>
      </c>
      <c r="AF6413" s="3">
        <v>202425</v>
      </c>
      <c r="AG6413" s="3" t="s">
        <v>193</v>
      </c>
      <c r="AH6413" s="3">
        <v>572</v>
      </c>
      <c r="AI6413" s="3">
        <v>127</v>
      </c>
      <c r="AJ6413" s="3" t="s">
        <v>208</v>
      </c>
      <c r="AK6413" s="3">
        <v>4</v>
      </c>
      <c r="AL6413" s="3">
        <v>0</v>
      </c>
    </row>
    <row r="6414" spans="31:38" x14ac:dyDescent="0.25">
      <c r="AE6414" s="3" t="str">
        <f t="shared" si="178"/>
        <v>RA_576_127_4_202425</v>
      </c>
      <c r="AF6414" s="3">
        <v>202425</v>
      </c>
      <c r="AG6414" s="3" t="s">
        <v>193</v>
      </c>
      <c r="AH6414" s="3">
        <v>576</v>
      </c>
      <c r="AI6414" s="3">
        <v>127</v>
      </c>
      <c r="AJ6414" s="3" t="s">
        <v>208</v>
      </c>
      <c r="AK6414" s="3">
        <v>4</v>
      </c>
      <c r="AL6414" s="3">
        <v>0</v>
      </c>
    </row>
    <row r="6415" spans="31:38" x14ac:dyDescent="0.25">
      <c r="AE6415" s="3" t="str">
        <f t="shared" si="178"/>
        <v>RA_584_127_4_202425</v>
      </c>
      <c r="AF6415" s="3">
        <v>202425</v>
      </c>
      <c r="AG6415" s="3" t="s">
        <v>193</v>
      </c>
      <c r="AH6415" s="3">
        <v>584</v>
      </c>
      <c r="AI6415" s="3">
        <v>127</v>
      </c>
      <c r="AJ6415" s="3" t="s">
        <v>208</v>
      </c>
      <c r="AK6415" s="3">
        <v>4</v>
      </c>
      <c r="AL6415" s="3">
        <v>0</v>
      </c>
    </row>
    <row r="6416" spans="31:38" x14ac:dyDescent="0.25">
      <c r="AE6416" s="3" t="str">
        <f t="shared" si="178"/>
        <v>RA_544_127_4_202425</v>
      </c>
      <c r="AF6416" s="3">
        <v>202425</v>
      </c>
      <c r="AG6416" s="3" t="s">
        <v>193</v>
      </c>
      <c r="AH6416" s="3">
        <v>544</v>
      </c>
      <c r="AI6416" s="3">
        <v>127</v>
      </c>
      <c r="AJ6416" s="3" t="s">
        <v>208</v>
      </c>
      <c r="AK6416" s="3">
        <v>4</v>
      </c>
      <c r="AL6416" s="3">
        <v>0</v>
      </c>
    </row>
    <row r="6417" spans="31:38" x14ac:dyDescent="0.25">
      <c r="AE6417" s="3" t="str">
        <f t="shared" si="178"/>
        <v>RA_542_127_4_202425</v>
      </c>
      <c r="AF6417" s="3">
        <v>202425</v>
      </c>
      <c r="AG6417" s="3" t="s">
        <v>193</v>
      </c>
      <c r="AH6417" s="3">
        <v>542</v>
      </c>
      <c r="AI6417" s="3">
        <v>127</v>
      </c>
      <c r="AJ6417" s="3" t="s">
        <v>208</v>
      </c>
      <c r="AK6417" s="3">
        <v>4</v>
      </c>
      <c r="AL6417" s="3">
        <v>0</v>
      </c>
    </row>
    <row r="6418" spans="31:38" x14ac:dyDescent="0.25">
      <c r="AE6418" s="3" t="str">
        <f t="shared" si="178"/>
        <v>RA_574_127_4_202425</v>
      </c>
      <c r="AF6418" s="3">
        <v>202425</v>
      </c>
      <c r="AG6418" s="3" t="s">
        <v>193</v>
      </c>
      <c r="AH6418" s="3">
        <v>574</v>
      </c>
      <c r="AI6418" s="3">
        <v>127</v>
      </c>
      <c r="AJ6418" s="3" t="s">
        <v>208</v>
      </c>
      <c r="AK6418" s="3">
        <v>4</v>
      </c>
      <c r="AL6418" s="3">
        <v>0</v>
      </c>
    </row>
    <row r="6419" spans="31:38" x14ac:dyDescent="0.25">
      <c r="AE6419" s="3" t="str">
        <f t="shared" si="178"/>
        <v>RA_514_127_4_202425</v>
      </c>
      <c r="AF6419" s="3">
        <v>202425</v>
      </c>
      <c r="AG6419" s="3" t="s">
        <v>193</v>
      </c>
      <c r="AH6419" s="3">
        <v>514</v>
      </c>
      <c r="AI6419" s="3">
        <v>127</v>
      </c>
      <c r="AJ6419" s="3" t="s">
        <v>208</v>
      </c>
      <c r="AK6419" s="3">
        <v>4</v>
      </c>
      <c r="AL6419" s="3">
        <v>0</v>
      </c>
    </row>
    <row r="6420" spans="31:38" x14ac:dyDescent="0.25">
      <c r="AE6420" s="3" t="str">
        <f t="shared" si="178"/>
        <v>RA_545_127_4_202425</v>
      </c>
      <c r="AF6420" s="3">
        <v>202425</v>
      </c>
      <c r="AG6420" s="3" t="s">
        <v>193</v>
      </c>
      <c r="AH6420" s="3">
        <v>545</v>
      </c>
      <c r="AI6420" s="3">
        <v>127</v>
      </c>
      <c r="AJ6420" s="3" t="s">
        <v>208</v>
      </c>
      <c r="AK6420" s="3">
        <v>4</v>
      </c>
      <c r="AL6420" s="3">
        <v>0</v>
      </c>
    </row>
    <row r="6421" spans="31:38" x14ac:dyDescent="0.25">
      <c r="AE6421" s="3" t="str">
        <f t="shared" si="178"/>
        <v>RA_512_127_4_202425</v>
      </c>
      <c r="AF6421" s="3">
        <v>202425</v>
      </c>
      <c r="AG6421" s="3" t="s">
        <v>193</v>
      </c>
      <c r="AH6421" s="3">
        <v>512</v>
      </c>
      <c r="AI6421" s="3">
        <v>127</v>
      </c>
      <c r="AJ6421" s="3" t="s">
        <v>208</v>
      </c>
      <c r="AK6421" s="3">
        <v>4</v>
      </c>
      <c r="AL6421" s="3">
        <v>0</v>
      </c>
    </row>
    <row r="6422" spans="31:38" x14ac:dyDescent="0.25">
      <c r="AE6422" s="3" t="str">
        <f t="shared" si="178"/>
        <v>RA_586_127_4_202425</v>
      </c>
      <c r="AF6422" s="3">
        <v>202425</v>
      </c>
      <c r="AG6422" s="3" t="s">
        <v>193</v>
      </c>
      <c r="AH6422" s="3">
        <v>586</v>
      </c>
      <c r="AI6422" s="3">
        <v>127</v>
      </c>
      <c r="AJ6422" s="3" t="s">
        <v>208</v>
      </c>
      <c r="AK6422" s="3">
        <v>4</v>
      </c>
      <c r="AL6422" s="3">
        <v>0</v>
      </c>
    </row>
    <row r="6423" spans="31:38" x14ac:dyDescent="0.25">
      <c r="AE6423" s="3" t="str">
        <f t="shared" si="178"/>
        <v>RA_516_127_4_202425</v>
      </c>
      <c r="AF6423" s="3">
        <v>202425</v>
      </c>
      <c r="AG6423" s="3" t="s">
        <v>193</v>
      </c>
      <c r="AH6423" s="3">
        <v>516</v>
      </c>
      <c r="AI6423" s="3">
        <v>127</v>
      </c>
      <c r="AJ6423" s="3" t="s">
        <v>208</v>
      </c>
      <c r="AK6423" s="3">
        <v>4</v>
      </c>
      <c r="AL6423" s="3">
        <v>0</v>
      </c>
    </row>
    <row r="6424" spans="31:38" x14ac:dyDescent="0.25">
      <c r="AE6424" s="3" t="str">
        <f t="shared" si="178"/>
        <v>RA_518_127_4_202425</v>
      </c>
      <c r="AF6424" s="3">
        <v>202425</v>
      </c>
      <c r="AG6424" s="3" t="s">
        <v>193</v>
      </c>
      <c r="AH6424" s="3">
        <v>518</v>
      </c>
      <c r="AI6424" s="3">
        <v>127</v>
      </c>
      <c r="AJ6424" s="3" t="s">
        <v>208</v>
      </c>
      <c r="AK6424" s="3">
        <v>4</v>
      </c>
      <c r="AL6424" s="3">
        <v>0</v>
      </c>
    </row>
    <row r="6425" spans="31:38" x14ac:dyDescent="0.25">
      <c r="AE6425" s="3" t="str">
        <f t="shared" si="178"/>
        <v>RA_520_127_4_202425</v>
      </c>
      <c r="AF6425" s="3">
        <v>202425</v>
      </c>
      <c r="AG6425" s="3" t="s">
        <v>193</v>
      </c>
      <c r="AH6425" s="3">
        <v>520</v>
      </c>
      <c r="AI6425" s="3">
        <v>127</v>
      </c>
      <c r="AJ6425" s="3" t="s">
        <v>208</v>
      </c>
      <c r="AK6425" s="3">
        <v>4</v>
      </c>
      <c r="AL6425" s="3">
        <v>0</v>
      </c>
    </row>
    <row r="6426" spans="31:38" x14ac:dyDescent="0.25">
      <c r="AE6426" s="3" t="str">
        <f t="shared" si="178"/>
        <v>RA_522_127_4_202425</v>
      </c>
      <c r="AF6426" s="3">
        <v>202425</v>
      </c>
      <c r="AG6426" s="3" t="s">
        <v>193</v>
      </c>
      <c r="AH6426" s="3">
        <v>522</v>
      </c>
      <c r="AI6426" s="3">
        <v>127</v>
      </c>
      <c r="AJ6426" s="3" t="s">
        <v>208</v>
      </c>
      <c r="AK6426" s="3">
        <v>4</v>
      </c>
      <c r="AL6426" s="3">
        <v>0</v>
      </c>
    </row>
    <row r="6427" spans="31:38" x14ac:dyDescent="0.25">
      <c r="AE6427" s="3" t="str">
        <f t="shared" si="178"/>
        <v>RA_524_127_4_202425</v>
      </c>
      <c r="AF6427" s="3">
        <v>202425</v>
      </c>
      <c r="AG6427" s="3" t="s">
        <v>193</v>
      </c>
      <c r="AH6427" s="3">
        <v>524</v>
      </c>
      <c r="AI6427" s="3">
        <v>127</v>
      </c>
      <c r="AJ6427" s="3" t="s">
        <v>208</v>
      </c>
      <c r="AK6427" s="3">
        <v>4</v>
      </c>
      <c r="AL6427" s="3">
        <v>0</v>
      </c>
    </row>
    <row r="6428" spans="31:38" x14ac:dyDescent="0.25">
      <c r="AE6428" s="3" t="str">
        <f t="shared" si="178"/>
        <v>RA_540_127_4_202425</v>
      </c>
      <c r="AF6428" s="3">
        <v>202425</v>
      </c>
      <c r="AG6428" s="3" t="s">
        <v>193</v>
      </c>
      <c r="AH6428" s="3">
        <v>540</v>
      </c>
      <c r="AI6428" s="3">
        <v>127</v>
      </c>
      <c r="AJ6428" s="3" t="s">
        <v>208</v>
      </c>
      <c r="AK6428" s="3">
        <v>4</v>
      </c>
      <c r="AL6428" s="3">
        <v>0</v>
      </c>
    </row>
    <row r="6429" spans="31:38" x14ac:dyDescent="0.25">
      <c r="AE6429" s="3" t="str">
        <f t="shared" si="178"/>
        <v>RA_528_127_4_202425</v>
      </c>
      <c r="AF6429" s="3">
        <v>202425</v>
      </c>
      <c r="AG6429" s="3" t="s">
        <v>193</v>
      </c>
      <c r="AH6429" s="3">
        <v>528</v>
      </c>
      <c r="AI6429" s="3">
        <v>127</v>
      </c>
      <c r="AJ6429" s="3" t="s">
        <v>208</v>
      </c>
      <c r="AK6429" s="3">
        <v>4</v>
      </c>
      <c r="AL6429" s="3">
        <v>0</v>
      </c>
    </row>
    <row r="6430" spans="31:38" x14ac:dyDescent="0.25">
      <c r="AE6430" s="3" t="str">
        <f t="shared" si="178"/>
        <v>RA_530_127_4_202425</v>
      </c>
      <c r="AF6430" s="3">
        <v>202425</v>
      </c>
      <c r="AG6430" s="3" t="s">
        <v>193</v>
      </c>
      <c r="AH6430" s="3">
        <v>530</v>
      </c>
      <c r="AI6430" s="3">
        <v>127</v>
      </c>
      <c r="AJ6430" s="3" t="s">
        <v>208</v>
      </c>
      <c r="AK6430" s="3">
        <v>4</v>
      </c>
      <c r="AL6430" s="3">
        <v>0</v>
      </c>
    </row>
    <row r="6431" spans="31:38" x14ac:dyDescent="0.25">
      <c r="AE6431" s="3" t="str">
        <f t="shared" si="178"/>
        <v>RA_532_127_4_202425</v>
      </c>
      <c r="AF6431" s="3">
        <v>202425</v>
      </c>
      <c r="AG6431" s="3" t="s">
        <v>193</v>
      </c>
      <c r="AH6431" s="3">
        <v>532</v>
      </c>
      <c r="AI6431" s="3">
        <v>127</v>
      </c>
      <c r="AJ6431" s="3" t="s">
        <v>208</v>
      </c>
      <c r="AK6431" s="3">
        <v>4</v>
      </c>
      <c r="AL6431" s="3">
        <v>0</v>
      </c>
    </row>
    <row r="6432" spans="31:38" x14ac:dyDescent="0.25">
      <c r="AE6432" s="3" t="str">
        <f t="shared" si="178"/>
        <v>RA_534_127_4_202425</v>
      </c>
      <c r="AF6432" s="3">
        <v>202425</v>
      </c>
      <c r="AG6432" s="3" t="s">
        <v>193</v>
      </c>
      <c r="AH6432" s="3">
        <v>534</v>
      </c>
      <c r="AI6432" s="3">
        <v>127</v>
      </c>
      <c r="AJ6432" s="3" t="s">
        <v>208</v>
      </c>
      <c r="AK6432" s="3">
        <v>4</v>
      </c>
      <c r="AL6432" s="3">
        <v>0</v>
      </c>
    </row>
    <row r="6433" spans="31:38" x14ac:dyDescent="0.25">
      <c r="AE6433" s="3" t="str">
        <f t="shared" si="178"/>
        <v>RA_536_127_4_202425</v>
      </c>
      <c r="AF6433" s="3">
        <v>202425</v>
      </c>
      <c r="AG6433" s="3" t="s">
        <v>193</v>
      </c>
      <c r="AH6433" s="3">
        <v>536</v>
      </c>
      <c r="AI6433" s="3">
        <v>127</v>
      </c>
      <c r="AJ6433" s="3" t="s">
        <v>208</v>
      </c>
      <c r="AK6433" s="3">
        <v>4</v>
      </c>
      <c r="AL6433" s="3">
        <v>0</v>
      </c>
    </row>
    <row r="6434" spans="31:38" x14ac:dyDescent="0.25">
      <c r="AE6434" s="3" t="str">
        <f t="shared" si="178"/>
        <v>RA_538_127_4_202425</v>
      </c>
      <c r="AF6434" s="3">
        <v>202425</v>
      </c>
      <c r="AG6434" s="3" t="s">
        <v>193</v>
      </c>
      <c r="AH6434" s="3">
        <v>538</v>
      </c>
      <c r="AI6434" s="3">
        <v>127</v>
      </c>
      <c r="AJ6434" s="3" t="s">
        <v>208</v>
      </c>
      <c r="AK6434" s="3">
        <v>4</v>
      </c>
      <c r="AL6434" s="3">
        <v>0</v>
      </c>
    </row>
    <row r="6435" spans="31:38" x14ac:dyDescent="0.25">
      <c r="AE6435" s="3" t="str">
        <f t="shared" si="178"/>
        <v>RA_526_127_4_202425</v>
      </c>
      <c r="AF6435" s="3">
        <v>202425</v>
      </c>
      <c r="AG6435" s="3" t="s">
        <v>193</v>
      </c>
      <c r="AH6435" s="3">
        <v>526</v>
      </c>
      <c r="AI6435" s="3">
        <v>127</v>
      </c>
      <c r="AJ6435" s="3" t="s">
        <v>208</v>
      </c>
      <c r="AK6435" s="3">
        <v>4</v>
      </c>
      <c r="AL6435" s="3">
        <v>0</v>
      </c>
    </row>
    <row r="6436" spans="31:38" x14ac:dyDescent="0.25">
      <c r="AE6436" s="3" t="str">
        <f t="shared" si="178"/>
        <v>RA_568_127_4_202526</v>
      </c>
      <c r="AF6436" s="3">
        <v>202526</v>
      </c>
      <c r="AG6436" s="3" t="s">
        <v>193</v>
      </c>
      <c r="AH6436" s="3">
        <v>568</v>
      </c>
      <c r="AI6436" s="3">
        <v>127</v>
      </c>
      <c r="AJ6436" s="3" t="s">
        <v>208</v>
      </c>
      <c r="AK6436" s="3">
        <v>4</v>
      </c>
      <c r="AL6436" s="3">
        <v>0</v>
      </c>
    </row>
    <row r="6437" spans="31:38" x14ac:dyDescent="0.25">
      <c r="AE6437" s="3" t="str">
        <f t="shared" si="178"/>
        <v>RA_545_127_4_202526</v>
      </c>
      <c r="AF6437" s="3">
        <v>202526</v>
      </c>
      <c r="AG6437" s="3" t="s">
        <v>193</v>
      </c>
      <c r="AH6437" s="3">
        <v>545</v>
      </c>
      <c r="AI6437" s="3">
        <v>127</v>
      </c>
      <c r="AJ6437" s="3" t="s">
        <v>208</v>
      </c>
      <c r="AK6437" s="3">
        <v>4</v>
      </c>
      <c r="AL6437" s="3">
        <v>0</v>
      </c>
    </row>
    <row r="6438" spans="31:38" x14ac:dyDescent="0.25">
      <c r="AE6438" s="3" t="str">
        <f t="shared" si="178"/>
        <v>RA_546_127_4_202526</v>
      </c>
      <c r="AF6438" s="3">
        <v>202526</v>
      </c>
      <c r="AG6438" s="3" t="s">
        <v>193</v>
      </c>
      <c r="AH6438" s="3">
        <v>546</v>
      </c>
      <c r="AI6438" s="3">
        <v>127</v>
      </c>
      <c r="AJ6438" s="3" t="s">
        <v>208</v>
      </c>
      <c r="AK6438" s="3">
        <v>4</v>
      </c>
      <c r="AL6438" s="3">
        <v>0</v>
      </c>
    </row>
    <row r="6439" spans="31:38" x14ac:dyDescent="0.25">
      <c r="AE6439" s="3" t="str">
        <f t="shared" si="178"/>
        <v>RA_548_127_4_202526</v>
      </c>
      <c r="AF6439" s="3">
        <v>202526</v>
      </c>
      <c r="AG6439" s="3" t="s">
        <v>193</v>
      </c>
      <c r="AH6439" s="3">
        <v>548</v>
      </c>
      <c r="AI6439" s="3">
        <v>127</v>
      </c>
      <c r="AJ6439" s="3" t="s">
        <v>208</v>
      </c>
      <c r="AK6439" s="3">
        <v>4</v>
      </c>
      <c r="AL6439" s="3">
        <v>0</v>
      </c>
    </row>
    <row r="6440" spans="31:38" x14ac:dyDescent="0.25">
      <c r="AE6440" s="3" t="str">
        <f t="shared" si="178"/>
        <v>RA_552_127_4_202526</v>
      </c>
      <c r="AF6440" s="3">
        <v>202526</v>
      </c>
      <c r="AG6440" s="3" t="s">
        <v>193</v>
      </c>
      <c r="AH6440" s="3">
        <v>552</v>
      </c>
      <c r="AI6440" s="3">
        <v>127</v>
      </c>
      <c r="AJ6440" s="3" t="s">
        <v>208</v>
      </c>
      <c r="AK6440" s="3">
        <v>4</v>
      </c>
      <c r="AL6440" s="3">
        <v>0</v>
      </c>
    </row>
    <row r="6441" spans="31:38" x14ac:dyDescent="0.25">
      <c r="AE6441" s="3" t="str">
        <f t="shared" si="178"/>
        <v>RA_564_127_4_202526</v>
      </c>
      <c r="AF6441" s="3">
        <v>202526</v>
      </c>
      <c r="AG6441" s="3" t="s">
        <v>193</v>
      </c>
      <c r="AH6441" s="3">
        <v>564</v>
      </c>
      <c r="AI6441" s="3">
        <v>127</v>
      </c>
      <c r="AJ6441" s="3" t="s">
        <v>208</v>
      </c>
      <c r="AK6441" s="3">
        <v>4</v>
      </c>
      <c r="AL6441" s="3">
        <v>1574.873</v>
      </c>
    </row>
    <row r="6442" spans="31:38" x14ac:dyDescent="0.25">
      <c r="AE6442" s="3" t="str">
        <f t="shared" si="178"/>
        <v>RA_566_127_4_202526</v>
      </c>
      <c r="AF6442" s="3">
        <v>202526</v>
      </c>
      <c r="AG6442" s="3" t="s">
        <v>193</v>
      </c>
      <c r="AH6442" s="3">
        <v>566</v>
      </c>
      <c r="AI6442" s="3">
        <v>127</v>
      </c>
      <c r="AJ6442" s="3" t="s">
        <v>208</v>
      </c>
      <c r="AK6442" s="3">
        <v>4</v>
      </c>
      <c r="AL6442" s="3">
        <v>0</v>
      </c>
    </row>
    <row r="6443" spans="31:38" x14ac:dyDescent="0.25">
      <c r="AE6443" s="3" t="str">
        <f t="shared" si="178"/>
        <v>RA_572_127_4_202526</v>
      </c>
      <c r="AF6443" s="3">
        <v>202526</v>
      </c>
      <c r="AG6443" s="3" t="s">
        <v>193</v>
      </c>
      <c r="AH6443" s="3">
        <v>572</v>
      </c>
      <c r="AI6443" s="3">
        <v>127</v>
      </c>
      <c r="AJ6443" s="3" t="s">
        <v>208</v>
      </c>
      <c r="AK6443" s="3">
        <v>4</v>
      </c>
      <c r="AL6443" s="3">
        <v>0</v>
      </c>
    </row>
    <row r="6444" spans="31:38" x14ac:dyDescent="0.25">
      <c r="AE6444" s="3" t="str">
        <f t="shared" si="178"/>
        <v>RA_574_127_4_202526</v>
      </c>
      <c r="AF6444" s="3">
        <v>202526</v>
      </c>
      <c r="AG6444" s="3" t="s">
        <v>193</v>
      </c>
      <c r="AH6444" s="3">
        <v>574</v>
      </c>
      <c r="AI6444" s="3">
        <v>127</v>
      </c>
      <c r="AJ6444" s="3" t="s">
        <v>208</v>
      </c>
      <c r="AK6444" s="3">
        <v>4</v>
      </c>
      <c r="AL6444" s="3">
        <v>0</v>
      </c>
    </row>
    <row r="6445" spans="31:38" x14ac:dyDescent="0.25">
      <c r="AE6445" s="3" t="str">
        <f t="shared" si="178"/>
        <v>RA_576_127_4_202526</v>
      </c>
      <c r="AF6445" s="3">
        <v>202526</v>
      </c>
      <c r="AG6445" s="3" t="s">
        <v>193</v>
      </c>
      <c r="AH6445" s="3">
        <v>576</v>
      </c>
      <c r="AI6445" s="3">
        <v>127</v>
      </c>
      <c r="AJ6445" s="3" t="s">
        <v>208</v>
      </c>
      <c r="AK6445" s="3">
        <v>4</v>
      </c>
      <c r="AL6445" s="3">
        <v>0</v>
      </c>
    </row>
    <row r="6446" spans="31:38" x14ac:dyDescent="0.25">
      <c r="AE6446" s="3" t="str">
        <f t="shared" si="178"/>
        <v>RA_582_127_4_202526</v>
      </c>
      <c r="AF6446" s="3">
        <v>202526</v>
      </c>
      <c r="AG6446" s="3" t="s">
        <v>193</v>
      </c>
      <c r="AH6446" s="3">
        <v>582</v>
      </c>
      <c r="AI6446" s="3">
        <v>127</v>
      </c>
      <c r="AJ6446" s="3" t="s">
        <v>208</v>
      </c>
      <c r="AK6446" s="3">
        <v>4</v>
      </c>
      <c r="AL6446" s="3">
        <v>0</v>
      </c>
    </row>
    <row r="6447" spans="31:38" x14ac:dyDescent="0.25">
      <c r="AE6447" s="3" t="str">
        <f t="shared" si="178"/>
        <v>RA_584_127_4_202526</v>
      </c>
      <c r="AF6447" s="3">
        <v>202526</v>
      </c>
      <c r="AG6447" s="3" t="s">
        <v>193</v>
      </c>
      <c r="AH6447" s="3">
        <v>584</v>
      </c>
      <c r="AI6447" s="3">
        <v>127</v>
      </c>
      <c r="AJ6447" s="3" t="s">
        <v>208</v>
      </c>
      <c r="AK6447" s="3">
        <v>4</v>
      </c>
      <c r="AL6447" s="3">
        <v>0</v>
      </c>
    </row>
    <row r="6448" spans="31:38" x14ac:dyDescent="0.25">
      <c r="AE6448" s="3" t="str">
        <f t="shared" si="178"/>
        <v>RA_586_127_4_202526</v>
      </c>
      <c r="AF6448" s="3">
        <v>202526</v>
      </c>
      <c r="AG6448" s="3" t="s">
        <v>193</v>
      </c>
      <c r="AH6448" s="3">
        <v>586</v>
      </c>
      <c r="AI6448" s="3">
        <v>127</v>
      </c>
      <c r="AJ6448" s="3" t="s">
        <v>208</v>
      </c>
      <c r="AK6448" s="3">
        <v>4</v>
      </c>
      <c r="AL6448" s="3">
        <v>0</v>
      </c>
    </row>
    <row r="6449" spans="31:38" x14ac:dyDescent="0.25">
      <c r="AE6449" s="3" t="str">
        <f t="shared" si="178"/>
        <v>RA_544_127_4_202526</v>
      </c>
      <c r="AF6449" s="3">
        <v>202526</v>
      </c>
      <c r="AG6449" s="3" t="s">
        <v>193</v>
      </c>
      <c r="AH6449" s="3">
        <v>544</v>
      </c>
      <c r="AI6449" s="3">
        <v>127</v>
      </c>
      <c r="AJ6449" s="3" t="s">
        <v>208</v>
      </c>
      <c r="AK6449" s="3">
        <v>4</v>
      </c>
      <c r="AL6449" s="3">
        <v>0</v>
      </c>
    </row>
    <row r="6450" spans="31:38" x14ac:dyDescent="0.25">
      <c r="AE6450" s="3" t="str">
        <f t="shared" si="178"/>
        <v>RA_550_127_4_202526</v>
      </c>
      <c r="AF6450" s="3">
        <v>202526</v>
      </c>
      <c r="AG6450" s="3" t="s">
        <v>193</v>
      </c>
      <c r="AH6450" s="3">
        <v>550</v>
      </c>
      <c r="AI6450" s="3">
        <v>127</v>
      </c>
      <c r="AJ6450" s="3" t="s">
        <v>208</v>
      </c>
      <c r="AK6450" s="3">
        <v>4</v>
      </c>
      <c r="AL6450" s="3">
        <v>0</v>
      </c>
    </row>
    <row r="6451" spans="31:38" x14ac:dyDescent="0.25">
      <c r="AE6451" s="3" t="str">
        <f t="shared" si="178"/>
        <v>RA_516_127_4_202526</v>
      </c>
      <c r="AF6451" s="3">
        <v>202526</v>
      </c>
      <c r="AG6451" s="3" t="s">
        <v>193</v>
      </c>
      <c r="AH6451" s="3">
        <v>516</v>
      </c>
      <c r="AI6451" s="3">
        <v>127</v>
      </c>
      <c r="AJ6451" s="3" t="s">
        <v>208</v>
      </c>
      <c r="AK6451" s="3">
        <v>4</v>
      </c>
      <c r="AL6451" s="3">
        <v>0</v>
      </c>
    </row>
    <row r="6452" spans="31:38" x14ac:dyDescent="0.25">
      <c r="AE6452" s="3" t="str">
        <f t="shared" si="178"/>
        <v>RA_514_127_4_202526</v>
      </c>
      <c r="AF6452" s="3">
        <v>202526</v>
      </c>
      <c r="AG6452" s="3" t="s">
        <v>193</v>
      </c>
      <c r="AH6452" s="3">
        <v>514</v>
      </c>
      <c r="AI6452" s="3">
        <v>127</v>
      </c>
      <c r="AJ6452" s="3" t="s">
        <v>208</v>
      </c>
      <c r="AK6452" s="3">
        <v>4</v>
      </c>
      <c r="AL6452" s="3">
        <v>0</v>
      </c>
    </row>
    <row r="6453" spans="31:38" x14ac:dyDescent="0.25">
      <c r="AE6453" s="3" t="str">
        <f t="shared" si="178"/>
        <v>RA_518_127_4_202526</v>
      </c>
      <c r="AF6453" s="3">
        <v>202526</v>
      </c>
      <c r="AG6453" s="3" t="s">
        <v>193</v>
      </c>
      <c r="AH6453" s="3">
        <v>518</v>
      </c>
      <c r="AI6453" s="3">
        <v>127</v>
      </c>
      <c r="AJ6453" s="3" t="s">
        <v>208</v>
      </c>
      <c r="AK6453" s="3">
        <v>4</v>
      </c>
      <c r="AL6453" s="3">
        <v>0</v>
      </c>
    </row>
    <row r="6454" spans="31:38" x14ac:dyDescent="0.25">
      <c r="AE6454" s="3" t="str">
        <f t="shared" si="178"/>
        <v>RA_520_127_4_202526</v>
      </c>
      <c r="AF6454" s="3">
        <v>202526</v>
      </c>
      <c r="AG6454" s="3" t="s">
        <v>193</v>
      </c>
      <c r="AH6454" s="3">
        <v>520</v>
      </c>
      <c r="AI6454" s="3">
        <v>127</v>
      </c>
      <c r="AJ6454" s="3" t="s">
        <v>208</v>
      </c>
      <c r="AK6454" s="3">
        <v>4</v>
      </c>
      <c r="AL6454" s="3">
        <v>0</v>
      </c>
    </row>
    <row r="6455" spans="31:38" x14ac:dyDescent="0.25">
      <c r="AE6455" s="3" t="str">
        <f t="shared" si="178"/>
        <v>RA_522_127_4_202526</v>
      </c>
      <c r="AF6455" s="3">
        <v>202526</v>
      </c>
      <c r="AG6455" s="3" t="s">
        <v>193</v>
      </c>
      <c r="AH6455" s="3">
        <v>522</v>
      </c>
      <c r="AI6455" s="3">
        <v>127</v>
      </c>
      <c r="AJ6455" s="3" t="s">
        <v>208</v>
      </c>
      <c r="AK6455" s="3">
        <v>4</v>
      </c>
      <c r="AL6455" s="3">
        <v>0</v>
      </c>
    </row>
    <row r="6456" spans="31:38" x14ac:dyDescent="0.25">
      <c r="AE6456" s="3" t="str">
        <f t="shared" si="178"/>
        <v>RA_524_127_4_202526</v>
      </c>
      <c r="AF6456" s="3">
        <v>202526</v>
      </c>
      <c r="AG6456" s="3" t="s">
        <v>193</v>
      </c>
      <c r="AH6456" s="3">
        <v>524</v>
      </c>
      <c r="AI6456" s="3">
        <v>127</v>
      </c>
      <c r="AJ6456" s="3" t="s">
        <v>208</v>
      </c>
      <c r="AK6456" s="3">
        <v>4</v>
      </c>
      <c r="AL6456" s="3">
        <v>0</v>
      </c>
    </row>
    <row r="6457" spans="31:38" x14ac:dyDescent="0.25">
      <c r="AE6457" s="3" t="str">
        <f t="shared" si="178"/>
        <v>RA_526_127_4_202526</v>
      </c>
      <c r="AF6457" s="3">
        <v>202526</v>
      </c>
      <c r="AG6457" s="3" t="s">
        <v>193</v>
      </c>
      <c r="AH6457" s="3">
        <v>526</v>
      </c>
      <c r="AI6457" s="3">
        <v>127</v>
      </c>
      <c r="AJ6457" s="3" t="s">
        <v>208</v>
      </c>
      <c r="AK6457" s="3">
        <v>4</v>
      </c>
      <c r="AL6457" s="3">
        <v>0</v>
      </c>
    </row>
    <row r="6458" spans="31:38" x14ac:dyDescent="0.25">
      <c r="AE6458" s="3" t="str">
        <f t="shared" si="178"/>
        <v>RA_528_127_4_202526</v>
      </c>
      <c r="AF6458" s="3">
        <v>202526</v>
      </c>
      <c r="AG6458" s="3" t="s">
        <v>193</v>
      </c>
      <c r="AH6458" s="3">
        <v>528</v>
      </c>
      <c r="AI6458" s="3">
        <v>127</v>
      </c>
      <c r="AJ6458" s="3" t="s">
        <v>208</v>
      </c>
      <c r="AK6458" s="3">
        <v>4</v>
      </c>
      <c r="AL6458" s="3">
        <v>0</v>
      </c>
    </row>
    <row r="6459" spans="31:38" x14ac:dyDescent="0.25">
      <c r="AE6459" s="3" t="str">
        <f t="shared" si="178"/>
        <v>RA_540_127_4_202526</v>
      </c>
      <c r="AF6459" s="3">
        <v>202526</v>
      </c>
      <c r="AG6459" s="3" t="s">
        <v>193</v>
      </c>
      <c r="AH6459" s="3">
        <v>540</v>
      </c>
      <c r="AI6459" s="3">
        <v>127</v>
      </c>
      <c r="AJ6459" s="3" t="s">
        <v>208</v>
      </c>
      <c r="AK6459" s="3">
        <v>4</v>
      </c>
      <c r="AL6459" s="3">
        <v>0</v>
      </c>
    </row>
    <row r="6460" spans="31:38" x14ac:dyDescent="0.25">
      <c r="AE6460" s="3" t="str">
        <f t="shared" si="178"/>
        <v>RA_542_127_4_202526</v>
      </c>
      <c r="AF6460" s="3">
        <v>202526</v>
      </c>
      <c r="AG6460" s="3" t="s">
        <v>193</v>
      </c>
      <c r="AH6460" s="3">
        <v>542</v>
      </c>
      <c r="AI6460" s="3">
        <v>127</v>
      </c>
      <c r="AJ6460" s="3" t="s">
        <v>208</v>
      </c>
      <c r="AK6460" s="3">
        <v>4</v>
      </c>
      <c r="AL6460" s="3">
        <v>0</v>
      </c>
    </row>
    <row r="6461" spans="31:38" x14ac:dyDescent="0.25">
      <c r="AE6461" s="3" t="str">
        <f t="shared" si="178"/>
        <v>RA_532_127_4_202526</v>
      </c>
      <c r="AF6461" s="3">
        <v>202526</v>
      </c>
      <c r="AG6461" s="3" t="s">
        <v>193</v>
      </c>
      <c r="AH6461" s="3">
        <v>532</v>
      </c>
      <c r="AI6461" s="3">
        <v>127</v>
      </c>
      <c r="AJ6461" s="3" t="s">
        <v>208</v>
      </c>
      <c r="AK6461" s="3">
        <v>4</v>
      </c>
      <c r="AL6461" s="3">
        <v>0</v>
      </c>
    </row>
    <row r="6462" spans="31:38" x14ac:dyDescent="0.25">
      <c r="AE6462" s="3" t="str">
        <f t="shared" si="178"/>
        <v>RA_512_127_4_202526</v>
      </c>
      <c r="AF6462" s="3">
        <v>202526</v>
      </c>
      <c r="AG6462" s="3" t="s">
        <v>193</v>
      </c>
      <c r="AH6462" s="3">
        <v>512</v>
      </c>
      <c r="AI6462" s="3">
        <v>127</v>
      </c>
      <c r="AJ6462" s="3" t="s">
        <v>208</v>
      </c>
      <c r="AK6462" s="3">
        <v>4</v>
      </c>
      <c r="AL6462" s="3">
        <v>0</v>
      </c>
    </row>
    <row r="6463" spans="31:38" x14ac:dyDescent="0.25">
      <c r="AE6463" s="3" t="str">
        <f t="shared" si="178"/>
        <v>RA_534_127_4_202526</v>
      </c>
      <c r="AF6463" s="3">
        <v>202526</v>
      </c>
      <c r="AG6463" s="3" t="s">
        <v>193</v>
      </c>
      <c r="AH6463" s="3">
        <v>534</v>
      </c>
      <c r="AI6463" s="3">
        <v>127</v>
      </c>
      <c r="AJ6463" s="3" t="s">
        <v>208</v>
      </c>
      <c r="AK6463" s="3">
        <v>4</v>
      </c>
      <c r="AL6463" s="3">
        <v>0</v>
      </c>
    </row>
    <row r="6464" spans="31:38" x14ac:dyDescent="0.25">
      <c r="AE6464" s="3" t="str">
        <f t="shared" si="178"/>
        <v>RA_536_127_4_202526</v>
      </c>
      <c r="AF6464" s="3">
        <v>202526</v>
      </c>
      <c r="AG6464" s="3" t="s">
        <v>193</v>
      </c>
      <c r="AH6464" s="3">
        <v>536</v>
      </c>
      <c r="AI6464" s="3">
        <v>127</v>
      </c>
      <c r="AJ6464" s="3" t="s">
        <v>208</v>
      </c>
      <c r="AK6464" s="3">
        <v>4</v>
      </c>
      <c r="AL6464" s="3">
        <v>0</v>
      </c>
    </row>
    <row r="6465" spans="31:38" x14ac:dyDescent="0.25">
      <c r="AE6465" s="3" t="str">
        <f t="shared" si="178"/>
        <v>RA_538_127_4_202526</v>
      </c>
      <c r="AF6465" s="3">
        <v>202526</v>
      </c>
      <c r="AG6465" s="3" t="s">
        <v>193</v>
      </c>
      <c r="AH6465" s="3">
        <v>538</v>
      </c>
      <c r="AI6465" s="3">
        <v>127</v>
      </c>
      <c r="AJ6465" s="3" t="s">
        <v>208</v>
      </c>
      <c r="AK6465" s="3">
        <v>4</v>
      </c>
      <c r="AL6465" s="3">
        <v>0</v>
      </c>
    </row>
    <row r="6466" spans="31:38" x14ac:dyDescent="0.25">
      <c r="AE6466" s="3" t="str">
        <f t="shared" si="178"/>
        <v>RA_562_127_4_202526</v>
      </c>
      <c r="AF6466" s="3">
        <v>202526</v>
      </c>
      <c r="AG6466" s="3" t="s">
        <v>193</v>
      </c>
      <c r="AH6466" s="3">
        <v>562</v>
      </c>
      <c r="AI6466" s="3">
        <v>127</v>
      </c>
      <c r="AJ6466" s="3" t="s">
        <v>208</v>
      </c>
      <c r="AK6466" s="3">
        <v>4</v>
      </c>
      <c r="AL6466" s="3">
        <v>0</v>
      </c>
    </row>
    <row r="6467" spans="31:38" x14ac:dyDescent="0.25">
      <c r="AE6467" s="3" t="str">
        <f t="shared" si="178"/>
        <v>RA_530_127_4_202526</v>
      </c>
      <c r="AF6467" s="3">
        <v>202526</v>
      </c>
      <c r="AG6467" s="3" t="s">
        <v>193</v>
      </c>
      <c r="AH6467" s="3">
        <v>530</v>
      </c>
      <c r="AI6467" s="3">
        <v>127</v>
      </c>
      <c r="AJ6467" s="3" t="s">
        <v>208</v>
      </c>
      <c r="AK6467" s="3">
        <v>4</v>
      </c>
      <c r="AL6467" s="3">
        <v>0</v>
      </c>
    </row>
    <row r="6468" spans="31:38" x14ac:dyDescent="0.25">
      <c r="AE6468" s="3" t="str">
        <f t="shared" ref="AE6468:AE6531" si="179">AG6468&amp;"_"&amp;AH6468&amp;"_"&amp;AI6468&amp;"_"&amp;AK6468&amp;"_"&amp;AF6468</f>
        <v>RA_562_128_4_202425</v>
      </c>
      <c r="AF6468" s="3">
        <v>202425</v>
      </c>
      <c r="AG6468" s="3" t="s">
        <v>193</v>
      </c>
      <c r="AH6468" s="3">
        <v>562</v>
      </c>
      <c r="AI6468" s="3">
        <v>128</v>
      </c>
      <c r="AJ6468" s="3" t="s">
        <v>207</v>
      </c>
      <c r="AK6468" s="3">
        <v>4</v>
      </c>
      <c r="AL6468" s="3">
        <v>0</v>
      </c>
    </row>
    <row r="6469" spans="31:38" x14ac:dyDescent="0.25">
      <c r="AE6469" s="3" t="str">
        <f t="shared" si="179"/>
        <v>RA_552_128_4_202425</v>
      </c>
      <c r="AF6469" s="3">
        <v>202425</v>
      </c>
      <c r="AG6469" s="3" t="s">
        <v>193</v>
      </c>
      <c r="AH6469" s="3">
        <v>552</v>
      </c>
      <c r="AI6469" s="3">
        <v>128</v>
      </c>
      <c r="AJ6469" s="3" t="s">
        <v>207</v>
      </c>
      <c r="AK6469" s="3">
        <v>4</v>
      </c>
      <c r="AL6469" s="3">
        <v>0</v>
      </c>
    </row>
    <row r="6470" spans="31:38" x14ac:dyDescent="0.25">
      <c r="AE6470" s="3" t="str">
        <f t="shared" si="179"/>
        <v>RA_550_128_4_202425</v>
      </c>
      <c r="AF6470" s="3">
        <v>202425</v>
      </c>
      <c r="AG6470" s="3" t="s">
        <v>193</v>
      </c>
      <c r="AH6470" s="3">
        <v>550</v>
      </c>
      <c r="AI6470" s="3">
        <v>128</v>
      </c>
      <c r="AJ6470" s="3" t="s">
        <v>207</v>
      </c>
      <c r="AK6470" s="3">
        <v>4</v>
      </c>
      <c r="AL6470" s="3">
        <v>0</v>
      </c>
    </row>
    <row r="6471" spans="31:38" x14ac:dyDescent="0.25">
      <c r="AE6471" s="3" t="str">
        <f t="shared" si="179"/>
        <v>RA_548_128_4_202425</v>
      </c>
      <c r="AF6471" s="3">
        <v>202425</v>
      </c>
      <c r="AG6471" s="3" t="s">
        <v>193</v>
      </c>
      <c r="AH6471" s="3">
        <v>548</v>
      </c>
      <c r="AI6471" s="3">
        <v>128</v>
      </c>
      <c r="AJ6471" s="3" t="s">
        <v>207</v>
      </c>
      <c r="AK6471" s="3">
        <v>4</v>
      </c>
      <c r="AL6471" s="3">
        <v>213.244</v>
      </c>
    </row>
    <row r="6472" spans="31:38" x14ac:dyDescent="0.25">
      <c r="AE6472" s="3" t="str">
        <f t="shared" si="179"/>
        <v>RA_564_128_4_202425</v>
      </c>
      <c r="AF6472" s="3">
        <v>202425</v>
      </c>
      <c r="AG6472" s="3" t="s">
        <v>193</v>
      </c>
      <c r="AH6472" s="3">
        <v>564</v>
      </c>
      <c r="AI6472" s="3">
        <v>128</v>
      </c>
      <c r="AJ6472" s="3" t="s">
        <v>207</v>
      </c>
      <c r="AK6472" s="3">
        <v>4</v>
      </c>
      <c r="AL6472" s="3">
        <v>0</v>
      </c>
    </row>
    <row r="6473" spans="31:38" x14ac:dyDescent="0.25">
      <c r="AE6473" s="3" t="str">
        <f t="shared" si="179"/>
        <v>RA_545_128_4_202425</v>
      </c>
      <c r="AF6473" s="3">
        <v>202425</v>
      </c>
      <c r="AG6473" s="3" t="s">
        <v>193</v>
      </c>
      <c r="AH6473" s="3">
        <v>545</v>
      </c>
      <c r="AI6473" s="3">
        <v>128</v>
      </c>
      <c r="AJ6473" s="3" t="s">
        <v>207</v>
      </c>
      <c r="AK6473" s="3">
        <v>4</v>
      </c>
      <c r="AL6473" s="3">
        <v>0</v>
      </c>
    </row>
    <row r="6474" spans="31:38" x14ac:dyDescent="0.25">
      <c r="AE6474" s="3" t="str">
        <f t="shared" si="179"/>
        <v>RA_576_128_4_202425</v>
      </c>
      <c r="AF6474" s="3">
        <v>202425</v>
      </c>
      <c r="AG6474" s="3" t="s">
        <v>193</v>
      </c>
      <c r="AH6474" s="3">
        <v>576</v>
      </c>
      <c r="AI6474" s="3">
        <v>128</v>
      </c>
      <c r="AJ6474" s="3" t="s">
        <v>207</v>
      </c>
      <c r="AK6474" s="3">
        <v>4</v>
      </c>
      <c r="AL6474" s="3">
        <v>0</v>
      </c>
    </row>
    <row r="6475" spans="31:38" x14ac:dyDescent="0.25">
      <c r="AE6475" s="3" t="str">
        <f t="shared" si="179"/>
        <v>RA_546_128_4_202425</v>
      </c>
      <c r="AF6475" s="3">
        <v>202425</v>
      </c>
      <c r="AG6475" s="3" t="s">
        <v>193</v>
      </c>
      <c r="AH6475" s="3">
        <v>546</v>
      </c>
      <c r="AI6475" s="3">
        <v>128</v>
      </c>
      <c r="AJ6475" s="3" t="s">
        <v>207</v>
      </c>
      <c r="AK6475" s="3">
        <v>4</v>
      </c>
      <c r="AL6475" s="3">
        <v>0</v>
      </c>
    </row>
    <row r="6476" spans="31:38" x14ac:dyDescent="0.25">
      <c r="AE6476" s="3" t="str">
        <f t="shared" si="179"/>
        <v>RA_566_128_4_202425</v>
      </c>
      <c r="AF6476" s="3">
        <v>202425</v>
      </c>
      <c r="AG6476" s="3" t="s">
        <v>193</v>
      </c>
      <c r="AH6476" s="3">
        <v>566</v>
      </c>
      <c r="AI6476" s="3">
        <v>128</v>
      </c>
      <c r="AJ6476" s="3" t="s">
        <v>207</v>
      </c>
      <c r="AK6476" s="3">
        <v>4</v>
      </c>
      <c r="AL6476" s="3">
        <v>0</v>
      </c>
    </row>
    <row r="6477" spans="31:38" x14ac:dyDescent="0.25">
      <c r="AE6477" s="3" t="str">
        <f t="shared" si="179"/>
        <v>RA_568_128_4_202425</v>
      </c>
      <c r="AF6477" s="3">
        <v>202425</v>
      </c>
      <c r="AG6477" s="3" t="s">
        <v>193</v>
      </c>
      <c r="AH6477" s="3">
        <v>568</v>
      </c>
      <c r="AI6477" s="3">
        <v>128</v>
      </c>
      <c r="AJ6477" s="3" t="s">
        <v>207</v>
      </c>
      <c r="AK6477" s="3">
        <v>4</v>
      </c>
      <c r="AL6477" s="3">
        <v>0</v>
      </c>
    </row>
    <row r="6478" spans="31:38" x14ac:dyDescent="0.25">
      <c r="AE6478" s="3" t="str">
        <f t="shared" si="179"/>
        <v>RA_586_128_4_202425</v>
      </c>
      <c r="AF6478" s="3">
        <v>202425</v>
      </c>
      <c r="AG6478" s="3" t="s">
        <v>193</v>
      </c>
      <c r="AH6478" s="3">
        <v>586</v>
      </c>
      <c r="AI6478" s="3">
        <v>128</v>
      </c>
      <c r="AJ6478" s="3" t="s">
        <v>207</v>
      </c>
      <c r="AK6478" s="3">
        <v>4</v>
      </c>
      <c r="AL6478" s="3">
        <v>0</v>
      </c>
    </row>
    <row r="6479" spans="31:38" x14ac:dyDescent="0.25">
      <c r="AE6479" s="3" t="str">
        <f t="shared" si="179"/>
        <v>RA_574_128_4_202425</v>
      </c>
      <c r="AF6479" s="3">
        <v>202425</v>
      </c>
      <c r="AG6479" s="3" t="s">
        <v>193</v>
      </c>
      <c r="AH6479" s="3">
        <v>574</v>
      </c>
      <c r="AI6479" s="3">
        <v>128</v>
      </c>
      <c r="AJ6479" s="3" t="s">
        <v>207</v>
      </c>
      <c r="AK6479" s="3">
        <v>4</v>
      </c>
      <c r="AL6479" s="3">
        <v>0</v>
      </c>
    </row>
    <row r="6480" spans="31:38" x14ac:dyDescent="0.25">
      <c r="AE6480" s="3" t="str">
        <f t="shared" si="179"/>
        <v>RA_582_128_4_202425</v>
      </c>
      <c r="AF6480" s="3">
        <v>202425</v>
      </c>
      <c r="AG6480" s="3" t="s">
        <v>193</v>
      </c>
      <c r="AH6480" s="3">
        <v>582</v>
      </c>
      <c r="AI6480" s="3">
        <v>128</v>
      </c>
      <c r="AJ6480" s="3" t="s">
        <v>207</v>
      </c>
      <c r="AK6480" s="3">
        <v>4</v>
      </c>
      <c r="AL6480" s="3">
        <v>0</v>
      </c>
    </row>
    <row r="6481" spans="31:38" x14ac:dyDescent="0.25">
      <c r="AE6481" s="3" t="str">
        <f t="shared" si="179"/>
        <v>RA_584_128_4_202425</v>
      </c>
      <c r="AF6481" s="3">
        <v>202425</v>
      </c>
      <c r="AG6481" s="3" t="s">
        <v>193</v>
      </c>
      <c r="AH6481" s="3">
        <v>584</v>
      </c>
      <c r="AI6481" s="3">
        <v>128</v>
      </c>
      <c r="AJ6481" s="3" t="s">
        <v>207</v>
      </c>
      <c r="AK6481" s="3">
        <v>4</v>
      </c>
      <c r="AL6481" s="3">
        <v>0</v>
      </c>
    </row>
    <row r="6482" spans="31:38" x14ac:dyDescent="0.25">
      <c r="AE6482" s="3" t="str">
        <f t="shared" si="179"/>
        <v>RA_544_128_4_202425</v>
      </c>
      <c r="AF6482" s="3">
        <v>202425</v>
      </c>
      <c r="AG6482" s="3" t="s">
        <v>193</v>
      </c>
      <c r="AH6482" s="3">
        <v>544</v>
      </c>
      <c r="AI6482" s="3">
        <v>128</v>
      </c>
      <c r="AJ6482" s="3" t="s">
        <v>207</v>
      </c>
      <c r="AK6482" s="3">
        <v>4</v>
      </c>
      <c r="AL6482" s="3">
        <v>0</v>
      </c>
    </row>
    <row r="6483" spans="31:38" x14ac:dyDescent="0.25">
      <c r="AE6483" s="3" t="str">
        <f t="shared" si="179"/>
        <v>RA_572_128_4_202425</v>
      </c>
      <c r="AF6483" s="3">
        <v>202425</v>
      </c>
      <c r="AG6483" s="3" t="s">
        <v>193</v>
      </c>
      <c r="AH6483" s="3">
        <v>572</v>
      </c>
      <c r="AI6483" s="3">
        <v>128</v>
      </c>
      <c r="AJ6483" s="3" t="s">
        <v>207</v>
      </c>
      <c r="AK6483" s="3">
        <v>4</v>
      </c>
      <c r="AL6483" s="3">
        <v>0</v>
      </c>
    </row>
    <row r="6484" spans="31:38" x14ac:dyDescent="0.25">
      <c r="AE6484" s="3" t="str">
        <f t="shared" si="179"/>
        <v>RA_522_128_4_202425</v>
      </c>
      <c r="AF6484" s="3">
        <v>202425</v>
      </c>
      <c r="AG6484" s="3" t="s">
        <v>193</v>
      </c>
      <c r="AH6484" s="3">
        <v>522</v>
      </c>
      <c r="AI6484" s="3">
        <v>128</v>
      </c>
      <c r="AJ6484" s="3" t="s">
        <v>207</v>
      </c>
      <c r="AK6484" s="3">
        <v>4</v>
      </c>
      <c r="AL6484" s="3">
        <v>0</v>
      </c>
    </row>
    <row r="6485" spans="31:38" x14ac:dyDescent="0.25">
      <c r="AE6485" s="3" t="str">
        <f t="shared" si="179"/>
        <v>RA_514_128_4_202425</v>
      </c>
      <c r="AF6485" s="3">
        <v>202425</v>
      </c>
      <c r="AG6485" s="3" t="s">
        <v>193</v>
      </c>
      <c r="AH6485" s="3">
        <v>514</v>
      </c>
      <c r="AI6485" s="3">
        <v>128</v>
      </c>
      <c r="AJ6485" s="3" t="s">
        <v>207</v>
      </c>
      <c r="AK6485" s="3">
        <v>4</v>
      </c>
      <c r="AL6485" s="3">
        <v>121.13</v>
      </c>
    </row>
    <row r="6486" spans="31:38" x14ac:dyDescent="0.25">
      <c r="AE6486" s="3" t="str">
        <f t="shared" si="179"/>
        <v>RA_542_128_4_202425</v>
      </c>
      <c r="AF6486" s="3">
        <v>202425</v>
      </c>
      <c r="AG6486" s="3" t="s">
        <v>193</v>
      </c>
      <c r="AH6486" s="3">
        <v>542</v>
      </c>
      <c r="AI6486" s="3">
        <v>128</v>
      </c>
      <c r="AJ6486" s="3" t="s">
        <v>207</v>
      </c>
      <c r="AK6486" s="3">
        <v>4</v>
      </c>
      <c r="AL6486" s="3">
        <v>54.6</v>
      </c>
    </row>
    <row r="6487" spans="31:38" x14ac:dyDescent="0.25">
      <c r="AE6487" s="3" t="str">
        <f t="shared" si="179"/>
        <v>RA_516_128_4_202425</v>
      </c>
      <c r="AF6487" s="3">
        <v>202425</v>
      </c>
      <c r="AG6487" s="3" t="s">
        <v>193</v>
      </c>
      <c r="AH6487" s="3">
        <v>516</v>
      </c>
      <c r="AI6487" s="3">
        <v>128</v>
      </c>
      <c r="AJ6487" s="3" t="s">
        <v>207</v>
      </c>
      <c r="AK6487" s="3">
        <v>4</v>
      </c>
      <c r="AL6487" s="3">
        <v>127</v>
      </c>
    </row>
    <row r="6488" spans="31:38" x14ac:dyDescent="0.25">
      <c r="AE6488" s="3" t="str">
        <f t="shared" si="179"/>
        <v>RA_520_128_4_202425</v>
      </c>
      <c r="AF6488" s="3">
        <v>202425</v>
      </c>
      <c r="AG6488" s="3" t="s">
        <v>193</v>
      </c>
      <c r="AH6488" s="3">
        <v>520</v>
      </c>
      <c r="AI6488" s="3">
        <v>128</v>
      </c>
      <c r="AJ6488" s="3" t="s">
        <v>207</v>
      </c>
      <c r="AK6488" s="3">
        <v>4</v>
      </c>
      <c r="AL6488" s="3">
        <v>0</v>
      </c>
    </row>
    <row r="6489" spans="31:38" x14ac:dyDescent="0.25">
      <c r="AE6489" s="3" t="str">
        <f t="shared" si="179"/>
        <v>RA_512_128_4_202425</v>
      </c>
      <c r="AF6489" s="3">
        <v>202425</v>
      </c>
      <c r="AG6489" s="3" t="s">
        <v>193</v>
      </c>
      <c r="AH6489" s="3">
        <v>512</v>
      </c>
      <c r="AI6489" s="3">
        <v>128</v>
      </c>
      <c r="AJ6489" s="3" t="s">
        <v>207</v>
      </c>
      <c r="AK6489" s="3">
        <v>4</v>
      </c>
      <c r="AL6489" s="3">
        <v>79</v>
      </c>
    </row>
    <row r="6490" spans="31:38" x14ac:dyDescent="0.25">
      <c r="AE6490" s="3" t="str">
        <f t="shared" si="179"/>
        <v>RA_524_128_4_202425</v>
      </c>
      <c r="AF6490" s="3">
        <v>202425</v>
      </c>
      <c r="AG6490" s="3" t="s">
        <v>193</v>
      </c>
      <c r="AH6490" s="3">
        <v>524</v>
      </c>
      <c r="AI6490" s="3">
        <v>128</v>
      </c>
      <c r="AJ6490" s="3" t="s">
        <v>207</v>
      </c>
      <c r="AK6490" s="3">
        <v>4</v>
      </c>
      <c r="AL6490" s="3">
        <v>0</v>
      </c>
    </row>
    <row r="6491" spans="31:38" x14ac:dyDescent="0.25">
      <c r="AE6491" s="3" t="str">
        <f t="shared" si="179"/>
        <v>RA_526_128_4_202425</v>
      </c>
      <c r="AF6491" s="3">
        <v>202425</v>
      </c>
      <c r="AG6491" s="3" t="s">
        <v>193</v>
      </c>
      <c r="AH6491" s="3">
        <v>526</v>
      </c>
      <c r="AI6491" s="3">
        <v>128</v>
      </c>
      <c r="AJ6491" s="3" t="s">
        <v>207</v>
      </c>
      <c r="AK6491" s="3">
        <v>4</v>
      </c>
      <c r="AL6491" s="3">
        <v>0</v>
      </c>
    </row>
    <row r="6492" spans="31:38" x14ac:dyDescent="0.25">
      <c r="AE6492" s="3" t="str">
        <f t="shared" si="179"/>
        <v>RA_528_128_4_202425</v>
      </c>
      <c r="AF6492" s="3">
        <v>202425</v>
      </c>
      <c r="AG6492" s="3" t="s">
        <v>193</v>
      </c>
      <c r="AH6492" s="3">
        <v>528</v>
      </c>
      <c r="AI6492" s="3">
        <v>128</v>
      </c>
      <c r="AJ6492" s="3" t="s">
        <v>207</v>
      </c>
      <c r="AK6492" s="3">
        <v>4</v>
      </c>
      <c r="AL6492" s="3">
        <v>0</v>
      </c>
    </row>
    <row r="6493" spans="31:38" x14ac:dyDescent="0.25">
      <c r="AE6493" s="3" t="str">
        <f t="shared" si="179"/>
        <v>RA_530_128_4_202425</v>
      </c>
      <c r="AF6493" s="3">
        <v>202425</v>
      </c>
      <c r="AG6493" s="3" t="s">
        <v>193</v>
      </c>
      <c r="AH6493" s="3">
        <v>530</v>
      </c>
      <c r="AI6493" s="3">
        <v>128</v>
      </c>
      <c r="AJ6493" s="3" t="s">
        <v>207</v>
      </c>
      <c r="AK6493" s="3">
        <v>4</v>
      </c>
      <c r="AL6493" s="3">
        <v>174.815</v>
      </c>
    </row>
    <row r="6494" spans="31:38" x14ac:dyDescent="0.25">
      <c r="AE6494" s="3" t="str">
        <f t="shared" si="179"/>
        <v>RA_532_128_4_202425</v>
      </c>
      <c r="AF6494" s="3">
        <v>202425</v>
      </c>
      <c r="AG6494" s="3" t="s">
        <v>193</v>
      </c>
      <c r="AH6494" s="3">
        <v>532</v>
      </c>
      <c r="AI6494" s="3">
        <v>128</v>
      </c>
      <c r="AJ6494" s="3" t="s">
        <v>207</v>
      </c>
      <c r="AK6494" s="3">
        <v>4</v>
      </c>
      <c r="AL6494" s="3">
        <v>274.666</v>
      </c>
    </row>
    <row r="6495" spans="31:38" x14ac:dyDescent="0.25">
      <c r="AE6495" s="3" t="str">
        <f t="shared" si="179"/>
        <v>RA_534_128_4_202425</v>
      </c>
      <c r="AF6495" s="3">
        <v>202425</v>
      </c>
      <c r="AG6495" s="3" t="s">
        <v>193</v>
      </c>
      <c r="AH6495" s="3">
        <v>534</v>
      </c>
      <c r="AI6495" s="3">
        <v>128</v>
      </c>
      <c r="AJ6495" s="3" t="s">
        <v>207</v>
      </c>
      <c r="AK6495" s="3">
        <v>4</v>
      </c>
      <c r="AL6495" s="3">
        <v>0</v>
      </c>
    </row>
    <row r="6496" spans="31:38" x14ac:dyDescent="0.25">
      <c r="AE6496" s="3" t="str">
        <f t="shared" si="179"/>
        <v>RA_536_128_4_202425</v>
      </c>
      <c r="AF6496" s="3">
        <v>202425</v>
      </c>
      <c r="AG6496" s="3" t="s">
        <v>193</v>
      </c>
      <c r="AH6496" s="3">
        <v>536</v>
      </c>
      <c r="AI6496" s="3">
        <v>128</v>
      </c>
      <c r="AJ6496" s="3" t="s">
        <v>207</v>
      </c>
      <c r="AK6496" s="3">
        <v>4</v>
      </c>
      <c r="AL6496" s="3">
        <v>193.976</v>
      </c>
    </row>
    <row r="6497" spans="31:38" x14ac:dyDescent="0.25">
      <c r="AE6497" s="3" t="str">
        <f t="shared" si="179"/>
        <v>RA_538_128_4_202425</v>
      </c>
      <c r="AF6497" s="3">
        <v>202425</v>
      </c>
      <c r="AG6497" s="3" t="s">
        <v>193</v>
      </c>
      <c r="AH6497" s="3">
        <v>538</v>
      </c>
      <c r="AI6497" s="3">
        <v>128</v>
      </c>
      <c r="AJ6497" s="3" t="s">
        <v>207</v>
      </c>
      <c r="AK6497" s="3">
        <v>4</v>
      </c>
      <c r="AL6497" s="3">
        <v>113.333</v>
      </c>
    </row>
    <row r="6498" spans="31:38" x14ac:dyDescent="0.25">
      <c r="AE6498" s="3" t="str">
        <f t="shared" si="179"/>
        <v>RA_540_128_4_202425</v>
      </c>
      <c r="AF6498" s="3">
        <v>202425</v>
      </c>
      <c r="AG6498" s="3" t="s">
        <v>193</v>
      </c>
      <c r="AH6498" s="3">
        <v>540</v>
      </c>
      <c r="AI6498" s="3">
        <v>128</v>
      </c>
      <c r="AJ6498" s="3" t="s">
        <v>207</v>
      </c>
      <c r="AK6498" s="3">
        <v>4</v>
      </c>
      <c r="AL6498" s="3">
        <v>0</v>
      </c>
    </row>
    <row r="6499" spans="31:38" x14ac:dyDescent="0.25">
      <c r="AE6499" s="3" t="str">
        <f t="shared" si="179"/>
        <v>RA_518_128_4_202425</v>
      </c>
      <c r="AF6499" s="3">
        <v>202425</v>
      </c>
      <c r="AG6499" s="3" t="s">
        <v>193</v>
      </c>
      <c r="AH6499" s="3">
        <v>518</v>
      </c>
      <c r="AI6499" s="3">
        <v>128</v>
      </c>
      <c r="AJ6499" s="3" t="s">
        <v>207</v>
      </c>
      <c r="AK6499" s="3">
        <v>4</v>
      </c>
      <c r="AL6499" s="3">
        <v>0</v>
      </c>
    </row>
    <row r="6500" spans="31:38" x14ac:dyDescent="0.25">
      <c r="AE6500" s="3" t="str">
        <f t="shared" si="179"/>
        <v>RA_562_128_4_202526</v>
      </c>
      <c r="AF6500" s="3">
        <v>202526</v>
      </c>
      <c r="AG6500" s="3" t="s">
        <v>193</v>
      </c>
      <c r="AH6500" s="3">
        <v>562</v>
      </c>
      <c r="AI6500" s="3">
        <v>128</v>
      </c>
      <c r="AJ6500" s="3" t="s">
        <v>207</v>
      </c>
      <c r="AK6500" s="3">
        <v>4</v>
      </c>
      <c r="AL6500" s="3">
        <v>0</v>
      </c>
    </row>
    <row r="6501" spans="31:38" x14ac:dyDescent="0.25">
      <c r="AE6501" s="3" t="str">
        <f t="shared" si="179"/>
        <v>RA_552_128_4_202526</v>
      </c>
      <c r="AF6501" s="3">
        <v>202526</v>
      </c>
      <c r="AG6501" s="3" t="s">
        <v>193</v>
      </c>
      <c r="AH6501" s="3">
        <v>552</v>
      </c>
      <c r="AI6501" s="3">
        <v>128</v>
      </c>
      <c r="AJ6501" s="3" t="s">
        <v>207</v>
      </c>
      <c r="AK6501" s="3">
        <v>4</v>
      </c>
      <c r="AL6501" s="3">
        <v>0</v>
      </c>
    </row>
    <row r="6502" spans="31:38" x14ac:dyDescent="0.25">
      <c r="AE6502" s="3" t="str">
        <f t="shared" si="179"/>
        <v>RA_550_128_4_202526</v>
      </c>
      <c r="AF6502" s="3">
        <v>202526</v>
      </c>
      <c r="AG6502" s="3" t="s">
        <v>193</v>
      </c>
      <c r="AH6502" s="3">
        <v>550</v>
      </c>
      <c r="AI6502" s="3">
        <v>128</v>
      </c>
      <c r="AJ6502" s="3" t="s">
        <v>207</v>
      </c>
      <c r="AK6502" s="3">
        <v>4</v>
      </c>
      <c r="AL6502" s="3">
        <v>0</v>
      </c>
    </row>
    <row r="6503" spans="31:38" x14ac:dyDescent="0.25">
      <c r="AE6503" s="3" t="str">
        <f t="shared" si="179"/>
        <v>RA_548_128_4_202526</v>
      </c>
      <c r="AF6503" s="3">
        <v>202526</v>
      </c>
      <c r="AG6503" s="3" t="s">
        <v>193</v>
      </c>
      <c r="AH6503" s="3">
        <v>548</v>
      </c>
      <c r="AI6503" s="3">
        <v>128</v>
      </c>
      <c r="AJ6503" s="3" t="s">
        <v>207</v>
      </c>
      <c r="AK6503" s="3">
        <v>4</v>
      </c>
      <c r="AL6503" s="3">
        <v>227.90600000000001</v>
      </c>
    </row>
    <row r="6504" spans="31:38" x14ac:dyDescent="0.25">
      <c r="AE6504" s="3" t="str">
        <f t="shared" si="179"/>
        <v>RA_564_128_4_202526</v>
      </c>
      <c r="AF6504" s="3">
        <v>202526</v>
      </c>
      <c r="AG6504" s="3" t="s">
        <v>193</v>
      </c>
      <c r="AH6504" s="3">
        <v>564</v>
      </c>
      <c r="AI6504" s="3">
        <v>128</v>
      </c>
      <c r="AJ6504" s="3" t="s">
        <v>207</v>
      </c>
      <c r="AK6504" s="3">
        <v>4</v>
      </c>
      <c r="AL6504" s="3">
        <v>0</v>
      </c>
    </row>
    <row r="6505" spans="31:38" x14ac:dyDescent="0.25">
      <c r="AE6505" s="3" t="str">
        <f t="shared" si="179"/>
        <v>RA_545_128_4_202526</v>
      </c>
      <c r="AF6505" s="3">
        <v>202526</v>
      </c>
      <c r="AG6505" s="3" t="s">
        <v>193</v>
      </c>
      <c r="AH6505" s="3">
        <v>545</v>
      </c>
      <c r="AI6505" s="3">
        <v>128</v>
      </c>
      <c r="AJ6505" s="3" t="s">
        <v>207</v>
      </c>
      <c r="AK6505" s="3">
        <v>4</v>
      </c>
      <c r="AL6505" s="3">
        <v>0</v>
      </c>
    </row>
    <row r="6506" spans="31:38" x14ac:dyDescent="0.25">
      <c r="AE6506" s="3" t="str">
        <f t="shared" si="179"/>
        <v>RA_582_128_4_202526</v>
      </c>
      <c r="AF6506" s="3">
        <v>202526</v>
      </c>
      <c r="AG6506" s="3" t="s">
        <v>193</v>
      </c>
      <c r="AH6506" s="3">
        <v>582</v>
      </c>
      <c r="AI6506" s="3">
        <v>128</v>
      </c>
      <c r="AJ6506" s="3" t="s">
        <v>207</v>
      </c>
      <c r="AK6506" s="3">
        <v>4</v>
      </c>
      <c r="AL6506" s="3">
        <v>0</v>
      </c>
    </row>
    <row r="6507" spans="31:38" x14ac:dyDescent="0.25">
      <c r="AE6507" s="3" t="str">
        <f t="shared" si="179"/>
        <v>RA_546_128_4_202526</v>
      </c>
      <c r="AF6507" s="3">
        <v>202526</v>
      </c>
      <c r="AG6507" s="3" t="s">
        <v>193</v>
      </c>
      <c r="AH6507" s="3">
        <v>546</v>
      </c>
      <c r="AI6507" s="3">
        <v>128</v>
      </c>
      <c r="AJ6507" s="3" t="s">
        <v>207</v>
      </c>
      <c r="AK6507" s="3">
        <v>4</v>
      </c>
      <c r="AL6507" s="3">
        <v>0</v>
      </c>
    </row>
    <row r="6508" spans="31:38" x14ac:dyDescent="0.25">
      <c r="AE6508" s="3" t="str">
        <f t="shared" si="179"/>
        <v>RA_566_128_4_202526</v>
      </c>
      <c r="AF6508" s="3">
        <v>202526</v>
      </c>
      <c r="AG6508" s="3" t="s">
        <v>193</v>
      </c>
      <c r="AH6508" s="3">
        <v>566</v>
      </c>
      <c r="AI6508" s="3">
        <v>128</v>
      </c>
      <c r="AJ6508" s="3" t="s">
        <v>207</v>
      </c>
      <c r="AK6508" s="3">
        <v>4</v>
      </c>
      <c r="AL6508" s="3">
        <v>0</v>
      </c>
    </row>
    <row r="6509" spans="31:38" x14ac:dyDescent="0.25">
      <c r="AE6509" s="3" t="str">
        <f t="shared" si="179"/>
        <v>RA_568_128_4_202526</v>
      </c>
      <c r="AF6509" s="3">
        <v>202526</v>
      </c>
      <c r="AG6509" s="3" t="s">
        <v>193</v>
      </c>
      <c r="AH6509" s="3">
        <v>568</v>
      </c>
      <c r="AI6509" s="3">
        <v>128</v>
      </c>
      <c r="AJ6509" s="3" t="s">
        <v>207</v>
      </c>
      <c r="AK6509" s="3">
        <v>4</v>
      </c>
      <c r="AL6509" s="3">
        <v>0</v>
      </c>
    </row>
    <row r="6510" spans="31:38" x14ac:dyDescent="0.25">
      <c r="AE6510" s="3" t="str">
        <f t="shared" si="179"/>
        <v>RA_572_128_4_202526</v>
      </c>
      <c r="AF6510" s="3">
        <v>202526</v>
      </c>
      <c r="AG6510" s="3" t="s">
        <v>193</v>
      </c>
      <c r="AH6510" s="3">
        <v>572</v>
      </c>
      <c r="AI6510" s="3">
        <v>128</v>
      </c>
      <c r="AJ6510" s="3" t="s">
        <v>207</v>
      </c>
      <c r="AK6510" s="3">
        <v>4</v>
      </c>
      <c r="AL6510" s="3">
        <v>0</v>
      </c>
    </row>
    <row r="6511" spans="31:38" x14ac:dyDescent="0.25">
      <c r="AE6511" s="3" t="str">
        <f t="shared" si="179"/>
        <v>RA_576_128_4_202526</v>
      </c>
      <c r="AF6511" s="3">
        <v>202526</v>
      </c>
      <c r="AG6511" s="3" t="s">
        <v>193</v>
      </c>
      <c r="AH6511" s="3">
        <v>576</v>
      </c>
      <c r="AI6511" s="3">
        <v>128</v>
      </c>
      <c r="AJ6511" s="3" t="s">
        <v>207</v>
      </c>
      <c r="AK6511" s="3">
        <v>4</v>
      </c>
      <c r="AL6511" s="3">
        <v>0</v>
      </c>
    </row>
    <row r="6512" spans="31:38" x14ac:dyDescent="0.25">
      <c r="AE6512" s="3" t="str">
        <f t="shared" si="179"/>
        <v>RA_586_128_4_202526</v>
      </c>
      <c r="AF6512" s="3">
        <v>202526</v>
      </c>
      <c r="AG6512" s="3" t="s">
        <v>193</v>
      </c>
      <c r="AH6512" s="3">
        <v>586</v>
      </c>
      <c r="AI6512" s="3">
        <v>128</v>
      </c>
      <c r="AJ6512" s="3" t="s">
        <v>207</v>
      </c>
      <c r="AK6512" s="3">
        <v>4</v>
      </c>
      <c r="AL6512" s="3">
        <v>0</v>
      </c>
    </row>
    <row r="6513" spans="31:38" x14ac:dyDescent="0.25">
      <c r="AE6513" s="3" t="str">
        <f t="shared" si="179"/>
        <v>RA_544_128_4_202526</v>
      </c>
      <c r="AF6513" s="3">
        <v>202526</v>
      </c>
      <c r="AG6513" s="3" t="s">
        <v>193</v>
      </c>
      <c r="AH6513" s="3">
        <v>544</v>
      </c>
      <c r="AI6513" s="3">
        <v>128</v>
      </c>
      <c r="AJ6513" s="3" t="s">
        <v>207</v>
      </c>
      <c r="AK6513" s="3">
        <v>4</v>
      </c>
      <c r="AL6513" s="3">
        <v>0</v>
      </c>
    </row>
    <row r="6514" spans="31:38" x14ac:dyDescent="0.25">
      <c r="AE6514" s="3" t="str">
        <f t="shared" si="179"/>
        <v>RA_584_128_4_202526</v>
      </c>
      <c r="AF6514" s="3">
        <v>202526</v>
      </c>
      <c r="AG6514" s="3" t="s">
        <v>193</v>
      </c>
      <c r="AH6514" s="3">
        <v>584</v>
      </c>
      <c r="AI6514" s="3">
        <v>128</v>
      </c>
      <c r="AJ6514" s="3" t="s">
        <v>207</v>
      </c>
      <c r="AK6514" s="3">
        <v>4</v>
      </c>
      <c r="AL6514" s="3">
        <v>0</v>
      </c>
    </row>
    <row r="6515" spans="31:38" x14ac:dyDescent="0.25">
      <c r="AE6515" s="3" t="str">
        <f t="shared" si="179"/>
        <v>RA_574_128_4_202526</v>
      </c>
      <c r="AF6515" s="3">
        <v>202526</v>
      </c>
      <c r="AG6515" s="3" t="s">
        <v>193</v>
      </c>
      <c r="AH6515" s="3">
        <v>574</v>
      </c>
      <c r="AI6515" s="3">
        <v>128</v>
      </c>
      <c r="AJ6515" s="3" t="s">
        <v>207</v>
      </c>
      <c r="AK6515" s="3">
        <v>4</v>
      </c>
      <c r="AL6515" s="3">
        <v>0</v>
      </c>
    </row>
    <row r="6516" spans="31:38" x14ac:dyDescent="0.25">
      <c r="AE6516" s="3" t="str">
        <f t="shared" si="179"/>
        <v>RA_514_128_4_202526</v>
      </c>
      <c r="AF6516" s="3">
        <v>202526</v>
      </c>
      <c r="AG6516" s="3" t="s">
        <v>193</v>
      </c>
      <c r="AH6516" s="3">
        <v>514</v>
      </c>
      <c r="AI6516" s="3">
        <v>128</v>
      </c>
      <c r="AJ6516" s="3" t="s">
        <v>207</v>
      </c>
      <c r="AK6516" s="3">
        <v>4</v>
      </c>
      <c r="AL6516" s="3">
        <v>144.69</v>
      </c>
    </row>
    <row r="6517" spans="31:38" x14ac:dyDescent="0.25">
      <c r="AE6517" s="3" t="str">
        <f t="shared" si="179"/>
        <v>RA_542_128_4_202526</v>
      </c>
      <c r="AF6517" s="3">
        <v>202526</v>
      </c>
      <c r="AG6517" s="3" t="s">
        <v>193</v>
      </c>
      <c r="AH6517" s="3">
        <v>542</v>
      </c>
      <c r="AI6517" s="3">
        <v>128</v>
      </c>
      <c r="AJ6517" s="3" t="s">
        <v>207</v>
      </c>
      <c r="AK6517" s="3">
        <v>4</v>
      </c>
      <c r="AL6517" s="3">
        <v>54</v>
      </c>
    </row>
    <row r="6518" spans="31:38" x14ac:dyDescent="0.25">
      <c r="AE6518" s="3" t="str">
        <f t="shared" si="179"/>
        <v>RA_512_128_4_202526</v>
      </c>
      <c r="AF6518" s="3">
        <v>202526</v>
      </c>
      <c r="AG6518" s="3" t="s">
        <v>193</v>
      </c>
      <c r="AH6518" s="3">
        <v>512</v>
      </c>
      <c r="AI6518" s="3">
        <v>128</v>
      </c>
      <c r="AJ6518" s="3" t="s">
        <v>207</v>
      </c>
      <c r="AK6518" s="3">
        <v>4</v>
      </c>
      <c r="AL6518" s="3">
        <v>82</v>
      </c>
    </row>
    <row r="6519" spans="31:38" x14ac:dyDescent="0.25">
      <c r="AE6519" s="3" t="str">
        <f t="shared" si="179"/>
        <v>RA_516_128_4_202526</v>
      </c>
      <c r="AF6519" s="3">
        <v>202526</v>
      </c>
      <c r="AG6519" s="3" t="s">
        <v>193</v>
      </c>
      <c r="AH6519" s="3">
        <v>516</v>
      </c>
      <c r="AI6519" s="3">
        <v>128</v>
      </c>
      <c r="AJ6519" s="3" t="s">
        <v>207</v>
      </c>
      <c r="AK6519" s="3">
        <v>4</v>
      </c>
      <c r="AL6519" s="3">
        <v>146.82</v>
      </c>
    </row>
    <row r="6520" spans="31:38" x14ac:dyDescent="0.25">
      <c r="AE6520" s="3" t="str">
        <f t="shared" si="179"/>
        <v>RA_518_128_4_202526</v>
      </c>
      <c r="AF6520" s="3">
        <v>202526</v>
      </c>
      <c r="AG6520" s="3" t="s">
        <v>193</v>
      </c>
      <c r="AH6520" s="3">
        <v>518</v>
      </c>
      <c r="AI6520" s="3">
        <v>128</v>
      </c>
      <c r="AJ6520" s="3" t="s">
        <v>207</v>
      </c>
      <c r="AK6520" s="3">
        <v>4</v>
      </c>
      <c r="AL6520" s="3">
        <v>0</v>
      </c>
    </row>
    <row r="6521" spans="31:38" x14ac:dyDescent="0.25">
      <c r="AE6521" s="3" t="str">
        <f t="shared" si="179"/>
        <v>RA_520_128_4_202526</v>
      </c>
      <c r="AF6521" s="3">
        <v>202526</v>
      </c>
      <c r="AG6521" s="3" t="s">
        <v>193</v>
      </c>
      <c r="AH6521" s="3">
        <v>520</v>
      </c>
      <c r="AI6521" s="3">
        <v>128</v>
      </c>
      <c r="AJ6521" s="3" t="s">
        <v>207</v>
      </c>
      <c r="AK6521" s="3">
        <v>4</v>
      </c>
      <c r="AL6521" s="3">
        <v>0</v>
      </c>
    </row>
    <row r="6522" spans="31:38" x14ac:dyDescent="0.25">
      <c r="AE6522" s="3" t="str">
        <f t="shared" si="179"/>
        <v>RA_522_128_4_202526</v>
      </c>
      <c r="AF6522" s="3">
        <v>202526</v>
      </c>
      <c r="AG6522" s="3" t="s">
        <v>193</v>
      </c>
      <c r="AH6522" s="3">
        <v>522</v>
      </c>
      <c r="AI6522" s="3">
        <v>128</v>
      </c>
      <c r="AJ6522" s="3" t="s">
        <v>207</v>
      </c>
      <c r="AK6522" s="3">
        <v>4</v>
      </c>
      <c r="AL6522" s="3">
        <v>0</v>
      </c>
    </row>
    <row r="6523" spans="31:38" x14ac:dyDescent="0.25">
      <c r="AE6523" s="3" t="str">
        <f t="shared" si="179"/>
        <v>RA_524_128_4_202526</v>
      </c>
      <c r="AF6523" s="3">
        <v>202526</v>
      </c>
      <c r="AG6523" s="3" t="s">
        <v>193</v>
      </c>
      <c r="AH6523" s="3">
        <v>524</v>
      </c>
      <c r="AI6523" s="3">
        <v>128</v>
      </c>
      <c r="AJ6523" s="3" t="s">
        <v>207</v>
      </c>
      <c r="AK6523" s="3">
        <v>4</v>
      </c>
      <c r="AL6523" s="3">
        <v>0</v>
      </c>
    </row>
    <row r="6524" spans="31:38" x14ac:dyDescent="0.25">
      <c r="AE6524" s="3" t="str">
        <f t="shared" si="179"/>
        <v>RA_538_128_4_202526</v>
      </c>
      <c r="AF6524" s="3">
        <v>202526</v>
      </c>
      <c r="AG6524" s="3" t="s">
        <v>193</v>
      </c>
      <c r="AH6524" s="3">
        <v>538</v>
      </c>
      <c r="AI6524" s="3">
        <v>128</v>
      </c>
      <c r="AJ6524" s="3" t="s">
        <v>207</v>
      </c>
      <c r="AK6524" s="3">
        <v>4</v>
      </c>
      <c r="AL6524" s="3">
        <v>113.333</v>
      </c>
    </row>
    <row r="6525" spans="31:38" x14ac:dyDescent="0.25">
      <c r="AE6525" s="3" t="str">
        <f t="shared" si="179"/>
        <v>RA_526_128_4_202526</v>
      </c>
      <c r="AF6525" s="3">
        <v>202526</v>
      </c>
      <c r="AG6525" s="3" t="s">
        <v>193</v>
      </c>
      <c r="AH6525" s="3">
        <v>526</v>
      </c>
      <c r="AI6525" s="3">
        <v>128</v>
      </c>
      <c r="AJ6525" s="3" t="s">
        <v>207</v>
      </c>
      <c r="AK6525" s="3">
        <v>4</v>
      </c>
      <c r="AL6525" s="3">
        <v>0</v>
      </c>
    </row>
    <row r="6526" spans="31:38" x14ac:dyDescent="0.25">
      <c r="AE6526" s="3" t="str">
        <f t="shared" si="179"/>
        <v>RA_540_128_4_202526</v>
      </c>
      <c r="AF6526" s="3">
        <v>202526</v>
      </c>
      <c r="AG6526" s="3" t="s">
        <v>193</v>
      </c>
      <c r="AH6526" s="3">
        <v>540</v>
      </c>
      <c r="AI6526" s="3">
        <v>128</v>
      </c>
      <c r="AJ6526" s="3" t="s">
        <v>207</v>
      </c>
      <c r="AK6526" s="3">
        <v>4</v>
      </c>
      <c r="AL6526" s="3">
        <v>0</v>
      </c>
    </row>
    <row r="6527" spans="31:38" x14ac:dyDescent="0.25">
      <c r="AE6527" s="3" t="str">
        <f t="shared" si="179"/>
        <v>RA_536_128_4_202526</v>
      </c>
      <c r="AF6527" s="3">
        <v>202526</v>
      </c>
      <c r="AG6527" s="3" t="s">
        <v>193</v>
      </c>
      <c r="AH6527" s="3">
        <v>536</v>
      </c>
      <c r="AI6527" s="3">
        <v>128</v>
      </c>
      <c r="AJ6527" s="3" t="s">
        <v>207</v>
      </c>
      <c r="AK6527" s="3">
        <v>4</v>
      </c>
      <c r="AL6527" s="3">
        <v>240.73</v>
      </c>
    </row>
    <row r="6528" spans="31:38" x14ac:dyDescent="0.25">
      <c r="AE6528" s="3" t="str">
        <f t="shared" si="179"/>
        <v>RA_534_128_4_202526</v>
      </c>
      <c r="AF6528" s="3">
        <v>202526</v>
      </c>
      <c r="AG6528" s="3" t="s">
        <v>193</v>
      </c>
      <c r="AH6528" s="3">
        <v>534</v>
      </c>
      <c r="AI6528" s="3">
        <v>128</v>
      </c>
      <c r="AJ6528" s="3" t="s">
        <v>207</v>
      </c>
      <c r="AK6528" s="3">
        <v>4</v>
      </c>
      <c r="AL6528" s="3">
        <v>114</v>
      </c>
    </row>
    <row r="6529" spans="31:38" x14ac:dyDescent="0.25">
      <c r="AE6529" s="3" t="str">
        <f t="shared" si="179"/>
        <v>RA_532_128_4_202526</v>
      </c>
      <c r="AF6529" s="3">
        <v>202526</v>
      </c>
      <c r="AG6529" s="3" t="s">
        <v>193</v>
      </c>
      <c r="AH6529" s="3">
        <v>532</v>
      </c>
      <c r="AI6529" s="3">
        <v>128</v>
      </c>
      <c r="AJ6529" s="3" t="s">
        <v>207</v>
      </c>
      <c r="AK6529" s="3">
        <v>4</v>
      </c>
      <c r="AL6529" s="3">
        <v>260.505</v>
      </c>
    </row>
    <row r="6530" spans="31:38" x14ac:dyDescent="0.25">
      <c r="AE6530" s="3" t="str">
        <f t="shared" si="179"/>
        <v>RA_530_128_4_202526</v>
      </c>
      <c r="AF6530" s="3">
        <v>202526</v>
      </c>
      <c r="AG6530" s="3" t="s">
        <v>193</v>
      </c>
      <c r="AH6530" s="3">
        <v>530</v>
      </c>
      <c r="AI6530" s="3">
        <v>128</v>
      </c>
      <c r="AJ6530" s="3" t="s">
        <v>207</v>
      </c>
      <c r="AK6530" s="3">
        <v>4</v>
      </c>
      <c r="AL6530" s="3">
        <v>151.28100000000001</v>
      </c>
    </row>
    <row r="6531" spans="31:38" x14ac:dyDescent="0.25">
      <c r="AE6531" s="3" t="str">
        <f t="shared" si="179"/>
        <v>RA_528_128_4_202526</v>
      </c>
      <c r="AF6531" s="3">
        <v>202526</v>
      </c>
      <c r="AG6531" s="3" t="s">
        <v>193</v>
      </c>
      <c r="AH6531" s="3">
        <v>528</v>
      </c>
      <c r="AI6531" s="3">
        <v>128</v>
      </c>
      <c r="AJ6531" s="3" t="s">
        <v>207</v>
      </c>
      <c r="AK6531" s="3">
        <v>4</v>
      </c>
      <c r="AL6531" s="3">
        <v>0</v>
      </c>
    </row>
    <row r="6532" spans="31:38" x14ac:dyDescent="0.25">
      <c r="AE6532" s="3" t="str">
        <f t="shared" ref="AE6532:AE6595" si="180">AG6532&amp;"_"&amp;AH6532&amp;"_"&amp;AI6532&amp;"_"&amp;AK6532&amp;"_"&amp;AF6532</f>
        <v>RA_566_129_4_202425</v>
      </c>
      <c r="AF6532" s="3">
        <v>202425</v>
      </c>
      <c r="AG6532" s="3" t="s">
        <v>193</v>
      </c>
      <c r="AH6532" s="3">
        <v>566</v>
      </c>
      <c r="AI6532" s="3">
        <v>129</v>
      </c>
      <c r="AJ6532" s="3" t="s">
        <v>209</v>
      </c>
      <c r="AK6532" s="3">
        <v>4</v>
      </c>
      <c r="AL6532" s="3">
        <v>0</v>
      </c>
    </row>
    <row r="6533" spans="31:38" x14ac:dyDescent="0.25">
      <c r="AE6533" s="3" t="str">
        <f t="shared" si="180"/>
        <v>RA_546_129_4_202425</v>
      </c>
      <c r="AF6533" s="3">
        <v>202425</v>
      </c>
      <c r="AG6533" s="3" t="s">
        <v>193</v>
      </c>
      <c r="AH6533" s="3">
        <v>546</v>
      </c>
      <c r="AI6533" s="3">
        <v>129</v>
      </c>
      <c r="AJ6533" s="3" t="s">
        <v>209</v>
      </c>
      <c r="AK6533" s="3">
        <v>4</v>
      </c>
      <c r="AL6533" s="3">
        <v>0</v>
      </c>
    </row>
    <row r="6534" spans="31:38" x14ac:dyDescent="0.25">
      <c r="AE6534" s="3" t="str">
        <f t="shared" si="180"/>
        <v>RA_548_129_4_202425</v>
      </c>
      <c r="AF6534" s="3">
        <v>202425</v>
      </c>
      <c r="AG6534" s="3" t="s">
        <v>193</v>
      </c>
      <c r="AH6534" s="3">
        <v>548</v>
      </c>
      <c r="AI6534" s="3">
        <v>129</v>
      </c>
      <c r="AJ6534" s="3" t="s">
        <v>209</v>
      </c>
      <c r="AK6534" s="3">
        <v>4</v>
      </c>
      <c r="AL6534" s="3">
        <v>284.40499999999997</v>
      </c>
    </row>
    <row r="6535" spans="31:38" x14ac:dyDescent="0.25">
      <c r="AE6535" s="3" t="str">
        <f t="shared" si="180"/>
        <v>RA_550_129_4_202425</v>
      </c>
      <c r="AF6535" s="3">
        <v>202425</v>
      </c>
      <c r="AG6535" s="3" t="s">
        <v>193</v>
      </c>
      <c r="AH6535" s="3">
        <v>550</v>
      </c>
      <c r="AI6535" s="3">
        <v>129</v>
      </c>
      <c r="AJ6535" s="3" t="s">
        <v>209</v>
      </c>
      <c r="AK6535" s="3">
        <v>4</v>
      </c>
      <c r="AL6535" s="3">
        <v>0</v>
      </c>
    </row>
    <row r="6536" spans="31:38" x14ac:dyDescent="0.25">
      <c r="AE6536" s="3" t="str">
        <f t="shared" si="180"/>
        <v>RA_552_129_4_202425</v>
      </c>
      <c r="AF6536" s="3">
        <v>202425</v>
      </c>
      <c r="AG6536" s="3" t="s">
        <v>193</v>
      </c>
      <c r="AH6536" s="3">
        <v>552</v>
      </c>
      <c r="AI6536" s="3">
        <v>129</v>
      </c>
      <c r="AJ6536" s="3" t="s">
        <v>209</v>
      </c>
      <c r="AK6536" s="3">
        <v>4</v>
      </c>
      <c r="AL6536" s="3">
        <v>-221.48500000000001</v>
      </c>
    </row>
    <row r="6537" spans="31:38" x14ac:dyDescent="0.25">
      <c r="AE6537" s="3" t="str">
        <f t="shared" si="180"/>
        <v>RA_562_129_4_202425</v>
      </c>
      <c r="AF6537" s="3">
        <v>202425</v>
      </c>
      <c r="AG6537" s="3" t="s">
        <v>193</v>
      </c>
      <c r="AH6537" s="3">
        <v>562</v>
      </c>
      <c r="AI6537" s="3">
        <v>129</v>
      </c>
      <c r="AJ6537" s="3" t="s">
        <v>209</v>
      </c>
      <c r="AK6537" s="3">
        <v>4</v>
      </c>
      <c r="AL6537" s="3">
        <v>0</v>
      </c>
    </row>
    <row r="6538" spans="31:38" x14ac:dyDescent="0.25">
      <c r="AE6538" s="3" t="str">
        <f t="shared" si="180"/>
        <v>RA_564_129_4_202425</v>
      </c>
      <c r="AF6538" s="3">
        <v>202425</v>
      </c>
      <c r="AG6538" s="3" t="s">
        <v>193</v>
      </c>
      <c r="AH6538" s="3">
        <v>564</v>
      </c>
      <c r="AI6538" s="3">
        <v>129</v>
      </c>
      <c r="AJ6538" s="3" t="s">
        <v>209</v>
      </c>
      <c r="AK6538" s="3">
        <v>4</v>
      </c>
      <c r="AL6538" s="3">
        <v>0</v>
      </c>
    </row>
    <row r="6539" spans="31:38" x14ac:dyDescent="0.25">
      <c r="AE6539" s="3" t="str">
        <f t="shared" si="180"/>
        <v>RA_568_129_4_202425</v>
      </c>
      <c r="AF6539" s="3">
        <v>202425</v>
      </c>
      <c r="AG6539" s="3" t="s">
        <v>193</v>
      </c>
      <c r="AH6539" s="3">
        <v>568</v>
      </c>
      <c r="AI6539" s="3">
        <v>129</v>
      </c>
      <c r="AJ6539" s="3" t="s">
        <v>209</v>
      </c>
      <c r="AK6539" s="3">
        <v>4</v>
      </c>
      <c r="AL6539" s="3">
        <v>0</v>
      </c>
    </row>
    <row r="6540" spans="31:38" x14ac:dyDescent="0.25">
      <c r="AE6540" s="3" t="str">
        <f t="shared" si="180"/>
        <v>RA_572_129_4_202425</v>
      </c>
      <c r="AF6540" s="3">
        <v>202425</v>
      </c>
      <c r="AG6540" s="3" t="s">
        <v>193</v>
      </c>
      <c r="AH6540" s="3">
        <v>572</v>
      </c>
      <c r="AI6540" s="3">
        <v>129</v>
      </c>
      <c r="AJ6540" s="3" t="s">
        <v>209</v>
      </c>
      <c r="AK6540" s="3">
        <v>4</v>
      </c>
      <c r="AL6540" s="3">
        <v>0</v>
      </c>
    </row>
    <row r="6541" spans="31:38" x14ac:dyDescent="0.25">
      <c r="AE6541" s="3" t="str">
        <f t="shared" si="180"/>
        <v>RA_574_129_4_202425</v>
      </c>
      <c r="AF6541" s="3">
        <v>202425</v>
      </c>
      <c r="AG6541" s="3" t="s">
        <v>193</v>
      </c>
      <c r="AH6541" s="3">
        <v>574</v>
      </c>
      <c r="AI6541" s="3">
        <v>129</v>
      </c>
      <c r="AJ6541" s="3" t="s">
        <v>209</v>
      </c>
      <c r="AK6541" s="3">
        <v>4</v>
      </c>
      <c r="AL6541" s="3">
        <v>0</v>
      </c>
    </row>
    <row r="6542" spans="31:38" x14ac:dyDescent="0.25">
      <c r="AE6542" s="3" t="str">
        <f t="shared" si="180"/>
        <v>RA_576_129_4_202425</v>
      </c>
      <c r="AF6542" s="3">
        <v>202425</v>
      </c>
      <c r="AG6542" s="3" t="s">
        <v>193</v>
      </c>
      <c r="AH6542" s="3">
        <v>576</v>
      </c>
      <c r="AI6542" s="3">
        <v>129</v>
      </c>
      <c r="AJ6542" s="3" t="s">
        <v>209</v>
      </c>
      <c r="AK6542" s="3">
        <v>4</v>
      </c>
      <c r="AL6542" s="3">
        <v>0</v>
      </c>
    </row>
    <row r="6543" spans="31:38" x14ac:dyDescent="0.25">
      <c r="AE6543" s="3" t="str">
        <f t="shared" si="180"/>
        <v>RA_582_129_4_202425</v>
      </c>
      <c r="AF6543" s="3">
        <v>202425</v>
      </c>
      <c r="AG6543" s="3" t="s">
        <v>193</v>
      </c>
      <c r="AH6543" s="3">
        <v>582</v>
      </c>
      <c r="AI6543" s="3">
        <v>129</v>
      </c>
      <c r="AJ6543" s="3" t="s">
        <v>209</v>
      </c>
      <c r="AK6543" s="3">
        <v>4</v>
      </c>
      <c r="AL6543" s="3">
        <v>0</v>
      </c>
    </row>
    <row r="6544" spans="31:38" x14ac:dyDescent="0.25">
      <c r="AE6544" s="3" t="str">
        <f t="shared" si="180"/>
        <v>RA_584_129_4_202425</v>
      </c>
      <c r="AF6544" s="3">
        <v>202425</v>
      </c>
      <c r="AG6544" s="3" t="s">
        <v>193</v>
      </c>
      <c r="AH6544" s="3">
        <v>584</v>
      </c>
      <c r="AI6544" s="3">
        <v>129</v>
      </c>
      <c r="AJ6544" s="3" t="s">
        <v>209</v>
      </c>
      <c r="AK6544" s="3">
        <v>4</v>
      </c>
      <c r="AL6544" s="3">
        <v>0</v>
      </c>
    </row>
    <row r="6545" spans="31:38" x14ac:dyDescent="0.25">
      <c r="AE6545" s="3" t="str">
        <f t="shared" si="180"/>
        <v>RA_540_129_4_202425</v>
      </c>
      <c r="AF6545" s="3">
        <v>202425</v>
      </c>
      <c r="AG6545" s="3" t="s">
        <v>193</v>
      </c>
      <c r="AH6545" s="3">
        <v>540</v>
      </c>
      <c r="AI6545" s="3">
        <v>129</v>
      </c>
      <c r="AJ6545" s="3" t="s">
        <v>209</v>
      </c>
      <c r="AK6545" s="3">
        <v>4</v>
      </c>
      <c r="AL6545" s="3">
        <v>0</v>
      </c>
    </row>
    <row r="6546" spans="31:38" x14ac:dyDescent="0.25">
      <c r="AE6546" s="3" t="str">
        <f t="shared" si="180"/>
        <v>RA_545_129_4_202425</v>
      </c>
      <c r="AF6546" s="3">
        <v>202425</v>
      </c>
      <c r="AG6546" s="3" t="s">
        <v>193</v>
      </c>
      <c r="AH6546" s="3">
        <v>545</v>
      </c>
      <c r="AI6546" s="3">
        <v>129</v>
      </c>
      <c r="AJ6546" s="3" t="s">
        <v>209</v>
      </c>
      <c r="AK6546" s="3">
        <v>4</v>
      </c>
      <c r="AL6546" s="3">
        <v>0</v>
      </c>
    </row>
    <row r="6547" spans="31:38" x14ac:dyDescent="0.25">
      <c r="AE6547" s="3" t="str">
        <f t="shared" si="180"/>
        <v>RA_586_129_4_202425</v>
      </c>
      <c r="AF6547" s="3">
        <v>202425</v>
      </c>
      <c r="AG6547" s="3" t="s">
        <v>193</v>
      </c>
      <c r="AH6547" s="3">
        <v>586</v>
      </c>
      <c r="AI6547" s="3">
        <v>129</v>
      </c>
      <c r="AJ6547" s="3" t="s">
        <v>209</v>
      </c>
      <c r="AK6547" s="3">
        <v>4</v>
      </c>
      <c r="AL6547" s="3">
        <v>0</v>
      </c>
    </row>
    <row r="6548" spans="31:38" x14ac:dyDescent="0.25">
      <c r="AE6548" s="3" t="str">
        <f t="shared" si="180"/>
        <v>RA_514_129_4_202425</v>
      </c>
      <c r="AF6548" s="3">
        <v>202425</v>
      </c>
      <c r="AG6548" s="3" t="s">
        <v>193</v>
      </c>
      <c r="AH6548" s="3">
        <v>514</v>
      </c>
      <c r="AI6548" s="3">
        <v>129</v>
      </c>
      <c r="AJ6548" s="3" t="s">
        <v>209</v>
      </c>
      <c r="AK6548" s="3">
        <v>4</v>
      </c>
      <c r="AL6548" s="3">
        <v>0</v>
      </c>
    </row>
    <row r="6549" spans="31:38" x14ac:dyDescent="0.25">
      <c r="AE6549" s="3" t="str">
        <f t="shared" si="180"/>
        <v>RA_544_129_4_202425</v>
      </c>
      <c r="AF6549" s="3">
        <v>202425</v>
      </c>
      <c r="AG6549" s="3" t="s">
        <v>193</v>
      </c>
      <c r="AH6549" s="3">
        <v>544</v>
      </c>
      <c r="AI6549" s="3">
        <v>129</v>
      </c>
      <c r="AJ6549" s="3" t="s">
        <v>209</v>
      </c>
      <c r="AK6549" s="3">
        <v>4</v>
      </c>
      <c r="AL6549" s="3">
        <v>1713.8359435408329</v>
      </c>
    </row>
    <row r="6550" spans="31:38" x14ac:dyDescent="0.25">
      <c r="AE6550" s="3" t="str">
        <f t="shared" si="180"/>
        <v>RA_516_129_4_202425</v>
      </c>
      <c r="AF6550" s="3">
        <v>202425</v>
      </c>
      <c r="AG6550" s="3" t="s">
        <v>193</v>
      </c>
      <c r="AH6550" s="3">
        <v>516</v>
      </c>
      <c r="AI6550" s="3">
        <v>129</v>
      </c>
      <c r="AJ6550" s="3" t="s">
        <v>209</v>
      </c>
      <c r="AK6550" s="3">
        <v>4</v>
      </c>
      <c r="AL6550" s="3">
        <v>0</v>
      </c>
    </row>
    <row r="6551" spans="31:38" x14ac:dyDescent="0.25">
      <c r="AE6551" s="3" t="str">
        <f t="shared" si="180"/>
        <v>RA_518_129_4_202425</v>
      </c>
      <c r="AF6551" s="3">
        <v>202425</v>
      </c>
      <c r="AG6551" s="3" t="s">
        <v>193</v>
      </c>
      <c r="AH6551" s="3">
        <v>518</v>
      </c>
      <c r="AI6551" s="3">
        <v>129</v>
      </c>
      <c r="AJ6551" s="3" t="s">
        <v>209</v>
      </c>
      <c r="AK6551" s="3">
        <v>4</v>
      </c>
      <c r="AL6551" s="3">
        <v>0</v>
      </c>
    </row>
    <row r="6552" spans="31:38" x14ac:dyDescent="0.25">
      <c r="AE6552" s="3" t="str">
        <f t="shared" si="180"/>
        <v>RA_520_129_4_202425</v>
      </c>
      <c r="AF6552" s="3">
        <v>202425</v>
      </c>
      <c r="AG6552" s="3" t="s">
        <v>193</v>
      </c>
      <c r="AH6552" s="3">
        <v>520</v>
      </c>
      <c r="AI6552" s="3">
        <v>129</v>
      </c>
      <c r="AJ6552" s="3" t="s">
        <v>209</v>
      </c>
      <c r="AK6552" s="3">
        <v>4</v>
      </c>
      <c r="AL6552" s="3">
        <v>0</v>
      </c>
    </row>
    <row r="6553" spans="31:38" x14ac:dyDescent="0.25">
      <c r="AE6553" s="3" t="str">
        <f t="shared" si="180"/>
        <v>RA_522_129_4_202425</v>
      </c>
      <c r="AF6553" s="3">
        <v>202425</v>
      </c>
      <c r="AG6553" s="3" t="s">
        <v>193</v>
      </c>
      <c r="AH6553" s="3">
        <v>522</v>
      </c>
      <c r="AI6553" s="3">
        <v>129</v>
      </c>
      <c r="AJ6553" s="3" t="s">
        <v>209</v>
      </c>
      <c r="AK6553" s="3">
        <v>4</v>
      </c>
      <c r="AL6553" s="3">
        <v>0</v>
      </c>
    </row>
    <row r="6554" spans="31:38" x14ac:dyDescent="0.25">
      <c r="AE6554" s="3" t="str">
        <f t="shared" si="180"/>
        <v>RA_524_129_4_202425</v>
      </c>
      <c r="AF6554" s="3">
        <v>202425</v>
      </c>
      <c r="AG6554" s="3" t="s">
        <v>193</v>
      </c>
      <c r="AH6554" s="3">
        <v>524</v>
      </c>
      <c r="AI6554" s="3">
        <v>129</v>
      </c>
      <c r="AJ6554" s="3" t="s">
        <v>209</v>
      </c>
      <c r="AK6554" s="3">
        <v>4</v>
      </c>
      <c r="AL6554" s="3">
        <v>408.82000000000005</v>
      </c>
    </row>
    <row r="6555" spans="31:38" x14ac:dyDescent="0.25">
      <c r="AE6555" s="3" t="str">
        <f t="shared" si="180"/>
        <v>RA_526_129_4_202425</v>
      </c>
      <c r="AF6555" s="3">
        <v>202425</v>
      </c>
      <c r="AG6555" s="3" t="s">
        <v>193</v>
      </c>
      <c r="AH6555" s="3">
        <v>526</v>
      </c>
      <c r="AI6555" s="3">
        <v>129</v>
      </c>
      <c r="AJ6555" s="3" t="s">
        <v>209</v>
      </c>
      <c r="AK6555" s="3">
        <v>4</v>
      </c>
      <c r="AL6555" s="3">
        <v>0</v>
      </c>
    </row>
    <row r="6556" spans="31:38" x14ac:dyDescent="0.25">
      <c r="AE6556" s="3" t="str">
        <f t="shared" si="180"/>
        <v>RA_542_129_4_202425</v>
      </c>
      <c r="AF6556" s="3">
        <v>202425</v>
      </c>
      <c r="AG6556" s="3" t="s">
        <v>193</v>
      </c>
      <c r="AH6556" s="3">
        <v>542</v>
      </c>
      <c r="AI6556" s="3">
        <v>129</v>
      </c>
      <c r="AJ6556" s="3" t="s">
        <v>209</v>
      </c>
      <c r="AK6556" s="3">
        <v>4</v>
      </c>
      <c r="AL6556" s="3">
        <v>0</v>
      </c>
    </row>
    <row r="6557" spans="31:38" x14ac:dyDescent="0.25">
      <c r="AE6557" s="3" t="str">
        <f t="shared" si="180"/>
        <v>RA_530_129_4_202425</v>
      </c>
      <c r="AF6557" s="3">
        <v>202425</v>
      </c>
      <c r="AG6557" s="3" t="s">
        <v>193</v>
      </c>
      <c r="AH6557" s="3">
        <v>530</v>
      </c>
      <c r="AI6557" s="3">
        <v>129</v>
      </c>
      <c r="AJ6557" s="3" t="s">
        <v>209</v>
      </c>
      <c r="AK6557" s="3">
        <v>4</v>
      </c>
      <c r="AL6557" s="3">
        <v>-829.13299999999992</v>
      </c>
    </row>
    <row r="6558" spans="31:38" x14ac:dyDescent="0.25">
      <c r="AE6558" s="3" t="str">
        <f t="shared" si="180"/>
        <v>RA_532_129_4_202425</v>
      </c>
      <c r="AF6558" s="3">
        <v>202425</v>
      </c>
      <c r="AG6558" s="3" t="s">
        <v>193</v>
      </c>
      <c r="AH6558" s="3">
        <v>532</v>
      </c>
      <c r="AI6558" s="3">
        <v>129</v>
      </c>
      <c r="AJ6558" s="3" t="s">
        <v>209</v>
      </c>
      <c r="AK6558" s="3">
        <v>4</v>
      </c>
      <c r="AL6558" s="3">
        <v>3699</v>
      </c>
    </row>
    <row r="6559" spans="31:38" x14ac:dyDescent="0.25">
      <c r="AE6559" s="3" t="str">
        <f t="shared" si="180"/>
        <v>RA_534_129_4_202425</v>
      </c>
      <c r="AF6559" s="3">
        <v>202425</v>
      </c>
      <c r="AG6559" s="3" t="s">
        <v>193</v>
      </c>
      <c r="AH6559" s="3">
        <v>534</v>
      </c>
      <c r="AI6559" s="3">
        <v>129</v>
      </c>
      <c r="AJ6559" s="3" t="s">
        <v>209</v>
      </c>
      <c r="AK6559" s="3">
        <v>4</v>
      </c>
      <c r="AL6559" s="3">
        <v>1340.175</v>
      </c>
    </row>
    <row r="6560" spans="31:38" x14ac:dyDescent="0.25">
      <c r="AE6560" s="3" t="str">
        <f t="shared" si="180"/>
        <v>RA_536_129_4_202425</v>
      </c>
      <c r="AF6560" s="3">
        <v>202425</v>
      </c>
      <c r="AG6560" s="3" t="s">
        <v>193</v>
      </c>
      <c r="AH6560" s="3">
        <v>536</v>
      </c>
      <c r="AI6560" s="3">
        <v>129</v>
      </c>
      <c r="AJ6560" s="3" t="s">
        <v>209</v>
      </c>
      <c r="AK6560" s="3">
        <v>4</v>
      </c>
      <c r="AL6560" s="3">
        <v>0</v>
      </c>
    </row>
    <row r="6561" spans="31:38" x14ac:dyDescent="0.25">
      <c r="AE6561" s="3" t="str">
        <f t="shared" si="180"/>
        <v>RA_538_129_4_202425</v>
      </c>
      <c r="AF6561" s="3">
        <v>202425</v>
      </c>
      <c r="AG6561" s="3" t="s">
        <v>193</v>
      </c>
      <c r="AH6561" s="3">
        <v>538</v>
      </c>
      <c r="AI6561" s="3">
        <v>129</v>
      </c>
      <c r="AJ6561" s="3" t="s">
        <v>209</v>
      </c>
      <c r="AK6561" s="3">
        <v>4</v>
      </c>
      <c r="AL6561" s="3">
        <v>0</v>
      </c>
    </row>
    <row r="6562" spans="31:38" x14ac:dyDescent="0.25">
      <c r="AE6562" s="3" t="str">
        <f t="shared" si="180"/>
        <v>RA_512_129_4_202425</v>
      </c>
      <c r="AF6562" s="3">
        <v>202425</v>
      </c>
      <c r="AG6562" s="3" t="s">
        <v>193</v>
      </c>
      <c r="AH6562" s="3">
        <v>512</v>
      </c>
      <c r="AI6562" s="3">
        <v>129</v>
      </c>
      <c r="AJ6562" s="3" t="s">
        <v>209</v>
      </c>
      <c r="AK6562" s="3">
        <v>4</v>
      </c>
      <c r="AL6562" s="3">
        <v>0</v>
      </c>
    </row>
    <row r="6563" spans="31:38" x14ac:dyDescent="0.25">
      <c r="AE6563" s="3" t="str">
        <f t="shared" si="180"/>
        <v>RA_528_129_4_202425</v>
      </c>
      <c r="AF6563" s="3">
        <v>202425</v>
      </c>
      <c r="AG6563" s="3" t="s">
        <v>193</v>
      </c>
      <c r="AH6563" s="3">
        <v>528</v>
      </c>
      <c r="AI6563" s="3">
        <v>129</v>
      </c>
      <c r="AJ6563" s="3" t="s">
        <v>209</v>
      </c>
      <c r="AK6563" s="3">
        <v>4</v>
      </c>
      <c r="AL6563" s="3">
        <v>0</v>
      </c>
    </row>
    <row r="6564" spans="31:38" x14ac:dyDescent="0.25">
      <c r="AE6564" s="3" t="str">
        <f t="shared" si="180"/>
        <v>RA_512_129_4_202526</v>
      </c>
      <c r="AF6564" s="3">
        <v>202526</v>
      </c>
      <c r="AG6564" s="3" t="s">
        <v>193</v>
      </c>
      <c r="AH6564" s="3">
        <v>512</v>
      </c>
      <c r="AI6564" s="3">
        <v>129</v>
      </c>
      <c r="AJ6564" s="3" t="s">
        <v>209</v>
      </c>
      <c r="AK6564" s="3">
        <v>4</v>
      </c>
      <c r="AL6564" s="3">
        <v>0</v>
      </c>
    </row>
    <row r="6565" spans="31:38" x14ac:dyDescent="0.25">
      <c r="AE6565" s="3" t="str">
        <f t="shared" si="180"/>
        <v>RA_576_129_4_202526</v>
      </c>
      <c r="AF6565" s="3">
        <v>202526</v>
      </c>
      <c r="AG6565" s="3" t="s">
        <v>193</v>
      </c>
      <c r="AH6565" s="3">
        <v>576</v>
      </c>
      <c r="AI6565" s="3">
        <v>129</v>
      </c>
      <c r="AJ6565" s="3" t="s">
        <v>209</v>
      </c>
      <c r="AK6565" s="3">
        <v>4</v>
      </c>
      <c r="AL6565" s="3">
        <v>0</v>
      </c>
    </row>
    <row r="6566" spans="31:38" x14ac:dyDescent="0.25">
      <c r="AE6566" s="3" t="str">
        <f t="shared" si="180"/>
        <v>RA_564_129_4_202526</v>
      </c>
      <c r="AF6566" s="3">
        <v>202526</v>
      </c>
      <c r="AG6566" s="3" t="s">
        <v>193</v>
      </c>
      <c r="AH6566" s="3">
        <v>564</v>
      </c>
      <c r="AI6566" s="3">
        <v>129</v>
      </c>
      <c r="AJ6566" s="3" t="s">
        <v>209</v>
      </c>
      <c r="AK6566" s="3">
        <v>4</v>
      </c>
      <c r="AL6566" s="3">
        <v>0</v>
      </c>
    </row>
    <row r="6567" spans="31:38" x14ac:dyDescent="0.25">
      <c r="AE6567" s="3" t="str">
        <f t="shared" si="180"/>
        <v>RA_548_129_4_202526</v>
      </c>
      <c r="AF6567" s="3">
        <v>202526</v>
      </c>
      <c r="AG6567" s="3" t="s">
        <v>193</v>
      </c>
      <c r="AH6567" s="3">
        <v>548</v>
      </c>
      <c r="AI6567" s="3">
        <v>129</v>
      </c>
      <c r="AJ6567" s="3" t="s">
        <v>209</v>
      </c>
      <c r="AK6567" s="3">
        <v>4</v>
      </c>
      <c r="AL6567" s="3">
        <v>135.899</v>
      </c>
    </row>
    <row r="6568" spans="31:38" x14ac:dyDescent="0.25">
      <c r="AE6568" s="3" t="str">
        <f t="shared" si="180"/>
        <v>RA_550_129_4_202526</v>
      </c>
      <c r="AF6568" s="3">
        <v>202526</v>
      </c>
      <c r="AG6568" s="3" t="s">
        <v>193</v>
      </c>
      <c r="AH6568" s="3">
        <v>550</v>
      </c>
      <c r="AI6568" s="3">
        <v>129</v>
      </c>
      <c r="AJ6568" s="3" t="s">
        <v>209</v>
      </c>
      <c r="AK6568" s="3">
        <v>4</v>
      </c>
      <c r="AL6568" s="3">
        <v>0</v>
      </c>
    </row>
    <row r="6569" spans="31:38" x14ac:dyDescent="0.25">
      <c r="AE6569" s="3" t="str">
        <f t="shared" si="180"/>
        <v>RA_552_129_4_202526</v>
      </c>
      <c r="AF6569" s="3">
        <v>202526</v>
      </c>
      <c r="AG6569" s="3" t="s">
        <v>193</v>
      </c>
      <c r="AH6569" s="3">
        <v>552</v>
      </c>
      <c r="AI6569" s="3">
        <v>129</v>
      </c>
      <c r="AJ6569" s="3" t="s">
        <v>209</v>
      </c>
      <c r="AK6569" s="3">
        <v>4</v>
      </c>
      <c r="AL6569" s="3">
        <v>-300.649</v>
      </c>
    </row>
    <row r="6570" spans="31:38" x14ac:dyDescent="0.25">
      <c r="AE6570" s="3" t="str">
        <f t="shared" si="180"/>
        <v>RA_562_129_4_202526</v>
      </c>
      <c r="AF6570" s="3">
        <v>202526</v>
      </c>
      <c r="AG6570" s="3" t="s">
        <v>193</v>
      </c>
      <c r="AH6570" s="3">
        <v>562</v>
      </c>
      <c r="AI6570" s="3">
        <v>129</v>
      </c>
      <c r="AJ6570" s="3" t="s">
        <v>209</v>
      </c>
      <c r="AK6570" s="3">
        <v>4</v>
      </c>
      <c r="AL6570" s="3">
        <v>0</v>
      </c>
    </row>
    <row r="6571" spans="31:38" x14ac:dyDescent="0.25">
      <c r="AE6571" s="3" t="str">
        <f t="shared" si="180"/>
        <v>RA_546_129_4_202526</v>
      </c>
      <c r="AF6571" s="3">
        <v>202526</v>
      </c>
      <c r="AG6571" s="3" t="s">
        <v>193</v>
      </c>
      <c r="AH6571" s="3">
        <v>546</v>
      </c>
      <c r="AI6571" s="3">
        <v>129</v>
      </c>
      <c r="AJ6571" s="3" t="s">
        <v>209</v>
      </c>
      <c r="AK6571" s="3">
        <v>4</v>
      </c>
      <c r="AL6571" s="3">
        <v>0</v>
      </c>
    </row>
    <row r="6572" spans="31:38" x14ac:dyDescent="0.25">
      <c r="AE6572" s="3" t="str">
        <f t="shared" si="180"/>
        <v>RA_566_129_4_202526</v>
      </c>
      <c r="AF6572" s="3">
        <v>202526</v>
      </c>
      <c r="AG6572" s="3" t="s">
        <v>193</v>
      </c>
      <c r="AH6572" s="3">
        <v>566</v>
      </c>
      <c r="AI6572" s="3">
        <v>129</v>
      </c>
      <c r="AJ6572" s="3" t="s">
        <v>209</v>
      </c>
      <c r="AK6572" s="3">
        <v>4</v>
      </c>
      <c r="AL6572" s="3">
        <v>0</v>
      </c>
    </row>
    <row r="6573" spans="31:38" x14ac:dyDescent="0.25">
      <c r="AE6573" s="3" t="str">
        <f t="shared" si="180"/>
        <v>RA_568_129_4_202526</v>
      </c>
      <c r="AF6573" s="3">
        <v>202526</v>
      </c>
      <c r="AG6573" s="3" t="s">
        <v>193</v>
      </c>
      <c r="AH6573" s="3">
        <v>568</v>
      </c>
      <c r="AI6573" s="3">
        <v>129</v>
      </c>
      <c r="AJ6573" s="3" t="s">
        <v>209</v>
      </c>
      <c r="AK6573" s="3">
        <v>4</v>
      </c>
      <c r="AL6573" s="3">
        <v>0</v>
      </c>
    </row>
    <row r="6574" spans="31:38" x14ac:dyDescent="0.25">
      <c r="AE6574" s="3" t="str">
        <f t="shared" si="180"/>
        <v>RA_584_129_4_202526</v>
      </c>
      <c r="AF6574" s="3">
        <v>202526</v>
      </c>
      <c r="AG6574" s="3" t="s">
        <v>193</v>
      </c>
      <c r="AH6574" s="3">
        <v>584</v>
      </c>
      <c r="AI6574" s="3">
        <v>129</v>
      </c>
      <c r="AJ6574" s="3" t="s">
        <v>209</v>
      </c>
      <c r="AK6574" s="3">
        <v>4</v>
      </c>
      <c r="AL6574" s="3">
        <v>0</v>
      </c>
    </row>
    <row r="6575" spans="31:38" x14ac:dyDescent="0.25">
      <c r="AE6575" s="3" t="str">
        <f t="shared" si="180"/>
        <v>RA_574_129_4_202526</v>
      </c>
      <c r="AF6575" s="3">
        <v>202526</v>
      </c>
      <c r="AG6575" s="3" t="s">
        <v>193</v>
      </c>
      <c r="AH6575" s="3">
        <v>574</v>
      </c>
      <c r="AI6575" s="3">
        <v>129</v>
      </c>
      <c r="AJ6575" s="3" t="s">
        <v>209</v>
      </c>
      <c r="AK6575" s="3">
        <v>4</v>
      </c>
      <c r="AL6575" s="3">
        <v>0</v>
      </c>
    </row>
    <row r="6576" spans="31:38" x14ac:dyDescent="0.25">
      <c r="AE6576" s="3" t="str">
        <f t="shared" si="180"/>
        <v>RA_582_129_4_202526</v>
      </c>
      <c r="AF6576" s="3">
        <v>202526</v>
      </c>
      <c r="AG6576" s="3" t="s">
        <v>193</v>
      </c>
      <c r="AH6576" s="3">
        <v>582</v>
      </c>
      <c r="AI6576" s="3">
        <v>129</v>
      </c>
      <c r="AJ6576" s="3" t="s">
        <v>209</v>
      </c>
      <c r="AK6576" s="3">
        <v>4</v>
      </c>
      <c r="AL6576" s="3">
        <v>0</v>
      </c>
    </row>
    <row r="6577" spans="31:38" x14ac:dyDescent="0.25">
      <c r="AE6577" s="3" t="str">
        <f t="shared" si="180"/>
        <v>RA_542_129_4_202526</v>
      </c>
      <c r="AF6577" s="3">
        <v>202526</v>
      </c>
      <c r="AG6577" s="3" t="s">
        <v>193</v>
      </c>
      <c r="AH6577" s="3">
        <v>542</v>
      </c>
      <c r="AI6577" s="3">
        <v>129</v>
      </c>
      <c r="AJ6577" s="3" t="s">
        <v>209</v>
      </c>
      <c r="AK6577" s="3">
        <v>4</v>
      </c>
      <c r="AL6577" s="3">
        <v>0</v>
      </c>
    </row>
    <row r="6578" spans="31:38" x14ac:dyDescent="0.25">
      <c r="AE6578" s="3" t="str">
        <f t="shared" si="180"/>
        <v>RA_586_129_4_202526</v>
      </c>
      <c r="AF6578" s="3">
        <v>202526</v>
      </c>
      <c r="AG6578" s="3" t="s">
        <v>193</v>
      </c>
      <c r="AH6578" s="3">
        <v>586</v>
      </c>
      <c r="AI6578" s="3">
        <v>129</v>
      </c>
      <c r="AJ6578" s="3" t="s">
        <v>209</v>
      </c>
      <c r="AK6578" s="3">
        <v>4</v>
      </c>
      <c r="AL6578" s="3">
        <v>0</v>
      </c>
    </row>
    <row r="6579" spans="31:38" x14ac:dyDescent="0.25">
      <c r="AE6579" s="3" t="str">
        <f t="shared" si="180"/>
        <v>RA_572_129_4_202526</v>
      </c>
      <c r="AF6579" s="3">
        <v>202526</v>
      </c>
      <c r="AG6579" s="3" t="s">
        <v>193</v>
      </c>
      <c r="AH6579" s="3">
        <v>572</v>
      </c>
      <c r="AI6579" s="3">
        <v>129</v>
      </c>
      <c r="AJ6579" s="3" t="s">
        <v>209</v>
      </c>
      <c r="AK6579" s="3">
        <v>4</v>
      </c>
      <c r="AL6579" s="3">
        <v>0</v>
      </c>
    </row>
    <row r="6580" spans="31:38" x14ac:dyDescent="0.25">
      <c r="AE6580" s="3" t="str">
        <f t="shared" si="180"/>
        <v>RA_520_129_4_202526</v>
      </c>
      <c r="AF6580" s="3">
        <v>202526</v>
      </c>
      <c r="AG6580" s="3" t="s">
        <v>193</v>
      </c>
      <c r="AH6580" s="3">
        <v>520</v>
      </c>
      <c r="AI6580" s="3">
        <v>129</v>
      </c>
      <c r="AJ6580" s="3" t="s">
        <v>209</v>
      </c>
      <c r="AK6580" s="3">
        <v>4</v>
      </c>
      <c r="AL6580" s="3">
        <v>0</v>
      </c>
    </row>
    <row r="6581" spans="31:38" x14ac:dyDescent="0.25">
      <c r="AE6581" s="3" t="str">
        <f t="shared" si="180"/>
        <v>RA_545_129_4_202526</v>
      </c>
      <c r="AF6581" s="3">
        <v>202526</v>
      </c>
      <c r="AG6581" s="3" t="s">
        <v>193</v>
      </c>
      <c r="AH6581" s="3">
        <v>545</v>
      </c>
      <c r="AI6581" s="3">
        <v>129</v>
      </c>
      <c r="AJ6581" s="3" t="s">
        <v>209</v>
      </c>
      <c r="AK6581" s="3">
        <v>4</v>
      </c>
      <c r="AL6581" s="3">
        <v>0</v>
      </c>
    </row>
    <row r="6582" spans="31:38" x14ac:dyDescent="0.25">
      <c r="AE6582" s="3" t="str">
        <f t="shared" si="180"/>
        <v>RA_544_129_4_202526</v>
      </c>
      <c r="AF6582" s="3">
        <v>202526</v>
      </c>
      <c r="AG6582" s="3" t="s">
        <v>193</v>
      </c>
      <c r="AH6582" s="3">
        <v>544</v>
      </c>
      <c r="AI6582" s="3">
        <v>129</v>
      </c>
      <c r="AJ6582" s="3" t="s">
        <v>209</v>
      </c>
      <c r="AK6582" s="3">
        <v>4</v>
      </c>
      <c r="AL6582" s="3">
        <v>1206.7250012986462</v>
      </c>
    </row>
    <row r="6583" spans="31:38" x14ac:dyDescent="0.25">
      <c r="AE6583" s="3" t="str">
        <f t="shared" si="180"/>
        <v>RA_514_129_4_202526</v>
      </c>
      <c r="AF6583" s="3">
        <v>202526</v>
      </c>
      <c r="AG6583" s="3" t="s">
        <v>193</v>
      </c>
      <c r="AH6583" s="3">
        <v>514</v>
      </c>
      <c r="AI6583" s="3">
        <v>129</v>
      </c>
      <c r="AJ6583" s="3" t="s">
        <v>209</v>
      </c>
      <c r="AK6583" s="3">
        <v>4</v>
      </c>
      <c r="AL6583" s="3">
        <v>0</v>
      </c>
    </row>
    <row r="6584" spans="31:38" x14ac:dyDescent="0.25">
      <c r="AE6584" s="3" t="str">
        <f t="shared" si="180"/>
        <v>RA_518_129_4_202526</v>
      </c>
      <c r="AF6584" s="3">
        <v>202526</v>
      </c>
      <c r="AG6584" s="3" t="s">
        <v>193</v>
      </c>
      <c r="AH6584" s="3">
        <v>518</v>
      </c>
      <c r="AI6584" s="3">
        <v>129</v>
      </c>
      <c r="AJ6584" s="3" t="s">
        <v>209</v>
      </c>
      <c r="AK6584" s="3">
        <v>4</v>
      </c>
      <c r="AL6584" s="3">
        <v>0</v>
      </c>
    </row>
    <row r="6585" spans="31:38" x14ac:dyDescent="0.25">
      <c r="AE6585" s="3" t="str">
        <f t="shared" si="180"/>
        <v>RA_522_129_4_202526</v>
      </c>
      <c r="AF6585" s="3">
        <v>202526</v>
      </c>
      <c r="AG6585" s="3" t="s">
        <v>193</v>
      </c>
      <c r="AH6585" s="3">
        <v>522</v>
      </c>
      <c r="AI6585" s="3">
        <v>129</v>
      </c>
      <c r="AJ6585" s="3" t="s">
        <v>209</v>
      </c>
      <c r="AK6585" s="3">
        <v>4</v>
      </c>
      <c r="AL6585" s="3">
        <v>0</v>
      </c>
    </row>
    <row r="6586" spans="31:38" x14ac:dyDescent="0.25">
      <c r="AE6586" s="3" t="str">
        <f t="shared" si="180"/>
        <v>RA_524_129_4_202526</v>
      </c>
      <c r="AF6586" s="3">
        <v>202526</v>
      </c>
      <c r="AG6586" s="3" t="s">
        <v>193</v>
      </c>
      <c r="AH6586" s="3">
        <v>524</v>
      </c>
      <c r="AI6586" s="3">
        <v>129</v>
      </c>
      <c r="AJ6586" s="3" t="s">
        <v>209</v>
      </c>
      <c r="AK6586" s="3">
        <v>4</v>
      </c>
      <c r="AL6586" s="3">
        <v>114.61499999999999</v>
      </c>
    </row>
    <row r="6587" spans="31:38" x14ac:dyDescent="0.25">
      <c r="AE6587" s="3" t="str">
        <f t="shared" si="180"/>
        <v>RA_526_129_4_202526</v>
      </c>
      <c r="AF6587" s="3">
        <v>202526</v>
      </c>
      <c r="AG6587" s="3" t="s">
        <v>193</v>
      </c>
      <c r="AH6587" s="3">
        <v>526</v>
      </c>
      <c r="AI6587" s="3">
        <v>129</v>
      </c>
      <c r="AJ6587" s="3" t="s">
        <v>209</v>
      </c>
      <c r="AK6587" s="3">
        <v>4</v>
      </c>
      <c r="AL6587" s="3">
        <v>0</v>
      </c>
    </row>
    <row r="6588" spans="31:38" x14ac:dyDescent="0.25">
      <c r="AE6588" s="3" t="str">
        <f t="shared" si="180"/>
        <v>RA_538_129_4_202526</v>
      </c>
      <c r="AF6588" s="3">
        <v>202526</v>
      </c>
      <c r="AG6588" s="3" t="s">
        <v>193</v>
      </c>
      <c r="AH6588" s="3">
        <v>538</v>
      </c>
      <c r="AI6588" s="3">
        <v>129</v>
      </c>
      <c r="AJ6588" s="3" t="s">
        <v>209</v>
      </c>
      <c r="AK6588" s="3">
        <v>4</v>
      </c>
      <c r="AL6588" s="3">
        <v>0</v>
      </c>
    </row>
    <row r="6589" spans="31:38" x14ac:dyDescent="0.25">
      <c r="AE6589" s="3" t="str">
        <f t="shared" si="180"/>
        <v>RA_516_129_4_202526</v>
      </c>
      <c r="AF6589" s="3">
        <v>202526</v>
      </c>
      <c r="AG6589" s="3" t="s">
        <v>193</v>
      </c>
      <c r="AH6589" s="3">
        <v>516</v>
      </c>
      <c r="AI6589" s="3">
        <v>129</v>
      </c>
      <c r="AJ6589" s="3" t="s">
        <v>209</v>
      </c>
      <c r="AK6589" s="3">
        <v>4</v>
      </c>
      <c r="AL6589" s="3">
        <v>0</v>
      </c>
    </row>
    <row r="6590" spans="31:38" x14ac:dyDescent="0.25">
      <c r="AE6590" s="3" t="str">
        <f t="shared" si="180"/>
        <v>RA_540_129_4_202526</v>
      </c>
      <c r="AF6590" s="3">
        <v>202526</v>
      </c>
      <c r="AG6590" s="3" t="s">
        <v>193</v>
      </c>
      <c r="AH6590" s="3">
        <v>540</v>
      </c>
      <c r="AI6590" s="3">
        <v>129</v>
      </c>
      <c r="AJ6590" s="3" t="s">
        <v>209</v>
      </c>
      <c r="AK6590" s="3">
        <v>4</v>
      </c>
      <c r="AL6590" s="3">
        <v>0</v>
      </c>
    </row>
    <row r="6591" spans="31:38" x14ac:dyDescent="0.25">
      <c r="AE6591" s="3" t="str">
        <f t="shared" si="180"/>
        <v>RA_528_129_4_202526</v>
      </c>
      <c r="AF6591" s="3">
        <v>202526</v>
      </c>
      <c r="AG6591" s="3" t="s">
        <v>193</v>
      </c>
      <c r="AH6591" s="3">
        <v>528</v>
      </c>
      <c r="AI6591" s="3">
        <v>129</v>
      </c>
      <c r="AJ6591" s="3" t="s">
        <v>209</v>
      </c>
      <c r="AK6591" s="3">
        <v>4</v>
      </c>
      <c r="AL6591" s="3">
        <v>0</v>
      </c>
    </row>
    <row r="6592" spans="31:38" x14ac:dyDescent="0.25">
      <c r="AE6592" s="3" t="str">
        <f t="shared" si="180"/>
        <v>RA_536_129_4_202526</v>
      </c>
      <c r="AF6592" s="3">
        <v>202526</v>
      </c>
      <c r="AG6592" s="3" t="s">
        <v>193</v>
      </c>
      <c r="AH6592" s="3">
        <v>536</v>
      </c>
      <c r="AI6592" s="3">
        <v>129</v>
      </c>
      <c r="AJ6592" s="3" t="s">
        <v>209</v>
      </c>
      <c r="AK6592" s="3">
        <v>4</v>
      </c>
      <c r="AL6592" s="3">
        <v>0</v>
      </c>
    </row>
    <row r="6593" spans="31:38" x14ac:dyDescent="0.25">
      <c r="AE6593" s="3" t="str">
        <f t="shared" si="180"/>
        <v>RA_534_129_4_202526</v>
      </c>
      <c r="AF6593" s="3">
        <v>202526</v>
      </c>
      <c r="AG6593" s="3" t="s">
        <v>193</v>
      </c>
      <c r="AH6593" s="3">
        <v>534</v>
      </c>
      <c r="AI6593" s="3">
        <v>129</v>
      </c>
      <c r="AJ6593" s="3" t="s">
        <v>209</v>
      </c>
      <c r="AK6593" s="3">
        <v>4</v>
      </c>
      <c r="AL6593" s="3">
        <v>1327.9870000000001</v>
      </c>
    </row>
    <row r="6594" spans="31:38" x14ac:dyDescent="0.25">
      <c r="AE6594" s="3" t="str">
        <f t="shared" si="180"/>
        <v>RA_532_129_4_202526</v>
      </c>
      <c r="AF6594" s="3">
        <v>202526</v>
      </c>
      <c r="AG6594" s="3" t="s">
        <v>193</v>
      </c>
      <c r="AH6594" s="3">
        <v>532</v>
      </c>
      <c r="AI6594" s="3">
        <v>129</v>
      </c>
      <c r="AJ6594" s="3" t="s">
        <v>209</v>
      </c>
      <c r="AK6594" s="3">
        <v>4</v>
      </c>
      <c r="AL6594" s="3">
        <v>3111.6</v>
      </c>
    </row>
    <row r="6595" spans="31:38" x14ac:dyDescent="0.25">
      <c r="AE6595" s="3" t="str">
        <f t="shared" si="180"/>
        <v>RA_530_129_4_202526</v>
      </c>
      <c r="AF6595" s="3">
        <v>202526</v>
      </c>
      <c r="AG6595" s="3" t="s">
        <v>193</v>
      </c>
      <c r="AH6595" s="3">
        <v>530</v>
      </c>
      <c r="AI6595" s="3">
        <v>129</v>
      </c>
      <c r="AJ6595" s="3" t="s">
        <v>209</v>
      </c>
      <c r="AK6595" s="3">
        <v>4</v>
      </c>
      <c r="AL6595" s="3">
        <v>187.09500000000003</v>
      </c>
    </row>
    <row r="6596" spans="31:38" x14ac:dyDescent="0.25">
      <c r="AE6596" s="3" t="str">
        <f t="shared" ref="AE6596:AE6659" si="181">AG6596&amp;"_"&amp;AH6596&amp;"_"&amp;AI6596&amp;"_"&amp;AK6596&amp;"_"&amp;AF6596</f>
        <v>RA_562_130_4_202425</v>
      </c>
      <c r="AF6596" s="3">
        <v>202425</v>
      </c>
      <c r="AG6596" s="3" t="s">
        <v>193</v>
      </c>
      <c r="AH6596" s="3">
        <v>562</v>
      </c>
      <c r="AI6596" s="3">
        <v>130</v>
      </c>
      <c r="AJ6596" s="3" t="s">
        <v>182</v>
      </c>
      <c r="AK6596" s="3">
        <v>4</v>
      </c>
      <c r="AL6596" s="3">
        <v>0</v>
      </c>
    </row>
    <row r="6597" spans="31:38" x14ac:dyDescent="0.25">
      <c r="AE6597" s="3" t="str">
        <f t="shared" si="181"/>
        <v>RA_552_130_4_202425</v>
      </c>
      <c r="AF6597" s="3">
        <v>202425</v>
      </c>
      <c r="AG6597" s="3" t="s">
        <v>193</v>
      </c>
      <c r="AH6597" s="3">
        <v>552</v>
      </c>
      <c r="AI6597" s="3">
        <v>130</v>
      </c>
      <c r="AJ6597" s="3" t="s">
        <v>182</v>
      </c>
      <c r="AK6597" s="3">
        <v>4</v>
      </c>
      <c r="AL6597" s="3">
        <v>0</v>
      </c>
    </row>
    <row r="6598" spans="31:38" x14ac:dyDescent="0.25">
      <c r="AE6598" s="3" t="str">
        <f t="shared" si="181"/>
        <v>RA_550_130_4_202425</v>
      </c>
      <c r="AF6598" s="3">
        <v>202425</v>
      </c>
      <c r="AG6598" s="3" t="s">
        <v>193</v>
      </c>
      <c r="AH6598" s="3">
        <v>550</v>
      </c>
      <c r="AI6598" s="3">
        <v>130</v>
      </c>
      <c r="AJ6598" s="3" t="s">
        <v>182</v>
      </c>
      <c r="AK6598" s="3">
        <v>4</v>
      </c>
      <c r="AL6598" s="3">
        <v>0</v>
      </c>
    </row>
    <row r="6599" spans="31:38" x14ac:dyDescent="0.25">
      <c r="AE6599" s="3" t="str">
        <f t="shared" si="181"/>
        <v>RA_548_130_4_202425</v>
      </c>
      <c r="AF6599" s="3">
        <v>202425</v>
      </c>
      <c r="AG6599" s="3" t="s">
        <v>193</v>
      </c>
      <c r="AH6599" s="3">
        <v>548</v>
      </c>
      <c r="AI6599" s="3">
        <v>130</v>
      </c>
      <c r="AJ6599" s="3" t="s">
        <v>182</v>
      </c>
      <c r="AK6599" s="3">
        <v>4</v>
      </c>
      <c r="AL6599" s="3">
        <v>0</v>
      </c>
    </row>
    <row r="6600" spans="31:38" x14ac:dyDescent="0.25">
      <c r="AE6600" s="3" t="str">
        <f t="shared" si="181"/>
        <v>RA_564_130_4_202425</v>
      </c>
      <c r="AF6600" s="3">
        <v>202425</v>
      </c>
      <c r="AG6600" s="3" t="s">
        <v>193</v>
      </c>
      <c r="AH6600" s="3">
        <v>564</v>
      </c>
      <c r="AI6600" s="3">
        <v>130</v>
      </c>
      <c r="AJ6600" s="3" t="s">
        <v>182</v>
      </c>
      <c r="AK6600" s="3">
        <v>4</v>
      </c>
      <c r="AL6600" s="3">
        <v>0</v>
      </c>
    </row>
    <row r="6601" spans="31:38" x14ac:dyDescent="0.25">
      <c r="AE6601" s="3" t="str">
        <f t="shared" si="181"/>
        <v>RA_545_130_4_202425</v>
      </c>
      <c r="AF6601" s="3">
        <v>202425</v>
      </c>
      <c r="AG6601" s="3" t="s">
        <v>193</v>
      </c>
      <c r="AH6601" s="3">
        <v>545</v>
      </c>
      <c r="AI6601" s="3">
        <v>130</v>
      </c>
      <c r="AJ6601" s="3" t="s">
        <v>182</v>
      </c>
      <c r="AK6601" s="3">
        <v>4</v>
      </c>
      <c r="AL6601" s="3">
        <v>0</v>
      </c>
    </row>
    <row r="6602" spans="31:38" x14ac:dyDescent="0.25">
      <c r="AE6602" s="3" t="str">
        <f t="shared" si="181"/>
        <v>RA_576_130_4_202425</v>
      </c>
      <c r="AF6602" s="3">
        <v>202425</v>
      </c>
      <c r="AG6602" s="3" t="s">
        <v>193</v>
      </c>
      <c r="AH6602" s="3">
        <v>576</v>
      </c>
      <c r="AI6602" s="3">
        <v>130</v>
      </c>
      <c r="AJ6602" s="3" t="s">
        <v>182</v>
      </c>
      <c r="AK6602" s="3">
        <v>4</v>
      </c>
      <c r="AL6602" s="3">
        <v>0</v>
      </c>
    </row>
    <row r="6603" spans="31:38" x14ac:dyDescent="0.25">
      <c r="AE6603" s="3" t="str">
        <f t="shared" si="181"/>
        <v>RA_546_130_4_202425</v>
      </c>
      <c r="AF6603" s="3">
        <v>202425</v>
      </c>
      <c r="AG6603" s="3" t="s">
        <v>193</v>
      </c>
      <c r="AH6603" s="3">
        <v>546</v>
      </c>
      <c r="AI6603" s="3">
        <v>130</v>
      </c>
      <c r="AJ6603" s="3" t="s">
        <v>182</v>
      </c>
      <c r="AK6603" s="3">
        <v>4</v>
      </c>
      <c r="AL6603" s="3">
        <v>0</v>
      </c>
    </row>
    <row r="6604" spans="31:38" x14ac:dyDescent="0.25">
      <c r="AE6604" s="3" t="str">
        <f t="shared" si="181"/>
        <v>RA_566_130_4_202425</v>
      </c>
      <c r="AF6604" s="3">
        <v>202425</v>
      </c>
      <c r="AG6604" s="3" t="s">
        <v>193</v>
      </c>
      <c r="AH6604" s="3">
        <v>566</v>
      </c>
      <c r="AI6604" s="3">
        <v>130</v>
      </c>
      <c r="AJ6604" s="3" t="s">
        <v>182</v>
      </c>
      <c r="AK6604" s="3">
        <v>4</v>
      </c>
      <c r="AL6604" s="3">
        <v>0</v>
      </c>
    </row>
    <row r="6605" spans="31:38" x14ac:dyDescent="0.25">
      <c r="AE6605" s="3" t="str">
        <f t="shared" si="181"/>
        <v>RA_568_130_4_202425</v>
      </c>
      <c r="AF6605" s="3">
        <v>202425</v>
      </c>
      <c r="AG6605" s="3" t="s">
        <v>193</v>
      </c>
      <c r="AH6605" s="3">
        <v>568</v>
      </c>
      <c r="AI6605" s="3">
        <v>130</v>
      </c>
      <c r="AJ6605" s="3" t="s">
        <v>182</v>
      </c>
      <c r="AK6605" s="3">
        <v>4</v>
      </c>
      <c r="AL6605" s="3">
        <v>0</v>
      </c>
    </row>
    <row r="6606" spans="31:38" x14ac:dyDescent="0.25">
      <c r="AE6606" s="3" t="str">
        <f t="shared" si="181"/>
        <v>RA_586_130_4_202425</v>
      </c>
      <c r="AF6606" s="3">
        <v>202425</v>
      </c>
      <c r="AG6606" s="3" t="s">
        <v>193</v>
      </c>
      <c r="AH6606" s="3">
        <v>586</v>
      </c>
      <c r="AI6606" s="3">
        <v>130</v>
      </c>
      <c r="AJ6606" s="3" t="s">
        <v>182</v>
      </c>
      <c r="AK6606" s="3">
        <v>4</v>
      </c>
      <c r="AL6606" s="3">
        <v>0</v>
      </c>
    </row>
    <row r="6607" spans="31:38" x14ac:dyDescent="0.25">
      <c r="AE6607" s="3" t="str">
        <f t="shared" si="181"/>
        <v>RA_574_130_4_202425</v>
      </c>
      <c r="AF6607" s="3">
        <v>202425</v>
      </c>
      <c r="AG6607" s="3" t="s">
        <v>193</v>
      </c>
      <c r="AH6607" s="3">
        <v>574</v>
      </c>
      <c r="AI6607" s="3">
        <v>130</v>
      </c>
      <c r="AJ6607" s="3" t="s">
        <v>182</v>
      </c>
      <c r="AK6607" s="3">
        <v>4</v>
      </c>
      <c r="AL6607" s="3">
        <v>0</v>
      </c>
    </row>
    <row r="6608" spans="31:38" x14ac:dyDescent="0.25">
      <c r="AE6608" s="3" t="str">
        <f t="shared" si="181"/>
        <v>RA_582_130_4_202425</v>
      </c>
      <c r="AF6608" s="3">
        <v>202425</v>
      </c>
      <c r="AG6608" s="3" t="s">
        <v>193</v>
      </c>
      <c r="AH6608" s="3">
        <v>582</v>
      </c>
      <c r="AI6608" s="3">
        <v>130</v>
      </c>
      <c r="AJ6608" s="3" t="s">
        <v>182</v>
      </c>
      <c r="AK6608" s="3">
        <v>4</v>
      </c>
      <c r="AL6608" s="3">
        <v>0</v>
      </c>
    </row>
    <row r="6609" spans="31:38" x14ac:dyDescent="0.25">
      <c r="AE6609" s="3" t="str">
        <f t="shared" si="181"/>
        <v>RA_544_130_4_202425</v>
      </c>
      <c r="AF6609" s="3">
        <v>202425</v>
      </c>
      <c r="AG6609" s="3" t="s">
        <v>193</v>
      </c>
      <c r="AH6609" s="3">
        <v>544</v>
      </c>
      <c r="AI6609" s="3">
        <v>130</v>
      </c>
      <c r="AJ6609" s="3" t="s">
        <v>182</v>
      </c>
      <c r="AK6609" s="3">
        <v>4</v>
      </c>
      <c r="AL6609" s="3">
        <v>0</v>
      </c>
    </row>
    <row r="6610" spans="31:38" x14ac:dyDescent="0.25">
      <c r="AE6610" s="3" t="str">
        <f t="shared" si="181"/>
        <v>RA_584_130_4_202425</v>
      </c>
      <c r="AF6610" s="3">
        <v>202425</v>
      </c>
      <c r="AG6610" s="3" t="s">
        <v>193</v>
      </c>
      <c r="AH6610" s="3">
        <v>584</v>
      </c>
      <c r="AI6610" s="3">
        <v>130</v>
      </c>
      <c r="AJ6610" s="3" t="s">
        <v>182</v>
      </c>
      <c r="AK6610" s="3">
        <v>4</v>
      </c>
      <c r="AL6610" s="3">
        <v>0</v>
      </c>
    </row>
    <row r="6611" spans="31:38" x14ac:dyDescent="0.25">
      <c r="AE6611" s="3" t="str">
        <f t="shared" si="181"/>
        <v>RA_572_130_4_202425</v>
      </c>
      <c r="AF6611" s="3">
        <v>202425</v>
      </c>
      <c r="AG6611" s="3" t="s">
        <v>193</v>
      </c>
      <c r="AH6611" s="3">
        <v>572</v>
      </c>
      <c r="AI6611" s="3">
        <v>130</v>
      </c>
      <c r="AJ6611" s="3" t="s">
        <v>182</v>
      </c>
      <c r="AK6611" s="3">
        <v>4</v>
      </c>
      <c r="AL6611" s="3">
        <v>0</v>
      </c>
    </row>
    <row r="6612" spans="31:38" x14ac:dyDescent="0.25">
      <c r="AE6612" s="3" t="str">
        <f t="shared" si="181"/>
        <v>RA_514_130_4_202425</v>
      </c>
      <c r="AF6612" s="3">
        <v>202425</v>
      </c>
      <c r="AG6612" s="3" t="s">
        <v>193</v>
      </c>
      <c r="AH6612" s="3">
        <v>514</v>
      </c>
      <c r="AI6612" s="3">
        <v>130</v>
      </c>
      <c r="AJ6612" s="3" t="s">
        <v>182</v>
      </c>
      <c r="AK6612" s="3">
        <v>4</v>
      </c>
      <c r="AL6612" s="3">
        <v>0</v>
      </c>
    </row>
    <row r="6613" spans="31:38" x14ac:dyDescent="0.25">
      <c r="AE6613" s="3" t="str">
        <f t="shared" si="181"/>
        <v>RA_542_130_4_202425</v>
      </c>
      <c r="AF6613" s="3">
        <v>202425</v>
      </c>
      <c r="AG6613" s="3" t="s">
        <v>193</v>
      </c>
      <c r="AH6613" s="3">
        <v>542</v>
      </c>
      <c r="AI6613" s="3">
        <v>130</v>
      </c>
      <c r="AJ6613" s="3" t="s">
        <v>182</v>
      </c>
      <c r="AK6613" s="3">
        <v>4</v>
      </c>
      <c r="AL6613" s="3">
        <v>0</v>
      </c>
    </row>
    <row r="6614" spans="31:38" x14ac:dyDescent="0.25">
      <c r="AE6614" s="3" t="str">
        <f t="shared" si="181"/>
        <v>RA_512_130_4_202425</v>
      </c>
      <c r="AF6614" s="3">
        <v>202425</v>
      </c>
      <c r="AG6614" s="3" t="s">
        <v>193</v>
      </c>
      <c r="AH6614" s="3">
        <v>512</v>
      </c>
      <c r="AI6614" s="3">
        <v>130</v>
      </c>
      <c r="AJ6614" s="3" t="s">
        <v>182</v>
      </c>
      <c r="AK6614" s="3">
        <v>4</v>
      </c>
      <c r="AL6614" s="3">
        <v>0</v>
      </c>
    </row>
    <row r="6615" spans="31:38" x14ac:dyDescent="0.25">
      <c r="AE6615" s="3" t="str">
        <f t="shared" si="181"/>
        <v>RA_516_130_4_202425</v>
      </c>
      <c r="AF6615" s="3">
        <v>202425</v>
      </c>
      <c r="AG6615" s="3" t="s">
        <v>193</v>
      </c>
      <c r="AH6615" s="3">
        <v>516</v>
      </c>
      <c r="AI6615" s="3">
        <v>130</v>
      </c>
      <c r="AJ6615" s="3" t="s">
        <v>182</v>
      </c>
      <c r="AK6615" s="3">
        <v>4</v>
      </c>
      <c r="AL6615" s="3">
        <v>0</v>
      </c>
    </row>
    <row r="6616" spans="31:38" x14ac:dyDescent="0.25">
      <c r="AE6616" s="3" t="str">
        <f t="shared" si="181"/>
        <v>RA_518_130_4_202425</v>
      </c>
      <c r="AF6616" s="3">
        <v>202425</v>
      </c>
      <c r="AG6616" s="3" t="s">
        <v>193</v>
      </c>
      <c r="AH6616" s="3">
        <v>518</v>
      </c>
      <c r="AI6616" s="3">
        <v>130</v>
      </c>
      <c r="AJ6616" s="3" t="s">
        <v>182</v>
      </c>
      <c r="AK6616" s="3">
        <v>4</v>
      </c>
      <c r="AL6616" s="3">
        <v>0</v>
      </c>
    </row>
    <row r="6617" spans="31:38" x14ac:dyDescent="0.25">
      <c r="AE6617" s="3" t="str">
        <f t="shared" si="181"/>
        <v>RA_520_130_4_202425</v>
      </c>
      <c r="AF6617" s="3">
        <v>202425</v>
      </c>
      <c r="AG6617" s="3" t="s">
        <v>193</v>
      </c>
      <c r="AH6617" s="3">
        <v>520</v>
      </c>
      <c r="AI6617" s="3">
        <v>130</v>
      </c>
      <c r="AJ6617" s="3" t="s">
        <v>182</v>
      </c>
      <c r="AK6617" s="3">
        <v>4</v>
      </c>
      <c r="AL6617" s="3">
        <v>0</v>
      </c>
    </row>
    <row r="6618" spans="31:38" x14ac:dyDescent="0.25">
      <c r="AE6618" s="3" t="str">
        <f t="shared" si="181"/>
        <v>RA_522_130_4_202425</v>
      </c>
      <c r="AF6618" s="3">
        <v>202425</v>
      </c>
      <c r="AG6618" s="3" t="s">
        <v>193</v>
      </c>
      <c r="AH6618" s="3">
        <v>522</v>
      </c>
      <c r="AI6618" s="3">
        <v>130</v>
      </c>
      <c r="AJ6618" s="3" t="s">
        <v>182</v>
      </c>
      <c r="AK6618" s="3">
        <v>4</v>
      </c>
      <c r="AL6618" s="3">
        <v>0</v>
      </c>
    </row>
    <row r="6619" spans="31:38" x14ac:dyDescent="0.25">
      <c r="AE6619" s="3" t="str">
        <f t="shared" si="181"/>
        <v>RA_524_130_4_202425</v>
      </c>
      <c r="AF6619" s="3">
        <v>202425</v>
      </c>
      <c r="AG6619" s="3" t="s">
        <v>193</v>
      </c>
      <c r="AH6619" s="3">
        <v>524</v>
      </c>
      <c r="AI6619" s="3">
        <v>130</v>
      </c>
      <c r="AJ6619" s="3" t="s">
        <v>182</v>
      </c>
      <c r="AK6619" s="3">
        <v>4</v>
      </c>
      <c r="AL6619" s="3">
        <v>0</v>
      </c>
    </row>
    <row r="6620" spans="31:38" x14ac:dyDescent="0.25">
      <c r="AE6620" s="3" t="str">
        <f t="shared" si="181"/>
        <v>RA_528_130_4_202425</v>
      </c>
      <c r="AF6620" s="3">
        <v>202425</v>
      </c>
      <c r="AG6620" s="3" t="s">
        <v>193</v>
      </c>
      <c r="AH6620" s="3">
        <v>528</v>
      </c>
      <c r="AI6620" s="3">
        <v>130</v>
      </c>
      <c r="AJ6620" s="3" t="s">
        <v>182</v>
      </c>
      <c r="AK6620" s="3">
        <v>4</v>
      </c>
      <c r="AL6620" s="3">
        <v>0</v>
      </c>
    </row>
    <row r="6621" spans="31:38" x14ac:dyDescent="0.25">
      <c r="AE6621" s="3" t="str">
        <f t="shared" si="181"/>
        <v>RA_530_130_4_202425</v>
      </c>
      <c r="AF6621" s="3">
        <v>202425</v>
      </c>
      <c r="AG6621" s="3" t="s">
        <v>193</v>
      </c>
      <c r="AH6621" s="3">
        <v>530</v>
      </c>
      <c r="AI6621" s="3">
        <v>130</v>
      </c>
      <c r="AJ6621" s="3" t="s">
        <v>182</v>
      </c>
      <c r="AK6621" s="3">
        <v>4</v>
      </c>
      <c r="AL6621" s="3">
        <v>0</v>
      </c>
    </row>
    <row r="6622" spans="31:38" x14ac:dyDescent="0.25">
      <c r="AE6622" s="3" t="str">
        <f t="shared" si="181"/>
        <v>RA_532_130_4_202425</v>
      </c>
      <c r="AF6622" s="3">
        <v>202425</v>
      </c>
      <c r="AG6622" s="3" t="s">
        <v>193</v>
      </c>
      <c r="AH6622" s="3">
        <v>532</v>
      </c>
      <c r="AI6622" s="3">
        <v>130</v>
      </c>
      <c r="AJ6622" s="3" t="s">
        <v>182</v>
      </c>
      <c r="AK6622" s="3">
        <v>4</v>
      </c>
      <c r="AL6622" s="3">
        <v>0</v>
      </c>
    </row>
    <row r="6623" spans="31:38" x14ac:dyDescent="0.25">
      <c r="AE6623" s="3" t="str">
        <f t="shared" si="181"/>
        <v>RA_534_130_4_202425</v>
      </c>
      <c r="AF6623" s="3">
        <v>202425</v>
      </c>
      <c r="AG6623" s="3" t="s">
        <v>193</v>
      </c>
      <c r="AH6623" s="3">
        <v>534</v>
      </c>
      <c r="AI6623" s="3">
        <v>130</v>
      </c>
      <c r="AJ6623" s="3" t="s">
        <v>182</v>
      </c>
      <c r="AK6623" s="3">
        <v>4</v>
      </c>
      <c r="AL6623" s="3">
        <v>0</v>
      </c>
    </row>
    <row r="6624" spans="31:38" x14ac:dyDescent="0.25">
      <c r="AE6624" s="3" t="str">
        <f t="shared" si="181"/>
        <v>RA_536_130_4_202425</v>
      </c>
      <c r="AF6624" s="3">
        <v>202425</v>
      </c>
      <c r="AG6624" s="3" t="s">
        <v>193</v>
      </c>
      <c r="AH6624" s="3">
        <v>536</v>
      </c>
      <c r="AI6624" s="3">
        <v>130</v>
      </c>
      <c r="AJ6624" s="3" t="s">
        <v>182</v>
      </c>
      <c r="AK6624" s="3">
        <v>4</v>
      </c>
      <c r="AL6624" s="3">
        <v>0</v>
      </c>
    </row>
    <row r="6625" spans="31:38" x14ac:dyDescent="0.25">
      <c r="AE6625" s="3" t="str">
        <f t="shared" si="181"/>
        <v>RA_540_130_4_202425</v>
      </c>
      <c r="AF6625" s="3">
        <v>202425</v>
      </c>
      <c r="AG6625" s="3" t="s">
        <v>193</v>
      </c>
      <c r="AH6625" s="3">
        <v>540</v>
      </c>
      <c r="AI6625" s="3">
        <v>130</v>
      </c>
      <c r="AJ6625" s="3" t="s">
        <v>182</v>
      </c>
      <c r="AK6625" s="3">
        <v>4</v>
      </c>
      <c r="AL6625" s="3">
        <v>0</v>
      </c>
    </row>
    <row r="6626" spans="31:38" x14ac:dyDescent="0.25">
      <c r="AE6626" s="3" t="str">
        <f t="shared" si="181"/>
        <v>RA_538_130_4_202425</v>
      </c>
      <c r="AF6626" s="3">
        <v>202425</v>
      </c>
      <c r="AG6626" s="3" t="s">
        <v>193</v>
      </c>
      <c r="AH6626" s="3">
        <v>538</v>
      </c>
      <c r="AI6626" s="3">
        <v>130</v>
      </c>
      <c r="AJ6626" s="3" t="s">
        <v>182</v>
      </c>
      <c r="AK6626" s="3">
        <v>4</v>
      </c>
      <c r="AL6626" s="3">
        <v>0</v>
      </c>
    </row>
    <row r="6627" spans="31:38" x14ac:dyDescent="0.25">
      <c r="AE6627" s="3" t="str">
        <f t="shared" si="181"/>
        <v>RA_526_130_4_202425</v>
      </c>
      <c r="AF6627" s="3">
        <v>202425</v>
      </c>
      <c r="AG6627" s="3" t="s">
        <v>193</v>
      </c>
      <c r="AH6627" s="3">
        <v>526</v>
      </c>
      <c r="AI6627" s="3">
        <v>130</v>
      </c>
      <c r="AJ6627" s="3" t="s">
        <v>182</v>
      </c>
      <c r="AK6627" s="3">
        <v>4</v>
      </c>
      <c r="AL6627" s="3">
        <v>0</v>
      </c>
    </row>
    <row r="6628" spans="31:38" x14ac:dyDescent="0.25">
      <c r="AE6628" s="3" t="str">
        <f t="shared" si="181"/>
        <v>RA_562_130_4_202526</v>
      </c>
      <c r="AF6628" s="3">
        <v>202526</v>
      </c>
      <c r="AG6628" s="3" t="s">
        <v>193</v>
      </c>
      <c r="AH6628" s="3">
        <v>562</v>
      </c>
      <c r="AI6628" s="3">
        <v>130</v>
      </c>
      <c r="AJ6628" s="3" t="s">
        <v>182</v>
      </c>
      <c r="AK6628" s="3">
        <v>4</v>
      </c>
      <c r="AL6628" s="3">
        <v>0</v>
      </c>
    </row>
    <row r="6629" spans="31:38" x14ac:dyDescent="0.25">
      <c r="AE6629" s="3" t="str">
        <f t="shared" si="181"/>
        <v>RA_540_130_4_202526</v>
      </c>
      <c r="AF6629" s="3">
        <v>202526</v>
      </c>
      <c r="AG6629" s="3" t="s">
        <v>193</v>
      </c>
      <c r="AH6629" s="3">
        <v>540</v>
      </c>
      <c r="AI6629" s="3">
        <v>130</v>
      </c>
      <c r="AJ6629" s="3" t="s">
        <v>182</v>
      </c>
      <c r="AK6629" s="3">
        <v>4</v>
      </c>
      <c r="AL6629" s="3">
        <v>0</v>
      </c>
    </row>
    <row r="6630" spans="31:38" x14ac:dyDescent="0.25">
      <c r="AE6630" s="3" t="str">
        <f t="shared" si="181"/>
        <v>RA_545_130_4_202526</v>
      </c>
      <c r="AF6630" s="3">
        <v>202526</v>
      </c>
      <c r="AG6630" s="3" t="s">
        <v>193</v>
      </c>
      <c r="AH6630" s="3">
        <v>545</v>
      </c>
      <c r="AI6630" s="3">
        <v>130</v>
      </c>
      <c r="AJ6630" s="3" t="s">
        <v>182</v>
      </c>
      <c r="AK6630" s="3">
        <v>4</v>
      </c>
      <c r="AL6630" s="3">
        <v>0</v>
      </c>
    </row>
    <row r="6631" spans="31:38" x14ac:dyDescent="0.25">
      <c r="AE6631" s="3" t="str">
        <f t="shared" si="181"/>
        <v>RA_546_130_4_202526</v>
      </c>
      <c r="AF6631" s="3">
        <v>202526</v>
      </c>
      <c r="AG6631" s="3" t="s">
        <v>193</v>
      </c>
      <c r="AH6631" s="3">
        <v>546</v>
      </c>
      <c r="AI6631" s="3">
        <v>130</v>
      </c>
      <c r="AJ6631" s="3" t="s">
        <v>182</v>
      </c>
      <c r="AK6631" s="3">
        <v>4</v>
      </c>
      <c r="AL6631" s="3">
        <v>0</v>
      </c>
    </row>
    <row r="6632" spans="31:38" x14ac:dyDescent="0.25">
      <c r="AE6632" s="3" t="str">
        <f t="shared" si="181"/>
        <v>RA_548_130_4_202526</v>
      </c>
      <c r="AF6632" s="3">
        <v>202526</v>
      </c>
      <c r="AG6632" s="3" t="s">
        <v>193</v>
      </c>
      <c r="AH6632" s="3">
        <v>548</v>
      </c>
      <c r="AI6632" s="3">
        <v>130</v>
      </c>
      <c r="AJ6632" s="3" t="s">
        <v>182</v>
      </c>
      <c r="AK6632" s="3">
        <v>4</v>
      </c>
      <c r="AL6632" s="3">
        <v>0</v>
      </c>
    </row>
    <row r="6633" spans="31:38" x14ac:dyDescent="0.25">
      <c r="AE6633" s="3" t="str">
        <f t="shared" si="181"/>
        <v>RA_550_130_4_202526</v>
      </c>
      <c r="AF6633" s="3">
        <v>202526</v>
      </c>
      <c r="AG6633" s="3" t="s">
        <v>193</v>
      </c>
      <c r="AH6633" s="3">
        <v>550</v>
      </c>
      <c r="AI6633" s="3">
        <v>130</v>
      </c>
      <c r="AJ6633" s="3" t="s">
        <v>182</v>
      </c>
      <c r="AK6633" s="3">
        <v>4</v>
      </c>
      <c r="AL6633" s="3">
        <v>0</v>
      </c>
    </row>
    <row r="6634" spans="31:38" x14ac:dyDescent="0.25">
      <c r="AE6634" s="3" t="str">
        <f t="shared" si="181"/>
        <v>RA_552_130_4_202526</v>
      </c>
      <c r="AF6634" s="3">
        <v>202526</v>
      </c>
      <c r="AG6634" s="3" t="s">
        <v>193</v>
      </c>
      <c r="AH6634" s="3">
        <v>552</v>
      </c>
      <c r="AI6634" s="3">
        <v>130</v>
      </c>
      <c r="AJ6634" s="3" t="s">
        <v>182</v>
      </c>
      <c r="AK6634" s="3">
        <v>4</v>
      </c>
      <c r="AL6634" s="3">
        <v>0</v>
      </c>
    </row>
    <row r="6635" spans="31:38" x14ac:dyDescent="0.25">
      <c r="AE6635" s="3" t="str">
        <f t="shared" si="181"/>
        <v>RA_586_130_4_202526</v>
      </c>
      <c r="AF6635" s="3">
        <v>202526</v>
      </c>
      <c r="AG6635" s="3" t="s">
        <v>193</v>
      </c>
      <c r="AH6635" s="3">
        <v>586</v>
      </c>
      <c r="AI6635" s="3">
        <v>130</v>
      </c>
      <c r="AJ6635" s="3" t="s">
        <v>182</v>
      </c>
      <c r="AK6635" s="3">
        <v>4</v>
      </c>
      <c r="AL6635" s="3">
        <v>0</v>
      </c>
    </row>
    <row r="6636" spans="31:38" x14ac:dyDescent="0.25">
      <c r="AE6636" s="3" t="str">
        <f t="shared" si="181"/>
        <v>RA_564_130_4_202526</v>
      </c>
      <c r="AF6636" s="3">
        <v>202526</v>
      </c>
      <c r="AG6636" s="3" t="s">
        <v>193</v>
      </c>
      <c r="AH6636" s="3">
        <v>564</v>
      </c>
      <c r="AI6636" s="3">
        <v>130</v>
      </c>
      <c r="AJ6636" s="3" t="s">
        <v>182</v>
      </c>
      <c r="AK6636" s="3">
        <v>4</v>
      </c>
      <c r="AL6636" s="3">
        <v>0</v>
      </c>
    </row>
    <row r="6637" spans="31:38" x14ac:dyDescent="0.25">
      <c r="AE6637" s="3" t="str">
        <f t="shared" si="181"/>
        <v>RA_566_130_4_202526</v>
      </c>
      <c r="AF6637" s="3">
        <v>202526</v>
      </c>
      <c r="AG6637" s="3" t="s">
        <v>193</v>
      </c>
      <c r="AH6637" s="3">
        <v>566</v>
      </c>
      <c r="AI6637" s="3">
        <v>130</v>
      </c>
      <c r="AJ6637" s="3" t="s">
        <v>182</v>
      </c>
      <c r="AK6637" s="3">
        <v>4</v>
      </c>
      <c r="AL6637" s="3">
        <v>0</v>
      </c>
    </row>
    <row r="6638" spans="31:38" x14ac:dyDescent="0.25">
      <c r="AE6638" s="3" t="str">
        <f t="shared" si="181"/>
        <v>RA_568_130_4_202526</v>
      </c>
      <c r="AF6638" s="3">
        <v>202526</v>
      </c>
      <c r="AG6638" s="3" t="s">
        <v>193</v>
      </c>
      <c r="AH6638" s="3">
        <v>568</v>
      </c>
      <c r="AI6638" s="3">
        <v>130</v>
      </c>
      <c r="AJ6638" s="3" t="s">
        <v>182</v>
      </c>
      <c r="AK6638" s="3">
        <v>4</v>
      </c>
      <c r="AL6638" s="3">
        <v>0</v>
      </c>
    </row>
    <row r="6639" spans="31:38" x14ac:dyDescent="0.25">
      <c r="AE6639" s="3" t="str">
        <f t="shared" si="181"/>
        <v>RA_572_130_4_202526</v>
      </c>
      <c r="AF6639" s="3">
        <v>202526</v>
      </c>
      <c r="AG6639" s="3" t="s">
        <v>193</v>
      </c>
      <c r="AH6639" s="3">
        <v>572</v>
      </c>
      <c r="AI6639" s="3">
        <v>130</v>
      </c>
      <c r="AJ6639" s="3" t="s">
        <v>182</v>
      </c>
      <c r="AK6639" s="3">
        <v>4</v>
      </c>
      <c r="AL6639" s="3">
        <v>0</v>
      </c>
    </row>
    <row r="6640" spans="31:38" x14ac:dyDescent="0.25">
      <c r="AE6640" s="3" t="str">
        <f t="shared" si="181"/>
        <v>RA_574_130_4_202526</v>
      </c>
      <c r="AF6640" s="3">
        <v>202526</v>
      </c>
      <c r="AG6640" s="3" t="s">
        <v>193</v>
      </c>
      <c r="AH6640" s="3">
        <v>574</v>
      </c>
      <c r="AI6640" s="3">
        <v>130</v>
      </c>
      <c r="AJ6640" s="3" t="s">
        <v>182</v>
      </c>
      <c r="AK6640" s="3">
        <v>4</v>
      </c>
      <c r="AL6640" s="3">
        <v>0</v>
      </c>
    </row>
    <row r="6641" spans="31:38" x14ac:dyDescent="0.25">
      <c r="AE6641" s="3" t="str">
        <f t="shared" si="181"/>
        <v>RA_576_130_4_202526</v>
      </c>
      <c r="AF6641" s="3">
        <v>202526</v>
      </c>
      <c r="AG6641" s="3" t="s">
        <v>193</v>
      </c>
      <c r="AH6641" s="3">
        <v>576</v>
      </c>
      <c r="AI6641" s="3">
        <v>130</v>
      </c>
      <c r="AJ6641" s="3" t="s">
        <v>182</v>
      </c>
      <c r="AK6641" s="3">
        <v>4</v>
      </c>
      <c r="AL6641" s="3">
        <v>0</v>
      </c>
    </row>
    <row r="6642" spans="31:38" x14ac:dyDescent="0.25">
      <c r="AE6642" s="3" t="str">
        <f t="shared" si="181"/>
        <v>RA_584_130_4_202526</v>
      </c>
      <c r="AF6642" s="3">
        <v>202526</v>
      </c>
      <c r="AG6642" s="3" t="s">
        <v>193</v>
      </c>
      <c r="AH6642" s="3">
        <v>584</v>
      </c>
      <c r="AI6642" s="3">
        <v>130</v>
      </c>
      <c r="AJ6642" s="3" t="s">
        <v>182</v>
      </c>
      <c r="AK6642" s="3">
        <v>4</v>
      </c>
      <c r="AL6642" s="3">
        <v>0</v>
      </c>
    </row>
    <row r="6643" spans="31:38" x14ac:dyDescent="0.25">
      <c r="AE6643" s="3" t="str">
        <f t="shared" si="181"/>
        <v>RA_582_130_4_202526</v>
      </c>
      <c r="AF6643" s="3">
        <v>202526</v>
      </c>
      <c r="AG6643" s="3" t="s">
        <v>193</v>
      </c>
      <c r="AH6643" s="3">
        <v>582</v>
      </c>
      <c r="AI6643" s="3">
        <v>130</v>
      </c>
      <c r="AJ6643" s="3" t="s">
        <v>182</v>
      </c>
      <c r="AK6643" s="3">
        <v>4</v>
      </c>
      <c r="AL6643" s="3">
        <v>0</v>
      </c>
    </row>
    <row r="6644" spans="31:38" x14ac:dyDescent="0.25">
      <c r="AE6644" s="3" t="str">
        <f t="shared" si="181"/>
        <v>RA_512_130_4_202526</v>
      </c>
      <c r="AF6644" s="3">
        <v>202526</v>
      </c>
      <c r="AG6644" s="3" t="s">
        <v>193</v>
      </c>
      <c r="AH6644" s="3">
        <v>512</v>
      </c>
      <c r="AI6644" s="3">
        <v>130</v>
      </c>
      <c r="AJ6644" s="3" t="s">
        <v>182</v>
      </c>
      <c r="AK6644" s="3">
        <v>4</v>
      </c>
      <c r="AL6644" s="3">
        <v>0</v>
      </c>
    </row>
    <row r="6645" spans="31:38" x14ac:dyDescent="0.25">
      <c r="AE6645" s="3" t="str">
        <f t="shared" si="181"/>
        <v>RA_544_130_4_202526</v>
      </c>
      <c r="AF6645" s="3">
        <v>202526</v>
      </c>
      <c r="AG6645" s="3" t="s">
        <v>193</v>
      </c>
      <c r="AH6645" s="3">
        <v>544</v>
      </c>
      <c r="AI6645" s="3">
        <v>130</v>
      </c>
      <c r="AJ6645" s="3" t="s">
        <v>182</v>
      </c>
      <c r="AK6645" s="3">
        <v>4</v>
      </c>
      <c r="AL6645" s="3">
        <v>0</v>
      </c>
    </row>
    <row r="6646" spans="31:38" x14ac:dyDescent="0.25">
      <c r="AE6646" s="3" t="str">
        <f t="shared" si="181"/>
        <v>RA_514_130_4_202526</v>
      </c>
      <c r="AF6646" s="3">
        <v>202526</v>
      </c>
      <c r="AG6646" s="3" t="s">
        <v>193</v>
      </c>
      <c r="AH6646" s="3">
        <v>514</v>
      </c>
      <c r="AI6646" s="3">
        <v>130</v>
      </c>
      <c r="AJ6646" s="3" t="s">
        <v>182</v>
      </c>
      <c r="AK6646" s="3">
        <v>4</v>
      </c>
      <c r="AL6646" s="3">
        <v>0</v>
      </c>
    </row>
    <row r="6647" spans="31:38" x14ac:dyDescent="0.25">
      <c r="AE6647" s="3" t="str">
        <f t="shared" si="181"/>
        <v>RA_516_130_4_202526</v>
      </c>
      <c r="AF6647" s="3">
        <v>202526</v>
      </c>
      <c r="AG6647" s="3" t="s">
        <v>193</v>
      </c>
      <c r="AH6647" s="3">
        <v>516</v>
      </c>
      <c r="AI6647" s="3">
        <v>130</v>
      </c>
      <c r="AJ6647" s="3" t="s">
        <v>182</v>
      </c>
      <c r="AK6647" s="3">
        <v>4</v>
      </c>
      <c r="AL6647" s="3">
        <v>0</v>
      </c>
    </row>
    <row r="6648" spans="31:38" x14ac:dyDescent="0.25">
      <c r="AE6648" s="3" t="str">
        <f t="shared" si="181"/>
        <v>RA_518_130_4_202526</v>
      </c>
      <c r="AF6648" s="3">
        <v>202526</v>
      </c>
      <c r="AG6648" s="3" t="s">
        <v>193</v>
      </c>
      <c r="AH6648" s="3">
        <v>518</v>
      </c>
      <c r="AI6648" s="3">
        <v>130</v>
      </c>
      <c r="AJ6648" s="3" t="s">
        <v>182</v>
      </c>
      <c r="AK6648" s="3">
        <v>4</v>
      </c>
      <c r="AL6648" s="3">
        <v>0</v>
      </c>
    </row>
    <row r="6649" spans="31:38" x14ac:dyDescent="0.25">
      <c r="AE6649" s="3" t="str">
        <f t="shared" si="181"/>
        <v>RA_520_130_4_202526</v>
      </c>
      <c r="AF6649" s="3">
        <v>202526</v>
      </c>
      <c r="AG6649" s="3" t="s">
        <v>193</v>
      </c>
      <c r="AH6649" s="3">
        <v>520</v>
      </c>
      <c r="AI6649" s="3">
        <v>130</v>
      </c>
      <c r="AJ6649" s="3" t="s">
        <v>182</v>
      </c>
      <c r="AK6649" s="3">
        <v>4</v>
      </c>
      <c r="AL6649" s="3">
        <v>0</v>
      </c>
    </row>
    <row r="6650" spans="31:38" x14ac:dyDescent="0.25">
      <c r="AE6650" s="3" t="str">
        <f t="shared" si="181"/>
        <v>RA_522_130_4_202526</v>
      </c>
      <c r="AF6650" s="3">
        <v>202526</v>
      </c>
      <c r="AG6650" s="3" t="s">
        <v>193</v>
      </c>
      <c r="AH6650" s="3">
        <v>522</v>
      </c>
      <c r="AI6650" s="3">
        <v>130</v>
      </c>
      <c r="AJ6650" s="3" t="s">
        <v>182</v>
      </c>
      <c r="AK6650" s="3">
        <v>4</v>
      </c>
      <c r="AL6650" s="3">
        <v>0</v>
      </c>
    </row>
    <row r="6651" spans="31:38" x14ac:dyDescent="0.25">
      <c r="AE6651" s="3" t="str">
        <f t="shared" si="181"/>
        <v>RA_524_130_4_202526</v>
      </c>
      <c r="AF6651" s="3">
        <v>202526</v>
      </c>
      <c r="AG6651" s="3" t="s">
        <v>193</v>
      </c>
      <c r="AH6651" s="3">
        <v>524</v>
      </c>
      <c r="AI6651" s="3">
        <v>130</v>
      </c>
      <c r="AJ6651" s="3" t="s">
        <v>182</v>
      </c>
      <c r="AK6651" s="3">
        <v>4</v>
      </c>
      <c r="AL6651" s="3">
        <v>0</v>
      </c>
    </row>
    <row r="6652" spans="31:38" x14ac:dyDescent="0.25">
      <c r="AE6652" s="3" t="str">
        <f t="shared" si="181"/>
        <v>RA_528_130_4_202526</v>
      </c>
      <c r="AF6652" s="3">
        <v>202526</v>
      </c>
      <c r="AG6652" s="3" t="s">
        <v>193</v>
      </c>
      <c r="AH6652" s="3">
        <v>528</v>
      </c>
      <c r="AI6652" s="3">
        <v>130</v>
      </c>
      <c r="AJ6652" s="3" t="s">
        <v>182</v>
      </c>
      <c r="AK6652" s="3">
        <v>4</v>
      </c>
      <c r="AL6652" s="3">
        <v>0</v>
      </c>
    </row>
    <row r="6653" spans="31:38" x14ac:dyDescent="0.25">
      <c r="AE6653" s="3" t="str">
        <f t="shared" si="181"/>
        <v>RA_530_130_4_202526</v>
      </c>
      <c r="AF6653" s="3">
        <v>202526</v>
      </c>
      <c r="AG6653" s="3" t="s">
        <v>193</v>
      </c>
      <c r="AH6653" s="3">
        <v>530</v>
      </c>
      <c r="AI6653" s="3">
        <v>130</v>
      </c>
      <c r="AJ6653" s="3" t="s">
        <v>182</v>
      </c>
      <c r="AK6653" s="3">
        <v>4</v>
      </c>
      <c r="AL6653" s="3">
        <v>0</v>
      </c>
    </row>
    <row r="6654" spans="31:38" x14ac:dyDescent="0.25">
      <c r="AE6654" s="3" t="str">
        <f t="shared" si="181"/>
        <v>RA_532_130_4_202526</v>
      </c>
      <c r="AF6654" s="3">
        <v>202526</v>
      </c>
      <c r="AG6654" s="3" t="s">
        <v>193</v>
      </c>
      <c r="AH6654" s="3">
        <v>532</v>
      </c>
      <c r="AI6654" s="3">
        <v>130</v>
      </c>
      <c r="AJ6654" s="3" t="s">
        <v>182</v>
      </c>
      <c r="AK6654" s="3">
        <v>4</v>
      </c>
      <c r="AL6654" s="3">
        <v>0</v>
      </c>
    </row>
    <row r="6655" spans="31:38" x14ac:dyDescent="0.25">
      <c r="AE6655" s="3" t="str">
        <f t="shared" si="181"/>
        <v>RA_534_130_4_202526</v>
      </c>
      <c r="AF6655" s="3">
        <v>202526</v>
      </c>
      <c r="AG6655" s="3" t="s">
        <v>193</v>
      </c>
      <c r="AH6655" s="3">
        <v>534</v>
      </c>
      <c r="AI6655" s="3">
        <v>130</v>
      </c>
      <c r="AJ6655" s="3" t="s">
        <v>182</v>
      </c>
      <c r="AK6655" s="3">
        <v>4</v>
      </c>
      <c r="AL6655" s="3">
        <v>0</v>
      </c>
    </row>
    <row r="6656" spans="31:38" x14ac:dyDescent="0.25">
      <c r="AE6656" s="3" t="str">
        <f t="shared" si="181"/>
        <v>RA_536_130_4_202526</v>
      </c>
      <c r="AF6656" s="3">
        <v>202526</v>
      </c>
      <c r="AG6656" s="3" t="s">
        <v>193</v>
      </c>
      <c r="AH6656" s="3">
        <v>536</v>
      </c>
      <c r="AI6656" s="3">
        <v>130</v>
      </c>
      <c r="AJ6656" s="3" t="s">
        <v>182</v>
      </c>
      <c r="AK6656" s="3">
        <v>4</v>
      </c>
      <c r="AL6656" s="3">
        <v>0</v>
      </c>
    </row>
    <row r="6657" spans="31:38" x14ac:dyDescent="0.25">
      <c r="AE6657" s="3" t="str">
        <f t="shared" si="181"/>
        <v>RA_538_130_4_202526</v>
      </c>
      <c r="AF6657" s="3">
        <v>202526</v>
      </c>
      <c r="AG6657" s="3" t="s">
        <v>193</v>
      </c>
      <c r="AH6657" s="3">
        <v>538</v>
      </c>
      <c r="AI6657" s="3">
        <v>130</v>
      </c>
      <c r="AJ6657" s="3" t="s">
        <v>182</v>
      </c>
      <c r="AK6657" s="3">
        <v>4</v>
      </c>
      <c r="AL6657" s="3">
        <v>0</v>
      </c>
    </row>
    <row r="6658" spans="31:38" x14ac:dyDescent="0.25">
      <c r="AE6658" s="3" t="str">
        <f t="shared" si="181"/>
        <v>RA_526_130_4_202526</v>
      </c>
      <c r="AF6658" s="3">
        <v>202526</v>
      </c>
      <c r="AG6658" s="3" t="s">
        <v>193</v>
      </c>
      <c r="AH6658" s="3">
        <v>526</v>
      </c>
      <c r="AI6658" s="3">
        <v>130</v>
      </c>
      <c r="AJ6658" s="3" t="s">
        <v>182</v>
      </c>
      <c r="AK6658" s="3">
        <v>4</v>
      </c>
      <c r="AL6658" s="3">
        <v>0</v>
      </c>
    </row>
    <row r="6659" spans="31:38" x14ac:dyDescent="0.25">
      <c r="AE6659" s="3" t="str">
        <f t="shared" si="181"/>
        <v>RA_542_130_4_202526</v>
      </c>
      <c r="AF6659" s="3">
        <v>202526</v>
      </c>
      <c r="AG6659" s="3" t="s">
        <v>193</v>
      </c>
      <c r="AH6659" s="3">
        <v>542</v>
      </c>
      <c r="AI6659" s="3">
        <v>130</v>
      </c>
      <c r="AJ6659" s="3" t="s">
        <v>182</v>
      </c>
      <c r="AK6659" s="3">
        <v>4</v>
      </c>
      <c r="AL6659" s="3">
        <v>0</v>
      </c>
    </row>
    <row r="6660" spans="31:38" x14ac:dyDescent="0.25">
      <c r="AE6660" s="3" t="str">
        <f t="shared" ref="AE6660:AE6723" si="182">AG6660&amp;"_"&amp;AH6660&amp;"_"&amp;AI6660&amp;"_"&amp;AK6660&amp;"_"&amp;AF6660</f>
        <v>RA_576_131_4_202425</v>
      </c>
      <c r="AF6660" s="3">
        <v>202425</v>
      </c>
      <c r="AG6660" s="3" t="s">
        <v>193</v>
      </c>
      <c r="AH6660" s="3">
        <v>576</v>
      </c>
      <c r="AI6660" s="3">
        <v>131</v>
      </c>
      <c r="AJ6660" s="3" t="s">
        <v>3292</v>
      </c>
      <c r="AK6660" s="3">
        <v>4</v>
      </c>
      <c r="AL6660" s="3">
        <v>-5305.1896648112743</v>
      </c>
    </row>
    <row r="6661" spans="31:38" x14ac:dyDescent="0.25">
      <c r="AE6661" s="3" t="str">
        <f t="shared" si="182"/>
        <v>RA_546_131_4_202425</v>
      </c>
      <c r="AF6661" s="3">
        <v>202425</v>
      </c>
      <c r="AG6661" s="3" t="s">
        <v>193</v>
      </c>
      <c r="AH6661" s="3">
        <v>546</v>
      </c>
      <c r="AI6661" s="3">
        <v>131</v>
      </c>
      <c r="AJ6661" s="3" t="s">
        <v>3292</v>
      </c>
      <c r="AK6661" s="3">
        <v>4</v>
      </c>
      <c r="AL6661" s="3">
        <v>285929.73408030218</v>
      </c>
    </row>
    <row r="6662" spans="31:38" x14ac:dyDescent="0.25">
      <c r="AE6662" s="3" t="str">
        <f t="shared" si="182"/>
        <v>RA_548_131_4_202425</v>
      </c>
      <c r="AF6662" s="3">
        <v>202425</v>
      </c>
      <c r="AG6662" s="3" t="s">
        <v>193</v>
      </c>
      <c r="AH6662" s="3">
        <v>548</v>
      </c>
      <c r="AI6662" s="3">
        <v>131</v>
      </c>
      <c r="AJ6662" s="3" t="s">
        <v>3292</v>
      </c>
      <c r="AK6662" s="3">
        <v>4</v>
      </c>
      <c r="AL6662" s="3">
        <v>239609.79799999995</v>
      </c>
    </row>
    <row r="6663" spans="31:38" x14ac:dyDescent="0.25">
      <c r="AE6663" s="3" t="str">
        <f t="shared" si="182"/>
        <v>RA_550_131_4_202425</v>
      </c>
      <c r="AF6663" s="3">
        <v>202425</v>
      </c>
      <c r="AG6663" s="3" t="s">
        <v>193</v>
      </c>
      <c r="AH6663" s="3">
        <v>550</v>
      </c>
      <c r="AI6663" s="3">
        <v>131</v>
      </c>
      <c r="AJ6663" s="3" t="s">
        <v>3292</v>
      </c>
      <c r="AK6663" s="3">
        <v>4</v>
      </c>
      <c r="AL6663" s="3">
        <v>485408.25700000033</v>
      </c>
    </row>
    <row r="6664" spans="31:38" x14ac:dyDescent="0.25">
      <c r="AE6664" s="3" t="str">
        <f t="shared" si="182"/>
        <v>RA_552_131_4_202425</v>
      </c>
      <c r="AF6664" s="3">
        <v>202425</v>
      </c>
      <c r="AG6664" s="3" t="s">
        <v>193</v>
      </c>
      <c r="AH6664" s="3">
        <v>552</v>
      </c>
      <c r="AI6664" s="3">
        <v>131</v>
      </c>
      <c r="AJ6664" s="3" t="s">
        <v>3292</v>
      </c>
      <c r="AK6664" s="3">
        <v>4</v>
      </c>
      <c r="AL6664" s="3">
        <v>1055060.588</v>
      </c>
    </row>
    <row r="6665" spans="31:38" x14ac:dyDescent="0.25">
      <c r="AE6665" s="3" t="str">
        <f t="shared" si="182"/>
        <v>RA_562_131_4_202425</v>
      </c>
      <c r="AF6665" s="3">
        <v>202425</v>
      </c>
      <c r="AG6665" s="3" t="s">
        <v>193</v>
      </c>
      <c r="AH6665" s="3">
        <v>562</v>
      </c>
      <c r="AI6665" s="3">
        <v>131</v>
      </c>
      <c r="AJ6665" s="3" t="s">
        <v>3292</v>
      </c>
      <c r="AK6665" s="3">
        <v>4</v>
      </c>
      <c r="AL6665" s="3">
        <v>156583.07799999998</v>
      </c>
    </row>
    <row r="6666" spans="31:38" x14ac:dyDescent="0.25">
      <c r="AE6666" s="3" t="str">
        <f t="shared" si="182"/>
        <v>RA_564_131_4_202425</v>
      </c>
      <c r="AF6666" s="3">
        <v>202425</v>
      </c>
      <c r="AG6666" s="3" t="s">
        <v>193</v>
      </c>
      <c r="AH6666" s="3">
        <v>564</v>
      </c>
      <c r="AI6666" s="3">
        <v>131</v>
      </c>
      <c r="AJ6666" s="3" t="s">
        <v>3292</v>
      </c>
      <c r="AK6666" s="3">
        <v>4</v>
      </c>
      <c r="AL6666" s="3">
        <v>181161.49799999999</v>
      </c>
    </row>
    <row r="6667" spans="31:38" x14ac:dyDescent="0.25">
      <c r="AE6667" s="3" t="str">
        <f t="shared" si="182"/>
        <v>RA_566_131_4_202425</v>
      </c>
      <c r="AF6667" s="3">
        <v>202425</v>
      </c>
      <c r="AG6667" s="3" t="s">
        <v>193</v>
      </c>
      <c r="AH6667" s="3">
        <v>566</v>
      </c>
      <c r="AI6667" s="3">
        <v>131</v>
      </c>
      <c r="AJ6667" s="3" t="s">
        <v>3292</v>
      </c>
      <c r="AK6667" s="3">
        <v>4</v>
      </c>
      <c r="AL6667" s="3">
        <v>214965.473</v>
      </c>
    </row>
    <row r="6668" spans="31:38" x14ac:dyDescent="0.25">
      <c r="AE6668" s="3" t="str">
        <f t="shared" si="182"/>
        <v>RA_568_131_4_202425</v>
      </c>
      <c r="AF6668" s="3">
        <v>202425</v>
      </c>
      <c r="AG6668" s="3" t="s">
        <v>193</v>
      </c>
      <c r="AH6668" s="3">
        <v>568</v>
      </c>
      <c r="AI6668" s="3">
        <v>131</v>
      </c>
      <c r="AJ6668" s="3" t="s">
        <v>3292</v>
      </c>
      <c r="AK6668" s="3">
        <v>4</v>
      </c>
      <c r="AL6668" s="3">
        <v>436038.15399999998</v>
      </c>
    </row>
    <row r="6669" spans="31:38" x14ac:dyDescent="0.25">
      <c r="AE6669" s="3" t="str">
        <f t="shared" si="182"/>
        <v>RA_584_131_4_202425</v>
      </c>
      <c r="AF6669" s="3">
        <v>202425</v>
      </c>
      <c r="AG6669" s="3" t="s">
        <v>193</v>
      </c>
      <c r="AH6669" s="3">
        <v>584</v>
      </c>
      <c r="AI6669" s="3">
        <v>131</v>
      </c>
      <c r="AJ6669" s="3" t="s">
        <v>3292</v>
      </c>
      <c r="AK6669" s="3">
        <v>4</v>
      </c>
      <c r="AL6669" s="3">
        <v>4660</v>
      </c>
    </row>
    <row r="6670" spans="31:38" x14ac:dyDescent="0.25">
      <c r="AE6670" s="3" t="str">
        <f t="shared" si="182"/>
        <v>RA_574_131_4_202425</v>
      </c>
      <c r="AF6670" s="3">
        <v>202425</v>
      </c>
      <c r="AG6670" s="3" t="s">
        <v>193</v>
      </c>
      <c r="AH6670" s="3">
        <v>574</v>
      </c>
      <c r="AI6670" s="3">
        <v>131</v>
      </c>
      <c r="AJ6670" s="3" t="s">
        <v>3292</v>
      </c>
      <c r="AK6670" s="3">
        <v>4</v>
      </c>
      <c r="AL6670" s="3">
        <v>-2163.2670000000071</v>
      </c>
    </row>
    <row r="6671" spans="31:38" x14ac:dyDescent="0.25">
      <c r="AE6671" s="3" t="str">
        <f t="shared" si="182"/>
        <v>RA_582_131_4_202425</v>
      </c>
      <c r="AF6671" s="3">
        <v>202425</v>
      </c>
      <c r="AG6671" s="3" t="s">
        <v>193</v>
      </c>
      <c r="AH6671" s="3">
        <v>582</v>
      </c>
      <c r="AI6671" s="3">
        <v>131</v>
      </c>
      <c r="AJ6671" s="3" t="s">
        <v>3292</v>
      </c>
      <c r="AK6671" s="3">
        <v>4</v>
      </c>
      <c r="AL6671" s="3">
        <v>3982</v>
      </c>
    </row>
    <row r="6672" spans="31:38" x14ac:dyDescent="0.25">
      <c r="AE6672" s="3" t="str">
        <f t="shared" si="182"/>
        <v>RA_545_131_4_202425</v>
      </c>
      <c r="AF6672" s="3">
        <v>202425</v>
      </c>
      <c r="AG6672" s="3" t="s">
        <v>193</v>
      </c>
      <c r="AH6672" s="3">
        <v>545</v>
      </c>
      <c r="AI6672" s="3">
        <v>131</v>
      </c>
      <c r="AJ6672" s="3" t="s">
        <v>3292</v>
      </c>
      <c r="AK6672" s="3">
        <v>4</v>
      </c>
      <c r="AL6672" s="3">
        <v>218545.37974167286</v>
      </c>
    </row>
    <row r="6673" spans="31:38" x14ac:dyDescent="0.25">
      <c r="AE6673" s="3" t="str">
        <f t="shared" si="182"/>
        <v>RA_540_131_4_202425</v>
      </c>
      <c r="AF6673" s="3">
        <v>202425</v>
      </c>
      <c r="AG6673" s="3" t="s">
        <v>193</v>
      </c>
      <c r="AH6673" s="3">
        <v>540</v>
      </c>
      <c r="AI6673" s="3">
        <v>131</v>
      </c>
      <c r="AJ6673" s="3" t="s">
        <v>3292</v>
      </c>
      <c r="AK6673" s="3">
        <v>4</v>
      </c>
      <c r="AL6673" s="3">
        <v>745366.26500000001</v>
      </c>
    </row>
    <row r="6674" spans="31:38" x14ac:dyDescent="0.25">
      <c r="AE6674" s="3" t="str">
        <f t="shared" si="182"/>
        <v>RA_586_131_4_202425</v>
      </c>
      <c r="AF6674" s="3">
        <v>202425</v>
      </c>
      <c r="AG6674" s="3" t="s">
        <v>193</v>
      </c>
      <c r="AH6674" s="3">
        <v>586</v>
      </c>
      <c r="AI6674" s="3">
        <v>131</v>
      </c>
      <c r="AJ6674" s="3" t="s">
        <v>3292</v>
      </c>
      <c r="AK6674" s="3">
        <v>4</v>
      </c>
      <c r="AL6674" s="3">
        <v>7070.3399999999992</v>
      </c>
    </row>
    <row r="6675" spans="31:38" x14ac:dyDescent="0.25">
      <c r="AE6675" s="3" t="str">
        <f t="shared" si="182"/>
        <v>RA_572_131_4_202425</v>
      </c>
      <c r="AF6675" s="3">
        <v>202425</v>
      </c>
      <c r="AG6675" s="3" t="s">
        <v>193</v>
      </c>
      <c r="AH6675" s="3">
        <v>572</v>
      </c>
      <c r="AI6675" s="3">
        <v>131</v>
      </c>
      <c r="AJ6675" s="3" t="s">
        <v>3292</v>
      </c>
      <c r="AK6675" s="3">
        <v>4</v>
      </c>
      <c r="AL6675" s="3">
        <v>-4088.3999999999942</v>
      </c>
    </row>
    <row r="6676" spans="31:38" x14ac:dyDescent="0.25">
      <c r="AE6676" s="3" t="str">
        <f t="shared" si="182"/>
        <v>RA_522_131_4_202425</v>
      </c>
      <c r="AF6676" s="3">
        <v>202425</v>
      </c>
      <c r="AG6676" s="3" t="s">
        <v>193</v>
      </c>
      <c r="AH6676" s="3">
        <v>522</v>
      </c>
      <c r="AI6676" s="3">
        <v>131</v>
      </c>
      <c r="AJ6676" s="3" t="s">
        <v>3292</v>
      </c>
      <c r="AK6676" s="3">
        <v>4</v>
      </c>
      <c r="AL6676" s="3">
        <v>374914.44984967617</v>
      </c>
    </row>
    <row r="6677" spans="31:38" x14ac:dyDescent="0.25">
      <c r="AE6677" s="3" t="str">
        <f t="shared" si="182"/>
        <v>RA_544_131_4_202425</v>
      </c>
      <c r="AF6677" s="3">
        <v>202425</v>
      </c>
      <c r="AG6677" s="3" t="s">
        <v>193</v>
      </c>
      <c r="AH6677" s="3">
        <v>544</v>
      </c>
      <c r="AI6677" s="3">
        <v>131</v>
      </c>
      <c r="AJ6677" s="3" t="s">
        <v>3292</v>
      </c>
      <c r="AK6677" s="3">
        <v>4</v>
      </c>
      <c r="AL6677" s="3">
        <v>548568.68044083787</v>
      </c>
    </row>
    <row r="6678" spans="31:38" x14ac:dyDescent="0.25">
      <c r="AE6678" s="3" t="str">
        <f t="shared" si="182"/>
        <v>RA_512_131_4_202425</v>
      </c>
      <c r="AF6678" s="3">
        <v>202425</v>
      </c>
      <c r="AG6678" s="3" t="s">
        <v>193</v>
      </c>
      <c r="AH6678" s="3">
        <v>512</v>
      </c>
      <c r="AI6678" s="3">
        <v>131</v>
      </c>
      <c r="AJ6678" s="3" t="s">
        <v>3292</v>
      </c>
      <c r="AK6678" s="3">
        <v>4</v>
      </c>
      <c r="AL6678" s="3">
        <v>220250.22300000009</v>
      </c>
    </row>
    <row r="6679" spans="31:38" x14ac:dyDescent="0.25">
      <c r="AE6679" s="3" t="str">
        <f t="shared" si="182"/>
        <v>RA_516_131_4_202425</v>
      </c>
      <c r="AF6679" s="3">
        <v>202425</v>
      </c>
      <c r="AG6679" s="3" t="s">
        <v>193</v>
      </c>
      <c r="AH6679" s="3">
        <v>516</v>
      </c>
      <c r="AI6679" s="3">
        <v>131</v>
      </c>
      <c r="AJ6679" s="3" t="s">
        <v>3292</v>
      </c>
      <c r="AK6679" s="3">
        <v>4</v>
      </c>
      <c r="AL6679" s="3">
        <v>335681.428599059</v>
      </c>
    </row>
    <row r="6680" spans="31:38" x14ac:dyDescent="0.25">
      <c r="AE6680" s="3" t="str">
        <f t="shared" si="182"/>
        <v>RA_520_131_4_202425</v>
      </c>
      <c r="AF6680" s="3">
        <v>202425</v>
      </c>
      <c r="AG6680" s="3" t="s">
        <v>193</v>
      </c>
      <c r="AH6680" s="3">
        <v>520</v>
      </c>
      <c r="AI6680" s="3">
        <v>131</v>
      </c>
      <c r="AJ6680" s="3" t="s">
        <v>3292</v>
      </c>
      <c r="AK6680" s="3">
        <v>4</v>
      </c>
      <c r="AL6680" s="3">
        <v>417882.63100000005</v>
      </c>
    </row>
    <row r="6681" spans="31:38" x14ac:dyDescent="0.25">
      <c r="AE6681" s="3" t="str">
        <f t="shared" si="182"/>
        <v>RA_514_131_4_202425</v>
      </c>
      <c r="AF6681" s="3">
        <v>202425</v>
      </c>
      <c r="AG6681" s="3" t="s">
        <v>193</v>
      </c>
      <c r="AH6681" s="3">
        <v>514</v>
      </c>
      <c r="AI6681" s="3">
        <v>131</v>
      </c>
      <c r="AJ6681" s="3" t="s">
        <v>3292</v>
      </c>
      <c r="AK6681" s="3">
        <v>4</v>
      </c>
      <c r="AL6681" s="3">
        <v>445159.76000000007</v>
      </c>
    </row>
    <row r="6682" spans="31:38" x14ac:dyDescent="0.25">
      <c r="AE6682" s="3" t="str">
        <f t="shared" si="182"/>
        <v>RA_524_131_4_202425</v>
      </c>
      <c r="AF6682" s="3">
        <v>202425</v>
      </c>
      <c r="AG6682" s="3" t="s">
        <v>193</v>
      </c>
      <c r="AH6682" s="3">
        <v>524</v>
      </c>
      <c r="AI6682" s="3">
        <v>131</v>
      </c>
      <c r="AJ6682" s="3" t="s">
        <v>3292</v>
      </c>
      <c r="AK6682" s="3">
        <v>4</v>
      </c>
      <c r="AL6682" s="3">
        <v>387296.57452403667</v>
      </c>
    </row>
    <row r="6683" spans="31:38" x14ac:dyDescent="0.25">
      <c r="AE6683" s="3" t="str">
        <f t="shared" si="182"/>
        <v>RA_526_131_4_202425</v>
      </c>
      <c r="AF6683" s="3">
        <v>202425</v>
      </c>
      <c r="AG6683" s="3" t="s">
        <v>193</v>
      </c>
      <c r="AH6683" s="3">
        <v>526</v>
      </c>
      <c r="AI6683" s="3">
        <v>131</v>
      </c>
      <c r="AJ6683" s="3" t="s">
        <v>3292</v>
      </c>
      <c r="AK6683" s="3">
        <v>4</v>
      </c>
      <c r="AL6683" s="3">
        <v>225981.95524937854</v>
      </c>
    </row>
    <row r="6684" spans="31:38" x14ac:dyDescent="0.25">
      <c r="AE6684" s="3" t="str">
        <f t="shared" si="182"/>
        <v>RA_528_131_4_202425</v>
      </c>
      <c r="AF6684" s="3">
        <v>202425</v>
      </c>
      <c r="AG6684" s="3" t="s">
        <v>193</v>
      </c>
      <c r="AH6684" s="3">
        <v>528</v>
      </c>
      <c r="AI6684" s="3">
        <v>131</v>
      </c>
      <c r="AJ6684" s="3" t="s">
        <v>3292</v>
      </c>
      <c r="AK6684" s="3">
        <v>4</v>
      </c>
      <c r="AL6684" s="3">
        <v>360467.82199999999</v>
      </c>
    </row>
    <row r="6685" spans="31:38" x14ac:dyDescent="0.25">
      <c r="AE6685" s="3" t="str">
        <f t="shared" si="182"/>
        <v>RA_530_131_4_202425</v>
      </c>
      <c r="AF6685" s="3">
        <v>202425</v>
      </c>
      <c r="AG6685" s="3" t="s">
        <v>193</v>
      </c>
      <c r="AH6685" s="3">
        <v>530</v>
      </c>
      <c r="AI6685" s="3">
        <v>131</v>
      </c>
      <c r="AJ6685" s="3" t="s">
        <v>3292</v>
      </c>
      <c r="AK6685" s="3">
        <v>4</v>
      </c>
      <c r="AL6685" s="3">
        <v>570392.58700000017</v>
      </c>
    </row>
    <row r="6686" spans="31:38" x14ac:dyDescent="0.25">
      <c r="AE6686" s="3" t="str">
        <f t="shared" si="182"/>
        <v>RA_532_131_4_202425</v>
      </c>
      <c r="AF6686" s="3">
        <v>202425</v>
      </c>
      <c r="AG6686" s="3" t="s">
        <v>193</v>
      </c>
      <c r="AH6686" s="3">
        <v>532</v>
      </c>
      <c r="AI6686" s="3">
        <v>131</v>
      </c>
      <c r="AJ6686" s="3" t="s">
        <v>3292</v>
      </c>
      <c r="AK6686" s="3">
        <v>4</v>
      </c>
      <c r="AL6686" s="3">
        <v>722252.97100000014</v>
      </c>
    </row>
    <row r="6687" spans="31:38" x14ac:dyDescent="0.25">
      <c r="AE6687" s="3" t="str">
        <f t="shared" si="182"/>
        <v>RA_534_131_4_202425</v>
      </c>
      <c r="AF6687" s="3">
        <v>202425</v>
      </c>
      <c r="AG6687" s="3" t="s">
        <v>193</v>
      </c>
      <c r="AH6687" s="3">
        <v>534</v>
      </c>
      <c r="AI6687" s="3">
        <v>131</v>
      </c>
      <c r="AJ6687" s="3" t="s">
        <v>3292</v>
      </c>
      <c r="AK6687" s="3">
        <v>4</v>
      </c>
      <c r="AL6687" s="3">
        <v>442783.20199999993</v>
      </c>
    </row>
    <row r="6688" spans="31:38" x14ac:dyDescent="0.25">
      <c r="AE6688" s="3" t="str">
        <f t="shared" si="182"/>
        <v>RA_536_131_4_202425</v>
      </c>
      <c r="AF6688" s="3">
        <v>202425</v>
      </c>
      <c r="AG6688" s="3" t="s">
        <v>193</v>
      </c>
      <c r="AH6688" s="3">
        <v>536</v>
      </c>
      <c r="AI6688" s="3">
        <v>131</v>
      </c>
      <c r="AJ6688" s="3" t="s">
        <v>3292</v>
      </c>
      <c r="AK6688" s="3">
        <v>4</v>
      </c>
      <c r="AL6688" s="3">
        <v>433794.96000000008</v>
      </c>
    </row>
    <row r="6689" spans="31:38" x14ac:dyDescent="0.25">
      <c r="AE6689" s="3" t="str">
        <f t="shared" si="182"/>
        <v>RA_538_131_4_202425</v>
      </c>
      <c r="AF6689" s="3">
        <v>202425</v>
      </c>
      <c r="AG6689" s="3" t="s">
        <v>193</v>
      </c>
      <c r="AH6689" s="3">
        <v>538</v>
      </c>
      <c r="AI6689" s="3">
        <v>131</v>
      </c>
      <c r="AJ6689" s="3" t="s">
        <v>3292</v>
      </c>
      <c r="AK6689" s="3">
        <v>4</v>
      </c>
      <c r="AL6689" s="3">
        <v>375200.76705910108</v>
      </c>
    </row>
    <row r="6690" spans="31:38" x14ac:dyDescent="0.25">
      <c r="AE6690" s="3" t="str">
        <f t="shared" si="182"/>
        <v>RA_542_131_4_202425</v>
      </c>
      <c r="AF6690" s="3">
        <v>202425</v>
      </c>
      <c r="AG6690" s="3" t="s">
        <v>193</v>
      </c>
      <c r="AH6690" s="3">
        <v>542</v>
      </c>
      <c r="AI6690" s="3">
        <v>131</v>
      </c>
      <c r="AJ6690" s="3" t="s">
        <v>3292</v>
      </c>
      <c r="AK6690" s="3">
        <v>4</v>
      </c>
      <c r="AL6690" s="3">
        <v>198234.09799999994</v>
      </c>
    </row>
    <row r="6691" spans="31:38" x14ac:dyDescent="0.25">
      <c r="AE6691" s="3" t="str">
        <f t="shared" si="182"/>
        <v>RA_518_131_4_202425</v>
      </c>
      <c r="AF6691" s="3">
        <v>202425</v>
      </c>
      <c r="AG6691" s="3" t="s">
        <v>193</v>
      </c>
      <c r="AH6691" s="3">
        <v>518</v>
      </c>
      <c r="AI6691" s="3">
        <v>131</v>
      </c>
      <c r="AJ6691" s="3" t="s">
        <v>3292</v>
      </c>
      <c r="AK6691" s="3">
        <v>4</v>
      </c>
      <c r="AL6691" s="3">
        <v>306311.47100000002</v>
      </c>
    </row>
    <row r="6692" spans="31:38" x14ac:dyDescent="0.25">
      <c r="AE6692" s="3" t="str">
        <f t="shared" si="182"/>
        <v>RA_582_131_4_202526</v>
      </c>
      <c r="AF6692" s="3">
        <v>202526</v>
      </c>
      <c r="AG6692" s="3" t="s">
        <v>193</v>
      </c>
      <c r="AH6692" s="3">
        <v>582</v>
      </c>
      <c r="AI6692" s="3">
        <v>131</v>
      </c>
      <c r="AJ6692" s="3" t="s">
        <v>3292</v>
      </c>
      <c r="AK6692" s="3">
        <v>4</v>
      </c>
      <c r="AL6692" s="3">
        <v>4202.5079999999998</v>
      </c>
    </row>
    <row r="6693" spans="31:38" x14ac:dyDescent="0.25">
      <c r="AE6693" s="3" t="str">
        <f t="shared" si="182"/>
        <v>RA_546_131_4_202526</v>
      </c>
      <c r="AF6693" s="3">
        <v>202526</v>
      </c>
      <c r="AG6693" s="3" t="s">
        <v>193</v>
      </c>
      <c r="AH6693" s="3">
        <v>546</v>
      </c>
      <c r="AI6693" s="3">
        <v>131</v>
      </c>
      <c r="AJ6693" s="3" t="s">
        <v>3292</v>
      </c>
      <c r="AK6693" s="3">
        <v>4</v>
      </c>
      <c r="AL6693" s="3">
        <v>294434.4087700895</v>
      </c>
    </row>
    <row r="6694" spans="31:38" x14ac:dyDescent="0.25">
      <c r="AE6694" s="3" t="str">
        <f t="shared" si="182"/>
        <v>RA_548_131_4_202526</v>
      </c>
      <c r="AF6694" s="3">
        <v>202526</v>
      </c>
      <c r="AG6694" s="3" t="s">
        <v>193</v>
      </c>
      <c r="AH6694" s="3">
        <v>548</v>
      </c>
      <c r="AI6694" s="3">
        <v>131</v>
      </c>
      <c r="AJ6694" s="3" t="s">
        <v>3292</v>
      </c>
      <c r="AK6694" s="3">
        <v>4</v>
      </c>
      <c r="AL6694" s="3">
        <v>263436.11</v>
      </c>
    </row>
    <row r="6695" spans="31:38" x14ac:dyDescent="0.25">
      <c r="AE6695" s="3" t="str">
        <f t="shared" si="182"/>
        <v>RA_550_131_4_202526</v>
      </c>
      <c r="AF6695" s="3">
        <v>202526</v>
      </c>
      <c r="AG6695" s="3" t="s">
        <v>193</v>
      </c>
      <c r="AH6695" s="3">
        <v>550</v>
      </c>
      <c r="AI6695" s="3">
        <v>131</v>
      </c>
      <c r="AJ6695" s="3" t="s">
        <v>3292</v>
      </c>
      <c r="AK6695" s="3">
        <v>4</v>
      </c>
      <c r="AL6695" s="3">
        <v>507514.44000000012</v>
      </c>
    </row>
    <row r="6696" spans="31:38" x14ac:dyDescent="0.25">
      <c r="AE6696" s="3" t="str">
        <f t="shared" si="182"/>
        <v>RA_552_131_4_202526</v>
      </c>
      <c r="AF6696" s="3">
        <v>202526</v>
      </c>
      <c r="AG6696" s="3" t="s">
        <v>193</v>
      </c>
      <c r="AH6696" s="3">
        <v>552</v>
      </c>
      <c r="AI6696" s="3">
        <v>131</v>
      </c>
      <c r="AJ6696" s="3" t="s">
        <v>3292</v>
      </c>
      <c r="AK6696" s="3">
        <v>4</v>
      </c>
      <c r="AL6696" s="3">
        <v>1129262.6700000002</v>
      </c>
    </row>
    <row r="6697" spans="31:38" x14ac:dyDescent="0.25">
      <c r="AE6697" s="3" t="str">
        <f t="shared" si="182"/>
        <v>RA_562_131_4_202526</v>
      </c>
      <c r="AF6697" s="3">
        <v>202526</v>
      </c>
      <c r="AG6697" s="3" t="s">
        <v>193</v>
      </c>
      <c r="AH6697" s="3">
        <v>562</v>
      </c>
      <c r="AI6697" s="3">
        <v>131</v>
      </c>
      <c r="AJ6697" s="3" t="s">
        <v>3292</v>
      </c>
      <c r="AK6697" s="3">
        <v>4</v>
      </c>
      <c r="AL6697" s="3">
        <v>170897.522</v>
      </c>
    </row>
    <row r="6698" spans="31:38" x14ac:dyDescent="0.25">
      <c r="AE6698" s="3" t="str">
        <f t="shared" si="182"/>
        <v>RA_564_131_4_202526</v>
      </c>
      <c r="AF6698" s="3">
        <v>202526</v>
      </c>
      <c r="AG6698" s="3" t="s">
        <v>193</v>
      </c>
      <c r="AH6698" s="3">
        <v>564</v>
      </c>
      <c r="AI6698" s="3">
        <v>131</v>
      </c>
      <c r="AJ6698" s="3" t="s">
        <v>3292</v>
      </c>
      <c r="AK6698" s="3">
        <v>4</v>
      </c>
      <c r="AL6698" s="3">
        <v>197527.45899999997</v>
      </c>
    </row>
    <row r="6699" spans="31:38" x14ac:dyDescent="0.25">
      <c r="AE6699" s="3" t="str">
        <f t="shared" si="182"/>
        <v>RA_566_131_4_202526</v>
      </c>
      <c r="AF6699" s="3">
        <v>202526</v>
      </c>
      <c r="AG6699" s="3" t="s">
        <v>193</v>
      </c>
      <c r="AH6699" s="3">
        <v>566</v>
      </c>
      <c r="AI6699" s="3">
        <v>131</v>
      </c>
      <c r="AJ6699" s="3" t="s">
        <v>3292</v>
      </c>
      <c r="AK6699" s="3">
        <v>4</v>
      </c>
      <c r="AL6699" s="3">
        <v>231874.72099999999</v>
      </c>
    </row>
    <row r="6700" spans="31:38" x14ac:dyDescent="0.25">
      <c r="AE6700" s="3" t="str">
        <f t="shared" si="182"/>
        <v>RA_568_131_4_202526</v>
      </c>
      <c r="AF6700" s="3">
        <v>202526</v>
      </c>
      <c r="AG6700" s="3" t="s">
        <v>193</v>
      </c>
      <c r="AH6700" s="3">
        <v>568</v>
      </c>
      <c r="AI6700" s="3">
        <v>131</v>
      </c>
      <c r="AJ6700" s="3" t="s">
        <v>3292</v>
      </c>
      <c r="AK6700" s="3">
        <v>4</v>
      </c>
      <c r="AL6700" s="3">
        <v>463167.28599999996</v>
      </c>
    </row>
    <row r="6701" spans="31:38" x14ac:dyDescent="0.25">
      <c r="AE6701" s="3" t="str">
        <f t="shared" si="182"/>
        <v>RA_572_131_4_202526</v>
      </c>
      <c r="AF6701" s="3">
        <v>202526</v>
      </c>
      <c r="AG6701" s="3" t="s">
        <v>193</v>
      </c>
      <c r="AH6701" s="3">
        <v>572</v>
      </c>
      <c r="AI6701" s="3">
        <v>131</v>
      </c>
      <c r="AJ6701" s="3" t="s">
        <v>3292</v>
      </c>
      <c r="AK6701" s="3">
        <v>4</v>
      </c>
      <c r="AL6701" s="3">
        <v>-4079</v>
      </c>
    </row>
    <row r="6702" spans="31:38" x14ac:dyDescent="0.25">
      <c r="AE6702" s="3" t="str">
        <f t="shared" si="182"/>
        <v>RA_576_131_4_202526</v>
      </c>
      <c r="AF6702" s="3">
        <v>202526</v>
      </c>
      <c r="AG6702" s="3" t="s">
        <v>193</v>
      </c>
      <c r="AH6702" s="3">
        <v>576</v>
      </c>
      <c r="AI6702" s="3">
        <v>131</v>
      </c>
      <c r="AJ6702" s="3" t="s">
        <v>3292</v>
      </c>
      <c r="AK6702" s="3">
        <v>4</v>
      </c>
      <c r="AL6702" s="3">
        <v>-5870.9804660289956</v>
      </c>
    </row>
    <row r="6703" spans="31:38" x14ac:dyDescent="0.25">
      <c r="AE6703" s="3" t="str">
        <f t="shared" si="182"/>
        <v>RA_584_131_4_202526</v>
      </c>
      <c r="AF6703" s="3">
        <v>202526</v>
      </c>
      <c r="AG6703" s="3" t="s">
        <v>193</v>
      </c>
      <c r="AH6703" s="3">
        <v>584</v>
      </c>
      <c r="AI6703" s="3">
        <v>131</v>
      </c>
      <c r="AJ6703" s="3" t="s">
        <v>3292</v>
      </c>
      <c r="AK6703" s="3">
        <v>4</v>
      </c>
      <c r="AL6703" s="3">
        <v>4881</v>
      </c>
    </row>
    <row r="6704" spans="31:38" x14ac:dyDescent="0.25">
      <c r="AE6704" s="3" t="str">
        <f t="shared" si="182"/>
        <v>RA_544_131_4_202526</v>
      </c>
      <c r="AF6704" s="3">
        <v>202526</v>
      </c>
      <c r="AG6704" s="3" t="s">
        <v>193</v>
      </c>
      <c r="AH6704" s="3">
        <v>544</v>
      </c>
      <c r="AI6704" s="3">
        <v>131</v>
      </c>
      <c r="AJ6704" s="3" t="s">
        <v>3292</v>
      </c>
      <c r="AK6704" s="3">
        <v>4</v>
      </c>
      <c r="AL6704" s="3">
        <v>555720.6187083472</v>
      </c>
    </row>
    <row r="6705" spans="31:38" x14ac:dyDescent="0.25">
      <c r="AE6705" s="3" t="str">
        <f t="shared" si="182"/>
        <v>RA_542_131_4_202526</v>
      </c>
      <c r="AF6705" s="3">
        <v>202526</v>
      </c>
      <c r="AG6705" s="3" t="s">
        <v>193</v>
      </c>
      <c r="AH6705" s="3">
        <v>542</v>
      </c>
      <c r="AI6705" s="3">
        <v>131</v>
      </c>
      <c r="AJ6705" s="3" t="s">
        <v>3292</v>
      </c>
      <c r="AK6705" s="3">
        <v>4</v>
      </c>
      <c r="AL6705" s="3">
        <v>208049.94287000006</v>
      </c>
    </row>
    <row r="6706" spans="31:38" x14ac:dyDescent="0.25">
      <c r="AE6706" s="3" t="str">
        <f t="shared" si="182"/>
        <v>RA_574_131_4_202526</v>
      </c>
      <c r="AF6706" s="3">
        <v>202526</v>
      </c>
      <c r="AG6706" s="3" t="s">
        <v>193</v>
      </c>
      <c r="AH6706" s="3">
        <v>574</v>
      </c>
      <c r="AI6706" s="3">
        <v>131</v>
      </c>
      <c r="AJ6706" s="3" t="s">
        <v>3292</v>
      </c>
      <c r="AK6706" s="3">
        <v>4</v>
      </c>
      <c r="AL6706" s="3">
        <v>-3319.7540000000008</v>
      </c>
    </row>
    <row r="6707" spans="31:38" x14ac:dyDescent="0.25">
      <c r="AE6707" s="3" t="str">
        <f t="shared" si="182"/>
        <v>RA_514_131_4_202526</v>
      </c>
      <c r="AF6707" s="3">
        <v>202526</v>
      </c>
      <c r="AG6707" s="3" t="s">
        <v>193</v>
      </c>
      <c r="AH6707" s="3">
        <v>514</v>
      </c>
      <c r="AI6707" s="3">
        <v>131</v>
      </c>
      <c r="AJ6707" s="3" t="s">
        <v>3292</v>
      </c>
      <c r="AK6707" s="3">
        <v>4</v>
      </c>
      <c r="AL6707" s="3">
        <v>451670.23100000009</v>
      </c>
    </row>
    <row r="6708" spans="31:38" x14ac:dyDescent="0.25">
      <c r="AE6708" s="3" t="str">
        <f t="shared" si="182"/>
        <v>RA_545_131_4_202526</v>
      </c>
      <c r="AF6708" s="3">
        <v>202526</v>
      </c>
      <c r="AG6708" s="3" t="s">
        <v>193</v>
      </c>
      <c r="AH6708" s="3">
        <v>545</v>
      </c>
      <c r="AI6708" s="3">
        <v>131</v>
      </c>
      <c r="AJ6708" s="3" t="s">
        <v>3292</v>
      </c>
      <c r="AK6708" s="3">
        <v>4</v>
      </c>
      <c r="AL6708" s="3">
        <v>231006.47000000003</v>
      </c>
    </row>
    <row r="6709" spans="31:38" x14ac:dyDescent="0.25">
      <c r="AE6709" s="3" t="str">
        <f t="shared" si="182"/>
        <v>RA_512_131_4_202526</v>
      </c>
      <c r="AF6709" s="3">
        <v>202526</v>
      </c>
      <c r="AG6709" s="3" t="s">
        <v>193</v>
      </c>
      <c r="AH6709" s="3">
        <v>512</v>
      </c>
      <c r="AI6709" s="3">
        <v>131</v>
      </c>
      <c r="AJ6709" s="3" t="s">
        <v>3292</v>
      </c>
      <c r="AK6709" s="3">
        <v>4</v>
      </c>
      <c r="AL6709" s="3">
        <v>235881.53320000003</v>
      </c>
    </row>
    <row r="6710" spans="31:38" x14ac:dyDescent="0.25">
      <c r="AE6710" s="3" t="str">
        <f t="shared" si="182"/>
        <v>RA_586_131_4_202526</v>
      </c>
      <c r="AF6710" s="3">
        <v>202526</v>
      </c>
      <c r="AG6710" s="3" t="s">
        <v>193</v>
      </c>
      <c r="AH6710" s="3">
        <v>586</v>
      </c>
      <c r="AI6710" s="3">
        <v>131</v>
      </c>
      <c r="AJ6710" s="3" t="s">
        <v>3292</v>
      </c>
      <c r="AK6710" s="3">
        <v>4</v>
      </c>
      <c r="AL6710" s="3">
        <v>6798.2129999999979</v>
      </c>
    </row>
    <row r="6711" spans="31:38" x14ac:dyDescent="0.25">
      <c r="AE6711" s="3" t="str">
        <f t="shared" si="182"/>
        <v>RA_516_131_4_202526</v>
      </c>
      <c r="AF6711" s="3">
        <v>202526</v>
      </c>
      <c r="AG6711" s="3" t="s">
        <v>193</v>
      </c>
      <c r="AH6711" s="3">
        <v>516</v>
      </c>
      <c r="AI6711" s="3">
        <v>131</v>
      </c>
      <c r="AJ6711" s="3" t="s">
        <v>3292</v>
      </c>
      <c r="AK6711" s="3">
        <v>4</v>
      </c>
      <c r="AL6711" s="3">
        <v>363777.87799999985</v>
      </c>
    </row>
    <row r="6712" spans="31:38" x14ac:dyDescent="0.25">
      <c r="AE6712" s="3" t="str">
        <f t="shared" si="182"/>
        <v>RA_518_131_4_202526</v>
      </c>
      <c r="AF6712" s="3">
        <v>202526</v>
      </c>
      <c r="AG6712" s="3" t="s">
        <v>193</v>
      </c>
      <c r="AH6712" s="3">
        <v>518</v>
      </c>
      <c r="AI6712" s="3">
        <v>131</v>
      </c>
      <c r="AJ6712" s="3" t="s">
        <v>3292</v>
      </c>
      <c r="AK6712" s="3">
        <v>4</v>
      </c>
      <c r="AL6712" s="3">
        <v>301262.47008160927</v>
      </c>
    </row>
    <row r="6713" spans="31:38" x14ac:dyDescent="0.25">
      <c r="AE6713" s="3" t="str">
        <f t="shared" si="182"/>
        <v>RA_520_131_4_202526</v>
      </c>
      <c r="AF6713" s="3">
        <v>202526</v>
      </c>
      <c r="AG6713" s="3" t="s">
        <v>193</v>
      </c>
      <c r="AH6713" s="3">
        <v>520</v>
      </c>
      <c r="AI6713" s="3">
        <v>131</v>
      </c>
      <c r="AJ6713" s="3" t="s">
        <v>3292</v>
      </c>
      <c r="AK6713" s="3">
        <v>4</v>
      </c>
      <c r="AL6713" s="3">
        <v>446012.85884003737</v>
      </c>
    </row>
    <row r="6714" spans="31:38" x14ac:dyDescent="0.25">
      <c r="AE6714" s="3" t="str">
        <f t="shared" si="182"/>
        <v>RA_522_131_4_202526</v>
      </c>
      <c r="AF6714" s="3">
        <v>202526</v>
      </c>
      <c r="AG6714" s="3" t="s">
        <v>193</v>
      </c>
      <c r="AH6714" s="3">
        <v>522</v>
      </c>
      <c r="AI6714" s="3">
        <v>131</v>
      </c>
      <c r="AJ6714" s="3" t="s">
        <v>3292</v>
      </c>
      <c r="AK6714" s="3">
        <v>4</v>
      </c>
      <c r="AL6714" s="3">
        <v>400402.7900000001</v>
      </c>
    </row>
    <row r="6715" spans="31:38" x14ac:dyDescent="0.25">
      <c r="AE6715" s="3" t="str">
        <f t="shared" si="182"/>
        <v>RA_524_131_4_202526</v>
      </c>
      <c r="AF6715" s="3">
        <v>202526</v>
      </c>
      <c r="AG6715" s="3" t="s">
        <v>193</v>
      </c>
      <c r="AH6715" s="3">
        <v>524</v>
      </c>
      <c r="AI6715" s="3">
        <v>131</v>
      </c>
      <c r="AJ6715" s="3" t="s">
        <v>3292</v>
      </c>
      <c r="AK6715" s="3">
        <v>4</v>
      </c>
      <c r="AL6715" s="3">
        <v>421839.93120889296</v>
      </c>
    </row>
    <row r="6716" spans="31:38" x14ac:dyDescent="0.25">
      <c r="AE6716" s="3" t="str">
        <f t="shared" si="182"/>
        <v>RA_540_131_4_202526</v>
      </c>
      <c r="AF6716" s="3">
        <v>202526</v>
      </c>
      <c r="AG6716" s="3" t="s">
        <v>193</v>
      </c>
      <c r="AH6716" s="3">
        <v>540</v>
      </c>
      <c r="AI6716" s="3">
        <v>131</v>
      </c>
      <c r="AJ6716" s="3" t="s">
        <v>3292</v>
      </c>
      <c r="AK6716" s="3">
        <v>4</v>
      </c>
      <c r="AL6716" s="3">
        <v>795573.61800000025</v>
      </c>
    </row>
    <row r="6717" spans="31:38" x14ac:dyDescent="0.25">
      <c r="AE6717" s="3" t="str">
        <f t="shared" si="182"/>
        <v>RA_528_131_4_202526</v>
      </c>
      <c r="AF6717" s="3">
        <v>202526</v>
      </c>
      <c r="AG6717" s="3" t="s">
        <v>193</v>
      </c>
      <c r="AH6717" s="3">
        <v>528</v>
      </c>
      <c r="AI6717" s="3">
        <v>131</v>
      </c>
      <c r="AJ6717" s="3" t="s">
        <v>3292</v>
      </c>
      <c r="AK6717" s="3">
        <v>4</v>
      </c>
      <c r="AL6717" s="3">
        <v>376046.83500000002</v>
      </c>
    </row>
    <row r="6718" spans="31:38" x14ac:dyDescent="0.25">
      <c r="AE6718" s="3" t="str">
        <f t="shared" si="182"/>
        <v>RA_530_131_4_202526</v>
      </c>
      <c r="AF6718" s="3">
        <v>202526</v>
      </c>
      <c r="AG6718" s="3" t="s">
        <v>193</v>
      </c>
      <c r="AH6718" s="3">
        <v>530</v>
      </c>
      <c r="AI6718" s="3">
        <v>131</v>
      </c>
      <c r="AJ6718" s="3" t="s">
        <v>3292</v>
      </c>
      <c r="AK6718" s="3">
        <v>4</v>
      </c>
      <c r="AL6718" s="3">
        <v>608244.57099999988</v>
      </c>
    </row>
    <row r="6719" spans="31:38" x14ac:dyDescent="0.25">
      <c r="AE6719" s="3" t="str">
        <f t="shared" si="182"/>
        <v>RA_532_131_4_202526</v>
      </c>
      <c r="AF6719" s="3">
        <v>202526</v>
      </c>
      <c r="AG6719" s="3" t="s">
        <v>193</v>
      </c>
      <c r="AH6719" s="3">
        <v>532</v>
      </c>
      <c r="AI6719" s="3">
        <v>131</v>
      </c>
      <c r="AJ6719" s="3" t="s">
        <v>3292</v>
      </c>
      <c r="AK6719" s="3">
        <v>4</v>
      </c>
      <c r="AL6719" s="3">
        <v>803660.35700000019</v>
      </c>
    </row>
    <row r="6720" spans="31:38" x14ac:dyDescent="0.25">
      <c r="AE6720" s="3" t="str">
        <f t="shared" si="182"/>
        <v>RA_534_131_4_202526</v>
      </c>
      <c r="AF6720" s="3">
        <v>202526</v>
      </c>
      <c r="AG6720" s="3" t="s">
        <v>193</v>
      </c>
      <c r="AH6720" s="3">
        <v>534</v>
      </c>
      <c r="AI6720" s="3">
        <v>131</v>
      </c>
      <c r="AJ6720" s="3" t="s">
        <v>3292</v>
      </c>
      <c r="AK6720" s="3">
        <v>4</v>
      </c>
      <c r="AL6720" s="3">
        <v>484989.42299999989</v>
      </c>
    </row>
    <row r="6721" spans="31:38" x14ac:dyDescent="0.25">
      <c r="AE6721" s="3" t="str">
        <f t="shared" si="182"/>
        <v>RA_536_131_4_202526</v>
      </c>
      <c r="AF6721" s="3">
        <v>202526</v>
      </c>
      <c r="AG6721" s="3" t="s">
        <v>193</v>
      </c>
      <c r="AH6721" s="3">
        <v>536</v>
      </c>
      <c r="AI6721" s="3">
        <v>131</v>
      </c>
      <c r="AJ6721" s="3" t="s">
        <v>3292</v>
      </c>
      <c r="AK6721" s="3">
        <v>4</v>
      </c>
      <c r="AL6721" s="3">
        <v>465451.93699999998</v>
      </c>
    </row>
    <row r="6722" spans="31:38" x14ac:dyDescent="0.25">
      <c r="AE6722" s="3" t="str">
        <f t="shared" si="182"/>
        <v>RA_538_131_4_202526</v>
      </c>
      <c r="AF6722" s="3">
        <v>202526</v>
      </c>
      <c r="AG6722" s="3" t="s">
        <v>193</v>
      </c>
      <c r="AH6722" s="3">
        <v>538</v>
      </c>
      <c r="AI6722" s="3">
        <v>131</v>
      </c>
      <c r="AJ6722" s="3" t="s">
        <v>3292</v>
      </c>
      <c r="AK6722" s="3">
        <v>4</v>
      </c>
      <c r="AL6722" s="3">
        <v>393894.32685044932</v>
      </c>
    </row>
    <row r="6723" spans="31:38" x14ac:dyDescent="0.25">
      <c r="AE6723" s="3" t="str">
        <f t="shared" si="182"/>
        <v>RA_526_131_4_202526</v>
      </c>
      <c r="AF6723" s="3">
        <v>202526</v>
      </c>
      <c r="AG6723" s="3" t="s">
        <v>193</v>
      </c>
      <c r="AH6723" s="3">
        <v>526</v>
      </c>
      <c r="AI6723" s="3">
        <v>131</v>
      </c>
      <c r="AJ6723" s="3" t="s">
        <v>3292</v>
      </c>
      <c r="AK6723" s="3">
        <v>4</v>
      </c>
      <c r="AL6723" s="3">
        <v>236485.51400000002</v>
      </c>
    </row>
    <row r="6724" spans="31:38" x14ac:dyDescent="0.25">
      <c r="AE6724" s="3" t="str">
        <f t="shared" ref="AE6724:AE6787" si="183">AG6724&amp;"_"&amp;AH6724&amp;"_"&amp;AI6724&amp;"_"&amp;AK6724&amp;"_"&amp;AF6724</f>
        <v>RA_564_132_4_202425</v>
      </c>
      <c r="AF6724" s="3">
        <v>202425</v>
      </c>
      <c r="AG6724" s="3" t="s">
        <v>193</v>
      </c>
      <c r="AH6724" s="3">
        <v>564</v>
      </c>
      <c r="AI6724" s="3">
        <v>132</v>
      </c>
      <c r="AJ6724" s="3" t="s">
        <v>210</v>
      </c>
      <c r="AK6724" s="3">
        <v>4</v>
      </c>
      <c r="AL6724" s="3">
        <v>0</v>
      </c>
    </row>
    <row r="6725" spans="31:38" x14ac:dyDescent="0.25">
      <c r="AE6725" s="3" t="str">
        <f t="shared" si="183"/>
        <v>RA_545_132_4_202425</v>
      </c>
      <c r="AF6725" s="3">
        <v>202425</v>
      </c>
      <c r="AG6725" s="3" t="s">
        <v>193</v>
      </c>
      <c r="AH6725" s="3">
        <v>545</v>
      </c>
      <c r="AI6725" s="3">
        <v>132</v>
      </c>
      <c r="AJ6725" s="3" t="s">
        <v>210</v>
      </c>
      <c r="AK6725" s="3">
        <v>4</v>
      </c>
      <c r="AL6725" s="3">
        <v>0</v>
      </c>
    </row>
    <row r="6726" spans="31:38" x14ac:dyDescent="0.25">
      <c r="AE6726" s="3" t="str">
        <f t="shared" si="183"/>
        <v>RA_546_132_4_202425</v>
      </c>
      <c r="AF6726" s="3">
        <v>202425</v>
      </c>
      <c r="AG6726" s="3" t="s">
        <v>193</v>
      </c>
      <c r="AH6726" s="3">
        <v>546</v>
      </c>
      <c r="AI6726" s="3">
        <v>132</v>
      </c>
      <c r="AJ6726" s="3" t="s">
        <v>210</v>
      </c>
      <c r="AK6726" s="3">
        <v>4</v>
      </c>
      <c r="AL6726" s="3">
        <v>0</v>
      </c>
    </row>
    <row r="6727" spans="31:38" x14ac:dyDescent="0.25">
      <c r="AE6727" s="3" t="str">
        <f t="shared" si="183"/>
        <v>RA_548_132_4_202425</v>
      </c>
      <c r="AF6727" s="3">
        <v>202425</v>
      </c>
      <c r="AG6727" s="3" t="s">
        <v>193</v>
      </c>
      <c r="AH6727" s="3">
        <v>548</v>
      </c>
      <c r="AI6727" s="3">
        <v>132</v>
      </c>
      <c r="AJ6727" s="3" t="s">
        <v>210</v>
      </c>
      <c r="AK6727" s="3">
        <v>4</v>
      </c>
      <c r="AL6727" s="3">
        <v>0</v>
      </c>
    </row>
    <row r="6728" spans="31:38" x14ac:dyDescent="0.25">
      <c r="AE6728" s="3" t="str">
        <f t="shared" si="183"/>
        <v>RA_550_132_4_202425</v>
      </c>
      <c r="AF6728" s="3">
        <v>202425</v>
      </c>
      <c r="AG6728" s="3" t="s">
        <v>193</v>
      </c>
      <c r="AH6728" s="3">
        <v>550</v>
      </c>
      <c r="AI6728" s="3">
        <v>132</v>
      </c>
      <c r="AJ6728" s="3" t="s">
        <v>210</v>
      </c>
      <c r="AK6728" s="3">
        <v>4</v>
      </c>
      <c r="AL6728" s="3">
        <v>0</v>
      </c>
    </row>
    <row r="6729" spans="31:38" x14ac:dyDescent="0.25">
      <c r="AE6729" s="3" t="str">
        <f t="shared" si="183"/>
        <v>RA_552_132_4_202425</v>
      </c>
      <c r="AF6729" s="3">
        <v>202425</v>
      </c>
      <c r="AG6729" s="3" t="s">
        <v>193</v>
      </c>
      <c r="AH6729" s="3">
        <v>552</v>
      </c>
      <c r="AI6729" s="3">
        <v>132</v>
      </c>
      <c r="AJ6729" s="3" t="s">
        <v>210</v>
      </c>
      <c r="AK6729" s="3">
        <v>4</v>
      </c>
      <c r="AL6729" s="3">
        <v>0</v>
      </c>
    </row>
    <row r="6730" spans="31:38" x14ac:dyDescent="0.25">
      <c r="AE6730" s="3" t="str">
        <f t="shared" si="183"/>
        <v>RA_562_132_4_202425</v>
      </c>
      <c r="AF6730" s="3">
        <v>202425</v>
      </c>
      <c r="AG6730" s="3" t="s">
        <v>193</v>
      </c>
      <c r="AH6730" s="3">
        <v>562</v>
      </c>
      <c r="AI6730" s="3">
        <v>132</v>
      </c>
      <c r="AJ6730" s="3" t="s">
        <v>210</v>
      </c>
      <c r="AK6730" s="3">
        <v>4</v>
      </c>
      <c r="AL6730" s="3">
        <v>0</v>
      </c>
    </row>
    <row r="6731" spans="31:38" x14ac:dyDescent="0.25">
      <c r="AE6731" s="3" t="str">
        <f t="shared" si="183"/>
        <v>RA_566_132_4_202425</v>
      </c>
      <c r="AF6731" s="3">
        <v>202425</v>
      </c>
      <c r="AG6731" s="3" t="s">
        <v>193</v>
      </c>
      <c r="AH6731" s="3">
        <v>566</v>
      </c>
      <c r="AI6731" s="3">
        <v>132</v>
      </c>
      <c r="AJ6731" s="3" t="s">
        <v>210</v>
      </c>
      <c r="AK6731" s="3">
        <v>4</v>
      </c>
      <c r="AL6731" s="3">
        <v>0</v>
      </c>
    </row>
    <row r="6732" spans="31:38" x14ac:dyDescent="0.25">
      <c r="AE6732" s="3" t="str">
        <f t="shared" si="183"/>
        <v>RA_568_132_4_202425</v>
      </c>
      <c r="AF6732" s="3">
        <v>202425</v>
      </c>
      <c r="AG6732" s="3" t="s">
        <v>193</v>
      </c>
      <c r="AH6732" s="3">
        <v>568</v>
      </c>
      <c r="AI6732" s="3">
        <v>132</v>
      </c>
      <c r="AJ6732" s="3" t="s">
        <v>210</v>
      </c>
      <c r="AK6732" s="3">
        <v>4</v>
      </c>
      <c r="AL6732" s="3">
        <v>0</v>
      </c>
    </row>
    <row r="6733" spans="31:38" x14ac:dyDescent="0.25">
      <c r="AE6733" s="3" t="str">
        <f t="shared" si="183"/>
        <v>RA_572_132_4_202425</v>
      </c>
      <c r="AF6733" s="3">
        <v>202425</v>
      </c>
      <c r="AG6733" s="3" t="s">
        <v>193</v>
      </c>
      <c r="AH6733" s="3">
        <v>572</v>
      </c>
      <c r="AI6733" s="3">
        <v>132</v>
      </c>
      <c r="AJ6733" s="3" t="s">
        <v>210</v>
      </c>
      <c r="AK6733" s="3">
        <v>4</v>
      </c>
      <c r="AL6733" s="3">
        <v>0</v>
      </c>
    </row>
    <row r="6734" spans="31:38" x14ac:dyDescent="0.25">
      <c r="AE6734" s="3" t="str">
        <f t="shared" si="183"/>
        <v>RA_586_132_4_202425</v>
      </c>
      <c r="AF6734" s="3">
        <v>202425</v>
      </c>
      <c r="AG6734" s="3" t="s">
        <v>193</v>
      </c>
      <c r="AH6734" s="3">
        <v>586</v>
      </c>
      <c r="AI6734" s="3">
        <v>132</v>
      </c>
      <c r="AJ6734" s="3" t="s">
        <v>210</v>
      </c>
      <c r="AK6734" s="3">
        <v>4</v>
      </c>
      <c r="AL6734" s="3">
        <v>0</v>
      </c>
    </row>
    <row r="6735" spans="31:38" x14ac:dyDescent="0.25">
      <c r="AE6735" s="3" t="str">
        <f t="shared" si="183"/>
        <v>RA_576_132_4_202425</v>
      </c>
      <c r="AF6735" s="3">
        <v>202425</v>
      </c>
      <c r="AG6735" s="3" t="s">
        <v>193</v>
      </c>
      <c r="AH6735" s="3">
        <v>576</v>
      </c>
      <c r="AI6735" s="3">
        <v>132</v>
      </c>
      <c r="AJ6735" s="3" t="s">
        <v>210</v>
      </c>
      <c r="AK6735" s="3">
        <v>4</v>
      </c>
      <c r="AL6735" s="3">
        <v>0</v>
      </c>
    </row>
    <row r="6736" spans="31:38" x14ac:dyDescent="0.25">
      <c r="AE6736" s="3" t="str">
        <f t="shared" si="183"/>
        <v>RA_574_132_4_202425</v>
      </c>
      <c r="AF6736" s="3">
        <v>202425</v>
      </c>
      <c r="AG6736" s="3" t="s">
        <v>193</v>
      </c>
      <c r="AH6736" s="3">
        <v>574</v>
      </c>
      <c r="AI6736" s="3">
        <v>132</v>
      </c>
      <c r="AJ6736" s="3" t="s">
        <v>210</v>
      </c>
      <c r="AK6736" s="3">
        <v>4</v>
      </c>
      <c r="AL6736" s="3">
        <v>0</v>
      </c>
    </row>
    <row r="6737" spans="31:38" x14ac:dyDescent="0.25">
      <c r="AE6737" s="3" t="str">
        <f t="shared" si="183"/>
        <v>RA_544_132_4_202425</v>
      </c>
      <c r="AF6737" s="3">
        <v>202425</v>
      </c>
      <c r="AG6737" s="3" t="s">
        <v>193</v>
      </c>
      <c r="AH6737" s="3">
        <v>544</v>
      </c>
      <c r="AI6737" s="3">
        <v>132</v>
      </c>
      <c r="AJ6737" s="3" t="s">
        <v>210</v>
      </c>
      <c r="AK6737" s="3">
        <v>4</v>
      </c>
      <c r="AL6737" s="3">
        <v>0</v>
      </c>
    </row>
    <row r="6738" spans="31:38" x14ac:dyDescent="0.25">
      <c r="AE6738" s="3" t="str">
        <f t="shared" si="183"/>
        <v>RA_584_132_4_202425</v>
      </c>
      <c r="AF6738" s="3">
        <v>202425</v>
      </c>
      <c r="AG6738" s="3" t="s">
        <v>193</v>
      </c>
      <c r="AH6738" s="3">
        <v>584</v>
      </c>
      <c r="AI6738" s="3">
        <v>132</v>
      </c>
      <c r="AJ6738" s="3" t="s">
        <v>210</v>
      </c>
      <c r="AK6738" s="3">
        <v>4</v>
      </c>
      <c r="AL6738" s="3">
        <v>0</v>
      </c>
    </row>
    <row r="6739" spans="31:38" x14ac:dyDescent="0.25">
      <c r="AE6739" s="3" t="str">
        <f t="shared" si="183"/>
        <v>RA_512_132_4_202425</v>
      </c>
      <c r="AF6739" s="3">
        <v>202425</v>
      </c>
      <c r="AG6739" s="3" t="s">
        <v>193</v>
      </c>
      <c r="AH6739" s="3">
        <v>512</v>
      </c>
      <c r="AI6739" s="3">
        <v>132</v>
      </c>
      <c r="AJ6739" s="3" t="s">
        <v>210</v>
      </c>
      <c r="AK6739" s="3">
        <v>4</v>
      </c>
      <c r="AL6739" s="3">
        <v>0</v>
      </c>
    </row>
    <row r="6740" spans="31:38" x14ac:dyDescent="0.25">
      <c r="AE6740" s="3" t="str">
        <f t="shared" si="183"/>
        <v>RA_542_132_4_202425</v>
      </c>
      <c r="AF6740" s="3">
        <v>202425</v>
      </c>
      <c r="AG6740" s="3" t="s">
        <v>193</v>
      </c>
      <c r="AH6740" s="3">
        <v>542</v>
      </c>
      <c r="AI6740" s="3">
        <v>132</v>
      </c>
      <c r="AJ6740" s="3" t="s">
        <v>210</v>
      </c>
      <c r="AK6740" s="3">
        <v>4</v>
      </c>
      <c r="AL6740" s="3">
        <v>100</v>
      </c>
    </row>
    <row r="6741" spans="31:38" x14ac:dyDescent="0.25">
      <c r="AE6741" s="3" t="str">
        <f t="shared" si="183"/>
        <v>RA_514_132_4_202425</v>
      </c>
      <c r="AF6741" s="3">
        <v>202425</v>
      </c>
      <c r="AG6741" s="3" t="s">
        <v>193</v>
      </c>
      <c r="AH6741" s="3">
        <v>514</v>
      </c>
      <c r="AI6741" s="3">
        <v>132</v>
      </c>
      <c r="AJ6741" s="3" t="s">
        <v>210</v>
      </c>
      <c r="AK6741" s="3">
        <v>4</v>
      </c>
      <c r="AL6741" s="3">
        <v>0</v>
      </c>
    </row>
    <row r="6742" spans="31:38" x14ac:dyDescent="0.25">
      <c r="AE6742" s="3" t="str">
        <f t="shared" si="183"/>
        <v>RA_516_132_4_202425</v>
      </c>
      <c r="AF6742" s="3">
        <v>202425</v>
      </c>
      <c r="AG6742" s="3" t="s">
        <v>193</v>
      </c>
      <c r="AH6742" s="3">
        <v>516</v>
      </c>
      <c r="AI6742" s="3">
        <v>132</v>
      </c>
      <c r="AJ6742" s="3" t="s">
        <v>210</v>
      </c>
      <c r="AK6742" s="3">
        <v>4</v>
      </c>
      <c r="AL6742" s="3">
        <v>0</v>
      </c>
    </row>
    <row r="6743" spans="31:38" x14ac:dyDescent="0.25">
      <c r="AE6743" s="3" t="str">
        <f t="shared" si="183"/>
        <v>RA_518_132_4_202425</v>
      </c>
      <c r="AF6743" s="3">
        <v>202425</v>
      </c>
      <c r="AG6743" s="3" t="s">
        <v>193</v>
      </c>
      <c r="AH6743" s="3">
        <v>518</v>
      </c>
      <c r="AI6743" s="3">
        <v>132</v>
      </c>
      <c r="AJ6743" s="3" t="s">
        <v>210</v>
      </c>
      <c r="AK6743" s="3">
        <v>4</v>
      </c>
      <c r="AL6743" s="3">
        <v>0</v>
      </c>
    </row>
    <row r="6744" spans="31:38" x14ac:dyDescent="0.25">
      <c r="AE6744" s="3" t="str">
        <f t="shared" si="183"/>
        <v>RA_520_132_4_202425</v>
      </c>
      <c r="AF6744" s="3">
        <v>202425</v>
      </c>
      <c r="AG6744" s="3" t="s">
        <v>193</v>
      </c>
      <c r="AH6744" s="3">
        <v>520</v>
      </c>
      <c r="AI6744" s="3">
        <v>132</v>
      </c>
      <c r="AJ6744" s="3" t="s">
        <v>210</v>
      </c>
      <c r="AK6744" s="3">
        <v>4</v>
      </c>
      <c r="AL6744" s="3">
        <v>0</v>
      </c>
    </row>
    <row r="6745" spans="31:38" x14ac:dyDescent="0.25">
      <c r="AE6745" s="3" t="str">
        <f t="shared" si="183"/>
        <v>RA_522_132_4_202425</v>
      </c>
      <c r="AF6745" s="3">
        <v>202425</v>
      </c>
      <c r="AG6745" s="3" t="s">
        <v>193</v>
      </c>
      <c r="AH6745" s="3">
        <v>522</v>
      </c>
      <c r="AI6745" s="3">
        <v>132</v>
      </c>
      <c r="AJ6745" s="3" t="s">
        <v>210</v>
      </c>
      <c r="AK6745" s="3">
        <v>4</v>
      </c>
      <c r="AL6745" s="3">
        <v>0</v>
      </c>
    </row>
    <row r="6746" spans="31:38" x14ac:dyDescent="0.25">
      <c r="AE6746" s="3" t="str">
        <f t="shared" si="183"/>
        <v>RA_524_132_4_202425</v>
      </c>
      <c r="AF6746" s="3">
        <v>202425</v>
      </c>
      <c r="AG6746" s="3" t="s">
        <v>193</v>
      </c>
      <c r="AH6746" s="3">
        <v>524</v>
      </c>
      <c r="AI6746" s="3">
        <v>132</v>
      </c>
      <c r="AJ6746" s="3" t="s">
        <v>210</v>
      </c>
      <c r="AK6746" s="3">
        <v>4</v>
      </c>
      <c r="AL6746" s="3">
        <v>0</v>
      </c>
    </row>
    <row r="6747" spans="31:38" x14ac:dyDescent="0.25">
      <c r="AE6747" s="3" t="str">
        <f t="shared" si="183"/>
        <v>RA_540_132_4_202425</v>
      </c>
      <c r="AF6747" s="3">
        <v>202425</v>
      </c>
      <c r="AG6747" s="3" t="s">
        <v>193</v>
      </c>
      <c r="AH6747" s="3">
        <v>540</v>
      </c>
      <c r="AI6747" s="3">
        <v>132</v>
      </c>
      <c r="AJ6747" s="3" t="s">
        <v>210</v>
      </c>
      <c r="AK6747" s="3">
        <v>4</v>
      </c>
      <c r="AL6747" s="3">
        <v>30</v>
      </c>
    </row>
    <row r="6748" spans="31:38" x14ac:dyDescent="0.25">
      <c r="AE6748" s="3" t="str">
        <f t="shared" si="183"/>
        <v>RA_528_132_4_202425</v>
      </c>
      <c r="AF6748" s="3">
        <v>202425</v>
      </c>
      <c r="AG6748" s="3" t="s">
        <v>193</v>
      </c>
      <c r="AH6748" s="3">
        <v>528</v>
      </c>
      <c r="AI6748" s="3">
        <v>132</v>
      </c>
      <c r="AJ6748" s="3" t="s">
        <v>210</v>
      </c>
      <c r="AK6748" s="3">
        <v>4</v>
      </c>
      <c r="AL6748" s="3">
        <v>0</v>
      </c>
    </row>
    <row r="6749" spans="31:38" x14ac:dyDescent="0.25">
      <c r="AE6749" s="3" t="str">
        <f t="shared" si="183"/>
        <v>RA_530_132_4_202425</v>
      </c>
      <c r="AF6749" s="3">
        <v>202425</v>
      </c>
      <c r="AG6749" s="3" t="s">
        <v>193</v>
      </c>
      <c r="AH6749" s="3">
        <v>530</v>
      </c>
      <c r="AI6749" s="3">
        <v>132</v>
      </c>
      <c r="AJ6749" s="3" t="s">
        <v>210</v>
      </c>
      <c r="AK6749" s="3">
        <v>4</v>
      </c>
      <c r="AL6749" s="3">
        <v>0</v>
      </c>
    </row>
    <row r="6750" spans="31:38" x14ac:dyDescent="0.25">
      <c r="AE6750" s="3" t="str">
        <f t="shared" si="183"/>
        <v>RA_532_132_4_202425</v>
      </c>
      <c r="AF6750" s="3">
        <v>202425</v>
      </c>
      <c r="AG6750" s="3" t="s">
        <v>193</v>
      </c>
      <c r="AH6750" s="3">
        <v>532</v>
      </c>
      <c r="AI6750" s="3">
        <v>132</v>
      </c>
      <c r="AJ6750" s="3" t="s">
        <v>210</v>
      </c>
      <c r="AK6750" s="3">
        <v>4</v>
      </c>
      <c r="AL6750" s="3">
        <v>0</v>
      </c>
    </row>
    <row r="6751" spans="31:38" x14ac:dyDescent="0.25">
      <c r="AE6751" s="3" t="str">
        <f t="shared" si="183"/>
        <v>RA_534_132_4_202425</v>
      </c>
      <c r="AF6751" s="3">
        <v>202425</v>
      </c>
      <c r="AG6751" s="3" t="s">
        <v>193</v>
      </c>
      <c r="AH6751" s="3">
        <v>534</v>
      </c>
      <c r="AI6751" s="3">
        <v>132</v>
      </c>
      <c r="AJ6751" s="3" t="s">
        <v>210</v>
      </c>
      <c r="AK6751" s="3">
        <v>4</v>
      </c>
      <c r="AL6751" s="3">
        <v>0</v>
      </c>
    </row>
    <row r="6752" spans="31:38" x14ac:dyDescent="0.25">
      <c r="AE6752" s="3" t="str">
        <f t="shared" si="183"/>
        <v>RA_536_132_4_202425</v>
      </c>
      <c r="AF6752" s="3">
        <v>202425</v>
      </c>
      <c r="AG6752" s="3" t="s">
        <v>193</v>
      </c>
      <c r="AH6752" s="3">
        <v>536</v>
      </c>
      <c r="AI6752" s="3">
        <v>132</v>
      </c>
      <c r="AJ6752" s="3" t="s">
        <v>210</v>
      </c>
      <c r="AK6752" s="3">
        <v>4</v>
      </c>
      <c r="AL6752" s="3">
        <v>0</v>
      </c>
    </row>
    <row r="6753" spans="31:38" x14ac:dyDescent="0.25">
      <c r="AE6753" s="3" t="str">
        <f t="shared" si="183"/>
        <v>RA_538_132_4_202425</v>
      </c>
      <c r="AF6753" s="3">
        <v>202425</v>
      </c>
      <c r="AG6753" s="3" t="s">
        <v>193</v>
      </c>
      <c r="AH6753" s="3">
        <v>538</v>
      </c>
      <c r="AI6753" s="3">
        <v>132</v>
      </c>
      <c r="AJ6753" s="3" t="s">
        <v>210</v>
      </c>
      <c r="AK6753" s="3">
        <v>4</v>
      </c>
      <c r="AL6753" s="3">
        <v>0</v>
      </c>
    </row>
    <row r="6754" spans="31:38" x14ac:dyDescent="0.25">
      <c r="AE6754" s="3" t="str">
        <f t="shared" si="183"/>
        <v>RA_582_132_4_202425</v>
      </c>
      <c r="AF6754" s="3">
        <v>202425</v>
      </c>
      <c r="AG6754" s="3" t="s">
        <v>193</v>
      </c>
      <c r="AH6754" s="3">
        <v>582</v>
      </c>
      <c r="AI6754" s="3">
        <v>132</v>
      </c>
      <c r="AJ6754" s="3" t="s">
        <v>210</v>
      </c>
      <c r="AK6754" s="3">
        <v>4</v>
      </c>
      <c r="AL6754" s="3">
        <v>0</v>
      </c>
    </row>
    <row r="6755" spans="31:38" x14ac:dyDescent="0.25">
      <c r="AE6755" s="3" t="str">
        <f t="shared" si="183"/>
        <v>RA_526_132_4_202425</v>
      </c>
      <c r="AF6755" s="3">
        <v>202425</v>
      </c>
      <c r="AG6755" s="3" t="s">
        <v>193</v>
      </c>
      <c r="AH6755" s="3">
        <v>526</v>
      </c>
      <c r="AI6755" s="3">
        <v>132</v>
      </c>
      <c r="AJ6755" s="3" t="s">
        <v>210</v>
      </c>
      <c r="AK6755" s="3">
        <v>4</v>
      </c>
      <c r="AL6755" s="3">
        <v>0</v>
      </c>
    </row>
    <row r="6756" spans="31:38" x14ac:dyDescent="0.25">
      <c r="AE6756" s="3" t="str">
        <f t="shared" si="183"/>
        <v>RA_562_132_4_202526</v>
      </c>
      <c r="AF6756" s="3">
        <v>202526</v>
      </c>
      <c r="AG6756" s="3" t="s">
        <v>193</v>
      </c>
      <c r="AH6756" s="3">
        <v>562</v>
      </c>
      <c r="AI6756" s="3">
        <v>132</v>
      </c>
      <c r="AJ6756" s="3" t="s">
        <v>210</v>
      </c>
      <c r="AK6756" s="3">
        <v>4</v>
      </c>
      <c r="AL6756" s="3">
        <v>0</v>
      </c>
    </row>
    <row r="6757" spans="31:38" x14ac:dyDescent="0.25">
      <c r="AE6757" s="3" t="str">
        <f t="shared" si="183"/>
        <v>RA_552_132_4_202526</v>
      </c>
      <c r="AF6757" s="3">
        <v>202526</v>
      </c>
      <c r="AG6757" s="3" t="s">
        <v>193</v>
      </c>
      <c r="AH6757" s="3">
        <v>552</v>
      </c>
      <c r="AI6757" s="3">
        <v>132</v>
      </c>
      <c r="AJ6757" s="3" t="s">
        <v>210</v>
      </c>
      <c r="AK6757" s="3">
        <v>4</v>
      </c>
      <c r="AL6757" s="3">
        <v>0</v>
      </c>
    </row>
    <row r="6758" spans="31:38" x14ac:dyDescent="0.25">
      <c r="AE6758" s="3" t="str">
        <f t="shared" si="183"/>
        <v>RA_550_132_4_202526</v>
      </c>
      <c r="AF6758" s="3">
        <v>202526</v>
      </c>
      <c r="AG6758" s="3" t="s">
        <v>193</v>
      </c>
      <c r="AH6758" s="3">
        <v>550</v>
      </c>
      <c r="AI6758" s="3">
        <v>132</v>
      </c>
      <c r="AJ6758" s="3" t="s">
        <v>210</v>
      </c>
      <c r="AK6758" s="3">
        <v>4</v>
      </c>
      <c r="AL6758" s="3">
        <v>0</v>
      </c>
    </row>
    <row r="6759" spans="31:38" x14ac:dyDescent="0.25">
      <c r="AE6759" s="3" t="str">
        <f t="shared" si="183"/>
        <v>RA_548_132_4_202526</v>
      </c>
      <c r="AF6759" s="3">
        <v>202526</v>
      </c>
      <c r="AG6759" s="3" t="s">
        <v>193</v>
      </c>
      <c r="AH6759" s="3">
        <v>548</v>
      </c>
      <c r="AI6759" s="3">
        <v>132</v>
      </c>
      <c r="AJ6759" s="3" t="s">
        <v>210</v>
      </c>
      <c r="AK6759" s="3">
        <v>4</v>
      </c>
      <c r="AL6759" s="3">
        <v>0</v>
      </c>
    </row>
    <row r="6760" spans="31:38" x14ac:dyDescent="0.25">
      <c r="AE6760" s="3" t="str">
        <f t="shared" si="183"/>
        <v>RA_564_132_4_202526</v>
      </c>
      <c r="AF6760" s="3">
        <v>202526</v>
      </c>
      <c r="AG6760" s="3" t="s">
        <v>193</v>
      </c>
      <c r="AH6760" s="3">
        <v>564</v>
      </c>
      <c r="AI6760" s="3">
        <v>132</v>
      </c>
      <c r="AJ6760" s="3" t="s">
        <v>210</v>
      </c>
      <c r="AK6760" s="3">
        <v>4</v>
      </c>
      <c r="AL6760" s="3">
        <v>0</v>
      </c>
    </row>
    <row r="6761" spans="31:38" x14ac:dyDescent="0.25">
      <c r="AE6761" s="3" t="str">
        <f t="shared" si="183"/>
        <v>RA_545_132_4_202526</v>
      </c>
      <c r="AF6761" s="3">
        <v>202526</v>
      </c>
      <c r="AG6761" s="3" t="s">
        <v>193</v>
      </c>
      <c r="AH6761" s="3">
        <v>545</v>
      </c>
      <c r="AI6761" s="3">
        <v>132</v>
      </c>
      <c r="AJ6761" s="3" t="s">
        <v>210</v>
      </c>
      <c r="AK6761" s="3">
        <v>4</v>
      </c>
      <c r="AL6761" s="3">
        <v>0</v>
      </c>
    </row>
    <row r="6762" spans="31:38" x14ac:dyDescent="0.25">
      <c r="AE6762" s="3" t="str">
        <f t="shared" si="183"/>
        <v>RA_576_132_4_202526</v>
      </c>
      <c r="AF6762" s="3">
        <v>202526</v>
      </c>
      <c r="AG6762" s="3" t="s">
        <v>193</v>
      </c>
      <c r="AH6762" s="3">
        <v>576</v>
      </c>
      <c r="AI6762" s="3">
        <v>132</v>
      </c>
      <c r="AJ6762" s="3" t="s">
        <v>210</v>
      </c>
      <c r="AK6762" s="3">
        <v>4</v>
      </c>
      <c r="AL6762" s="3">
        <v>0</v>
      </c>
    </row>
    <row r="6763" spans="31:38" x14ac:dyDescent="0.25">
      <c r="AE6763" s="3" t="str">
        <f t="shared" si="183"/>
        <v>RA_546_132_4_202526</v>
      </c>
      <c r="AF6763" s="3">
        <v>202526</v>
      </c>
      <c r="AG6763" s="3" t="s">
        <v>193</v>
      </c>
      <c r="AH6763" s="3">
        <v>546</v>
      </c>
      <c r="AI6763" s="3">
        <v>132</v>
      </c>
      <c r="AJ6763" s="3" t="s">
        <v>210</v>
      </c>
      <c r="AK6763" s="3">
        <v>4</v>
      </c>
      <c r="AL6763" s="3">
        <v>0</v>
      </c>
    </row>
    <row r="6764" spans="31:38" x14ac:dyDescent="0.25">
      <c r="AE6764" s="3" t="str">
        <f t="shared" si="183"/>
        <v>RA_566_132_4_202526</v>
      </c>
      <c r="AF6764" s="3">
        <v>202526</v>
      </c>
      <c r="AG6764" s="3" t="s">
        <v>193</v>
      </c>
      <c r="AH6764" s="3">
        <v>566</v>
      </c>
      <c r="AI6764" s="3">
        <v>132</v>
      </c>
      <c r="AJ6764" s="3" t="s">
        <v>210</v>
      </c>
      <c r="AK6764" s="3">
        <v>4</v>
      </c>
      <c r="AL6764" s="3">
        <v>0</v>
      </c>
    </row>
    <row r="6765" spans="31:38" x14ac:dyDescent="0.25">
      <c r="AE6765" s="3" t="str">
        <f t="shared" si="183"/>
        <v>RA_568_132_4_202526</v>
      </c>
      <c r="AF6765" s="3">
        <v>202526</v>
      </c>
      <c r="AG6765" s="3" t="s">
        <v>193</v>
      </c>
      <c r="AH6765" s="3">
        <v>568</v>
      </c>
      <c r="AI6765" s="3">
        <v>132</v>
      </c>
      <c r="AJ6765" s="3" t="s">
        <v>210</v>
      </c>
      <c r="AK6765" s="3">
        <v>4</v>
      </c>
      <c r="AL6765" s="3">
        <v>0</v>
      </c>
    </row>
    <row r="6766" spans="31:38" x14ac:dyDescent="0.25">
      <c r="AE6766" s="3" t="str">
        <f t="shared" si="183"/>
        <v>RA_584_132_4_202526</v>
      </c>
      <c r="AF6766" s="3">
        <v>202526</v>
      </c>
      <c r="AG6766" s="3" t="s">
        <v>193</v>
      </c>
      <c r="AH6766" s="3">
        <v>584</v>
      </c>
      <c r="AI6766" s="3">
        <v>132</v>
      </c>
      <c r="AJ6766" s="3" t="s">
        <v>210</v>
      </c>
      <c r="AK6766" s="3">
        <v>4</v>
      </c>
      <c r="AL6766" s="3">
        <v>0</v>
      </c>
    </row>
    <row r="6767" spans="31:38" x14ac:dyDescent="0.25">
      <c r="AE6767" s="3" t="str">
        <f t="shared" si="183"/>
        <v>RA_574_132_4_202526</v>
      </c>
      <c r="AF6767" s="3">
        <v>202526</v>
      </c>
      <c r="AG6767" s="3" t="s">
        <v>193</v>
      </c>
      <c r="AH6767" s="3">
        <v>574</v>
      </c>
      <c r="AI6767" s="3">
        <v>132</v>
      </c>
      <c r="AJ6767" s="3" t="s">
        <v>210</v>
      </c>
      <c r="AK6767" s="3">
        <v>4</v>
      </c>
      <c r="AL6767" s="3">
        <v>0</v>
      </c>
    </row>
    <row r="6768" spans="31:38" x14ac:dyDescent="0.25">
      <c r="AE6768" s="3" t="str">
        <f t="shared" si="183"/>
        <v>RA_582_132_4_202526</v>
      </c>
      <c r="AF6768" s="3">
        <v>202526</v>
      </c>
      <c r="AG6768" s="3" t="s">
        <v>193</v>
      </c>
      <c r="AH6768" s="3">
        <v>582</v>
      </c>
      <c r="AI6768" s="3">
        <v>132</v>
      </c>
      <c r="AJ6768" s="3" t="s">
        <v>210</v>
      </c>
      <c r="AK6768" s="3">
        <v>4</v>
      </c>
      <c r="AL6768" s="3">
        <v>0</v>
      </c>
    </row>
    <row r="6769" spans="31:38" x14ac:dyDescent="0.25">
      <c r="AE6769" s="3" t="str">
        <f t="shared" si="183"/>
        <v>RA_586_132_4_202526</v>
      </c>
      <c r="AF6769" s="3">
        <v>202526</v>
      </c>
      <c r="AG6769" s="3" t="s">
        <v>193</v>
      </c>
      <c r="AH6769" s="3">
        <v>586</v>
      </c>
      <c r="AI6769" s="3">
        <v>132</v>
      </c>
      <c r="AJ6769" s="3" t="s">
        <v>210</v>
      </c>
      <c r="AK6769" s="3">
        <v>4</v>
      </c>
      <c r="AL6769" s="3">
        <v>0</v>
      </c>
    </row>
    <row r="6770" spans="31:38" x14ac:dyDescent="0.25">
      <c r="AE6770" s="3" t="str">
        <f t="shared" si="183"/>
        <v>RA_544_132_4_202526</v>
      </c>
      <c r="AF6770" s="3">
        <v>202526</v>
      </c>
      <c r="AG6770" s="3" t="s">
        <v>193</v>
      </c>
      <c r="AH6770" s="3">
        <v>544</v>
      </c>
      <c r="AI6770" s="3">
        <v>132</v>
      </c>
      <c r="AJ6770" s="3" t="s">
        <v>210</v>
      </c>
      <c r="AK6770" s="3">
        <v>4</v>
      </c>
      <c r="AL6770" s="3">
        <v>0</v>
      </c>
    </row>
    <row r="6771" spans="31:38" x14ac:dyDescent="0.25">
      <c r="AE6771" s="3" t="str">
        <f t="shared" si="183"/>
        <v>RA_572_132_4_202526</v>
      </c>
      <c r="AF6771" s="3">
        <v>202526</v>
      </c>
      <c r="AG6771" s="3" t="s">
        <v>193</v>
      </c>
      <c r="AH6771" s="3">
        <v>572</v>
      </c>
      <c r="AI6771" s="3">
        <v>132</v>
      </c>
      <c r="AJ6771" s="3" t="s">
        <v>210</v>
      </c>
      <c r="AK6771" s="3">
        <v>4</v>
      </c>
      <c r="AL6771" s="3">
        <v>0</v>
      </c>
    </row>
    <row r="6772" spans="31:38" x14ac:dyDescent="0.25">
      <c r="AE6772" s="3" t="str">
        <f t="shared" si="183"/>
        <v>RA_520_132_4_202526</v>
      </c>
      <c r="AF6772" s="3">
        <v>202526</v>
      </c>
      <c r="AG6772" s="3" t="s">
        <v>193</v>
      </c>
      <c r="AH6772" s="3">
        <v>520</v>
      </c>
      <c r="AI6772" s="3">
        <v>132</v>
      </c>
      <c r="AJ6772" s="3" t="s">
        <v>210</v>
      </c>
      <c r="AK6772" s="3">
        <v>4</v>
      </c>
      <c r="AL6772" s="3">
        <v>0</v>
      </c>
    </row>
    <row r="6773" spans="31:38" x14ac:dyDescent="0.25">
      <c r="AE6773" s="3" t="str">
        <f t="shared" si="183"/>
        <v>RA_514_132_4_202526</v>
      </c>
      <c r="AF6773" s="3">
        <v>202526</v>
      </c>
      <c r="AG6773" s="3" t="s">
        <v>193</v>
      </c>
      <c r="AH6773" s="3">
        <v>514</v>
      </c>
      <c r="AI6773" s="3">
        <v>132</v>
      </c>
      <c r="AJ6773" s="3" t="s">
        <v>210</v>
      </c>
      <c r="AK6773" s="3">
        <v>4</v>
      </c>
      <c r="AL6773" s="3">
        <v>0</v>
      </c>
    </row>
    <row r="6774" spans="31:38" x14ac:dyDescent="0.25">
      <c r="AE6774" s="3" t="str">
        <f t="shared" si="183"/>
        <v>RA_542_132_4_202526</v>
      </c>
      <c r="AF6774" s="3">
        <v>202526</v>
      </c>
      <c r="AG6774" s="3" t="s">
        <v>193</v>
      </c>
      <c r="AH6774" s="3">
        <v>542</v>
      </c>
      <c r="AI6774" s="3">
        <v>132</v>
      </c>
      <c r="AJ6774" s="3" t="s">
        <v>210</v>
      </c>
      <c r="AK6774" s="3">
        <v>4</v>
      </c>
      <c r="AL6774" s="3">
        <v>100</v>
      </c>
    </row>
    <row r="6775" spans="31:38" x14ac:dyDescent="0.25">
      <c r="AE6775" s="3" t="str">
        <f t="shared" si="183"/>
        <v>RA_512_132_4_202526</v>
      </c>
      <c r="AF6775" s="3">
        <v>202526</v>
      </c>
      <c r="AG6775" s="3" t="s">
        <v>193</v>
      </c>
      <c r="AH6775" s="3">
        <v>512</v>
      </c>
      <c r="AI6775" s="3">
        <v>132</v>
      </c>
      <c r="AJ6775" s="3" t="s">
        <v>210</v>
      </c>
      <c r="AK6775" s="3">
        <v>4</v>
      </c>
      <c r="AL6775" s="3">
        <v>0</v>
      </c>
    </row>
    <row r="6776" spans="31:38" x14ac:dyDescent="0.25">
      <c r="AE6776" s="3" t="str">
        <f t="shared" si="183"/>
        <v>RA_518_132_4_202526</v>
      </c>
      <c r="AF6776" s="3">
        <v>202526</v>
      </c>
      <c r="AG6776" s="3" t="s">
        <v>193</v>
      </c>
      <c r="AH6776" s="3">
        <v>518</v>
      </c>
      <c r="AI6776" s="3">
        <v>132</v>
      </c>
      <c r="AJ6776" s="3" t="s">
        <v>210</v>
      </c>
      <c r="AK6776" s="3">
        <v>4</v>
      </c>
      <c r="AL6776" s="3">
        <v>0</v>
      </c>
    </row>
    <row r="6777" spans="31:38" x14ac:dyDescent="0.25">
      <c r="AE6777" s="3" t="str">
        <f t="shared" si="183"/>
        <v>RA_522_132_4_202526</v>
      </c>
      <c r="AF6777" s="3">
        <v>202526</v>
      </c>
      <c r="AG6777" s="3" t="s">
        <v>193</v>
      </c>
      <c r="AH6777" s="3">
        <v>522</v>
      </c>
      <c r="AI6777" s="3">
        <v>132</v>
      </c>
      <c r="AJ6777" s="3" t="s">
        <v>210</v>
      </c>
      <c r="AK6777" s="3">
        <v>4</v>
      </c>
      <c r="AL6777" s="3">
        <v>0</v>
      </c>
    </row>
    <row r="6778" spans="31:38" x14ac:dyDescent="0.25">
      <c r="AE6778" s="3" t="str">
        <f t="shared" si="183"/>
        <v>RA_524_132_4_202526</v>
      </c>
      <c r="AF6778" s="3">
        <v>202526</v>
      </c>
      <c r="AG6778" s="3" t="s">
        <v>193</v>
      </c>
      <c r="AH6778" s="3">
        <v>524</v>
      </c>
      <c r="AI6778" s="3">
        <v>132</v>
      </c>
      <c r="AJ6778" s="3" t="s">
        <v>210</v>
      </c>
      <c r="AK6778" s="3">
        <v>4</v>
      </c>
      <c r="AL6778" s="3">
        <v>0</v>
      </c>
    </row>
    <row r="6779" spans="31:38" x14ac:dyDescent="0.25">
      <c r="AE6779" s="3" t="str">
        <f t="shared" si="183"/>
        <v>RA_526_132_4_202526</v>
      </c>
      <c r="AF6779" s="3">
        <v>202526</v>
      </c>
      <c r="AG6779" s="3" t="s">
        <v>193</v>
      </c>
      <c r="AH6779" s="3">
        <v>526</v>
      </c>
      <c r="AI6779" s="3">
        <v>132</v>
      </c>
      <c r="AJ6779" s="3" t="s">
        <v>210</v>
      </c>
      <c r="AK6779" s="3">
        <v>4</v>
      </c>
      <c r="AL6779" s="3">
        <v>0</v>
      </c>
    </row>
    <row r="6780" spans="31:38" x14ac:dyDescent="0.25">
      <c r="AE6780" s="3" t="str">
        <f t="shared" si="183"/>
        <v>RA_538_132_4_202526</v>
      </c>
      <c r="AF6780" s="3">
        <v>202526</v>
      </c>
      <c r="AG6780" s="3" t="s">
        <v>193</v>
      </c>
      <c r="AH6780" s="3">
        <v>538</v>
      </c>
      <c r="AI6780" s="3">
        <v>132</v>
      </c>
      <c r="AJ6780" s="3" t="s">
        <v>210</v>
      </c>
      <c r="AK6780" s="3">
        <v>4</v>
      </c>
      <c r="AL6780" s="3">
        <v>0</v>
      </c>
    </row>
    <row r="6781" spans="31:38" x14ac:dyDescent="0.25">
      <c r="AE6781" s="3" t="str">
        <f t="shared" si="183"/>
        <v>RA_516_132_4_202526</v>
      </c>
      <c r="AF6781" s="3">
        <v>202526</v>
      </c>
      <c r="AG6781" s="3" t="s">
        <v>193</v>
      </c>
      <c r="AH6781" s="3">
        <v>516</v>
      </c>
      <c r="AI6781" s="3">
        <v>132</v>
      </c>
      <c r="AJ6781" s="3" t="s">
        <v>210</v>
      </c>
      <c r="AK6781" s="3">
        <v>4</v>
      </c>
      <c r="AL6781" s="3">
        <v>0</v>
      </c>
    </row>
    <row r="6782" spans="31:38" x14ac:dyDescent="0.25">
      <c r="AE6782" s="3" t="str">
        <f t="shared" si="183"/>
        <v>RA_540_132_4_202526</v>
      </c>
      <c r="AF6782" s="3">
        <v>202526</v>
      </c>
      <c r="AG6782" s="3" t="s">
        <v>193</v>
      </c>
      <c r="AH6782" s="3">
        <v>540</v>
      </c>
      <c r="AI6782" s="3">
        <v>132</v>
      </c>
      <c r="AJ6782" s="3" t="s">
        <v>210</v>
      </c>
      <c r="AK6782" s="3">
        <v>4</v>
      </c>
      <c r="AL6782" s="3">
        <v>30</v>
      </c>
    </row>
    <row r="6783" spans="31:38" x14ac:dyDescent="0.25">
      <c r="AE6783" s="3" t="str">
        <f t="shared" si="183"/>
        <v>RA_528_132_4_202526</v>
      </c>
      <c r="AF6783" s="3">
        <v>202526</v>
      </c>
      <c r="AG6783" s="3" t="s">
        <v>193</v>
      </c>
      <c r="AH6783" s="3">
        <v>528</v>
      </c>
      <c r="AI6783" s="3">
        <v>132</v>
      </c>
      <c r="AJ6783" s="3" t="s">
        <v>210</v>
      </c>
      <c r="AK6783" s="3">
        <v>4</v>
      </c>
      <c r="AL6783" s="3">
        <v>0</v>
      </c>
    </row>
    <row r="6784" spans="31:38" x14ac:dyDescent="0.25">
      <c r="AE6784" s="3" t="str">
        <f t="shared" si="183"/>
        <v>RA_536_132_4_202526</v>
      </c>
      <c r="AF6784" s="3">
        <v>202526</v>
      </c>
      <c r="AG6784" s="3" t="s">
        <v>193</v>
      </c>
      <c r="AH6784" s="3">
        <v>536</v>
      </c>
      <c r="AI6784" s="3">
        <v>132</v>
      </c>
      <c r="AJ6784" s="3" t="s">
        <v>210</v>
      </c>
      <c r="AK6784" s="3">
        <v>4</v>
      </c>
      <c r="AL6784" s="3">
        <v>0</v>
      </c>
    </row>
    <row r="6785" spans="31:38" x14ac:dyDescent="0.25">
      <c r="AE6785" s="3" t="str">
        <f t="shared" si="183"/>
        <v>RA_534_132_4_202526</v>
      </c>
      <c r="AF6785" s="3">
        <v>202526</v>
      </c>
      <c r="AG6785" s="3" t="s">
        <v>193</v>
      </c>
      <c r="AH6785" s="3">
        <v>534</v>
      </c>
      <c r="AI6785" s="3">
        <v>132</v>
      </c>
      <c r="AJ6785" s="3" t="s">
        <v>210</v>
      </c>
      <c r="AK6785" s="3">
        <v>4</v>
      </c>
      <c r="AL6785" s="3">
        <v>0</v>
      </c>
    </row>
    <row r="6786" spans="31:38" x14ac:dyDescent="0.25">
      <c r="AE6786" s="3" t="str">
        <f t="shared" si="183"/>
        <v>RA_532_132_4_202526</v>
      </c>
      <c r="AF6786" s="3">
        <v>202526</v>
      </c>
      <c r="AG6786" s="3" t="s">
        <v>193</v>
      </c>
      <c r="AH6786" s="3">
        <v>532</v>
      </c>
      <c r="AI6786" s="3">
        <v>132</v>
      </c>
      <c r="AJ6786" s="3" t="s">
        <v>210</v>
      </c>
      <c r="AK6786" s="3">
        <v>4</v>
      </c>
      <c r="AL6786" s="3">
        <v>0</v>
      </c>
    </row>
    <row r="6787" spans="31:38" x14ac:dyDescent="0.25">
      <c r="AE6787" s="3" t="str">
        <f t="shared" si="183"/>
        <v>RA_530_132_4_202526</v>
      </c>
      <c r="AF6787" s="3">
        <v>202526</v>
      </c>
      <c r="AG6787" s="3" t="s">
        <v>193</v>
      </c>
      <c r="AH6787" s="3">
        <v>530</v>
      </c>
      <c r="AI6787" s="3">
        <v>132</v>
      </c>
      <c r="AJ6787" s="3" t="s">
        <v>210</v>
      </c>
      <c r="AK6787" s="3">
        <v>4</v>
      </c>
      <c r="AL6787" s="3">
        <v>0</v>
      </c>
    </row>
    <row r="6788" spans="31:38" x14ac:dyDescent="0.25">
      <c r="AE6788" s="3" t="str">
        <f t="shared" ref="AE6788:AE6851" si="184">AG6788&amp;"_"&amp;AH6788&amp;"_"&amp;AI6788&amp;"_"&amp;AK6788&amp;"_"&amp;AF6788</f>
        <v>RA_562_133_4_202425</v>
      </c>
      <c r="AF6788" s="3">
        <v>202425</v>
      </c>
      <c r="AG6788" s="3" t="s">
        <v>193</v>
      </c>
      <c r="AH6788" s="3">
        <v>562</v>
      </c>
      <c r="AI6788" s="3">
        <v>133</v>
      </c>
      <c r="AJ6788" s="3" t="s">
        <v>211</v>
      </c>
      <c r="AK6788" s="3">
        <v>4</v>
      </c>
      <c r="AL6788" s="3">
        <v>1155.2149999999999</v>
      </c>
    </row>
    <row r="6789" spans="31:38" x14ac:dyDescent="0.25">
      <c r="AE6789" s="3" t="str">
        <f t="shared" si="184"/>
        <v>RA_552_133_4_202425</v>
      </c>
      <c r="AF6789" s="3">
        <v>202425</v>
      </c>
      <c r="AG6789" s="3" t="s">
        <v>193</v>
      </c>
      <c r="AH6789" s="3">
        <v>552</v>
      </c>
      <c r="AI6789" s="3">
        <v>133</v>
      </c>
      <c r="AJ6789" s="3" t="s">
        <v>211</v>
      </c>
      <c r="AK6789" s="3">
        <v>4</v>
      </c>
      <c r="AL6789" s="3">
        <v>14528</v>
      </c>
    </row>
    <row r="6790" spans="31:38" x14ac:dyDescent="0.25">
      <c r="AE6790" s="3" t="str">
        <f t="shared" si="184"/>
        <v>RA_550_133_4_202425</v>
      </c>
      <c r="AF6790" s="3">
        <v>202425</v>
      </c>
      <c r="AG6790" s="3" t="s">
        <v>193</v>
      </c>
      <c r="AH6790" s="3">
        <v>550</v>
      </c>
      <c r="AI6790" s="3">
        <v>133</v>
      </c>
      <c r="AJ6790" s="3" t="s">
        <v>211</v>
      </c>
      <c r="AK6790" s="3">
        <v>4</v>
      </c>
      <c r="AL6790" s="3">
        <v>11823.588</v>
      </c>
    </row>
    <row r="6791" spans="31:38" x14ac:dyDescent="0.25">
      <c r="AE6791" s="3" t="str">
        <f t="shared" si="184"/>
        <v>RA_548_133_4_202425</v>
      </c>
      <c r="AF6791" s="3">
        <v>202425</v>
      </c>
      <c r="AG6791" s="3" t="s">
        <v>193</v>
      </c>
      <c r="AH6791" s="3">
        <v>548</v>
      </c>
      <c r="AI6791" s="3">
        <v>133</v>
      </c>
      <c r="AJ6791" s="3" t="s">
        <v>211</v>
      </c>
      <c r="AK6791" s="3">
        <v>4</v>
      </c>
      <c r="AL6791" s="3">
        <v>6207.8509999999997</v>
      </c>
    </row>
    <row r="6792" spans="31:38" x14ac:dyDescent="0.25">
      <c r="AE6792" s="3" t="str">
        <f t="shared" si="184"/>
        <v>RA_564_133_4_202425</v>
      </c>
      <c r="AF6792" s="3">
        <v>202425</v>
      </c>
      <c r="AG6792" s="3" t="s">
        <v>193</v>
      </c>
      <c r="AH6792" s="3">
        <v>564</v>
      </c>
      <c r="AI6792" s="3">
        <v>133</v>
      </c>
      <c r="AJ6792" s="3" t="s">
        <v>211</v>
      </c>
      <c r="AK6792" s="3">
        <v>4</v>
      </c>
      <c r="AL6792" s="3">
        <v>0</v>
      </c>
    </row>
    <row r="6793" spans="31:38" x14ac:dyDescent="0.25">
      <c r="AE6793" s="3" t="str">
        <f t="shared" si="184"/>
        <v>RA_545_133_4_202425</v>
      </c>
      <c r="AF6793" s="3">
        <v>202425</v>
      </c>
      <c r="AG6793" s="3" t="s">
        <v>193</v>
      </c>
      <c r="AH6793" s="3">
        <v>545</v>
      </c>
      <c r="AI6793" s="3">
        <v>133</v>
      </c>
      <c r="AJ6793" s="3" t="s">
        <v>211</v>
      </c>
      <c r="AK6793" s="3">
        <v>4</v>
      </c>
      <c r="AL6793" s="3">
        <v>1933.6969999999999</v>
      </c>
    </row>
    <row r="6794" spans="31:38" x14ac:dyDescent="0.25">
      <c r="AE6794" s="3" t="str">
        <f t="shared" si="184"/>
        <v>RA_582_133_4_202425</v>
      </c>
      <c r="AF6794" s="3">
        <v>202425</v>
      </c>
      <c r="AG6794" s="3" t="s">
        <v>193</v>
      </c>
      <c r="AH6794" s="3">
        <v>582</v>
      </c>
      <c r="AI6794" s="3">
        <v>133</v>
      </c>
      <c r="AJ6794" s="3" t="s">
        <v>211</v>
      </c>
      <c r="AK6794" s="3">
        <v>4</v>
      </c>
      <c r="AL6794" s="3">
        <v>0</v>
      </c>
    </row>
    <row r="6795" spans="31:38" x14ac:dyDescent="0.25">
      <c r="AE6795" s="3" t="str">
        <f t="shared" si="184"/>
        <v>RA_546_133_4_202425</v>
      </c>
      <c r="AF6795" s="3">
        <v>202425</v>
      </c>
      <c r="AG6795" s="3" t="s">
        <v>193</v>
      </c>
      <c r="AH6795" s="3">
        <v>546</v>
      </c>
      <c r="AI6795" s="3">
        <v>133</v>
      </c>
      <c r="AJ6795" s="3" t="s">
        <v>211</v>
      </c>
      <c r="AK6795" s="3">
        <v>4</v>
      </c>
      <c r="AL6795" s="3">
        <v>4543</v>
      </c>
    </row>
    <row r="6796" spans="31:38" x14ac:dyDescent="0.25">
      <c r="AE6796" s="3" t="str">
        <f t="shared" si="184"/>
        <v>RA_566_133_4_202425</v>
      </c>
      <c r="AF6796" s="3">
        <v>202425</v>
      </c>
      <c r="AG6796" s="3" t="s">
        <v>193</v>
      </c>
      <c r="AH6796" s="3">
        <v>566</v>
      </c>
      <c r="AI6796" s="3">
        <v>133</v>
      </c>
      <c r="AJ6796" s="3" t="s">
        <v>211</v>
      </c>
      <c r="AK6796" s="3">
        <v>4</v>
      </c>
      <c r="AL6796" s="3">
        <v>1703.9780000000001</v>
      </c>
    </row>
    <row r="6797" spans="31:38" x14ac:dyDescent="0.25">
      <c r="AE6797" s="3" t="str">
        <f t="shared" si="184"/>
        <v>RA_568_133_4_202425</v>
      </c>
      <c r="AF6797" s="3">
        <v>202425</v>
      </c>
      <c r="AG6797" s="3" t="s">
        <v>193</v>
      </c>
      <c r="AH6797" s="3">
        <v>568</v>
      </c>
      <c r="AI6797" s="3">
        <v>133</v>
      </c>
      <c r="AJ6797" s="3" t="s">
        <v>211</v>
      </c>
      <c r="AK6797" s="3">
        <v>4</v>
      </c>
      <c r="AL6797" s="3">
        <v>1937.4</v>
      </c>
    </row>
    <row r="6798" spans="31:38" x14ac:dyDescent="0.25">
      <c r="AE6798" s="3" t="str">
        <f t="shared" si="184"/>
        <v>RA_572_133_4_202425</v>
      </c>
      <c r="AF6798" s="3">
        <v>202425</v>
      </c>
      <c r="AG6798" s="3" t="s">
        <v>193</v>
      </c>
      <c r="AH6798" s="3">
        <v>572</v>
      </c>
      <c r="AI6798" s="3">
        <v>133</v>
      </c>
      <c r="AJ6798" s="3" t="s">
        <v>211</v>
      </c>
      <c r="AK6798" s="3">
        <v>4</v>
      </c>
      <c r="AL6798" s="3">
        <v>4305.7</v>
      </c>
    </row>
    <row r="6799" spans="31:38" x14ac:dyDescent="0.25">
      <c r="AE6799" s="3" t="str">
        <f t="shared" si="184"/>
        <v>RA_576_133_4_202425</v>
      </c>
      <c r="AF6799" s="3">
        <v>202425</v>
      </c>
      <c r="AG6799" s="3" t="s">
        <v>193</v>
      </c>
      <c r="AH6799" s="3">
        <v>576</v>
      </c>
      <c r="AI6799" s="3">
        <v>133</v>
      </c>
      <c r="AJ6799" s="3" t="s">
        <v>211</v>
      </c>
      <c r="AK6799" s="3">
        <v>4</v>
      </c>
      <c r="AL6799" s="3">
        <v>4048.1131947578388</v>
      </c>
    </row>
    <row r="6800" spans="31:38" x14ac:dyDescent="0.25">
      <c r="AE6800" s="3" t="str">
        <f t="shared" si="184"/>
        <v>RA_586_133_4_202425</v>
      </c>
      <c r="AF6800" s="3">
        <v>202425</v>
      </c>
      <c r="AG6800" s="3" t="s">
        <v>193</v>
      </c>
      <c r="AH6800" s="3">
        <v>586</v>
      </c>
      <c r="AI6800" s="3">
        <v>133</v>
      </c>
      <c r="AJ6800" s="3" t="s">
        <v>211</v>
      </c>
      <c r="AK6800" s="3">
        <v>4</v>
      </c>
      <c r="AL6800" s="3">
        <v>0</v>
      </c>
    </row>
    <row r="6801" spans="31:38" x14ac:dyDescent="0.25">
      <c r="AE6801" s="3" t="str">
        <f t="shared" si="184"/>
        <v>RA_544_133_4_202425</v>
      </c>
      <c r="AF6801" s="3">
        <v>202425</v>
      </c>
      <c r="AG6801" s="3" t="s">
        <v>193</v>
      </c>
      <c r="AH6801" s="3">
        <v>544</v>
      </c>
      <c r="AI6801" s="3">
        <v>133</v>
      </c>
      <c r="AJ6801" s="3" t="s">
        <v>211</v>
      </c>
      <c r="AK6801" s="3">
        <v>4</v>
      </c>
      <c r="AL6801" s="3">
        <v>2557.3960000000002</v>
      </c>
    </row>
    <row r="6802" spans="31:38" x14ac:dyDescent="0.25">
      <c r="AE6802" s="3" t="str">
        <f t="shared" si="184"/>
        <v>RA_584_133_4_202425</v>
      </c>
      <c r="AF6802" s="3">
        <v>202425</v>
      </c>
      <c r="AG6802" s="3" t="s">
        <v>193</v>
      </c>
      <c r="AH6802" s="3">
        <v>584</v>
      </c>
      <c r="AI6802" s="3">
        <v>133</v>
      </c>
      <c r="AJ6802" s="3" t="s">
        <v>211</v>
      </c>
      <c r="AK6802" s="3">
        <v>4</v>
      </c>
      <c r="AL6802" s="3">
        <v>0</v>
      </c>
    </row>
    <row r="6803" spans="31:38" x14ac:dyDescent="0.25">
      <c r="AE6803" s="3" t="str">
        <f t="shared" si="184"/>
        <v>RA_574_133_4_202425</v>
      </c>
      <c r="AF6803" s="3">
        <v>202425</v>
      </c>
      <c r="AG6803" s="3" t="s">
        <v>193</v>
      </c>
      <c r="AH6803" s="3">
        <v>574</v>
      </c>
      <c r="AI6803" s="3">
        <v>133</v>
      </c>
      <c r="AJ6803" s="3" t="s">
        <v>211</v>
      </c>
      <c r="AK6803" s="3">
        <v>4</v>
      </c>
      <c r="AL6803" s="3">
        <v>1885.076</v>
      </c>
    </row>
    <row r="6804" spans="31:38" x14ac:dyDescent="0.25">
      <c r="AE6804" s="3" t="str">
        <f t="shared" si="184"/>
        <v>RA_522_133_4_202425</v>
      </c>
      <c r="AF6804" s="3">
        <v>202425</v>
      </c>
      <c r="AG6804" s="3" t="s">
        <v>193</v>
      </c>
      <c r="AH6804" s="3">
        <v>522</v>
      </c>
      <c r="AI6804" s="3">
        <v>133</v>
      </c>
      <c r="AJ6804" s="3" t="s">
        <v>211</v>
      </c>
      <c r="AK6804" s="3">
        <v>4</v>
      </c>
      <c r="AL6804" s="3">
        <v>2814.9650000000001</v>
      </c>
    </row>
    <row r="6805" spans="31:38" x14ac:dyDescent="0.25">
      <c r="AE6805" s="3" t="str">
        <f t="shared" si="184"/>
        <v>RA_542_133_4_202425</v>
      </c>
      <c r="AF6805" s="3">
        <v>202425</v>
      </c>
      <c r="AG6805" s="3" t="s">
        <v>193</v>
      </c>
      <c r="AH6805" s="3">
        <v>542</v>
      </c>
      <c r="AI6805" s="3">
        <v>133</v>
      </c>
      <c r="AJ6805" s="3" t="s">
        <v>211</v>
      </c>
      <c r="AK6805" s="3">
        <v>4</v>
      </c>
      <c r="AL6805" s="3">
        <v>3058.4490000000001</v>
      </c>
    </row>
    <row r="6806" spans="31:38" x14ac:dyDescent="0.25">
      <c r="AE6806" s="3" t="str">
        <f t="shared" si="184"/>
        <v>RA_512_133_4_202425</v>
      </c>
      <c r="AF6806" s="3">
        <v>202425</v>
      </c>
      <c r="AG6806" s="3" t="s">
        <v>193</v>
      </c>
      <c r="AH6806" s="3">
        <v>512</v>
      </c>
      <c r="AI6806" s="3">
        <v>133</v>
      </c>
      <c r="AJ6806" s="3" t="s">
        <v>211</v>
      </c>
      <c r="AK6806" s="3">
        <v>4</v>
      </c>
      <c r="AL6806" s="3">
        <v>1603</v>
      </c>
    </row>
    <row r="6807" spans="31:38" x14ac:dyDescent="0.25">
      <c r="AE6807" s="3" t="str">
        <f t="shared" si="184"/>
        <v>RA_516_133_4_202425</v>
      </c>
      <c r="AF6807" s="3">
        <v>202425</v>
      </c>
      <c r="AG6807" s="3" t="s">
        <v>193</v>
      </c>
      <c r="AH6807" s="3">
        <v>516</v>
      </c>
      <c r="AI6807" s="3">
        <v>133</v>
      </c>
      <c r="AJ6807" s="3" t="s">
        <v>211</v>
      </c>
      <c r="AK6807" s="3">
        <v>4</v>
      </c>
      <c r="AL6807" s="3">
        <v>6279.14</v>
      </c>
    </row>
    <row r="6808" spans="31:38" x14ac:dyDescent="0.25">
      <c r="AE6808" s="3" t="str">
        <f t="shared" si="184"/>
        <v>RA_520_133_4_202425</v>
      </c>
      <c r="AF6808" s="3">
        <v>202425</v>
      </c>
      <c r="AG6808" s="3" t="s">
        <v>193</v>
      </c>
      <c r="AH6808" s="3">
        <v>520</v>
      </c>
      <c r="AI6808" s="3">
        <v>133</v>
      </c>
      <c r="AJ6808" s="3" t="s">
        <v>211</v>
      </c>
      <c r="AK6808" s="3">
        <v>4</v>
      </c>
      <c r="AL6808" s="3">
        <v>4596.79</v>
      </c>
    </row>
    <row r="6809" spans="31:38" x14ac:dyDescent="0.25">
      <c r="AE6809" s="3" t="str">
        <f t="shared" si="184"/>
        <v>RA_514_133_4_202425</v>
      </c>
      <c r="AF6809" s="3">
        <v>202425</v>
      </c>
      <c r="AG6809" s="3" t="s">
        <v>193</v>
      </c>
      <c r="AH6809" s="3">
        <v>514</v>
      </c>
      <c r="AI6809" s="3">
        <v>133</v>
      </c>
      <c r="AJ6809" s="3" t="s">
        <v>211</v>
      </c>
      <c r="AK6809" s="3">
        <v>4</v>
      </c>
      <c r="AL6809" s="3">
        <v>4264.8999999999996</v>
      </c>
    </row>
    <row r="6810" spans="31:38" x14ac:dyDescent="0.25">
      <c r="AE6810" s="3" t="str">
        <f t="shared" si="184"/>
        <v>RA_524_133_4_202425</v>
      </c>
      <c r="AF6810" s="3">
        <v>202425</v>
      </c>
      <c r="AG6810" s="3" t="s">
        <v>193</v>
      </c>
      <c r="AH6810" s="3">
        <v>524</v>
      </c>
      <c r="AI6810" s="3">
        <v>133</v>
      </c>
      <c r="AJ6810" s="3" t="s">
        <v>211</v>
      </c>
      <c r="AK6810" s="3">
        <v>4</v>
      </c>
      <c r="AL6810" s="3">
        <v>4903.8500000000004</v>
      </c>
    </row>
    <row r="6811" spans="31:38" x14ac:dyDescent="0.25">
      <c r="AE6811" s="3" t="str">
        <f t="shared" si="184"/>
        <v>RA_526_133_4_202425</v>
      </c>
      <c r="AF6811" s="3">
        <v>202425</v>
      </c>
      <c r="AG6811" s="3" t="s">
        <v>193</v>
      </c>
      <c r="AH6811" s="3">
        <v>526</v>
      </c>
      <c r="AI6811" s="3">
        <v>133</v>
      </c>
      <c r="AJ6811" s="3" t="s">
        <v>211</v>
      </c>
      <c r="AK6811" s="3">
        <v>4</v>
      </c>
      <c r="AL6811" s="3">
        <v>1861.557</v>
      </c>
    </row>
    <row r="6812" spans="31:38" x14ac:dyDescent="0.25">
      <c r="AE6812" s="3" t="str">
        <f t="shared" si="184"/>
        <v>RA_528_133_4_202425</v>
      </c>
      <c r="AF6812" s="3">
        <v>202425</v>
      </c>
      <c r="AG6812" s="3" t="s">
        <v>193</v>
      </c>
      <c r="AH6812" s="3">
        <v>528</v>
      </c>
      <c r="AI6812" s="3">
        <v>133</v>
      </c>
      <c r="AJ6812" s="3" t="s">
        <v>211</v>
      </c>
      <c r="AK6812" s="3">
        <v>4</v>
      </c>
      <c r="AL6812" s="3">
        <v>5015</v>
      </c>
    </row>
    <row r="6813" spans="31:38" x14ac:dyDescent="0.25">
      <c r="AE6813" s="3" t="str">
        <f t="shared" si="184"/>
        <v>RA_530_133_4_202425</v>
      </c>
      <c r="AF6813" s="3">
        <v>202425</v>
      </c>
      <c r="AG6813" s="3" t="s">
        <v>193</v>
      </c>
      <c r="AH6813" s="3">
        <v>530</v>
      </c>
      <c r="AI6813" s="3">
        <v>133</v>
      </c>
      <c r="AJ6813" s="3" t="s">
        <v>211</v>
      </c>
      <c r="AK6813" s="3">
        <v>4</v>
      </c>
      <c r="AL6813" s="3">
        <v>14131.321</v>
      </c>
    </row>
    <row r="6814" spans="31:38" x14ac:dyDescent="0.25">
      <c r="AE6814" s="3" t="str">
        <f t="shared" si="184"/>
        <v>RA_532_133_4_202425</v>
      </c>
      <c r="AF6814" s="3">
        <v>202425</v>
      </c>
      <c r="AG6814" s="3" t="s">
        <v>193</v>
      </c>
      <c r="AH6814" s="3">
        <v>532</v>
      </c>
      <c r="AI6814" s="3">
        <v>133</v>
      </c>
      <c r="AJ6814" s="3" t="s">
        <v>211</v>
      </c>
      <c r="AK6814" s="3">
        <v>4</v>
      </c>
      <c r="AL6814" s="3">
        <v>15574</v>
      </c>
    </row>
    <row r="6815" spans="31:38" x14ac:dyDescent="0.25">
      <c r="AE6815" s="3" t="str">
        <f t="shared" si="184"/>
        <v>RA_534_133_4_202425</v>
      </c>
      <c r="AF6815" s="3">
        <v>202425</v>
      </c>
      <c r="AG6815" s="3" t="s">
        <v>193</v>
      </c>
      <c r="AH6815" s="3">
        <v>534</v>
      </c>
      <c r="AI6815" s="3">
        <v>133</v>
      </c>
      <c r="AJ6815" s="3" t="s">
        <v>211</v>
      </c>
      <c r="AK6815" s="3">
        <v>4</v>
      </c>
      <c r="AL6815" s="3">
        <v>11828</v>
      </c>
    </row>
    <row r="6816" spans="31:38" x14ac:dyDescent="0.25">
      <c r="AE6816" s="3" t="str">
        <f t="shared" si="184"/>
        <v>RA_536_133_4_202425</v>
      </c>
      <c r="AF6816" s="3">
        <v>202425</v>
      </c>
      <c r="AG6816" s="3" t="s">
        <v>193</v>
      </c>
      <c r="AH6816" s="3">
        <v>536</v>
      </c>
      <c r="AI6816" s="3">
        <v>133</v>
      </c>
      <c r="AJ6816" s="3" t="s">
        <v>211</v>
      </c>
      <c r="AK6816" s="3">
        <v>4</v>
      </c>
      <c r="AL6816" s="3">
        <v>3253.91</v>
      </c>
    </row>
    <row r="6817" spans="31:38" x14ac:dyDescent="0.25">
      <c r="AE6817" s="3" t="str">
        <f t="shared" si="184"/>
        <v>RA_538_133_4_202425</v>
      </c>
      <c r="AF6817" s="3">
        <v>202425</v>
      </c>
      <c r="AG6817" s="3" t="s">
        <v>193</v>
      </c>
      <c r="AH6817" s="3">
        <v>538</v>
      </c>
      <c r="AI6817" s="3">
        <v>133</v>
      </c>
      <c r="AJ6817" s="3" t="s">
        <v>211</v>
      </c>
      <c r="AK6817" s="3">
        <v>4</v>
      </c>
      <c r="AL6817" s="3">
        <v>7011.5959999999995</v>
      </c>
    </row>
    <row r="6818" spans="31:38" x14ac:dyDescent="0.25">
      <c r="AE6818" s="3" t="str">
        <f t="shared" si="184"/>
        <v>RA_540_133_4_202425</v>
      </c>
      <c r="AF6818" s="3">
        <v>202425</v>
      </c>
      <c r="AG6818" s="3" t="s">
        <v>193</v>
      </c>
      <c r="AH6818" s="3">
        <v>540</v>
      </c>
      <c r="AI6818" s="3">
        <v>133</v>
      </c>
      <c r="AJ6818" s="3" t="s">
        <v>211</v>
      </c>
      <c r="AK6818" s="3">
        <v>4</v>
      </c>
      <c r="AL6818" s="3">
        <v>15887</v>
      </c>
    </row>
    <row r="6819" spans="31:38" x14ac:dyDescent="0.25">
      <c r="AE6819" s="3" t="str">
        <f t="shared" si="184"/>
        <v>RA_518_133_4_202425</v>
      </c>
      <c r="AF6819" s="3">
        <v>202425</v>
      </c>
      <c r="AG6819" s="3" t="s">
        <v>193</v>
      </c>
      <c r="AH6819" s="3">
        <v>518</v>
      </c>
      <c r="AI6819" s="3">
        <v>133</v>
      </c>
      <c r="AJ6819" s="3" t="s">
        <v>211</v>
      </c>
      <c r="AK6819" s="3">
        <v>4</v>
      </c>
      <c r="AL6819" s="3">
        <v>8596.2559999999994</v>
      </c>
    </row>
    <row r="6820" spans="31:38" x14ac:dyDescent="0.25">
      <c r="AE6820" s="3" t="str">
        <f t="shared" si="184"/>
        <v>RA_566_133_4_202526</v>
      </c>
      <c r="AF6820" s="3">
        <v>202526</v>
      </c>
      <c r="AG6820" s="3" t="s">
        <v>193</v>
      </c>
      <c r="AH6820" s="3">
        <v>566</v>
      </c>
      <c r="AI6820" s="3">
        <v>133</v>
      </c>
      <c r="AJ6820" s="3" t="s">
        <v>211</v>
      </c>
      <c r="AK6820" s="3">
        <v>4</v>
      </c>
      <c r="AL6820" s="3">
        <v>972.30100000000004</v>
      </c>
    </row>
    <row r="6821" spans="31:38" x14ac:dyDescent="0.25">
      <c r="AE6821" s="3" t="str">
        <f t="shared" si="184"/>
        <v>RA_545_133_4_202526</v>
      </c>
      <c r="AF6821" s="3">
        <v>202526</v>
      </c>
      <c r="AG6821" s="3" t="s">
        <v>193</v>
      </c>
      <c r="AH6821" s="3">
        <v>545</v>
      </c>
      <c r="AI6821" s="3">
        <v>133</v>
      </c>
      <c r="AJ6821" s="3" t="s">
        <v>211</v>
      </c>
      <c r="AK6821" s="3">
        <v>4</v>
      </c>
      <c r="AL6821" s="3">
        <v>2032.7449999999999</v>
      </c>
    </row>
    <row r="6822" spans="31:38" x14ac:dyDescent="0.25">
      <c r="AE6822" s="3" t="str">
        <f t="shared" si="184"/>
        <v>RA_548_133_4_202526</v>
      </c>
      <c r="AF6822" s="3">
        <v>202526</v>
      </c>
      <c r="AG6822" s="3" t="s">
        <v>193</v>
      </c>
      <c r="AH6822" s="3">
        <v>548</v>
      </c>
      <c r="AI6822" s="3">
        <v>133</v>
      </c>
      <c r="AJ6822" s="3" t="s">
        <v>211</v>
      </c>
      <c r="AK6822" s="3">
        <v>4</v>
      </c>
      <c r="AL6822" s="3">
        <v>6136.4199400000007</v>
      </c>
    </row>
    <row r="6823" spans="31:38" x14ac:dyDescent="0.25">
      <c r="AE6823" s="3" t="str">
        <f t="shared" si="184"/>
        <v>RA_550_133_4_202526</v>
      </c>
      <c r="AF6823" s="3">
        <v>202526</v>
      </c>
      <c r="AG6823" s="3" t="s">
        <v>193</v>
      </c>
      <c r="AH6823" s="3">
        <v>550</v>
      </c>
      <c r="AI6823" s="3">
        <v>133</v>
      </c>
      <c r="AJ6823" s="3" t="s">
        <v>211</v>
      </c>
      <c r="AK6823" s="3">
        <v>4</v>
      </c>
      <c r="AL6823" s="3">
        <v>12008.588</v>
      </c>
    </row>
    <row r="6824" spans="31:38" x14ac:dyDescent="0.25">
      <c r="AE6824" s="3" t="str">
        <f t="shared" si="184"/>
        <v>RA_552_133_4_202526</v>
      </c>
      <c r="AF6824" s="3">
        <v>202526</v>
      </c>
      <c r="AG6824" s="3" t="s">
        <v>193</v>
      </c>
      <c r="AH6824" s="3">
        <v>552</v>
      </c>
      <c r="AI6824" s="3">
        <v>133</v>
      </c>
      <c r="AJ6824" s="3" t="s">
        <v>211</v>
      </c>
      <c r="AK6824" s="3">
        <v>4</v>
      </c>
      <c r="AL6824" s="3">
        <v>24957</v>
      </c>
    </row>
    <row r="6825" spans="31:38" x14ac:dyDescent="0.25">
      <c r="AE6825" s="3" t="str">
        <f t="shared" si="184"/>
        <v>RA_562_133_4_202526</v>
      </c>
      <c r="AF6825" s="3">
        <v>202526</v>
      </c>
      <c r="AG6825" s="3" t="s">
        <v>193</v>
      </c>
      <c r="AH6825" s="3">
        <v>562</v>
      </c>
      <c r="AI6825" s="3">
        <v>133</v>
      </c>
      <c r="AJ6825" s="3" t="s">
        <v>211</v>
      </c>
      <c r="AK6825" s="3">
        <v>4</v>
      </c>
      <c r="AL6825" s="3">
        <v>1749.51</v>
      </c>
    </row>
    <row r="6826" spans="31:38" x14ac:dyDescent="0.25">
      <c r="AE6826" s="3" t="str">
        <f t="shared" si="184"/>
        <v>RA_564_133_4_202526</v>
      </c>
      <c r="AF6826" s="3">
        <v>202526</v>
      </c>
      <c r="AG6826" s="3" t="s">
        <v>193</v>
      </c>
      <c r="AH6826" s="3">
        <v>564</v>
      </c>
      <c r="AI6826" s="3">
        <v>133</v>
      </c>
      <c r="AJ6826" s="3" t="s">
        <v>211</v>
      </c>
      <c r="AK6826" s="3">
        <v>4</v>
      </c>
      <c r="AL6826" s="3">
        <v>0</v>
      </c>
    </row>
    <row r="6827" spans="31:38" x14ac:dyDescent="0.25">
      <c r="AE6827" s="3" t="str">
        <f t="shared" si="184"/>
        <v>RA_546_133_4_202526</v>
      </c>
      <c r="AF6827" s="3">
        <v>202526</v>
      </c>
      <c r="AG6827" s="3" t="s">
        <v>193</v>
      </c>
      <c r="AH6827" s="3">
        <v>546</v>
      </c>
      <c r="AI6827" s="3">
        <v>133</v>
      </c>
      <c r="AJ6827" s="3" t="s">
        <v>211</v>
      </c>
      <c r="AK6827" s="3">
        <v>4</v>
      </c>
      <c r="AL6827" s="3">
        <v>4793</v>
      </c>
    </row>
    <row r="6828" spans="31:38" x14ac:dyDescent="0.25">
      <c r="AE6828" s="3" t="str">
        <f t="shared" si="184"/>
        <v>RA_568_133_4_202526</v>
      </c>
      <c r="AF6828" s="3">
        <v>202526</v>
      </c>
      <c r="AG6828" s="3" t="s">
        <v>193</v>
      </c>
      <c r="AH6828" s="3">
        <v>568</v>
      </c>
      <c r="AI6828" s="3">
        <v>133</v>
      </c>
      <c r="AJ6828" s="3" t="s">
        <v>211</v>
      </c>
      <c r="AK6828" s="3">
        <v>4</v>
      </c>
      <c r="AL6828" s="3">
        <v>3739</v>
      </c>
    </row>
    <row r="6829" spans="31:38" x14ac:dyDescent="0.25">
      <c r="AE6829" s="3" t="str">
        <f t="shared" si="184"/>
        <v>RA_572_133_4_202526</v>
      </c>
      <c r="AF6829" s="3">
        <v>202526</v>
      </c>
      <c r="AG6829" s="3" t="s">
        <v>193</v>
      </c>
      <c r="AH6829" s="3">
        <v>572</v>
      </c>
      <c r="AI6829" s="3">
        <v>133</v>
      </c>
      <c r="AJ6829" s="3" t="s">
        <v>211</v>
      </c>
      <c r="AK6829" s="3">
        <v>4</v>
      </c>
      <c r="AL6829" s="3">
        <v>4253.7</v>
      </c>
    </row>
    <row r="6830" spans="31:38" x14ac:dyDescent="0.25">
      <c r="AE6830" s="3" t="str">
        <f t="shared" si="184"/>
        <v>RA_574_133_4_202526</v>
      </c>
      <c r="AF6830" s="3">
        <v>202526</v>
      </c>
      <c r="AG6830" s="3" t="s">
        <v>193</v>
      </c>
      <c r="AH6830" s="3">
        <v>574</v>
      </c>
      <c r="AI6830" s="3">
        <v>133</v>
      </c>
      <c r="AJ6830" s="3" t="s">
        <v>211</v>
      </c>
      <c r="AK6830" s="3">
        <v>4</v>
      </c>
      <c r="AL6830" s="3">
        <v>2138.181</v>
      </c>
    </row>
    <row r="6831" spans="31:38" x14ac:dyDescent="0.25">
      <c r="AE6831" s="3" t="str">
        <f t="shared" si="184"/>
        <v>RA_576_133_4_202526</v>
      </c>
      <c r="AF6831" s="3">
        <v>202526</v>
      </c>
      <c r="AG6831" s="3" t="s">
        <v>193</v>
      </c>
      <c r="AH6831" s="3">
        <v>576</v>
      </c>
      <c r="AI6831" s="3">
        <v>133</v>
      </c>
      <c r="AJ6831" s="3" t="s">
        <v>211</v>
      </c>
      <c r="AK6831" s="3">
        <v>4</v>
      </c>
      <c r="AL6831" s="3">
        <v>4441.2489999999998</v>
      </c>
    </row>
    <row r="6832" spans="31:38" x14ac:dyDescent="0.25">
      <c r="AE6832" s="3" t="str">
        <f t="shared" si="184"/>
        <v>RA_582_133_4_202526</v>
      </c>
      <c r="AF6832" s="3">
        <v>202526</v>
      </c>
      <c r="AG6832" s="3" t="s">
        <v>193</v>
      </c>
      <c r="AH6832" s="3">
        <v>582</v>
      </c>
      <c r="AI6832" s="3">
        <v>133</v>
      </c>
      <c r="AJ6832" s="3" t="s">
        <v>211</v>
      </c>
      <c r="AK6832" s="3">
        <v>4</v>
      </c>
      <c r="AL6832" s="3">
        <v>0</v>
      </c>
    </row>
    <row r="6833" spans="31:38" x14ac:dyDescent="0.25">
      <c r="AE6833" s="3" t="str">
        <f t="shared" si="184"/>
        <v>RA_584_133_4_202526</v>
      </c>
      <c r="AF6833" s="3">
        <v>202526</v>
      </c>
      <c r="AG6833" s="3" t="s">
        <v>193</v>
      </c>
      <c r="AH6833" s="3">
        <v>584</v>
      </c>
      <c r="AI6833" s="3">
        <v>133</v>
      </c>
      <c r="AJ6833" s="3" t="s">
        <v>211</v>
      </c>
      <c r="AK6833" s="3">
        <v>4</v>
      </c>
      <c r="AL6833" s="3">
        <v>0</v>
      </c>
    </row>
    <row r="6834" spans="31:38" x14ac:dyDescent="0.25">
      <c r="AE6834" s="3" t="str">
        <f t="shared" si="184"/>
        <v>RA_520_133_4_202526</v>
      </c>
      <c r="AF6834" s="3">
        <v>202526</v>
      </c>
      <c r="AG6834" s="3" t="s">
        <v>193</v>
      </c>
      <c r="AH6834" s="3">
        <v>520</v>
      </c>
      <c r="AI6834" s="3">
        <v>133</v>
      </c>
      <c r="AJ6834" s="3" t="s">
        <v>211</v>
      </c>
      <c r="AK6834" s="3">
        <v>4</v>
      </c>
      <c r="AL6834" s="3">
        <v>4896.79</v>
      </c>
    </row>
    <row r="6835" spans="31:38" x14ac:dyDescent="0.25">
      <c r="AE6835" s="3" t="str">
        <f t="shared" si="184"/>
        <v>RA_586_133_4_202526</v>
      </c>
      <c r="AF6835" s="3">
        <v>202526</v>
      </c>
      <c r="AG6835" s="3" t="s">
        <v>193</v>
      </c>
      <c r="AH6835" s="3">
        <v>586</v>
      </c>
      <c r="AI6835" s="3">
        <v>133</v>
      </c>
      <c r="AJ6835" s="3" t="s">
        <v>211</v>
      </c>
      <c r="AK6835" s="3">
        <v>4</v>
      </c>
      <c r="AL6835" s="3">
        <v>0</v>
      </c>
    </row>
    <row r="6836" spans="31:38" x14ac:dyDescent="0.25">
      <c r="AE6836" s="3" t="str">
        <f t="shared" si="184"/>
        <v>RA_516_133_4_202526</v>
      </c>
      <c r="AF6836" s="3">
        <v>202526</v>
      </c>
      <c r="AG6836" s="3" t="s">
        <v>193</v>
      </c>
      <c r="AH6836" s="3">
        <v>516</v>
      </c>
      <c r="AI6836" s="3">
        <v>133</v>
      </c>
      <c r="AJ6836" s="3" t="s">
        <v>211</v>
      </c>
      <c r="AK6836" s="3">
        <v>4</v>
      </c>
      <c r="AL6836" s="3">
        <v>7024.14</v>
      </c>
    </row>
    <row r="6837" spans="31:38" x14ac:dyDescent="0.25">
      <c r="AE6837" s="3" t="str">
        <f t="shared" si="184"/>
        <v>RA_514_133_4_202526</v>
      </c>
      <c r="AF6837" s="3">
        <v>202526</v>
      </c>
      <c r="AG6837" s="3" t="s">
        <v>193</v>
      </c>
      <c r="AH6837" s="3">
        <v>514</v>
      </c>
      <c r="AI6837" s="3">
        <v>133</v>
      </c>
      <c r="AJ6837" s="3" t="s">
        <v>211</v>
      </c>
      <c r="AK6837" s="3">
        <v>4</v>
      </c>
      <c r="AL6837" s="3">
        <v>4264.8999999999996</v>
      </c>
    </row>
    <row r="6838" spans="31:38" x14ac:dyDescent="0.25">
      <c r="AE6838" s="3" t="str">
        <f t="shared" si="184"/>
        <v>RA_518_133_4_202526</v>
      </c>
      <c r="AF6838" s="3">
        <v>202526</v>
      </c>
      <c r="AG6838" s="3" t="s">
        <v>193</v>
      </c>
      <c r="AH6838" s="3">
        <v>518</v>
      </c>
      <c r="AI6838" s="3">
        <v>133</v>
      </c>
      <c r="AJ6838" s="3" t="s">
        <v>211</v>
      </c>
      <c r="AK6838" s="3">
        <v>4</v>
      </c>
      <c r="AL6838" s="3">
        <v>33935.061999999998</v>
      </c>
    </row>
    <row r="6839" spans="31:38" x14ac:dyDescent="0.25">
      <c r="AE6839" s="3" t="str">
        <f t="shared" si="184"/>
        <v>RA_524_133_4_202526</v>
      </c>
      <c r="AF6839" s="3">
        <v>202526</v>
      </c>
      <c r="AG6839" s="3" t="s">
        <v>193</v>
      </c>
      <c r="AH6839" s="3">
        <v>524</v>
      </c>
      <c r="AI6839" s="3">
        <v>133</v>
      </c>
      <c r="AJ6839" s="3" t="s">
        <v>211</v>
      </c>
      <c r="AK6839" s="3">
        <v>4</v>
      </c>
      <c r="AL6839" s="3">
        <v>4903.8500000000004</v>
      </c>
    </row>
    <row r="6840" spans="31:38" x14ac:dyDescent="0.25">
      <c r="AE6840" s="3" t="str">
        <f t="shared" si="184"/>
        <v>RA_522_133_4_202526</v>
      </c>
      <c r="AF6840" s="3">
        <v>202526</v>
      </c>
      <c r="AG6840" s="3" t="s">
        <v>193</v>
      </c>
      <c r="AH6840" s="3">
        <v>522</v>
      </c>
      <c r="AI6840" s="3">
        <v>133</v>
      </c>
      <c r="AJ6840" s="3" t="s">
        <v>211</v>
      </c>
      <c r="AK6840" s="3">
        <v>4</v>
      </c>
      <c r="AL6840" s="3">
        <v>2971.2649999999999</v>
      </c>
    </row>
    <row r="6841" spans="31:38" x14ac:dyDescent="0.25">
      <c r="AE6841" s="3" t="str">
        <f t="shared" si="184"/>
        <v>RA_512_133_4_202526</v>
      </c>
      <c r="AF6841" s="3">
        <v>202526</v>
      </c>
      <c r="AG6841" s="3" t="s">
        <v>193</v>
      </c>
      <c r="AH6841" s="3">
        <v>512</v>
      </c>
      <c r="AI6841" s="3">
        <v>133</v>
      </c>
      <c r="AJ6841" s="3" t="s">
        <v>211</v>
      </c>
      <c r="AK6841" s="3">
        <v>4</v>
      </c>
      <c r="AL6841" s="3">
        <v>495</v>
      </c>
    </row>
    <row r="6842" spans="31:38" x14ac:dyDescent="0.25">
      <c r="AE6842" s="3" t="str">
        <f t="shared" si="184"/>
        <v>RA_526_133_4_202526</v>
      </c>
      <c r="AF6842" s="3">
        <v>202526</v>
      </c>
      <c r="AG6842" s="3" t="s">
        <v>193</v>
      </c>
      <c r="AH6842" s="3">
        <v>526</v>
      </c>
      <c r="AI6842" s="3">
        <v>133</v>
      </c>
      <c r="AJ6842" s="3" t="s">
        <v>211</v>
      </c>
      <c r="AK6842" s="3">
        <v>4</v>
      </c>
      <c r="AL6842" s="3">
        <v>2128</v>
      </c>
    </row>
    <row r="6843" spans="31:38" x14ac:dyDescent="0.25">
      <c r="AE6843" s="3" t="str">
        <f t="shared" si="184"/>
        <v>RA_528_133_4_202526</v>
      </c>
      <c r="AF6843" s="3">
        <v>202526</v>
      </c>
      <c r="AG6843" s="3" t="s">
        <v>193</v>
      </c>
      <c r="AH6843" s="3">
        <v>528</v>
      </c>
      <c r="AI6843" s="3">
        <v>133</v>
      </c>
      <c r="AJ6843" s="3" t="s">
        <v>211</v>
      </c>
      <c r="AK6843" s="3">
        <v>4</v>
      </c>
      <c r="AL6843" s="3">
        <v>5017</v>
      </c>
    </row>
    <row r="6844" spans="31:38" x14ac:dyDescent="0.25">
      <c r="AE6844" s="3" t="str">
        <f t="shared" si="184"/>
        <v>RA_532_133_4_202526</v>
      </c>
      <c r="AF6844" s="3">
        <v>202526</v>
      </c>
      <c r="AG6844" s="3" t="s">
        <v>193</v>
      </c>
      <c r="AH6844" s="3">
        <v>532</v>
      </c>
      <c r="AI6844" s="3">
        <v>133</v>
      </c>
      <c r="AJ6844" s="3" t="s">
        <v>211</v>
      </c>
      <c r="AK6844" s="3">
        <v>4</v>
      </c>
      <c r="AL6844" s="3">
        <v>15574</v>
      </c>
    </row>
    <row r="6845" spans="31:38" x14ac:dyDescent="0.25">
      <c r="AE6845" s="3" t="str">
        <f t="shared" si="184"/>
        <v>RA_534_133_4_202526</v>
      </c>
      <c r="AF6845" s="3">
        <v>202526</v>
      </c>
      <c r="AG6845" s="3" t="s">
        <v>193</v>
      </c>
      <c r="AH6845" s="3">
        <v>534</v>
      </c>
      <c r="AI6845" s="3">
        <v>133</v>
      </c>
      <c r="AJ6845" s="3" t="s">
        <v>211</v>
      </c>
      <c r="AK6845" s="3">
        <v>4</v>
      </c>
      <c r="AL6845" s="3">
        <v>11774</v>
      </c>
    </row>
    <row r="6846" spans="31:38" x14ac:dyDescent="0.25">
      <c r="AE6846" s="3" t="str">
        <f t="shared" si="184"/>
        <v>RA_536_133_4_202526</v>
      </c>
      <c r="AF6846" s="3">
        <v>202526</v>
      </c>
      <c r="AG6846" s="3" t="s">
        <v>193</v>
      </c>
      <c r="AH6846" s="3">
        <v>536</v>
      </c>
      <c r="AI6846" s="3">
        <v>133</v>
      </c>
      <c r="AJ6846" s="3" t="s">
        <v>211</v>
      </c>
      <c r="AK6846" s="3">
        <v>4</v>
      </c>
      <c r="AL6846" s="3">
        <v>2253.8000000000002</v>
      </c>
    </row>
    <row r="6847" spans="31:38" x14ac:dyDescent="0.25">
      <c r="AE6847" s="3" t="str">
        <f t="shared" si="184"/>
        <v>RA_538_133_4_202526</v>
      </c>
      <c r="AF6847" s="3">
        <v>202526</v>
      </c>
      <c r="AG6847" s="3" t="s">
        <v>193</v>
      </c>
      <c r="AH6847" s="3">
        <v>538</v>
      </c>
      <c r="AI6847" s="3">
        <v>133</v>
      </c>
      <c r="AJ6847" s="3" t="s">
        <v>211</v>
      </c>
      <c r="AK6847" s="3">
        <v>4</v>
      </c>
      <c r="AL6847" s="3">
        <v>5379.5959999999995</v>
      </c>
    </row>
    <row r="6848" spans="31:38" x14ac:dyDescent="0.25">
      <c r="AE6848" s="3" t="str">
        <f t="shared" si="184"/>
        <v>RA_540_133_4_202526</v>
      </c>
      <c r="AF6848" s="3">
        <v>202526</v>
      </c>
      <c r="AG6848" s="3" t="s">
        <v>193</v>
      </c>
      <c r="AH6848" s="3">
        <v>540</v>
      </c>
      <c r="AI6848" s="3">
        <v>133</v>
      </c>
      <c r="AJ6848" s="3" t="s">
        <v>211</v>
      </c>
      <c r="AK6848" s="3">
        <v>4</v>
      </c>
      <c r="AL6848" s="3">
        <v>16330</v>
      </c>
    </row>
    <row r="6849" spans="31:38" x14ac:dyDescent="0.25">
      <c r="AE6849" s="3" t="str">
        <f t="shared" si="184"/>
        <v>RA_542_133_4_202526</v>
      </c>
      <c r="AF6849" s="3">
        <v>202526</v>
      </c>
      <c r="AG6849" s="3" t="s">
        <v>193</v>
      </c>
      <c r="AH6849" s="3">
        <v>542</v>
      </c>
      <c r="AI6849" s="3">
        <v>133</v>
      </c>
      <c r="AJ6849" s="3" t="s">
        <v>211</v>
      </c>
      <c r="AK6849" s="3">
        <v>4</v>
      </c>
      <c r="AL6849" s="3">
        <v>2712.72</v>
      </c>
    </row>
    <row r="6850" spans="31:38" x14ac:dyDescent="0.25">
      <c r="AE6850" s="3" t="str">
        <f t="shared" si="184"/>
        <v>RA_530_133_4_202526</v>
      </c>
      <c r="AF6850" s="3">
        <v>202526</v>
      </c>
      <c r="AG6850" s="3" t="s">
        <v>193</v>
      </c>
      <c r="AH6850" s="3">
        <v>530</v>
      </c>
      <c r="AI6850" s="3">
        <v>133</v>
      </c>
      <c r="AJ6850" s="3" t="s">
        <v>211</v>
      </c>
      <c r="AK6850" s="3">
        <v>4</v>
      </c>
      <c r="AL6850" s="3">
        <v>15456.32</v>
      </c>
    </row>
    <row r="6851" spans="31:38" x14ac:dyDescent="0.25">
      <c r="AE6851" s="3" t="str">
        <f t="shared" si="184"/>
        <v>RA_544_133_4_202526</v>
      </c>
      <c r="AF6851" s="3">
        <v>202526</v>
      </c>
      <c r="AG6851" s="3" t="s">
        <v>193</v>
      </c>
      <c r="AH6851" s="3">
        <v>544</v>
      </c>
      <c r="AI6851" s="3">
        <v>133</v>
      </c>
      <c r="AJ6851" s="3" t="s">
        <v>211</v>
      </c>
      <c r="AK6851" s="3">
        <v>4</v>
      </c>
      <c r="AL6851" s="3">
        <v>2804.9989999999998</v>
      </c>
    </row>
    <row r="6852" spans="31:38" x14ac:dyDescent="0.25">
      <c r="AE6852" s="3" t="str">
        <f t="shared" ref="AE6852:AE6915" si="185">AG6852&amp;"_"&amp;AH6852&amp;"_"&amp;AI6852&amp;"_"&amp;AK6852&amp;"_"&amp;AF6852</f>
        <v>RA_566_134_4_202425</v>
      </c>
      <c r="AF6852" s="3">
        <v>202425</v>
      </c>
      <c r="AG6852" s="3" t="s">
        <v>193</v>
      </c>
      <c r="AH6852" s="3">
        <v>566</v>
      </c>
      <c r="AI6852" s="3">
        <v>134</v>
      </c>
      <c r="AJ6852" s="3" t="s">
        <v>72</v>
      </c>
      <c r="AK6852" s="3">
        <v>4</v>
      </c>
      <c r="AL6852" s="3">
        <v>0</v>
      </c>
    </row>
    <row r="6853" spans="31:38" x14ac:dyDescent="0.25">
      <c r="AE6853" s="3" t="str">
        <f t="shared" si="185"/>
        <v>RA_546_134_4_202425</v>
      </c>
      <c r="AF6853" s="3">
        <v>202425</v>
      </c>
      <c r="AG6853" s="3" t="s">
        <v>193</v>
      </c>
      <c r="AH6853" s="3">
        <v>546</v>
      </c>
      <c r="AI6853" s="3">
        <v>134</v>
      </c>
      <c r="AJ6853" s="3" t="s">
        <v>72</v>
      </c>
      <c r="AK6853" s="3">
        <v>4</v>
      </c>
      <c r="AL6853" s="3">
        <v>0</v>
      </c>
    </row>
    <row r="6854" spans="31:38" x14ac:dyDescent="0.25">
      <c r="AE6854" s="3" t="str">
        <f t="shared" si="185"/>
        <v>RA_548_134_4_202425</v>
      </c>
      <c r="AF6854" s="3">
        <v>202425</v>
      </c>
      <c r="AG6854" s="3" t="s">
        <v>193</v>
      </c>
      <c r="AH6854" s="3">
        <v>548</v>
      </c>
      <c r="AI6854" s="3">
        <v>134</v>
      </c>
      <c r="AJ6854" s="3" t="s">
        <v>72</v>
      </c>
      <c r="AK6854" s="3">
        <v>4</v>
      </c>
      <c r="AL6854" s="3">
        <v>0</v>
      </c>
    </row>
    <row r="6855" spans="31:38" x14ac:dyDescent="0.25">
      <c r="AE6855" s="3" t="str">
        <f t="shared" si="185"/>
        <v>RA_550_134_4_202425</v>
      </c>
      <c r="AF6855" s="3">
        <v>202425</v>
      </c>
      <c r="AG6855" s="3" t="s">
        <v>193</v>
      </c>
      <c r="AH6855" s="3">
        <v>550</v>
      </c>
      <c r="AI6855" s="3">
        <v>134</v>
      </c>
      <c r="AJ6855" s="3" t="s">
        <v>72</v>
      </c>
      <c r="AK6855" s="3">
        <v>4</v>
      </c>
      <c r="AL6855" s="3">
        <v>0</v>
      </c>
    </row>
    <row r="6856" spans="31:38" x14ac:dyDescent="0.25">
      <c r="AE6856" s="3" t="str">
        <f t="shared" si="185"/>
        <v>RA_552_134_4_202425</v>
      </c>
      <c r="AF6856" s="3">
        <v>202425</v>
      </c>
      <c r="AG6856" s="3" t="s">
        <v>193</v>
      </c>
      <c r="AH6856" s="3">
        <v>552</v>
      </c>
      <c r="AI6856" s="3">
        <v>134</v>
      </c>
      <c r="AJ6856" s="3" t="s">
        <v>72</v>
      </c>
      <c r="AK6856" s="3">
        <v>4</v>
      </c>
      <c r="AL6856" s="3">
        <v>0</v>
      </c>
    </row>
    <row r="6857" spans="31:38" x14ac:dyDescent="0.25">
      <c r="AE6857" s="3" t="str">
        <f t="shared" si="185"/>
        <v>RA_562_134_4_202425</v>
      </c>
      <c r="AF6857" s="3">
        <v>202425</v>
      </c>
      <c r="AG6857" s="3" t="s">
        <v>193</v>
      </c>
      <c r="AH6857" s="3">
        <v>562</v>
      </c>
      <c r="AI6857" s="3">
        <v>134</v>
      </c>
      <c r="AJ6857" s="3" t="s">
        <v>72</v>
      </c>
      <c r="AK6857" s="3">
        <v>4</v>
      </c>
      <c r="AL6857" s="3">
        <v>0</v>
      </c>
    </row>
    <row r="6858" spans="31:38" x14ac:dyDescent="0.25">
      <c r="AE6858" s="3" t="str">
        <f t="shared" si="185"/>
        <v>RA_564_134_4_202425</v>
      </c>
      <c r="AF6858" s="3">
        <v>202425</v>
      </c>
      <c r="AG6858" s="3" t="s">
        <v>193</v>
      </c>
      <c r="AH6858" s="3">
        <v>564</v>
      </c>
      <c r="AI6858" s="3">
        <v>134</v>
      </c>
      <c r="AJ6858" s="3" t="s">
        <v>72</v>
      </c>
      <c r="AK6858" s="3">
        <v>4</v>
      </c>
      <c r="AL6858" s="3">
        <v>0</v>
      </c>
    </row>
    <row r="6859" spans="31:38" x14ac:dyDescent="0.25">
      <c r="AE6859" s="3" t="str">
        <f t="shared" si="185"/>
        <v>RA_568_134_4_202425</v>
      </c>
      <c r="AF6859" s="3">
        <v>202425</v>
      </c>
      <c r="AG6859" s="3" t="s">
        <v>193</v>
      </c>
      <c r="AH6859" s="3">
        <v>568</v>
      </c>
      <c r="AI6859" s="3">
        <v>134</v>
      </c>
      <c r="AJ6859" s="3" t="s">
        <v>72</v>
      </c>
      <c r="AK6859" s="3">
        <v>4</v>
      </c>
      <c r="AL6859" s="3">
        <v>0</v>
      </c>
    </row>
    <row r="6860" spans="31:38" x14ac:dyDescent="0.25">
      <c r="AE6860" s="3" t="str">
        <f t="shared" si="185"/>
        <v>RA_572_134_4_202425</v>
      </c>
      <c r="AF6860" s="3">
        <v>202425</v>
      </c>
      <c r="AG6860" s="3" t="s">
        <v>193</v>
      </c>
      <c r="AH6860" s="3">
        <v>572</v>
      </c>
      <c r="AI6860" s="3">
        <v>134</v>
      </c>
      <c r="AJ6860" s="3" t="s">
        <v>72</v>
      </c>
      <c r="AK6860" s="3">
        <v>4</v>
      </c>
      <c r="AL6860" s="3">
        <v>0</v>
      </c>
    </row>
    <row r="6861" spans="31:38" x14ac:dyDescent="0.25">
      <c r="AE6861" s="3" t="str">
        <f t="shared" si="185"/>
        <v>RA_574_134_4_202425</v>
      </c>
      <c r="AF6861" s="3">
        <v>202425</v>
      </c>
      <c r="AG6861" s="3" t="s">
        <v>193</v>
      </c>
      <c r="AH6861" s="3">
        <v>574</v>
      </c>
      <c r="AI6861" s="3">
        <v>134</v>
      </c>
      <c r="AJ6861" s="3" t="s">
        <v>72</v>
      </c>
      <c r="AK6861" s="3">
        <v>4</v>
      </c>
      <c r="AL6861" s="3">
        <v>0</v>
      </c>
    </row>
    <row r="6862" spans="31:38" x14ac:dyDescent="0.25">
      <c r="AE6862" s="3" t="str">
        <f t="shared" si="185"/>
        <v>RA_576_134_4_202425</v>
      </c>
      <c r="AF6862" s="3">
        <v>202425</v>
      </c>
      <c r="AG6862" s="3" t="s">
        <v>193</v>
      </c>
      <c r="AH6862" s="3">
        <v>576</v>
      </c>
      <c r="AI6862" s="3">
        <v>134</v>
      </c>
      <c r="AJ6862" s="3" t="s">
        <v>72</v>
      </c>
      <c r="AK6862" s="3">
        <v>4</v>
      </c>
      <c r="AL6862" s="3">
        <v>0</v>
      </c>
    </row>
    <row r="6863" spans="31:38" x14ac:dyDescent="0.25">
      <c r="AE6863" s="3" t="str">
        <f t="shared" si="185"/>
        <v>RA_582_134_4_202425</v>
      </c>
      <c r="AF6863" s="3">
        <v>202425</v>
      </c>
      <c r="AG6863" s="3" t="s">
        <v>193</v>
      </c>
      <c r="AH6863" s="3">
        <v>582</v>
      </c>
      <c r="AI6863" s="3">
        <v>134</v>
      </c>
      <c r="AJ6863" s="3" t="s">
        <v>72</v>
      </c>
      <c r="AK6863" s="3">
        <v>4</v>
      </c>
      <c r="AL6863" s="3">
        <v>0</v>
      </c>
    </row>
    <row r="6864" spans="31:38" x14ac:dyDescent="0.25">
      <c r="AE6864" s="3" t="str">
        <f t="shared" si="185"/>
        <v>RA_545_134_4_202425</v>
      </c>
      <c r="AF6864" s="3">
        <v>202425</v>
      </c>
      <c r="AG6864" s="3" t="s">
        <v>193</v>
      </c>
      <c r="AH6864" s="3">
        <v>545</v>
      </c>
      <c r="AI6864" s="3">
        <v>134</v>
      </c>
      <c r="AJ6864" s="3" t="s">
        <v>72</v>
      </c>
      <c r="AK6864" s="3">
        <v>4</v>
      </c>
      <c r="AL6864" s="3">
        <v>0</v>
      </c>
    </row>
    <row r="6865" spans="31:38" x14ac:dyDescent="0.25">
      <c r="AE6865" s="3" t="str">
        <f t="shared" si="185"/>
        <v>RA_586_134_4_202425</v>
      </c>
      <c r="AF6865" s="3">
        <v>202425</v>
      </c>
      <c r="AG6865" s="3" t="s">
        <v>193</v>
      </c>
      <c r="AH6865" s="3">
        <v>586</v>
      </c>
      <c r="AI6865" s="3">
        <v>134</v>
      </c>
      <c r="AJ6865" s="3" t="s">
        <v>72</v>
      </c>
      <c r="AK6865" s="3">
        <v>4</v>
      </c>
      <c r="AL6865" s="3">
        <v>0</v>
      </c>
    </row>
    <row r="6866" spans="31:38" x14ac:dyDescent="0.25">
      <c r="AE6866" s="3" t="str">
        <f t="shared" si="185"/>
        <v>RA_540_134_4_202425</v>
      </c>
      <c r="AF6866" s="3">
        <v>202425</v>
      </c>
      <c r="AG6866" s="3" t="s">
        <v>193</v>
      </c>
      <c r="AH6866" s="3">
        <v>540</v>
      </c>
      <c r="AI6866" s="3">
        <v>134</v>
      </c>
      <c r="AJ6866" s="3" t="s">
        <v>72</v>
      </c>
      <c r="AK6866" s="3">
        <v>4</v>
      </c>
      <c r="AL6866" s="3">
        <v>0</v>
      </c>
    </row>
    <row r="6867" spans="31:38" x14ac:dyDescent="0.25">
      <c r="AE6867" s="3" t="str">
        <f t="shared" si="185"/>
        <v>RA_584_134_4_202425</v>
      </c>
      <c r="AF6867" s="3">
        <v>202425</v>
      </c>
      <c r="AG6867" s="3" t="s">
        <v>193</v>
      </c>
      <c r="AH6867" s="3">
        <v>584</v>
      </c>
      <c r="AI6867" s="3">
        <v>134</v>
      </c>
      <c r="AJ6867" s="3" t="s">
        <v>72</v>
      </c>
      <c r="AK6867" s="3">
        <v>4</v>
      </c>
      <c r="AL6867" s="3">
        <v>0</v>
      </c>
    </row>
    <row r="6868" spans="31:38" x14ac:dyDescent="0.25">
      <c r="AE6868" s="3" t="str">
        <f t="shared" si="185"/>
        <v>RA_522_134_4_202425</v>
      </c>
      <c r="AF6868" s="3">
        <v>202425</v>
      </c>
      <c r="AG6868" s="3" t="s">
        <v>193</v>
      </c>
      <c r="AH6868" s="3">
        <v>522</v>
      </c>
      <c r="AI6868" s="3">
        <v>134</v>
      </c>
      <c r="AJ6868" s="3" t="s">
        <v>72</v>
      </c>
      <c r="AK6868" s="3">
        <v>4</v>
      </c>
      <c r="AL6868" s="3">
        <v>0</v>
      </c>
    </row>
    <row r="6869" spans="31:38" x14ac:dyDescent="0.25">
      <c r="AE6869" s="3" t="str">
        <f t="shared" si="185"/>
        <v>RA_544_134_4_202425</v>
      </c>
      <c r="AF6869" s="3">
        <v>202425</v>
      </c>
      <c r="AG6869" s="3" t="s">
        <v>193</v>
      </c>
      <c r="AH6869" s="3">
        <v>544</v>
      </c>
      <c r="AI6869" s="3">
        <v>134</v>
      </c>
      <c r="AJ6869" s="3" t="s">
        <v>72</v>
      </c>
      <c r="AK6869" s="3">
        <v>4</v>
      </c>
      <c r="AL6869" s="3">
        <v>0</v>
      </c>
    </row>
    <row r="6870" spans="31:38" x14ac:dyDescent="0.25">
      <c r="AE6870" s="3" t="str">
        <f t="shared" si="185"/>
        <v>RA_512_134_4_202425</v>
      </c>
      <c r="AF6870" s="3">
        <v>202425</v>
      </c>
      <c r="AG6870" s="3" t="s">
        <v>193</v>
      </c>
      <c r="AH6870" s="3">
        <v>512</v>
      </c>
      <c r="AI6870" s="3">
        <v>134</v>
      </c>
      <c r="AJ6870" s="3" t="s">
        <v>72</v>
      </c>
      <c r="AK6870" s="3">
        <v>4</v>
      </c>
      <c r="AL6870" s="3">
        <v>0</v>
      </c>
    </row>
    <row r="6871" spans="31:38" x14ac:dyDescent="0.25">
      <c r="AE6871" s="3" t="str">
        <f t="shared" si="185"/>
        <v>RA_516_134_4_202425</v>
      </c>
      <c r="AF6871" s="3">
        <v>202425</v>
      </c>
      <c r="AG6871" s="3" t="s">
        <v>193</v>
      </c>
      <c r="AH6871" s="3">
        <v>516</v>
      </c>
      <c r="AI6871" s="3">
        <v>134</v>
      </c>
      <c r="AJ6871" s="3" t="s">
        <v>72</v>
      </c>
      <c r="AK6871" s="3">
        <v>4</v>
      </c>
      <c r="AL6871" s="3">
        <v>0</v>
      </c>
    </row>
    <row r="6872" spans="31:38" x14ac:dyDescent="0.25">
      <c r="AE6872" s="3" t="str">
        <f t="shared" si="185"/>
        <v>RA_520_134_4_202425</v>
      </c>
      <c r="AF6872" s="3">
        <v>202425</v>
      </c>
      <c r="AG6872" s="3" t="s">
        <v>193</v>
      </c>
      <c r="AH6872" s="3">
        <v>520</v>
      </c>
      <c r="AI6872" s="3">
        <v>134</v>
      </c>
      <c r="AJ6872" s="3" t="s">
        <v>72</v>
      </c>
      <c r="AK6872" s="3">
        <v>4</v>
      </c>
      <c r="AL6872" s="3">
        <v>0</v>
      </c>
    </row>
    <row r="6873" spans="31:38" x14ac:dyDescent="0.25">
      <c r="AE6873" s="3" t="str">
        <f t="shared" si="185"/>
        <v>RA_514_134_4_202425</v>
      </c>
      <c r="AF6873" s="3">
        <v>202425</v>
      </c>
      <c r="AG6873" s="3" t="s">
        <v>193</v>
      </c>
      <c r="AH6873" s="3">
        <v>514</v>
      </c>
      <c r="AI6873" s="3">
        <v>134</v>
      </c>
      <c r="AJ6873" s="3" t="s">
        <v>72</v>
      </c>
      <c r="AK6873" s="3">
        <v>4</v>
      </c>
      <c r="AL6873" s="3">
        <v>0</v>
      </c>
    </row>
    <row r="6874" spans="31:38" x14ac:dyDescent="0.25">
      <c r="AE6874" s="3" t="str">
        <f t="shared" si="185"/>
        <v>RA_524_134_4_202425</v>
      </c>
      <c r="AF6874" s="3">
        <v>202425</v>
      </c>
      <c r="AG6874" s="3" t="s">
        <v>193</v>
      </c>
      <c r="AH6874" s="3">
        <v>524</v>
      </c>
      <c r="AI6874" s="3">
        <v>134</v>
      </c>
      <c r="AJ6874" s="3" t="s">
        <v>72</v>
      </c>
      <c r="AK6874" s="3">
        <v>4</v>
      </c>
      <c r="AL6874" s="3">
        <v>0</v>
      </c>
    </row>
    <row r="6875" spans="31:38" x14ac:dyDescent="0.25">
      <c r="AE6875" s="3" t="str">
        <f t="shared" si="185"/>
        <v>RA_526_134_4_202425</v>
      </c>
      <c r="AF6875" s="3">
        <v>202425</v>
      </c>
      <c r="AG6875" s="3" t="s">
        <v>193</v>
      </c>
      <c r="AH6875" s="3">
        <v>526</v>
      </c>
      <c r="AI6875" s="3">
        <v>134</v>
      </c>
      <c r="AJ6875" s="3" t="s">
        <v>72</v>
      </c>
      <c r="AK6875" s="3">
        <v>4</v>
      </c>
      <c r="AL6875" s="3">
        <v>0</v>
      </c>
    </row>
    <row r="6876" spans="31:38" x14ac:dyDescent="0.25">
      <c r="AE6876" s="3" t="str">
        <f t="shared" si="185"/>
        <v>RA_528_134_4_202425</v>
      </c>
      <c r="AF6876" s="3">
        <v>202425</v>
      </c>
      <c r="AG6876" s="3" t="s">
        <v>193</v>
      </c>
      <c r="AH6876" s="3">
        <v>528</v>
      </c>
      <c r="AI6876" s="3">
        <v>134</v>
      </c>
      <c r="AJ6876" s="3" t="s">
        <v>72</v>
      </c>
      <c r="AK6876" s="3">
        <v>4</v>
      </c>
      <c r="AL6876" s="3">
        <v>0</v>
      </c>
    </row>
    <row r="6877" spans="31:38" x14ac:dyDescent="0.25">
      <c r="AE6877" s="3" t="str">
        <f t="shared" si="185"/>
        <v>RA_530_134_4_202425</v>
      </c>
      <c r="AF6877" s="3">
        <v>202425</v>
      </c>
      <c r="AG6877" s="3" t="s">
        <v>193</v>
      </c>
      <c r="AH6877" s="3">
        <v>530</v>
      </c>
      <c r="AI6877" s="3">
        <v>134</v>
      </c>
      <c r="AJ6877" s="3" t="s">
        <v>72</v>
      </c>
      <c r="AK6877" s="3">
        <v>4</v>
      </c>
      <c r="AL6877" s="3">
        <v>0</v>
      </c>
    </row>
    <row r="6878" spans="31:38" x14ac:dyDescent="0.25">
      <c r="AE6878" s="3" t="str">
        <f t="shared" si="185"/>
        <v>RA_532_134_4_202425</v>
      </c>
      <c r="AF6878" s="3">
        <v>202425</v>
      </c>
      <c r="AG6878" s="3" t="s">
        <v>193</v>
      </c>
      <c r="AH6878" s="3">
        <v>532</v>
      </c>
      <c r="AI6878" s="3">
        <v>134</v>
      </c>
      <c r="AJ6878" s="3" t="s">
        <v>72</v>
      </c>
      <c r="AK6878" s="3">
        <v>4</v>
      </c>
      <c r="AL6878" s="3">
        <v>0</v>
      </c>
    </row>
    <row r="6879" spans="31:38" x14ac:dyDescent="0.25">
      <c r="AE6879" s="3" t="str">
        <f t="shared" si="185"/>
        <v>RA_534_134_4_202425</v>
      </c>
      <c r="AF6879" s="3">
        <v>202425</v>
      </c>
      <c r="AG6879" s="3" t="s">
        <v>193</v>
      </c>
      <c r="AH6879" s="3">
        <v>534</v>
      </c>
      <c r="AI6879" s="3">
        <v>134</v>
      </c>
      <c r="AJ6879" s="3" t="s">
        <v>72</v>
      </c>
      <c r="AK6879" s="3">
        <v>4</v>
      </c>
      <c r="AL6879" s="3">
        <v>0</v>
      </c>
    </row>
    <row r="6880" spans="31:38" x14ac:dyDescent="0.25">
      <c r="AE6880" s="3" t="str">
        <f t="shared" si="185"/>
        <v>RA_536_134_4_202425</v>
      </c>
      <c r="AF6880" s="3">
        <v>202425</v>
      </c>
      <c r="AG6880" s="3" t="s">
        <v>193</v>
      </c>
      <c r="AH6880" s="3">
        <v>536</v>
      </c>
      <c r="AI6880" s="3">
        <v>134</v>
      </c>
      <c r="AJ6880" s="3" t="s">
        <v>72</v>
      </c>
      <c r="AK6880" s="3">
        <v>4</v>
      </c>
      <c r="AL6880" s="3">
        <v>0</v>
      </c>
    </row>
    <row r="6881" spans="31:38" x14ac:dyDescent="0.25">
      <c r="AE6881" s="3" t="str">
        <f t="shared" si="185"/>
        <v>RA_538_134_4_202425</v>
      </c>
      <c r="AF6881" s="3">
        <v>202425</v>
      </c>
      <c r="AG6881" s="3" t="s">
        <v>193</v>
      </c>
      <c r="AH6881" s="3">
        <v>538</v>
      </c>
      <c r="AI6881" s="3">
        <v>134</v>
      </c>
      <c r="AJ6881" s="3" t="s">
        <v>72</v>
      </c>
      <c r="AK6881" s="3">
        <v>4</v>
      </c>
      <c r="AL6881" s="3">
        <v>0</v>
      </c>
    </row>
    <row r="6882" spans="31:38" x14ac:dyDescent="0.25">
      <c r="AE6882" s="3" t="str">
        <f t="shared" si="185"/>
        <v>RA_542_134_4_202425</v>
      </c>
      <c r="AF6882" s="3">
        <v>202425</v>
      </c>
      <c r="AG6882" s="3" t="s">
        <v>193</v>
      </c>
      <c r="AH6882" s="3">
        <v>542</v>
      </c>
      <c r="AI6882" s="3">
        <v>134</v>
      </c>
      <c r="AJ6882" s="3" t="s">
        <v>72</v>
      </c>
      <c r="AK6882" s="3">
        <v>4</v>
      </c>
      <c r="AL6882" s="3">
        <v>0</v>
      </c>
    </row>
    <row r="6883" spans="31:38" x14ac:dyDescent="0.25">
      <c r="AE6883" s="3" t="str">
        <f t="shared" si="185"/>
        <v>RA_518_134_4_202425</v>
      </c>
      <c r="AF6883" s="3">
        <v>202425</v>
      </c>
      <c r="AG6883" s="3" t="s">
        <v>193</v>
      </c>
      <c r="AH6883" s="3">
        <v>518</v>
      </c>
      <c r="AI6883" s="3">
        <v>134</v>
      </c>
      <c r="AJ6883" s="3" t="s">
        <v>72</v>
      </c>
      <c r="AK6883" s="3">
        <v>4</v>
      </c>
      <c r="AL6883" s="3">
        <v>0</v>
      </c>
    </row>
    <row r="6884" spans="31:38" x14ac:dyDescent="0.25">
      <c r="AE6884" s="3" t="str">
        <f t="shared" si="185"/>
        <v>RA_582_134_4_202526</v>
      </c>
      <c r="AF6884" s="3">
        <v>202526</v>
      </c>
      <c r="AG6884" s="3" t="s">
        <v>193</v>
      </c>
      <c r="AH6884" s="3">
        <v>582</v>
      </c>
      <c r="AI6884" s="3">
        <v>134</v>
      </c>
      <c r="AJ6884" s="3" t="s">
        <v>72</v>
      </c>
      <c r="AK6884" s="3">
        <v>4</v>
      </c>
      <c r="AL6884" s="3">
        <v>0</v>
      </c>
    </row>
    <row r="6885" spans="31:38" x14ac:dyDescent="0.25">
      <c r="AE6885" s="3" t="str">
        <f t="shared" si="185"/>
        <v>RA_546_134_4_202526</v>
      </c>
      <c r="AF6885" s="3">
        <v>202526</v>
      </c>
      <c r="AG6885" s="3" t="s">
        <v>193</v>
      </c>
      <c r="AH6885" s="3">
        <v>546</v>
      </c>
      <c r="AI6885" s="3">
        <v>134</v>
      </c>
      <c r="AJ6885" s="3" t="s">
        <v>72</v>
      </c>
      <c r="AK6885" s="3">
        <v>4</v>
      </c>
      <c r="AL6885" s="3">
        <v>0</v>
      </c>
    </row>
    <row r="6886" spans="31:38" x14ac:dyDescent="0.25">
      <c r="AE6886" s="3" t="str">
        <f t="shared" si="185"/>
        <v>RA_548_134_4_202526</v>
      </c>
      <c r="AF6886" s="3">
        <v>202526</v>
      </c>
      <c r="AG6886" s="3" t="s">
        <v>193</v>
      </c>
      <c r="AH6886" s="3">
        <v>548</v>
      </c>
      <c r="AI6886" s="3">
        <v>134</v>
      </c>
      <c r="AJ6886" s="3" t="s">
        <v>72</v>
      </c>
      <c r="AK6886" s="3">
        <v>4</v>
      </c>
      <c r="AL6886" s="3">
        <v>0</v>
      </c>
    </row>
    <row r="6887" spans="31:38" x14ac:dyDescent="0.25">
      <c r="AE6887" s="3" t="str">
        <f t="shared" si="185"/>
        <v>RA_550_134_4_202526</v>
      </c>
      <c r="AF6887" s="3">
        <v>202526</v>
      </c>
      <c r="AG6887" s="3" t="s">
        <v>193</v>
      </c>
      <c r="AH6887" s="3">
        <v>550</v>
      </c>
      <c r="AI6887" s="3">
        <v>134</v>
      </c>
      <c r="AJ6887" s="3" t="s">
        <v>72</v>
      </c>
      <c r="AK6887" s="3">
        <v>4</v>
      </c>
      <c r="AL6887" s="3">
        <v>0</v>
      </c>
    </row>
    <row r="6888" spans="31:38" x14ac:dyDescent="0.25">
      <c r="AE6888" s="3" t="str">
        <f t="shared" si="185"/>
        <v>RA_552_134_4_202526</v>
      </c>
      <c r="AF6888" s="3">
        <v>202526</v>
      </c>
      <c r="AG6888" s="3" t="s">
        <v>193</v>
      </c>
      <c r="AH6888" s="3">
        <v>552</v>
      </c>
      <c r="AI6888" s="3">
        <v>134</v>
      </c>
      <c r="AJ6888" s="3" t="s">
        <v>72</v>
      </c>
      <c r="AK6888" s="3">
        <v>4</v>
      </c>
      <c r="AL6888" s="3">
        <v>0</v>
      </c>
    </row>
    <row r="6889" spans="31:38" x14ac:dyDescent="0.25">
      <c r="AE6889" s="3" t="str">
        <f t="shared" si="185"/>
        <v>RA_562_134_4_202526</v>
      </c>
      <c r="AF6889" s="3">
        <v>202526</v>
      </c>
      <c r="AG6889" s="3" t="s">
        <v>193</v>
      </c>
      <c r="AH6889" s="3">
        <v>562</v>
      </c>
      <c r="AI6889" s="3">
        <v>134</v>
      </c>
      <c r="AJ6889" s="3" t="s">
        <v>72</v>
      </c>
      <c r="AK6889" s="3">
        <v>4</v>
      </c>
      <c r="AL6889" s="3">
        <v>0</v>
      </c>
    </row>
    <row r="6890" spans="31:38" x14ac:dyDescent="0.25">
      <c r="AE6890" s="3" t="str">
        <f t="shared" si="185"/>
        <v>RA_564_134_4_202526</v>
      </c>
      <c r="AF6890" s="3">
        <v>202526</v>
      </c>
      <c r="AG6890" s="3" t="s">
        <v>193</v>
      </c>
      <c r="AH6890" s="3">
        <v>564</v>
      </c>
      <c r="AI6890" s="3">
        <v>134</v>
      </c>
      <c r="AJ6890" s="3" t="s">
        <v>72</v>
      </c>
      <c r="AK6890" s="3">
        <v>4</v>
      </c>
      <c r="AL6890" s="3">
        <v>0</v>
      </c>
    </row>
    <row r="6891" spans="31:38" x14ac:dyDescent="0.25">
      <c r="AE6891" s="3" t="str">
        <f t="shared" si="185"/>
        <v>RA_566_134_4_202526</v>
      </c>
      <c r="AF6891" s="3">
        <v>202526</v>
      </c>
      <c r="AG6891" s="3" t="s">
        <v>193</v>
      </c>
      <c r="AH6891" s="3">
        <v>566</v>
      </c>
      <c r="AI6891" s="3">
        <v>134</v>
      </c>
      <c r="AJ6891" s="3" t="s">
        <v>72</v>
      </c>
      <c r="AK6891" s="3">
        <v>4</v>
      </c>
      <c r="AL6891" s="3">
        <v>0</v>
      </c>
    </row>
    <row r="6892" spans="31:38" x14ac:dyDescent="0.25">
      <c r="AE6892" s="3" t="str">
        <f t="shared" si="185"/>
        <v>RA_568_134_4_202526</v>
      </c>
      <c r="AF6892" s="3">
        <v>202526</v>
      </c>
      <c r="AG6892" s="3" t="s">
        <v>193</v>
      </c>
      <c r="AH6892" s="3">
        <v>568</v>
      </c>
      <c r="AI6892" s="3">
        <v>134</v>
      </c>
      <c r="AJ6892" s="3" t="s">
        <v>72</v>
      </c>
      <c r="AK6892" s="3">
        <v>4</v>
      </c>
      <c r="AL6892" s="3">
        <v>0</v>
      </c>
    </row>
    <row r="6893" spans="31:38" x14ac:dyDescent="0.25">
      <c r="AE6893" s="3" t="str">
        <f t="shared" si="185"/>
        <v>RA_572_134_4_202526</v>
      </c>
      <c r="AF6893" s="3">
        <v>202526</v>
      </c>
      <c r="AG6893" s="3" t="s">
        <v>193</v>
      </c>
      <c r="AH6893" s="3">
        <v>572</v>
      </c>
      <c r="AI6893" s="3">
        <v>134</v>
      </c>
      <c r="AJ6893" s="3" t="s">
        <v>72</v>
      </c>
      <c r="AK6893" s="3">
        <v>4</v>
      </c>
      <c r="AL6893" s="3">
        <v>0</v>
      </c>
    </row>
    <row r="6894" spans="31:38" x14ac:dyDescent="0.25">
      <c r="AE6894" s="3" t="str">
        <f t="shared" si="185"/>
        <v>RA_576_134_4_202526</v>
      </c>
      <c r="AF6894" s="3">
        <v>202526</v>
      </c>
      <c r="AG6894" s="3" t="s">
        <v>193</v>
      </c>
      <c r="AH6894" s="3">
        <v>576</v>
      </c>
      <c r="AI6894" s="3">
        <v>134</v>
      </c>
      <c r="AJ6894" s="3" t="s">
        <v>72</v>
      </c>
      <c r="AK6894" s="3">
        <v>4</v>
      </c>
      <c r="AL6894" s="3">
        <v>0</v>
      </c>
    </row>
    <row r="6895" spans="31:38" x14ac:dyDescent="0.25">
      <c r="AE6895" s="3" t="str">
        <f t="shared" si="185"/>
        <v>RA_584_134_4_202526</v>
      </c>
      <c r="AF6895" s="3">
        <v>202526</v>
      </c>
      <c r="AG6895" s="3" t="s">
        <v>193</v>
      </c>
      <c r="AH6895" s="3">
        <v>584</v>
      </c>
      <c r="AI6895" s="3">
        <v>134</v>
      </c>
      <c r="AJ6895" s="3" t="s">
        <v>72</v>
      </c>
      <c r="AK6895" s="3">
        <v>4</v>
      </c>
      <c r="AL6895" s="3">
        <v>0</v>
      </c>
    </row>
    <row r="6896" spans="31:38" x14ac:dyDescent="0.25">
      <c r="AE6896" s="3" t="str">
        <f t="shared" si="185"/>
        <v>RA_545_134_4_202526</v>
      </c>
      <c r="AF6896" s="3">
        <v>202526</v>
      </c>
      <c r="AG6896" s="3" t="s">
        <v>193</v>
      </c>
      <c r="AH6896" s="3">
        <v>545</v>
      </c>
      <c r="AI6896" s="3">
        <v>134</v>
      </c>
      <c r="AJ6896" s="3" t="s">
        <v>72</v>
      </c>
      <c r="AK6896" s="3">
        <v>4</v>
      </c>
      <c r="AL6896" s="3">
        <v>0</v>
      </c>
    </row>
    <row r="6897" spans="31:38" x14ac:dyDescent="0.25">
      <c r="AE6897" s="3" t="str">
        <f t="shared" si="185"/>
        <v>RA_540_134_4_202526</v>
      </c>
      <c r="AF6897" s="3">
        <v>202526</v>
      </c>
      <c r="AG6897" s="3" t="s">
        <v>193</v>
      </c>
      <c r="AH6897" s="3">
        <v>540</v>
      </c>
      <c r="AI6897" s="3">
        <v>134</v>
      </c>
      <c r="AJ6897" s="3" t="s">
        <v>72</v>
      </c>
      <c r="AK6897" s="3">
        <v>4</v>
      </c>
      <c r="AL6897" s="3">
        <v>0</v>
      </c>
    </row>
    <row r="6898" spans="31:38" x14ac:dyDescent="0.25">
      <c r="AE6898" s="3" t="str">
        <f t="shared" si="185"/>
        <v>RA_574_134_4_202526</v>
      </c>
      <c r="AF6898" s="3">
        <v>202526</v>
      </c>
      <c r="AG6898" s="3" t="s">
        <v>193</v>
      </c>
      <c r="AH6898" s="3">
        <v>574</v>
      </c>
      <c r="AI6898" s="3">
        <v>134</v>
      </c>
      <c r="AJ6898" s="3" t="s">
        <v>72</v>
      </c>
      <c r="AK6898" s="3">
        <v>4</v>
      </c>
      <c r="AL6898" s="3">
        <v>0</v>
      </c>
    </row>
    <row r="6899" spans="31:38" x14ac:dyDescent="0.25">
      <c r="AE6899" s="3" t="str">
        <f t="shared" si="185"/>
        <v>RA_514_134_4_202526</v>
      </c>
      <c r="AF6899" s="3">
        <v>202526</v>
      </c>
      <c r="AG6899" s="3" t="s">
        <v>193</v>
      </c>
      <c r="AH6899" s="3">
        <v>514</v>
      </c>
      <c r="AI6899" s="3">
        <v>134</v>
      </c>
      <c r="AJ6899" s="3" t="s">
        <v>72</v>
      </c>
      <c r="AK6899" s="3">
        <v>4</v>
      </c>
      <c r="AL6899" s="3">
        <v>0</v>
      </c>
    </row>
    <row r="6900" spans="31:38" x14ac:dyDescent="0.25">
      <c r="AE6900" s="3" t="str">
        <f t="shared" si="185"/>
        <v>RA_544_134_4_202526</v>
      </c>
      <c r="AF6900" s="3">
        <v>202526</v>
      </c>
      <c r="AG6900" s="3" t="s">
        <v>193</v>
      </c>
      <c r="AH6900" s="3">
        <v>544</v>
      </c>
      <c r="AI6900" s="3">
        <v>134</v>
      </c>
      <c r="AJ6900" s="3" t="s">
        <v>72</v>
      </c>
      <c r="AK6900" s="3">
        <v>4</v>
      </c>
      <c r="AL6900" s="3">
        <v>0</v>
      </c>
    </row>
    <row r="6901" spans="31:38" x14ac:dyDescent="0.25">
      <c r="AE6901" s="3" t="str">
        <f t="shared" si="185"/>
        <v>RA_512_134_4_202526</v>
      </c>
      <c r="AF6901" s="3">
        <v>202526</v>
      </c>
      <c r="AG6901" s="3" t="s">
        <v>193</v>
      </c>
      <c r="AH6901" s="3">
        <v>512</v>
      </c>
      <c r="AI6901" s="3">
        <v>134</v>
      </c>
      <c r="AJ6901" s="3" t="s">
        <v>72</v>
      </c>
      <c r="AK6901" s="3">
        <v>4</v>
      </c>
      <c r="AL6901" s="3">
        <v>0</v>
      </c>
    </row>
    <row r="6902" spans="31:38" x14ac:dyDescent="0.25">
      <c r="AE6902" s="3" t="str">
        <f t="shared" si="185"/>
        <v>RA_542_134_4_202526</v>
      </c>
      <c r="AF6902" s="3">
        <v>202526</v>
      </c>
      <c r="AG6902" s="3" t="s">
        <v>193</v>
      </c>
      <c r="AH6902" s="3">
        <v>542</v>
      </c>
      <c r="AI6902" s="3">
        <v>134</v>
      </c>
      <c r="AJ6902" s="3" t="s">
        <v>72</v>
      </c>
      <c r="AK6902" s="3">
        <v>4</v>
      </c>
      <c r="AL6902" s="3">
        <v>0</v>
      </c>
    </row>
    <row r="6903" spans="31:38" x14ac:dyDescent="0.25">
      <c r="AE6903" s="3" t="str">
        <f t="shared" si="185"/>
        <v>RA_516_134_4_202526</v>
      </c>
      <c r="AF6903" s="3">
        <v>202526</v>
      </c>
      <c r="AG6903" s="3" t="s">
        <v>193</v>
      </c>
      <c r="AH6903" s="3">
        <v>516</v>
      </c>
      <c r="AI6903" s="3">
        <v>134</v>
      </c>
      <c r="AJ6903" s="3" t="s">
        <v>72</v>
      </c>
      <c r="AK6903" s="3">
        <v>4</v>
      </c>
      <c r="AL6903" s="3">
        <v>0</v>
      </c>
    </row>
    <row r="6904" spans="31:38" x14ac:dyDescent="0.25">
      <c r="AE6904" s="3" t="str">
        <f t="shared" si="185"/>
        <v>RA_518_134_4_202526</v>
      </c>
      <c r="AF6904" s="3">
        <v>202526</v>
      </c>
      <c r="AG6904" s="3" t="s">
        <v>193</v>
      </c>
      <c r="AH6904" s="3">
        <v>518</v>
      </c>
      <c r="AI6904" s="3">
        <v>134</v>
      </c>
      <c r="AJ6904" s="3" t="s">
        <v>72</v>
      </c>
      <c r="AK6904" s="3">
        <v>4</v>
      </c>
      <c r="AL6904" s="3">
        <v>0</v>
      </c>
    </row>
    <row r="6905" spans="31:38" x14ac:dyDescent="0.25">
      <c r="AE6905" s="3" t="str">
        <f t="shared" si="185"/>
        <v>RA_520_134_4_202526</v>
      </c>
      <c r="AF6905" s="3">
        <v>202526</v>
      </c>
      <c r="AG6905" s="3" t="s">
        <v>193</v>
      </c>
      <c r="AH6905" s="3">
        <v>520</v>
      </c>
      <c r="AI6905" s="3">
        <v>134</v>
      </c>
      <c r="AJ6905" s="3" t="s">
        <v>72</v>
      </c>
      <c r="AK6905" s="3">
        <v>4</v>
      </c>
      <c r="AL6905" s="3">
        <v>0</v>
      </c>
    </row>
    <row r="6906" spans="31:38" x14ac:dyDescent="0.25">
      <c r="AE6906" s="3" t="str">
        <f t="shared" si="185"/>
        <v>RA_522_134_4_202526</v>
      </c>
      <c r="AF6906" s="3">
        <v>202526</v>
      </c>
      <c r="AG6906" s="3" t="s">
        <v>193</v>
      </c>
      <c r="AH6906" s="3">
        <v>522</v>
      </c>
      <c r="AI6906" s="3">
        <v>134</v>
      </c>
      <c r="AJ6906" s="3" t="s">
        <v>72</v>
      </c>
      <c r="AK6906" s="3">
        <v>4</v>
      </c>
      <c r="AL6906" s="3">
        <v>0</v>
      </c>
    </row>
    <row r="6907" spans="31:38" x14ac:dyDescent="0.25">
      <c r="AE6907" s="3" t="str">
        <f t="shared" si="185"/>
        <v>RA_524_134_4_202526</v>
      </c>
      <c r="AF6907" s="3">
        <v>202526</v>
      </c>
      <c r="AG6907" s="3" t="s">
        <v>193</v>
      </c>
      <c r="AH6907" s="3">
        <v>524</v>
      </c>
      <c r="AI6907" s="3">
        <v>134</v>
      </c>
      <c r="AJ6907" s="3" t="s">
        <v>72</v>
      </c>
      <c r="AK6907" s="3">
        <v>4</v>
      </c>
      <c r="AL6907" s="3">
        <v>0</v>
      </c>
    </row>
    <row r="6908" spans="31:38" x14ac:dyDescent="0.25">
      <c r="AE6908" s="3" t="str">
        <f t="shared" si="185"/>
        <v>RA_528_134_4_202526</v>
      </c>
      <c r="AF6908" s="3">
        <v>202526</v>
      </c>
      <c r="AG6908" s="3" t="s">
        <v>193</v>
      </c>
      <c r="AH6908" s="3">
        <v>528</v>
      </c>
      <c r="AI6908" s="3">
        <v>134</v>
      </c>
      <c r="AJ6908" s="3" t="s">
        <v>72</v>
      </c>
      <c r="AK6908" s="3">
        <v>4</v>
      </c>
      <c r="AL6908" s="3">
        <v>0</v>
      </c>
    </row>
    <row r="6909" spans="31:38" x14ac:dyDescent="0.25">
      <c r="AE6909" s="3" t="str">
        <f t="shared" si="185"/>
        <v>RA_530_134_4_202526</v>
      </c>
      <c r="AF6909" s="3">
        <v>202526</v>
      </c>
      <c r="AG6909" s="3" t="s">
        <v>193</v>
      </c>
      <c r="AH6909" s="3">
        <v>530</v>
      </c>
      <c r="AI6909" s="3">
        <v>134</v>
      </c>
      <c r="AJ6909" s="3" t="s">
        <v>72</v>
      </c>
      <c r="AK6909" s="3">
        <v>4</v>
      </c>
      <c r="AL6909" s="3">
        <v>0</v>
      </c>
    </row>
    <row r="6910" spans="31:38" x14ac:dyDescent="0.25">
      <c r="AE6910" s="3" t="str">
        <f t="shared" si="185"/>
        <v>RA_532_134_4_202526</v>
      </c>
      <c r="AF6910" s="3">
        <v>202526</v>
      </c>
      <c r="AG6910" s="3" t="s">
        <v>193</v>
      </c>
      <c r="AH6910" s="3">
        <v>532</v>
      </c>
      <c r="AI6910" s="3">
        <v>134</v>
      </c>
      <c r="AJ6910" s="3" t="s">
        <v>72</v>
      </c>
      <c r="AK6910" s="3">
        <v>4</v>
      </c>
      <c r="AL6910" s="3">
        <v>0</v>
      </c>
    </row>
    <row r="6911" spans="31:38" x14ac:dyDescent="0.25">
      <c r="AE6911" s="3" t="str">
        <f t="shared" si="185"/>
        <v>RA_534_134_4_202526</v>
      </c>
      <c r="AF6911" s="3">
        <v>202526</v>
      </c>
      <c r="AG6911" s="3" t="s">
        <v>193</v>
      </c>
      <c r="AH6911" s="3">
        <v>534</v>
      </c>
      <c r="AI6911" s="3">
        <v>134</v>
      </c>
      <c r="AJ6911" s="3" t="s">
        <v>72</v>
      </c>
      <c r="AK6911" s="3">
        <v>4</v>
      </c>
      <c r="AL6911" s="3">
        <v>0</v>
      </c>
    </row>
    <row r="6912" spans="31:38" x14ac:dyDescent="0.25">
      <c r="AE6912" s="3" t="str">
        <f t="shared" si="185"/>
        <v>RA_536_134_4_202526</v>
      </c>
      <c r="AF6912" s="3">
        <v>202526</v>
      </c>
      <c r="AG6912" s="3" t="s">
        <v>193</v>
      </c>
      <c r="AH6912" s="3">
        <v>536</v>
      </c>
      <c r="AI6912" s="3">
        <v>134</v>
      </c>
      <c r="AJ6912" s="3" t="s">
        <v>72</v>
      </c>
      <c r="AK6912" s="3">
        <v>4</v>
      </c>
      <c r="AL6912" s="3">
        <v>0</v>
      </c>
    </row>
    <row r="6913" spans="31:38" x14ac:dyDescent="0.25">
      <c r="AE6913" s="3" t="str">
        <f t="shared" si="185"/>
        <v>RA_538_134_4_202526</v>
      </c>
      <c r="AF6913" s="3">
        <v>202526</v>
      </c>
      <c r="AG6913" s="3" t="s">
        <v>193</v>
      </c>
      <c r="AH6913" s="3">
        <v>538</v>
      </c>
      <c r="AI6913" s="3">
        <v>134</v>
      </c>
      <c r="AJ6913" s="3" t="s">
        <v>72</v>
      </c>
      <c r="AK6913" s="3">
        <v>4</v>
      </c>
      <c r="AL6913" s="3">
        <v>0</v>
      </c>
    </row>
    <row r="6914" spans="31:38" x14ac:dyDescent="0.25">
      <c r="AE6914" s="3" t="str">
        <f t="shared" si="185"/>
        <v>RA_586_134_4_202526</v>
      </c>
      <c r="AF6914" s="3">
        <v>202526</v>
      </c>
      <c r="AG6914" s="3" t="s">
        <v>193</v>
      </c>
      <c r="AH6914" s="3">
        <v>586</v>
      </c>
      <c r="AI6914" s="3">
        <v>134</v>
      </c>
      <c r="AJ6914" s="3" t="s">
        <v>72</v>
      </c>
      <c r="AK6914" s="3">
        <v>4</v>
      </c>
      <c r="AL6914" s="3">
        <v>0</v>
      </c>
    </row>
    <row r="6915" spans="31:38" x14ac:dyDescent="0.25">
      <c r="AE6915" s="3" t="str">
        <f t="shared" si="185"/>
        <v>RA_526_134_4_202526</v>
      </c>
      <c r="AF6915" s="3">
        <v>202526</v>
      </c>
      <c r="AG6915" s="3" t="s">
        <v>193</v>
      </c>
      <c r="AH6915" s="3">
        <v>526</v>
      </c>
      <c r="AI6915" s="3">
        <v>134</v>
      </c>
      <c r="AJ6915" s="3" t="s">
        <v>72</v>
      </c>
      <c r="AK6915" s="3">
        <v>4</v>
      </c>
      <c r="AL6915" s="3">
        <v>0</v>
      </c>
    </row>
    <row r="6916" spans="31:38" x14ac:dyDescent="0.25">
      <c r="AE6916" s="3" t="str">
        <f t="shared" ref="AE6916:AE6979" si="186">AG6916&amp;"_"&amp;AH6916&amp;"_"&amp;AI6916&amp;"_"&amp;AK6916&amp;"_"&amp;AF6916</f>
        <v>RA_564_135_4_202425</v>
      </c>
      <c r="AF6916" s="3">
        <v>202425</v>
      </c>
      <c r="AG6916" s="3" t="s">
        <v>193</v>
      </c>
      <c r="AH6916" s="3">
        <v>564</v>
      </c>
      <c r="AI6916" s="3">
        <v>135</v>
      </c>
      <c r="AJ6916" s="3" t="s">
        <v>385</v>
      </c>
      <c r="AK6916" s="3">
        <v>4</v>
      </c>
      <c r="AL6916" s="3">
        <v>1189.6559999999999</v>
      </c>
    </row>
    <row r="6917" spans="31:38" x14ac:dyDescent="0.25">
      <c r="AE6917" s="3" t="str">
        <f t="shared" si="186"/>
        <v>RA_545_135_4_202425</v>
      </c>
      <c r="AF6917" s="3">
        <v>202425</v>
      </c>
      <c r="AG6917" s="3" t="s">
        <v>193</v>
      </c>
      <c r="AH6917" s="3">
        <v>545</v>
      </c>
      <c r="AI6917" s="3">
        <v>135</v>
      </c>
      <c r="AJ6917" s="3" t="s">
        <v>385</v>
      </c>
      <c r="AK6917" s="3">
        <v>4</v>
      </c>
      <c r="AL6917" s="3">
        <v>5060.1699999999992</v>
      </c>
    </row>
    <row r="6918" spans="31:38" x14ac:dyDescent="0.25">
      <c r="AE6918" s="3" t="str">
        <f t="shared" si="186"/>
        <v>RA_546_135_4_202425</v>
      </c>
      <c r="AF6918" s="3">
        <v>202425</v>
      </c>
      <c r="AG6918" s="3" t="s">
        <v>193</v>
      </c>
      <c r="AH6918" s="3">
        <v>546</v>
      </c>
      <c r="AI6918" s="3">
        <v>135</v>
      </c>
      <c r="AJ6918" s="3" t="s">
        <v>385</v>
      </c>
      <c r="AK6918" s="3">
        <v>4</v>
      </c>
      <c r="AL6918" s="3">
        <v>5009</v>
      </c>
    </row>
    <row r="6919" spans="31:38" x14ac:dyDescent="0.25">
      <c r="AE6919" s="3" t="str">
        <f t="shared" si="186"/>
        <v>RA_548_135_4_202425</v>
      </c>
      <c r="AF6919" s="3">
        <v>202425</v>
      </c>
      <c r="AG6919" s="3" t="s">
        <v>193</v>
      </c>
      <c r="AH6919" s="3">
        <v>548</v>
      </c>
      <c r="AI6919" s="3">
        <v>135</v>
      </c>
      <c r="AJ6919" s="3" t="s">
        <v>385</v>
      </c>
      <c r="AK6919" s="3">
        <v>4</v>
      </c>
      <c r="AL6919" s="3">
        <v>7233.4250000000002</v>
      </c>
    </row>
    <row r="6920" spans="31:38" x14ac:dyDescent="0.25">
      <c r="AE6920" s="3" t="str">
        <f t="shared" si="186"/>
        <v>RA_550_135_4_202425</v>
      </c>
      <c r="AF6920" s="3">
        <v>202425</v>
      </c>
      <c r="AG6920" s="3" t="s">
        <v>193</v>
      </c>
      <c r="AH6920" s="3">
        <v>550</v>
      </c>
      <c r="AI6920" s="3">
        <v>135</v>
      </c>
      <c r="AJ6920" s="3" t="s">
        <v>385</v>
      </c>
      <c r="AK6920" s="3">
        <v>4</v>
      </c>
      <c r="AL6920" s="3">
        <v>6862.5919999999996</v>
      </c>
    </row>
    <row r="6921" spans="31:38" x14ac:dyDescent="0.25">
      <c r="AE6921" s="3" t="str">
        <f t="shared" si="186"/>
        <v>RA_552_135_4_202425</v>
      </c>
      <c r="AF6921" s="3">
        <v>202425</v>
      </c>
      <c r="AG6921" s="3" t="s">
        <v>193</v>
      </c>
      <c r="AH6921" s="3">
        <v>552</v>
      </c>
      <c r="AI6921" s="3">
        <v>135</v>
      </c>
      <c r="AJ6921" s="3" t="s">
        <v>385</v>
      </c>
      <c r="AK6921" s="3">
        <v>4</v>
      </c>
      <c r="AL6921" s="3">
        <v>39977.489000000001</v>
      </c>
    </row>
    <row r="6922" spans="31:38" x14ac:dyDescent="0.25">
      <c r="AE6922" s="3" t="str">
        <f t="shared" si="186"/>
        <v>RA_562_135_4_202425</v>
      </c>
      <c r="AF6922" s="3">
        <v>202425</v>
      </c>
      <c r="AG6922" s="3" t="s">
        <v>193</v>
      </c>
      <c r="AH6922" s="3">
        <v>562</v>
      </c>
      <c r="AI6922" s="3">
        <v>135</v>
      </c>
      <c r="AJ6922" s="3" t="s">
        <v>385</v>
      </c>
      <c r="AK6922" s="3">
        <v>4</v>
      </c>
      <c r="AL6922" s="3">
        <v>0</v>
      </c>
    </row>
    <row r="6923" spans="31:38" x14ac:dyDescent="0.25">
      <c r="AE6923" s="3" t="str">
        <f t="shared" si="186"/>
        <v>RA_566_135_4_202425</v>
      </c>
      <c r="AF6923" s="3">
        <v>202425</v>
      </c>
      <c r="AG6923" s="3" t="s">
        <v>193</v>
      </c>
      <c r="AH6923" s="3">
        <v>566</v>
      </c>
      <c r="AI6923" s="3">
        <v>135</v>
      </c>
      <c r="AJ6923" s="3" t="s">
        <v>385</v>
      </c>
      <c r="AK6923" s="3">
        <v>4</v>
      </c>
      <c r="AL6923" s="3">
        <v>85.043000000000006</v>
      </c>
    </row>
    <row r="6924" spans="31:38" x14ac:dyDescent="0.25">
      <c r="AE6924" s="3" t="str">
        <f t="shared" si="186"/>
        <v>RA_568_135_4_202425</v>
      </c>
      <c r="AF6924" s="3">
        <v>202425</v>
      </c>
      <c r="AG6924" s="3" t="s">
        <v>193</v>
      </c>
      <c r="AH6924" s="3">
        <v>568</v>
      </c>
      <c r="AI6924" s="3">
        <v>135</v>
      </c>
      <c r="AJ6924" s="3" t="s">
        <v>385</v>
      </c>
      <c r="AK6924" s="3">
        <v>4</v>
      </c>
      <c r="AL6924" s="3">
        <v>1297</v>
      </c>
    </row>
    <row r="6925" spans="31:38" x14ac:dyDescent="0.25">
      <c r="AE6925" s="3" t="str">
        <f t="shared" si="186"/>
        <v>RA_572_135_4_202425</v>
      </c>
      <c r="AF6925" s="3">
        <v>202425</v>
      </c>
      <c r="AG6925" s="3" t="s">
        <v>193</v>
      </c>
      <c r="AH6925" s="3">
        <v>572</v>
      </c>
      <c r="AI6925" s="3">
        <v>135</v>
      </c>
      <c r="AJ6925" s="3" t="s">
        <v>385</v>
      </c>
      <c r="AK6925" s="3">
        <v>4</v>
      </c>
      <c r="AL6925" s="3">
        <v>930.7</v>
      </c>
    </row>
    <row r="6926" spans="31:38" x14ac:dyDescent="0.25">
      <c r="AE6926" s="3" t="str">
        <f t="shared" si="186"/>
        <v>RA_586_135_4_202425</v>
      </c>
      <c r="AF6926" s="3">
        <v>202425</v>
      </c>
      <c r="AG6926" s="3" t="s">
        <v>193</v>
      </c>
      <c r="AH6926" s="3">
        <v>586</v>
      </c>
      <c r="AI6926" s="3">
        <v>135</v>
      </c>
      <c r="AJ6926" s="3" t="s">
        <v>385</v>
      </c>
      <c r="AK6926" s="3">
        <v>4</v>
      </c>
      <c r="AL6926" s="3">
        <v>0</v>
      </c>
    </row>
    <row r="6927" spans="31:38" x14ac:dyDescent="0.25">
      <c r="AE6927" s="3" t="str">
        <f t="shared" si="186"/>
        <v>RA_576_135_4_202425</v>
      </c>
      <c r="AF6927" s="3">
        <v>202425</v>
      </c>
      <c r="AG6927" s="3" t="s">
        <v>193</v>
      </c>
      <c r="AH6927" s="3">
        <v>576</v>
      </c>
      <c r="AI6927" s="3">
        <v>135</v>
      </c>
      <c r="AJ6927" s="3" t="s">
        <v>385</v>
      </c>
      <c r="AK6927" s="3">
        <v>4</v>
      </c>
      <c r="AL6927" s="3">
        <v>957.07647005344484</v>
      </c>
    </row>
    <row r="6928" spans="31:38" x14ac:dyDescent="0.25">
      <c r="AE6928" s="3" t="str">
        <f t="shared" si="186"/>
        <v>RA_574_135_4_202425</v>
      </c>
      <c r="AF6928" s="3">
        <v>202425</v>
      </c>
      <c r="AG6928" s="3" t="s">
        <v>193</v>
      </c>
      <c r="AH6928" s="3">
        <v>574</v>
      </c>
      <c r="AI6928" s="3">
        <v>135</v>
      </c>
      <c r="AJ6928" s="3" t="s">
        <v>385</v>
      </c>
      <c r="AK6928" s="3">
        <v>4</v>
      </c>
      <c r="AL6928" s="3">
        <v>884.39800000000002</v>
      </c>
    </row>
    <row r="6929" spans="31:38" x14ac:dyDescent="0.25">
      <c r="AE6929" s="3" t="str">
        <f t="shared" si="186"/>
        <v>RA_544_135_4_202425</v>
      </c>
      <c r="AF6929" s="3">
        <v>202425</v>
      </c>
      <c r="AG6929" s="3" t="s">
        <v>193</v>
      </c>
      <c r="AH6929" s="3">
        <v>544</v>
      </c>
      <c r="AI6929" s="3">
        <v>135</v>
      </c>
      <c r="AJ6929" s="3" t="s">
        <v>385</v>
      </c>
      <c r="AK6929" s="3">
        <v>4</v>
      </c>
      <c r="AL6929" s="3">
        <v>12351.135</v>
      </c>
    </row>
    <row r="6930" spans="31:38" x14ac:dyDescent="0.25">
      <c r="AE6930" s="3" t="str">
        <f t="shared" si="186"/>
        <v>RA_584_135_4_202425</v>
      </c>
      <c r="AF6930" s="3">
        <v>202425</v>
      </c>
      <c r="AG6930" s="3" t="s">
        <v>193</v>
      </c>
      <c r="AH6930" s="3">
        <v>584</v>
      </c>
      <c r="AI6930" s="3">
        <v>135</v>
      </c>
      <c r="AJ6930" s="3" t="s">
        <v>385</v>
      </c>
      <c r="AK6930" s="3">
        <v>4</v>
      </c>
      <c r="AL6930" s="3">
        <v>0</v>
      </c>
    </row>
    <row r="6931" spans="31:38" x14ac:dyDescent="0.25">
      <c r="AE6931" s="3" t="str">
        <f t="shared" si="186"/>
        <v>RA_512_135_4_202425</v>
      </c>
      <c r="AF6931" s="3">
        <v>202425</v>
      </c>
      <c r="AG6931" s="3" t="s">
        <v>193</v>
      </c>
      <c r="AH6931" s="3">
        <v>512</v>
      </c>
      <c r="AI6931" s="3">
        <v>135</v>
      </c>
      <c r="AJ6931" s="3" t="s">
        <v>385</v>
      </c>
      <c r="AK6931" s="3">
        <v>4</v>
      </c>
      <c r="AL6931" s="3">
        <v>6060</v>
      </c>
    </row>
    <row r="6932" spans="31:38" x14ac:dyDescent="0.25">
      <c r="AE6932" s="3" t="str">
        <f t="shared" si="186"/>
        <v>RA_582_135_4_202425</v>
      </c>
      <c r="AF6932" s="3">
        <v>202425</v>
      </c>
      <c r="AG6932" s="3" t="s">
        <v>193</v>
      </c>
      <c r="AH6932" s="3">
        <v>582</v>
      </c>
      <c r="AI6932" s="3">
        <v>135</v>
      </c>
      <c r="AJ6932" s="3" t="s">
        <v>385</v>
      </c>
      <c r="AK6932" s="3">
        <v>4</v>
      </c>
      <c r="AL6932" s="3">
        <v>0</v>
      </c>
    </row>
    <row r="6933" spans="31:38" x14ac:dyDescent="0.25">
      <c r="AE6933" s="3" t="str">
        <f t="shared" si="186"/>
        <v>RA_514_135_4_202425</v>
      </c>
      <c r="AF6933" s="3">
        <v>202425</v>
      </c>
      <c r="AG6933" s="3" t="s">
        <v>193</v>
      </c>
      <c r="AH6933" s="3">
        <v>514</v>
      </c>
      <c r="AI6933" s="3">
        <v>135</v>
      </c>
      <c r="AJ6933" s="3" t="s">
        <v>385</v>
      </c>
      <c r="AK6933" s="3">
        <v>4</v>
      </c>
      <c r="AL6933" s="3">
        <v>5826.31</v>
      </c>
    </row>
    <row r="6934" spans="31:38" x14ac:dyDescent="0.25">
      <c r="AE6934" s="3" t="str">
        <f t="shared" si="186"/>
        <v>RA_516_135_4_202425</v>
      </c>
      <c r="AF6934" s="3">
        <v>202425</v>
      </c>
      <c r="AG6934" s="3" t="s">
        <v>193</v>
      </c>
      <c r="AH6934" s="3">
        <v>516</v>
      </c>
      <c r="AI6934" s="3">
        <v>135</v>
      </c>
      <c r="AJ6934" s="3" t="s">
        <v>385</v>
      </c>
      <c r="AK6934" s="3">
        <v>4</v>
      </c>
      <c r="AL6934" s="3">
        <v>10635.59</v>
      </c>
    </row>
    <row r="6935" spans="31:38" x14ac:dyDescent="0.25">
      <c r="AE6935" s="3" t="str">
        <f t="shared" si="186"/>
        <v>RA_518_135_4_202425</v>
      </c>
      <c r="AF6935" s="3">
        <v>202425</v>
      </c>
      <c r="AG6935" s="3" t="s">
        <v>193</v>
      </c>
      <c r="AH6935" s="3">
        <v>518</v>
      </c>
      <c r="AI6935" s="3">
        <v>135</v>
      </c>
      <c r="AJ6935" s="3" t="s">
        <v>385</v>
      </c>
      <c r="AK6935" s="3">
        <v>4</v>
      </c>
      <c r="AL6935" s="3">
        <v>14941</v>
      </c>
    </row>
    <row r="6936" spans="31:38" x14ac:dyDescent="0.25">
      <c r="AE6936" s="3" t="str">
        <f t="shared" si="186"/>
        <v>RA_520_135_4_202425</v>
      </c>
      <c r="AF6936" s="3">
        <v>202425</v>
      </c>
      <c r="AG6936" s="3" t="s">
        <v>193</v>
      </c>
      <c r="AH6936" s="3">
        <v>520</v>
      </c>
      <c r="AI6936" s="3">
        <v>135</v>
      </c>
      <c r="AJ6936" s="3" t="s">
        <v>385</v>
      </c>
      <c r="AK6936" s="3">
        <v>4</v>
      </c>
      <c r="AL6936" s="3">
        <v>8918.393</v>
      </c>
    </row>
    <row r="6937" spans="31:38" x14ac:dyDescent="0.25">
      <c r="AE6937" s="3" t="str">
        <f t="shared" si="186"/>
        <v>RA_522_135_4_202425</v>
      </c>
      <c r="AF6937" s="3">
        <v>202425</v>
      </c>
      <c r="AG6937" s="3" t="s">
        <v>193</v>
      </c>
      <c r="AH6937" s="3">
        <v>522</v>
      </c>
      <c r="AI6937" s="3">
        <v>135</v>
      </c>
      <c r="AJ6937" s="3" t="s">
        <v>385</v>
      </c>
      <c r="AK6937" s="3">
        <v>4</v>
      </c>
      <c r="AL6937" s="3">
        <v>15058.83058</v>
      </c>
    </row>
    <row r="6938" spans="31:38" x14ac:dyDescent="0.25">
      <c r="AE6938" s="3" t="str">
        <f t="shared" si="186"/>
        <v>RA_524_135_4_202425</v>
      </c>
      <c r="AF6938" s="3">
        <v>202425</v>
      </c>
      <c r="AG6938" s="3" t="s">
        <v>193</v>
      </c>
      <c r="AH6938" s="3">
        <v>524</v>
      </c>
      <c r="AI6938" s="3">
        <v>135</v>
      </c>
      <c r="AJ6938" s="3" t="s">
        <v>385</v>
      </c>
      <c r="AK6938" s="3">
        <v>4</v>
      </c>
      <c r="AL6938" s="3">
        <v>11378.21</v>
      </c>
    </row>
    <row r="6939" spans="31:38" x14ac:dyDescent="0.25">
      <c r="AE6939" s="3" t="str">
        <f t="shared" si="186"/>
        <v>RA_540_135_4_202425</v>
      </c>
      <c r="AF6939" s="3">
        <v>202425</v>
      </c>
      <c r="AG6939" s="3" t="s">
        <v>193</v>
      </c>
      <c r="AH6939" s="3">
        <v>540</v>
      </c>
      <c r="AI6939" s="3">
        <v>135</v>
      </c>
      <c r="AJ6939" s="3" t="s">
        <v>385</v>
      </c>
      <c r="AK6939" s="3">
        <v>4</v>
      </c>
      <c r="AL6939" s="3">
        <v>5627</v>
      </c>
    </row>
    <row r="6940" spans="31:38" x14ac:dyDescent="0.25">
      <c r="AE6940" s="3" t="str">
        <f t="shared" si="186"/>
        <v>RA_528_135_4_202425</v>
      </c>
      <c r="AF6940" s="3">
        <v>202425</v>
      </c>
      <c r="AG6940" s="3" t="s">
        <v>193</v>
      </c>
      <c r="AH6940" s="3">
        <v>528</v>
      </c>
      <c r="AI6940" s="3">
        <v>135</v>
      </c>
      <c r="AJ6940" s="3" t="s">
        <v>385</v>
      </c>
      <c r="AK6940" s="3">
        <v>4</v>
      </c>
      <c r="AL6940" s="3">
        <v>12193</v>
      </c>
    </row>
    <row r="6941" spans="31:38" x14ac:dyDescent="0.25">
      <c r="AE6941" s="3" t="str">
        <f t="shared" si="186"/>
        <v>RA_530_135_4_202425</v>
      </c>
      <c r="AF6941" s="3">
        <v>202425</v>
      </c>
      <c r="AG6941" s="3" t="s">
        <v>193</v>
      </c>
      <c r="AH6941" s="3">
        <v>530</v>
      </c>
      <c r="AI6941" s="3">
        <v>135</v>
      </c>
      <c r="AJ6941" s="3" t="s">
        <v>385</v>
      </c>
      <c r="AK6941" s="3">
        <v>4</v>
      </c>
      <c r="AL6941" s="3">
        <v>19915.759999999998</v>
      </c>
    </row>
    <row r="6942" spans="31:38" x14ac:dyDescent="0.25">
      <c r="AE6942" s="3" t="str">
        <f t="shared" si="186"/>
        <v>RA_532_135_4_202425</v>
      </c>
      <c r="AF6942" s="3">
        <v>202425</v>
      </c>
      <c r="AG6942" s="3" t="s">
        <v>193</v>
      </c>
      <c r="AH6942" s="3">
        <v>532</v>
      </c>
      <c r="AI6942" s="3">
        <v>135</v>
      </c>
      <c r="AJ6942" s="3" t="s">
        <v>385</v>
      </c>
      <c r="AK6942" s="3">
        <v>4</v>
      </c>
      <c r="AL6942" s="3">
        <v>21320</v>
      </c>
    </row>
    <row r="6943" spans="31:38" x14ac:dyDescent="0.25">
      <c r="AE6943" s="3" t="str">
        <f t="shared" si="186"/>
        <v>RA_534_135_4_202425</v>
      </c>
      <c r="AF6943" s="3">
        <v>202425</v>
      </c>
      <c r="AG6943" s="3" t="s">
        <v>193</v>
      </c>
      <c r="AH6943" s="3">
        <v>534</v>
      </c>
      <c r="AI6943" s="3">
        <v>135</v>
      </c>
      <c r="AJ6943" s="3" t="s">
        <v>385</v>
      </c>
      <c r="AK6943" s="3">
        <v>4</v>
      </c>
      <c r="AL6943" s="3">
        <v>7775</v>
      </c>
    </row>
    <row r="6944" spans="31:38" x14ac:dyDescent="0.25">
      <c r="AE6944" s="3" t="str">
        <f t="shared" si="186"/>
        <v>RA_536_135_4_202425</v>
      </c>
      <c r="AF6944" s="3">
        <v>202425</v>
      </c>
      <c r="AG6944" s="3" t="s">
        <v>193</v>
      </c>
      <c r="AH6944" s="3">
        <v>536</v>
      </c>
      <c r="AI6944" s="3">
        <v>135</v>
      </c>
      <c r="AJ6944" s="3" t="s">
        <v>385</v>
      </c>
      <c r="AK6944" s="3">
        <v>4</v>
      </c>
      <c r="AL6944" s="3">
        <v>5158.55</v>
      </c>
    </row>
    <row r="6945" spans="31:38" x14ac:dyDescent="0.25">
      <c r="AE6945" s="3" t="str">
        <f t="shared" si="186"/>
        <v>RA_538_135_4_202425</v>
      </c>
      <c r="AF6945" s="3">
        <v>202425</v>
      </c>
      <c r="AG6945" s="3" t="s">
        <v>193</v>
      </c>
      <c r="AH6945" s="3">
        <v>538</v>
      </c>
      <c r="AI6945" s="3">
        <v>135</v>
      </c>
      <c r="AJ6945" s="3" t="s">
        <v>385</v>
      </c>
      <c r="AK6945" s="3">
        <v>4</v>
      </c>
      <c r="AL6945" s="3">
        <v>7442</v>
      </c>
    </row>
    <row r="6946" spans="31:38" x14ac:dyDescent="0.25">
      <c r="AE6946" s="3" t="str">
        <f t="shared" si="186"/>
        <v>RA_542_135_4_202425</v>
      </c>
      <c r="AF6946" s="3">
        <v>202425</v>
      </c>
      <c r="AG6946" s="3" t="s">
        <v>193</v>
      </c>
      <c r="AH6946" s="3">
        <v>542</v>
      </c>
      <c r="AI6946" s="3">
        <v>135</v>
      </c>
      <c r="AJ6946" s="3" t="s">
        <v>385</v>
      </c>
      <c r="AK6946" s="3">
        <v>4</v>
      </c>
      <c r="AL6946" s="3">
        <v>6505.8729999999996</v>
      </c>
    </row>
    <row r="6947" spans="31:38" x14ac:dyDescent="0.25">
      <c r="AE6947" s="3" t="str">
        <f t="shared" si="186"/>
        <v>RA_526_135_4_202425</v>
      </c>
      <c r="AF6947" s="3">
        <v>202425</v>
      </c>
      <c r="AG6947" s="3" t="s">
        <v>193</v>
      </c>
      <c r="AH6947" s="3">
        <v>526</v>
      </c>
      <c r="AI6947" s="3">
        <v>135</v>
      </c>
      <c r="AJ6947" s="3" t="s">
        <v>385</v>
      </c>
      <c r="AK6947" s="3">
        <v>4</v>
      </c>
      <c r="AL6947" s="3">
        <v>6911</v>
      </c>
    </row>
    <row r="6948" spans="31:38" x14ac:dyDescent="0.25">
      <c r="AE6948" s="3" t="str">
        <f t="shared" si="186"/>
        <v>RA_576_135_4_202526</v>
      </c>
      <c r="AF6948" s="3">
        <v>202526</v>
      </c>
      <c r="AG6948" s="3" t="s">
        <v>193</v>
      </c>
      <c r="AH6948" s="3">
        <v>576</v>
      </c>
      <c r="AI6948" s="3">
        <v>135</v>
      </c>
      <c r="AJ6948" s="3" t="s">
        <v>385</v>
      </c>
      <c r="AK6948" s="3">
        <v>4</v>
      </c>
      <c r="AL6948" s="3">
        <v>1229.7317024289484</v>
      </c>
    </row>
    <row r="6949" spans="31:38" x14ac:dyDescent="0.25">
      <c r="AE6949" s="3" t="str">
        <f t="shared" si="186"/>
        <v>RA_545_135_4_202526</v>
      </c>
      <c r="AF6949" s="3">
        <v>202526</v>
      </c>
      <c r="AG6949" s="3" t="s">
        <v>193</v>
      </c>
      <c r="AH6949" s="3">
        <v>545</v>
      </c>
      <c r="AI6949" s="3">
        <v>135</v>
      </c>
      <c r="AJ6949" s="3" t="s">
        <v>385</v>
      </c>
      <c r="AK6949" s="3">
        <v>4</v>
      </c>
      <c r="AL6949" s="3">
        <v>5188.1679999999997</v>
      </c>
    </row>
    <row r="6950" spans="31:38" x14ac:dyDescent="0.25">
      <c r="AE6950" s="3" t="str">
        <f t="shared" si="186"/>
        <v>RA_546_135_4_202526</v>
      </c>
      <c r="AF6950" s="3">
        <v>202526</v>
      </c>
      <c r="AG6950" s="3" t="s">
        <v>193</v>
      </c>
      <c r="AH6950" s="3">
        <v>546</v>
      </c>
      <c r="AI6950" s="3">
        <v>135</v>
      </c>
      <c r="AJ6950" s="3" t="s">
        <v>385</v>
      </c>
      <c r="AK6950" s="3">
        <v>4</v>
      </c>
      <c r="AL6950" s="3">
        <v>4438</v>
      </c>
    </row>
    <row r="6951" spans="31:38" x14ac:dyDescent="0.25">
      <c r="AE6951" s="3" t="str">
        <f t="shared" si="186"/>
        <v>RA_548_135_4_202526</v>
      </c>
      <c r="AF6951" s="3">
        <v>202526</v>
      </c>
      <c r="AG6951" s="3" t="s">
        <v>193</v>
      </c>
      <c r="AH6951" s="3">
        <v>548</v>
      </c>
      <c r="AI6951" s="3">
        <v>135</v>
      </c>
      <c r="AJ6951" s="3" t="s">
        <v>385</v>
      </c>
      <c r="AK6951" s="3">
        <v>4</v>
      </c>
      <c r="AL6951" s="3">
        <v>7623.9210700000003</v>
      </c>
    </row>
    <row r="6952" spans="31:38" x14ac:dyDescent="0.25">
      <c r="AE6952" s="3" t="str">
        <f t="shared" si="186"/>
        <v>RA_550_135_4_202526</v>
      </c>
      <c r="AF6952" s="3">
        <v>202526</v>
      </c>
      <c r="AG6952" s="3" t="s">
        <v>193</v>
      </c>
      <c r="AH6952" s="3">
        <v>550</v>
      </c>
      <c r="AI6952" s="3">
        <v>135</v>
      </c>
      <c r="AJ6952" s="3" t="s">
        <v>385</v>
      </c>
      <c r="AK6952" s="3">
        <v>4</v>
      </c>
      <c r="AL6952" s="3">
        <v>7177.5919999999996</v>
      </c>
    </row>
    <row r="6953" spans="31:38" x14ac:dyDescent="0.25">
      <c r="AE6953" s="3" t="str">
        <f t="shared" si="186"/>
        <v>RA_552_135_4_202526</v>
      </c>
      <c r="AF6953" s="3">
        <v>202526</v>
      </c>
      <c r="AG6953" s="3" t="s">
        <v>193</v>
      </c>
      <c r="AH6953" s="3">
        <v>552</v>
      </c>
      <c r="AI6953" s="3">
        <v>135</v>
      </c>
      <c r="AJ6953" s="3" t="s">
        <v>385</v>
      </c>
      <c r="AK6953" s="3">
        <v>4</v>
      </c>
      <c r="AL6953" s="3">
        <v>39754.843999999997</v>
      </c>
    </row>
    <row r="6954" spans="31:38" x14ac:dyDescent="0.25">
      <c r="AE6954" s="3" t="str">
        <f t="shared" si="186"/>
        <v>RA_562_135_4_202526</v>
      </c>
      <c r="AF6954" s="3">
        <v>202526</v>
      </c>
      <c r="AG6954" s="3" t="s">
        <v>193</v>
      </c>
      <c r="AH6954" s="3">
        <v>562</v>
      </c>
      <c r="AI6954" s="3">
        <v>135</v>
      </c>
      <c r="AJ6954" s="3" t="s">
        <v>385</v>
      </c>
      <c r="AK6954" s="3">
        <v>4</v>
      </c>
      <c r="AL6954" s="3">
        <v>0</v>
      </c>
    </row>
    <row r="6955" spans="31:38" x14ac:dyDescent="0.25">
      <c r="AE6955" s="3" t="str">
        <f t="shared" si="186"/>
        <v>RA_564_135_4_202526</v>
      </c>
      <c r="AF6955" s="3">
        <v>202526</v>
      </c>
      <c r="AG6955" s="3" t="s">
        <v>193</v>
      </c>
      <c r="AH6955" s="3">
        <v>564</v>
      </c>
      <c r="AI6955" s="3">
        <v>135</v>
      </c>
      <c r="AJ6955" s="3" t="s">
        <v>385</v>
      </c>
      <c r="AK6955" s="3">
        <v>4</v>
      </c>
      <c r="AL6955" s="3">
        <v>1225.346</v>
      </c>
    </row>
    <row r="6956" spans="31:38" x14ac:dyDescent="0.25">
      <c r="AE6956" s="3" t="str">
        <f t="shared" si="186"/>
        <v>RA_566_135_4_202526</v>
      </c>
      <c r="AF6956" s="3">
        <v>202526</v>
      </c>
      <c r="AG6956" s="3" t="s">
        <v>193</v>
      </c>
      <c r="AH6956" s="3">
        <v>566</v>
      </c>
      <c r="AI6956" s="3">
        <v>135</v>
      </c>
      <c r="AJ6956" s="3" t="s">
        <v>385</v>
      </c>
      <c r="AK6956" s="3">
        <v>4</v>
      </c>
      <c r="AL6956" s="3">
        <v>88.793000000000006</v>
      </c>
    </row>
    <row r="6957" spans="31:38" x14ac:dyDescent="0.25">
      <c r="AE6957" s="3" t="str">
        <f t="shared" si="186"/>
        <v>RA_568_135_4_202526</v>
      </c>
      <c r="AF6957" s="3">
        <v>202526</v>
      </c>
      <c r="AG6957" s="3" t="s">
        <v>193</v>
      </c>
      <c r="AH6957" s="3">
        <v>568</v>
      </c>
      <c r="AI6957" s="3">
        <v>135</v>
      </c>
      <c r="AJ6957" s="3" t="s">
        <v>385</v>
      </c>
      <c r="AK6957" s="3">
        <v>4</v>
      </c>
      <c r="AL6957" s="3">
        <v>2297</v>
      </c>
    </row>
    <row r="6958" spans="31:38" x14ac:dyDescent="0.25">
      <c r="AE6958" s="3" t="str">
        <f t="shared" si="186"/>
        <v>RA_584_135_4_202526</v>
      </c>
      <c r="AF6958" s="3">
        <v>202526</v>
      </c>
      <c r="AG6958" s="3" t="s">
        <v>193</v>
      </c>
      <c r="AH6958" s="3">
        <v>584</v>
      </c>
      <c r="AI6958" s="3">
        <v>135</v>
      </c>
      <c r="AJ6958" s="3" t="s">
        <v>385</v>
      </c>
      <c r="AK6958" s="3">
        <v>4</v>
      </c>
      <c r="AL6958" s="3">
        <v>0</v>
      </c>
    </row>
    <row r="6959" spans="31:38" x14ac:dyDescent="0.25">
      <c r="AE6959" s="3" t="str">
        <f t="shared" si="186"/>
        <v>RA_574_135_4_202526</v>
      </c>
      <c r="AF6959" s="3">
        <v>202526</v>
      </c>
      <c r="AG6959" s="3" t="s">
        <v>193</v>
      </c>
      <c r="AH6959" s="3">
        <v>574</v>
      </c>
      <c r="AI6959" s="3">
        <v>135</v>
      </c>
      <c r="AJ6959" s="3" t="s">
        <v>385</v>
      </c>
      <c r="AK6959" s="3">
        <v>4</v>
      </c>
      <c r="AL6959" s="3">
        <v>1795.7180000000001</v>
      </c>
    </row>
    <row r="6960" spans="31:38" x14ac:dyDescent="0.25">
      <c r="AE6960" s="3" t="str">
        <f t="shared" si="186"/>
        <v>RA_582_135_4_202526</v>
      </c>
      <c r="AF6960" s="3">
        <v>202526</v>
      </c>
      <c r="AG6960" s="3" t="s">
        <v>193</v>
      </c>
      <c r="AH6960" s="3">
        <v>582</v>
      </c>
      <c r="AI6960" s="3">
        <v>135</v>
      </c>
      <c r="AJ6960" s="3" t="s">
        <v>385</v>
      </c>
      <c r="AK6960" s="3">
        <v>4</v>
      </c>
      <c r="AL6960" s="3">
        <v>0</v>
      </c>
    </row>
    <row r="6961" spans="31:38" x14ac:dyDescent="0.25">
      <c r="AE6961" s="3" t="str">
        <f t="shared" si="186"/>
        <v>RA_544_135_4_202526</v>
      </c>
      <c r="AF6961" s="3">
        <v>202526</v>
      </c>
      <c r="AG6961" s="3" t="s">
        <v>193</v>
      </c>
      <c r="AH6961" s="3">
        <v>544</v>
      </c>
      <c r="AI6961" s="3">
        <v>135</v>
      </c>
      <c r="AJ6961" s="3" t="s">
        <v>385</v>
      </c>
      <c r="AK6961" s="3">
        <v>4</v>
      </c>
      <c r="AL6961" s="3">
        <v>12523.979000000001</v>
      </c>
    </row>
    <row r="6962" spans="31:38" x14ac:dyDescent="0.25">
      <c r="AE6962" s="3" t="str">
        <f t="shared" si="186"/>
        <v>RA_572_135_4_202526</v>
      </c>
      <c r="AF6962" s="3">
        <v>202526</v>
      </c>
      <c r="AG6962" s="3" t="s">
        <v>193</v>
      </c>
      <c r="AH6962" s="3">
        <v>572</v>
      </c>
      <c r="AI6962" s="3">
        <v>135</v>
      </c>
      <c r="AJ6962" s="3" t="s">
        <v>385</v>
      </c>
      <c r="AK6962" s="3">
        <v>4</v>
      </c>
      <c r="AL6962" s="3">
        <v>1249.3</v>
      </c>
    </row>
    <row r="6963" spans="31:38" x14ac:dyDescent="0.25">
      <c r="AE6963" s="3" t="str">
        <f t="shared" si="186"/>
        <v>RA_512_135_4_202526</v>
      </c>
      <c r="AF6963" s="3">
        <v>202526</v>
      </c>
      <c r="AG6963" s="3" t="s">
        <v>193</v>
      </c>
      <c r="AH6963" s="3">
        <v>512</v>
      </c>
      <c r="AI6963" s="3">
        <v>135</v>
      </c>
      <c r="AJ6963" s="3" t="s">
        <v>385</v>
      </c>
      <c r="AK6963" s="3">
        <v>4</v>
      </c>
      <c r="AL6963" s="3">
        <v>5832</v>
      </c>
    </row>
    <row r="6964" spans="31:38" x14ac:dyDescent="0.25">
      <c r="AE6964" s="3" t="str">
        <f t="shared" si="186"/>
        <v>RA_514_135_4_202526</v>
      </c>
      <c r="AF6964" s="3">
        <v>202526</v>
      </c>
      <c r="AG6964" s="3" t="s">
        <v>193</v>
      </c>
      <c r="AH6964" s="3">
        <v>514</v>
      </c>
      <c r="AI6964" s="3">
        <v>135</v>
      </c>
      <c r="AJ6964" s="3" t="s">
        <v>385</v>
      </c>
      <c r="AK6964" s="3">
        <v>4</v>
      </c>
      <c r="AL6964" s="3">
        <v>5826.31</v>
      </c>
    </row>
    <row r="6965" spans="31:38" x14ac:dyDescent="0.25">
      <c r="AE6965" s="3" t="str">
        <f t="shared" si="186"/>
        <v>RA_586_135_4_202526</v>
      </c>
      <c r="AF6965" s="3">
        <v>202526</v>
      </c>
      <c r="AG6965" s="3" t="s">
        <v>193</v>
      </c>
      <c r="AH6965" s="3">
        <v>586</v>
      </c>
      <c r="AI6965" s="3">
        <v>135</v>
      </c>
      <c r="AJ6965" s="3" t="s">
        <v>385</v>
      </c>
      <c r="AK6965" s="3">
        <v>4</v>
      </c>
      <c r="AL6965" s="3">
        <v>0</v>
      </c>
    </row>
    <row r="6966" spans="31:38" x14ac:dyDescent="0.25">
      <c r="AE6966" s="3" t="str">
        <f t="shared" si="186"/>
        <v>RA_542_135_4_202526</v>
      </c>
      <c r="AF6966" s="3">
        <v>202526</v>
      </c>
      <c r="AG6966" s="3" t="s">
        <v>193</v>
      </c>
      <c r="AH6966" s="3">
        <v>542</v>
      </c>
      <c r="AI6966" s="3">
        <v>135</v>
      </c>
      <c r="AJ6966" s="3" t="s">
        <v>385</v>
      </c>
      <c r="AK6966" s="3">
        <v>4</v>
      </c>
      <c r="AL6966" s="3">
        <v>7328.4579999999996</v>
      </c>
    </row>
    <row r="6967" spans="31:38" x14ac:dyDescent="0.25">
      <c r="AE6967" s="3" t="str">
        <f t="shared" si="186"/>
        <v>RA_516_135_4_202526</v>
      </c>
      <c r="AF6967" s="3">
        <v>202526</v>
      </c>
      <c r="AG6967" s="3" t="s">
        <v>193</v>
      </c>
      <c r="AH6967" s="3">
        <v>516</v>
      </c>
      <c r="AI6967" s="3">
        <v>135</v>
      </c>
      <c r="AJ6967" s="3" t="s">
        <v>385</v>
      </c>
      <c r="AK6967" s="3">
        <v>4</v>
      </c>
      <c r="AL6967" s="3">
        <v>12143.59</v>
      </c>
    </row>
    <row r="6968" spans="31:38" x14ac:dyDescent="0.25">
      <c r="AE6968" s="3" t="str">
        <f t="shared" si="186"/>
        <v>RA_518_135_4_202526</v>
      </c>
      <c r="AF6968" s="3">
        <v>202526</v>
      </c>
      <c r="AG6968" s="3" t="s">
        <v>193</v>
      </c>
      <c r="AH6968" s="3">
        <v>518</v>
      </c>
      <c r="AI6968" s="3">
        <v>135</v>
      </c>
      <c r="AJ6968" s="3" t="s">
        <v>385</v>
      </c>
      <c r="AK6968" s="3">
        <v>4</v>
      </c>
      <c r="AL6968" s="3">
        <v>10411.137000000001</v>
      </c>
    </row>
    <row r="6969" spans="31:38" x14ac:dyDescent="0.25">
      <c r="AE6969" s="3" t="str">
        <f t="shared" si="186"/>
        <v>RA_520_135_4_202526</v>
      </c>
      <c r="AF6969" s="3">
        <v>202526</v>
      </c>
      <c r="AG6969" s="3" t="s">
        <v>193</v>
      </c>
      <c r="AH6969" s="3">
        <v>520</v>
      </c>
      <c r="AI6969" s="3">
        <v>135</v>
      </c>
      <c r="AJ6969" s="3" t="s">
        <v>385</v>
      </c>
      <c r="AK6969" s="3">
        <v>4</v>
      </c>
      <c r="AL6969" s="3">
        <v>10090.393</v>
      </c>
    </row>
    <row r="6970" spans="31:38" x14ac:dyDescent="0.25">
      <c r="AE6970" s="3" t="str">
        <f t="shared" si="186"/>
        <v>RA_522_135_4_202526</v>
      </c>
      <c r="AF6970" s="3">
        <v>202526</v>
      </c>
      <c r="AG6970" s="3" t="s">
        <v>193</v>
      </c>
      <c r="AH6970" s="3">
        <v>522</v>
      </c>
      <c r="AI6970" s="3">
        <v>135</v>
      </c>
      <c r="AJ6970" s="3" t="s">
        <v>385</v>
      </c>
      <c r="AK6970" s="3">
        <v>4</v>
      </c>
      <c r="AL6970" s="3">
        <v>16145.239129999998</v>
      </c>
    </row>
    <row r="6971" spans="31:38" x14ac:dyDescent="0.25">
      <c r="AE6971" s="3" t="str">
        <f t="shared" si="186"/>
        <v>RA_524_135_4_202526</v>
      </c>
      <c r="AF6971" s="3">
        <v>202526</v>
      </c>
      <c r="AG6971" s="3" t="s">
        <v>193</v>
      </c>
      <c r="AH6971" s="3">
        <v>524</v>
      </c>
      <c r="AI6971" s="3">
        <v>135</v>
      </c>
      <c r="AJ6971" s="3" t="s">
        <v>385</v>
      </c>
      <c r="AK6971" s="3">
        <v>4</v>
      </c>
      <c r="AL6971" s="3">
        <v>13980.28</v>
      </c>
    </row>
    <row r="6972" spans="31:38" x14ac:dyDescent="0.25">
      <c r="AE6972" s="3" t="str">
        <f t="shared" si="186"/>
        <v>RA_538_135_4_202526</v>
      </c>
      <c r="AF6972" s="3">
        <v>202526</v>
      </c>
      <c r="AG6972" s="3" t="s">
        <v>193</v>
      </c>
      <c r="AH6972" s="3">
        <v>538</v>
      </c>
      <c r="AI6972" s="3">
        <v>135</v>
      </c>
      <c r="AJ6972" s="3" t="s">
        <v>385</v>
      </c>
      <c r="AK6972" s="3">
        <v>4</v>
      </c>
      <c r="AL6972" s="3">
        <v>7711</v>
      </c>
    </row>
    <row r="6973" spans="31:38" x14ac:dyDescent="0.25">
      <c r="AE6973" s="3" t="str">
        <f t="shared" si="186"/>
        <v>RA_526_135_4_202526</v>
      </c>
      <c r="AF6973" s="3">
        <v>202526</v>
      </c>
      <c r="AG6973" s="3" t="s">
        <v>193</v>
      </c>
      <c r="AH6973" s="3">
        <v>526</v>
      </c>
      <c r="AI6973" s="3">
        <v>135</v>
      </c>
      <c r="AJ6973" s="3" t="s">
        <v>385</v>
      </c>
      <c r="AK6973" s="3">
        <v>4</v>
      </c>
      <c r="AL6973" s="3">
        <v>6385</v>
      </c>
    </row>
    <row r="6974" spans="31:38" x14ac:dyDescent="0.25">
      <c r="AE6974" s="3" t="str">
        <f t="shared" si="186"/>
        <v>RA_540_135_4_202526</v>
      </c>
      <c r="AF6974" s="3">
        <v>202526</v>
      </c>
      <c r="AG6974" s="3" t="s">
        <v>193</v>
      </c>
      <c r="AH6974" s="3">
        <v>540</v>
      </c>
      <c r="AI6974" s="3">
        <v>135</v>
      </c>
      <c r="AJ6974" s="3" t="s">
        <v>385</v>
      </c>
      <c r="AK6974" s="3">
        <v>4</v>
      </c>
      <c r="AL6974" s="3">
        <v>3846</v>
      </c>
    </row>
    <row r="6975" spans="31:38" x14ac:dyDescent="0.25">
      <c r="AE6975" s="3" t="str">
        <f t="shared" si="186"/>
        <v>RA_536_135_4_202526</v>
      </c>
      <c r="AF6975" s="3">
        <v>202526</v>
      </c>
      <c r="AG6975" s="3" t="s">
        <v>193</v>
      </c>
      <c r="AH6975" s="3">
        <v>536</v>
      </c>
      <c r="AI6975" s="3">
        <v>135</v>
      </c>
      <c r="AJ6975" s="3" t="s">
        <v>385</v>
      </c>
      <c r="AK6975" s="3">
        <v>4</v>
      </c>
      <c r="AL6975" s="3">
        <v>5064.55</v>
      </c>
    </row>
    <row r="6976" spans="31:38" x14ac:dyDescent="0.25">
      <c r="AE6976" s="3" t="str">
        <f t="shared" si="186"/>
        <v>RA_534_135_4_202526</v>
      </c>
      <c r="AF6976" s="3">
        <v>202526</v>
      </c>
      <c r="AG6976" s="3" t="s">
        <v>193</v>
      </c>
      <c r="AH6976" s="3">
        <v>534</v>
      </c>
      <c r="AI6976" s="3">
        <v>135</v>
      </c>
      <c r="AJ6976" s="3" t="s">
        <v>385</v>
      </c>
      <c r="AK6976" s="3">
        <v>4</v>
      </c>
      <c r="AL6976" s="3">
        <v>8208</v>
      </c>
    </row>
    <row r="6977" spans="31:38" x14ac:dyDescent="0.25">
      <c r="AE6977" s="3" t="str">
        <f t="shared" si="186"/>
        <v>RA_532_135_4_202526</v>
      </c>
      <c r="AF6977" s="3">
        <v>202526</v>
      </c>
      <c r="AG6977" s="3" t="s">
        <v>193</v>
      </c>
      <c r="AH6977" s="3">
        <v>532</v>
      </c>
      <c r="AI6977" s="3">
        <v>135</v>
      </c>
      <c r="AJ6977" s="3" t="s">
        <v>385</v>
      </c>
      <c r="AK6977" s="3">
        <v>4</v>
      </c>
      <c r="AL6977" s="3">
        <v>18320</v>
      </c>
    </row>
    <row r="6978" spans="31:38" x14ac:dyDescent="0.25">
      <c r="AE6978" s="3" t="str">
        <f t="shared" si="186"/>
        <v>RA_530_135_4_202526</v>
      </c>
      <c r="AF6978" s="3">
        <v>202526</v>
      </c>
      <c r="AG6978" s="3" t="s">
        <v>193</v>
      </c>
      <c r="AH6978" s="3">
        <v>530</v>
      </c>
      <c r="AI6978" s="3">
        <v>135</v>
      </c>
      <c r="AJ6978" s="3" t="s">
        <v>385</v>
      </c>
      <c r="AK6978" s="3">
        <v>4</v>
      </c>
      <c r="AL6978" s="3">
        <v>21209.504000000001</v>
      </c>
    </row>
    <row r="6979" spans="31:38" x14ac:dyDescent="0.25">
      <c r="AE6979" s="3" t="str">
        <f t="shared" si="186"/>
        <v>RA_528_135_4_202526</v>
      </c>
      <c r="AF6979" s="3">
        <v>202526</v>
      </c>
      <c r="AG6979" s="3" t="s">
        <v>193</v>
      </c>
      <c r="AH6979" s="3">
        <v>528</v>
      </c>
      <c r="AI6979" s="3">
        <v>135</v>
      </c>
      <c r="AJ6979" s="3" t="s">
        <v>385</v>
      </c>
      <c r="AK6979" s="3">
        <v>4</v>
      </c>
      <c r="AL6979" s="3">
        <v>12323</v>
      </c>
    </row>
    <row r="6980" spans="31:38" x14ac:dyDescent="0.25">
      <c r="AE6980" s="3" t="str">
        <f t="shared" ref="AE6980:AE7043" si="187">AG6980&amp;"_"&amp;AH6980&amp;"_"&amp;AI6980&amp;"_"&amp;AK6980&amp;"_"&amp;AF6980</f>
        <v>RA_564_136_4_202425</v>
      </c>
      <c r="AF6980" s="3">
        <v>202425</v>
      </c>
      <c r="AG6980" s="3" t="s">
        <v>193</v>
      </c>
      <c r="AH6980" s="3">
        <v>564</v>
      </c>
      <c r="AI6980" s="3">
        <v>136</v>
      </c>
      <c r="AJ6980" s="3" t="s">
        <v>220</v>
      </c>
      <c r="AK6980" s="3">
        <v>4</v>
      </c>
      <c r="AL6980" s="3">
        <v>0</v>
      </c>
    </row>
    <row r="6981" spans="31:38" x14ac:dyDescent="0.25">
      <c r="AE6981" s="3" t="str">
        <f t="shared" si="187"/>
        <v>RA_562_136_4_202425</v>
      </c>
      <c r="AF6981" s="3">
        <v>202425</v>
      </c>
      <c r="AG6981" s="3" t="s">
        <v>193</v>
      </c>
      <c r="AH6981" s="3">
        <v>562</v>
      </c>
      <c r="AI6981" s="3">
        <v>136</v>
      </c>
      <c r="AJ6981" s="3" t="s">
        <v>220</v>
      </c>
      <c r="AK6981" s="3">
        <v>4</v>
      </c>
      <c r="AL6981" s="3">
        <v>0</v>
      </c>
    </row>
    <row r="6982" spans="31:38" x14ac:dyDescent="0.25">
      <c r="AE6982" s="3" t="str">
        <f t="shared" si="187"/>
        <v>RA_552_136_4_202425</v>
      </c>
      <c r="AF6982" s="3">
        <v>202425</v>
      </c>
      <c r="AG6982" s="3" t="s">
        <v>193</v>
      </c>
      <c r="AH6982" s="3">
        <v>552</v>
      </c>
      <c r="AI6982" s="3">
        <v>136</v>
      </c>
      <c r="AJ6982" s="3" t="s">
        <v>220</v>
      </c>
      <c r="AK6982" s="3">
        <v>4</v>
      </c>
      <c r="AL6982" s="3">
        <v>0</v>
      </c>
    </row>
    <row r="6983" spans="31:38" x14ac:dyDescent="0.25">
      <c r="AE6983" s="3" t="str">
        <f t="shared" si="187"/>
        <v>RA_550_136_4_202425</v>
      </c>
      <c r="AF6983" s="3">
        <v>202425</v>
      </c>
      <c r="AG6983" s="3" t="s">
        <v>193</v>
      </c>
      <c r="AH6983" s="3">
        <v>550</v>
      </c>
      <c r="AI6983" s="3">
        <v>136</v>
      </c>
      <c r="AJ6983" s="3" t="s">
        <v>220</v>
      </c>
      <c r="AK6983" s="3">
        <v>4</v>
      </c>
      <c r="AL6983" s="3">
        <v>0</v>
      </c>
    </row>
    <row r="6984" spans="31:38" x14ac:dyDescent="0.25">
      <c r="AE6984" s="3" t="str">
        <f t="shared" si="187"/>
        <v>RA_566_136_4_202425</v>
      </c>
      <c r="AF6984" s="3">
        <v>202425</v>
      </c>
      <c r="AG6984" s="3" t="s">
        <v>193</v>
      </c>
      <c r="AH6984" s="3">
        <v>566</v>
      </c>
      <c r="AI6984" s="3">
        <v>136</v>
      </c>
      <c r="AJ6984" s="3" t="s">
        <v>220</v>
      </c>
      <c r="AK6984" s="3">
        <v>4</v>
      </c>
      <c r="AL6984" s="3">
        <v>0</v>
      </c>
    </row>
    <row r="6985" spans="31:38" x14ac:dyDescent="0.25">
      <c r="AE6985" s="3" t="str">
        <f t="shared" si="187"/>
        <v>RA_546_136_4_202425</v>
      </c>
      <c r="AF6985" s="3">
        <v>202425</v>
      </c>
      <c r="AG6985" s="3" t="s">
        <v>193</v>
      </c>
      <c r="AH6985" s="3">
        <v>546</v>
      </c>
      <c r="AI6985" s="3">
        <v>136</v>
      </c>
      <c r="AJ6985" s="3" t="s">
        <v>220</v>
      </c>
      <c r="AK6985" s="3">
        <v>4</v>
      </c>
      <c r="AL6985" s="3">
        <v>0</v>
      </c>
    </row>
    <row r="6986" spans="31:38" x14ac:dyDescent="0.25">
      <c r="AE6986" s="3" t="str">
        <f t="shared" si="187"/>
        <v>RA_584_136_4_202425</v>
      </c>
      <c r="AF6986" s="3">
        <v>202425</v>
      </c>
      <c r="AG6986" s="3" t="s">
        <v>193</v>
      </c>
      <c r="AH6986" s="3">
        <v>584</v>
      </c>
      <c r="AI6986" s="3">
        <v>136</v>
      </c>
      <c r="AJ6986" s="3" t="s">
        <v>220</v>
      </c>
      <c r="AK6986" s="3">
        <v>4</v>
      </c>
      <c r="AL6986" s="3">
        <v>0</v>
      </c>
    </row>
    <row r="6987" spans="31:38" x14ac:dyDescent="0.25">
      <c r="AE6987" s="3" t="str">
        <f t="shared" si="187"/>
        <v>RA_548_136_4_202425</v>
      </c>
      <c r="AF6987" s="3">
        <v>202425</v>
      </c>
      <c r="AG6987" s="3" t="s">
        <v>193</v>
      </c>
      <c r="AH6987" s="3">
        <v>548</v>
      </c>
      <c r="AI6987" s="3">
        <v>136</v>
      </c>
      <c r="AJ6987" s="3" t="s">
        <v>220</v>
      </c>
      <c r="AK6987" s="3">
        <v>4</v>
      </c>
      <c r="AL6987" s="3">
        <v>21.972999999999999</v>
      </c>
    </row>
    <row r="6988" spans="31:38" x14ac:dyDescent="0.25">
      <c r="AE6988" s="3" t="str">
        <f t="shared" si="187"/>
        <v>RA_568_136_4_202425</v>
      </c>
      <c r="AF6988" s="3">
        <v>202425</v>
      </c>
      <c r="AG6988" s="3" t="s">
        <v>193</v>
      </c>
      <c r="AH6988" s="3">
        <v>568</v>
      </c>
      <c r="AI6988" s="3">
        <v>136</v>
      </c>
      <c r="AJ6988" s="3" t="s">
        <v>220</v>
      </c>
      <c r="AK6988" s="3">
        <v>4</v>
      </c>
      <c r="AL6988" s="3">
        <v>0</v>
      </c>
    </row>
    <row r="6989" spans="31:38" x14ac:dyDescent="0.25">
      <c r="AE6989" s="3" t="str">
        <f t="shared" si="187"/>
        <v>RA_572_136_4_202425</v>
      </c>
      <c r="AF6989" s="3">
        <v>202425</v>
      </c>
      <c r="AG6989" s="3" t="s">
        <v>193</v>
      </c>
      <c r="AH6989" s="3">
        <v>572</v>
      </c>
      <c r="AI6989" s="3">
        <v>136</v>
      </c>
      <c r="AJ6989" s="3" t="s">
        <v>220</v>
      </c>
      <c r="AK6989" s="3">
        <v>4</v>
      </c>
      <c r="AL6989" s="3">
        <v>0</v>
      </c>
    </row>
    <row r="6990" spans="31:38" x14ac:dyDescent="0.25">
      <c r="AE6990" s="3" t="str">
        <f t="shared" si="187"/>
        <v>RA_574_136_4_202425</v>
      </c>
      <c r="AF6990" s="3">
        <v>202425</v>
      </c>
      <c r="AG6990" s="3" t="s">
        <v>193</v>
      </c>
      <c r="AH6990" s="3">
        <v>574</v>
      </c>
      <c r="AI6990" s="3">
        <v>136</v>
      </c>
      <c r="AJ6990" s="3" t="s">
        <v>220</v>
      </c>
      <c r="AK6990" s="3">
        <v>4</v>
      </c>
      <c r="AL6990" s="3">
        <v>0</v>
      </c>
    </row>
    <row r="6991" spans="31:38" x14ac:dyDescent="0.25">
      <c r="AE6991" s="3" t="str">
        <f t="shared" si="187"/>
        <v>RA_582_136_4_202425</v>
      </c>
      <c r="AF6991" s="3">
        <v>202425</v>
      </c>
      <c r="AG6991" s="3" t="s">
        <v>193</v>
      </c>
      <c r="AH6991" s="3">
        <v>582</v>
      </c>
      <c r="AI6991" s="3">
        <v>136</v>
      </c>
      <c r="AJ6991" s="3" t="s">
        <v>220</v>
      </c>
      <c r="AK6991" s="3">
        <v>4</v>
      </c>
      <c r="AL6991" s="3">
        <v>0</v>
      </c>
    </row>
    <row r="6992" spans="31:38" x14ac:dyDescent="0.25">
      <c r="AE6992" s="3" t="str">
        <f t="shared" si="187"/>
        <v>RA_586_136_4_202425</v>
      </c>
      <c r="AF6992" s="3">
        <v>202425</v>
      </c>
      <c r="AG6992" s="3" t="s">
        <v>193</v>
      </c>
      <c r="AH6992" s="3">
        <v>586</v>
      </c>
      <c r="AI6992" s="3">
        <v>136</v>
      </c>
      <c r="AJ6992" s="3" t="s">
        <v>220</v>
      </c>
      <c r="AK6992" s="3">
        <v>4</v>
      </c>
      <c r="AL6992" s="3">
        <v>0</v>
      </c>
    </row>
    <row r="6993" spans="31:38" x14ac:dyDescent="0.25">
      <c r="AE6993" s="3" t="str">
        <f t="shared" si="187"/>
        <v>RA_545_136_4_202425</v>
      </c>
      <c r="AF6993" s="3">
        <v>202425</v>
      </c>
      <c r="AG6993" s="3" t="s">
        <v>193</v>
      </c>
      <c r="AH6993" s="3">
        <v>545</v>
      </c>
      <c r="AI6993" s="3">
        <v>136</v>
      </c>
      <c r="AJ6993" s="3" t="s">
        <v>220</v>
      </c>
      <c r="AK6993" s="3">
        <v>4</v>
      </c>
      <c r="AL6993" s="3">
        <v>56.703000000000003</v>
      </c>
    </row>
    <row r="6994" spans="31:38" x14ac:dyDescent="0.25">
      <c r="AE6994" s="3" t="str">
        <f t="shared" si="187"/>
        <v>RA_540_136_4_202425</v>
      </c>
      <c r="AF6994" s="3">
        <v>202425</v>
      </c>
      <c r="AG6994" s="3" t="s">
        <v>193</v>
      </c>
      <c r="AH6994" s="3">
        <v>540</v>
      </c>
      <c r="AI6994" s="3">
        <v>136</v>
      </c>
      <c r="AJ6994" s="3" t="s">
        <v>220</v>
      </c>
      <c r="AK6994" s="3">
        <v>4</v>
      </c>
      <c r="AL6994" s="3">
        <v>-97.277000000000001</v>
      </c>
    </row>
    <row r="6995" spans="31:38" x14ac:dyDescent="0.25">
      <c r="AE6995" s="3" t="str">
        <f t="shared" si="187"/>
        <v>RA_576_136_4_202425</v>
      </c>
      <c r="AF6995" s="3">
        <v>202425</v>
      </c>
      <c r="AG6995" s="3" t="s">
        <v>193</v>
      </c>
      <c r="AH6995" s="3">
        <v>576</v>
      </c>
      <c r="AI6995" s="3">
        <v>136</v>
      </c>
      <c r="AJ6995" s="3" t="s">
        <v>220</v>
      </c>
      <c r="AK6995" s="3">
        <v>4</v>
      </c>
      <c r="AL6995" s="3">
        <v>0</v>
      </c>
    </row>
    <row r="6996" spans="31:38" x14ac:dyDescent="0.25">
      <c r="AE6996" s="3" t="str">
        <f t="shared" si="187"/>
        <v>RA_524_136_4_202425</v>
      </c>
      <c r="AF6996" s="3">
        <v>202425</v>
      </c>
      <c r="AG6996" s="3" t="s">
        <v>193</v>
      </c>
      <c r="AH6996" s="3">
        <v>524</v>
      </c>
      <c r="AI6996" s="3">
        <v>136</v>
      </c>
      <c r="AJ6996" s="3" t="s">
        <v>220</v>
      </c>
      <c r="AK6996" s="3">
        <v>4</v>
      </c>
      <c r="AL6996" s="3">
        <v>-100.75999999999999</v>
      </c>
    </row>
    <row r="6997" spans="31:38" x14ac:dyDescent="0.25">
      <c r="AE6997" s="3" t="str">
        <f t="shared" si="187"/>
        <v>RA_512_136_4_202425</v>
      </c>
      <c r="AF6997" s="3">
        <v>202425</v>
      </c>
      <c r="AG6997" s="3" t="s">
        <v>193</v>
      </c>
      <c r="AH6997" s="3">
        <v>512</v>
      </c>
      <c r="AI6997" s="3">
        <v>136</v>
      </c>
      <c r="AJ6997" s="3" t="s">
        <v>220</v>
      </c>
      <c r="AK6997" s="3">
        <v>4</v>
      </c>
      <c r="AL6997" s="3">
        <v>0</v>
      </c>
    </row>
    <row r="6998" spans="31:38" x14ac:dyDescent="0.25">
      <c r="AE6998" s="3" t="str">
        <f t="shared" si="187"/>
        <v>RA_544_136_4_202425</v>
      </c>
      <c r="AF6998" s="3">
        <v>202425</v>
      </c>
      <c r="AG6998" s="3" t="s">
        <v>193</v>
      </c>
      <c r="AH6998" s="3">
        <v>544</v>
      </c>
      <c r="AI6998" s="3">
        <v>136</v>
      </c>
      <c r="AJ6998" s="3" t="s">
        <v>220</v>
      </c>
      <c r="AK6998" s="3">
        <v>4</v>
      </c>
      <c r="AL6998" s="3">
        <v>0</v>
      </c>
    </row>
    <row r="6999" spans="31:38" x14ac:dyDescent="0.25">
      <c r="AE6999" s="3" t="str">
        <f t="shared" si="187"/>
        <v>RA_516_136_4_202425</v>
      </c>
      <c r="AF6999" s="3">
        <v>202425</v>
      </c>
      <c r="AG6999" s="3" t="s">
        <v>193</v>
      </c>
      <c r="AH6999" s="3">
        <v>516</v>
      </c>
      <c r="AI6999" s="3">
        <v>136</v>
      </c>
      <c r="AJ6999" s="3" t="s">
        <v>220</v>
      </c>
      <c r="AK6999" s="3">
        <v>4</v>
      </c>
      <c r="AL6999" s="3">
        <v>28</v>
      </c>
    </row>
    <row r="7000" spans="31:38" x14ac:dyDescent="0.25">
      <c r="AE7000" s="3" t="str">
        <f t="shared" si="187"/>
        <v>RA_518_136_4_202425</v>
      </c>
      <c r="AF7000" s="3">
        <v>202425</v>
      </c>
      <c r="AG7000" s="3" t="s">
        <v>193</v>
      </c>
      <c r="AH7000" s="3">
        <v>518</v>
      </c>
      <c r="AI7000" s="3">
        <v>136</v>
      </c>
      <c r="AJ7000" s="3" t="s">
        <v>220</v>
      </c>
      <c r="AK7000" s="3">
        <v>4</v>
      </c>
      <c r="AL7000" s="3">
        <v>20</v>
      </c>
    </row>
    <row r="7001" spans="31:38" x14ac:dyDescent="0.25">
      <c r="AE7001" s="3" t="str">
        <f t="shared" si="187"/>
        <v>RA_522_136_4_202425</v>
      </c>
      <c r="AF7001" s="3">
        <v>202425</v>
      </c>
      <c r="AG7001" s="3" t="s">
        <v>193</v>
      </c>
      <c r="AH7001" s="3">
        <v>522</v>
      </c>
      <c r="AI7001" s="3">
        <v>136</v>
      </c>
      <c r="AJ7001" s="3" t="s">
        <v>220</v>
      </c>
      <c r="AK7001" s="3">
        <v>4</v>
      </c>
      <c r="AL7001" s="3">
        <v>285.14499999999998</v>
      </c>
    </row>
    <row r="7002" spans="31:38" x14ac:dyDescent="0.25">
      <c r="AE7002" s="3" t="str">
        <f t="shared" si="187"/>
        <v>RA_514_136_4_202425</v>
      </c>
      <c r="AF7002" s="3">
        <v>202425</v>
      </c>
      <c r="AG7002" s="3" t="s">
        <v>193</v>
      </c>
      <c r="AH7002" s="3">
        <v>514</v>
      </c>
      <c r="AI7002" s="3">
        <v>136</v>
      </c>
      <c r="AJ7002" s="3" t="s">
        <v>220</v>
      </c>
      <c r="AK7002" s="3">
        <v>4</v>
      </c>
      <c r="AL7002" s="3">
        <v>60.67</v>
      </c>
    </row>
    <row r="7003" spans="31:38" x14ac:dyDescent="0.25">
      <c r="AE7003" s="3" t="str">
        <f t="shared" si="187"/>
        <v>RA_526_136_4_202425</v>
      </c>
      <c r="AF7003" s="3">
        <v>202425</v>
      </c>
      <c r="AG7003" s="3" t="s">
        <v>193</v>
      </c>
      <c r="AH7003" s="3">
        <v>526</v>
      </c>
      <c r="AI7003" s="3">
        <v>136</v>
      </c>
      <c r="AJ7003" s="3" t="s">
        <v>220</v>
      </c>
      <c r="AK7003" s="3">
        <v>4</v>
      </c>
      <c r="AL7003" s="3">
        <v>-5</v>
      </c>
    </row>
    <row r="7004" spans="31:38" x14ac:dyDescent="0.25">
      <c r="AE7004" s="3" t="str">
        <f t="shared" si="187"/>
        <v>RA_528_136_4_202425</v>
      </c>
      <c r="AF7004" s="3">
        <v>202425</v>
      </c>
      <c r="AG7004" s="3" t="s">
        <v>193</v>
      </c>
      <c r="AH7004" s="3">
        <v>528</v>
      </c>
      <c r="AI7004" s="3">
        <v>136</v>
      </c>
      <c r="AJ7004" s="3" t="s">
        <v>220</v>
      </c>
      <c r="AK7004" s="3">
        <v>4</v>
      </c>
      <c r="AL7004" s="3">
        <v>-37</v>
      </c>
    </row>
    <row r="7005" spans="31:38" x14ac:dyDescent="0.25">
      <c r="AE7005" s="3" t="str">
        <f t="shared" si="187"/>
        <v>RA_530_136_4_202425</v>
      </c>
      <c r="AF7005" s="3">
        <v>202425</v>
      </c>
      <c r="AG7005" s="3" t="s">
        <v>193</v>
      </c>
      <c r="AH7005" s="3">
        <v>530</v>
      </c>
      <c r="AI7005" s="3">
        <v>136</v>
      </c>
      <c r="AJ7005" s="3" t="s">
        <v>220</v>
      </c>
      <c r="AK7005" s="3">
        <v>4</v>
      </c>
      <c r="AL7005" s="3">
        <v>0</v>
      </c>
    </row>
    <row r="7006" spans="31:38" x14ac:dyDescent="0.25">
      <c r="AE7006" s="3" t="str">
        <f t="shared" si="187"/>
        <v>RA_532_136_4_202425</v>
      </c>
      <c r="AF7006" s="3">
        <v>202425</v>
      </c>
      <c r="AG7006" s="3" t="s">
        <v>193</v>
      </c>
      <c r="AH7006" s="3">
        <v>532</v>
      </c>
      <c r="AI7006" s="3">
        <v>136</v>
      </c>
      <c r="AJ7006" s="3" t="s">
        <v>220</v>
      </c>
      <c r="AK7006" s="3">
        <v>4</v>
      </c>
      <c r="AL7006" s="3">
        <v>0</v>
      </c>
    </row>
    <row r="7007" spans="31:38" x14ac:dyDescent="0.25">
      <c r="AE7007" s="3" t="str">
        <f t="shared" si="187"/>
        <v>RA_534_136_4_202425</v>
      </c>
      <c r="AF7007" s="3">
        <v>202425</v>
      </c>
      <c r="AG7007" s="3" t="s">
        <v>193</v>
      </c>
      <c r="AH7007" s="3">
        <v>534</v>
      </c>
      <c r="AI7007" s="3">
        <v>136</v>
      </c>
      <c r="AJ7007" s="3" t="s">
        <v>220</v>
      </c>
      <c r="AK7007" s="3">
        <v>4</v>
      </c>
      <c r="AL7007" s="3">
        <v>0</v>
      </c>
    </row>
    <row r="7008" spans="31:38" x14ac:dyDescent="0.25">
      <c r="AE7008" s="3" t="str">
        <f t="shared" si="187"/>
        <v>RA_536_136_4_202425</v>
      </c>
      <c r="AF7008" s="3">
        <v>202425</v>
      </c>
      <c r="AG7008" s="3" t="s">
        <v>193</v>
      </c>
      <c r="AH7008" s="3">
        <v>536</v>
      </c>
      <c r="AI7008" s="3">
        <v>136</v>
      </c>
      <c r="AJ7008" s="3" t="s">
        <v>220</v>
      </c>
      <c r="AK7008" s="3">
        <v>4</v>
      </c>
      <c r="AL7008" s="3">
        <v>8.5</v>
      </c>
    </row>
    <row r="7009" spans="31:38" x14ac:dyDescent="0.25">
      <c r="AE7009" s="3" t="str">
        <f t="shared" si="187"/>
        <v>RA_538_136_4_202425</v>
      </c>
      <c r="AF7009" s="3">
        <v>202425</v>
      </c>
      <c r="AG7009" s="3" t="s">
        <v>193</v>
      </c>
      <c r="AH7009" s="3">
        <v>538</v>
      </c>
      <c r="AI7009" s="3">
        <v>136</v>
      </c>
      <c r="AJ7009" s="3" t="s">
        <v>220</v>
      </c>
      <c r="AK7009" s="3">
        <v>4</v>
      </c>
      <c r="AL7009" s="3">
        <v>0</v>
      </c>
    </row>
    <row r="7010" spans="31:38" x14ac:dyDescent="0.25">
      <c r="AE7010" s="3" t="str">
        <f t="shared" si="187"/>
        <v>RA_542_136_4_202425</v>
      </c>
      <c r="AF7010" s="3">
        <v>202425</v>
      </c>
      <c r="AG7010" s="3" t="s">
        <v>193</v>
      </c>
      <c r="AH7010" s="3">
        <v>542</v>
      </c>
      <c r="AI7010" s="3">
        <v>136</v>
      </c>
      <c r="AJ7010" s="3" t="s">
        <v>220</v>
      </c>
      <c r="AK7010" s="3">
        <v>4</v>
      </c>
      <c r="AL7010" s="3">
        <v>102.267</v>
      </c>
    </row>
    <row r="7011" spans="31:38" x14ac:dyDescent="0.25">
      <c r="AE7011" s="3" t="str">
        <f t="shared" si="187"/>
        <v>RA_520_136_4_202425</v>
      </c>
      <c r="AF7011" s="3">
        <v>202425</v>
      </c>
      <c r="AG7011" s="3" t="s">
        <v>193</v>
      </c>
      <c r="AH7011" s="3">
        <v>520</v>
      </c>
      <c r="AI7011" s="3">
        <v>136</v>
      </c>
      <c r="AJ7011" s="3" t="s">
        <v>220</v>
      </c>
      <c r="AK7011" s="3">
        <v>4</v>
      </c>
      <c r="AL7011" s="3">
        <v>327.46100000000001</v>
      </c>
    </row>
    <row r="7012" spans="31:38" x14ac:dyDescent="0.25">
      <c r="AE7012" s="3" t="str">
        <f t="shared" si="187"/>
        <v>RA_545_136_4_202526</v>
      </c>
      <c r="AF7012" s="3">
        <v>202526</v>
      </c>
      <c r="AG7012" s="3" t="s">
        <v>193</v>
      </c>
      <c r="AH7012" s="3">
        <v>545</v>
      </c>
      <c r="AI7012" s="3">
        <v>136</v>
      </c>
      <c r="AJ7012" s="3" t="s">
        <v>220</v>
      </c>
      <c r="AK7012" s="3">
        <v>4</v>
      </c>
      <c r="AL7012" s="3">
        <v>49.235999999999997</v>
      </c>
    </row>
    <row r="7013" spans="31:38" x14ac:dyDescent="0.25">
      <c r="AE7013" s="3" t="str">
        <f t="shared" si="187"/>
        <v>RA_576_136_4_202526</v>
      </c>
      <c r="AF7013" s="3">
        <v>202526</v>
      </c>
      <c r="AG7013" s="3" t="s">
        <v>193</v>
      </c>
      <c r="AH7013" s="3">
        <v>576</v>
      </c>
      <c r="AI7013" s="3">
        <v>136</v>
      </c>
      <c r="AJ7013" s="3" t="s">
        <v>220</v>
      </c>
      <c r="AK7013" s="3">
        <v>4</v>
      </c>
      <c r="AL7013" s="3">
        <v>0</v>
      </c>
    </row>
    <row r="7014" spans="31:38" x14ac:dyDescent="0.25">
      <c r="AE7014" s="3" t="str">
        <f t="shared" si="187"/>
        <v>RA_564_136_4_202526</v>
      </c>
      <c r="AF7014" s="3">
        <v>202526</v>
      </c>
      <c r="AG7014" s="3" t="s">
        <v>193</v>
      </c>
      <c r="AH7014" s="3">
        <v>564</v>
      </c>
      <c r="AI7014" s="3">
        <v>136</v>
      </c>
      <c r="AJ7014" s="3" t="s">
        <v>220</v>
      </c>
      <c r="AK7014" s="3">
        <v>4</v>
      </c>
      <c r="AL7014" s="3">
        <v>0</v>
      </c>
    </row>
    <row r="7015" spans="31:38" x14ac:dyDescent="0.25">
      <c r="AE7015" s="3" t="str">
        <f t="shared" si="187"/>
        <v>RA_548_136_4_202526</v>
      </c>
      <c r="AF7015" s="3">
        <v>202526</v>
      </c>
      <c r="AG7015" s="3" t="s">
        <v>193</v>
      </c>
      <c r="AH7015" s="3">
        <v>548</v>
      </c>
      <c r="AI7015" s="3">
        <v>136</v>
      </c>
      <c r="AJ7015" s="3" t="s">
        <v>220</v>
      </c>
      <c r="AK7015" s="3">
        <v>4</v>
      </c>
      <c r="AL7015" s="3">
        <v>21.972999999999999</v>
      </c>
    </row>
    <row r="7016" spans="31:38" x14ac:dyDescent="0.25">
      <c r="AE7016" s="3" t="str">
        <f t="shared" si="187"/>
        <v>RA_550_136_4_202526</v>
      </c>
      <c r="AF7016" s="3">
        <v>202526</v>
      </c>
      <c r="AG7016" s="3" t="s">
        <v>193</v>
      </c>
      <c r="AH7016" s="3">
        <v>550</v>
      </c>
      <c r="AI7016" s="3">
        <v>136</v>
      </c>
      <c r="AJ7016" s="3" t="s">
        <v>220</v>
      </c>
      <c r="AK7016" s="3">
        <v>4</v>
      </c>
      <c r="AL7016" s="3">
        <v>0</v>
      </c>
    </row>
    <row r="7017" spans="31:38" x14ac:dyDescent="0.25">
      <c r="AE7017" s="3" t="str">
        <f t="shared" si="187"/>
        <v>RA_552_136_4_202526</v>
      </c>
      <c r="AF7017" s="3">
        <v>202526</v>
      </c>
      <c r="AG7017" s="3" t="s">
        <v>193</v>
      </c>
      <c r="AH7017" s="3">
        <v>552</v>
      </c>
      <c r="AI7017" s="3">
        <v>136</v>
      </c>
      <c r="AJ7017" s="3" t="s">
        <v>220</v>
      </c>
      <c r="AK7017" s="3">
        <v>4</v>
      </c>
      <c r="AL7017" s="3">
        <v>0</v>
      </c>
    </row>
    <row r="7018" spans="31:38" x14ac:dyDescent="0.25">
      <c r="AE7018" s="3" t="str">
        <f t="shared" si="187"/>
        <v>RA_562_136_4_202526</v>
      </c>
      <c r="AF7018" s="3">
        <v>202526</v>
      </c>
      <c r="AG7018" s="3" t="s">
        <v>193</v>
      </c>
      <c r="AH7018" s="3">
        <v>562</v>
      </c>
      <c r="AI7018" s="3">
        <v>136</v>
      </c>
      <c r="AJ7018" s="3" t="s">
        <v>220</v>
      </c>
      <c r="AK7018" s="3">
        <v>4</v>
      </c>
      <c r="AL7018" s="3">
        <v>0</v>
      </c>
    </row>
    <row r="7019" spans="31:38" x14ac:dyDescent="0.25">
      <c r="AE7019" s="3" t="str">
        <f t="shared" si="187"/>
        <v>RA_546_136_4_202526</v>
      </c>
      <c r="AF7019" s="3">
        <v>202526</v>
      </c>
      <c r="AG7019" s="3" t="s">
        <v>193</v>
      </c>
      <c r="AH7019" s="3">
        <v>546</v>
      </c>
      <c r="AI7019" s="3">
        <v>136</v>
      </c>
      <c r="AJ7019" s="3" t="s">
        <v>220</v>
      </c>
      <c r="AK7019" s="3">
        <v>4</v>
      </c>
      <c r="AL7019" s="3">
        <v>0</v>
      </c>
    </row>
    <row r="7020" spans="31:38" x14ac:dyDescent="0.25">
      <c r="AE7020" s="3" t="str">
        <f t="shared" si="187"/>
        <v>RA_566_136_4_202526</v>
      </c>
      <c r="AF7020" s="3">
        <v>202526</v>
      </c>
      <c r="AG7020" s="3" t="s">
        <v>193</v>
      </c>
      <c r="AH7020" s="3">
        <v>566</v>
      </c>
      <c r="AI7020" s="3">
        <v>136</v>
      </c>
      <c r="AJ7020" s="3" t="s">
        <v>220</v>
      </c>
      <c r="AK7020" s="3">
        <v>4</v>
      </c>
      <c r="AL7020" s="3">
        <v>0</v>
      </c>
    </row>
    <row r="7021" spans="31:38" x14ac:dyDescent="0.25">
      <c r="AE7021" s="3" t="str">
        <f t="shared" si="187"/>
        <v>RA_568_136_4_202526</v>
      </c>
      <c r="AF7021" s="3">
        <v>202526</v>
      </c>
      <c r="AG7021" s="3" t="s">
        <v>193</v>
      </c>
      <c r="AH7021" s="3">
        <v>568</v>
      </c>
      <c r="AI7021" s="3">
        <v>136</v>
      </c>
      <c r="AJ7021" s="3" t="s">
        <v>220</v>
      </c>
      <c r="AK7021" s="3">
        <v>4</v>
      </c>
      <c r="AL7021" s="3">
        <v>0</v>
      </c>
    </row>
    <row r="7022" spans="31:38" x14ac:dyDescent="0.25">
      <c r="AE7022" s="3" t="str">
        <f t="shared" si="187"/>
        <v>RA_586_136_4_202526</v>
      </c>
      <c r="AF7022" s="3">
        <v>202526</v>
      </c>
      <c r="AG7022" s="3" t="s">
        <v>193</v>
      </c>
      <c r="AH7022" s="3">
        <v>586</v>
      </c>
      <c r="AI7022" s="3">
        <v>136</v>
      </c>
      <c r="AJ7022" s="3" t="s">
        <v>220</v>
      </c>
      <c r="AK7022" s="3">
        <v>4</v>
      </c>
      <c r="AL7022" s="3">
        <v>0</v>
      </c>
    </row>
    <row r="7023" spans="31:38" x14ac:dyDescent="0.25">
      <c r="AE7023" s="3" t="str">
        <f t="shared" si="187"/>
        <v>RA_574_136_4_202526</v>
      </c>
      <c r="AF7023" s="3">
        <v>202526</v>
      </c>
      <c r="AG7023" s="3" t="s">
        <v>193</v>
      </c>
      <c r="AH7023" s="3">
        <v>574</v>
      </c>
      <c r="AI7023" s="3">
        <v>136</v>
      </c>
      <c r="AJ7023" s="3" t="s">
        <v>220</v>
      </c>
      <c r="AK7023" s="3">
        <v>4</v>
      </c>
      <c r="AL7023" s="3">
        <v>0</v>
      </c>
    </row>
    <row r="7024" spans="31:38" x14ac:dyDescent="0.25">
      <c r="AE7024" s="3" t="str">
        <f t="shared" si="187"/>
        <v>RA_582_136_4_202526</v>
      </c>
      <c r="AF7024" s="3">
        <v>202526</v>
      </c>
      <c r="AG7024" s="3" t="s">
        <v>193</v>
      </c>
      <c r="AH7024" s="3">
        <v>582</v>
      </c>
      <c r="AI7024" s="3">
        <v>136</v>
      </c>
      <c r="AJ7024" s="3" t="s">
        <v>220</v>
      </c>
      <c r="AK7024" s="3">
        <v>4</v>
      </c>
      <c r="AL7024" s="3">
        <v>0</v>
      </c>
    </row>
    <row r="7025" spans="31:38" x14ac:dyDescent="0.25">
      <c r="AE7025" s="3" t="str">
        <f t="shared" si="187"/>
        <v>RA_584_136_4_202526</v>
      </c>
      <c r="AF7025" s="3">
        <v>202526</v>
      </c>
      <c r="AG7025" s="3" t="s">
        <v>193</v>
      </c>
      <c r="AH7025" s="3">
        <v>584</v>
      </c>
      <c r="AI7025" s="3">
        <v>136</v>
      </c>
      <c r="AJ7025" s="3" t="s">
        <v>220</v>
      </c>
      <c r="AK7025" s="3">
        <v>4</v>
      </c>
      <c r="AL7025" s="3">
        <v>0</v>
      </c>
    </row>
    <row r="7026" spans="31:38" x14ac:dyDescent="0.25">
      <c r="AE7026" s="3" t="str">
        <f t="shared" si="187"/>
        <v>RA_544_136_4_202526</v>
      </c>
      <c r="AF7026" s="3">
        <v>202526</v>
      </c>
      <c r="AG7026" s="3" t="s">
        <v>193</v>
      </c>
      <c r="AH7026" s="3">
        <v>544</v>
      </c>
      <c r="AI7026" s="3">
        <v>136</v>
      </c>
      <c r="AJ7026" s="3" t="s">
        <v>220</v>
      </c>
      <c r="AK7026" s="3">
        <v>4</v>
      </c>
      <c r="AL7026" s="3">
        <v>0</v>
      </c>
    </row>
    <row r="7027" spans="31:38" x14ac:dyDescent="0.25">
      <c r="AE7027" s="3" t="str">
        <f t="shared" si="187"/>
        <v>RA_572_136_4_202526</v>
      </c>
      <c r="AF7027" s="3">
        <v>202526</v>
      </c>
      <c r="AG7027" s="3" t="s">
        <v>193</v>
      </c>
      <c r="AH7027" s="3">
        <v>572</v>
      </c>
      <c r="AI7027" s="3">
        <v>136</v>
      </c>
      <c r="AJ7027" s="3" t="s">
        <v>220</v>
      </c>
      <c r="AK7027" s="3">
        <v>4</v>
      </c>
      <c r="AL7027" s="3">
        <v>0</v>
      </c>
    </row>
    <row r="7028" spans="31:38" x14ac:dyDescent="0.25">
      <c r="AE7028" s="3" t="str">
        <f t="shared" si="187"/>
        <v>RA_522_136_4_202526</v>
      </c>
      <c r="AF7028" s="3">
        <v>202526</v>
      </c>
      <c r="AG7028" s="3" t="s">
        <v>193</v>
      </c>
      <c r="AH7028" s="3">
        <v>522</v>
      </c>
      <c r="AI7028" s="3">
        <v>136</v>
      </c>
      <c r="AJ7028" s="3" t="s">
        <v>220</v>
      </c>
      <c r="AK7028" s="3">
        <v>4</v>
      </c>
      <c r="AL7028" s="3">
        <v>187.99600000000001</v>
      </c>
    </row>
    <row r="7029" spans="31:38" x14ac:dyDescent="0.25">
      <c r="AE7029" s="3" t="str">
        <f t="shared" si="187"/>
        <v>RA_542_136_4_202526</v>
      </c>
      <c r="AF7029" s="3">
        <v>202526</v>
      </c>
      <c r="AG7029" s="3" t="s">
        <v>193</v>
      </c>
      <c r="AH7029" s="3">
        <v>542</v>
      </c>
      <c r="AI7029" s="3">
        <v>136</v>
      </c>
      <c r="AJ7029" s="3" t="s">
        <v>220</v>
      </c>
      <c r="AK7029" s="3">
        <v>4</v>
      </c>
      <c r="AL7029" s="3">
        <v>0</v>
      </c>
    </row>
    <row r="7030" spans="31:38" x14ac:dyDescent="0.25">
      <c r="AE7030" s="3" t="str">
        <f t="shared" si="187"/>
        <v>RA_514_136_4_202526</v>
      </c>
      <c r="AF7030" s="3">
        <v>202526</v>
      </c>
      <c r="AG7030" s="3" t="s">
        <v>193</v>
      </c>
      <c r="AH7030" s="3">
        <v>514</v>
      </c>
      <c r="AI7030" s="3">
        <v>136</v>
      </c>
      <c r="AJ7030" s="3" t="s">
        <v>220</v>
      </c>
      <c r="AK7030" s="3">
        <v>4</v>
      </c>
      <c r="AL7030" s="3">
        <v>60.67</v>
      </c>
    </row>
    <row r="7031" spans="31:38" x14ac:dyDescent="0.25">
      <c r="AE7031" s="3" t="str">
        <f t="shared" si="187"/>
        <v>RA_516_136_4_202526</v>
      </c>
      <c r="AF7031" s="3">
        <v>202526</v>
      </c>
      <c r="AG7031" s="3" t="s">
        <v>193</v>
      </c>
      <c r="AH7031" s="3">
        <v>516</v>
      </c>
      <c r="AI7031" s="3">
        <v>136</v>
      </c>
      <c r="AJ7031" s="3" t="s">
        <v>220</v>
      </c>
      <c r="AK7031" s="3">
        <v>4</v>
      </c>
      <c r="AL7031" s="3">
        <v>28</v>
      </c>
    </row>
    <row r="7032" spans="31:38" x14ac:dyDescent="0.25">
      <c r="AE7032" s="3" t="str">
        <f t="shared" si="187"/>
        <v>RA_520_136_4_202526</v>
      </c>
      <c r="AF7032" s="3">
        <v>202526</v>
      </c>
      <c r="AG7032" s="3" t="s">
        <v>193</v>
      </c>
      <c r="AH7032" s="3">
        <v>520</v>
      </c>
      <c r="AI7032" s="3">
        <v>136</v>
      </c>
      <c r="AJ7032" s="3" t="s">
        <v>220</v>
      </c>
      <c r="AK7032" s="3">
        <v>4</v>
      </c>
      <c r="AL7032" s="3">
        <v>315.923</v>
      </c>
    </row>
    <row r="7033" spans="31:38" x14ac:dyDescent="0.25">
      <c r="AE7033" s="3" t="str">
        <f t="shared" si="187"/>
        <v>RA_512_136_4_202526</v>
      </c>
      <c r="AF7033" s="3">
        <v>202526</v>
      </c>
      <c r="AG7033" s="3" t="s">
        <v>193</v>
      </c>
      <c r="AH7033" s="3">
        <v>512</v>
      </c>
      <c r="AI7033" s="3">
        <v>136</v>
      </c>
      <c r="AJ7033" s="3" t="s">
        <v>220</v>
      </c>
      <c r="AK7033" s="3">
        <v>4</v>
      </c>
      <c r="AL7033" s="3">
        <v>0</v>
      </c>
    </row>
    <row r="7034" spans="31:38" x14ac:dyDescent="0.25">
      <c r="AE7034" s="3" t="str">
        <f t="shared" si="187"/>
        <v>RA_524_136_4_202526</v>
      </c>
      <c r="AF7034" s="3">
        <v>202526</v>
      </c>
      <c r="AG7034" s="3" t="s">
        <v>193</v>
      </c>
      <c r="AH7034" s="3">
        <v>524</v>
      </c>
      <c r="AI7034" s="3">
        <v>136</v>
      </c>
      <c r="AJ7034" s="3" t="s">
        <v>220</v>
      </c>
      <c r="AK7034" s="3">
        <v>4</v>
      </c>
      <c r="AL7034" s="3">
        <v>-100.76</v>
      </c>
    </row>
    <row r="7035" spans="31:38" x14ac:dyDescent="0.25">
      <c r="AE7035" s="3" t="str">
        <f t="shared" si="187"/>
        <v>RA_526_136_4_202526</v>
      </c>
      <c r="AF7035" s="3">
        <v>202526</v>
      </c>
      <c r="AG7035" s="3" t="s">
        <v>193</v>
      </c>
      <c r="AH7035" s="3">
        <v>526</v>
      </c>
      <c r="AI7035" s="3">
        <v>136</v>
      </c>
      <c r="AJ7035" s="3" t="s">
        <v>220</v>
      </c>
      <c r="AK7035" s="3">
        <v>4</v>
      </c>
      <c r="AL7035" s="3">
        <v>-8</v>
      </c>
    </row>
    <row r="7036" spans="31:38" x14ac:dyDescent="0.25">
      <c r="AE7036" s="3" t="str">
        <f t="shared" si="187"/>
        <v>RA_528_136_4_202526</v>
      </c>
      <c r="AF7036" s="3">
        <v>202526</v>
      </c>
      <c r="AG7036" s="3" t="s">
        <v>193</v>
      </c>
      <c r="AH7036" s="3">
        <v>528</v>
      </c>
      <c r="AI7036" s="3">
        <v>136</v>
      </c>
      <c r="AJ7036" s="3" t="s">
        <v>220</v>
      </c>
      <c r="AK7036" s="3">
        <v>4</v>
      </c>
      <c r="AL7036" s="3">
        <v>-30</v>
      </c>
    </row>
    <row r="7037" spans="31:38" x14ac:dyDescent="0.25">
      <c r="AE7037" s="3" t="str">
        <f t="shared" si="187"/>
        <v>RA_530_136_4_202526</v>
      </c>
      <c r="AF7037" s="3">
        <v>202526</v>
      </c>
      <c r="AG7037" s="3" t="s">
        <v>193</v>
      </c>
      <c r="AH7037" s="3">
        <v>530</v>
      </c>
      <c r="AI7037" s="3">
        <v>136</v>
      </c>
      <c r="AJ7037" s="3" t="s">
        <v>220</v>
      </c>
      <c r="AK7037" s="3">
        <v>4</v>
      </c>
      <c r="AL7037" s="3">
        <v>0</v>
      </c>
    </row>
    <row r="7038" spans="31:38" x14ac:dyDescent="0.25">
      <c r="AE7038" s="3" t="str">
        <f t="shared" si="187"/>
        <v>RA_532_136_4_202526</v>
      </c>
      <c r="AF7038" s="3">
        <v>202526</v>
      </c>
      <c r="AG7038" s="3" t="s">
        <v>193</v>
      </c>
      <c r="AH7038" s="3">
        <v>532</v>
      </c>
      <c r="AI7038" s="3">
        <v>136</v>
      </c>
      <c r="AJ7038" s="3" t="s">
        <v>220</v>
      </c>
      <c r="AK7038" s="3">
        <v>4</v>
      </c>
      <c r="AL7038" s="3">
        <v>0</v>
      </c>
    </row>
    <row r="7039" spans="31:38" x14ac:dyDescent="0.25">
      <c r="AE7039" s="3" t="str">
        <f t="shared" si="187"/>
        <v>RA_534_136_4_202526</v>
      </c>
      <c r="AF7039" s="3">
        <v>202526</v>
      </c>
      <c r="AG7039" s="3" t="s">
        <v>193</v>
      </c>
      <c r="AH7039" s="3">
        <v>534</v>
      </c>
      <c r="AI7039" s="3">
        <v>136</v>
      </c>
      <c r="AJ7039" s="3" t="s">
        <v>220</v>
      </c>
      <c r="AK7039" s="3">
        <v>4</v>
      </c>
      <c r="AL7039" s="3">
        <v>0</v>
      </c>
    </row>
    <row r="7040" spans="31:38" x14ac:dyDescent="0.25">
      <c r="AE7040" s="3" t="str">
        <f t="shared" si="187"/>
        <v>RA_536_136_4_202526</v>
      </c>
      <c r="AF7040" s="3">
        <v>202526</v>
      </c>
      <c r="AG7040" s="3" t="s">
        <v>193</v>
      </c>
      <c r="AH7040" s="3">
        <v>536</v>
      </c>
      <c r="AI7040" s="3">
        <v>136</v>
      </c>
      <c r="AJ7040" s="3" t="s">
        <v>220</v>
      </c>
      <c r="AK7040" s="3">
        <v>4</v>
      </c>
      <c r="AL7040" s="3">
        <v>8.5</v>
      </c>
    </row>
    <row r="7041" spans="31:38" x14ac:dyDescent="0.25">
      <c r="AE7041" s="3" t="str">
        <f t="shared" si="187"/>
        <v>RA_538_136_4_202526</v>
      </c>
      <c r="AF7041" s="3">
        <v>202526</v>
      </c>
      <c r="AG7041" s="3" t="s">
        <v>193</v>
      </c>
      <c r="AH7041" s="3">
        <v>538</v>
      </c>
      <c r="AI7041" s="3">
        <v>136</v>
      </c>
      <c r="AJ7041" s="3" t="s">
        <v>220</v>
      </c>
      <c r="AK7041" s="3">
        <v>4</v>
      </c>
      <c r="AL7041" s="3">
        <v>0</v>
      </c>
    </row>
    <row r="7042" spans="31:38" x14ac:dyDescent="0.25">
      <c r="AE7042" s="3" t="str">
        <f t="shared" si="187"/>
        <v>RA_540_136_4_202526</v>
      </c>
      <c r="AF7042" s="3">
        <v>202526</v>
      </c>
      <c r="AG7042" s="3" t="s">
        <v>193</v>
      </c>
      <c r="AH7042" s="3">
        <v>540</v>
      </c>
      <c r="AI7042" s="3">
        <v>136</v>
      </c>
      <c r="AJ7042" s="3" t="s">
        <v>220</v>
      </c>
      <c r="AK7042" s="3">
        <v>4</v>
      </c>
      <c r="AL7042" s="3">
        <v>-100.264</v>
      </c>
    </row>
    <row r="7043" spans="31:38" x14ac:dyDescent="0.25">
      <c r="AE7043" s="3" t="str">
        <f t="shared" si="187"/>
        <v>RA_518_136_4_202526</v>
      </c>
      <c r="AF7043" s="3">
        <v>202526</v>
      </c>
      <c r="AG7043" s="3" t="s">
        <v>193</v>
      </c>
      <c r="AH7043" s="3">
        <v>518</v>
      </c>
      <c r="AI7043" s="3">
        <v>136</v>
      </c>
      <c r="AJ7043" s="3" t="s">
        <v>220</v>
      </c>
      <c r="AK7043" s="3">
        <v>4</v>
      </c>
      <c r="AL7043" s="3">
        <v>15.654999999999999</v>
      </c>
    </row>
    <row r="7044" spans="31:38" x14ac:dyDescent="0.25">
      <c r="AE7044" s="3" t="str">
        <f t="shared" ref="AE7044:AE7107" si="188">AG7044&amp;"_"&amp;AH7044&amp;"_"&amp;AI7044&amp;"_"&amp;AK7044&amp;"_"&amp;AF7044</f>
        <v>RA_564_137_4_202425</v>
      </c>
      <c r="AF7044" s="3">
        <v>202425</v>
      </c>
      <c r="AG7044" s="3" t="s">
        <v>193</v>
      </c>
      <c r="AH7044" s="3">
        <v>564</v>
      </c>
      <c r="AI7044" s="3">
        <v>137</v>
      </c>
      <c r="AJ7044" s="3" t="s">
        <v>212</v>
      </c>
      <c r="AK7044" s="3">
        <v>4</v>
      </c>
      <c r="AL7044" s="3">
        <v>0</v>
      </c>
    </row>
    <row r="7045" spans="31:38" x14ac:dyDescent="0.25">
      <c r="AE7045" s="3" t="str">
        <f t="shared" si="188"/>
        <v>RA_586_137_4_202425</v>
      </c>
      <c r="AF7045" s="3">
        <v>202425</v>
      </c>
      <c r="AG7045" s="3" t="s">
        <v>193</v>
      </c>
      <c r="AH7045" s="3">
        <v>586</v>
      </c>
      <c r="AI7045" s="3">
        <v>137</v>
      </c>
      <c r="AJ7045" s="3" t="s">
        <v>212</v>
      </c>
      <c r="AK7045" s="3">
        <v>4</v>
      </c>
      <c r="AL7045" s="3">
        <v>0</v>
      </c>
    </row>
    <row r="7046" spans="31:38" x14ac:dyDescent="0.25">
      <c r="AE7046" s="3" t="str">
        <f t="shared" si="188"/>
        <v>RA_548_137_4_202425</v>
      </c>
      <c r="AF7046" s="3">
        <v>202425</v>
      </c>
      <c r="AG7046" s="3" t="s">
        <v>193</v>
      </c>
      <c r="AH7046" s="3">
        <v>548</v>
      </c>
      <c r="AI7046" s="3">
        <v>137</v>
      </c>
      <c r="AJ7046" s="3" t="s">
        <v>212</v>
      </c>
      <c r="AK7046" s="3">
        <v>4</v>
      </c>
      <c r="AL7046" s="3">
        <v>0</v>
      </c>
    </row>
    <row r="7047" spans="31:38" x14ac:dyDescent="0.25">
      <c r="AE7047" s="3" t="str">
        <f t="shared" si="188"/>
        <v>RA_546_137_4_202425</v>
      </c>
      <c r="AF7047" s="3">
        <v>202425</v>
      </c>
      <c r="AG7047" s="3" t="s">
        <v>193</v>
      </c>
      <c r="AH7047" s="3">
        <v>546</v>
      </c>
      <c r="AI7047" s="3">
        <v>137</v>
      </c>
      <c r="AJ7047" s="3" t="s">
        <v>212</v>
      </c>
      <c r="AK7047" s="3">
        <v>4</v>
      </c>
      <c r="AL7047" s="3">
        <v>0</v>
      </c>
    </row>
    <row r="7048" spans="31:38" x14ac:dyDescent="0.25">
      <c r="AE7048" s="3" t="str">
        <f t="shared" si="188"/>
        <v>RA_550_137_4_202425</v>
      </c>
      <c r="AF7048" s="3">
        <v>202425</v>
      </c>
      <c r="AG7048" s="3" t="s">
        <v>193</v>
      </c>
      <c r="AH7048" s="3">
        <v>550</v>
      </c>
      <c r="AI7048" s="3">
        <v>137</v>
      </c>
      <c r="AJ7048" s="3" t="s">
        <v>212</v>
      </c>
      <c r="AK7048" s="3">
        <v>4</v>
      </c>
      <c r="AL7048" s="3">
        <v>0</v>
      </c>
    </row>
    <row r="7049" spans="31:38" x14ac:dyDescent="0.25">
      <c r="AE7049" s="3" t="str">
        <f t="shared" si="188"/>
        <v>RA_552_137_4_202425</v>
      </c>
      <c r="AF7049" s="3">
        <v>202425</v>
      </c>
      <c r="AG7049" s="3" t="s">
        <v>193</v>
      </c>
      <c r="AH7049" s="3">
        <v>552</v>
      </c>
      <c r="AI7049" s="3">
        <v>137</v>
      </c>
      <c r="AJ7049" s="3" t="s">
        <v>212</v>
      </c>
      <c r="AK7049" s="3">
        <v>4</v>
      </c>
      <c r="AL7049" s="3">
        <v>-16603.489000000001</v>
      </c>
    </row>
    <row r="7050" spans="31:38" x14ac:dyDescent="0.25">
      <c r="AE7050" s="3" t="str">
        <f t="shared" si="188"/>
        <v>RA_562_137_4_202425</v>
      </c>
      <c r="AF7050" s="3">
        <v>202425</v>
      </c>
      <c r="AG7050" s="3" t="s">
        <v>193</v>
      </c>
      <c r="AH7050" s="3">
        <v>562</v>
      </c>
      <c r="AI7050" s="3">
        <v>137</v>
      </c>
      <c r="AJ7050" s="3" t="s">
        <v>212</v>
      </c>
      <c r="AK7050" s="3">
        <v>4</v>
      </c>
      <c r="AL7050" s="3">
        <v>0</v>
      </c>
    </row>
    <row r="7051" spans="31:38" x14ac:dyDescent="0.25">
      <c r="AE7051" s="3" t="str">
        <f t="shared" si="188"/>
        <v>RA_566_137_4_202425</v>
      </c>
      <c r="AF7051" s="3">
        <v>202425</v>
      </c>
      <c r="AG7051" s="3" t="s">
        <v>193</v>
      </c>
      <c r="AH7051" s="3">
        <v>566</v>
      </c>
      <c r="AI7051" s="3">
        <v>137</v>
      </c>
      <c r="AJ7051" s="3" t="s">
        <v>212</v>
      </c>
      <c r="AK7051" s="3">
        <v>4</v>
      </c>
      <c r="AL7051" s="3">
        <v>0</v>
      </c>
    </row>
    <row r="7052" spans="31:38" x14ac:dyDescent="0.25">
      <c r="AE7052" s="3" t="str">
        <f t="shared" si="188"/>
        <v>RA_568_137_4_202425</v>
      </c>
      <c r="AF7052" s="3">
        <v>202425</v>
      </c>
      <c r="AG7052" s="3" t="s">
        <v>193</v>
      </c>
      <c r="AH7052" s="3">
        <v>568</v>
      </c>
      <c r="AI7052" s="3">
        <v>137</v>
      </c>
      <c r="AJ7052" s="3" t="s">
        <v>212</v>
      </c>
      <c r="AK7052" s="3">
        <v>4</v>
      </c>
      <c r="AL7052" s="3">
        <v>0</v>
      </c>
    </row>
    <row r="7053" spans="31:38" x14ac:dyDescent="0.25">
      <c r="AE7053" s="3" t="str">
        <f t="shared" si="188"/>
        <v>RA_572_137_4_202425</v>
      </c>
      <c r="AF7053" s="3">
        <v>202425</v>
      </c>
      <c r="AG7053" s="3" t="s">
        <v>193</v>
      </c>
      <c r="AH7053" s="3">
        <v>572</v>
      </c>
      <c r="AI7053" s="3">
        <v>137</v>
      </c>
      <c r="AJ7053" s="3" t="s">
        <v>212</v>
      </c>
      <c r="AK7053" s="3">
        <v>4</v>
      </c>
      <c r="AL7053" s="3">
        <v>0</v>
      </c>
    </row>
    <row r="7054" spans="31:38" x14ac:dyDescent="0.25">
      <c r="AE7054" s="3" t="str">
        <f t="shared" si="188"/>
        <v>RA_574_137_4_202425</v>
      </c>
      <c r="AF7054" s="3">
        <v>202425</v>
      </c>
      <c r="AG7054" s="3" t="s">
        <v>193</v>
      </c>
      <c r="AH7054" s="3">
        <v>574</v>
      </c>
      <c r="AI7054" s="3">
        <v>137</v>
      </c>
      <c r="AJ7054" s="3" t="s">
        <v>212</v>
      </c>
      <c r="AK7054" s="3">
        <v>4</v>
      </c>
      <c r="AL7054" s="3">
        <v>0</v>
      </c>
    </row>
    <row r="7055" spans="31:38" x14ac:dyDescent="0.25">
      <c r="AE7055" s="3" t="str">
        <f t="shared" si="188"/>
        <v>RA_576_137_4_202425</v>
      </c>
      <c r="AF7055" s="3">
        <v>202425</v>
      </c>
      <c r="AG7055" s="3" t="s">
        <v>193</v>
      </c>
      <c r="AH7055" s="3">
        <v>576</v>
      </c>
      <c r="AI7055" s="3">
        <v>137</v>
      </c>
      <c r="AJ7055" s="3" t="s">
        <v>212</v>
      </c>
      <c r="AK7055" s="3">
        <v>4</v>
      </c>
      <c r="AL7055" s="3">
        <v>0</v>
      </c>
    </row>
    <row r="7056" spans="31:38" x14ac:dyDescent="0.25">
      <c r="AE7056" s="3" t="str">
        <f t="shared" si="188"/>
        <v>RA_584_137_4_202425</v>
      </c>
      <c r="AF7056" s="3">
        <v>202425</v>
      </c>
      <c r="AG7056" s="3" t="s">
        <v>193</v>
      </c>
      <c r="AH7056" s="3">
        <v>584</v>
      </c>
      <c r="AI7056" s="3">
        <v>137</v>
      </c>
      <c r="AJ7056" s="3" t="s">
        <v>212</v>
      </c>
      <c r="AK7056" s="3">
        <v>4</v>
      </c>
      <c r="AL7056" s="3">
        <v>0</v>
      </c>
    </row>
    <row r="7057" spans="31:38" x14ac:dyDescent="0.25">
      <c r="AE7057" s="3" t="str">
        <f t="shared" si="188"/>
        <v>RA_545_137_4_202425</v>
      </c>
      <c r="AF7057" s="3">
        <v>202425</v>
      </c>
      <c r="AG7057" s="3" t="s">
        <v>193</v>
      </c>
      <c r="AH7057" s="3">
        <v>545</v>
      </c>
      <c r="AI7057" s="3">
        <v>137</v>
      </c>
      <c r="AJ7057" s="3" t="s">
        <v>212</v>
      </c>
      <c r="AK7057" s="3">
        <v>4</v>
      </c>
      <c r="AL7057" s="3">
        <v>0</v>
      </c>
    </row>
    <row r="7058" spans="31:38" x14ac:dyDescent="0.25">
      <c r="AE7058" s="3" t="str">
        <f t="shared" si="188"/>
        <v>RA_534_137_4_202425</v>
      </c>
      <c r="AF7058" s="3">
        <v>202425</v>
      </c>
      <c r="AG7058" s="3" t="s">
        <v>193</v>
      </c>
      <c r="AH7058" s="3">
        <v>534</v>
      </c>
      <c r="AI7058" s="3">
        <v>137</v>
      </c>
      <c r="AJ7058" s="3" t="s">
        <v>212</v>
      </c>
      <c r="AK7058" s="3">
        <v>4</v>
      </c>
      <c r="AL7058" s="3">
        <v>0</v>
      </c>
    </row>
    <row r="7059" spans="31:38" x14ac:dyDescent="0.25">
      <c r="AE7059" s="3" t="str">
        <f t="shared" si="188"/>
        <v>RA_582_137_4_202425</v>
      </c>
      <c r="AF7059" s="3">
        <v>202425</v>
      </c>
      <c r="AG7059" s="3" t="s">
        <v>193</v>
      </c>
      <c r="AH7059" s="3">
        <v>582</v>
      </c>
      <c r="AI7059" s="3">
        <v>137</v>
      </c>
      <c r="AJ7059" s="3" t="s">
        <v>212</v>
      </c>
      <c r="AK7059" s="3">
        <v>4</v>
      </c>
      <c r="AL7059" s="3">
        <v>0</v>
      </c>
    </row>
    <row r="7060" spans="31:38" x14ac:dyDescent="0.25">
      <c r="AE7060" s="3" t="str">
        <f t="shared" si="188"/>
        <v>RA_520_137_4_202425</v>
      </c>
      <c r="AF7060" s="3">
        <v>202425</v>
      </c>
      <c r="AG7060" s="3" t="s">
        <v>193</v>
      </c>
      <c r="AH7060" s="3">
        <v>520</v>
      </c>
      <c r="AI7060" s="3">
        <v>137</v>
      </c>
      <c r="AJ7060" s="3" t="s">
        <v>212</v>
      </c>
      <c r="AK7060" s="3">
        <v>4</v>
      </c>
      <c r="AL7060" s="3">
        <v>0</v>
      </c>
    </row>
    <row r="7061" spans="31:38" x14ac:dyDescent="0.25">
      <c r="AE7061" s="3" t="str">
        <f t="shared" si="188"/>
        <v>RA_544_137_4_202425</v>
      </c>
      <c r="AF7061" s="3">
        <v>202425</v>
      </c>
      <c r="AG7061" s="3" t="s">
        <v>193</v>
      </c>
      <c r="AH7061" s="3">
        <v>544</v>
      </c>
      <c r="AI7061" s="3">
        <v>137</v>
      </c>
      <c r="AJ7061" s="3" t="s">
        <v>212</v>
      </c>
      <c r="AK7061" s="3">
        <v>4</v>
      </c>
      <c r="AL7061" s="3">
        <v>-5742.9709999999995</v>
      </c>
    </row>
    <row r="7062" spans="31:38" x14ac:dyDescent="0.25">
      <c r="AE7062" s="3" t="str">
        <f t="shared" si="188"/>
        <v>RA_538_137_4_202425</v>
      </c>
      <c r="AF7062" s="3">
        <v>202425</v>
      </c>
      <c r="AG7062" s="3" t="s">
        <v>193</v>
      </c>
      <c r="AH7062" s="3">
        <v>538</v>
      </c>
      <c r="AI7062" s="3">
        <v>137</v>
      </c>
      <c r="AJ7062" s="3" t="s">
        <v>212</v>
      </c>
      <c r="AK7062" s="3">
        <v>4</v>
      </c>
      <c r="AL7062" s="3">
        <v>-4013</v>
      </c>
    </row>
    <row r="7063" spans="31:38" x14ac:dyDescent="0.25">
      <c r="AE7063" s="3" t="str">
        <f t="shared" si="188"/>
        <v>RA_512_137_4_202425</v>
      </c>
      <c r="AF7063" s="3">
        <v>202425</v>
      </c>
      <c r="AG7063" s="3" t="s">
        <v>193</v>
      </c>
      <c r="AH7063" s="3">
        <v>512</v>
      </c>
      <c r="AI7063" s="3">
        <v>137</v>
      </c>
      <c r="AJ7063" s="3" t="s">
        <v>212</v>
      </c>
      <c r="AK7063" s="3">
        <v>4</v>
      </c>
      <c r="AL7063" s="3">
        <v>-1240</v>
      </c>
    </row>
    <row r="7064" spans="31:38" x14ac:dyDescent="0.25">
      <c r="AE7064" s="3" t="str">
        <f t="shared" si="188"/>
        <v>RA_514_137_4_202425</v>
      </c>
      <c r="AF7064" s="3">
        <v>202425</v>
      </c>
      <c r="AG7064" s="3" t="s">
        <v>193</v>
      </c>
      <c r="AH7064" s="3">
        <v>514</v>
      </c>
      <c r="AI7064" s="3">
        <v>137</v>
      </c>
      <c r="AJ7064" s="3" t="s">
        <v>212</v>
      </c>
      <c r="AK7064" s="3">
        <v>4</v>
      </c>
      <c r="AL7064" s="3">
        <v>0</v>
      </c>
    </row>
    <row r="7065" spans="31:38" x14ac:dyDescent="0.25">
      <c r="AE7065" s="3" t="str">
        <f t="shared" si="188"/>
        <v>RA_518_137_4_202425</v>
      </c>
      <c r="AF7065" s="3">
        <v>202425</v>
      </c>
      <c r="AG7065" s="3" t="s">
        <v>193</v>
      </c>
      <c r="AH7065" s="3">
        <v>518</v>
      </c>
      <c r="AI7065" s="3">
        <v>137</v>
      </c>
      <c r="AJ7065" s="3" t="s">
        <v>212</v>
      </c>
      <c r="AK7065" s="3">
        <v>4</v>
      </c>
      <c r="AL7065" s="3">
        <v>-2673</v>
      </c>
    </row>
    <row r="7066" spans="31:38" x14ac:dyDescent="0.25">
      <c r="AE7066" s="3" t="str">
        <f t="shared" si="188"/>
        <v>RA_522_137_4_202425</v>
      </c>
      <c r="AF7066" s="3">
        <v>202425</v>
      </c>
      <c r="AG7066" s="3" t="s">
        <v>193</v>
      </c>
      <c r="AH7066" s="3">
        <v>522</v>
      </c>
      <c r="AI7066" s="3">
        <v>137</v>
      </c>
      <c r="AJ7066" s="3" t="s">
        <v>212</v>
      </c>
      <c r="AK7066" s="3">
        <v>4</v>
      </c>
      <c r="AL7066" s="3">
        <v>-11866.47658</v>
      </c>
    </row>
    <row r="7067" spans="31:38" x14ac:dyDescent="0.25">
      <c r="AE7067" s="3" t="str">
        <f t="shared" si="188"/>
        <v>RA_524_137_4_202425</v>
      </c>
      <c r="AF7067" s="3">
        <v>202425</v>
      </c>
      <c r="AG7067" s="3" t="s">
        <v>193</v>
      </c>
      <c r="AH7067" s="3">
        <v>524</v>
      </c>
      <c r="AI7067" s="3">
        <v>137</v>
      </c>
      <c r="AJ7067" s="3" t="s">
        <v>212</v>
      </c>
      <c r="AK7067" s="3">
        <v>4</v>
      </c>
      <c r="AL7067" s="3">
        <v>-4816.7299999999996</v>
      </c>
    </row>
    <row r="7068" spans="31:38" x14ac:dyDescent="0.25">
      <c r="AE7068" s="3" t="str">
        <f t="shared" si="188"/>
        <v>RA_526_137_4_202425</v>
      </c>
      <c r="AF7068" s="3">
        <v>202425</v>
      </c>
      <c r="AG7068" s="3" t="s">
        <v>193</v>
      </c>
      <c r="AH7068" s="3">
        <v>526</v>
      </c>
      <c r="AI7068" s="3">
        <v>137</v>
      </c>
      <c r="AJ7068" s="3" t="s">
        <v>212</v>
      </c>
      <c r="AK7068" s="3">
        <v>4</v>
      </c>
      <c r="AL7068" s="3">
        <v>0</v>
      </c>
    </row>
    <row r="7069" spans="31:38" x14ac:dyDescent="0.25">
      <c r="AE7069" s="3" t="str">
        <f t="shared" si="188"/>
        <v>RA_528_137_4_202425</v>
      </c>
      <c r="AF7069" s="3">
        <v>202425</v>
      </c>
      <c r="AG7069" s="3" t="s">
        <v>193</v>
      </c>
      <c r="AH7069" s="3">
        <v>528</v>
      </c>
      <c r="AI7069" s="3">
        <v>137</v>
      </c>
      <c r="AJ7069" s="3" t="s">
        <v>212</v>
      </c>
      <c r="AK7069" s="3">
        <v>4</v>
      </c>
      <c r="AL7069" s="3">
        <v>-2865</v>
      </c>
    </row>
    <row r="7070" spans="31:38" x14ac:dyDescent="0.25">
      <c r="AE7070" s="3" t="str">
        <f t="shared" si="188"/>
        <v>RA_530_137_4_202425</v>
      </c>
      <c r="AF7070" s="3">
        <v>202425</v>
      </c>
      <c r="AG7070" s="3" t="s">
        <v>193</v>
      </c>
      <c r="AH7070" s="3">
        <v>530</v>
      </c>
      <c r="AI7070" s="3">
        <v>137</v>
      </c>
      <c r="AJ7070" s="3" t="s">
        <v>212</v>
      </c>
      <c r="AK7070" s="3">
        <v>4</v>
      </c>
      <c r="AL7070" s="3">
        <v>-9693.2430000000004</v>
      </c>
    </row>
    <row r="7071" spans="31:38" x14ac:dyDescent="0.25">
      <c r="AE7071" s="3" t="str">
        <f t="shared" si="188"/>
        <v>RA_532_137_4_202425</v>
      </c>
      <c r="AF7071" s="3">
        <v>202425</v>
      </c>
      <c r="AG7071" s="3" t="s">
        <v>193</v>
      </c>
      <c r="AH7071" s="3">
        <v>532</v>
      </c>
      <c r="AI7071" s="3">
        <v>137</v>
      </c>
      <c r="AJ7071" s="3" t="s">
        <v>212</v>
      </c>
      <c r="AK7071" s="3">
        <v>4</v>
      </c>
      <c r="AL7071" s="3">
        <v>0</v>
      </c>
    </row>
    <row r="7072" spans="31:38" x14ac:dyDescent="0.25">
      <c r="AE7072" s="3" t="str">
        <f t="shared" si="188"/>
        <v>RA_536_137_4_202425</v>
      </c>
      <c r="AF7072" s="3">
        <v>202425</v>
      </c>
      <c r="AG7072" s="3" t="s">
        <v>193</v>
      </c>
      <c r="AH7072" s="3">
        <v>536</v>
      </c>
      <c r="AI7072" s="3">
        <v>137</v>
      </c>
      <c r="AJ7072" s="3" t="s">
        <v>212</v>
      </c>
      <c r="AK7072" s="3">
        <v>4</v>
      </c>
      <c r="AL7072" s="3">
        <v>0</v>
      </c>
    </row>
    <row r="7073" spans="31:38" x14ac:dyDescent="0.25">
      <c r="AE7073" s="3" t="str">
        <f t="shared" si="188"/>
        <v>RA_540_137_4_202425</v>
      </c>
      <c r="AF7073" s="3">
        <v>202425</v>
      </c>
      <c r="AG7073" s="3" t="s">
        <v>193</v>
      </c>
      <c r="AH7073" s="3">
        <v>540</v>
      </c>
      <c r="AI7073" s="3">
        <v>137</v>
      </c>
      <c r="AJ7073" s="3" t="s">
        <v>212</v>
      </c>
      <c r="AK7073" s="3">
        <v>4</v>
      </c>
      <c r="AL7073" s="3">
        <v>0</v>
      </c>
    </row>
    <row r="7074" spans="31:38" x14ac:dyDescent="0.25">
      <c r="AE7074" s="3" t="str">
        <f t="shared" si="188"/>
        <v>RA_542_137_4_202425</v>
      </c>
      <c r="AF7074" s="3">
        <v>202425</v>
      </c>
      <c r="AG7074" s="3" t="s">
        <v>193</v>
      </c>
      <c r="AH7074" s="3">
        <v>542</v>
      </c>
      <c r="AI7074" s="3">
        <v>137</v>
      </c>
      <c r="AJ7074" s="3" t="s">
        <v>212</v>
      </c>
      <c r="AK7074" s="3">
        <v>4</v>
      </c>
      <c r="AL7074" s="3">
        <v>0</v>
      </c>
    </row>
    <row r="7075" spans="31:38" x14ac:dyDescent="0.25">
      <c r="AE7075" s="3" t="str">
        <f t="shared" si="188"/>
        <v>RA_516_137_4_202425</v>
      </c>
      <c r="AF7075" s="3">
        <v>202425</v>
      </c>
      <c r="AG7075" s="3" t="s">
        <v>193</v>
      </c>
      <c r="AH7075" s="3">
        <v>516</v>
      </c>
      <c r="AI7075" s="3">
        <v>137</v>
      </c>
      <c r="AJ7075" s="3" t="s">
        <v>212</v>
      </c>
      <c r="AK7075" s="3">
        <v>4</v>
      </c>
      <c r="AL7075" s="3">
        <v>0</v>
      </c>
    </row>
    <row r="7076" spans="31:38" x14ac:dyDescent="0.25">
      <c r="AE7076" s="3" t="str">
        <f t="shared" si="188"/>
        <v>RA_564_137_4_202526</v>
      </c>
      <c r="AF7076" s="3">
        <v>202526</v>
      </c>
      <c r="AG7076" s="3" t="s">
        <v>193</v>
      </c>
      <c r="AH7076" s="3">
        <v>564</v>
      </c>
      <c r="AI7076" s="3">
        <v>137</v>
      </c>
      <c r="AJ7076" s="3" t="s">
        <v>212</v>
      </c>
      <c r="AK7076" s="3">
        <v>4</v>
      </c>
      <c r="AL7076" s="3">
        <v>0</v>
      </c>
    </row>
    <row r="7077" spans="31:38" x14ac:dyDescent="0.25">
      <c r="AE7077" s="3" t="str">
        <f t="shared" si="188"/>
        <v>RA_544_137_4_202526</v>
      </c>
      <c r="AF7077" s="3">
        <v>202526</v>
      </c>
      <c r="AG7077" s="3" t="s">
        <v>193</v>
      </c>
      <c r="AH7077" s="3">
        <v>544</v>
      </c>
      <c r="AI7077" s="3">
        <v>137</v>
      </c>
      <c r="AJ7077" s="3" t="s">
        <v>212</v>
      </c>
      <c r="AK7077" s="3">
        <v>4</v>
      </c>
      <c r="AL7077" s="3">
        <v>-5643</v>
      </c>
    </row>
    <row r="7078" spans="31:38" x14ac:dyDescent="0.25">
      <c r="AE7078" s="3" t="str">
        <f t="shared" si="188"/>
        <v>RA_546_137_4_202526</v>
      </c>
      <c r="AF7078" s="3">
        <v>202526</v>
      </c>
      <c r="AG7078" s="3" t="s">
        <v>193</v>
      </c>
      <c r="AH7078" s="3">
        <v>546</v>
      </c>
      <c r="AI7078" s="3">
        <v>137</v>
      </c>
      <c r="AJ7078" s="3" t="s">
        <v>212</v>
      </c>
      <c r="AK7078" s="3">
        <v>4</v>
      </c>
      <c r="AL7078" s="3">
        <v>0</v>
      </c>
    </row>
    <row r="7079" spans="31:38" x14ac:dyDescent="0.25">
      <c r="AE7079" s="3" t="str">
        <f t="shared" si="188"/>
        <v>RA_548_137_4_202526</v>
      </c>
      <c r="AF7079" s="3">
        <v>202526</v>
      </c>
      <c r="AG7079" s="3" t="s">
        <v>193</v>
      </c>
      <c r="AH7079" s="3">
        <v>548</v>
      </c>
      <c r="AI7079" s="3">
        <v>137</v>
      </c>
      <c r="AJ7079" s="3" t="s">
        <v>212</v>
      </c>
      <c r="AK7079" s="3">
        <v>4</v>
      </c>
      <c r="AL7079" s="3">
        <v>0</v>
      </c>
    </row>
    <row r="7080" spans="31:38" x14ac:dyDescent="0.25">
      <c r="AE7080" s="3" t="str">
        <f t="shared" si="188"/>
        <v>RA_550_137_4_202526</v>
      </c>
      <c r="AF7080" s="3">
        <v>202526</v>
      </c>
      <c r="AG7080" s="3" t="s">
        <v>193</v>
      </c>
      <c r="AH7080" s="3">
        <v>550</v>
      </c>
      <c r="AI7080" s="3">
        <v>137</v>
      </c>
      <c r="AJ7080" s="3" t="s">
        <v>212</v>
      </c>
      <c r="AK7080" s="3">
        <v>4</v>
      </c>
      <c r="AL7080" s="3">
        <v>0</v>
      </c>
    </row>
    <row r="7081" spans="31:38" x14ac:dyDescent="0.25">
      <c r="AE7081" s="3" t="str">
        <f t="shared" si="188"/>
        <v>RA_552_137_4_202526</v>
      </c>
      <c r="AF7081" s="3">
        <v>202526</v>
      </c>
      <c r="AG7081" s="3" t="s">
        <v>193</v>
      </c>
      <c r="AH7081" s="3">
        <v>552</v>
      </c>
      <c r="AI7081" s="3">
        <v>137</v>
      </c>
      <c r="AJ7081" s="3" t="s">
        <v>212</v>
      </c>
      <c r="AK7081" s="3">
        <v>4</v>
      </c>
      <c r="AL7081" s="3">
        <v>-19985.844000000001</v>
      </c>
    </row>
    <row r="7082" spans="31:38" x14ac:dyDescent="0.25">
      <c r="AE7082" s="3" t="str">
        <f t="shared" si="188"/>
        <v>RA_562_137_4_202526</v>
      </c>
      <c r="AF7082" s="3">
        <v>202526</v>
      </c>
      <c r="AG7082" s="3" t="s">
        <v>193</v>
      </c>
      <c r="AH7082" s="3">
        <v>562</v>
      </c>
      <c r="AI7082" s="3">
        <v>137</v>
      </c>
      <c r="AJ7082" s="3" t="s">
        <v>212</v>
      </c>
      <c r="AK7082" s="3">
        <v>4</v>
      </c>
      <c r="AL7082" s="3">
        <v>0</v>
      </c>
    </row>
    <row r="7083" spans="31:38" x14ac:dyDescent="0.25">
      <c r="AE7083" s="3" t="str">
        <f t="shared" si="188"/>
        <v>RA_566_137_4_202526</v>
      </c>
      <c r="AF7083" s="3">
        <v>202526</v>
      </c>
      <c r="AG7083" s="3" t="s">
        <v>193</v>
      </c>
      <c r="AH7083" s="3">
        <v>566</v>
      </c>
      <c r="AI7083" s="3">
        <v>137</v>
      </c>
      <c r="AJ7083" s="3" t="s">
        <v>212</v>
      </c>
      <c r="AK7083" s="3">
        <v>4</v>
      </c>
      <c r="AL7083" s="3">
        <v>0</v>
      </c>
    </row>
    <row r="7084" spans="31:38" x14ac:dyDescent="0.25">
      <c r="AE7084" s="3" t="str">
        <f t="shared" si="188"/>
        <v>RA_568_137_4_202526</v>
      </c>
      <c r="AF7084" s="3">
        <v>202526</v>
      </c>
      <c r="AG7084" s="3" t="s">
        <v>193</v>
      </c>
      <c r="AH7084" s="3">
        <v>568</v>
      </c>
      <c r="AI7084" s="3">
        <v>137</v>
      </c>
      <c r="AJ7084" s="3" t="s">
        <v>212</v>
      </c>
      <c r="AK7084" s="3">
        <v>4</v>
      </c>
      <c r="AL7084" s="3">
        <v>0</v>
      </c>
    </row>
    <row r="7085" spans="31:38" x14ac:dyDescent="0.25">
      <c r="AE7085" s="3" t="str">
        <f t="shared" si="188"/>
        <v>RA_572_137_4_202526</v>
      </c>
      <c r="AF7085" s="3">
        <v>202526</v>
      </c>
      <c r="AG7085" s="3" t="s">
        <v>193</v>
      </c>
      <c r="AH7085" s="3">
        <v>572</v>
      </c>
      <c r="AI7085" s="3">
        <v>137</v>
      </c>
      <c r="AJ7085" s="3" t="s">
        <v>212</v>
      </c>
      <c r="AK7085" s="3">
        <v>4</v>
      </c>
      <c r="AL7085" s="3">
        <v>0</v>
      </c>
    </row>
    <row r="7086" spans="31:38" x14ac:dyDescent="0.25">
      <c r="AE7086" s="3" t="str">
        <f t="shared" si="188"/>
        <v>RA_574_137_4_202526</v>
      </c>
      <c r="AF7086" s="3">
        <v>202526</v>
      </c>
      <c r="AG7086" s="3" t="s">
        <v>193</v>
      </c>
      <c r="AH7086" s="3">
        <v>574</v>
      </c>
      <c r="AI7086" s="3">
        <v>137</v>
      </c>
      <c r="AJ7086" s="3" t="s">
        <v>212</v>
      </c>
      <c r="AK7086" s="3">
        <v>4</v>
      </c>
      <c r="AL7086" s="3">
        <v>0</v>
      </c>
    </row>
    <row r="7087" spans="31:38" x14ac:dyDescent="0.25">
      <c r="AE7087" s="3" t="str">
        <f t="shared" si="188"/>
        <v>RA_576_137_4_202526</v>
      </c>
      <c r="AF7087" s="3">
        <v>202526</v>
      </c>
      <c r="AG7087" s="3" t="s">
        <v>193</v>
      </c>
      <c r="AH7087" s="3">
        <v>576</v>
      </c>
      <c r="AI7087" s="3">
        <v>137</v>
      </c>
      <c r="AJ7087" s="3" t="s">
        <v>212</v>
      </c>
      <c r="AK7087" s="3">
        <v>4</v>
      </c>
      <c r="AL7087" s="3">
        <v>0</v>
      </c>
    </row>
    <row r="7088" spans="31:38" x14ac:dyDescent="0.25">
      <c r="AE7088" s="3" t="str">
        <f t="shared" si="188"/>
        <v>RA_584_137_4_202526</v>
      </c>
      <c r="AF7088" s="3">
        <v>202526</v>
      </c>
      <c r="AG7088" s="3" t="s">
        <v>193</v>
      </c>
      <c r="AH7088" s="3">
        <v>584</v>
      </c>
      <c r="AI7088" s="3">
        <v>137</v>
      </c>
      <c r="AJ7088" s="3" t="s">
        <v>212</v>
      </c>
      <c r="AK7088" s="3">
        <v>4</v>
      </c>
      <c r="AL7088" s="3">
        <v>0</v>
      </c>
    </row>
    <row r="7089" spans="31:38" x14ac:dyDescent="0.25">
      <c r="AE7089" s="3" t="str">
        <f t="shared" si="188"/>
        <v>RA_542_137_4_202526</v>
      </c>
      <c r="AF7089" s="3">
        <v>202526</v>
      </c>
      <c r="AG7089" s="3" t="s">
        <v>193</v>
      </c>
      <c r="AH7089" s="3">
        <v>542</v>
      </c>
      <c r="AI7089" s="3">
        <v>137</v>
      </c>
      <c r="AJ7089" s="3" t="s">
        <v>212</v>
      </c>
      <c r="AK7089" s="3">
        <v>4</v>
      </c>
      <c r="AL7089" s="3">
        <v>0</v>
      </c>
    </row>
    <row r="7090" spans="31:38" x14ac:dyDescent="0.25">
      <c r="AE7090" s="3" t="str">
        <f t="shared" si="188"/>
        <v>RA_586_137_4_202526</v>
      </c>
      <c r="AF7090" s="3">
        <v>202526</v>
      </c>
      <c r="AG7090" s="3" t="s">
        <v>193</v>
      </c>
      <c r="AH7090" s="3">
        <v>586</v>
      </c>
      <c r="AI7090" s="3">
        <v>137</v>
      </c>
      <c r="AJ7090" s="3" t="s">
        <v>212</v>
      </c>
      <c r="AK7090" s="3">
        <v>4</v>
      </c>
      <c r="AL7090" s="3">
        <v>0</v>
      </c>
    </row>
    <row r="7091" spans="31:38" x14ac:dyDescent="0.25">
      <c r="AE7091" s="3" t="str">
        <f t="shared" si="188"/>
        <v>RA_582_137_4_202526</v>
      </c>
      <c r="AF7091" s="3">
        <v>202526</v>
      </c>
      <c r="AG7091" s="3" t="s">
        <v>193</v>
      </c>
      <c r="AH7091" s="3">
        <v>582</v>
      </c>
      <c r="AI7091" s="3">
        <v>137</v>
      </c>
      <c r="AJ7091" s="3" t="s">
        <v>212</v>
      </c>
      <c r="AK7091" s="3">
        <v>4</v>
      </c>
      <c r="AL7091" s="3">
        <v>0</v>
      </c>
    </row>
    <row r="7092" spans="31:38" x14ac:dyDescent="0.25">
      <c r="AE7092" s="3" t="str">
        <f t="shared" si="188"/>
        <v>RA_518_137_4_202526</v>
      </c>
      <c r="AF7092" s="3">
        <v>202526</v>
      </c>
      <c r="AG7092" s="3" t="s">
        <v>193</v>
      </c>
      <c r="AH7092" s="3">
        <v>518</v>
      </c>
      <c r="AI7092" s="3">
        <v>137</v>
      </c>
      <c r="AJ7092" s="3" t="s">
        <v>212</v>
      </c>
      <c r="AK7092" s="3">
        <v>4</v>
      </c>
      <c r="AL7092" s="3">
        <v>-4220.3029999999999</v>
      </c>
    </row>
    <row r="7093" spans="31:38" x14ac:dyDescent="0.25">
      <c r="AE7093" s="3" t="str">
        <f t="shared" si="188"/>
        <v>RA_545_137_4_202526</v>
      </c>
      <c r="AF7093" s="3">
        <v>202526</v>
      </c>
      <c r="AG7093" s="3" t="s">
        <v>193</v>
      </c>
      <c r="AH7093" s="3">
        <v>545</v>
      </c>
      <c r="AI7093" s="3">
        <v>137</v>
      </c>
      <c r="AJ7093" s="3" t="s">
        <v>212</v>
      </c>
      <c r="AK7093" s="3">
        <v>4</v>
      </c>
      <c r="AL7093" s="3">
        <v>0</v>
      </c>
    </row>
    <row r="7094" spans="31:38" x14ac:dyDescent="0.25">
      <c r="AE7094" s="3" t="str">
        <f t="shared" si="188"/>
        <v>RA_540_137_4_202526</v>
      </c>
      <c r="AF7094" s="3">
        <v>202526</v>
      </c>
      <c r="AG7094" s="3" t="s">
        <v>193</v>
      </c>
      <c r="AH7094" s="3">
        <v>540</v>
      </c>
      <c r="AI7094" s="3">
        <v>137</v>
      </c>
      <c r="AJ7094" s="3" t="s">
        <v>212</v>
      </c>
      <c r="AK7094" s="3">
        <v>4</v>
      </c>
      <c r="AL7094" s="3">
        <v>0</v>
      </c>
    </row>
    <row r="7095" spans="31:38" x14ac:dyDescent="0.25">
      <c r="AE7095" s="3" t="str">
        <f t="shared" si="188"/>
        <v>RA_512_137_4_202526</v>
      </c>
      <c r="AF7095" s="3">
        <v>202526</v>
      </c>
      <c r="AG7095" s="3" t="s">
        <v>193</v>
      </c>
      <c r="AH7095" s="3">
        <v>512</v>
      </c>
      <c r="AI7095" s="3">
        <v>137</v>
      </c>
      <c r="AJ7095" s="3" t="s">
        <v>212</v>
      </c>
      <c r="AK7095" s="3">
        <v>4</v>
      </c>
      <c r="AL7095" s="3">
        <v>-1240</v>
      </c>
    </row>
    <row r="7096" spans="31:38" x14ac:dyDescent="0.25">
      <c r="AE7096" s="3" t="str">
        <f t="shared" si="188"/>
        <v>RA_516_137_4_202526</v>
      </c>
      <c r="AF7096" s="3">
        <v>202526</v>
      </c>
      <c r="AG7096" s="3" t="s">
        <v>193</v>
      </c>
      <c r="AH7096" s="3">
        <v>516</v>
      </c>
      <c r="AI7096" s="3">
        <v>137</v>
      </c>
      <c r="AJ7096" s="3" t="s">
        <v>212</v>
      </c>
      <c r="AK7096" s="3">
        <v>4</v>
      </c>
      <c r="AL7096" s="3">
        <v>0</v>
      </c>
    </row>
    <row r="7097" spans="31:38" x14ac:dyDescent="0.25">
      <c r="AE7097" s="3" t="str">
        <f t="shared" si="188"/>
        <v>RA_520_137_4_202526</v>
      </c>
      <c r="AF7097" s="3">
        <v>202526</v>
      </c>
      <c r="AG7097" s="3" t="s">
        <v>193</v>
      </c>
      <c r="AH7097" s="3">
        <v>520</v>
      </c>
      <c r="AI7097" s="3">
        <v>137</v>
      </c>
      <c r="AJ7097" s="3" t="s">
        <v>212</v>
      </c>
      <c r="AK7097" s="3">
        <v>4</v>
      </c>
      <c r="AL7097" s="3">
        <v>0</v>
      </c>
    </row>
    <row r="7098" spans="31:38" x14ac:dyDescent="0.25">
      <c r="AE7098" s="3" t="str">
        <f t="shared" si="188"/>
        <v>RA_522_137_4_202526</v>
      </c>
      <c r="AF7098" s="3">
        <v>202526</v>
      </c>
      <c r="AG7098" s="3" t="s">
        <v>193</v>
      </c>
      <c r="AH7098" s="3">
        <v>522</v>
      </c>
      <c r="AI7098" s="3">
        <v>137</v>
      </c>
      <c r="AJ7098" s="3" t="s">
        <v>212</v>
      </c>
      <c r="AK7098" s="3">
        <v>4</v>
      </c>
      <c r="AL7098" s="3">
        <v>-12889.038129999999</v>
      </c>
    </row>
    <row r="7099" spans="31:38" x14ac:dyDescent="0.25">
      <c r="AE7099" s="3" t="str">
        <f t="shared" si="188"/>
        <v>RA_524_137_4_202526</v>
      </c>
      <c r="AF7099" s="3">
        <v>202526</v>
      </c>
      <c r="AG7099" s="3" t="s">
        <v>193</v>
      </c>
      <c r="AH7099" s="3">
        <v>524</v>
      </c>
      <c r="AI7099" s="3">
        <v>137</v>
      </c>
      <c r="AJ7099" s="3" t="s">
        <v>212</v>
      </c>
      <c r="AK7099" s="3">
        <v>4</v>
      </c>
      <c r="AL7099" s="3">
        <v>-4816.7299999999996</v>
      </c>
    </row>
    <row r="7100" spans="31:38" x14ac:dyDescent="0.25">
      <c r="AE7100" s="3" t="str">
        <f t="shared" si="188"/>
        <v>RA_536_137_4_202526</v>
      </c>
      <c r="AF7100" s="3">
        <v>202526</v>
      </c>
      <c r="AG7100" s="3" t="s">
        <v>193</v>
      </c>
      <c r="AH7100" s="3">
        <v>536</v>
      </c>
      <c r="AI7100" s="3">
        <v>137</v>
      </c>
      <c r="AJ7100" s="3" t="s">
        <v>212</v>
      </c>
      <c r="AK7100" s="3">
        <v>4</v>
      </c>
      <c r="AL7100" s="3">
        <v>0</v>
      </c>
    </row>
    <row r="7101" spans="31:38" x14ac:dyDescent="0.25">
      <c r="AE7101" s="3" t="str">
        <f t="shared" si="188"/>
        <v>RA_514_137_4_202526</v>
      </c>
      <c r="AF7101" s="3">
        <v>202526</v>
      </c>
      <c r="AG7101" s="3" t="s">
        <v>193</v>
      </c>
      <c r="AH7101" s="3">
        <v>514</v>
      </c>
      <c r="AI7101" s="3">
        <v>137</v>
      </c>
      <c r="AJ7101" s="3" t="s">
        <v>212</v>
      </c>
      <c r="AK7101" s="3">
        <v>4</v>
      </c>
      <c r="AL7101" s="3">
        <v>0</v>
      </c>
    </row>
    <row r="7102" spans="31:38" x14ac:dyDescent="0.25">
      <c r="AE7102" s="3" t="str">
        <f t="shared" si="188"/>
        <v>RA_538_137_4_202526</v>
      </c>
      <c r="AF7102" s="3">
        <v>202526</v>
      </c>
      <c r="AG7102" s="3" t="s">
        <v>193</v>
      </c>
      <c r="AH7102" s="3">
        <v>538</v>
      </c>
      <c r="AI7102" s="3">
        <v>137</v>
      </c>
      <c r="AJ7102" s="3" t="s">
        <v>212</v>
      </c>
      <c r="AK7102" s="3">
        <v>4</v>
      </c>
      <c r="AL7102" s="3">
        <v>-4654</v>
      </c>
    </row>
    <row r="7103" spans="31:38" x14ac:dyDescent="0.25">
      <c r="AE7103" s="3" t="str">
        <f t="shared" si="188"/>
        <v>RA_526_137_4_202526</v>
      </c>
      <c r="AF7103" s="3">
        <v>202526</v>
      </c>
      <c r="AG7103" s="3" t="s">
        <v>193</v>
      </c>
      <c r="AH7103" s="3">
        <v>526</v>
      </c>
      <c r="AI7103" s="3">
        <v>137</v>
      </c>
      <c r="AJ7103" s="3" t="s">
        <v>212</v>
      </c>
      <c r="AK7103" s="3">
        <v>4</v>
      </c>
      <c r="AL7103" s="3">
        <v>0</v>
      </c>
    </row>
    <row r="7104" spans="31:38" x14ac:dyDescent="0.25">
      <c r="AE7104" s="3" t="str">
        <f t="shared" si="188"/>
        <v>RA_534_137_4_202526</v>
      </c>
      <c r="AF7104" s="3">
        <v>202526</v>
      </c>
      <c r="AG7104" s="3" t="s">
        <v>193</v>
      </c>
      <c r="AH7104" s="3">
        <v>534</v>
      </c>
      <c r="AI7104" s="3">
        <v>137</v>
      </c>
      <c r="AJ7104" s="3" t="s">
        <v>212</v>
      </c>
      <c r="AK7104" s="3">
        <v>4</v>
      </c>
      <c r="AL7104" s="3">
        <v>0</v>
      </c>
    </row>
    <row r="7105" spans="31:38" x14ac:dyDescent="0.25">
      <c r="AE7105" s="3" t="str">
        <f t="shared" si="188"/>
        <v>RA_532_137_4_202526</v>
      </c>
      <c r="AF7105" s="3">
        <v>202526</v>
      </c>
      <c r="AG7105" s="3" t="s">
        <v>193</v>
      </c>
      <c r="AH7105" s="3">
        <v>532</v>
      </c>
      <c r="AI7105" s="3">
        <v>137</v>
      </c>
      <c r="AJ7105" s="3" t="s">
        <v>212</v>
      </c>
      <c r="AK7105" s="3">
        <v>4</v>
      </c>
      <c r="AL7105" s="3">
        <v>0</v>
      </c>
    </row>
    <row r="7106" spans="31:38" x14ac:dyDescent="0.25">
      <c r="AE7106" s="3" t="str">
        <f t="shared" si="188"/>
        <v>RA_530_137_4_202526</v>
      </c>
      <c r="AF7106" s="3">
        <v>202526</v>
      </c>
      <c r="AG7106" s="3" t="s">
        <v>193</v>
      </c>
      <c r="AH7106" s="3">
        <v>530</v>
      </c>
      <c r="AI7106" s="3">
        <v>137</v>
      </c>
      <c r="AJ7106" s="3" t="s">
        <v>212</v>
      </c>
      <c r="AK7106" s="3">
        <v>4</v>
      </c>
      <c r="AL7106" s="3">
        <v>-11094.794</v>
      </c>
    </row>
    <row r="7107" spans="31:38" x14ac:dyDescent="0.25">
      <c r="AE7107" s="3" t="str">
        <f t="shared" si="188"/>
        <v>RA_528_137_4_202526</v>
      </c>
      <c r="AF7107" s="3">
        <v>202526</v>
      </c>
      <c r="AG7107" s="3" t="s">
        <v>193</v>
      </c>
      <c r="AH7107" s="3">
        <v>528</v>
      </c>
      <c r="AI7107" s="3">
        <v>137</v>
      </c>
      <c r="AJ7107" s="3" t="s">
        <v>212</v>
      </c>
      <c r="AK7107" s="3">
        <v>4</v>
      </c>
      <c r="AL7107" s="3">
        <v>-3495</v>
      </c>
    </row>
    <row r="7108" spans="31:38" x14ac:dyDescent="0.25">
      <c r="AE7108" s="3" t="str">
        <f t="shared" ref="AE7108:AE7171" si="189">AG7108&amp;"_"&amp;AH7108&amp;"_"&amp;AI7108&amp;"_"&amp;AK7108&amp;"_"&amp;AF7108</f>
        <v>RA_586_139_4_202425</v>
      </c>
      <c r="AF7108" s="3">
        <v>202425</v>
      </c>
      <c r="AG7108" s="3" t="s">
        <v>193</v>
      </c>
      <c r="AH7108" s="3">
        <v>586</v>
      </c>
      <c r="AI7108" s="3">
        <v>139</v>
      </c>
      <c r="AJ7108" s="3" t="s">
        <v>213</v>
      </c>
      <c r="AK7108" s="3">
        <v>4</v>
      </c>
      <c r="AL7108" s="3">
        <v>0</v>
      </c>
    </row>
    <row r="7109" spans="31:38" x14ac:dyDescent="0.25">
      <c r="AE7109" s="3" t="str">
        <f t="shared" si="189"/>
        <v>RA_564_139_4_202425</v>
      </c>
      <c r="AF7109" s="3">
        <v>202425</v>
      </c>
      <c r="AG7109" s="3" t="s">
        <v>193</v>
      </c>
      <c r="AH7109" s="3">
        <v>564</v>
      </c>
      <c r="AI7109" s="3">
        <v>139</v>
      </c>
      <c r="AJ7109" s="3" t="s">
        <v>213</v>
      </c>
      <c r="AK7109" s="3">
        <v>4</v>
      </c>
      <c r="AL7109" s="3">
        <v>0</v>
      </c>
    </row>
    <row r="7110" spans="31:38" x14ac:dyDescent="0.25">
      <c r="AE7110" s="3" t="str">
        <f t="shared" si="189"/>
        <v>RA_546_139_4_202425</v>
      </c>
      <c r="AF7110" s="3">
        <v>202425</v>
      </c>
      <c r="AG7110" s="3" t="s">
        <v>193</v>
      </c>
      <c r="AH7110" s="3">
        <v>546</v>
      </c>
      <c r="AI7110" s="3">
        <v>139</v>
      </c>
      <c r="AJ7110" s="3" t="s">
        <v>213</v>
      </c>
      <c r="AK7110" s="3">
        <v>4</v>
      </c>
      <c r="AL7110" s="3">
        <v>0</v>
      </c>
    </row>
    <row r="7111" spans="31:38" x14ac:dyDescent="0.25">
      <c r="AE7111" s="3" t="str">
        <f t="shared" si="189"/>
        <v>RA_548_139_4_202425</v>
      </c>
      <c r="AF7111" s="3">
        <v>202425</v>
      </c>
      <c r="AG7111" s="3" t="s">
        <v>193</v>
      </c>
      <c r="AH7111" s="3">
        <v>548</v>
      </c>
      <c r="AI7111" s="3">
        <v>139</v>
      </c>
      <c r="AJ7111" s="3" t="s">
        <v>213</v>
      </c>
      <c r="AK7111" s="3">
        <v>4</v>
      </c>
      <c r="AL7111" s="3">
        <v>18.498999999999999</v>
      </c>
    </row>
    <row r="7112" spans="31:38" x14ac:dyDescent="0.25">
      <c r="AE7112" s="3" t="str">
        <f t="shared" si="189"/>
        <v>RA_550_139_4_202425</v>
      </c>
      <c r="AF7112" s="3">
        <v>202425</v>
      </c>
      <c r="AG7112" s="3" t="s">
        <v>193</v>
      </c>
      <c r="AH7112" s="3">
        <v>550</v>
      </c>
      <c r="AI7112" s="3">
        <v>139</v>
      </c>
      <c r="AJ7112" s="3" t="s">
        <v>213</v>
      </c>
      <c r="AK7112" s="3">
        <v>4</v>
      </c>
      <c r="AL7112" s="3">
        <v>9828.3880000000008</v>
      </c>
    </row>
    <row r="7113" spans="31:38" x14ac:dyDescent="0.25">
      <c r="AE7113" s="3" t="str">
        <f t="shared" si="189"/>
        <v>RA_552_139_4_202425</v>
      </c>
      <c r="AF7113" s="3">
        <v>202425</v>
      </c>
      <c r="AG7113" s="3" t="s">
        <v>193</v>
      </c>
      <c r="AH7113" s="3">
        <v>552</v>
      </c>
      <c r="AI7113" s="3">
        <v>139</v>
      </c>
      <c r="AJ7113" s="3" t="s">
        <v>213</v>
      </c>
      <c r="AK7113" s="3">
        <v>4</v>
      </c>
      <c r="AL7113" s="3">
        <v>0</v>
      </c>
    </row>
    <row r="7114" spans="31:38" x14ac:dyDescent="0.25">
      <c r="AE7114" s="3" t="str">
        <f t="shared" si="189"/>
        <v>RA_562_139_4_202425</v>
      </c>
      <c r="AF7114" s="3">
        <v>202425</v>
      </c>
      <c r="AG7114" s="3" t="s">
        <v>193</v>
      </c>
      <c r="AH7114" s="3">
        <v>562</v>
      </c>
      <c r="AI7114" s="3">
        <v>139</v>
      </c>
      <c r="AJ7114" s="3" t="s">
        <v>213</v>
      </c>
      <c r="AK7114" s="3">
        <v>4</v>
      </c>
      <c r="AL7114" s="3">
        <v>-272.70499999999998</v>
      </c>
    </row>
    <row r="7115" spans="31:38" x14ac:dyDescent="0.25">
      <c r="AE7115" s="3" t="str">
        <f t="shared" si="189"/>
        <v>RA_566_139_4_202425</v>
      </c>
      <c r="AF7115" s="3">
        <v>202425</v>
      </c>
      <c r="AG7115" s="3" t="s">
        <v>193</v>
      </c>
      <c r="AH7115" s="3">
        <v>566</v>
      </c>
      <c r="AI7115" s="3">
        <v>139</v>
      </c>
      <c r="AJ7115" s="3" t="s">
        <v>213</v>
      </c>
      <c r="AK7115" s="3">
        <v>4</v>
      </c>
      <c r="AL7115" s="3">
        <v>1685</v>
      </c>
    </row>
    <row r="7116" spans="31:38" x14ac:dyDescent="0.25">
      <c r="AE7116" s="3" t="str">
        <f t="shared" si="189"/>
        <v>RA_568_139_4_202425</v>
      </c>
      <c r="AF7116" s="3">
        <v>202425</v>
      </c>
      <c r="AG7116" s="3" t="s">
        <v>193</v>
      </c>
      <c r="AH7116" s="3">
        <v>568</v>
      </c>
      <c r="AI7116" s="3">
        <v>139</v>
      </c>
      <c r="AJ7116" s="3" t="s">
        <v>213</v>
      </c>
      <c r="AK7116" s="3">
        <v>4</v>
      </c>
      <c r="AL7116" s="3">
        <v>0</v>
      </c>
    </row>
    <row r="7117" spans="31:38" x14ac:dyDescent="0.25">
      <c r="AE7117" s="3" t="str">
        <f t="shared" si="189"/>
        <v>RA_572_139_4_202425</v>
      </c>
      <c r="AF7117" s="3">
        <v>202425</v>
      </c>
      <c r="AG7117" s="3" t="s">
        <v>193</v>
      </c>
      <c r="AH7117" s="3">
        <v>572</v>
      </c>
      <c r="AI7117" s="3">
        <v>139</v>
      </c>
      <c r="AJ7117" s="3" t="s">
        <v>213</v>
      </c>
      <c r="AK7117" s="3">
        <v>4</v>
      </c>
      <c r="AL7117" s="3">
        <v>0</v>
      </c>
    </row>
    <row r="7118" spans="31:38" x14ac:dyDescent="0.25">
      <c r="AE7118" s="3" t="str">
        <f t="shared" si="189"/>
        <v>RA_574_139_4_202425</v>
      </c>
      <c r="AF7118" s="3">
        <v>202425</v>
      </c>
      <c r="AG7118" s="3" t="s">
        <v>193</v>
      </c>
      <c r="AH7118" s="3">
        <v>574</v>
      </c>
      <c r="AI7118" s="3">
        <v>139</v>
      </c>
      <c r="AJ7118" s="3" t="s">
        <v>213</v>
      </c>
      <c r="AK7118" s="3">
        <v>4</v>
      </c>
      <c r="AL7118" s="3">
        <v>0</v>
      </c>
    </row>
    <row r="7119" spans="31:38" x14ac:dyDescent="0.25">
      <c r="AE7119" s="3" t="str">
        <f t="shared" si="189"/>
        <v>RA_576_139_4_202425</v>
      </c>
      <c r="AF7119" s="3">
        <v>202425</v>
      </c>
      <c r="AG7119" s="3" t="s">
        <v>193</v>
      </c>
      <c r="AH7119" s="3">
        <v>576</v>
      </c>
      <c r="AI7119" s="3">
        <v>139</v>
      </c>
      <c r="AJ7119" s="3" t="s">
        <v>213</v>
      </c>
      <c r="AK7119" s="3">
        <v>4</v>
      </c>
      <c r="AL7119" s="3">
        <v>0</v>
      </c>
    </row>
    <row r="7120" spans="31:38" x14ac:dyDescent="0.25">
      <c r="AE7120" s="3" t="str">
        <f t="shared" si="189"/>
        <v>RA_545_139_4_202425</v>
      </c>
      <c r="AF7120" s="3">
        <v>202425</v>
      </c>
      <c r="AG7120" s="3" t="s">
        <v>193</v>
      </c>
      <c r="AH7120" s="3">
        <v>545</v>
      </c>
      <c r="AI7120" s="3">
        <v>139</v>
      </c>
      <c r="AJ7120" s="3" t="s">
        <v>213</v>
      </c>
      <c r="AK7120" s="3">
        <v>4</v>
      </c>
      <c r="AL7120" s="3">
        <v>0</v>
      </c>
    </row>
    <row r="7121" spans="31:38" x14ac:dyDescent="0.25">
      <c r="AE7121" s="3" t="str">
        <f t="shared" si="189"/>
        <v>RA_584_139_4_202425</v>
      </c>
      <c r="AF7121" s="3">
        <v>202425</v>
      </c>
      <c r="AG7121" s="3" t="s">
        <v>193</v>
      </c>
      <c r="AH7121" s="3">
        <v>584</v>
      </c>
      <c r="AI7121" s="3">
        <v>139</v>
      </c>
      <c r="AJ7121" s="3" t="s">
        <v>213</v>
      </c>
      <c r="AK7121" s="3">
        <v>4</v>
      </c>
      <c r="AL7121" s="3">
        <v>0</v>
      </c>
    </row>
    <row r="7122" spans="31:38" x14ac:dyDescent="0.25">
      <c r="AE7122" s="3" t="str">
        <f t="shared" si="189"/>
        <v>RA_534_139_4_202425</v>
      </c>
      <c r="AF7122" s="3">
        <v>202425</v>
      </c>
      <c r="AG7122" s="3" t="s">
        <v>193</v>
      </c>
      <c r="AH7122" s="3">
        <v>534</v>
      </c>
      <c r="AI7122" s="3">
        <v>139</v>
      </c>
      <c r="AJ7122" s="3" t="s">
        <v>213</v>
      </c>
      <c r="AK7122" s="3">
        <v>4</v>
      </c>
      <c r="AL7122" s="3">
        <v>0</v>
      </c>
    </row>
    <row r="7123" spans="31:38" x14ac:dyDescent="0.25">
      <c r="AE7123" s="3" t="str">
        <f t="shared" si="189"/>
        <v>RA_582_139_4_202425</v>
      </c>
      <c r="AF7123" s="3">
        <v>202425</v>
      </c>
      <c r="AG7123" s="3" t="s">
        <v>193</v>
      </c>
      <c r="AH7123" s="3">
        <v>582</v>
      </c>
      <c r="AI7123" s="3">
        <v>139</v>
      </c>
      <c r="AJ7123" s="3" t="s">
        <v>213</v>
      </c>
      <c r="AK7123" s="3">
        <v>4</v>
      </c>
      <c r="AL7123" s="3">
        <v>0</v>
      </c>
    </row>
    <row r="7124" spans="31:38" x14ac:dyDescent="0.25">
      <c r="AE7124" s="3" t="str">
        <f t="shared" si="189"/>
        <v>RA_518_139_4_202425</v>
      </c>
      <c r="AF7124" s="3">
        <v>202425</v>
      </c>
      <c r="AG7124" s="3" t="s">
        <v>193</v>
      </c>
      <c r="AH7124" s="3">
        <v>518</v>
      </c>
      <c r="AI7124" s="3">
        <v>139</v>
      </c>
      <c r="AJ7124" s="3" t="s">
        <v>213</v>
      </c>
      <c r="AK7124" s="3">
        <v>4</v>
      </c>
      <c r="AL7124" s="3">
        <v>0</v>
      </c>
    </row>
    <row r="7125" spans="31:38" x14ac:dyDescent="0.25">
      <c r="AE7125" s="3" t="str">
        <f t="shared" si="189"/>
        <v>RA_512_139_4_202425</v>
      </c>
      <c r="AF7125" s="3">
        <v>202425</v>
      </c>
      <c r="AG7125" s="3" t="s">
        <v>193</v>
      </c>
      <c r="AH7125" s="3">
        <v>512</v>
      </c>
      <c r="AI7125" s="3">
        <v>139</v>
      </c>
      <c r="AJ7125" s="3" t="s">
        <v>213</v>
      </c>
      <c r="AK7125" s="3">
        <v>4</v>
      </c>
      <c r="AL7125" s="3">
        <v>0</v>
      </c>
    </row>
    <row r="7126" spans="31:38" x14ac:dyDescent="0.25">
      <c r="AE7126" s="3" t="str">
        <f t="shared" si="189"/>
        <v>RA_538_139_4_202425</v>
      </c>
      <c r="AF7126" s="3">
        <v>202425</v>
      </c>
      <c r="AG7126" s="3" t="s">
        <v>193</v>
      </c>
      <c r="AH7126" s="3">
        <v>538</v>
      </c>
      <c r="AI7126" s="3">
        <v>139</v>
      </c>
      <c r="AJ7126" s="3" t="s">
        <v>213</v>
      </c>
      <c r="AK7126" s="3">
        <v>4</v>
      </c>
      <c r="AL7126" s="3">
        <v>0</v>
      </c>
    </row>
    <row r="7127" spans="31:38" x14ac:dyDescent="0.25">
      <c r="AE7127" s="3" t="str">
        <f t="shared" si="189"/>
        <v>RA_516_139_4_202425</v>
      </c>
      <c r="AF7127" s="3">
        <v>202425</v>
      </c>
      <c r="AG7127" s="3" t="s">
        <v>193</v>
      </c>
      <c r="AH7127" s="3">
        <v>516</v>
      </c>
      <c r="AI7127" s="3">
        <v>139</v>
      </c>
      <c r="AJ7127" s="3" t="s">
        <v>213</v>
      </c>
      <c r="AK7127" s="3">
        <v>4</v>
      </c>
      <c r="AL7127" s="3">
        <v>4905</v>
      </c>
    </row>
    <row r="7128" spans="31:38" x14ac:dyDescent="0.25">
      <c r="AE7128" s="3" t="str">
        <f t="shared" si="189"/>
        <v>RA_544_139_4_202425</v>
      </c>
      <c r="AF7128" s="3">
        <v>202425</v>
      </c>
      <c r="AG7128" s="3" t="s">
        <v>193</v>
      </c>
      <c r="AH7128" s="3">
        <v>544</v>
      </c>
      <c r="AI7128" s="3">
        <v>139</v>
      </c>
      <c r="AJ7128" s="3" t="s">
        <v>213</v>
      </c>
      <c r="AK7128" s="3">
        <v>4</v>
      </c>
      <c r="AL7128" s="3">
        <v>3150.6260000000002</v>
      </c>
    </row>
    <row r="7129" spans="31:38" x14ac:dyDescent="0.25">
      <c r="AE7129" s="3" t="str">
        <f t="shared" si="189"/>
        <v>RA_520_139_4_202425</v>
      </c>
      <c r="AF7129" s="3">
        <v>202425</v>
      </c>
      <c r="AG7129" s="3" t="s">
        <v>193</v>
      </c>
      <c r="AH7129" s="3">
        <v>520</v>
      </c>
      <c r="AI7129" s="3">
        <v>139</v>
      </c>
      <c r="AJ7129" s="3" t="s">
        <v>213</v>
      </c>
      <c r="AK7129" s="3">
        <v>4</v>
      </c>
      <c r="AL7129" s="3">
        <v>0</v>
      </c>
    </row>
    <row r="7130" spans="31:38" x14ac:dyDescent="0.25">
      <c r="AE7130" s="3" t="str">
        <f t="shared" si="189"/>
        <v>RA_522_139_4_202425</v>
      </c>
      <c r="AF7130" s="3">
        <v>202425</v>
      </c>
      <c r="AG7130" s="3" t="s">
        <v>193</v>
      </c>
      <c r="AH7130" s="3">
        <v>522</v>
      </c>
      <c r="AI7130" s="3">
        <v>139</v>
      </c>
      <c r="AJ7130" s="3" t="s">
        <v>213</v>
      </c>
      <c r="AK7130" s="3">
        <v>4</v>
      </c>
      <c r="AL7130" s="3">
        <v>0</v>
      </c>
    </row>
    <row r="7131" spans="31:38" x14ac:dyDescent="0.25">
      <c r="AE7131" s="3" t="str">
        <f t="shared" si="189"/>
        <v>RA_524_139_4_202425</v>
      </c>
      <c r="AF7131" s="3">
        <v>202425</v>
      </c>
      <c r="AG7131" s="3" t="s">
        <v>193</v>
      </c>
      <c r="AH7131" s="3">
        <v>524</v>
      </c>
      <c r="AI7131" s="3">
        <v>139</v>
      </c>
      <c r="AJ7131" s="3" t="s">
        <v>213</v>
      </c>
      <c r="AK7131" s="3">
        <v>4</v>
      </c>
      <c r="AL7131" s="3">
        <v>0</v>
      </c>
    </row>
    <row r="7132" spans="31:38" x14ac:dyDescent="0.25">
      <c r="AE7132" s="3" t="str">
        <f t="shared" si="189"/>
        <v>RA_528_139_4_202425</v>
      </c>
      <c r="AF7132" s="3">
        <v>202425</v>
      </c>
      <c r="AG7132" s="3" t="s">
        <v>193</v>
      </c>
      <c r="AH7132" s="3">
        <v>528</v>
      </c>
      <c r="AI7132" s="3">
        <v>139</v>
      </c>
      <c r="AJ7132" s="3" t="s">
        <v>213</v>
      </c>
      <c r="AK7132" s="3">
        <v>4</v>
      </c>
      <c r="AL7132" s="3">
        <v>0</v>
      </c>
    </row>
    <row r="7133" spans="31:38" x14ac:dyDescent="0.25">
      <c r="AE7133" s="3" t="str">
        <f t="shared" si="189"/>
        <v>RA_530_139_4_202425</v>
      </c>
      <c r="AF7133" s="3">
        <v>202425</v>
      </c>
      <c r="AG7133" s="3" t="s">
        <v>193</v>
      </c>
      <c r="AH7133" s="3">
        <v>530</v>
      </c>
      <c r="AI7133" s="3">
        <v>139</v>
      </c>
      <c r="AJ7133" s="3" t="s">
        <v>213</v>
      </c>
      <c r="AK7133" s="3">
        <v>4</v>
      </c>
      <c r="AL7133" s="3">
        <v>0</v>
      </c>
    </row>
    <row r="7134" spans="31:38" x14ac:dyDescent="0.25">
      <c r="AE7134" s="3" t="str">
        <f t="shared" si="189"/>
        <v>RA_532_139_4_202425</v>
      </c>
      <c r="AF7134" s="3">
        <v>202425</v>
      </c>
      <c r="AG7134" s="3" t="s">
        <v>193</v>
      </c>
      <c r="AH7134" s="3">
        <v>532</v>
      </c>
      <c r="AI7134" s="3">
        <v>139</v>
      </c>
      <c r="AJ7134" s="3" t="s">
        <v>213</v>
      </c>
      <c r="AK7134" s="3">
        <v>4</v>
      </c>
      <c r="AL7134" s="3">
        <v>0</v>
      </c>
    </row>
    <row r="7135" spans="31:38" x14ac:dyDescent="0.25">
      <c r="AE7135" s="3" t="str">
        <f t="shared" si="189"/>
        <v>RA_536_139_4_202425</v>
      </c>
      <c r="AF7135" s="3">
        <v>202425</v>
      </c>
      <c r="AG7135" s="3" t="s">
        <v>193</v>
      </c>
      <c r="AH7135" s="3">
        <v>536</v>
      </c>
      <c r="AI7135" s="3">
        <v>139</v>
      </c>
      <c r="AJ7135" s="3" t="s">
        <v>213</v>
      </c>
      <c r="AK7135" s="3">
        <v>4</v>
      </c>
      <c r="AL7135" s="3">
        <v>2750.43</v>
      </c>
    </row>
    <row r="7136" spans="31:38" x14ac:dyDescent="0.25">
      <c r="AE7136" s="3" t="str">
        <f t="shared" si="189"/>
        <v>RA_540_139_4_202425</v>
      </c>
      <c r="AF7136" s="3">
        <v>202425</v>
      </c>
      <c r="AG7136" s="3" t="s">
        <v>193</v>
      </c>
      <c r="AH7136" s="3">
        <v>540</v>
      </c>
      <c r="AI7136" s="3">
        <v>139</v>
      </c>
      <c r="AJ7136" s="3" t="s">
        <v>213</v>
      </c>
      <c r="AK7136" s="3">
        <v>4</v>
      </c>
      <c r="AL7136" s="3">
        <v>0</v>
      </c>
    </row>
    <row r="7137" spans="31:38" x14ac:dyDescent="0.25">
      <c r="AE7137" s="3" t="str">
        <f t="shared" si="189"/>
        <v>RA_542_139_4_202425</v>
      </c>
      <c r="AF7137" s="3">
        <v>202425</v>
      </c>
      <c r="AG7137" s="3" t="s">
        <v>193</v>
      </c>
      <c r="AH7137" s="3">
        <v>542</v>
      </c>
      <c r="AI7137" s="3">
        <v>139</v>
      </c>
      <c r="AJ7137" s="3" t="s">
        <v>213</v>
      </c>
      <c r="AK7137" s="3">
        <v>4</v>
      </c>
      <c r="AL7137" s="3">
        <v>0</v>
      </c>
    </row>
    <row r="7138" spans="31:38" x14ac:dyDescent="0.25">
      <c r="AE7138" s="3" t="str">
        <f t="shared" si="189"/>
        <v>RA_526_139_4_202425</v>
      </c>
      <c r="AF7138" s="3">
        <v>202425</v>
      </c>
      <c r="AG7138" s="3" t="s">
        <v>193</v>
      </c>
      <c r="AH7138" s="3">
        <v>526</v>
      </c>
      <c r="AI7138" s="3">
        <v>139</v>
      </c>
      <c r="AJ7138" s="3" t="s">
        <v>213</v>
      </c>
      <c r="AK7138" s="3">
        <v>4</v>
      </c>
      <c r="AL7138" s="3">
        <v>530.27099999999996</v>
      </c>
    </row>
    <row r="7139" spans="31:38" x14ac:dyDescent="0.25">
      <c r="AE7139" s="3" t="str">
        <f t="shared" si="189"/>
        <v>RA_514_139_4_202425</v>
      </c>
      <c r="AF7139" s="3">
        <v>202425</v>
      </c>
      <c r="AG7139" s="3" t="s">
        <v>193</v>
      </c>
      <c r="AH7139" s="3">
        <v>514</v>
      </c>
      <c r="AI7139" s="3">
        <v>139</v>
      </c>
      <c r="AJ7139" s="3" t="s">
        <v>213</v>
      </c>
      <c r="AK7139" s="3">
        <v>4</v>
      </c>
      <c r="AL7139" s="3">
        <v>0</v>
      </c>
    </row>
    <row r="7140" spans="31:38" x14ac:dyDescent="0.25">
      <c r="AE7140" s="3" t="str">
        <f t="shared" si="189"/>
        <v>RA_564_139_4_202526</v>
      </c>
      <c r="AF7140" s="3">
        <v>202526</v>
      </c>
      <c r="AG7140" s="3" t="s">
        <v>193</v>
      </c>
      <c r="AH7140" s="3">
        <v>564</v>
      </c>
      <c r="AI7140" s="3">
        <v>139</v>
      </c>
      <c r="AJ7140" s="3" t="s">
        <v>213</v>
      </c>
      <c r="AK7140" s="3">
        <v>4</v>
      </c>
      <c r="AL7140" s="3">
        <v>0</v>
      </c>
    </row>
    <row r="7141" spans="31:38" x14ac:dyDescent="0.25">
      <c r="AE7141" s="3" t="str">
        <f t="shared" si="189"/>
        <v>RA_544_139_4_202526</v>
      </c>
      <c r="AF7141" s="3">
        <v>202526</v>
      </c>
      <c r="AG7141" s="3" t="s">
        <v>193</v>
      </c>
      <c r="AH7141" s="3">
        <v>544</v>
      </c>
      <c r="AI7141" s="3">
        <v>139</v>
      </c>
      <c r="AJ7141" s="3" t="s">
        <v>213</v>
      </c>
      <c r="AK7141" s="3">
        <v>4</v>
      </c>
      <c r="AL7141" s="3">
        <v>3087.0410000000002</v>
      </c>
    </row>
    <row r="7142" spans="31:38" x14ac:dyDescent="0.25">
      <c r="AE7142" s="3" t="str">
        <f t="shared" si="189"/>
        <v>RA_546_139_4_202526</v>
      </c>
      <c r="AF7142" s="3">
        <v>202526</v>
      </c>
      <c r="AG7142" s="3" t="s">
        <v>193</v>
      </c>
      <c r="AH7142" s="3">
        <v>546</v>
      </c>
      <c r="AI7142" s="3">
        <v>139</v>
      </c>
      <c r="AJ7142" s="3" t="s">
        <v>213</v>
      </c>
      <c r="AK7142" s="3">
        <v>4</v>
      </c>
      <c r="AL7142" s="3">
        <v>0</v>
      </c>
    </row>
    <row r="7143" spans="31:38" x14ac:dyDescent="0.25">
      <c r="AE7143" s="3" t="str">
        <f t="shared" si="189"/>
        <v>RA_548_139_4_202526</v>
      </c>
      <c r="AF7143" s="3">
        <v>202526</v>
      </c>
      <c r="AG7143" s="3" t="s">
        <v>193</v>
      </c>
      <c r="AH7143" s="3">
        <v>548</v>
      </c>
      <c r="AI7143" s="3">
        <v>139</v>
      </c>
      <c r="AJ7143" s="3" t="s">
        <v>213</v>
      </c>
      <c r="AK7143" s="3">
        <v>4</v>
      </c>
      <c r="AL7143" s="3">
        <v>0</v>
      </c>
    </row>
    <row r="7144" spans="31:38" x14ac:dyDescent="0.25">
      <c r="AE7144" s="3" t="str">
        <f t="shared" si="189"/>
        <v>RA_550_139_4_202526</v>
      </c>
      <c r="AF7144" s="3">
        <v>202526</v>
      </c>
      <c r="AG7144" s="3" t="s">
        <v>193</v>
      </c>
      <c r="AH7144" s="3">
        <v>550</v>
      </c>
      <c r="AI7144" s="3">
        <v>139</v>
      </c>
      <c r="AJ7144" s="3" t="s">
        <v>213</v>
      </c>
      <c r="AK7144" s="3">
        <v>4</v>
      </c>
      <c r="AL7144" s="3">
        <v>9980.0619999999999</v>
      </c>
    </row>
    <row r="7145" spans="31:38" x14ac:dyDescent="0.25">
      <c r="AE7145" s="3" t="str">
        <f t="shared" si="189"/>
        <v>RA_552_139_4_202526</v>
      </c>
      <c r="AF7145" s="3">
        <v>202526</v>
      </c>
      <c r="AG7145" s="3" t="s">
        <v>193</v>
      </c>
      <c r="AH7145" s="3">
        <v>552</v>
      </c>
      <c r="AI7145" s="3">
        <v>139</v>
      </c>
      <c r="AJ7145" s="3" t="s">
        <v>213</v>
      </c>
      <c r="AK7145" s="3">
        <v>4</v>
      </c>
      <c r="AL7145" s="3">
        <v>0</v>
      </c>
    </row>
    <row r="7146" spans="31:38" x14ac:dyDescent="0.25">
      <c r="AE7146" s="3" t="str">
        <f t="shared" si="189"/>
        <v>RA_562_139_4_202526</v>
      </c>
      <c r="AF7146" s="3">
        <v>202526</v>
      </c>
      <c r="AG7146" s="3" t="s">
        <v>193</v>
      </c>
      <c r="AH7146" s="3">
        <v>562</v>
      </c>
      <c r="AI7146" s="3">
        <v>139</v>
      </c>
      <c r="AJ7146" s="3" t="s">
        <v>213</v>
      </c>
      <c r="AK7146" s="3">
        <v>4</v>
      </c>
      <c r="AL7146" s="3">
        <v>-245.435</v>
      </c>
    </row>
    <row r="7147" spans="31:38" x14ac:dyDescent="0.25">
      <c r="AE7147" s="3" t="str">
        <f t="shared" si="189"/>
        <v>RA_545_139_4_202526</v>
      </c>
      <c r="AF7147" s="3">
        <v>202526</v>
      </c>
      <c r="AG7147" s="3" t="s">
        <v>193</v>
      </c>
      <c r="AH7147" s="3">
        <v>545</v>
      </c>
      <c r="AI7147" s="3">
        <v>139</v>
      </c>
      <c r="AJ7147" s="3" t="s">
        <v>213</v>
      </c>
      <c r="AK7147" s="3">
        <v>4</v>
      </c>
      <c r="AL7147" s="3">
        <v>0</v>
      </c>
    </row>
    <row r="7148" spans="31:38" x14ac:dyDescent="0.25">
      <c r="AE7148" s="3" t="str">
        <f t="shared" si="189"/>
        <v>RA_566_139_4_202526</v>
      </c>
      <c r="AF7148" s="3">
        <v>202526</v>
      </c>
      <c r="AG7148" s="3" t="s">
        <v>193</v>
      </c>
      <c r="AH7148" s="3">
        <v>566</v>
      </c>
      <c r="AI7148" s="3">
        <v>139</v>
      </c>
      <c r="AJ7148" s="3" t="s">
        <v>213</v>
      </c>
      <c r="AK7148" s="3">
        <v>4</v>
      </c>
      <c r="AL7148" s="3">
        <v>1680</v>
      </c>
    </row>
    <row r="7149" spans="31:38" x14ac:dyDescent="0.25">
      <c r="AE7149" s="3" t="str">
        <f t="shared" si="189"/>
        <v>RA_568_139_4_202526</v>
      </c>
      <c r="AF7149" s="3">
        <v>202526</v>
      </c>
      <c r="AG7149" s="3" t="s">
        <v>193</v>
      </c>
      <c r="AH7149" s="3">
        <v>568</v>
      </c>
      <c r="AI7149" s="3">
        <v>139</v>
      </c>
      <c r="AJ7149" s="3" t="s">
        <v>213</v>
      </c>
      <c r="AK7149" s="3">
        <v>4</v>
      </c>
      <c r="AL7149" s="3">
        <v>0</v>
      </c>
    </row>
    <row r="7150" spans="31:38" x14ac:dyDescent="0.25">
      <c r="AE7150" s="3" t="str">
        <f t="shared" si="189"/>
        <v>RA_572_139_4_202526</v>
      </c>
      <c r="AF7150" s="3">
        <v>202526</v>
      </c>
      <c r="AG7150" s="3" t="s">
        <v>193</v>
      </c>
      <c r="AH7150" s="3">
        <v>572</v>
      </c>
      <c r="AI7150" s="3">
        <v>139</v>
      </c>
      <c r="AJ7150" s="3" t="s">
        <v>213</v>
      </c>
      <c r="AK7150" s="3">
        <v>4</v>
      </c>
      <c r="AL7150" s="3">
        <v>0</v>
      </c>
    </row>
    <row r="7151" spans="31:38" x14ac:dyDescent="0.25">
      <c r="AE7151" s="3" t="str">
        <f t="shared" si="189"/>
        <v>RA_574_139_4_202526</v>
      </c>
      <c r="AF7151" s="3">
        <v>202526</v>
      </c>
      <c r="AG7151" s="3" t="s">
        <v>193</v>
      </c>
      <c r="AH7151" s="3">
        <v>574</v>
      </c>
      <c r="AI7151" s="3">
        <v>139</v>
      </c>
      <c r="AJ7151" s="3" t="s">
        <v>213</v>
      </c>
      <c r="AK7151" s="3">
        <v>4</v>
      </c>
      <c r="AL7151" s="3">
        <v>0</v>
      </c>
    </row>
    <row r="7152" spans="31:38" x14ac:dyDescent="0.25">
      <c r="AE7152" s="3" t="str">
        <f t="shared" si="189"/>
        <v>RA_576_139_4_202526</v>
      </c>
      <c r="AF7152" s="3">
        <v>202526</v>
      </c>
      <c r="AG7152" s="3" t="s">
        <v>193</v>
      </c>
      <c r="AH7152" s="3">
        <v>576</v>
      </c>
      <c r="AI7152" s="3">
        <v>139</v>
      </c>
      <c r="AJ7152" s="3" t="s">
        <v>213</v>
      </c>
      <c r="AK7152" s="3">
        <v>4</v>
      </c>
      <c r="AL7152" s="3">
        <v>0</v>
      </c>
    </row>
    <row r="7153" spans="31:38" x14ac:dyDescent="0.25">
      <c r="AE7153" s="3" t="str">
        <f t="shared" si="189"/>
        <v>RA_582_139_4_202526</v>
      </c>
      <c r="AF7153" s="3">
        <v>202526</v>
      </c>
      <c r="AG7153" s="3" t="s">
        <v>193</v>
      </c>
      <c r="AH7153" s="3">
        <v>582</v>
      </c>
      <c r="AI7153" s="3">
        <v>139</v>
      </c>
      <c r="AJ7153" s="3" t="s">
        <v>213</v>
      </c>
      <c r="AK7153" s="3">
        <v>4</v>
      </c>
      <c r="AL7153" s="3">
        <v>0</v>
      </c>
    </row>
    <row r="7154" spans="31:38" x14ac:dyDescent="0.25">
      <c r="AE7154" s="3" t="str">
        <f t="shared" si="189"/>
        <v>RA_586_139_4_202526</v>
      </c>
      <c r="AF7154" s="3">
        <v>202526</v>
      </c>
      <c r="AG7154" s="3" t="s">
        <v>193</v>
      </c>
      <c r="AH7154" s="3">
        <v>586</v>
      </c>
      <c r="AI7154" s="3">
        <v>139</v>
      </c>
      <c r="AJ7154" s="3" t="s">
        <v>213</v>
      </c>
      <c r="AK7154" s="3">
        <v>4</v>
      </c>
      <c r="AL7154" s="3">
        <v>0</v>
      </c>
    </row>
    <row r="7155" spans="31:38" x14ac:dyDescent="0.25">
      <c r="AE7155" s="3" t="str">
        <f t="shared" si="189"/>
        <v>RA_584_139_4_202526</v>
      </c>
      <c r="AF7155" s="3">
        <v>202526</v>
      </c>
      <c r="AG7155" s="3" t="s">
        <v>193</v>
      </c>
      <c r="AH7155" s="3">
        <v>584</v>
      </c>
      <c r="AI7155" s="3">
        <v>139</v>
      </c>
      <c r="AJ7155" s="3" t="s">
        <v>213</v>
      </c>
      <c r="AK7155" s="3">
        <v>4</v>
      </c>
      <c r="AL7155" s="3">
        <v>0</v>
      </c>
    </row>
    <row r="7156" spans="31:38" x14ac:dyDescent="0.25">
      <c r="AE7156" s="3" t="str">
        <f t="shared" si="189"/>
        <v>RA_512_139_4_202526</v>
      </c>
      <c r="AF7156" s="3">
        <v>202526</v>
      </c>
      <c r="AG7156" s="3" t="s">
        <v>193</v>
      </c>
      <c r="AH7156" s="3">
        <v>512</v>
      </c>
      <c r="AI7156" s="3">
        <v>139</v>
      </c>
      <c r="AJ7156" s="3" t="s">
        <v>213</v>
      </c>
      <c r="AK7156" s="3">
        <v>4</v>
      </c>
      <c r="AL7156" s="3">
        <v>0</v>
      </c>
    </row>
    <row r="7157" spans="31:38" x14ac:dyDescent="0.25">
      <c r="AE7157" s="3" t="str">
        <f t="shared" si="189"/>
        <v>RA_542_139_4_202526</v>
      </c>
      <c r="AF7157" s="3">
        <v>202526</v>
      </c>
      <c r="AG7157" s="3" t="s">
        <v>193</v>
      </c>
      <c r="AH7157" s="3">
        <v>542</v>
      </c>
      <c r="AI7157" s="3">
        <v>139</v>
      </c>
      <c r="AJ7157" s="3" t="s">
        <v>213</v>
      </c>
      <c r="AK7157" s="3">
        <v>4</v>
      </c>
      <c r="AL7157" s="3">
        <v>0</v>
      </c>
    </row>
    <row r="7158" spans="31:38" x14ac:dyDescent="0.25">
      <c r="AE7158" s="3" t="str">
        <f t="shared" si="189"/>
        <v>RA_514_139_4_202526</v>
      </c>
      <c r="AF7158" s="3">
        <v>202526</v>
      </c>
      <c r="AG7158" s="3" t="s">
        <v>193</v>
      </c>
      <c r="AH7158" s="3">
        <v>514</v>
      </c>
      <c r="AI7158" s="3">
        <v>139</v>
      </c>
      <c r="AJ7158" s="3" t="s">
        <v>213</v>
      </c>
      <c r="AK7158" s="3">
        <v>4</v>
      </c>
      <c r="AL7158" s="3">
        <v>0</v>
      </c>
    </row>
    <row r="7159" spans="31:38" x14ac:dyDescent="0.25">
      <c r="AE7159" s="3" t="str">
        <f t="shared" si="189"/>
        <v>RA_516_139_4_202526</v>
      </c>
      <c r="AF7159" s="3">
        <v>202526</v>
      </c>
      <c r="AG7159" s="3" t="s">
        <v>193</v>
      </c>
      <c r="AH7159" s="3">
        <v>516</v>
      </c>
      <c r="AI7159" s="3">
        <v>139</v>
      </c>
      <c r="AJ7159" s="3" t="s">
        <v>213</v>
      </c>
      <c r="AK7159" s="3">
        <v>4</v>
      </c>
      <c r="AL7159" s="3">
        <v>5305</v>
      </c>
    </row>
    <row r="7160" spans="31:38" x14ac:dyDescent="0.25">
      <c r="AE7160" s="3" t="str">
        <f t="shared" si="189"/>
        <v>RA_518_139_4_202526</v>
      </c>
      <c r="AF7160" s="3">
        <v>202526</v>
      </c>
      <c r="AG7160" s="3" t="s">
        <v>193</v>
      </c>
      <c r="AH7160" s="3">
        <v>518</v>
      </c>
      <c r="AI7160" s="3">
        <v>139</v>
      </c>
      <c r="AJ7160" s="3" t="s">
        <v>213</v>
      </c>
      <c r="AK7160" s="3">
        <v>4</v>
      </c>
      <c r="AL7160" s="3">
        <v>0</v>
      </c>
    </row>
    <row r="7161" spans="31:38" x14ac:dyDescent="0.25">
      <c r="AE7161" s="3" t="str">
        <f t="shared" si="189"/>
        <v>RA_520_139_4_202526</v>
      </c>
      <c r="AF7161" s="3">
        <v>202526</v>
      </c>
      <c r="AG7161" s="3" t="s">
        <v>193</v>
      </c>
      <c r="AH7161" s="3">
        <v>520</v>
      </c>
      <c r="AI7161" s="3">
        <v>139</v>
      </c>
      <c r="AJ7161" s="3" t="s">
        <v>213</v>
      </c>
      <c r="AK7161" s="3">
        <v>4</v>
      </c>
      <c r="AL7161" s="3">
        <v>0</v>
      </c>
    </row>
    <row r="7162" spans="31:38" x14ac:dyDescent="0.25">
      <c r="AE7162" s="3" t="str">
        <f t="shared" si="189"/>
        <v>RA_522_139_4_202526</v>
      </c>
      <c r="AF7162" s="3">
        <v>202526</v>
      </c>
      <c r="AG7162" s="3" t="s">
        <v>193</v>
      </c>
      <c r="AH7162" s="3">
        <v>522</v>
      </c>
      <c r="AI7162" s="3">
        <v>139</v>
      </c>
      <c r="AJ7162" s="3" t="s">
        <v>213</v>
      </c>
      <c r="AK7162" s="3">
        <v>4</v>
      </c>
      <c r="AL7162" s="3">
        <v>5328.9390000000003</v>
      </c>
    </row>
    <row r="7163" spans="31:38" x14ac:dyDescent="0.25">
      <c r="AE7163" s="3" t="str">
        <f t="shared" si="189"/>
        <v>RA_524_139_4_202526</v>
      </c>
      <c r="AF7163" s="3">
        <v>202526</v>
      </c>
      <c r="AG7163" s="3" t="s">
        <v>193</v>
      </c>
      <c r="AH7163" s="3">
        <v>524</v>
      </c>
      <c r="AI7163" s="3">
        <v>139</v>
      </c>
      <c r="AJ7163" s="3" t="s">
        <v>213</v>
      </c>
      <c r="AK7163" s="3">
        <v>4</v>
      </c>
      <c r="AL7163" s="3">
        <v>0</v>
      </c>
    </row>
    <row r="7164" spans="31:38" x14ac:dyDescent="0.25">
      <c r="AE7164" s="3" t="str">
        <f t="shared" si="189"/>
        <v>RA_540_139_4_202526</v>
      </c>
      <c r="AF7164" s="3">
        <v>202526</v>
      </c>
      <c r="AG7164" s="3" t="s">
        <v>193</v>
      </c>
      <c r="AH7164" s="3">
        <v>540</v>
      </c>
      <c r="AI7164" s="3">
        <v>139</v>
      </c>
      <c r="AJ7164" s="3" t="s">
        <v>213</v>
      </c>
      <c r="AK7164" s="3">
        <v>4</v>
      </c>
      <c r="AL7164" s="3">
        <v>0</v>
      </c>
    </row>
    <row r="7165" spans="31:38" x14ac:dyDescent="0.25">
      <c r="AE7165" s="3" t="str">
        <f t="shared" si="189"/>
        <v>RA_528_139_4_202526</v>
      </c>
      <c r="AF7165" s="3">
        <v>202526</v>
      </c>
      <c r="AG7165" s="3" t="s">
        <v>193</v>
      </c>
      <c r="AH7165" s="3">
        <v>528</v>
      </c>
      <c r="AI7165" s="3">
        <v>139</v>
      </c>
      <c r="AJ7165" s="3" t="s">
        <v>213</v>
      </c>
      <c r="AK7165" s="3">
        <v>4</v>
      </c>
      <c r="AL7165" s="3">
        <v>0</v>
      </c>
    </row>
    <row r="7166" spans="31:38" x14ac:dyDescent="0.25">
      <c r="AE7166" s="3" t="str">
        <f t="shared" si="189"/>
        <v>RA_530_139_4_202526</v>
      </c>
      <c r="AF7166" s="3">
        <v>202526</v>
      </c>
      <c r="AG7166" s="3" t="s">
        <v>193</v>
      </c>
      <c r="AH7166" s="3">
        <v>530</v>
      </c>
      <c r="AI7166" s="3">
        <v>139</v>
      </c>
      <c r="AJ7166" s="3" t="s">
        <v>213</v>
      </c>
      <c r="AK7166" s="3">
        <v>4</v>
      </c>
      <c r="AL7166" s="3">
        <v>0</v>
      </c>
    </row>
    <row r="7167" spans="31:38" x14ac:dyDescent="0.25">
      <c r="AE7167" s="3" t="str">
        <f t="shared" si="189"/>
        <v>RA_532_139_4_202526</v>
      </c>
      <c r="AF7167" s="3">
        <v>202526</v>
      </c>
      <c r="AG7167" s="3" t="s">
        <v>193</v>
      </c>
      <c r="AH7167" s="3">
        <v>532</v>
      </c>
      <c r="AI7167" s="3">
        <v>139</v>
      </c>
      <c r="AJ7167" s="3" t="s">
        <v>213</v>
      </c>
      <c r="AK7167" s="3">
        <v>4</v>
      </c>
      <c r="AL7167" s="3">
        <v>0</v>
      </c>
    </row>
    <row r="7168" spans="31:38" x14ac:dyDescent="0.25">
      <c r="AE7168" s="3" t="str">
        <f t="shared" si="189"/>
        <v>RA_534_139_4_202526</v>
      </c>
      <c r="AF7168" s="3">
        <v>202526</v>
      </c>
      <c r="AG7168" s="3" t="s">
        <v>193</v>
      </c>
      <c r="AH7168" s="3">
        <v>534</v>
      </c>
      <c r="AI7168" s="3">
        <v>139</v>
      </c>
      <c r="AJ7168" s="3" t="s">
        <v>213</v>
      </c>
      <c r="AK7168" s="3">
        <v>4</v>
      </c>
      <c r="AL7168" s="3">
        <v>0</v>
      </c>
    </row>
    <row r="7169" spans="31:38" x14ac:dyDescent="0.25">
      <c r="AE7169" s="3" t="str">
        <f t="shared" si="189"/>
        <v>RA_536_139_4_202526</v>
      </c>
      <c r="AF7169" s="3">
        <v>202526</v>
      </c>
      <c r="AG7169" s="3" t="s">
        <v>193</v>
      </c>
      <c r="AH7169" s="3">
        <v>536</v>
      </c>
      <c r="AI7169" s="3">
        <v>139</v>
      </c>
      <c r="AJ7169" s="3" t="s">
        <v>213</v>
      </c>
      <c r="AK7169" s="3">
        <v>4</v>
      </c>
      <c r="AL7169" s="3">
        <v>2841.11</v>
      </c>
    </row>
    <row r="7170" spans="31:38" x14ac:dyDescent="0.25">
      <c r="AE7170" s="3" t="str">
        <f t="shared" si="189"/>
        <v>RA_538_139_4_202526</v>
      </c>
      <c r="AF7170" s="3">
        <v>202526</v>
      </c>
      <c r="AG7170" s="3" t="s">
        <v>193</v>
      </c>
      <c r="AH7170" s="3">
        <v>538</v>
      </c>
      <c r="AI7170" s="3">
        <v>139</v>
      </c>
      <c r="AJ7170" s="3" t="s">
        <v>213</v>
      </c>
      <c r="AK7170" s="3">
        <v>4</v>
      </c>
      <c r="AL7170" s="3">
        <v>0</v>
      </c>
    </row>
    <row r="7171" spans="31:38" x14ac:dyDescent="0.25">
      <c r="AE7171" s="3" t="str">
        <f t="shared" si="189"/>
        <v>RA_526_139_4_202526</v>
      </c>
      <c r="AF7171" s="3">
        <v>202526</v>
      </c>
      <c r="AG7171" s="3" t="s">
        <v>193</v>
      </c>
      <c r="AH7171" s="3">
        <v>526</v>
      </c>
      <c r="AI7171" s="3">
        <v>139</v>
      </c>
      <c r="AJ7171" s="3" t="s">
        <v>213</v>
      </c>
      <c r="AK7171" s="3">
        <v>4</v>
      </c>
      <c r="AL7171" s="3">
        <v>510</v>
      </c>
    </row>
    <row r="7172" spans="31:38" x14ac:dyDescent="0.25">
      <c r="AE7172" s="3" t="str">
        <f t="shared" ref="AE7172:AE7235" si="190">AG7172&amp;"_"&amp;AH7172&amp;"_"&amp;AI7172&amp;"_"&amp;AK7172&amp;"_"&amp;AF7172</f>
        <v>RA_574_140_4_202425</v>
      </c>
      <c r="AF7172" s="3">
        <v>202425</v>
      </c>
      <c r="AG7172" s="3" t="s">
        <v>193</v>
      </c>
      <c r="AH7172" s="3">
        <v>574</v>
      </c>
      <c r="AI7172" s="3">
        <v>140</v>
      </c>
      <c r="AJ7172" s="3" t="s">
        <v>214</v>
      </c>
      <c r="AK7172" s="3">
        <v>4</v>
      </c>
      <c r="AL7172" s="3">
        <v>0</v>
      </c>
    </row>
    <row r="7173" spans="31:38" x14ac:dyDescent="0.25">
      <c r="AE7173" s="3" t="str">
        <f t="shared" si="190"/>
        <v>RA_530_140_4_202425</v>
      </c>
      <c r="AF7173" s="3">
        <v>202425</v>
      </c>
      <c r="AG7173" s="3" t="s">
        <v>193</v>
      </c>
      <c r="AH7173" s="3">
        <v>530</v>
      </c>
      <c r="AI7173" s="3">
        <v>140</v>
      </c>
      <c r="AJ7173" s="3" t="s">
        <v>214</v>
      </c>
      <c r="AK7173" s="3">
        <v>4</v>
      </c>
      <c r="AL7173" s="3">
        <v>0</v>
      </c>
    </row>
    <row r="7174" spans="31:38" x14ac:dyDescent="0.25">
      <c r="AE7174" s="3" t="str">
        <f t="shared" si="190"/>
        <v>RA_586_140_4_202425</v>
      </c>
      <c r="AF7174" s="3">
        <v>202425</v>
      </c>
      <c r="AG7174" s="3" t="s">
        <v>193</v>
      </c>
      <c r="AH7174" s="3">
        <v>586</v>
      </c>
      <c r="AI7174" s="3">
        <v>140</v>
      </c>
      <c r="AJ7174" s="3" t="s">
        <v>214</v>
      </c>
      <c r="AK7174" s="3">
        <v>4</v>
      </c>
      <c r="AL7174" s="3">
        <v>0</v>
      </c>
    </row>
    <row r="7175" spans="31:38" x14ac:dyDescent="0.25">
      <c r="AE7175" s="3" t="str">
        <f t="shared" si="190"/>
        <v>RA_584_140_4_202425</v>
      </c>
      <c r="AF7175" s="3">
        <v>202425</v>
      </c>
      <c r="AG7175" s="3" t="s">
        <v>193</v>
      </c>
      <c r="AH7175" s="3">
        <v>584</v>
      </c>
      <c r="AI7175" s="3">
        <v>140</v>
      </c>
      <c r="AJ7175" s="3" t="s">
        <v>214</v>
      </c>
      <c r="AK7175" s="3">
        <v>4</v>
      </c>
      <c r="AL7175" s="3">
        <v>0</v>
      </c>
    </row>
    <row r="7176" spans="31:38" x14ac:dyDescent="0.25">
      <c r="AE7176" s="3" t="str">
        <f t="shared" si="190"/>
        <v>RA_576_140_4_202425</v>
      </c>
      <c r="AF7176" s="3">
        <v>202425</v>
      </c>
      <c r="AG7176" s="3" t="s">
        <v>193</v>
      </c>
      <c r="AH7176" s="3">
        <v>576</v>
      </c>
      <c r="AI7176" s="3">
        <v>140</v>
      </c>
      <c r="AJ7176" s="3" t="s">
        <v>214</v>
      </c>
      <c r="AK7176" s="3">
        <v>4</v>
      </c>
      <c r="AL7176" s="3">
        <v>100</v>
      </c>
    </row>
    <row r="7177" spans="31:38" x14ac:dyDescent="0.25">
      <c r="AE7177" s="3" t="str">
        <f t="shared" si="190"/>
        <v>RA_572_140_4_202425</v>
      </c>
      <c r="AF7177" s="3">
        <v>202425</v>
      </c>
      <c r="AG7177" s="3" t="s">
        <v>193</v>
      </c>
      <c r="AH7177" s="3">
        <v>572</v>
      </c>
      <c r="AI7177" s="3">
        <v>140</v>
      </c>
      <c r="AJ7177" s="3" t="s">
        <v>214</v>
      </c>
      <c r="AK7177" s="3">
        <v>4</v>
      </c>
      <c r="AL7177" s="3">
        <v>0</v>
      </c>
    </row>
    <row r="7178" spans="31:38" x14ac:dyDescent="0.25">
      <c r="AE7178" s="3" t="str">
        <f t="shared" si="190"/>
        <v>RA_568_140_4_202425</v>
      </c>
      <c r="AF7178" s="3">
        <v>202425</v>
      </c>
      <c r="AG7178" s="3" t="s">
        <v>193</v>
      </c>
      <c r="AH7178" s="3">
        <v>568</v>
      </c>
      <c r="AI7178" s="3">
        <v>140</v>
      </c>
      <c r="AJ7178" s="3" t="s">
        <v>214</v>
      </c>
      <c r="AK7178" s="3">
        <v>4</v>
      </c>
      <c r="AL7178" s="3">
        <v>0</v>
      </c>
    </row>
    <row r="7179" spans="31:38" x14ac:dyDescent="0.25">
      <c r="AE7179" s="3" t="str">
        <f t="shared" si="190"/>
        <v>RA_566_140_4_202425</v>
      </c>
      <c r="AF7179" s="3">
        <v>202425</v>
      </c>
      <c r="AG7179" s="3" t="s">
        <v>193</v>
      </c>
      <c r="AH7179" s="3">
        <v>566</v>
      </c>
      <c r="AI7179" s="3">
        <v>140</v>
      </c>
      <c r="AJ7179" s="3" t="s">
        <v>214</v>
      </c>
      <c r="AK7179" s="3">
        <v>4</v>
      </c>
      <c r="AL7179" s="3">
        <v>0</v>
      </c>
    </row>
    <row r="7180" spans="31:38" x14ac:dyDescent="0.25">
      <c r="AE7180" s="3" t="str">
        <f t="shared" si="190"/>
        <v>RA_564_140_4_202425</v>
      </c>
      <c r="AF7180" s="3">
        <v>202425</v>
      </c>
      <c r="AG7180" s="3" t="s">
        <v>193</v>
      </c>
      <c r="AH7180" s="3">
        <v>564</v>
      </c>
      <c r="AI7180" s="3">
        <v>140</v>
      </c>
      <c r="AJ7180" s="3" t="s">
        <v>214</v>
      </c>
      <c r="AK7180" s="3">
        <v>4</v>
      </c>
      <c r="AL7180" s="3">
        <v>0</v>
      </c>
    </row>
    <row r="7181" spans="31:38" x14ac:dyDescent="0.25">
      <c r="AE7181" s="3" t="str">
        <f t="shared" si="190"/>
        <v>RA_562_140_4_202425</v>
      </c>
      <c r="AF7181" s="3">
        <v>202425</v>
      </c>
      <c r="AG7181" s="3" t="s">
        <v>193</v>
      </c>
      <c r="AH7181" s="3">
        <v>562</v>
      </c>
      <c r="AI7181" s="3">
        <v>140</v>
      </c>
      <c r="AJ7181" s="3" t="s">
        <v>214</v>
      </c>
      <c r="AK7181" s="3">
        <v>4</v>
      </c>
      <c r="AL7181" s="3">
        <v>0</v>
      </c>
    </row>
    <row r="7182" spans="31:38" x14ac:dyDescent="0.25">
      <c r="AE7182" s="3" t="str">
        <f t="shared" si="190"/>
        <v>RA_552_140_4_202425</v>
      </c>
      <c r="AF7182" s="3">
        <v>202425</v>
      </c>
      <c r="AG7182" s="3" t="s">
        <v>193</v>
      </c>
      <c r="AH7182" s="3">
        <v>552</v>
      </c>
      <c r="AI7182" s="3">
        <v>140</v>
      </c>
      <c r="AJ7182" s="3" t="s">
        <v>214</v>
      </c>
      <c r="AK7182" s="3">
        <v>4</v>
      </c>
      <c r="AL7182" s="3">
        <v>0</v>
      </c>
    </row>
    <row r="7183" spans="31:38" x14ac:dyDescent="0.25">
      <c r="AE7183" s="3" t="str">
        <f t="shared" si="190"/>
        <v>RA_536_140_4_202425</v>
      </c>
      <c r="AF7183" s="3">
        <v>202425</v>
      </c>
      <c r="AG7183" s="3" t="s">
        <v>193</v>
      </c>
      <c r="AH7183" s="3">
        <v>536</v>
      </c>
      <c r="AI7183" s="3">
        <v>140</v>
      </c>
      <c r="AJ7183" s="3" t="s">
        <v>214</v>
      </c>
      <c r="AK7183" s="3">
        <v>4</v>
      </c>
      <c r="AL7183" s="3">
        <v>0</v>
      </c>
    </row>
    <row r="7184" spans="31:38" x14ac:dyDescent="0.25">
      <c r="AE7184" s="3" t="str">
        <f t="shared" si="190"/>
        <v>RA_582_140_4_202425</v>
      </c>
      <c r="AF7184" s="3">
        <v>202425</v>
      </c>
      <c r="AG7184" s="3" t="s">
        <v>193</v>
      </c>
      <c r="AH7184" s="3">
        <v>582</v>
      </c>
      <c r="AI7184" s="3">
        <v>140</v>
      </c>
      <c r="AJ7184" s="3" t="s">
        <v>214</v>
      </c>
      <c r="AK7184" s="3">
        <v>4</v>
      </c>
      <c r="AL7184" s="3">
        <v>0</v>
      </c>
    </row>
    <row r="7185" spans="31:38" x14ac:dyDescent="0.25">
      <c r="AE7185" s="3" t="str">
        <f t="shared" si="190"/>
        <v>RA_550_140_4_202425</v>
      </c>
      <c r="AF7185" s="3">
        <v>202425</v>
      </c>
      <c r="AG7185" s="3" t="s">
        <v>193</v>
      </c>
      <c r="AH7185" s="3">
        <v>550</v>
      </c>
      <c r="AI7185" s="3">
        <v>140</v>
      </c>
      <c r="AJ7185" s="3" t="s">
        <v>214</v>
      </c>
      <c r="AK7185" s="3">
        <v>4</v>
      </c>
      <c r="AL7185" s="3">
        <v>0</v>
      </c>
    </row>
    <row r="7186" spans="31:38" x14ac:dyDescent="0.25">
      <c r="AE7186" s="3" t="str">
        <f t="shared" si="190"/>
        <v>RA_532_140_4_202425</v>
      </c>
      <c r="AF7186" s="3">
        <v>202425</v>
      </c>
      <c r="AG7186" s="3" t="s">
        <v>193</v>
      </c>
      <c r="AH7186" s="3">
        <v>532</v>
      </c>
      <c r="AI7186" s="3">
        <v>140</v>
      </c>
      <c r="AJ7186" s="3" t="s">
        <v>214</v>
      </c>
      <c r="AK7186" s="3">
        <v>4</v>
      </c>
      <c r="AL7186" s="3">
        <v>0</v>
      </c>
    </row>
    <row r="7187" spans="31:38" x14ac:dyDescent="0.25">
      <c r="AE7187" s="3" t="str">
        <f t="shared" si="190"/>
        <v>RA_534_140_4_202425</v>
      </c>
      <c r="AF7187" s="3">
        <v>202425</v>
      </c>
      <c r="AG7187" s="3" t="s">
        <v>193</v>
      </c>
      <c r="AH7187" s="3">
        <v>534</v>
      </c>
      <c r="AI7187" s="3">
        <v>140</v>
      </c>
      <c r="AJ7187" s="3" t="s">
        <v>214</v>
      </c>
      <c r="AK7187" s="3">
        <v>4</v>
      </c>
      <c r="AL7187" s="3">
        <v>0</v>
      </c>
    </row>
    <row r="7188" spans="31:38" x14ac:dyDescent="0.25">
      <c r="AE7188" s="3" t="str">
        <f t="shared" si="190"/>
        <v>RA_538_140_4_202425</v>
      </c>
      <c r="AF7188" s="3">
        <v>202425</v>
      </c>
      <c r="AG7188" s="3" t="s">
        <v>193</v>
      </c>
      <c r="AH7188" s="3">
        <v>538</v>
      </c>
      <c r="AI7188" s="3">
        <v>140</v>
      </c>
      <c r="AJ7188" s="3" t="s">
        <v>214</v>
      </c>
      <c r="AK7188" s="3">
        <v>4</v>
      </c>
      <c r="AL7188" s="3">
        <v>0</v>
      </c>
    </row>
    <row r="7189" spans="31:38" x14ac:dyDescent="0.25">
      <c r="AE7189" s="3" t="str">
        <f t="shared" si="190"/>
        <v>RA_540_140_4_202425</v>
      </c>
      <c r="AF7189" s="3">
        <v>202425</v>
      </c>
      <c r="AG7189" s="3" t="s">
        <v>193</v>
      </c>
      <c r="AH7189" s="3">
        <v>540</v>
      </c>
      <c r="AI7189" s="3">
        <v>140</v>
      </c>
      <c r="AJ7189" s="3" t="s">
        <v>214</v>
      </c>
      <c r="AK7189" s="3">
        <v>4</v>
      </c>
      <c r="AL7189" s="3">
        <v>0</v>
      </c>
    </row>
    <row r="7190" spans="31:38" x14ac:dyDescent="0.25">
      <c r="AE7190" s="3" t="str">
        <f t="shared" si="190"/>
        <v>RA_542_140_4_202425</v>
      </c>
      <c r="AF7190" s="3">
        <v>202425</v>
      </c>
      <c r="AG7190" s="3" t="s">
        <v>193</v>
      </c>
      <c r="AH7190" s="3">
        <v>542</v>
      </c>
      <c r="AI7190" s="3">
        <v>140</v>
      </c>
      <c r="AJ7190" s="3" t="s">
        <v>214</v>
      </c>
      <c r="AK7190" s="3">
        <v>4</v>
      </c>
      <c r="AL7190" s="3">
        <v>0</v>
      </c>
    </row>
    <row r="7191" spans="31:38" x14ac:dyDescent="0.25">
      <c r="AE7191" s="3" t="str">
        <f t="shared" si="190"/>
        <v>RA_544_140_4_202425</v>
      </c>
      <c r="AF7191" s="3">
        <v>202425</v>
      </c>
      <c r="AG7191" s="3" t="s">
        <v>193</v>
      </c>
      <c r="AH7191" s="3">
        <v>544</v>
      </c>
      <c r="AI7191" s="3">
        <v>140</v>
      </c>
      <c r="AJ7191" s="3" t="s">
        <v>214</v>
      </c>
      <c r="AK7191" s="3">
        <v>4</v>
      </c>
      <c r="AL7191" s="3">
        <v>0</v>
      </c>
    </row>
    <row r="7192" spans="31:38" x14ac:dyDescent="0.25">
      <c r="AE7192" s="3" t="str">
        <f t="shared" si="190"/>
        <v>RA_545_140_4_202425</v>
      </c>
      <c r="AF7192" s="3">
        <v>202425</v>
      </c>
      <c r="AG7192" s="3" t="s">
        <v>193</v>
      </c>
      <c r="AH7192" s="3">
        <v>545</v>
      </c>
      <c r="AI7192" s="3">
        <v>140</v>
      </c>
      <c r="AJ7192" s="3" t="s">
        <v>214</v>
      </c>
      <c r="AK7192" s="3">
        <v>4</v>
      </c>
      <c r="AL7192" s="3">
        <v>0</v>
      </c>
    </row>
    <row r="7193" spans="31:38" x14ac:dyDescent="0.25">
      <c r="AE7193" s="3" t="str">
        <f t="shared" si="190"/>
        <v>RA_546_140_4_202425</v>
      </c>
      <c r="AF7193" s="3">
        <v>202425</v>
      </c>
      <c r="AG7193" s="3" t="s">
        <v>193</v>
      </c>
      <c r="AH7193" s="3">
        <v>546</v>
      </c>
      <c r="AI7193" s="3">
        <v>140</v>
      </c>
      <c r="AJ7193" s="3" t="s">
        <v>214</v>
      </c>
      <c r="AK7193" s="3">
        <v>4</v>
      </c>
      <c r="AL7193" s="3">
        <v>0</v>
      </c>
    </row>
    <row r="7194" spans="31:38" x14ac:dyDescent="0.25">
      <c r="AE7194" s="3" t="str">
        <f t="shared" si="190"/>
        <v>RA_548_140_4_202425</v>
      </c>
      <c r="AF7194" s="3">
        <v>202425</v>
      </c>
      <c r="AG7194" s="3" t="s">
        <v>193</v>
      </c>
      <c r="AH7194" s="3">
        <v>548</v>
      </c>
      <c r="AI7194" s="3">
        <v>140</v>
      </c>
      <c r="AJ7194" s="3" t="s">
        <v>214</v>
      </c>
      <c r="AK7194" s="3">
        <v>4</v>
      </c>
      <c r="AL7194" s="3">
        <v>0</v>
      </c>
    </row>
    <row r="7195" spans="31:38" x14ac:dyDescent="0.25">
      <c r="AE7195" s="3" t="str">
        <f t="shared" si="190"/>
        <v>RA_528_140_4_202425</v>
      </c>
      <c r="AF7195" s="3">
        <v>202425</v>
      </c>
      <c r="AG7195" s="3" t="s">
        <v>193</v>
      </c>
      <c r="AH7195" s="3">
        <v>528</v>
      </c>
      <c r="AI7195" s="3">
        <v>140</v>
      </c>
      <c r="AJ7195" s="3" t="s">
        <v>214</v>
      </c>
      <c r="AK7195" s="3">
        <v>4</v>
      </c>
      <c r="AL7195" s="3">
        <v>0</v>
      </c>
    </row>
    <row r="7196" spans="31:38" x14ac:dyDescent="0.25">
      <c r="AE7196" s="3" t="str">
        <f t="shared" si="190"/>
        <v>RA_526_140_4_202425</v>
      </c>
      <c r="AF7196" s="3">
        <v>202425</v>
      </c>
      <c r="AG7196" s="3" t="s">
        <v>193</v>
      </c>
      <c r="AH7196" s="3">
        <v>526</v>
      </c>
      <c r="AI7196" s="3">
        <v>140</v>
      </c>
      <c r="AJ7196" s="3" t="s">
        <v>214</v>
      </c>
      <c r="AK7196" s="3">
        <v>4</v>
      </c>
      <c r="AL7196" s="3">
        <v>0</v>
      </c>
    </row>
    <row r="7197" spans="31:38" x14ac:dyDescent="0.25">
      <c r="AE7197" s="3" t="str">
        <f t="shared" si="190"/>
        <v>RA_524_140_4_202425</v>
      </c>
      <c r="AF7197" s="3">
        <v>202425</v>
      </c>
      <c r="AG7197" s="3" t="s">
        <v>193</v>
      </c>
      <c r="AH7197" s="3">
        <v>524</v>
      </c>
      <c r="AI7197" s="3">
        <v>140</v>
      </c>
      <c r="AJ7197" s="3" t="s">
        <v>214</v>
      </c>
      <c r="AK7197" s="3">
        <v>4</v>
      </c>
      <c r="AL7197" s="3">
        <v>0</v>
      </c>
    </row>
    <row r="7198" spans="31:38" x14ac:dyDescent="0.25">
      <c r="AE7198" s="3" t="str">
        <f t="shared" si="190"/>
        <v>RA_522_140_4_202425</v>
      </c>
      <c r="AF7198" s="3">
        <v>202425</v>
      </c>
      <c r="AG7198" s="3" t="s">
        <v>193</v>
      </c>
      <c r="AH7198" s="3">
        <v>522</v>
      </c>
      <c r="AI7198" s="3">
        <v>140</v>
      </c>
      <c r="AJ7198" s="3" t="s">
        <v>214</v>
      </c>
      <c r="AK7198" s="3">
        <v>4</v>
      </c>
      <c r="AL7198" s="3">
        <v>0</v>
      </c>
    </row>
    <row r="7199" spans="31:38" x14ac:dyDescent="0.25">
      <c r="AE7199" s="3" t="str">
        <f t="shared" si="190"/>
        <v>RA_520_140_4_202425</v>
      </c>
      <c r="AF7199" s="3">
        <v>202425</v>
      </c>
      <c r="AG7199" s="3" t="s">
        <v>193</v>
      </c>
      <c r="AH7199" s="3">
        <v>520</v>
      </c>
      <c r="AI7199" s="3">
        <v>140</v>
      </c>
      <c r="AJ7199" s="3" t="s">
        <v>214</v>
      </c>
      <c r="AK7199" s="3">
        <v>4</v>
      </c>
      <c r="AL7199" s="3">
        <v>1130.0039999999999</v>
      </c>
    </row>
    <row r="7200" spans="31:38" x14ac:dyDescent="0.25">
      <c r="AE7200" s="3" t="str">
        <f t="shared" si="190"/>
        <v>RA_518_140_4_202425</v>
      </c>
      <c r="AF7200" s="3">
        <v>202425</v>
      </c>
      <c r="AG7200" s="3" t="s">
        <v>193</v>
      </c>
      <c r="AH7200" s="3">
        <v>518</v>
      </c>
      <c r="AI7200" s="3">
        <v>140</v>
      </c>
      <c r="AJ7200" s="3" t="s">
        <v>214</v>
      </c>
      <c r="AK7200" s="3">
        <v>4</v>
      </c>
      <c r="AL7200" s="3">
        <v>0</v>
      </c>
    </row>
    <row r="7201" spans="31:38" x14ac:dyDescent="0.25">
      <c r="AE7201" s="3" t="str">
        <f t="shared" si="190"/>
        <v>RA_516_140_4_202425</v>
      </c>
      <c r="AF7201" s="3">
        <v>202425</v>
      </c>
      <c r="AG7201" s="3" t="s">
        <v>193</v>
      </c>
      <c r="AH7201" s="3">
        <v>516</v>
      </c>
      <c r="AI7201" s="3">
        <v>140</v>
      </c>
      <c r="AJ7201" s="3" t="s">
        <v>214</v>
      </c>
      <c r="AK7201" s="3">
        <v>4</v>
      </c>
      <c r="AL7201" s="3">
        <v>0</v>
      </c>
    </row>
    <row r="7202" spans="31:38" x14ac:dyDescent="0.25">
      <c r="AE7202" s="3" t="str">
        <f t="shared" si="190"/>
        <v>RA_512_140_4_202425</v>
      </c>
      <c r="AF7202" s="3">
        <v>202425</v>
      </c>
      <c r="AG7202" s="3" t="s">
        <v>193</v>
      </c>
      <c r="AH7202" s="3">
        <v>512</v>
      </c>
      <c r="AI7202" s="3">
        <v>140</v>
      </c>
      <c r="AJ7202" s="3" t="s">
        <v>214</v>
      </c>
      <c r="AK7202" s="3">
        <v>4</v>
      </c>
      <c r="AL7202" s="3">
        <v>0</v>
      </c>
    </row>
    <row r="7203" spans="31:38" x14ac:dyDescent="0.25">
      <c r="AE7203" s="3" t="str">
        <f t="shared" si="190"/>
        <v>RA_514_140_4_202425</v>
      </c>
      <c r="AF7203" s="3">
        <v>202425</v>
      </c>
      <c r="AG7203" s="3" t="s">
        <v>193</v>
      </c>
      <c r="AH7203" s="3">
        <v>514</v>
      </c>
      <c r="AI7203" s="3">
        <v>140</v>
      </c>
      <c r="AJ7203" s="3" t="s">
        <v>214</v>
      </c>
      <c r="AK7203" s="3">
        <v>4</v>
      </c>
      <c r="AL7203" s="3">
        <v>0</v>
      </c>
    </row>
    <row r="7204" spans="31:38" x14ac:dyDescent="0.25">
      <c r="AE7204" s="3" t="str">
        <f t="shared" si="190"/>
        <v>RA_564_140_4_202526</v>
      </c>
      <c r="AF7204" s="3">
        <v>202526</v>
      </c>
      <c r="AG7204" s="3" t="s">
        <v>193</v>
      </c>
      <c r="AH7204" s="3">
        <v>564</v>
      </c>
      <c r="AI7204" s="3">
        <v>140</v>
      </c>
      <c r="AJ7204" s="3" t="s">
        <v>214</v>
      </c>
      <c r="AK7204" s="3">
        <v>4</v>
      </c>
      <c r="AL7204" s="3">
        <v>0</v>
      </c>
    </row>
    <row r="7205" spans="31:38" x14ac:dyDescent="0.25">
      <c r="AE7205" s="3" t="str">
        <f t="shared" si="190"/>
        <v>RA_562_140_4_202526</v>
      </c>
      <c r="AF7205" s="3">
        <v>202526</v>
      </c>
      <c r="AG7205" s="3" t="s">
        <v>193</v>
      </c>
      <c r="AH7205" s="3">
        <v>562</v>
      </c>
      <c r="AI7205" s="3">
        <v>140</v>
      </c>
      <c r="AJ7205" s="3" t="s">
        <v>214</v>
      </c>
      <c r="AK7205" s="3">
        <v>4</v>
      </c>
      <c r="AL7205" s="3">
        <v>0</v>
      </c>
    </row>
    <row r="7206" spans="31:38" x14ac:dyDescent="0.25">
      <c r="AE7206" s="3" t="str">
        <f t="shared" si="190"/>
        <v>RA_552_140_4_202526</v>
      </c>
      <c r="AF7206" s="3">
        <v>202526</v>
      </c>
      <c r="AG7206" s="3" t="s">
        <v>193</v>
      </c>
      <c r="AH7206" s="3">
        <v>552</v>
      </c>
      <c r="AI7206" s="3">
        <v>140</v>
      </c>
      <c r="AJ7206" s="3" t="s">
        <v>214</v>
      </c>
      <c r="AK7206" s="3">
        <v>4</v>
      </c>
      <c r="AL7206" s="3">
        <v>0</v>
      </c>
    </row>
    <row r="7207" spans="31:38" x14ac:dyDescent="0.25">
      <c r="AE7207" s="3" t="str">
        <f t="shared" si="190"/>
        <v>RA_550_140_4_202526</v>
      </c>
      <c r="AF7207" s="3">
        <v>202526</v>
      </c>
      <c r="AG7207" s="3" t="s">
        <v>193</v>
      </c>
      <c r="AH7207" s="3">
        <v>550</v>
      </c>
      <c r="AI7207" s="3">
        <v>140</v>
      </c>
      <c r="AJ7207" s="3" t="s">
        <v>214</v>
      </c>
      <c r="AK7207" s="3">
        <v>4</v>
      </c>
      <c r="AL7207" s="3">
        <v>0</v>
      </c>
    </row>
    <row r="7208" spans="31:38" x14ac:dyDescent="0.25">
      <c r="AE7208" s="3" t="str">
        <f t="shared" si="190"/>
        <v>RA_566_140_4_202526</v>
      </c>
      <c r="AF7208" s="3">
        <v>202526</v>
      </c>
      <c r="AG7208" s="3" t="s">
        <v>193</v>
      </c>
      <c r="AH7208" s="3">
        <v>566</v>
      </c>
      <c r="AI7208" s="3">
        <v>140</v>
      </c>
      <c r="AJ7208" s="3" t="s">
        <v>214</v>
      </c>
      <c r="AK7208" s="3">
        <v>4</v>
      </c>
      <c r="AL7208" s="3">
        <v>0</v>
      </c>
    </row>
    <row r="7209" spans="31:38" x14ac:dyDescent="0.25">
      <c r="AE7209" s="3" t="str">
        <f t="shared" si="190"/>
        <v>RA_546_140_4_202526</v>
      </c>
      <c r="AF7209" s="3">
        <v>202526</v>
      </c>
      <c r="AG7209" s="3" t="s">
        <v>193</v>
      </c>
      <c r="AH7209" s="3">
        <v>546</v>
      </c>
      <c r="AI7209" s="3">
        <v>140</v>
      </c>
      <c r="AJ7209" s="3" t="s">
        <v>214</v>
      </c>
      <c r="AK7209" s="3">
        <v>4</v>
      </c>
      <c r="AL7209" s="3">
        <v>0</v>
      </c>
    </row>
    <row r="7210" spans="31:38" x14ac:dyDescent="0.25">
      <c r="AE7210" s="3" t="str">
        <f t="shared" si="190"/>
        <v>RA_582_140_4_202526</v>
      </c>
      <c r="AF7210" s="3">
        <v>202526</v>
      </c>
      <c r="AG7210" s="3" t="s">
        <v>193</v>
      </c>
      <c r="AH7210" s="3">
        <v>582</v>
      </c>
      <c r="AI7210" s="3">
        <v>140</v>
      </c>
      <c r="AJ7210" s="3" t="s">
        <v>214</v>
      </c>
      <c r="AK7210" s="3">
        <v>4</v>
      </c>
      <c r="AL7210" s="3">
        <v>0</v>
      </c>
    </row>
    <row r="7211" spans="31:38" x14ac:dyDescent="0.25">
      <c r="AE7211" s="3" t="str">
        <f t="shared" si="190"/>
        <v>RA_548_140_4_202526</v>
      </c>
      <c r="AF7211" s="3">
        <v>202526</v>
      </c>
      <c r="AG7211" s="3" t="s">
        <v>193</v>
      </c>
      <c r="AH7211" s="3">
        <v>548</v>
      </c>
      <c r="AI7211" s="3">
        <v>140</v>
      </c>
      <c r="AJ7211" s="3" t="s">
        <v>214</v>
      </c>
      <c r="AK7211" s="3">
        <v>4</v>
      </c>
      <c r="AL7211" s="3">
        <v>0</v>
      </c>
    </row>
    <row r="7212" spans="31:38" x14ac:dyDescent="0.25">
      <c r="AE7212" s="3" t="str">
        <f t="shared" si="190"/>
        <v>RA_568_140_4_202526</v>
      </c>
      <c r="AF7212" s="3">
        <v>202526</v>
      </c>
      <c r="AG7212" s="3" t="s">
        <v>193</v>
      </c>
      <c r="AH7212" s="3">
        <v>568</v>
      </c>
      <c r="AI7212" s="3">
        <v>140</v>
      </c>
      <c r="AJ7212" s="3" t="s">
        <v>214</v>
      </c>
      <c r="AK7212" s="3">
        <v>4</v>
      </c>
      <c r="AL7212" s="3">
        <v>0</v>
      </c>
    </row>
    <row r="7213" spans="31:38" x14ac:dyDescent="0.25">
      <c r="AE7213" s="3" t="str">
        <f t="shared" si="190"/>
        <v>RA_572_140_4_202526</v>
      </c>
      <c r="AF7213" s="3">
        <v>202526</v>
      </c>
      <c r="AG7213" s="3" t="s">
        <v>193</v>
      </c>
      <c r="AH7213" s="3">
        <v>572</v>
      </c>
      <c r="AI7213" s="3">
        <v>140</v>
      </c>
      <c r="AJ7213" s="3" t="s">
        <v>214</v>
      </c>
      <c r="AK7213" s="3">
        <v>4</v>
      </c>
      <c r="AL7213" s="3">
        <v>0</v>
      </c>
    </row>
    <row r="7214" spans="31:38" x14ac:dyDescent="0.25">
      <c r="AE7214" s="3" t="str">
        <f t="shared" si="190"/>
        <v>RA_512_140_4_202526</v>
      </c>
      <c r="AF7214" s="3">
        <v>202526</v>
      </c>
      <c r="AG7214" s="3" t="s">
        <v>193</v>
      </c>
      <c r="AH7214" s="3">
        <v>512</v>
      </c>
      <c r="AI7214" s="3">
        <v>140</v>
      </c>
      <c r="AJ7214" s="3" t="s">
        <v>214</v>
      </c>
      <c r="AK7214" s="3">
        <v>4</v>
      </c>
      <c r="AL7214" s="3">
        <v>0</v>
      </c>
    </row>
    <row r="7215" spans="31:38" x14ac:dyDescent="0.25">
      <c r="AE7215" s="3" t="str">
        <f t="shared" si="190"/>
        <v>RA_576_140_4_202526</v>
      </c>
      <c r="AF7215" s="3">
        <v>202526</v>
      </c>
      <c r="AG7215" s="3" t="s">
        <v>193</v>
      </c>
      <c r="AH7215" s="3">
        <v>576</v>
      </c>
      <c r="AI7215" s="3">
        <v>140</v>
      </c>
      <c r="AJ7215" s="3" t="s">
        <v>214</v>
      </c>
      <c r="AK7215" s="3">
        <v>4</v>
      </c>
      <c r="AL7215" s="3">
        <v>0</v>
      </c>
    </row>
    <row r="7216" spans="31:38" x14ac:dyDescent="0.25">
      <c r="AE7216" s="3" t="str">
        <f t="shared" si="190"/>
        <v>RA_584_140_4_202526</v>
      </c>
      <c r="AF7216" s="3">
        <v>202526</v>
      </c>
      <c r="AG7216" s="3" t="s">
        <v>193</v>
      </c>
      <c r="AH7216" s="3">
        <v>584</v>
      </c>
      <c r="AI7216" s="3">
        <v>140</v>
      </c>
      <c r="AJ7216" s="3" t="s">
        <v>214</v>
      </c>
      <c r="AK7216" s="3">
        <v>4</v>
      </c>
      <c r="AL7216" s="3">
        <v>0</v>
      </c>
    </row>
    <row r="7217" spans="31:38" x14ac:dyDescent="0.25">
      <c r="AE7217" s="3" t="str">
        <f t="shared" si="190"/>
        <v>RA_544_140_4_202526</v>
      </c>
      <c r="AF7217" s="3">
        <v>202526</v>
      </c>
      <c r="AG7217" s="3" t="s">
        <v>193</v>
      </c>
      <c r="AH7217" s="3">
        <v>544</v>
      </c>
      <c r="AI7217" s="3">
        <v>140</v>
      </c>
      <c r="AJ7217" s="3" t="s">
        <v>214</v>
      </c>
      <c r="AK7217" s="3">
        <v>4</v>
      </c>
      <c r="AL7217" s="3">
        <v>0</v>
      </c>
    </row>
    <row r="7218" spans="31:38" x14ac:dyDescent="0.25">
      <c r="AE7218" s="3" t="str">
        <f t="shared" si="190"/>
        <v>RA_542_140_4_202526</v>
      </c>
      <c r="AF7218" s="3">
        <v>202526</v>
      </c>
      <c r="AG7218" s="3" t="s">
        <v>193</v>
      </c>
      <c r="AH7218" s="3">
        <v>542</v>
      </c>
      <c r="AI7218" s="3">
        <v>140</v>
      </c>
      <c r="AJ7218" s="3" t="s">
        <v>214</v>
      </c>
      <c r="AK7218" s="3">
        <v>4</v>
      </c>
      <c r="AL7218" s="3">
        <v>0</v>
      </c>
    </row>
    <row r="7219" spans="31:38" x14ac:dyDescent="0.25">
      <c r="AE7219" s="3" t="str">
        <f t="shared" si="190"/>
        <v>RA_574_140_4_202526</v>
      </c>
      <c r="AF7219" s="3">
        <v>202526</v>
      </c>
      <c r="AG7219" s="3" t="s">
        <v>193</v>
      </c>
      <c r="AH7219" s="3">
        <v>574</v>
      </c>
      <c r="AI7219" s="3">
        <v>140</v>
      </c>
      <c r="AJ7219" s="3" t="s">
        <v>214</v>
      </c>
      <c r="AK7219" s="3">
        <v>4</v>
      </c>
      <c r="AL7219" s="3">
        <v>0</v>
      </c>
    </row>
    <row r="7220" spans="31:38" x14ac:dyDescent="0.25">
      <c r="AE7220" s="3" t="str">
        <f t="shared" si="190"/>
        <v>RA_524_140_4_202526</v>
      </c>
      <c r="AF7220" s="3">
        <v>202526</v>
      </c>
      <c r="AG7220" s="3" t="s">
        <v>193</v>
      </c>
      <c r="AH7220" s="3">
        <v>524</v>
      </c>
      <c r="AI7220" s="3">
        <v>140</v>
      </c>
      <c r="AJ7220" s="3" t="s">
        <v>214</v>
      </c>
      <c r="AK7220" s="3">
        <v>4</v>
      </c>
      <c r="AL7220" s="3">
        <v>0</v>
      </c>
    </row>
    <row r="7221" spans="31:38" x14ac:dyDescent="0.25">
      <c r="AE7221" s="3" t="str">
        <f t="shared" si="190"/>
        <v>RA_545_140_4_202526</v>
      </c>
      <c r="AF7221" s="3">
        <v>202526</v>
      </c>
      <c r="AG7221" s="3" t="s">
        <v>193</v>
      </c>
      <c r="AH7221" s="3">
        <v>545</v>
      </c>
      <c r="AI7221" s="3">
        <v>140</v>
      </c>
      <c r="AJ7221" s="3" t="s">
        <v>214</v>
      </c>
      <c r="AK7221" s="3">
        <v>4</v>
      </c>
      <c r="AL7221" s="3">
        <v>199.57</v>
      </c>
    </row>
    <row r="7222" spans="31:38" x14ac:dyDescent="0.25">
      <c r="AE7222" s="3" t="str">
        <f t="shared" si="190"/>
        <v>RA_586_140_4_202526</v>
      </c>
      <c r="AF7222" s="3">
        <v>202526</v>
      </c>
      <c r="AG7222" s="3" t="s">
        <v>193</v>
      </c>
      <c r="AH7222" s="3">
        <v>586</v>
      </c>
      <c r="AI7222" s="3">
        <v>140</v>
      </c>
      <c r="AJ7222" s="3" t="s">
        <v>214</v>
      </c>
      <c r="AK7222" s="3">
        <v>4</v>
      </c>
      <c r="AL7222" s="3">
        <v>0</v>
      </c>
    </row>
    <row r="7223" spans="31:38" x14ac:dyDescent="0.25">
      <c r="AE7223" s="3" t="str">
        <f t="shared" si="190"/>
        <v>RA_516_140_4_202526</v>
      </c>
      <c r="AF7223" s="3">
        <v>202526</v>
      </c>
      <c r="AG7223" s="3" t="s">
        <v>193</v>
      </c>
      <c r="AH7223" s="3">
        <v>516</v>
      </c>
      <c r="AI7223" s="3">
        <v>140</v>
      </c>
      <c r="AJ7223" s="3" t="s">
        <v>214</v>
      </c>
      <c r="AK7223" s="3">
        <v>4</v>
      </c>
      <c r="AL7223" s="3">
        <v>0</v>
      </c>
    </row>
    <row r="7224" spans="31:38" x14ac:dyDescent="0.25">
      <c r="AE7224" s="3" t="str">
        <f t="shared" si="190"/>
        <v>RA_518_140_4_202526</v>
      </c>
      <c r="AF7224" s="3">
        <v>202526</v>
      </c>
      <c r="AG7224" s="3" t="s">
        <v>193</v>
      </c>
      <c r="AH7224" s="3">
        <v>518</v>
      </c>
      <c r="AI7224" s="3">
        <v>140</v>
      </c>
      <c r="AJ7224" s="3" t="s">
        <v>214</v>
      </c>
      <c r="AK7224" s="3">
        <v>4</v>
      </c>
      <c r="AL7224" s="3">
        <v>0</v>
      </c>
    </row>
    <row r="7225" spans="31:38" x14ac:dyDescent="0.25">
      <c r="AE7225" s="3" t="str">
        <f t="shared" si="190"/>
        <v>RA_522_140_4_202526</v>
      </c>
      <c r="AF7225" s="3">
        <v>202526</v>
      </c>
      <c r="AG7225" s="3" t="s">
        <v>193</v>
      </c>
      <c r="AH7225" s="3">
        <v>522</v>
      </c>
      <c r="AI7225" s="3">
        <v>140</v>
      </c>
      <c r="AJ7225" s="3" t="s">
        <v>214</v>
      </c>
      <c r="AK7225" s="3">
        <v>4</v>
      </c>
      <c r="AL7225" s="3">
        <v>0</v>
      </c>
    </row>
    <row r="7226" spans="31:38" x14ac:dyDescent="0.25">
      <c r="AE7226" s="3" t="str">
        <f t="shared" si="190"/>
        <v>RA_514_140_4_202526</v>
      </c>
      <c r="AF7226" s="3">
        <v>202526</v>
      </c>
      <c r="AG7226" s="3" t="s">
        <v>193</v>
      </c>
      <c r="AH7226" s="3">
        <v>514</v>
      </c>
      <c r="AI7226" s="3">
        <v>140</v>
      </c>
      <c r="AJ7226" s="3" t="s">
        <v>214</v>
      </c>
      <c r="AK7226" s="3">
        <v>4</v>
      </c>
      <c r="AL7226" s="3">
        <v>0</v>
      </c>
    </row>
    <row r="7227" spans="31:38" x14ac:dyDescent="0.25">
      <c r="AE7227" s="3" t="str">
        <f t="shared" si="190"/>
        <v>RA_526_140_4_202526</v>
      </c>
      <c r="AF7227" s="3">
        <v>202526</v>
      </c>
      <c r="AG7227" s="3" t="s">
        <v>193</v>
      </c>
      <c r="AH7227" s="3">
        <v>526</v>
      </c>
      <c r="AI7227" s="3">
        <v>140</v>
      </c>
      <c r="AJ7227" s="3" t="s">
        <v>214</v>
      </c>
      <c r="AK7227" s="3">
        <v>4</v>
      </c>
      <c r="AL7227" s="3">
        <v>0</v>
      </c>
    </row>
    <row r="7228" spans="31:38" x14ac:dyDescent="0.25">
      <c r="AE7228" s="3" t="str">
        <f t="shared" si="190"/>
        <v>RA_528_140_4_202526</v>
      </c>
      <c r="AF7228" s="3">
        <v>202526</v>
      </c>
      <c r="AG7228" s="3" t="s">
        <v>193</v>
      </c>
      <c r="AH7228" s="3">
        <v>528</v>
      </c>
      <c r="AI7228" s="3">
        <v>140</v>
      </c>
      <c r="AJ7228" s="3" t="s">
        <v>214</v>
      </c>
      <c r="AK7228" s="3">
        <v>4</v>
      </c>
      <c r="AL7228" s="3">
        <v>0</v>
      </c>
    </row>
    <row r="7229" spans="31:38" x14ac:dyDescent="0.25">
      <c r="AE7229" s="3" t="str">
        <f t="shared" si="190"/>
        <v>RA_530_140_4_202526</v>
      </c>
      <c r="AF7229" s="3">
        <v>202526</v>
      </c>
      <c r="AG7229" s="3" t="s">
        <v>193</v>
      </c>
      <c r="AH7229" s="3">
        <v>530</v>
      </c>
      <c r="AI7229" s="3">
        <v>140</v>
      </c>
      <c r="AJ7229" s="3" t="s">
        <v>214</v>
      </c>
      <c r="AK7229" s="3">
        <v>4</v>
      </c>
      <c r="AL7229" s="3">
        <v>0</v>
      </c>
    </row>
    <row r="7230" spans="31:38" x14ac:dyDescent="0.25">
      <c r="AE7230" s="3" t="str">
        <f t="shared" si="190"/>
        <v>RA_532_140_4_202526</v>
      </c>
      <c r="AF7230" s="3">
        <v>202526</v>
      </c>
      <c r="AG7230" s="3" t="s">
        <v>193</v>
      </c>
      <c r="AH7230" s="3">
        <v>532</v>
      </c>
      <c r="AI7230" s="3">
        <v>140</v>
      </c>
      <c r="AJ7230" s="3" t="s">
        <v>214</v>
      </c>
      <c r="AK7230" s="3">
        <v>4</v>
      </c>
      <c r="AL7230" s="3">
        <v>0</v>
      </c>
    </row>
    <row r="7231" spans="31:38" x14ac:dyDescent="0.25">
      <c r="AE7231" s="3" t="str">
        <f t="shared" si="190"/>
        <v>RA_534_140_4_202526</v>
      </c>
      <c r="AF7231" s="3">
        <v>202526</v>
      </c>
      <c r="AG7231" s="3" t="s">
        <v>193</v>
      </c>
      <c r="AH7231" s="3">
        <v>534</v>
      </c>
      <c r="AI7231" s="3">
        <v>140</v>
      </c>
      <c r="AJ7231" s="3" t="s">
        <v>214</v>
      </c>
      <c r="AK7231" s="3">
        <v>4</v>
      </c>
      <c r="AL7231" s="3">
        <v>0</v>
      </c>
    </row>
    <row r="7232" spans="31:38" x14ac:dyDescent="0.25">
      <c r="AE7232" s="3" t="str">
        <f t="shared" si="190"/>
        <v>RA_536_140_4_202526</v>
      </c>
      <c r="AF7232" s="3">
        <v>202526</v>
      </c>
      <c r="AG7232" s="3" t="s">
        <v>193</v>
      </c>
      <c r="AH7232" s="3">
        <v>536</v>
      </c>
      <c r="AI7232" s="3">
        <v>140</v>
      </c>
      <c r="AJ7232" s="3" t="s">
        <v>214</v>
      </c>
      <c r="AK7232" s="3">
        <v>4</v>
      </c>
      <c r="AL7232" s="3">
        <v>0</v>
      </c>
    </row>
    <row r="7233" spans="31:38" x14ac:dyDescent="0.25">
      <c r="AE7233" s="3" t="str">
        <f t="shared" si="190"/>
        <v>RA_538_140_4_202526</v>
      </c>
      <c r="AF7233" s="3">
        <v>202526</v>
      </c>
      <c r="AG7233" s="3" t="s">
        <v>193</v>
      </c>
      <c r="AH7233" s="3">
        <v>538</v>
      </c>
      <c r="AI7233" s="3">
        <v>140</v>
      </c>
      <c r="AJ7233" s="3" t="s">
        <v>214</v>
      </c>
      <c r="AK7233" s="3">
        <v>4</v>
      </c>
      <c r="AL7233" s="3">
        <v>0</v>
      </c>
    </row>
    <row r="7234" spans="31:38" x14ac:dyDescent="0.25">
      <c r="AE7234" s="3" t="str">
        <f t="shared" si="190"/>
        <v>RA_540_140_4_202526</v>
      </c>
      <c r="AF7234" s="3">
        <v>202526</v>
      </c>
      <c r="AG7234" s="3" t="s">
        <v>193</v>
      </c>
      <c r="AH7234" s="3">
        <v>540</v>
      </c>
      <c r="AI7234" s="3">
        <v>140</v>
      </c>
      <c r="AJ7234" s="3" t="s">
        <v>214</v>
      </c>
      <c r="AK7234" s="3">
        <v>4</v>
      </c>
      <c r="AL7234" s="3">
        <v>0</v>
      </c>
    </row>
    <row r="7235" spans="31:38" x14ac:dyDescent="0.25">
      <c r="AE7235" s="3" t="str">
        <f t="shared" si="190"/>
        <v>RA_520_140_4_202526</v>
      </c>
      <c r="AF7235" s="3">
        <v>202526</v>
      </c>
      <c r="AG7235" s="3" t="s">
        <v>193</v>
      </c>
      <c r="AH7235" s="3">
        <v>520</v>
      </c>
      <c r="AI7235" s="3">
        <v>140</v>
      </c>
      <c r="AJ7235" s="3" t="s">
        <v>214</v>
      </c>
      <c r="AK7235" s="3">
        <v>4</v>
      </c>
      <c r="AL7235" s="3">
        <v>1130.0039999999999</v>
      </c>
    </row>
    <row r="7236" spans="31:38" x14ac:dyDescent="0.25">
      <c r="AE7236" s="3" t="str">
        <f t="shared" ref="AE7236:AE7299" si="191">AG7236&amp;"_"&amp;AH7236&amp;"_"&amp;AI7236&amp;"_"&amp;AK7236&amp;"_"&amp;AF7236</f>
        <v>RA_546_141_4_202425</v>
      </c>
      <c r="AF7236" s="3">
        <v>202425</v>
      </c>
      <c r="AG7236" s="3" t="s">
        <v>193</v>
      </c>
      <c r="AH7236" s="3">
        <v>546</v>
      </c>
      <c r="AI7236" s="3">
        <v>141</v>
      </c>
      <c r="AJ7236" s="3" t="s">
        <v>111</v>
      </c>
      <c r="AK7236" s="3">
        <v>4</v>
      </c>
      <c r="AL7236" s="3">
        <v>0</v>
      </c>
    </row>
    <row r="7237" spans="31:38" x14ac:dyDescent="0.25">
      <c r="AE7237" s="3" t="str">
        <f t="shared" si="191"/>
        <v>RA_586_141_4_202425</v>
      </c>
      <c r="AF7237" s="3">
        <v>202425</v>
      </c>
      <c r="AG7237" s="3" t="s">
        <v>193</v>
      </c>
      <c r="AH7237" s="3">
        <v>586</v>
      </c>
      <c r="AI7237" s="3">
        <v>141</v>
      </c>
      <c r="AJ7237" s="3" t="s">
        <v>111</v>
      </c>
      <c r="AK7237" s="3">
        <v>4</v>
      </c>
      <c r="AL7237" s="3">
        <v>526.25900000000001</v>
      </c>
    </row>
    <row r="7238" spans="31:38" x14ac:dyDescent="0.25">
      <c r="AE7238" s="3" t="str">
        <f t="shared" si="191"/>
        <v>RA_566_141_4_202425</v>
      </c>
      <c r="AF7238" s="3">
        <v>202425</v>
      </c>
      <c r="AG7238" s="3" t="s">
        <v>193</v>
      </c>
      <c r="AH7238" s="3">
        <v>566</v>
      </c>
      <c r="AI7238" s="3">
        <v>141</v>
      </c>
      <c r="AJ7238" s="3" t="s">
        <v>111</v>
      </c>
      <c r="AK7238" s="3">
        <v>4</v>
      </c>
      <c r="AL7238" s="3">
        <v>7947</v>
      </c>
    </row>
    <row r="7239" spans="31:38" x14ac:dyDescent="0.25">
      <c r="AE7239" s="3" t="str">
        <f t="shared" si="191"/>
        <v>RA_550_141_4_202425</v>
      </c>
      <c r="AF7239" s="3">
        <v>202425</v>
      </c>
      <c r="AG7239" s="3" t="s">
        <v>193</v>
      </c>
      <c r="AH7239" s="3">
        <v>550</v>
      </c>
      <c r="AI7239" s="3">
        <v>141</v>
      </c>
      <c r="AJ7239" s="3" t="s">
        <v>111</v>
      </c>
      <c r="AK7239" s="3">
        <v>4</v>
      </c>
      <c r="AL7239" s="3">
        <v>0</v>
      </c>
    </row>
    <row r="7240" spans="31:38" x14ac:dyDescent="0.25">
      <c r="AE7240" s="3" t="str">
        <f t="shared" si="191"/>
        <v>RA_552_141_4_202425</v>
      </c>
      <c r="AF7240" s="3">
        <v>202425</v>
      </c>
      <c r="AG7240" s="3" t="s">
        <v>193</v>
      </c>
      <c r="AH7240" s="3">
        <v>552</v>
      </c>
      <c r="AI7240" s="3">
        <v>141</v>
      </c>
      <c r="AJ7240" s="3" t="s">
        <v>111</v>
      </c>
      <c r="AK7240" s="3">
        <v>4</v>
      </c>
      <c r="AL7240" s="3">
        <v>0</v>
      </c>
    </row>
    <row r="7241" spans="31:38" x14ac:dyDescent="0.25">
      <c r="AE7241" s="3" t="str">
        <f t="shared" si="191"/>
        <v>RA_562_141_4_202425</v>
      </c>
      <c r="AF7241" s="3">
        <v>202425</v>
      </c>
      <c r="AG7241" s="3" t="s">
        <v>193</v>
      </c>
      <c r="AH7241" s="3">
        <v>562</v>
      </c>
      <c r="AI7241" s="3">
        <v>141</v>
      </c>
      <c r="AJ7241" s="3" t="s">
        <v>111</v>
      </c>
      <c r="AK7241" s="3">
        <v>4</v>
      </c>
      <c r="AL7241" s="3">
        <v>2718</v>
      </c>
    </row>
    <row r="7242" spans="31:38" x14ac:dyDescent="0.25">
      <c r="AE7242" s="3" t="str">
        <f t="shared" si="191"/>
        <v>RA_564_141_4_202425</v>
      </c>
      <c r="AF7242" s="3">
        <v>202425</v>
      </c>
      <c r="AG7242" s="3" t="s">
        <v>193</v>
      </c>
      <c r="AH7242" s="3">
        <v>564</v>
      </c>
      <c r="AI7242" s="3">
        <v>141</v>
      </c>
      <c r="AJ7242" s="3" t="s">
        <v>111</v>
      </c>
      <c r="AK7242" s="3">
        <v>4</v>
      </c>
      <c r="AL7242" s="3">
        <v>7150.5</v>
      </c>
    </row>
    <row r="7243" spans="31:38" x14ac:dyDescent="0.25">
      <c r="AE7243" s="3" t="str">
        <f t="shared" si="191"/>
        <v>RA_548_141_4_202425</v>
      </c>
      <c r="AF7243" s="3">
        <v>202425</v>
      </c>
      <c r="AG7243" s="3" t="s">
        <v>193</v>
      </c>
      <c r="AH7243" s="3">
        <v>548</v>
      </c>
      <c r="AI7243" s="3">
        <v>141</v>
      </c>
      <c r="AJ7243" s="3" t="s">
        <v>111</v>
      </c>
      <c r="AK7243" s="3">
        <v>4</v>
      </c>
      <c r="AL7243" s="3">
        <v>0</v>
      </c>
    </row>
    <row r="7244" spans="31:38" x14ac:dyDescent="0.25">
      <c r="AE7244" s="3" t="str">
        <f t="shared" si="191"/>
        <v>RA_568_141_4_202425</v>
      </c>
      <c r="AF7244" s="3">
        <v>202425</v>
      </c>
      <c r="AG7244" s="3" t="s">
        <v>193</v>
      </c>
      <c r="AH7244" s="3">
        <v>568</v>
      </c>
      <c r="AI7244" s="3">
        <v>141</v>
      </c>
      <c r="AJ7244" s="3" t="s">
        <v>111</v>
      </c>
      <c r="AK7244" s="3">
        <v>4</v>
      </c>
      <c r="AL7244" s="3">
        <v>19902.678</v>
      </c>
    </row>
    <row r="7245" spans="31:38" x14ac:dyDescent="0.25">
      <c r="AE7245" s="3" t="str">
        <f t="shared" si="191"/>
        <v>RA_572_141_4_202425</v>
      </c>
      <c r="AF7245" s="3">
        <v>202425</v>
      </c>
      <c r="AG7245" s="3" t="s">
        <v>193</v>
      </c>
      <c r="AH7245" s="3">
        <v>572</v>
      </c>
      <c r="AI7245" s="3">
        <v>141</v>
      </c>
      <c r="AJ7245" s="3" t="s">
        <v>111</v>
      </c>
      <c r="AK7245" s="3">
        <v>4</v>
      </c>
      <c r="AL7245" s="3">
        <v>0</v>
      </c>
    </row>
    <row r="7246" spans="31:38" x14ac:dyDescent="0.25">
      <c r="AE7246" s="3" t="str">
        <f t="shared" si="191"/>
        <v>RA_574_141_4_202425</v>
      </c>
      <c r="AF7246" s="3">
        <v>202425</v>
      </c>
      <c r="AG7246" s="3" t="s">
        <v>193</v>
      </c>
      <c r="AH7246" s="3">
        <v>574</v>
      </c>
      <c r="AI7246" s="3">
        <v>141</v>
      </c>
      <c r="AJ7246" s="3" t="s">
        <v>111</v>
      </c>
      <c r="AK7246" s="3">
        <v>4</v>
      </c>
      <c r="AL7246" s="3">
        <v>0</v>
      </c>
    </row>
    <row r="7247" spans="31:38" x14ac:dyDescent="0.25">
      <c r="AE7247" s="3" t="str">
        <f t="shared" si="191"/>
        <v>RA_576_141_4_202425</v>
      </c>
      <c r="AF7247" s="3">
        <v>202425</v>
      </c>
      <c r="AG7247" s="3" t="s">
        <v>193</v>
      </c>
      <c r="AH7247" s="3">
        <v>576</v>
      </c>
      <c r="AI7247" s="3">
        <v>141</v>
      </c>
      <c r="AJ7247" s="3" t="s">
        <v>111</v>
      </c>
      <c r="AK7247" s="3">
        <v>4</v>
      </c>
      <c r="AL7247" s="3">
        <v>200</v>
      </c>
    </row>
    <row r="7248" spans="31:38" x14ac:dyDescent="0.25">
      <c r="AE7248" s="3" t="str">
        <f t="shared" si="191"/>
        <v>RA_584_141_4_202425</v>
      </c>
      <c r="AF7248" s="3">
        <v>202425</v>
      </c>
      <c r="AG7248" s="3" t="s">
        <v>193</v>
      </c>
      <c r="AH7248" s="3">
        <v>584</v>
      </c>
      <c r="AI7248" s="3">
        <v>141</v>
      </c>
      <c r="AJ7248" s="3" t="s">
        <v>111</v>
      </c>
      <c r="AK7248" s="3">
        <v>4</v>
      </c>
      <c r="AL7248" s="3">
        <v>0</v>
      </c>
    </row>
    <row r="7249" spans="31:38" x14ac:dyDescent="0.25">
      <c r="AE7249" s="3" t="str">
        <f t="shared" si="191"/>
        <v>RA_545_141_4_202425</v>
      </c>
      <c r="AF7249" s="3">
        <v>202425</v>
      </c>
      <c r="AG7249" s="3" t="s">
        <v>193</v>
      </c>
      <c r="AH7249" s="3">
        <v>545</v>
      </c>
      <c r="AI7249" s="3">
        <v>141</v>
      </c>
      <c r="AJ7249" s="3" t="s">
        <v>111</v>
      </c>
      <c r="AK7249" s="3">
        <v>4</v>
      </c>
      <c r="AL7249" s="3">
        <v>0</v>
      </c>
    </row>
    <row r="7250" spans="31:38" x14ac:dyDescent="0.25">
      <c r="AE7250" s="3" t="str">
        <f t="shared" si="191"/>
        <v>RA_534_141_4_202425</v>
      </c>
      <c r="AF7250" s="3">
        <v>202425</v>
      </c>
      <c r="AG7250" s="3" t="s">
        <v>193</v>
      </c>
      <c r="AH7250" s="3">
        <v>534</v>
      </c>
      <c r="AI7250" s="3">
        <v>141</v>
      </c>
      <c r="AJ7250" s="3" t="s">
        <v>111</v>
      </c>
      <c r="AK7250" s="3">
        <v>4</v>
      </c>
      <c r="AL7250" s="3">
        <v>0</v>
      </c>
    </row>
    <row r="7251" spans="31:38" x14ac:dyDescent="0.25">
      <c r="AE7251" s="3" t="str">
        <f t="shared" si="191"/>
        <v>RA_582_141_4_202425</v>
      </c>
      <c r="AF7251" s="3">
        <v>202425</v>
      </c>
      <c r="AG7251" s="3" t="s">
        <v>193</v>
      </c>
      <c r="AH7251" s="3">
        <v>582</v>
      </c>
      <c r="AI7251" s="3">
        <v>141</v>
      </c>
      <c r="AJ7251" s="3" t="s">
        <v>111</v>
      </c>
      <c r="AK7251" s="3">
        <v>4</v>
      </c>
      <c r="AL7251" s="3">
        <v>0</v>
      </c>
    </row>
    <row r="7252" spans="31:38" x14ac:dyDescent="0.25">
      <c r="AE7252" s="3" t="str">
        <f t="shared" si="191"/>
        <v>RA_516_141_4_202425</v>
      </c>
      <c r="AF7252" s="3">
        <v>202425</v>
      </c>
      <c r="AG7252" s="3" t="s">
        <v>193</v>
      </c>
      <c r="AH7252" s="3">
        <v>516</v>
      </c>
      <c r="AI7252" s="3">
        <v>141</v>
      </c>
      <c r="AJ7252" s="3" t="s">
        <v>111</v>
      </c>
      <c r="AK7252" s="3">
        <v>4</v>
      </c>
      <c r="AL7252" s="3">
        <v>0</v>
      </c>
    </row>
    <row r="7253" spans="31:38" x14ac:dyDescent="0.25">
      <c r="AE7253" s="3" t="str">
        <f t="shared" si="191"/>
        <v>RA_538_141_4_202425</v>
      </c>
      <c r="AF7253" s="3">
        <v>202425</v>
      </c>
      <c r="AG7253" s="3" t="s">
        <v>193</v>
      </c>
      <c r="AH7253" s="3">
        <v>538</v>
      </c>
      <c r="AI7253" s="3">
        <v>141</v>
      </c>
      <c r="AJ7253" s="3" t="s">
        <v>111</v>
      </c>
      <c r="AK7253" s="3">
        <v>4</v>
      </c>
      <c r="AL7253" s="3">
        <v>6547</v>
      </c>
    </row>
    <row r="7254" spans="31:38" x14ac:dyDescent="0.25">
      <c r="AE7254" s="3" t="str">
        <f t="shared" si="191"/>
        <v>RA_514_141_4_202425</v>
      </c>
      <c r="AF7254" s="3">
        <v>202425</v>
      </c>
      <c r="AG7254" s="3" t="s">
        <v>193</v>
      </c>
      <c r="AH7254" s="3">
        <v>514</v>
      </c>
      <c r="AI7254" s="3">
        <v>141</v>
      </c>
      <c r="AJ7254" s="3" t="s">
        <v>111</v>
      </c>
      <c r="AK7254" s="3">
        <v>4</v>
      </c>
      <c r="AL7254" s="3">
        <v>28266</v>
      </c>
    </row>
    <row r="7255" spans="31:38" x14ac:dyDescent="0.25">
      <c r="AE7255" s="3" t="str">
        <f t="shared" si="191"/>
        <v>RA_544_141_4_202425</v>
      </c>
      <c r="AF7255" s="3">
        <v>202425</v>
      </c>
      <c r="AG7255" s="3" t="s">
        <v>193</v>
      </c>
      <c r="AH7255" s="3">
        <v>544</v>
      </c>
      <c r="AI7255" s="3">
        <v>141</v>
      </c>
      <c r="AJ7255" s="3" t="s">
        <v>111</v>
      </c>
      <c r="AK7255" s="3">
        <v>4</v>
      </c>
      <c r="AL7255" s="3">
        <v>17802.079000000002</v>
      </c>
    </row>
    <row r="7256" spans="31:38" x14ac:dyDescent="0.25">
      <c r="AE7256" s="3" t="str">
        <f t="shared" si="191"/>
        <v>RA_518_141_4_202425</v>
      </c>
      <c r="AF7256" s="3">
        <v>202425</v>
      </c>
      <c r="AG7256" s="3" t="s">
        <v>193</v>
      </c>
      <c r="AH7256" s="3">
        <v>518</v>
      </c>
      <c r="AI7256" s="3">
        <v>141</v>
      </c>
      <c r="AJ7256" s="3" t="s">
        <v>111</v>
      </c>
      <c r="AK7256" s="3">
        <v>4</v>
      </c>
      <c r="AL7256" s="3">
        <v>0</v>
      </c>
    </row>
    <row r="7257" spans="31:38" x14ac:dyDescent="0.25">
      <c r="AE7257" s="3" t="str">
        <f t="shared" si="191"/>
        <v>RA_520_141_4_202425</v>
      </c>
      <c r="AF7257" s="3">
        <v>202425</v>
      </c>
      <c r="AG7257" s="3" t="s">
        <v>193</v>
      </c>
      <c r="AH7257" s="3">
        <v>520</v>
      </c>
      <c r="AI7257" s="3">
        <v>141</v>
      </c>
      <c r="AJ7257" s="3" t="s">
        <v>111</v>
      </c>
      <c r="AK7257" s="3">
        <v>4</v>
      </c>
      <c r="AL7257" s="3">
        <v>0</v>
      </c>
    </row>
    <row r="7258" spans="31:38" x14ac:dyDescent="0.25">
      <c r="AE7258" s="3" t="str">
        <f t="shared" si="191"/>
        <v>RA_522_141_4_202425</v>
      </c>
      <c r="AF7258" s="3">
        <v>202425</v>
      </c>
      <c r="AG7258" s="3" t="s">
        <v>193</v>
      </c>
      <c r="AH7258" s="3">
        <v>522</v>
      </c>
      <c r="AI7258" s="3">
        <v>141</v>
      </c>
      <c r="AJ7258" s="3" t="s">
        <v>111</v>
      </c>
      <c r="AK7258" s="3">
        <v>4</v>
      </c>
      <c r="AL7258" s="3">
        <v>131.791</v>
      </c>
    </row>
    <row r="7259" spans="31:38" x14ac:dyDescent="0.25">
      <c r="AE7259" s="3" t="str">
        <f t="shared" si="191"/>
        <v>RA_524_141_4_202425</v>
      </c>
      <c r="AF7259" s="3">
        <v>202425</v>
      </c>
      <c r="AG7259" s="3" t="s">
        <v>193</v>
      </c>
      <c r="AH7259" s="3">
        <v>524</v>
      </c>
      <c r="AI7259" s="3">
        <v>141</v>
      </c>
      <c r="AJ7259" s="3" t="s">
        <v>111</v>
      </c>
      <c r="AK7259" s="3">
        <v>4</v>
      </c>
      <c r="AL7259" s="3">
        <v>3095.2</v>
      </c>
    </row>
    <row r="7260" spans="31:38" x14ac:dyDescent="0.25">
      <c r="AE7260" s="3" t="str">
        <f t="shared" si="191"/>
        <v>RA_526_141_4_202425</v>
      </c>
      <c r="AF7260" s="3">
        <v>202425</v>
      </c>
      <c r="AG7260" s="3" t="s">
        <v>193</v>
      </c>
      <c r="AH7260" s="3">
        <v>526</v>
      </c>
      <c r="AI7260" s="3">
        <v>141</v>
      </c>
      <c r="AJ7260" s="3" t="s">
        <v>111</v>
      </c>
      <c r="AK7260" s="3">
        <v>4</v>
      </c>
      <c r="AL7260" s="3">
        <v>7536.8917221893807</v>
      </c>
    </row>
    <row r="7261" spans="31:38" x14ac:dyDescent="0.25">
      <c r="AE7261" s="3" t="str">
        <f t="shared" si="191"/>
        <v>RA_530_141_4_202425</v>
      </c>
      <c r="AF7261" s="3">
        <v>202425</v>
      </c>
      <c r="AG7261" s="3" t="s">
        <v>193</v>
      </c>
      <c r="AH7261" s="3">
        <v>530</v>
      </c>
      <c r="AI7261" s="3">
        <v>141</v>
      </c>
      <c r="AJ7261" s="3" t="s">
        <v>111</v>
      </c>
      <c r="AK7261" s="3">
        <v>4</v>
      </c>
      <c r="AL7261" s="3">
        <v>16725</v>
      </c>
    </row>
    <row r="7262" spans="31:38" x14ac:dyDescent="0.25">
      <c r="AE7262" s="3" t="str">
        <f t="shared" si="191"/>
        <v>RA_532_141_4_202425</v>
      </c>
      <c r="AF7262" s="3">
        <v>202425</v>
      </c>
      <c r="AG7262" s="3" t="s">
        <v>193</v>
      </c>
      <c r="AH7262" s="3">
        <v>532</v>
      </c>
      <c r="AI7262" s="3">
        <v>141</v>
      </c>
      <c r="AJ7262" s="3" t="s">
        <v>111</v>
      </c>
      <c r="AK7262" s="3">
        <v>4</v>
      </c>
      <c r="AL7262" s="3">
        <v>508</v>
      </c>
    </row>
    <row r="7263" spans="31:38" x14ac:dyDescent="0.25">
      <c r="AE7263" s="3" t="str">
        <f t="shared" si="191"/>
        <v>RA_536_141_4_202425</v>
      </c>
      <c r="AF7263" s="3">
        <v>202425</v>
      </c>
      <c r="AG7263" s="3" t="s">
        <v>193</v>
      </c>
      <c r="AH7263" s="3">
        <v>536</v>
      </c>
      <c r="AI7263" s="3">
        <v>141</v>
      </c>
      <c r="AJ7263" s="3" t="s">
        <v>111</v>
      </c>
      <c r="AK7263" s="3">
        <v>4</v>
      </c>
      <c r="AL7263" s="3">
        <v>22463</v>
      </c>
    </row>
    <row r="7264" spans="31:38" x14ac:dyDescent="0.25">
      <c r="AE7264" s="3" t="str">
        <f t="shared" si="191"/>
        <v>RA_540_141_4_202425</v>
      </c>
      <c r="AF7264" s="3">
        <v>202425</v>
      </c>
      <c r="AG7264" s="3" t="s">
        <v>193</v>
      </c>
      <c r="AH7264" s="3">
        <v>540</v>
      </c>
      <c r="AI7264" s="3">
        <v>141</v>
      </c>
      <c r="AJ7264" s="3" t="s">
        <v>111</v>
      </c>
      <c r="AK7264" s="3">
        <v>4</v>
      </c>
      <c r="AL7264" s="3">
        <v>49757</v>
      </c>
    </row>
    <row r="7265" spans="31:38" x14ac:dyDescent="0.25">
      <c r="AE7265" s="3" t="str">
        <f t="shared" si="191"/>
        <v>RA_542_141_4_202425</v>
      </c>
      <c r="AF7265" s="3">
        <v>202425</v>
      </c>
      <c r="AG7265" s="3" t="s">
        <v>193</v>
      </c>
      <c r="AH7265" s="3">
        <v>542</v>
      </c>
      <c r="AI7265" s="3">
        <v>141</v>
      </c>
      <c r="AJ7265" s="3" t="s">
        <v>111</v>
      </c>
      <c r="AK7265" s="3">
        <v>4</v>
      </c>
      <c r="AL7265" s="3">
        <v>0</v>
      </c>
    </row>
    <row r="7266" spans="31:38" x14ac:dyDescent="0.25">
      <c r="AE7266" s="3" t="str">
        <f t="shared" si="191"/>
        <v>RA_528_141_4_202425</v>
      </c>
      <c r="AF7266" s="3">
        <v>202425</v>
      </c>
      <c r="AG7266" s="3" t="s">
        <v>193</v>
      </c>
      <c r="AH7266" s="3">
        <v>528</v>
      </c>
      <c r="AI7266" s="3">
        <v>141</v>
      </c>
      <c r="AJ7266" s="3" t="s">
        <v>111</v>
      </c>
      <c r="AK7266" s="3">
        <v>4</v>
      </c>
      <c r="AL7266" s="3">
        <v>3961</v>
      </c>
    </row>
    <row r="7267" spans="31:38" x14ac:dyDescent="0.25">
      <c r="AE7267" s="3" t="str">
        <f t="shared" si="191"/>
        <v>RA_512_141_4_202425</v>
      </c>
      <c r="AF7267" s="3">
        <v>202425</v>
      </c>
      <c r="AG7267" s="3" t="s">
        <v>193</v>
      </c>
      <c r="AH7267" s="3">
        <v>512</v>
      </c>
      <c r="AI7267" s="3">
        <v>141</v>
      </c>
      <c r="AJ7267" s="3" t="s">
        <v>111</v>
      </c>
      <c r="AK7267" s="3">
        <v>4</v>
      </c>
      <c r="AL7267" s="3">
        <v>0</v>
      </c>
    </row>
    <row r="7268" spans="31:38" x14ac:dyDescent="0.25">
      <c r="AE7268" s="3" t="str">
        <f t="shared" si="191"/>
        <v>RA_564_141_4_202526</v>
      </c>
      <c r="AF7268" s="3">
        <v>202526</v>
      </c>
      <c r="AG7268" s="3" t="s">
        <v>193</v>
      </c>
      <c r="AH7268" s="3">
        <v>564</v>
      </c>
      <c r="AI7268" s="3">
        <v>141</v>
      </c>
      <c r="AJ7268" s="3" t="s">
        <v>111</v>
      </c>
      <c r="AK7268" s="3">
        <v>4</v>
      </c>
      <c r="AL7268" s="3">
        <v>7150.5</v>
      </c>
    </row>
    <row r="7269" spans="31:38" x14ac:dyDescent="0.25">
      <c r="AE7269" s="3" t="str">
        <f t="shared" si="191"/>
        <v>RA_546_141_4_202526</v>
      </c>
      <c r="AF7269" s="3">
        <v>202526</v>
      </c>
      <c r="AG7269" s="3" t="s">
        <v>193</v>
      </c>
      <c r="AH7269" s="3">
        <v>546</v>
      </c>
      <c r="AI7269" s="3">
        <v>141</v>
      </c>
      <c r="AJ7269" s="3" t="s">
        <v>111</v>
      </c>
      <c r="AK7269" s="3">
        <v>4</v>
      </c>
      <c r="AL7269" s="3">
        <v>0</v>
      </c>
    </row>
    <row r="7270" spans="31:38" x14ac:dyDescent="0.25">
      <c r="AE7270" s="3" t="str">
        <f t="shared" si="191"/>
        <v>RA_545_141_4_202526</v>
      </c>
      <c r="AF7270" s="3">
        <v>202526</v>
      </c>
      <c r="AG7270" s="3" t="s">
        <v>193</v>
      </c>
      <c r="AH7270" s="3">
        <v>545</v>
      </c>
      <c r="AI7270" s="3">
        <v>141</v>
      </c>
      <c r="AJ7270" s="3" t="s">
        <v>111</v>
      </c>
      <c r="AK7270" s="3">
        <v>4</v>
      </c>
      <c r="AL7270" s="3">
        <v>0</v>
      </c>
    </row>
    <row r="7271" spans="31:38" x14ac:dyDescent="0.25">
      <c r="AE7271" s="3" t="str">
        <f t="shared" si="191"/>
        <v>RA_548_141_4_202526</v>
      </c>
      <c r="AF7271" s="3">
        <v>202526</v>
      </c>
      <c r="AG7271" s="3" t="s">
        <v>193</v>
      </c>
      <c r="AH7271" s="3">
        <v>548</v>
      </c>
      <c r="AI7271" s="3">
        <v>141</v>
      </c>
      <c r="AJ7271" s="3" t="s">
        <v>111</v>
      </c>
      <c r="AK7271" s="3">
        <v>4</v>
      </c>
      <c r="AL7271" s="3">
        <v>0</v>
      </c>
    </row>
    <row r="7272" spans="31:38" x14ac:dyDescent="0.25">
      <c r="AE7272" s="3" t="str">
        <f t="shared" si="191"/>
        <v>RA_550_141_4_202526</v>
      </c>
      <c r="AF7272" s="3">
        <v>202526</v>
      </c>
      <c r="AG7272" s="3" t="s">
        <v>193</v>
      </c>
      <c r="AH7272" s="3">
        <v>550</v>
      </c>
      <c r="AI7272" s="3">
        <v>141</v>
      </c>
      <c r="AJ7272" s="3" t="s">
        <v>111</v>
      </c>
      <c r="AK7272" s="3">
        <v>4</v>
      </c>
      <c r="AL7272" s="3">
        <v>0</v>
      </c>
    </row>
    <row r="7273" spans="31:38" x14ac:dyDescent="0.25">
      <c r="AE7273" s="3" t="str">
        <f t="shared" si="191"/>
        <v>RA_552_141_4_202526</v>
      </c>
      <c r="AF7273" s="3">
        <v>202526</v>
      </c>
      <c r="AG7273" s="3" t="s">
        <v>193</v>
      </c>
      <c r="AH7273" s="3">
        <v>552</v>
      </c>
      <c r="AI7273" s="3">
        <v>141</v>
      </c>
      <c r="AJ7273" s="3" t="s">
        <v>111</v>
      </c>
      <c r="AK7273" s="3">
        <v>4</v>
      </c>
      <c r="AL7273" s="3">
        <v>0</v>
      </c>
    </row>
    <row r="7274" spans="31:38" x14ac:dyDescent="0.25">
      <c r="AE7274" s="3" t="str">
        <f t="shared" si="191"/>
        <v>RA_562_141_4_202526</v>
      </c>
      <c r="AF7274" s="3">
        <v>202526</v>
      </c>
      <c r="AG7274" s="3" t="s">
        <v>193</v>
      </c>
      <c r="AH7274" s="3">
        <v>562</v>
      </c>
      <c r="AI7274" s="3">
        <v>141</v>
      </c>
      <c r="AJ7274" s="3" t="s">
        <v>111</v>
      </c>
      <c r="AK7274" s="3">
        <v>4</v>
      </c>
      <c r="AL7274" s="3">
        <v>2718</v>
      </c>
    </row>
    <row r="7275" spans="31:38" x14ac:dyDescent="0.25">
      <c r="AE7275" s="3" t="str">
        <f t="shared" si="191"/>
        <v>RA_566_141_4_202526</v>
      </c>
      <c r="AF7275" s="3">
        <v>202526</v>
      </c>
      <c r="AG7275" s="3" t="s">
        <v>193</v>
      </c>
      <c r="AH7275" s="3">
        <v>566</v>
      </c>
      <c r="AI7275" s="3">
        <v>141</v>
      </c>
      <c r="AJ7275" s="3" t="s">
        <v>111</v>
      </c>
      <c r="AK7275" s="3">
        <v>4</v>
      </c>
      <c r="AL7275" s="3">
        <v>7223</v>
      </c>
    </row>
    <row r="7276" spans="31:38" x14ac:dyDescent="0.25">
      <c r="AE7276" s="3" t="str">
        <f t="shared" si="191"/>
        <v>RA_568_141_4_202526</v>
      </c>
      <c r="AF7276" s="3">
        <v>202526</v>
      </c>
      <c r="AG7276" s="3" t="s">
        <v>193</v>
      </c>
      <c r="AH7276" s="3">
        <v>568</v>
      </c>
      <c r="AI7276" s="3">
        <v>141</v>
      </c>
      <c r="AJ7276" s="3" t="s">
        <v>111</v>
      </c>
      <c r="AK7276" s="3">
        <v>4</v>
      </c>
      <c r="AL7276" s="3">
        <v>15655.078</v>
      </c>
    </row>
    <row r="7277" spans="31:38" x14ac:dyDescent="0.25">
      <c r="AE7277" s="3" t="str">
        <f t="shared" si="191"/>
        <v>RA_572_141_4_202526</v>
      </c>
      <c r="AF7277" s="3">
        <v>202526</v>
      </c>
      <c r="AG7277" s="3" t="s">
        <v>193</v>
      </c>
      <c r="AH7277" s="3">
        <v>572</v>
      </c>
      <c r="AI7277" s="3">
        <v>141</v>
      </c>
      <c r="AJ7277" s="3" t="s">
        <v>111</v>
      </c>
      <c r="AK7277" s="3">
        <v>4</v>
      </c>
      <c r="AL7277" s="3">
        <v>0</v>
      </c>
    </row>
    <row r="7278" spans="31:38" x14ac:dyDescent="0.25">
      <c r="AE7278" s="3" t="str">
        <f t="shared" si="191"/>
        <v>RA_574_141_4_202526</v>
      </c>
      <c r="AF7278" s="3">
        <v>202526</v>
      </c>
      <c r="AG7278" s="3" t="s">
        <v>193</v>
      </c>
      <c r="AH7278" s="3">
        <v>574</v>
      </c>
      <c r="AI7278" s="3">
        <v>141</v>
      </c>
      <c r="AJ7278" s="3" t="s">
        <v>111</v>
      </c>
      <c r="AK7278" s="3">
        <v>4</v>
      </c>
      <c r="AL7278" s="3">
        <v>0</v>
      </c>
    </row>
    <row r="7279" spans="31:38" x14ac:dyDescent="0.25">
      <c r="AE7279" s="3" t="str">
        <f t="shared" si="191"/>
        <v>RA_576_141_4_202526</v>
      </c>
      <c r="AF7279" s="3">
        <v>202526</v>
      </c>
      <c r="AG7279" s="3" t="s">
        <v>193</v>
      </c>
      <c r="AH7279" s="3">
        <v>576</v>
      </c>
      <c r="AI7279" s="3">
        <v>141</v>
      </c>
      <c r="AJ7279" s="3" t="s">
        <v>111</v>
      </c>
      <c r="AK7279" s="3">
        <v>4</v>
      </c>
      <c r="AL7279" s="3">
        <v>200</v>
      </c>
    </row>
    <row r="7280" spans="31:38" x14ac:dyDescent="0.25">
      <c r="AE7280" s="3" t="str">
        <f t="shared" si="191"/>
        <v>RA_582_141_4_202526</v>
      </c>
      <c r="AF7280" s="3">
        <v>202526</v>
      </c>
      <c r="AG7280" s="3" t="s">
        <v>193</v>
      </c>
      <c r="AH7280" s="3">
        <v>582</v>
      </c>
      <c r="AI7280" s="3">
        <v>141</v>
      </c>
      <c r="AJ7280" s="3" t="s">
        <v>111</v>
      </c>
      <c r="AK7280" s="3">
        <v>4</v>
      </c>
      <c r="AL7280" s="3">
        <v>0</v>
      </c>
    </row>
    <row r="7281" spans="31:38" x14ac:dyDescent="0.25">
      <c r="AE7281" s="3" t="str">
        <f t="shared" si="191"/>
        <v>RA_586_141_4_202526</v>
      </c>
      <c r="AF7281" s="3">
        <v>202526</v>
      </c>
      <c r="AG7281" s="3" t="s">
        <v>193</v>
      </c>
      <c r="AH7281" s="3">
        <v>586</v>
      </c>
      <c r="AI7281" s="3">
        <v>141</v>
      </c>
      <c r="AJ7281" s="3" t="s">
        <v>111</v>
      </c>
      <c r="AK7281" s="3">
        <v>4</v>
      </c>
      <c r="AL7281" s="3">
        <v>1443.13</v>
      </c>
    </row>
    <row r="7282" spans="31:38" x14ac:dyDescent="0.25">
      <c r="AE7282" s="3" t="str">
        <f t="shared" si="191"/>
        <v>RA_544_141_4_202526</v>
      </c>
      <c r="AF7282" s="3">
        <v>202526</v>
      </c>
      <c r="AG7282" s="3" t="s">
        <v>193</v>
      </c>
      <c r="AH7282" s="3">
        <v>544</v>
      </c>
      <c r="AI7282" s="3">
        <v>141</v>
      </c>
      <c r="AJ7282" s="3" t="s">
        <v>111</v>
      </c>
      <c r="AK7282" s="3">
        <v>4</v>
      </c>
      <c r="AL7282" s="3">
        <v>11770</v>
      </c>
    </row>
    <row r="7283" spans="31:38" x14ac:dyDescent="0.25">
      <c r="AE7283" s="3" t="str">
        <f t="shared" si="191"/>
        <v>RA_584_141_4_202526</v>
      </c>
      <c r="AF7283" s="3">
        <v>202526</v>
      </c>
      <c r="AG7283" s="3" t="s">
        <v>193</v>
      </c>
      <c r="AH7283" s="3">
        <v>584</v>
      </c>
      <c r="AI7283" s="3">
        <v>141</v>
      </c>
      <c r="AJ7283" s="3" t="s">
        <v>111</v>
      </c>
      <c r="AK7283" s="3">
        <v>4</v>
      </c>
      <c r="AL7283" s="3">
        <v>0</v>
      </c>
    </row>
    <row r="7284" spans="31:38" x14ac:dyDescent="0.25">
      <c r="AE7284" s="3" t="str">
        <f t="shared" si="191"/>
        <v>RA_520_141_4_202526</v>
      </c>
      <c r="AF7284" s="3">
        <v>202526</v>
      </c>
      <c r="AG7284" s="3" t="s">
        <v>193</v>
      </c>
      <c r="AH7284" s="3">
        <v>520</v>
      </c>
      <c r="AI7284" s="3">
        <v>141</v>
      </c>
      <c r="AJ7284" s="3" t="s">
        <v>111</v>
      </c>
      <c r="AK7284" s="3">
        <v>4</v>
      </c>
      <c r="AL7284" s="3">
        <v>0</v>
      </c>
    </row>
    <row r="7285" spans="31:38" x14ac:dyDescent="0.25">
      <c r="AE7285" s="3" t="str">
        <f t="shared" si="191"/>
        <v>RA_514_141_4_202526</v>
      </c>
      <c r="AF7285" s="3">
        <v>202526</v>
      </c>
      <c r="AG7285" s="3" t="s">
        <v>193</v>
      </c>
      <c r="AH7285" s="3">
        <v>514</v>
      </c>
      <c r="AI7285" s="3">
        <v>141</v>
      </c>
      <c r="AJ7285" s="3" t="s">
        <v>111</v>
      </c>
      <c r="AK7285" s="3">
        <v>4</v>
      </c>
      <c r="AL7285" s="3">
        <v>17469</v>
      </c>
    </row>
    <row r="7286" spans="31:38" x14ac:dyDescent="0.25">
      <c r="AE7286" s="3" t="str">
        <f t="shared" si="191"/>
        <v>RA_542_141_4_202526</v>
      </c>
      <c r="AF7286" s="3">
        <v>202526</v>
      </c>
      <c r="AG7286" s="3" t="s">
        <v>193</v>
      </c>
      <c r="AH7286" s="3">
        <v>542</v>
      </c>
      <c r="AI7286" s="3">
        <v>141</v>
      </c>
      <c r="AJ7286" s="3" t="s">
        <v>111</v>
      </c>
      <c r="AK7286" s="3">
        <v>4</v>
      </c>
      <c r="AL7286" s="3">
        <v>0</v>
      </c>
    </row>
    <row r="7287" spans="31:38" x14ac:dyDescent="0.25">
      <c r="AE7287" s="3" t="str">
        <f t="shared" si="191"/>
        <v>RA_512_141_4_202526</v>
      </c>
      <c r="AF7287" s="3">
        <v>202526</v>
      </c>
      <c r="AG7287" s="3" t="s">
        <v>193</v>
      </c>
      <c r="AH7287" s="3">
        <v>512</v>
      </c>
      <c r="AI7287" s="3">
        <v>141</v>
      </c>
      <c r="AJ7287" s="3" t="s">
        <v>111</v>
      </c>
      <c r="AK7287" s="3">
        <v>4</v>
      </c>
      <c r="AL7287" s="3">
        <v>0</v>
      </c>
    </row>
    <row r="7288" spans="31:38" x14ac:dyDescent="0.25">
      <c r="AE7288" s="3" t="str">
        <f t="shared" si="191"/>
        <v>RA_518_141_4_202526</v>
      </c>
      <c r="AF7288" s="3">
        <v>202526</v>
      </c>
      <c r="AG7288" s="3" t="s">
        <v>193</v>
      </c>
      <c r="AH7288" s="3">
        <v>518</v>
      </c>
      <c r="AI7288" s="3">
        <v>141</v>
      </c>
      <c r="AJ7288" s="3" t="s">
        <v>111</v>
      </c>
      <c r="AK7288" s="3">
        <v>4</v>
      </c>
      <c r="AL7288" s="3">
        <v>0</v>
      </c>
    </row>
    <row r="7289" spans="31:38" x14ac:dyDescent="0.25">
      <c r="AE7289" s="3" t="str">
        <f t="shared" si="191"/>
        <v>RA_522_141_4_202526</v>
      </c>
      <c r="AF7289" s="3">
        <v>202526</v>
      </c>
      <c r="AG7289" s="3" t="s">
        <v>193</v>
      </c>
      <c r="AH7289" s="3">
        <v>522</v>
      </c>
      <c r="AI7289" s="3">
        <v>141</v>
      </c>
      <c r="AJ7289" s="3" t="s">
        <v>111</v>
      </c>
      <c r="AK7289" s="3">
        <v>4</v>
      </c>
      <c r="AL7289" s="3">
        <v>133.10900000000001</v>
      </c>
    </row>
    <row r="7290" spans="31:38" x14ac:dyDescent="0.25">
      <c r="AE7290" s="3" t="str">
        <f t="shared" si="191"/>
        <v>RA_524_141_4_202526</v>
      </c>
      <c r="AF7290" s="3">
        <v>202526</v>
      </c>
      <c r="AG7290" s="3" t="s">
        <v>193</v>
      </c>
      <c r="AH7290" s="3">
        <v>524</v>
      </c>
      <c r="AI7290" s="3">
        <v>141</v>
      </c>
      <c r="AJ7290" s="3" t="s">
        <v>111</v>
      </c>
      <c r="AK7290" s="3">
        <v>4</v>
      </c>
      <c r="AL7290" s="3">
        <v>6294.98</v>
      </c>
    </row>
    <row r="7291" spans="31:38" x14ac:dyDescent="0.25">
      <c r="AE7291" s="3" t="str">
        <f t="shared" si="191"/>
        <v>RA_526_141_4_202526</v>
      </c>
      <c r="AF7291" s="3">
        <v>202526</v>
      </c>
      <c r="AG7291" s="3" t="s">
        <v>193</v>
      </c>
      <c r="AH7291" s="3">
        <v>526</v>
      </c>
      <c r="AI7291" s="3">
        <v>141</v>
      </c>
      <c r="AJ7291" s="3" t="s">
        <v>111</v>
      </c>
      <c r="AK7291" s="3">
        <v>4</v>
      </c>
      <c r="AL7291" s="3">
        <v>8120</v>
      </c>
    </row>
    <row r="7292" spans="31:38" x14ac:dyDescent="0.25">
      <c r="AE7292" s="3" t="str">
        <f t="shared" si="191"/>
        <v>RA_538_141_4_202526</v>
      </c>
      <c r="AF7292" s="3">
        <v>202526</v>
      </c>
      <c r="AG7292" s="3" t="s">
        <v>193</v>
      </c>
      <c r="AH7292" s="3">
        <v>538</v>
      </c>
      <c r="AI7292" s="3">
        <v>141</v>
      </c>
      <c r="AJ7292" s="3" t="s">
        <v>111</v>
      </c>
      <c r="AK7292" s="3">
        <v>4</v>
      </c>
      <c r="AL7292" s="3">
        <v>6979</v>
      </c>
    </row>
    <row r="7293" spans="31:38" x14ac:dyDescent="0.25">
      <c r="AE7293" s="3" t="str">
        <f t="shared" si="191"/>
        <v>RA_516_141_4_202526</v>
      </c>
      <c r="AF7293" s="3">
        <v>202526</v>
      </c>
      <c r="AG7293" s="3" t="s">
        <v>193</v>
      </c>
      <c r="AH7293" s="3">
        <v>516</v>
      </c>
      <c r="AI7293" s="3">
        <v>141</v>
      </c>
      <c r="AJ7293" s="3" t="s">
        <v>111</v>
      </c>
      <c r="AK7293" s="3">
        <v>4</v>
      </c>
      <c r="AL7293" s="3">
        <v>0</v>
      </c>
    </row>
    <row r="7294" spans="31:38" x14ac:dyDescent="0.25">
      <c r="AE7294" s="3" t="str">
        <f t="shared" si="191"/>
        <v>RA_540_141_4_202526</v>
      </c>
      <c r="AF7294" s="3">
        <v>202526</v>
      </c>
      <c r="AG7294" s="3" t="s">
        <v>193</v>
      </c>
      <c r="AH7294" s="3">
        <v>540</v>
      </c>
      <c r="AI7294" s="3">
        <v>141</v>
      </c>
      <c r="AJ7294" s="3" t="s">
        <v>111</v>
      </c>
      <c r="AK7294" s="3">
        <v>4</v>
      </c>
      <c r="AL7294" s="3">
        <v>46133</v>
      </c>
    </row>
    <row r="7295" spans="31:38" x14ac:dyDescent="0.25">
      <c r="AE7295" s="3" t="str">
        <f t="shared" si="191"/>
        <v>RA_528_141_4_202526</v>
      </c>
      <c r="AF7295" s="3">
        <v>202526</v>
      </c>
      <c r="AG7295" s="3" t="s">
        <v>193</v>
      </c>
      <c r="AH7295" s="3">
        <v>528</v>
      </c>
      <c r="AI7295" s="3">
        <v>141</v>
      </c>
      <c r="AJ7295" s="3" t="s">
        <v>111</v>
      </c>
      <c r="AK7295" s="3">
        <v>4</v>
      </c>
      <c r="AL7295" s="3">
        <v>100</v>
      </c>
    </row>
    <row r="7296" spans="31:38" x14ac:dyDescent="0.25">
      <c r="AE7296" s="3" t="str">
        <f t="shared" si="191"/>
        <v>RA_536_141_4_202526</v>
      </c>
      <c r="AF7296" s="3">
        <v>202526</v>
      </c>
      <c r="AG7296" s="3" t="s">
        <v>193</v>
      </c>
      <c r="AH7296" s="3">
        <v>536</v>
      </c>
      <c r="AI7296" s="3">
        <v>141</v>
      </c>
      <c r="AJ7296" s="3" t="s">
        <v>111</v>
      </c>
      <c r="AK7296" s="3">
        <v>4</v>
      </c>
      <c r="AL7296" s="3">
        <v>20668</v>
      </c>
    </row>
    <row r="7297" spans="31:38" x14ac:dyDescent="0.25">
      <c r="AE7297" s="3" t="str">
        <f t="shared" si="191"/>
        <v>RA_534_141_4_202526</v>
      </c>
      <c r="AF7297" s="3">
        <v>202526</v>
      </c>
      <c r="AG7297" s="3" t="s">
        <v>193</v>
      </c>
      <c r="AH7297" s="3">
        <v>534</v>
      </c>
      <c r="AI7297" s="3">
        <v>141</v>
      </c>
      <c r="AJ7297" s="3" t="s">
        <v>111</v>
      </c>
      <c r="AK7297" s="3">
        <v>4</v>
      </c>
      <c r="AL7297" s="3">
        <v>0</v>
      </c>
    </row>
    <row r="7298" spans="31:38" x14ac:dyDescent="0.25">
      <c r="AE7298" s="3" t="str">
        <f t="shared" si="191"/>
        <v>RA_532_141_4_202526</v>
      </c>
      <c r="AF7298" s="3">
        <v>202526</v>
      </c>
      <c r="AG7298" s="3" t="s">
        <v>193</v>
      </c>
      <c r="AH7298" s="3">
        <v>532</v>
      </c>
      <c r="AI7298" s="3">
        <v>141</v>
      </c>
      <c r="AJ7298" s="3" t="s">
        <v>111</v>
      </c>
      <c r="AK7298" s="3">
        <v>4</v>
      </c>
      <c r="AL7298" s="3">
        <v>3388</v>
      </c>
    </row>
    <row r="7299" spans="31:38" x14ac:dyDescent="0.25">
      <c r="AE7299" s="3" t="str">
        <f t="shared" si="191"/>
        <v>RA_530_141_4_202526</v>
      </c>
      <c r="AF7299" s="3">
        <v>202526</v>
      </c>
      <c r="AG7299" s="3" t="s">
        <v>193</v>
      </c>
      <c r="AH7299" s="3">
        <v>530</v>
      </c>
      <c r="AI7299" s="3">
        <v>141</v>
      </c>
      <c r="AJ7299" s="3" t="s">
        <v>111</v>
      </c>
      <c r="AK7299" s="3">
        <v>4</v>
      </c>
      <c r="AL7299" s="3">
        <v>8240</v>
      </c>
    </row>
    <row r="7300" spans="31:38" x14ac:dyDescent="0.25">
      <c r="AE7300" s="3" t="str">
        <f t="shared" ref="AE7300:AE7363" si="192">AG7300&amp;"_"&amp;AH7300&amp;"_"&amp;AI7300&amp;"_"&amp;AK7300&amp;"_"&amp;AF7300</f>
        <v>RA_576_142_4_202425</v>
      </c>
      <c r="AF7300" s="3">
        <v>202425</v>
      </c>
      <c r="AG7300" s="3" t="s">
        <v>193</v>
      </c>
      <c r="AH7300" s="3">
        <v>576</v>
      </c>
      <c r="AI7300" s="3">
        <v>142</v>
      </c>
      <c r="AJ7300" s="3" t="s">
        <v>3294</v>
      </c>
      <c r="AK7300" s="3">
        <v>4</v>
      </c>
      <c r="AL7300" s="3">
        <v>9.3223206931725144E-12</v>
      </c>
    </row>
    <row r="7301" spans="31:38" x14ac:dyDescent="0.25">
      <c r="AE7301" s="3" t="str">
        <f t="shared" si="192"/>
        <v>RA_545_142_4_202425</v>
      </c>
      <c r="AF7301" s="3">
        <v>202425</v>
      </c>
      <c r="AG7301" s="3" t="s">
        <v>193</v>
      </c>
      <c r="AH7301" s="3">
        <v>545</v>
      </c>
      <c r="AI7301" s="3">
        <v>142</v>
      </c>
      <c r="AJ7301" s="3" t="s">
        <v>3294</v>
      </c>
      <c r="AK7301" s="3">
        <v>4</v>
      </c>
      <c r="AL7301" s="3">
        <v>225595.94974167287</v>
      </c>
    </row>
    <row r="7302" spans="31:38" x14ac:dyDescent="0.25">
      <c r="AE7302" s="3" t="str">
        <f t="shared" si="192"/>
        <v>RA_546_142_4_202425</v>
      </c>
      <c r="AF7302" s="3">
        <v>202425</v>
      </c>
      <c r="AG7302" s="3" t="s">
        <v>193</v>
      </c>
      <c r="AH7302" s="3">
        <v>546</v>
      </c>
      <c r="AI7302" s="3">
        <v>142</v>
      </c>
      <c r="AJ7302" s="3" t="s">
        <v>3294</v>
      </c>
      <c r="AK7302" s="3">
        <v>4</v>
      </c>
      <c r="AL7302" s="3">
        <v>295481.73408030218</v>
      </c>
    </row>
    <row r="7303" spans="31:38" x14ac:dyDescent="0.25">
      <c r="AE7303" s="3" t="str">
        <f t="shared" si="192"/>
        <v>RA_548_142_4_202425</v>
      </c>
      <c r="AF7303" s="3">
        <v>202425</v>
      </c>
      <c r="AG7303" s="3" t="s">
        <v>193</v>
      </c>
      <c r="AH7303" s="3">
        <v>548</v>
      </c>
      <c r="AI7303" s="3">
        <v>142</v>
      </c>
      <c r="AJ7303" s="3" t="s">
        <v>3294</v>
      </c>
      <c r="AK7303" s="3">
        <v>4</v>
      </c>
      <c r="AL7303" s="3">
        <v>253091.54599999994</v>
      </c>
    </row>
    <row r="7304" spans="31:38" x14ac:dyDescent="0.25">
      <c r="AE7304" s="3" t="str">
        <f t="shared" si="192"/>
        <v>RA_550_142_4_202425</v>
      </c>
      <c r="AF7304" s="3">
        <v>202425</v>
      </c>
      <c r="AG7304" s="3" t="s">
        <v>193</v>
      </c>
      <c r="AH7304" s="3">
        <v>550</v>
      </c>
      <c r="AI7304" s="3">
        <v>142</v>
      </c>
      <c r="AJ7304" s="3" t="s">
        <v>3294</v>
      </c>
      <c r="AK7304" s="3">
        <v>4</v>
      </c>
      <c r="AL7304" s="3">
        <v>513922.8250000003</v>
      </c>
    </row>
    <row r="7305" spans="31:38" x14ac:dyDescent="0.25">
      <c r="AE7305" s="3" t="str">
        <f t="shared" si="192"/>
        <v>RA_552_142_4_202425</v>
      </c>
      <c r="AF7305" s="3">
        <v>202425</v>
      </c>
      <c r="AG7305" s="3" t="s">
        <v>193</v>
      </c>
      <c r="AH7305" s="3">
        <v>552</v>
      </c>
      <c r="AI7305" s="3">
        <v>142</v>
      </c>
      <c r="AJ7305" s="3" t="s">
        <v>3294</v>
      </c>
      <c r="AK7305" s="3">
        <v>4</v>
      </c>
      <c r="AL7305" s="3">
        <v>1092962.588</v>
      </c>
    </row>
    <row r="7306" spans="31:38" x14ac:dyDescent="0.25">
      <c r="AE7306" s="3" t="str">
        <f t="shared" si="192"/>
        <v>RA_562_142_4_202425</v>
      </c>
      <c r="AF7306" s="3">
        <v>202425</v>
      </c>
      <c r="AG7306" s="3" t="s">
        <v>193</v>
      </c>
      <c r="AH7306" s="3">
        <v>562</v>
      </c>
      <c r="AI7306" s="3">
        <v>142</v>
      </c>
      <c r="AJ7306" s="3" t="s">
        <v>3294</v>
      </c>
      <c r="AK7306" s="3">
        <v>4</v>
      </c>
      <c r="AL7306" s="3">
        <v>160183.58799999999</v>
      </c>
    </row>
    <row r="7307" spans="31:38" x14ac:dyDescent="0.25">
      <c r="AE7307" s="3" t="str">
        <f t="shared" si="192"/>
        <v>RA_564_142_4_202425</v>
      </c>
      <c r="AF7307" s="3">
        <v>202425</v>
      </c>
      <c r="AG7307" s="3" t="s">
        <v>193</v>
      </c>
      <c r="AH7307" s="3">
        <v>564</v>
      </c>
      <c r="AI7307" s="3">
        <v>142</v>
      </c>
      <c r="AJ7307" s="3" t="s">
        <v>3294</v>
      </c>
      <c r="AK7307" s="3">
        <v>4</v>
      </c>
      <c r="AL7307" s="3">
        <v>189501.65399999998</v>
      </c>
    </row>
    <row r="7308" spans="31:38" x14ac:dyDescent="0.25">
      <c r="AE7308" s="3" t="str">
        <f t="shared" si="192"/>
        <v>RA_566_142_4_202425</v>
      </c>
      <c r="AF7308" s="3">
        <v>202425</v>
      </c>
      <c r="AG7308" s="3" t="s">
        <v>193</v>
      </c>
      <c r="AH7308" s="3">
        <v>566</v>
      </c>
      <c r="AI7308" s="3">
        <v>142</v>
      </c>
      <c r="AJ7308" s="3" t="s">
        <v>3294</v>
      </c>
      <c r="AK7308" s="3">
        <v>4</v>
      </c>
      <c r="AL7308" s="3">
        <v>226386.49400000001</v>
      </c>
    </row>
    <row r="7309" spans="31:38" x14ac:dyDescent="0.25">
      <c r="AE7309" s="3" t="str">
        <f t="shared" si="192"/>
        <v>RA_572_142_4_202425</v>
      </c>
      <c r="AF7309" s="3">
        <v>202425</v>
      </c>
      <c r="AG7309" s="3" t="s">
        <v>193</v>
      </c>
      <c r="AH7309" s="3">
        <v>572</v>
      </c>
      <c r="AI7309" s="3">
        <v>142</v>
      </c>
      <c r="AJ7309" s="3" t="s">
        <v>3294</v>
      </c>
      <c r="AK7309" s="3">
        <v>4</v>
      </c>
      <c r="AL7309" s="3">
        <v>1148.0000000000057</v>
      </c>
    </row>
    <row r="7310" spans="31:38" x14ac:dyDescent="0.25">
      <c r="AE7310" s="3" t="str">
        <f t="shared" si="192"/>
        <v>RA_584_142_4_202425</v>
      </c>
      <c r="AF7310" s="3">
        <v>202425</v>
      </c>
      <c r="AG7310" s="3" t="s">
        <v>193</v>
      </c>
      <c r="AH7310" s="3">
        <v>584</v>
      </c>
      <c r="AI7310" s="3">
        <v>142</v>
      </c>
      <c r="AJ7310" s="3" t="s">
        <v>3294</v>
      </c>
      <c r="AK7310" s="3">
        <v>4</v>
      </c>
      <c r="AL7310" s="3">
        <v>4660</v>
      </c>
    </row>
    <row r="7311" spans="31:38" x14ac:dyDescent="0.25">
      <c r="AE7311" s="3" t="str">
        <f t="shared" si="192"/>
        <v>RA_586_142_4_202425</v>
      </c>
      <c r="AF7311" s="3">
        <v>202425</v>
      </c>
      <c r="AG7311" s="3" t="s">
        <v>193</v>
      </c>
      <c r="AH7311" s="3">
        <v>586</v>
      </c>
      <c r="AI7311" s="3">
        <v>142</v>
      </c>
      <c r="AJ7311" s="3" t="s">
        <v>3294</v>
      </c>
      <c r="AK7311" s="3">
        <v>4</v>
      </c>
      <c r="AL7311" s="3">
        <v>7596.5989999999993</v>
      </c>
    </row>
    <row r="7312" spans="31:38" x14ac:dyDescent="0.25">
      <c r="AE7312" s="3" t="str">
        <f t="shared" si="192"/>
        <v>RA_544_142_4_202425</v>
      </c>
      <c r="AF7312" s="3">
        <v>202425</v>
      </c>
      <c r="AG7312" s="3" t="s">
        <v>193</v>
      </c>
      <c r="AH7312" s="3">
        <v>544</v>
      </c>
      <c r="AI7312" s="3">
        <v>142</v>
      </c>
      <c r="AJ7312" s="3" t="s">
        <v>3294</v>
      </c>
      <c r="AK7312" s="3">
        <v>4</v>
      </c>
      <c r="AL7312" s="3">
        <v>578686.94544083788</v>
      </c>
    </row>
    <row r="7313" spans="31:38" x14ac:dyDescent="0.25">
      <c r="AE7313" s="3" t="str">
        <f t="shared" si="192"/>
        <v>RA_574_142_4_202425</v>
      </c>
      <c r="AF7313" s="3">
        <v>202425</v>
      </c>
      <c r="AG7313" s="3" t="s">
        <v>193</v>
      </c>
      <c r="AH7313" s="3">
        <v>574</v>
      </c>
      <c r="AI7313" s="3">
        <v>142</v>
      </c>
      <c r="AJ7313" s="3" t="s">
        <v>3294</v>
      </c>
      <c r="AK7313" s="3">
        <v>4</v>
      </c>
      <c r="AL7313" s="3">
        <v>606.20699999999295</v>
      </c>
    </row>
    <row r="7314" spans="31:38" x14ac:dyDescent="0.25">
      <c r="AE7314" s="3" t="str">
        <f t="shared" si="192"/>
        <v>RA_568_142_4_202425</v>
      </c>
      <c r="AF7314" s="3">
        <v>202425</v>
      </c>
      <c r="AG7314" s="3" t="s">
        <v>193</v>
      </c>
      <c r="AH7314" s="3">
        <v>568</v>
      </c>
      <c r="AI7314" s="3">
        <v>142</v>
      </c>
      <c r="AJ7314" s="3" t="s">
        <v>3294</v>
      </c>
      <c r="AK7314" s="3">
        <v>4</v>
      </c>
      <c r="AL7314" s="3">
        <v>459175.23200000002</v>
      </c>
    </row>
    <row r="7315" spans="31:38" x14ac:dyDescent="0.25">
      <c r="AE7315" s="3" t="str">
        <f t="shared" si="192"/>
        <v>RA_516_142_4_202425</v>
      </c>
      <c r="AF7315" s="3">
        <v>202425</v>
      </c>
      <c r="AG7315" s="3" t="s">
        <v>193</v>
      </c>
      <c r="AH7315" s="3">
        <v>516</v>
      </c>
      <c r="AI7315" s="3">
        <v>142</v>
      </c>
      <c r="AJ7315" s="3" t="s">
        <v>3294</v>
      </c>
      <c r="AK7315" s="3">
        <v>4</v>
      </c>
      <c r="AL7315" s="3">
        <v>357529.15859905904</v>
      </c>
    </row>
    <row r="7316" spans="31:38" x14ac:dyDescent="0.25">
      <c r="AE7316" s="3" t="str">
        <f t="shared" si="192"/>
        <v>RA_542_142_4_202425</v>
      </c>
      <c r="AF7316" s="3">
        <v>202425</v>
      </c>
      <c r="AG7316" s="3" t="s">
        <v>193</v>
      </c>
      <c r="AH7316" s="3">
        <v>542</v>
      </c>
      <c r="AI7316" s="3">
        <v>142</v>
      </c>
      <c r="AJ7316" s="3" t="s">
        <v>3294</v>
      </c>
      <c r="AK7316" s="3">
        <v>4</v>
      </c>
      <c r="AL7316" s="3">
        <v>208000.68699999992</v>
      </c>
    </row>
    <row r="7317" spans="31:38" x14ac:dyDescent="0.25">
      <c r="AE7317" s="3" t="str">
        <f t="shared" si="192"/>
        <v>RA_514_142_4_202425</v>
      </c>
      <c r="AF7317" s="3">
        <v>202425</v>
      </c>
      <c r="AG7317" s="3" t="s">
        <v>193</v>
      </c>
      <c r="AH7317" s="3">
        <v>514</v>
      </c>
      <c r="AI7317" s="3">
        <v>142</v>
      </c>
      <c r="AJ7317" s="3" t="s">
        <v>3294</v>
      </c>
      <c r="AK7317" s="3">
        <v>4</v>
      </c>
      <c r="AL7317" s="3">
        <v>483577.64000000007</v>
      </c>
    </row>
    <row r="7318" spans="31:38" x14ac:dyDescent="0.25">
      <c r="AE7318" s="3" t="str">
        <f t="shared" si="192"/>
        <v>RA_582_142_4_202425</v>
      </c>
      <c r="AF7318" s="3">
        <v>202425</v>
      </c>
      <c r="AG7318" s="3" t="s">
        <v>193</v>
      </c>
      <c r="AH7318" s="3">
        <v>582</v>
      </c>
      <c r="AI7318" s="3">
        <v>142</v>
      </c>
      <c r="AJ7318" s="3" t="s">
        <v>3294</v>
      </c>
      <c r="AK7318" s="3">
        <v>4</v>
      </c>
      <c r="AL7318" s="3">
        <v>3982</v>
      </c>
    </row>
    <row r="7319" spans="31:38" x14ac:dyDescent="0.25">
      <c r="AE7319" s="3" t="str">
        <f t="shared" si="192"/>
        <v>RA_518_142_4_202425</v>
      </c>
      <c r="AF7319" s="3">
        <v>202425</v>
      </c>
      <c r="AG7319" s="3" t="s">
        <v>193</v>
      </c>
      <c r="AH7319" s="3">
        <v>518</v>
      </c>
      <c r="AI7319" s="3">
        <v>142</v>
      </c>
      <c r="AJ7319" s="3" t="s">
        <v>3294</v>
      </c>
      <c r="AK7319" s="3">
        <v>4</v>
      </c>
      <c r="AL7319" s="3">
        <v>327195.72700000001</v>
      </c>
    </row>
    <row r="7320" spans="31:38" x14ac:dyDescent="0.25">
      <c r="AE7320" s="3" t="str">
        <f t="shared" si="192"/>
        <v>RA_512_142_4_202425</v>
      </c>
      <c r="AF7320" s="3">
        <v>202425</v>
      </c>
      <c r="AG7320" s="3" t="s">
        <v>193</v>
      </c>
      <c r="AH7320" s="3">
        <v>512</v>
      </c>
      <c r="AI7320" s="3">
        <v>142</v>
      </c>
      <c r="AJ7320" s="3" t="s">
        <v>3294</v>
      </c>
      <c r="AK7320" s="3">
        <v>4</v>
      </c>
      <c r="AL7320" s="3">
        <v>226673.22300000009</v>
      </c>
    </row>
    <row r="7321" spans="31:38" x14ac:dyDescent="0.25">
      <c r="AE7321" s="3" t="str">
        <f t="shared" si="192"/>
        <v>RA_520_142_4_202425</v>
      </c>
      <c r="AF7321" s="3">
        <v>202425</v>
      </c>
      <c r="AG7321" s="3" t="s">
        <v>193</v>
      </c>
      <c r="AH7321" s="3">
        <v>520</v>
      </c>
      <c r="AI7321" s="3">
        <v>142</v>
      </c>
      <c r="AJ7321" s="3" t="s">
        <v>3294</v>
      </c>
      <c r="AK7321" s="3">
        <v>4</v>
      </c>
      <c r="AL7321" s="3">
        <v>432855.27900000004</v>
      </c>
    </row>
    <row r="7322" spans="31:38" x14ac:dyDescent="0.25">
      <c r="AE7322" s="3" t="str">
        <f t="shared" si="192"/>
        <v>RA_522_142_4_202425</v>
      </c>
      <c r="AF7322" s="3">
        <v>202425</v>
      </c>
      <c r="AG7322" s="3" t="s">
        <v>193</v>
      </c>
      <c r="AH7322" s="3">
        <v>522</v>
      </c>
      <c r="AI7322" s="3">
        <v>142</v>
      </c>
      <c r="AJ7322" s="3" t="s">
        <v>3294</v>
      </c>
      <c r="AK7322" s="3">
        <v>4</v>
      </c>
      <c r="AL7322" s="3">
        <v>381338.70484967623</v>
      </c>
    </row>
    <row r="7323" spans="31:38" x14ac:dyDescent="0.25">
      <c r="AE7323" s="3" t="str">
        <f t="shared" si="192"/>
        <v>RA_524_142_4_202425</v>
      </c>
      <c r="AF7323" s="3">
        <v>202425</v>
      </c>
      <c r="AG7323" s="3" t="s">
        <v>193</v>
      </c>
      <c r="AH7323" s="3">
        <v>524</v>
      </c>
      <c r="AI7323" s="3">
        <v>142</v>
      </c>
      <c r="AJ7323" s="3" t="s">
        <v>3294</v>
      </c>
      <c r="AK7323" s="3">
        <v>4</v>
      </c>
      <c r="AL7323" s="3">
        <v>401756.34452403669</v>
      </c>
    </row>
    <row r="7324" spans="31:38" x14ac:dyDescent="0.25">
      <c r="AE7324" s="3" t="str">
        <f t="shared" si="192"/>
        <v>RA_538_142_4_202425</v>
      </c>
      <c r="AF7324" s="3">
        <v>202425</v>
      </c>
      <c r="AG7324" s="3" t="s">
        <v>193</v>
      </c>
      <c r="AH7324" s="3">
        <v>538</v>
      </c>
      <c r="AI7324" s="3">
        <v>142</v>
      </c>
      <c r="AJ7324" s="3" t="s">
        <v>3294</v>
      </c>
      <c r="AK7324" s="3">
        <v>4</v>
      </c>
      <c r="AL7324" s="3">
        <v>392188.3630591011</v>
      </c>
    </row>
    <row r="7325" spans="31:38" x14ac:dyDescent="0.25">
      <c r="AE7325" s="3" t="str">
        <f t="shared" si="192"/>
        <v>RA_526_142_4_202425</v>
      </c>
      <c r="AF7325" s="3">
        <v>202425</v>
      </c>
      <c r="AG7325" s="3" t="s">
        <v>193</v>
      </c>
      <c r="AH7325" s="3">
        <v>526</v>
      </c>
      <c r="AI7325" s="3">
        <v>142</v>
      </c>
      <c r="AJ7325" s="3" t="s">
        <v>3294</v>
      </c>
      <c r="AK7325" s="3">
        <v>4</v>
      </c>
      <c r="AL7325" s="3">
        <v>242816.67497156793</v>
      </c>
    </row>
    <row r="7326" spans="31:38" x14ac:dyDescent="0.25">
      <c r="AE7326" s="3" t="str">
        <f t="shared" si="192"/>
        <v>RA_540_142_4_202425</v>
      </c>
      <c r="AF7326" s="3">
        <v>202425</v>
      </c>
      <c r="AG7326" s="3" t="s">
        <v>193</v>
      </c>
      <c r="AH7326" s="3">
        <v>540</v>
      </c>
      <c r="AI7326" s="3">
        <v>142</v>
      </c>
      <c r="AJ7326" s="3" t="s">
        <v>3294</v>
      </c>
      <c r="AK7326" s="3">
        <v>4</v>
      </c>
      <c r="AL7326" s="3">
        <v>816569.98800000001</v>
      </c>
    </row>
    <row r="7327" spans="31:38" x14ac:dyDescent="0.25">
      <c r="AE7327" s="3" t="str">
        <f t="shared" si="192"/>
        <v>RA_536_142_4_202425</v>
      </c>
      <c r="AF7327" s="3">
        <v>202425</v>
      </c>
      <c r="AG7327" s="3" t="s">
        <v>193</v>
      </c>
      <c r="AH7327" s="3">
        <v>536</v>
      </c>
      <c r="AI7327" s="3">
        <v>142</v>
      </c>
      <c r="AJ7327" s="3" t="s">
        <v>3294</v>
      </c>
      <c r="AK7327" s="3">
        <v>4</v>
      </c>
      <c r="AL7327" s="3">
        <v>467429.35000000003</v>
      </c>
    </row>
    <row r="7328" spans="31:38" x14ac:dyDescent="0.25">
      <c r="AE7328" s="3" t="str">
        <f t="shared" si="192"/>
        <v>RA_534_142_4_202425</v>
      </c>
      <c r="AF7328" s="3">
        <v>202425</v>
      </c>
      <c r="AG7328" s="3" t="s">
        <v>193</v>
      </c>
      <c r="AH7328" s="3">
        <v>534</v>
      </c>
      <c r="AI7328" s="3">
        <v>142</v>
      </c>
      <c r="AJ7328" s="3" t="s">
        <v>3294</v>
      </c>
      <c r="AK7328" s="3">
        <v>4</v>
      </c>
      <c r="AL7328" s="3">
        <v>462386.20199999993</v>
      </c>
    </row>
    <row r="7329" spans="31:38" x14ac:dyDescent="0.25">
      <c r="AE7329" s="3" t="str">
        <f t="shared" si="192"/>
        <v>RA_532_142_4_202425</v>
      </c>
      <c r="AF7329" s="3">
        <v>202425</v>
      </c>
      <c r="AG7329" s="3" t="s">
        <v>193</v>
      </c>
      <c r="AH7329" s="3">
        <v>532</v>
      </c>
      <c r="AI7329" s="3">
        <v>142</v>
      </c>
      <c r="AJ7329" s="3" t="s">
        <v>3294</v>
      </c>
      <c r="AK7329" s="3">
        <v>4</v>
      </c>
      <c r="AL7329" s="3">
        <v>759654.97100000014</v>
      </c>
    </row>
    <row r="7330" spans="31:38" x14ac:dyDescent="0.25">
      <c r="AE7330" s="3" t="str">
        <f t="shared" si="192"/>
        <v>RA_530_142_4_202425</v>
      </c>
      <c r="AF7330" s="3">
        <v>202425</v>
      </c>
      <c r="AG7330" s="3" t="s">
        <v>193</v>
      </c>
      <c r="AH7330" s="3">
        <v>530</v>
      </c>
      <c r="AI7330" s="3">
        <v>142</v>
      </c>
      <c r="AJ7330" s="3" t="s">
        <v>3294</v>
      </c>
      <c r="AK7330" s="3">
        <v>4</v>
      </c>
      <c r="AL7330" s="3">
        <v>611471.42500000016</v>
      </c>
    </row>
    <row r="7331" spans="31:38" x14ac:dyDescent="0.25">
      <c r="AE7331" s="3" t="str">
        <f t="shared" si="192"/>
        <v>RA_528_142_4_202425</v>
      </c>
      <c r="AF7331" s="3">
        <v>202425</v>
      </c>
      <c r="AG7331" s="3" t="s">
        <v>193</v>
      </c>
      <c r="AH7331" s="3">
        <v>528</v>
      </c>
      <c r="AI7331" s="3">
        <v>142</v>
      </c>
      <c r="AJ7331" s="3" t="s">
        <v>3294</v>
      </c>
      <c r="AK7331" s="3">
        <v>4</v>
      </c>
      <c r="AL7331" s="3">
        <v>378734.82199999999</v>
      </c>
    </row>
    <row r="7332" spans="31:38" x14ac:dyDescent="0.25">
      <c r="AE7332" s="3" t="str">
        <f t="shared" si="192"/>
        <v>RA_562_142_4_202526</v>
      </c>
      <c r="AF7332" s="3">
        <v>202526</v>
      </c>
      <c r="AG7332" s="3" t="s">
        <v>193</v>
      </c>
      <c r="AH7332" s="3">
        <v>562</v>
      </c>
      <c r="AI7332" s="3">
        <v>142</v>
      </c>
      <c r="AJ7332" s="3" t="s">
        <v>3294</v>
      </c>
      <c r="AK7332" s="3">
        <v>4</v>
      </c>
      <c r="AL7332" s="3">
        <v>175119.59700000001</v>
      </c>
    </row>
    <row r="7333" spans="31:38" x14ac:dyDescent="0.25">
      <c r="AE7333" s="3" t="str">
        <f t="shared" si="192"/>
        <v>RA_540_142_4_202526</v>
      </c>
      <c r="AF7333" s="3">
        <v>202526</v>
      </c>
      <c r="AG7333" s="3" t="s">
        <v>193</v>
      </c>
      <c r="AH7333" s="3">
        <v>540</v>
      </c>
      <c r="AI7333" s="3">
        <v>142</v>
      </c>
      <c r="AJ7333" s="3" t="s">
        <v>3294</v>
      </c>
      <c r="AK7333" s="3">
        <v>4</v>
      </c>
      <c r="AL7333" s="3">
        <v>861812.35400000028</v>
      </c>
    </row>
    <row r="7334" spans="31:38" x14ac:dyDescent="0.25">
      <c r="AE7334" s="3" t="str">
        <f t="shared" si="192"/>
        <v>RA_545_142_4_202526</v>
      </c>
      <c r="AF7334" s="3">
        <v>202526</v>
      </c>
      <c r="AG7334" s="3" t="s">
        <v>193</v>
      </c>
      <c r="AH7334" s="3">
        <v>545</v>
      </c>
      <c r="AI7334" s="3">
        <v>142</v>
      </c>
      <c r="AJ7334" s="3" t="s">
        <v>3294</v>
      </c>
      <c r="AK7334" s="3">
        <v>4</v>
      </c>
      <c r="AL7334" s="3">
        <v>238476.18900000004</v>
      </c>
    </row>
    <row r="7335" spans="31:38" x14ac:dyDescent="0.25">
      <c r="AE7335" s="3" t="str">
        <f t="shared" si="192"/>
        <v>RA_546_142_4_202526</v>
      </c>
      <c r="AF7335" s="3">
        <v>202526</v>
      </c>
      <c r="AG7335" s="3" t="s">
        <v>193</v>
      </c>
      <c r="AH7335" s="3">
        <v>546</v>
      </c>
      <c r="AI7335" s="3">
        <v>142</v>
      </c>
      <c r="AJ7335" s="3" t="s">
        <v>3294</v>
      </c>
      <c r="AK7335" s="3">
        <v>4</v>
      </c>
      <c r="AL7335" s="3">
        <v>303665.4087700895</v>
      </c>
    </row>
    <row r="7336" spans="31:38" x14ac:dyDescent="0.25">
      <c r="AE7336" s="3" t="str">
        <f t="shared" si="192"/>
        <v>RA_548_142_4_202526</v>
      </c>
      <c r="AF7336" s="3">
        <v>202526</v>
      </c>
      <c r="AG7336" s="3" t="s">
        <v>193</v>
      </c>
      <c r="AH7336" s="3">
        <v>548</v>
      </c>
      <c r="AI7336" s="3">
        <v>142</v>
      </c>
      <c r="AJ7336" s="3" t="s">
        <v>3294</v>
      </c>
      <c r="AK7336" s="3">
        <v>4</v>
      </c>
      <c r="AL7336" s="3">
        <v>277218.42400999996</v>
      </c>
    </row>
    <row r="7337" spans="31:38" x14ac:dyDescent="0.25">
      <c r="AE7337" s="3" t="str">
        <f t="shared" si="192"/>
        <v>RA_550_142_4_202526</v>
      </c>
      <c r="AF7337" s="3">
        <v>202526</v>
      </c>
      <c r="AG7337" s="3" t="s">
        <v>193</v>
      </c>
      <c r="AH7337" s="3">
        <v>550</v>
      </c>
      <c r="AI7337" s="3">
        <v>142</v>
      </c>
      <c r="AJ7337" s="3" t="s">
        <v>3294</v>
      </c>
      <c r="AK7337" s="3">
        <v>4</v>
      </c>
      <c r="AL7337" s="3">
        <v>536680.68200000015</v>
      </c>
    </row>
    <row r="7338" spans="31:38" x14ac:dyDescent="0.25">
      <c r="AE7338" s="3" t="str">
        <f t="shared" si="192"/>
        <v>RA_552_142_4_202526</v>
      </c>
      <c r="AF7338" s="3">
        <v>202526</v>
      </c>
      <c r="AG7338" s="3" t="s">
        <v>193</v>
      </c>
      <c r="AH7338" s="3">
        <v>552</v>
      </c>
      <c r="AI7338" s="3">
        <v>142</v>
      </c>
      <c r="AJ7338" s="3" t="s">
        <v>3294</v>
      </c>
      <c r="AK7338" s="3">
        <v>4</v>
      </c>
      <c r="AL7338" s="3">
        <v>1173988.6700000002</v>
      </c>
    </row>
    <row r="7339" spans="31:38" x14ac:dyDescent="0.25">
      <c r="AE7339" s="3" t="str">
        <f t="shared" si="192"/>
        <v>RA_586_142_4_202526</v>
      </c>
      <c r="AF7339" s="3">
        <v>202526</v>
      </c>
      <c r="AG7339" s="3" t="s">
        <v>193</v>
      </c>
      <c r="AH7339" s="3">
        <v>586</v>
      </c>
      <c r="AI7339" s="3">
        <v>142</v>
      </c>
      <c r="AJ7339" s="3" t="s">
        <v>3294</v>
      </c>
      <c r="AK7339" s="3">
        <v>4</v>
      </c>
      <c r="AL7339" s="3">
        <v>8241.3429999999971</v>
      </c>
    </row>
    <row r="7340" spans="31:38" x14ac:dyDescent="0.25">
      <c r="AE7340" s="3" t="str">
        <f t="shared" si="192"/>
        <v>RA_564_142_4_202526</v>
      </c>
      <c r="AF7340" s="3">
        <v>202526</v>
      </c>
      <c r="AG7340" s="3" t="s">
        <v>193</v>
      </c>
      <c r="AH7340" s="3">
        <v>564</v>
      </c>
      <c r="AI7340" s="3">
        <v>142</v>
      </c>
      <c r="AJ7340" s="3" t="s">
        <v>3294</v>
      </c>
      <c r="AK7340" s="3">
        <v>4</v>
      </c>
      <c r="AL7340" s="3">
        <v>205903.30499999996</v>
      </c>
    </row>
    <row r="7341" spans="31:38" x14ac:dyDescent="0.25">
      <c r="AE7341" s="3" t="str">
        <f t="shared" si="192"/>
        <v>RA_566_142_4_202526</v>
      </c>
      <c r="AF7341" s="3">
        <v>202526</v>
      </c>
      <c r="AG7341" s="3" t="s">
        <v>193</v>
      </c>
      <c r="AH7341" s="3">
        <v>566</v>
      </c>
      <c r="AI7341" s="3">
        <v>142</v>
      </c>
      <c r="AJ7341" s="3" t="s">
        <v>3294</v>
      </c>
      <c r="AK7341" s="3">
        <v>4</v>
      </c>
      <c r="AL7341" s="3">
        <v>241838.815</v>
      </c>
    </row>
    <row r="7342" spans="31:38" x14ac:dyDescent="0.25">
      <c r="AE7342" s="3" t="str">
        <f t="shared" si="192"/>
        <v>RA_568_142_4_202526</v>
      </c>
      <c r="AF7342" s="3">
        <v>202526</v>
      </c>
      <c r="AG7342" s="3" t="s">
        <v>193</v>
      </c>
      <c r="AH7342" s="3">
        <v>568</v>
      </c>
      <c r="AI7342" s="3">
        <v>142</v>
      </c>
      <c r="AJ7342" s="3" t="s">
        <v>3294</v>
      </c>
      <c r="AK7342" s="3">
        <v>4</v>
      </c>
      <c r="AL7342" s="3">
        <v>484858.36399999994</v>
      </c>
    </row>
    <row r="7343" spans="31:38" x14ac:dyDescent="0.25">
      <c r="AE7343" s="3" t="str">
        <f t="shared" si="192"/>
        <v>RA_572_142_4_202526</v>
      </c>
      <c r="AF7343" s="3">
        <v>202526</v>
      </c>
      <c r="AG7343" s="3" t="s">
        <v>193</v>
      </c>
      <c r="AH7343" s="3">
        <v>572</v>
      </c>
      <c r="AI7343" s="3">
        <v>142</v>
      </c>
      <c r="AJ7343" s="3" t="s">
        <v>3294</v>
      </c>
      <c r="AK7343" s="3">
        <v>4</v>
      </c>
      <c r="AL7343" s="3">
        <v>1423.9999999999998</v>
      </c>
    </row>
    <row r="7344" spans="31:38" x14ac:dyDescent="0.25">
      <c r="AE7344" s="3" t="str">
        <f t="shared" si="192"/>
        <v>RA_574_142_4_202526</v>
      </c>
      <c r="AF7344" s="3">
        <v>202526</v>
      </c>
      <c r="AG7344" s="3" t="s">
        <v>193</v>
      </c>
      <c r="AH7344" s="3">
        <v>574</v>
      </c>
      <c r="AI7344" s="3">
        <v>142</v>
      </c>
      <c r="AJ7344" s="3" t="s">
        <v>3294</v>
      </c>
      <c r="AK7344" s="3">
        <v>4</v>
      </c>
      <c r="AL7344" s="3">
        <v>614.1449999999993</v>
      </c>
    </row>
    <row r="7345" spans="31:38" x14ac:dyDescent="0.25">
      <c r="AE7345" s="3" t="str">
        <f t="shared" si="192"/>
        <v>RA_576_142_4_202526</v>
      </c>
      <c r="AF7345" s="3">
        <v>202526</v>
      </c>
      <c r="AG7345" s="3" t="s">
        <v>193</v>
      </c>
      <c r="AH7345" s="3">
        <v>576</v>
      </c>
      <c r="AI7345" s="3">
        <v>142</v>
      </c>
      <c r="AJ7345" s="3" t="s">
        <v>3294</v>
      </c>
      <c r="AK7345" s="3">
        <v>4</v>
      </c>
      <c r="AL7345" s="3">
        <v>2.3639995265511971E-4</v>
      </c>
    </row>
    <row r="7346" spans="31:38" x14ac:dyDescent="0.25">
      <c r="AE7346" s="3" t="str">
        <f t="shared" si="192"/>
        <v>RA_584_142_4_202526</v>
      </c>
      <c r="AF7346" s="3">
        <v>202526</v>
      </c>
      <c r="AG7346" s="3" t="s">
        <v>193</v>
      </c>
      <c r="AH7346" s="3">
        <v>584</v>
      </c>
      <c r="AI7346" s="3">
        <v>142</v>
      </c>
      <c r="AJ7346" s="3" t="s">
        <v>3294</v>
      </c>
      <c r="AK7346" s="3">
        <v>4</v>
      </c>
      <c r="AL7346" s="3">
        <v>4881</v>
      </c>
    </row>
    <row r="7347" spans="31:38" x14ac:dyDescent="0.25">
      <c r="AE7347" s="3" t="str">
        <f t="shared" si="192"/>
        <v>RA_582_142_4_202526</v>
      </c>
      <c r="AF7347" s="3">
        <v>202526</v>
      </c>
      <c r="AG7347" s="3" t="s">
        <v>193</v>
      </c>
      <c r="AH7347" s="3">
        <v>582</v>
      </c>
      <c r="AI7347" s="3">
        <v>142</v>
      </c>
      <c r="AJ7347" s="3" t="s">
        <v>3294</v>
      </c>
      <c r="AK7347" s="3">
        <v>4</v>
      </c>
      <c r="AL7347" s="3">
        <v>4202.5079999999998</v>
      </c>
    </row>
    <row r="7348" spans="31:38" x14ac:dyDescent="0.25">
      <c r="AE7348" s="3" t="str">
        <f t="shared" si="192"/>
        <v>RA_544_142_4_202526</v>
      </c>
      <c r="AF7348" s="3">
        <v>202526</v>
      </c>
      <c r="AG7348" s="3" t="s">
        <v>193</v>
      </c>
      <c r="AH7348" s="3">
        <v>544</v>
      </c>
      <c r="AI7348" s="3">
        <v>142</v>
      </c>
      <c r="AJ7348" s="3" t="s">
        <v>3294</v>
      </c>
      <c r="AK7348" s="3">
        <v>4</v>
      </c>
      <c r="AL7348" s="3">
        <v>580263.63770834717</v>
      </c>
    </row>
    <row r="7349" spans="31:38" x14ac:dyDescent="0.25">
      <c r="AE7349" s="3" t="str">
        <f t="shared" si="192"/>
        <v>RA_542_142_4_202526</v>
      </c>
      <c r="AF7349" s="3">
        <v>202526</v>
      </c>
      <c r="AG7349" s="3" t="s">
        <v>193</v>
      </c>
      <c r="AH7349" s="3">
        <v>542</v>
      </c>
      <c r="AI7349" s="3">
        <v>142</v>
      </c>
      <c r="AJ7349" s="3" t="s">
        <v>3294</v>
      </c>
      <c r="AK7349" s="3">
        <v>4</v>
      </c>
      <c r="AL7349" s="3">
        <v>218191.12087000007</v>
      </c>
    </row>
    <row r="7350" spans="31:38" x14ac:dyDescent="0.25">
      <c r="AE7350" s="3" t="str">
        <f t="shared" si="192"/>
        <v>RA_512_142_4_202526</v>
      </c>
      <c r="AF7350" s="3">
        <v>202526</v>
      </c>
      <c r="AG7350" s="3" t="s">
        <v>193</v>
      </c>
      <c r="AH7350" s="3">
        <v>512</v>
      </c>
      <c r="AI7350" s="3">
        <v>142</v>
      </c>
      <c r="AJ7350" s="3" t="s">
        <v>3294</v>
      </c>
      <c r="AK7350" s="3">
        <v>4</v>
      </c>
      <c r="AL7350" s="3">
        <v>240968.53320000003</v>
      </c>
    </row>
    <row r="7351" spans="31:38" x14ac:dyDescent="0.25">
      <c r="AE7351" s="3" t="str">
        <f t="shared" si="192"/>
        <v>RA_514_142_4_202526</v>
      </c>
      <c r="AF7351" s="3">
        <v>202526</v>
      </c>
      <c r="AG7351" s="3" t="s">
        <v>193</v>
      </c>
      <c r="AH7351" s="3">
        <v>514</v>
      </c>
      <c r="AI7351" s="3">
        <v>142</v>
      </c>
      <c r="AJ7351" s="3" t="s">
        <v>3294</v>
      </c>
      <c r="AK7351" s="3">
        <v>4</v>
      </c>
      <c r="AL7351" s="3">
        <v>479291.11100000009</v>
      </c>
    </row>
    <row r="7352" spans="31:38" x14ac:dyDescent="0.25">
      <c r="AE7352" s="3" t="str">
        <f t="shared" si="192"/>
        <v>RA_516_142_4_202526</v>
      </c>
      <c r="AF7352" s="3">
        <v>202526</v>
      </c>
      <c r="AG7352" s="3" t="s">
        <v>193</v>
      </c>
      <c r="AH7352" s="3">
        <v>516</v>
      </c>
      <c r="AI7352" s="3">
        <v>142</v>
      </c>
      <c r="AJ7352" s="3" t="s">
        <v>3294</v>
      </c>
      <c r="AK7352" s="3">
        <v>4</v>
      </c>
      <c r="AL7352" s="3">
        <v>388278.60799999989</v>
      </c>
    </row>
    <row r="7353" spans="31:38" x14ac:dyDescent="0.25">
      <c r="AE7353" s="3" t="str">
        <f t="shared" si="192"/>
        <v>RA_518_142_4_202526</v>
      </c>
      <c r="AF7353" s="3">
        <v>202526</v>
      </c>
      <c r="AG7353" s="3" t="s">
        <v>193</v>
      </c>
      <c r="AH7353" s="3">
        <v>518</v>
      </c>
      <c r="AI7353" s="3">
        <v>142</v>
      </c>
      <c r="AJ7353" s="3" t="s">
        <v>3294</v>
      </c>
      <c r="AK7353" s="3">
        <v>4</v>
      </c>
      <c r="AL7353" s="3">
        <v>341404.02108160924</v>
      </c>
    </row>
    <row r="7354" spans="31:38" x14ac:dyDescent="0.25">
      <c r="AE7354" s="3" t="str">
        <f t="shared" si="192"/>
        <v>RA_520_142_4_202526</v>
      </c>
      <c r="AF7354" s="3">
        <v>202526</v>
      </c>
      <c r="AG7354" s="3" t="s">
        <v>193</v>
      </c>
      <c r="AH7354" s="3">
        <v>520</v>
      </c>
      <c r="AI7354" s="3">
        <v>142</v>
      </c>
      <c r="AJ7354" s="3" t="s">
        <v>3294</v>
      </c>
      <c r="AK7354" s="3">
        <v>4</v>
      </c>
      <c r="AL7354" s="3">
        <v>462445.96884003736</v>
      </c>
    </row>
    <row r="7355" spans="31:38" x14ac:dyDescent="0.25">
      <c r="AE7355" s="3" t="str">
        <f t="shared" si="192"/>
        <v>RA_522_142_4_202526</v>
      </c>
      <c r="AF7355" s="3">
        <v>202526</v>
      </c>
      <c r="AG7355" s="3" t="s">
        <v>193</v>
      </c>
      <c r="AH7355" s="3">
        <v>522</v>
      </c>
      <c r="AI7355" s="3">
        <v>142</v>
      </c>
      <c r="AJ7355" s="3" t="s">
        <v>3294</v>
      </c>
      <c r="AK7355" s="3">
        <v>4</v>
      </c>
      <c r="AL7355" s="3">
        <v>412280.3000000001</v>
      </c>
    </row>
    <row r="7356" spans="31:38" x14ac:dyDescent="0.25">
      <c r="AE7356" s="3" t="str">
        <f t="shared" si="192"/>
        <v>RA_538_142_4_202526</v>
      </c>
      <c r="AF7356" s="3">
        <v>202526</v>
      </c>
      <c r="AG7356" s="3" t="s">
        <v>193</v>
      </c>
      <c r="AH7356" s="3">
        <v>538</v>
      </c>
      <c r="AI7356" s="3">
        <v>142</v>
      </c>
      <c r="AJ7356" s="3" t="s">
        <v>3294</v>
      </c>
      <c r="AK7356" s="3">
        <v>4</v>
      </c>
      <c r="AL7356" s="3">
        <v>409309.92285044934</v>
      </c>
    </row>
    <row r="7357" spans="31:38" x14ac:dyDescent="0.25">
      <c r="AE7357" s="3" t="str">
        <f t="shared" si="192"/>
        <v>RA_526_142_4_202526</v>
      </c>
      <c r="AF7357" s="3">
        <v>202526</v>
      </c>
      <c r="AG7357" s="3" t="s">
        <v>193</v>
      </c>
      <c r="AH7357" s="3">
        <v>526</v>
      </c>
      <c r="AI7357" s="3">
        <v>142</v>
      </c>
      <c r="AJ7357" s="3" t="s">
        <v>3294</v>
      </c>
      <c r="AK7357" s="3">
        <v>4</v>
      </c>
      <c r="AL7357" s="3">
        <v>253620.51400000002</v>
      </c>
    </row>
    <row r="7358" spans="31:38" x14ac:dyDescent="0.25">
      <c r="AE7358" s="3" t="str">
        <f t="shared" si="192"/>
        <v>RA_528_142_4_202526</v>
      </c>
      <c r="AF7358" s="3">
        <v>202526</v>
      </c>
      <c r="AG7358" s="3" t="s">
        <v>193</v>
      </c>
      <c r="AH7358" s="3">
        <v>528</v>
      </c>
      <c r="AI7358" s="3">
        <v>142</v>
      </c>
      <c r="AJ7358" s="3" t="s">
        <v>3294</v>
      </c>
      <c r="AK7358" s="3">
        <v>4</v>
      </c>
      <c r="AL7358" s="3">
        <v>389961.83500000002</v>
      </c>
    </row>
    <row r="7359" spans="31:38" x14ac:dyDescent="0.25">
      <c r="AE7359" s="3" t="str">
        <f t="shared" si="192"/>
        <v>RA_530_142_4_202526</v>
      </c>
      <c r="AF7359" s="3">
        <v>202526</v>
      </c>
      <c r="AG7359" s="3" t="s">
        <v>193</v>
      </c>
      <c r="AH7359" s="3">
        <v>530</v>
      </c>
      <c r="AI7359" s="3">
        <v>142</v>
      </c>
      <c r="AJ7359" s="3" t="s">
        <v>3294</v>
      </c>
      <c r="AK7359" s="3">
        <v>4</v>
      </c>
      <c r="AL7359" s="3">
        <v>642055.60099999979</v>
      </c>
    </row>
    <row r="7360" spans="31:38" x14ac:dyDescent="0.25">
      <c r="AE7360" s="3" t="str">
        <f t="shared" si="192"/>
        <v>RA_532_142_4_202526</v>
      </c>
      <c r="AF7360" s="3">
        <v>202526</v>
      </c>
      <c r="AG7360" s="3" t="s">
        <v>193</v>
      </c>
      <c r="AH7360" s="3">
        <v>532</v>
      </c>
      <c r="AI7360" s="3">
        <v>142</v>
      </c>
      <c r="AJ7360" s="3" t="s">
        <v>3294</v>
      </c>
      <c r="AK7360" s="3">
        <v>4</v>
      </c>
      <c r="AL7360" s="3">
        <v>840942.35700000019</v>
      </c>
    </row>
    <row r="7361" spans="31:38" x14ac:dyDescent="0.25">
      <c r="AE7361" s="3" t="str">
        <f t="shared" si="192"/>
        <v>RA_534_142_4_202526</v>
      </c>
      <c r="AF7361" s="3">
        <v>202526</v>
      </c>
      <c r="AG7361" s="3" t="s">
        <v>193</v>
      </c>
      <c r="AH7361" s="3">
        <v>534</v>
      </c>
      <c r="AI7361" s="3">
        <v>142</v>
      </c>
      <c r="AJ7361" s="3" t="s">
        <v>3294</v>
      </c>
      <c r="AK7361" s="3">
        <v>4</v>
      </c>
      <c r="AL7361" s="3">
        <v>504971.42299999989</v>
      </c>
    </row>
    <row r="7362" spans="31:38" x14ac:dyDescent="0.25">
      <c r="AE7362" s="3" t="str">
        <f t="shared" si="192"/>
        <v>RA_536_142_4_202526</v>
      </c>
      <c r="AF7362" s="3">
        <v>202526</v>
      </c>
      <c r="AG7362" s="3" t="s">
        <v>193</v>
      </c>
      <c r="AH7362" s="3">
        <v>536</v>
      </c>
      <c r="AI7362" s="3">
        <v>142</v>
      </c>
      <c r="AJ7362" s="3" t="s">
        <v>3294</v>
      </c>
      <c r="AK7362" s="3">
        <v>4</v>
      </c>
      <c r="AL7362" s="3">
        <v>496287.89699999994</v>
      </c>
    </row>
    <row r="7363" spans="31:38" x14ac:dyDescent="0.25">
      <c r="AE7363" s="3" t="str">
        <f t="shared" si="192"/>
        <v>RA_524_142_4_202526</v>
      </c>
      <c r="AF7363" s="3">
        <v>202526</v>
      </c>
      <c r="AG7363" s="3" t="s">
        <v>193</v>
      </c>
      <c r="AH7363" s="3">
        <v>524</v>
      </c>
      <c r="AI7363" s="3">
        <v>142</v>
      </c>
      <c r="AJ7363" s="3" t="s">
        <v>3294</v>
      </c>
      <c r="AK7363" s="3">
        <v>4</v>
      </c>
      <c r="AL7363" s="3">
        <v>442101.55120889295</v>
      </c>
    </row>
    <row r="7364" spans="31:38" x14ac:dyDescent="0.25">
      <c r="AE7364" s="3" t="str">
        <f t="shared" ref="AE7364:AE7427" si="193">AG7364&amp;"_"&amp;AH7364&amp;"_"&amp;AI7364&amp;"_"&amp;AK7364&amp;"_"&amp;AF7364</f>
        <v>RA_545_144_4_202425</v>
      </c>
      <c r="AF7364" s="3">
        <v>202425</v>
      </c>
      <c r="AG7364" s="3" t="s">
        <v>193</v>
      </c>
      <c r="AH7364" s="3">
        <v>545</v>
      </c>
      <c r="AI7364" s="3">
        <v>144</v>
      </c>
      <c r="AJ7364" s="3" t="s">
        <v>239</v>
      </c>
      <c r="AK7364" s="3">
        <v>4</v>
      </c>
      <c r="AL7364" s="3">
        <v>-320.5</v>
      </c>
    </row>
    <row r="7365" spans="31:38" x14ac:dyDescent="0.25">
      <c r="AE7365" s="3" t="str">
        <f t="shared" si="193"/>
        <v>RA_576_144_4_202425</v>
      </c>
      <c r="AF7365" s="3">
        <v>202425</v>
      </c>
      <c r="AG7365" s="3" t="s">
        <v>193</v>
      </c>
      <c r="AH7365" s="3">
        <v>576</v>
      </c>
      <c r="AI7365" s="3">
        <v>144</v>
      </c>
      <c r="AJ7365" s="3" t="s">
        <v>239</v>
      </c>
      <c r="AK7365" s="3">
        <v>4</v>
      </c>
      <c r="AL7365" s="3">
        <v>0</v>
      </c>
    </row>
    <row r="7366" spans="31:38" x14ac:dyDescent="0.25">
      <c r="AE7366" s="3" t="str">
        <f t="shared" si="193"/>
        <v>RA_564_144_4_202425</v>
      </c>
      <c r="AF7366" s="3">
        <v>202425</v>
      </c>
      <c r="AG7366" s="3" t="s">
        <v>193</v>
      </c>
      <c r="AH7366" s="3">
        <v>564</v>
      </c>
      <c r="AI7366" s="3">
        <v>144</v>
      </c>
      <c r="AJ7366" s="3" t="s">
        <v>239</v>
      </c>
      <c r="AK7366" s="3">
        <v>4</v>
      </c>
      <c r="AL7366" s="3">
        <v>-750</v>
      </c>
    </row>
    <row r="7367" spans="31:38" x14ac:dyDescent="0.25">
      <c r="AE7367" s="3" t="str">
        <f t="shared" si="193"/>
        <v>RA_548_144_4_202425</v>
      </c>
      <c r="AF7367" s="3">
        <v>202425</v>
      </c>
      <c r="AG7367" s="3" t="s">
        <v>193</v>
      </c>
      <c r="AH7367" s="3">
        <v>548</v>
      </c>
      <c r="AI7367" s="3">
        <v>144</v>
      </c>
      <c r="AJ7367" s="3" t="s">
        <v>239</v>
      </c>
      <c r="AK7367" s="3">
        <v>4</v>
      </c>
      <c r="AL7367" s="3">
        <v>-1213.828</v>
      </c>
    </row>
    <row r="7368" spans="31:38" x14ac:dyDescent="0.25">
      <c r="AE7368" s="3" t="str">
        <f t="shared" si="193"/>
        <v>RA_550_144_4_202425</v>
      </c>
      <c r="AF7368" s="3">
        <v>202425</v>
      </c>
      <c r="AG7368" s="3" t="s">
        <v>193</v>
      </c>
      <c r="AH7368" s="3">
        <v>550</v>
      </c>
      <c r="AI7368" s="3">
        <v>144</v>
      </c>
      <c r="AJ7368" s="3" t="s">
        <v>239</v>
      </c>
      <c r="AK7368" s="3">
        <v>4</v>
      </c>
      <c r="AL7368" s="3">
        <v>-377</v>
      </c>
    </row>
    <row r="7369" spans="31:38" x14ac:dyDescent="0.25">
      <c r="AE7369" s="3" t="str">
        <f t="shared" si="193"/>
        <v>RA_552_144_4_202425</v>
      </c>
      <c r="AF7369" s="3">
        <v>202425</v>
      </c>
      <c r="AG7369" s="3" t="s">
        <v>193</v>
      </c>
      <c r="AH7369" s="3">
        <v>552</v>
      </c>
      <c r="AI7369" s="3">
        <v>144</v>
      </c>
      <c r="AJ7369" s="3" t="s">
        <v>239</v>
      </c>
      <c r="AK7369" s="3">
        <v>4</v>
      </c>
      <c r="AL7369" s="3">
        <v>-1458</v>
      </c>
    </row>
    <row r="7370" spans="31:38" x14ac:dyDescent="0.25">
      <c r="AE7370" s="3" t="str">
        <f t="shared" si="193"/>
        <v>RA_562_144_4_202425</v>
      </c>
      <c r="AF7370" s="3">
        <v>202425</v>
      </c>
      <c r="AG7370" s="3" t="s">
        <v>193</v>
      </c>
      <c r="AH7370" s="3">
        <v>562</v>
      </c>
      <c r="AI7370" s="3">
        <v>144</v>
      </c>
      <c r="AJ7370" s="3" t="s">
        <v>239</v>
      </c>
      <c r="AK7370" s="3">
        <v>4</v>
      </c>
      <c r="AL7370" s="3">
        <v>-364.27300000000002</v>
      </c>
    </row>
    <row r="7371" spans="31:38" x14ac:dyDescent="0.25">
      <c r="AE7371" s="3" t="str">
        <f t="shared" si="193"/>
        <v>RA_546_144_4_202425</v>
      </c>
      <c r="AF7371" s="3">
        <v>202425</v>
      </c>
      <c r="AG7371" s="3" t="s">
        <v>193</v>
      </c>
      <c r="AH7371" s="3">
        <v>546</v>
      </c>
      <c r="AI7371" s="3">
        <v>144</v>
      </c>
      <c r="AJ7371" s="3" t="s">
        <v>239</v>
      </c>
      <c r="AK7371" s="3">
        <v>4</v>
      </c>
      <c r="AL7371" s="3">
        <v>-978</v>
      </c>
    </row>
    <row r="7372" spans="31:38" x14ac:dyDescent="0.25">
      <c r="AE7372" s="3" t="str">
        <f t="shared" si="193"/>
        <v>RA_566_144_4_202425</v>
      </c>
      <c r="AF7372" s="3">
        <v>202425</v>
      </c>
      <c r="AG7372" s="3" t="s">
        <v>193</v>
      </c>
      <c r="AH7372" s="3">
        <v>566</v>
      </c>
      <c r="AI7372" s="3">
        <v>144</v>
      </c>
      <c r="AJ7372" s="3" t="s">
        <v>239</v>
      </c>
      <c r="AK7372" s="3">
        <v>4</v>
      </c>
      <c r="AL7372" s="3">
        <v>-1718.106</v>
      </c>
    </row>
    <row r="7373" spans="31:38" x14ac:dyDescent="0.25">
      <c r="AE7373" s="3" t="str">
        <f t="shared" si="193"/>
        <v>RA_568_144_4_202425</v>
      </c>
      <c r="AF7373" s="3">
        <v>202425</v>
      </c>
      <c r="AG7373" s="3" t="s">
        <v>193</v>
      </c>
      <c r="AH7373" s="3">
        <v>568</v>
      </c>
      <c r="AI7373" s="3">
        <v>144</v>
      </c>
      <c r="AJ7373" s="3" t="s">
        <v>239</v>
      </c>
      <c r="AK7373" s="3">
        <v>4</v>
      </c>
      <c r="AL7373" s="3">
        <v>-500</v>
      </c>
    </row>
    <row r="7374" spans="31:38" x14ac:dyDescent="0.25">
      <c r="AE7374" s="3" t="str">
        <f t="shared" si="193"/>
        <v>RA_586_144_4_202425</v>
      </c>
      <c r="AF7374" s="3">
        <v>202425</v>
      </c>
      <c r="AG7374" s="3" t="s">
        <v>193</v>
      </c>
      <c r="AH7374" s="3">
        <v>586</v>
      </c>
      <c r="AI7374" s="3">
        <v>144</v>
      </c>
      <c r="AJ7374" s="3" t="s">
        <v>239</v>
      </c>
      <c r="AK7374" s="3">
        <v>4</v>
      </c>
      <c r="AL7374" s="3">
        <v>-100</v>
      </c>
    </row>
    <row r="7375" spans="31:38" x14ac:dyDescent="0.25">
      <c r="AE7375" s="3" t="str">
        <f t="shared" si="193"/>
        <v>RA_574_144_4_202425</v>
      </c>
      <c r="AF7375" s="3">
        <v>202425</v>
      </c>
      <c r="AG7375" s="3" t="s">
        <v>193</v>
      </c>
      <c r="AH7375" s="3">
        <v>574</v>
      </c>
      <c r="AI7375" s="3">
        <v>144</v>
      </c>
      <c r="AJ7375" s="3" t="s">
        <v>239</v>
      </c>
      <c r="AK7375" s="3">
        <v>4</v>
      </c>
      <c r="AL7375" s="3">
        <v>0</v>
      </c>
    </row>
    <row r="7376" spans="31:38" x14ac:dyDescent="0.25">
      <c r="AE7376" s="3" t="str">
        <f t="shared" si="193"/>
        <v>RA_582_144_4_202425</v>
      </c>
      <c r="AF7376" s="3">
        <v>202425</v>
      </c>
      <c r="AG7376" s="3" t="s">
        <v>193</v>
      </c>
      <c r="AH7376" s="3">
        <v>582</v>
      </c>
      <c r="AI7376" s="3">
        <v>144</v>
      </c>
      <c r="AJ7376" s="3" t="s">
        <v>239</v>
      </c>
      <c r="AK7376" s="3">
        <v>4</v>
      </c>
      <c r="AL7376" s="3">
        <v>-200</v>
      </c>
    </row>
    <row r="7377" spans="31:38" x14ac:dyDescent="0.25">
      <c r="AE7377" s="3" t="str">
        <f t="shared" si="193"/>
        <v>RA_544_144_4_202425</v>
      </c>
      <c r="AF7377" s="3">
        <v>202425</v>
      </c>
      <c r="AG7377" s="3" t="s">
        <v>193</v>
      </c>
      <c r="AH7377" s="3">
        <v>544</v>
      </c>
      <c r="AI7377" s="3">
        <v>144</v>
      </c>
      <c r="AJ7377" s="3" t="s">
        <v>239</v>
      </c>
      <c r="AK7377" s="3">
        <v>4</v>
      </c>
      <c r="AL7377" s="3">
        <v>-4665.9610000000002</v>
      </c>
    </row>
    <row r="7378" spans="31:38" x14ac:dyDescent="0.25">
      <c r="AE7378" s="3" t="str">
        <f t="shared" si="193"/>
        <v>RA_584_144_4_202425</v>
      </c>
      <c r="AF7378" s="3">
        <v>202425</v>
      </c>
      <c r="AG7378" s="3" t="s">
        <v>193</v>
      </c>
      <c r="AH7378" s="3">
        <v>584</v>
      </c>
      <c r="AI7378" s="3">
        <v>144</v>
      </c>
      <c r="AJ7378" s="3" t="s">
        <v>239</v>
      </c>
      <c r="AK7378" s="3">
        <v>4</v>
      </c>
      <c r="AL7378" s="3">
        <v>-115</v>
      </c>
    </row>
    <row r="7379" spans="31:38" x14ac:dyDescent="0.25">
      <c r="AE7379" s="3" t="str">
        <f t="shared" si="193"/>
        <v>RA_572_144_4_202425</v>
      </c>
      <c r="AF7379" s="3">
        <v>202425</v>
      </c>
      <c r="AG7379" s="3" t="s">
        <v>193</v>
      </c>
      <c r="AH7379" s="3">
        <v>572</v>
      </c>
      <c r="AI7379" s="3">
        <v>144</v>
      </c>
      <c r="AJ7379" s="3" t="s">
        <v>239</v>
      </c>
      <c r="AK7379" s="3">
        <v>4</v>
      </c>
      <c r="AL7379" s="3">
        <v>0</v>
      </c>
    </row>
    <row r="7380" spans="31:38" x14ac:dyDescent="0.25">
      <c r="AE7380" s="3" t="str">
        <f t="shared" si="193"/>
        <v>RA_522_144_4_202425</v>
      </c>
      <c r="AF7380" s="3">
        <v>202425</v>
      </c>
      <c r="AG7380" s="3" t="s">
        <v>193</v>
      </c>
      <c r="AH7380" s="3">
        <v>522</v>
      </c>
      <c r="AI7380" s="3">
        <v>144</v>
      </c>
      <c r="AJ7380" s="3" t="s">
        <v>239</v>
      </c>
      <c r="AK7380" s="3">
        <v>4</v>
      </c>
      <c r="AL7380" s="3">
        <v>-15</v>
      </c>
    </row>
    <row r="7381" spans="31:38" x14ac:dyDescent="0.25">
      <c r="AE7381" s="3" t="str">
        <f t="shared" si="193"/>
        <v>RA_542_144_4_202425</v>
      </c>
      <c r="AF7381" s="3">
        <v>202425</v>
      </c>
      <c r="AG7381" s="3" t="s">
        <v>193</v>
      </c>
      <c r="AH7381" s="3">
        <v>542</v>
      </c>
      <c r="AI7381" s="3">
        <v>144</v>
      </c>
      <c r="AJ7381" s="3" t="s">
        <v>239</v>
      </c>
      <c r="AK7381" s="3">
        <v>4</v>
      </c>
      <c r="AL7381" s="3">
        <v>0</v>
      </c>
    </row>
    <row r="7382" spans="31:38" x14ac:dyDescent="0.25">
      <c r="AE7382" s="3" t="str">
        <f t="shared" si="193"/>
        <v>RA_514_144_4_202425</v>
      </c>
      <c r="AF7382" s="3">
        <v>202425</v>
      </c>
      <c r="AG7382" s="3" t="s">
        <v>193</v>
      </c>
      <c r="AH7382" s="3">
        <v>514</v>
      </c>
      <c r="AI7382" s="3">
        <v>144</v>
      </c>
      <c r="AJ7382" s="3" t="s">
        <v>239</v>
      </c>
      <c r="AK7382" s="3">
        <v>4</v>
      </c>
      <c r="AL7382" s="3">
        <v>-3156.9</v>
      </c>
    </row>
    <row r="7383" spans="31:38" x14ac:dyDescent="0.25">
      <c r="AE7383" s="3" t="str">
        <f t="shared" si="193"/>
        <v>RA_516_144_4_202425</v>
      </c>
      <c r="AF7383" s="3">
        <v>202425</v>
      </c>
      <c r="AG7383" s="3" t="s">
        <v>193</v>
      </c>
      <c r="AH7383" s="3">
        <v>516</v>
      </c>
      <c r="AI7383" s="3">
        <v>144</v>
      </c>
      <c r="AJ7383" s="3" t="s">
        <v>239</v>
      </c>
      <c r="AK7383" s="3">
        <v>4</v>
      </c>
      <c r="AL7383" s="3">
        <v>-615</v>
      </c>
    </row>
    <row r="7384" spans="31:38" x14ac:dyDescent="0.25">
      <c r="AE7384" s="3" t="str">
        <f t="shared" si="193"/>
        <v>RA_520_144_4_202425</v>
      </c>
      <c r="AF7384" s="3">
        <v>202425</v>
      </c>
      <c r="AG7384" s="3" t="s">
        <v>193</v>
      </c>
      <c r="AH7384" s="3">
        <v>520</v>
      </c>
      <c r="AI7384" s="3">
        <v>144</v>
      </c>
      <c r="AJ7384" s="3" t="s">
        <v>239</v>
      </c>
      <c r="AK7384" s="3">
        <v>4</v>
      </c>
      <c r="AL7384" s="3">
        <v>-1281.0889999999999</v>
      </c>
    </row>
    <row r="7385" spans="31:38" x14ac:dyDescent="0.25">
      <c r="AE7385" s="3" t="str">
        <f t="shared" si="193"/>
        <v>RA_512_144_4_202425</v>
      </c>
      <c r="AF7385" s="3">
        <v>202425</v>
      </c>
      <c r="AG7385" s="3" t="s">
        <v>193</v>
      </c>
      <c r="AH7385" s="3">
        <v>512</v>
      </c>
      <c r="AI7385" s="3">
        <v>144</v>
      </c>
      <c r="AJ7385" s="3" t="s">
        <v>239</v>
      </c>
      <c r="AK7385" s="3">
        <v>4</v>
      </c>
      <c r="AL7385" s="3">
        <v>-670</v>
      </c>
    </row>
    <row r="7386" spans="31:38" x14ac:dyDescent="0.25">
      <c r="AE7386" s="3" t="str">
        <f t="shared" si="193"/>
        <v>RA_524_144_4_202425</v>
      </c>
      <c r="AF7386" s="3">
        <v>202425</v>
      </c>
      <c r="AG7386" s="3" t="s">
        <v>193</v>
      </c>
      <c r="AH7386" s="3">
        <v>524</v>
      </c>
      <c r="AI7386" s="3">
        <v>144</v>
      </c>
      <c r="AJ7386" s="3" t="s">
        <v>239</v>
      </c>
      <c r="AK7386" s="3">
        <v>4</v>
      </c>
      <c r="AL7386" s="3">
        <v>0</v>
      </c>
    </row>
    <row r="7387" spans="31:38" x14ac:dyDescent="0.25">
      <c r="AE7387" s="3" t="str">
        <f t="shared" si="193"/>
        <v>RA_526_144_4_202425</v>
      </c>
      <c r="AF7387" s="3">
        <v>202425</v>
      </c>
      <c r="AG7387" s="3" t="s">
        <v>193</v>
      </c>
      <c r="AH7387" s="3">
        <v>526</v>
      </c>
      <c r="AI7387" s="3">
        <v>144</v>
      </c>
      <c r="AJ7387" s="3" t="s">
        <v>239</v>
      </c>
      <c r="AK7387" s="3">
        <v>4</v>
      </c>
      <c r="AL7387" s="3">
        <v>-1542</v>
      </c>
    </row>
    <row r="7388" spans="31:38" x14ac:dyDescent="0.25">
      <c r="AE7388" s="3" t="str">
        <f t="shared" si="193"/>
        <v>RA_528_144_4_202425</v>
      </c>
      <c r="AF7388" s="3">
        <v>202425</v>
      </c>
      <c r="AG7388" s="3" t="s">
        <v>193</v>
      </c>
      <c r="AH7388" s="3">
        <v>528</v>
      </c>
      <c r="AI7388" s="3">
        <v>144</v>
      </c>
      <c r="AJ7388" s="3" t="s">
        <v>239</v>
      </c>
      <c r="AK7388" s="3">
        <v>4</v>
      </c>
      <c r="AL7388" s="3">
        <v>-1022</v>
      </c>
    </row>
    <row r="7389" spans="31:38" x14ac:dyDescent="0.25">
      <c r="AE7389" s="3" t="str">
        <f t="shared" si="193"/>
        <v>RA_530_144_4_202425</v>
      </c>
      <c r="AF7389" s="3">
        <v>202425</v>
      </c>
      <c r="AG7389" s="3" t="s">
        <v>193</v>
      </c>
      <c r="AH7389" s="3">
        <v>530</v>
      </c>
      <c r="AI7389" s="3">
        <v>144</v>
      </c>
      <c r="AJ7389" s="3" t="s">
        <v>239</v>
      </c>
      <c r="AK7389" s="3">
        <v>4</v>
      </c>
      <c r="AL7389" s="3">
        <v>-500</v>
      </c>
    </row>
    <row r="7390" spans="31:38" x14ac:dyDescent="0.25">
      <c r="AE7390" s="3" t="str">
        <f t="shared" si="193"/>
        <v>RA_532_144_4_202425</v>
      </c>
      <c r="AF7390" s="3">
        <v>202425</v>
      </c>
      <c r="AG7390" s="3" t="s">
        <v>193</v>
      </c>
      <c r="AH7390" s="3">
        <v>532</v>
      </c>
      <c r="AI7390" s="3">
        <v>144</v>
      </c>
      <c r="AJ7390" s="3" t="s">
        <v>239</v>
      </c>
      <c r="AK7390" s="3">
        <v>4</v>
      </c>
      <c r="AL7390" s="3">
        <v>0</v>
      </c>
    </row>
    <row r="7391" spans="31:38" x14ac:dyDescent="0.25">
      <c r="AE7391" s="3" t="str">
        <f t="shared" si="193"/>
        <v>RA_534_144_4_202425</v>
      </c>
      <c r="AF7391" s="3">
        <v>202425</v>
      </c>
      <c r="AG7391" s="3" t="s">
        <v>193</v>
      </c>
      <c r="AH7391" s="3">
        <v>534</v>
      </c>
      <c r="AI7391" s="3">
        <v>144</v>
      </c>
      <c r="AJ7391" s="3" t="s">
        <v>239</v>
      </c>
      <c r="AK7391" s="3">
        <v>4</v>
      </c>
      <c r="AL7391" s="3">
        <v>0</v>
      </c>
    </row>
    <row r="7392" spans="31:38" x14ac:dyDescent="0.25">
      <c r="AE7392" s="3" t="str">
        <f t="shared" si="193"/>
        <v>RA_536_144_4_202425</v>
      </c>
      <c r="AF7392" s="3">
        <v>202425</v>
      </c>
      <c r="AG7392" s="3" t="s">
        <v>193</v>
      </c>
      <c r="AH7392" s="3">
        <v>536</v>
      </c>
      <c r="AI7392" s="3">
        <v>144</v>
      </c>
      <c r="AJ7392" s="3" t="s">
        <v>239</v>
      </c>
      <c r="AK7392" s="3">
        <v>4</v>
      </c>
      <c r="AL7392" s="3">
        <v>-512.66999999999996</v>
      </c>
    </row>
    <row r="7393" spans="31:38" x14ac:dyDescent="0.25">
      <c r="AE7393" s="3" t="str">
        <f t="shared" si="193"/>
        <v>RA_538_144_4_202425</v>
      </c>
      <c r="AF7393" s="3">
        <v>202425</v>
      </c>
      <c r="AG7393" s="3" t="s">
        <v>193</v>
      </c>
      <c r="AH7393" s="3">
        <v>538</v>
      </c>
      <c r="AI7393" s="3">
        <v>144</v>
      </c>
      <c r="AJ7393" s="3" t="s">
        <v>239</v>
      </c>
      <c r="AK7393" s="3">
        <v>4</v>
      </c>
      <c r="AL7393" s="3">
        <v>-1229</v>
      </c>
    </row>
    <row r="7394" spans="31:38" x14ac:dyDescent="0.25">
      <c r="AE7394" s="3" t="str">
        <f t="shared" si="193"/>
        <v>RA_540_144_4_202425</v>
      </c>
      <c r="AF7394" s="3">
        <v>202425</v>
      </c>
      <c r="AG7394" s="3" t="s">
        <v>193</v>
      </c>
      <c r="AH7394" s="3">
        <v>540</v>
      </c>
      <c r="AI7394" s="3">
        <v>144</v>
      </c>
      <c r="AJ7394" s="3" t="s">
        <v>239</v>
      </c>
      <c r="AK7394" s="3">
        <v>4</v>
      </c>
      <c r="AL7394" s="3">
        <v>191</v>
      </c>
    </row>
    <row r="7395" spans="31:38" x14ac:dyDescent="0.25">
      <c r="AE7395" s="3" t="str">
        <f t="shared" si="193"/>
        <v>RA_518_144_4_202425</v>
      </c>
      <c r="AF7395" s="3">
        <v>202425</v>
      </c>
      <c r="AG7395" s="3" t="s">
        <v>193</v>
      </c>
      <c r="AH7395" s="3">
        <v>518</v>
      </c>
      <c r="AI7395" s="3">
        <v>144</v>
      </c>
      <c r="AJ7395" s="3" t="s">
        <v>239</v>
      </c>
      <c r="AK7395" s="3">
        <v>4</v>
      </c>
      <c r="AL7395" s="3">
        <v>-289</v>
      </c>
    </row>
    <row r="7396" spans="31:38" x14ac:dyDescent="0.25">
      <c r="AE7396" s="3" t="str">
        <f t="shared" si="193"/>
        <v>RA_562_144_4_202526</v>
      </c>
      <c r="AF7396" s="3">
        <v>202526</v>
      </c>
      <c r="AG7396" s="3" t="s">
        <v>193</v>
      </c>
      <c r="AH7396" s="3">
        <v>562</v>
      </c>
      <c r="AI7396" s="3">
        <v>144</v>
      </c>
      <c r="AJ7396" s="3" t="s">
        <v>239</v>
      </c>
      <c r="AK7396" s="3">
        <v>4</v>
      </c>
      <c r="AL7396" s="3">
        <v>-545.87099999999998</v>
      </c>
    </row>
    <row r="7397" spans="31:38" x14ac:dyDescent="0.25">
      <c r="AE7397" s="3" t="str">
        <f t="shared" si="193"/>
        <v>RA_552_144_4_202526</v>
      </c>
      <c r="AF7397" s="3">
        <v>202526</v>
      </c>
      <c r="AG7397" s="3" t="s">
        <v>193</v>
      </c>
      <c r="AH7397" s="3">
        <v>552</v>
      </c>
      <c r="AI7397" s="3">
        <v>144</v>
      </c>
      <c r="AJ7397" s="3" t="s">
        <v>239</v>
      </c>
      <c r="AK7397" s="3">
        <v>4</v>
      </c>
      <c r="AL7397" s="3">
        <v>-1822</v>
      </c>
    </row>
    <row r="7398" spans="31:38" x14ac:dyDescent="0.25">
      <c r="AE7398" s="3" t="str">
        <f t="shared" si="193"/>
        <v>RA_550_144_4_202526</v>
      </c>
      <c r="AF7398" s="3">
        <v>202526</v>
      </c>
      <c r="AG7398" s="3" t="s">
        <v>193</v>
      </c>
      <c r="AH7398" s="3">
        <v>550</v>
      </c>
      <c r="AI7398" s="3">
        <v>144</v>
      </c>
      <c r="AJ7398" s="3" t="s">
        <v>239</v>
      </c>
      <c r="AK7398" s="3">
        <v>4</v>
      </c>
      <c r="AL7398" s="3">
        <v>-377</v>
      </c>
    </row>
    <row r="7399" spans="31:38" x14ac:dyDescent="0.25">
      <c r="AE7399" s="3" t="str">
        <f t="shared" si="193"/>
        <v>RA_548_144_4_202526</v>
      </c>
      <c r="AF7399" s="3">
        <v>202526</v>
      </c>
      <c r="AG7399" s="3" t="s">
        <v>193</v>
      </c>
      <c r="AH7399" s="3">
        <v>548</v>
      </c>
      <c r="AI7399" s="3">
        <v>144</v>
      </c>
      <c r="AJ7399" s="3" t="s">
        <v>239</v>
      </c>
      <c r="AK7399" s="3">
        <v>4</v>
      </c>
      <c r="AL7399" s="3">
        <v>-826.64600000000007</v>
      </c>
    </row>
    <row r="7400" spans="31:38" x14ac:dyDescent="0.25">
      <c r="AE7400" s="3" t="str">
        <f t="shared" si="193"/>
        <v>RA_564_144_4_202526</v>
      </c>
      <c r="AF7400" s="3">
        <v>202526</v>
      </c>
      <c r="AG7400" s="3" t="s">
        <v>193</v>
      </c>
      <c r="AH7400" s="3">
        <v>564</v>
      </c>
      <c r="AI7400" s="3">
        <v>144</v>
      </c>
      <c r="AJ7400" s="3" t="s">
        <v>239</v>
      </c>
      <c r="AK7400" s="3">
        <v>4</v>
      </c>
      <c r="AL7400" s="3">
        <v>-750</v>
      </c>
    </row>
    <row r="7401" spans="31:38" x14ac:dyDescent="0.25">
      <c r="AE7401" s="3" t="str">
        <f t="shared" si="193"/>
        <v>RA_545_144_4_202526</v>
      </c>
      <c r="AF7401" s="3">
        <v>202526</v>
      </c>
      <c r="AG7401" s="3" t="s">
        <v>193</v>
      </c>
      <c r="AH7401" s="3">
        <v>545</v>
      </c>
      <c r="AI7401" s="3">
        <v>144</v>
      </c>
      <c r="AJ7401" s="3" t="s">
        <v>239</v>
      </c>
      <c r="AK7401" s="3">
        <v>4</v>
      </c>
      <c r="AL7401" s="3">
        <v>-270.5</v>
      </c>
    </row>
    <row r="7402" spans="31:38" x14ac:dyDescent="0.25">
      <c r="AE7402" s="3" t="str">
        <f t="shared" si="193"/>
        <v>RA_576_144_4_202526</v>
      </c>
      <c r="AF7402" s="3">
        <v>202526</v>
      </c>
      <c r="AG7402" s="3" t="s">
        <v>193</v>
      </c>
      <c r="AH7402" s="3">
        <v>576</v>
      </c>
      <c r="AI7402" s="3">
        <v>144</v>
      </c>
      <c r="AJ7402" s="3" t="s">
        <v>239</v>
      </c>
      <c r="AK7402" s="3">
        <v>4</v>
      </c>
      <c r="AL7402" s="3">
        <v>0</v>
      </c>
    </row>
    <row r="7403" spans="31:38" x14ac:dyDescent="0.25">
      <c r="AE7403" s="3" t="str">
        <f t="shared" si="193"/>
        <v>RA_546_144_4_202526</v>
      </c>
      <c r="AF7403" s="3">
        <v>202526</v>
      </c>
      <c r="AG7403" s="3" t="s">
        <v>193</v>
      </c>
      <c r="AH7403" s="3">
        <v>546</v>
      </c>
      <c r="AI7403" s="3">
        <v>144</v>
      </c>
      <c r="AJ7403" s="3" t="s">
        <v>239</v>
      </c>
      <c r="AK7403" s="3">
        <v>4</v>
      </c>
      <c r="AL7403" s="3">
        <v>-718</v>
      </c>
    </row>
    <row r="7404" spans="31:38" x14ac:dyDescent="0.25">
      <c r="AE7404" s="3" t="str">
        <f t="shared" si="193"/>
        <v>RA_566_144_4_202526</v>
      </c>
      <c r="AF7404" s="3">
        <v>202526</v>
      </c>
      <c r="AG7404" s="3" t="s">
        <v>193</v>
      </c>
      <c r="AH7404" s="3">
        <v>566</v>
      </c>
      <c r="AI7404" s="3">
        <v>144</v>
      </c>
      <c r="AJ7404" s="3" t="s">
        <v>239</v>
      </c>
      <c r="AK7404" s="3">
        <v>4</v>
      </c>
      <c r="AL7404" s="3">
        <v>-1411.213</v>
      </c>
    </row>
    <row r="7405" spans="31:38" x14ac:dyDescent="0.25">
      <c r="AE7405" s="3" t="str">
        <f t="shared" si="193"/>
        <v>RA_568_144_4_202526</v>
      </c>
      <c r="AF7405" s="3">
        <v>202526</v>
      </c>
      <c r="AG7405" s="3" t="s">
        <v>193</v>
      </c>
      <c r="AH7405" s="3">
        <v>568</v>
      </c>
      <c r="AI7405" s="3">
        <v>144</v>
      </c>
      <c r="AJ7405" s="3" t="s">
        <v>239</v>
      </c>
      <c r="AK7405" s="3">
        <v>4</v>
      </c>
      <c r="AL7405" s="3">
        <v>-2500</v>
      </c>
    </row>
    <row r="7406" spans="31:38" x14ac:dyDescent="0.25">
      <c r="AE7406" s="3" t="str">
        <f t="shared" si="193"/>
        <v>RA_586_144_4_202526</v>
      </c>
      <c r="AF7406" s="3">
        <v>202526</v>
      </c>
      <c r="AG7406" s="3" t="s">
        <v>193</v>
      </c>
      <c r="AH7406" s="3">
        <v>586</v>
      </c>
      <c r="AI7406" s="3">
        <v>144</v>
      </c>
      <c r="AJ7406" s="3" t="s">
        <v>239</v>
      </c>
      <c r="AK7406" s="3">
        <v>4</v>
      </c>
      <c r="AL7406" s="3">
        <v>-100</v>
      </c>
    </row>
    <row r="7407" spans="31:38" x14ac:dyDescent="0.25">
      <c r="AE7407" s="3" t="str">
        <f t="shared" si="193"/>
        <v>RA_574_144_4_202526</v>
      </c>
      <c r="AF7407" s="3">
        <v>202526</v>
      </c>
      <c r="AG7407" s="3" t="s">
        <v>193</v>
      </c>
      <c r="AH7407" s="3">
        <v>574</v>
      </c>
      <c r="AI7407" s="3">
        <v>144</v>
      </c>
      <c r="AJ7407" s="3" t="s">
        <v>239</v>
      </c>
      <c r="AK7407" s="3">
        <v>4</v>
      </c>
      <c r="AL7407" s="3">
        <v>0</v>
      </c>
    </row>
    <row r="7408" spans="31:38" x14ac:dyDescent="0.25">
      <c r="AE7408" s="3" t="str">
        <f t="shared" si="193"/>
        <v>RA_582_144_4_202526</v>
      </c>
      <c r="AF7408" s="3">
        <v>202526</v>
      </c>
      <c r="AG7408" s="3" t="s">
        <v>193</v>
      </c>
      <c r="AH7408" s="3">
        <v>582</v>
      </c>
      <c r="AI7408" s="3">
        <v>144</v>
      </c>
      <c r="AJ7408" s="3" t="s">
        <v>239</v>
      </c>
      <c r="AK7408" s="3">
        <v>4</v>
      </c>
      <c r="AL7408" s="3">
        <v>-150</v>
      </c>
    </row>
    <row r="7409" spans="31:38" x14ac:dyDescent="0.25">
      <c r="AE7409" s="3" t="str">
        <f t="shared" si="193"/>
        <v>RA_544_144_4_202526</v>
      </c>
      <c r="AF7409" s="3">
        <v>202526</v>
      </c>
      <c r="AG7409" s="3" t="s">
        <v>193</v>
      </c>
      <c r="AH7409" s="3">
        <v>544</v>
      </c>
      <c r="AI7409" s="3">
        <v>144</v>
      </c>
      <c r="AJ7409" s="3" t="s">
        <v>239</v>
      </c>
      <c r="AK7409" s="3">
        <v>4</v>
      </c>
      <c r="AL7409" s="3">
        <v>-1533.623</v>
      </c>
    </row>
    <row r="7410" spans="31:38" x14ac:dyDescent="0.25">
      <c r="AE7410" s="3" t="str">
        <f t="shared" si="193"/>
        <v>RA_584_144_4_202526</v>
      </c>
      <c r="AF7410" s="3">
        <v>202526</v>
      </c>
      <c r="AG7410" s="3" t="s">
        <v>193</v>
      </c>
      <c r="AH7410" s="3">
        <v>584</v>
      </c>
      <c r="AI7410" s="3">
        <v>144</v>
      </c>
      <c r="AJ7410" s="3" t="s">
        <v>239</v>
      </c>
      <c r="AK7410" s="3">
        <v>4</v>
      </c>
      <c r="AL7410" s="3">
        <v>-200</v>
      </c>
    </row>
    <row r="7411" spans="31:38" x14ac:dyDescent="0.25">
      <c r="AE7411" s="3" t="str">
        <f t="shared" si="193"/>
        <v>RA_572_144_4_202526</v>
      </c>
      <c r="AF7411" s="3">
        <v>202526</v>
      </c>
      <c r="AG7411" s="3" t="s">
        <v>193</v>
      </c>
      <c r="AH7411" s="3">
        <v>572</v>
      </c>
      <c r="AI7411" s="3">
        <v>144</v>
      </c>
      <c r="AJ7411" s="3" t="s">
        <v>239</v>
      </c>
      <c r="AK7411" s="3">
        <v>4</v>
      </c>
      <c r="AL7411" s="3">
        <v>0</v>
      </c>
    </row>
    <row r="7412" spans="31:38" x14ac:dyDescent="0.25">
      <c r="AE7412" s="3" t="str">
        <f t="shared" si="193"/>
        <v>RA_522_144_4_202526</v>
      </c>
      <c r="AF7412" s="3">
        <v>202526</v>
      </c>
      <c r="AG7412" s="3" t="s">
        <v>193</v>
      </c>
      <c r="AH7412" s="3">
        <v>522</v>
      </c>
      <c r="AI7412" s="3">
        <v>144</v>
      </c>
      <c r="AJ7412" s="3" t="s">
        <v>239</v>
      </c>
      <c r="AK7412" s="3">
        <v>4</v>
      </c>
      <c r="AL7412" s="3">
        <v>-15</v>
      </c>
    </row>
    <row r="7413" spans="31:38" x14ac:dyDescent="0.25">
      <c r="AE7413" s="3" t="str">
        <f t="shared" si="193"/>
        <v>RA_542_144_4_202526</v>
      </c>
      <c r="AF7413" s="3">
        <v>202526</v>
      </c>
      <c r="AG7413" s="3" t="s">
        <v>193</v>
      </c>
      <c r="AH7413" s="3">
        <v>542</v>
      </c>
      <c r="AI7413" s="3">
        <v>144</v>
      </c>
      <c r="AJ7413" s="3" t="s">
        <v>239</v>
      </c>
      <c r="AK7413" s="3">
        <v>4</v>
      </c>
      <c r="AL7413" s="3">
        <v>0</v>
      </c>
    </row>
    <row r="7414" spans="31:38" x14ac:dyDescent="0.25">
      <c r="AE7414" s="3" t="str">
        <f t="shared" si="193"/>
        <v>RA_514_144_4_202526</v>
      </c>
      <c r="AF7414" s="3">
        <v>202526</v>
      </c>
      <c r="AG7414" s="3" t="s">
        <v>193</v>
      </c>
      <c r="AH7414" s="3">
        <v>514</v>
      </c>
      <c r="AI7414" s="3">
        <v>144</v>
      </c>
      <c r="AJ7414" s="3" t="s">
        <v>239</v>
      </c>
      <c r="AK7414" s="3">
        <v>4</v>
      </c>
      <c r="AL7414" s="3">
        <v>-902.78</v>
      </c>
    </row>
    <row r="7415" spans="31:38" x14ac:dyDescent="0.25">
      <c r="AE7415" s="3" t="str">
        <f t="shared" si="193"/>
        <v>RA_516_144_4_202526</v>
      </c>
      <c r="AF7415" s="3">
        <v>202526</v>
      </c>
      <c r="AG7415" s="3" t="s">
        <v>193</v>
      </c>
      <c r="AH7415" s="3">
        <v>516</v>
      </c>
      <c r="AI7415" s="3">
        <v>144</v>
      </c>
      <c r="AJ7415" s="3" t="s">
        <v>239</v>
      </c>
      <c r="AK7415" s="3">
        <v>4</v>
      </c>
      <c r="AL7415" s="3">
        <v>-440</v>
      </c>
    </row>
    <row r="7416" spans="31:38" x14ac:dyDescent="0.25">
      <c r="AE7416" s="3" t="str">
        <f t="shared" si="193"/>
        <v>RA_520_144_4_202526</v>
      </c>
      <c r="AF7416" s="3">
        <v>202526</v>
      </c>
      <c r="AG7416" s="3" t="s">
        <v>193</v>
      </c>
      <c r="AH7416" s="3">
        <v>520</v>
      </c>
      <c r="AI7416" s="3">
        <v>144</v>
      </c>
      <c r="AJ7416" s="3" t="s">
        <v>239</v>
      </c>
      <c r="AK7416" s="3">
        <v>4</v>
      </c>
      <c r="AL7416" s="3">
        <v>-1281.0889999999999</v>
      </c>
    </row>
    <row r="7417" spans="31:38" x14ac:dyDescent="0.25">
      <c r="AE7417" s="3" t="str">
        <f t="shared" si="193"/>
        <v>RA_512_144_4_202526</v>
      </c>
      <c r="AF7417" s="3">
        <v>202526</v>
      </c>
      <c r="AG7417" s="3" t="s">
        <v>193</v>
      </c>
      <c r="AH7417" s="3">
        <v>512</v>
      </c>
      <c r="AI7417" s="3">
        <v>144</v>
      </c>
      <c r="AJ7417" s="3" t="s">
        <v>239</v>
      </c>
      <c r="AK7417" s="3">
        <v>4</v>
      </c>
      <c r="AL7417" s="3">
        <v>-450</v>
      </c>
    </row>
    <row r="7418" spans="31:38" x14ac:dyDescent="0.25">
      <c r="AE7418" s="3" t="str">
        <f t="shared" si="193"/>
        <v>RA_524_144_4_202526</v>
      </c>
      <c r="AF7418" s="3">
        <v>202526</v>
      </c>
      <c r="AG7418" s="3" t="s">
        <v>193</v>
      </c>
      <c r="AH7418" s="3">
        <v>524</v>
      </c>
      <c r="AI7418" s="3">
        <v>144</v>
      </c>
      <c r="AJ7418" s="3" t="s">
        <v>239</v>
      </c>
      <c r="AK7418" s="3">
        <v>4</v>
      </c>
      <c r="AL7418" s="3">
        <v>0</v>
      </c>
    </row>
    <row r="7419" spans="31:38" x14ac:dyDescent="0.25">
      <c r="AE7419" s="3" t="str">
        <f t="shared" si="193"/>
        <v>RA_526_144_4_202526</v>
      </c>
      <c r="AF7419" s="3">
        <v>202526</v>
      </c>
      <c r="AG7419" s="3" t="s">
        <v>193</v>
      </c>
      <c r="AH7419" s="3">
        <v>526</v>
      </c>
      <c r="AI7419" s="3">
        <v>144</v>
      </c>
      <c r="AJ7419" s="3" t="s">
        <v>239</v>
      </c>
      <c r="AK7419" s="3">
        <v>4</v>
      </c>
      <c r="AL7419" s="3">
        <v>-1448</v>
      </c>
    </row>
    <row r="7420" spans="31:38" x14ac:dyDescent="0.25">
      <c r="AE7420" s="3" t="str">
        <f t="shared" si="193"/>
        <v>RA_528_144_4_202526</v>
      </c>
      <c r="AF7420" s="3">
        <v>202526</v>
      </c>
      <c r="AG7420" s="3" t="s">
        <v>193</v>
      </c>
      <c r="AH7420" s="3">
        <v>528</v>
      </c>
      <c r="AI7420" s="3">
        <v>144</v>
      </c>
      <c r="AJ7420" s="3" t="s">
        <v>239</v>
      </c>
      <c r="AK7420" s="3">
        <v>4</v>
      </c>
      <c r="AL7420" s="3">
        <v>-1055</v>
      </c>
    </row>
    <row r="7421" spans="31:38" x14ac:dyDescent="0.25">
      <c r="AE7421" s="3" t="str">
        <f t="shared" si="193"/>
        <v>RA_530_144_4_202526</v>
      </c>
      <c r="AF7421" s="3">
        <v>202526</v>
      </c>
      <c r="AG7421" s="3" t="s">
        <v>193</v>
      </c>
      <c r="AH7421" s="3">
        <v>530</v>
      </c>
      <c r="AI7421" s="3">
        <v>144</v>
      </c>
      <c r="AJ7421" s="3" t="s">
        <v>239</v>
      </c>
      <c r="AK7421" s="3">
        <v>4</v>
      </c>
      <c r="AL7421" s="3">
        <v>-500</v>
      </c>
    </row>
    <row r="7422" spans="31:38" x14ac:dyDescent="0.25">
      <c r="AE7422" s="3" t="str">
        <f t="shared" si="193"/>
        <v>RA_532_144_4_202526</v>
      </c>
      <c r="AF7422" s="3">
        <v>202526</v>
      </c>
      <c r="AG7422" s="3" t="s">
        <v>193</v>
      </c>
      <c r="AH7422" s="3">
        <v>532</v>
      </c>
      <c r="AI7422" s="3">
        <v>144</v>
      </c>
      <c r="AJ7422" s="3" t="s">
        <v>239</v>
      </c>
      <c r="AK7422" s="3">
        <v>4</v>
      </c>
      <c r="AL7422" s="3">
        <v>0</v>
      </c>
    </row>
    <row r="7423" spans="31:38" x14ac:dyDescent="0.25">
      <c r="AE7423" s="3" t="str">
        <f t="shared" si="193"/>
        <v>RA_534_144_4_202526</v>
      </c>
      <c r="AF7423" s="3">
        <v>202526</v>
      </c>
      <c r="AG7423" s="3" t="s">
        <v>193</v>
      </c>
      <c r="AH7423" s="3">
        <v>534</v>
      </c>
      <c r="AI7423" s="3">
        <v>144</v>
      </c>
      <c r="AJ7423" s="3" t="s">
        <v>239</v>
      </c>
      <c r="AK7423" s="3">
        <v>4</v>
      </c>
      <c r="AL7423" s="3">
        <v>0</v>
      </c>
    </row>
    <row r="7424" spans="31:38" x14ac:dyDescent="0.25">
      <c r="AE7424" s="3" t="str">
        <f t="shared" si="193"/>
        <v>RA_536_144_4_202526</v>
      </c>
      <c r="AF7424" s="3">
        <v>202526</v>
      </c>
      <c r="AG7424" s="3" t="s">
        <v>193</v>
      </c>
      <c r="AH7424" s="3">
        <v>536</v>
      </c>
      <c r="AI7424" s="3">
        <v>144</v>
      </c>
      <c r="AJ7424" s="3" t="s">
        <v>239</v>
      </c>
      <c r="AK7424" s="3">
        <v>4</v>
      </c>
      <c r="AL7424" s="3">
        <v>-692.85</v>
      </c>
    </row>
    <row r="7425" spans="31:38" x14ac:dyDescent="0.25">
      <c r="AE7425" s="3" t="str">
        <f t="shared" si="193"/>
        <v>RA_538_144_4_202526</v>
      </c>
      <c r="AF7425" s="3">
        <v>202526</v>
      </c>
      <c r="AG7425" s="3" t="s">
        <v>193</v>
      </c>
      <c r="AH7425" s="3">
        <v>538</v>
      </c>
      <c r="AI7425" s="3">
        <v>144</v>
      </c>
      <c r="AJ7425" s="3" t="s">
        <v>239</v>
      </c>
      <c r="AK7425" s="3">
        <v>4</v>
      </c>
      <c r="AL7425" s="3">
        <v>-969</v>
      </c>
    </row>
    <row r="7426" spans="31:38" x14ac:dyDescent="0.25">
      <c r="AE7426" s="3" t="str">
        <f t="shared" si="193"/>
        <v>RA_540_144_4_202526</v>
      </c>
      <c r="AF7426" s="3">
        <v>202526</v>
      </c>
      <c r="AG7426" s="3" t="s">
        <v>193</v>
      </c>
      <c r="AH7426" s="3">
        <v>540</v>
      </c>
      <c r="AI7426" s="3">
        <v>144</v>
      </c>
      <c r="AJ7426" s="3" t="s">
        <v>239</v>
      </c>
      <c r="AK7426" s="3">
        <v>4</v>
      </c>
      <c r="AL7426" s="3">
        <v>1343</v>
      </c>
    </row>
    <row r="7427" spans="31:38" x14ac:dyDescent="0.25">
      <c r="AE7427" s="3" t="str">
        <f t="shared" si="193"/>
        <v>RA_518_144_4_202526</v>
      </c>
      <c r="AF7427" s="3">
        <v>202526</v>
      </c>
      <c r="AG7427" s="3" t="s">
        <v>193</v>
      </c>
      <c r="AH7427" s="3">
        <v>518</v>
      </c>
      <c r="AI7427" s="3">
        <v>144</v>
      </c>
      <c r="AJ7427" s="3" t="s">
        <v>239</v>
      </c>
      <c r="AK7427" s="3">
        <v>4</v>
      </c>
      <c r="AL7427" s="3">
        <v>-935.81299999999999</v>
      </c>
    </row>
    <row r="7428" spans="31:38" x14ac:dyDescent="0.25">
      <c r="AE7428" s="3" t="str">
        <f t="shared" ref="AE7428:AE7491" si="194">AG7428&amp;"_"&amp;AH7428&amp;"_"&amp;AI7428&amp;"_"&amp;AK7428&amp;"_"&amp;AF7428</f>
        <v>RA_566_145_4_202425</v>
      </c>
      <c r="AF7428" s="3">
        <v>202425</v>
      </c>
      <c r="AG7428" s="3" t="s">
        <v>193</v>
      </c>
      <c r="AH7428" s="3">
        <v>566</v>
      </c>
      <c r="AI7428" s="3">
        <v>145</v>
      </c>
      <c r="AJ7428" s="3" t="s">
        <v>183</v>
      </c>
      <c r="AK7428" s="3">
        <v>4</v>
      </c>
      <c r="AL7428" s="3">
        <v>0</v>
      </c>
    </row>
    <row r="7429" spans="31:38" x14ac:dyDescent="0.25">
      <c r="AE7429" s="3" t="str">
        <f t="shared" si="194"/>
        <v>RA_546_145_4_202425</v>
      </c>
      <c r="AF7429" s="3">
        <v>202425</v>
      </c>
      <c r="AG7429" s="3" t="s">
        <v>193</v>
      </c>
      <c r="AH7429" s="3">
        <v>546</v>
      </c>
      <c r="AI7429" s="3">
        <v>145</v>
      </c>
      <c r="AJ7429" s="3" t="s">
        <v>183</v>
      </c>
      <c r="AK7429" s="3">
        <v>4</v>
      </c>
      <c r="AL7429" s="3">
        <v>0</v>
      </c>
    </row>
    <row r="7430" spans="31:38" x14ac:dyDescent="0.25">
      <c r="AE7430" s="3" t="str">
        <f t="shared" si="194"/>
        <v>RA_548_145_4_202425</v>
      </c>
      <c r="AF7430" s="3">
        <v>202425</v>
      </c>
      <c r="AG7430" s="3" t="s">
        <v>193</v>
      </c>
      <c r="AH7430" s="3">
        <v>548</v>
      </c>
      <c r="AI7430" s="3">
        <v>145</v>
      </c>
      <c r="AJ7430" s="3" t="s">
        <v>183</v>
      </c>
      <c r="AK7430" s="3">
        <v>4</v>
      </c>
      <c r="AL7430" s="3">
        <v>0</v>
      </c>
    </row>
    <row r="7431" spans="31:38" x14ac:dyDescent="0.25">
      <c r="AE7431" s="3" t="str">
        <f t="shared" si="194"/>
        <v>RA_550_145_4_202425</v>
      </c>
      <c r="AF7431" s="3">
        <v>202425</v>
      </c>
      <c r="AG7431" s="3" t="s">
        <v>193</v>
      </c>
      <c r="AH7431" s="3">
        <v>550</v>
      </c>
      <c r="AI7431" s="3">
        <v>145</v>
      </c>
      <c r="AJ7431" s="3" t="s">
        <v>183</v>
      </c>
      <c r="AK7431" s="3">
        <v>4</v>
      </c>
      <c r="AL7431" s="3">
        <v>0</v>
      </c>
    </row>
    <row r="7432" spans="31:38" x14ac:dyDescent="0.25">
      <c r="AE7432" s="3" t="str">
        <f t="shared" si="194"/>
        <v>RA_552_145_4_202425</v>
      </c>
      <c r="AF7432" s="3">
        <v>202425</v>
      </c>
      <c r="AG7432" s="3" t="s">
        <v>193</v>
      </c>
      <c r="AH7432" s="3">
        <v>552</v>
      </c>
      <c r="AI7432" s="3">
        <v>145</v>
      </c>
      <c r="AJ7432" s="3" t="s">
        <v>183</v>
      </c>
      <c r="AK7432" s="3">
        <v>4</v>
      </c>
      <c r="AL7432" s="3">
        <v>0</v>
      </c>
    </row>
    <row r="7433" spans="31:38" x14ac:dyDescent="0.25">
      <c r="AE7433" s="3" t="str">
        <f t="shared" si="194"/>
        <v>RA_562_145_4_202425</v>
      </c>
      <c r="AF7433" s="3">
        <v>202425</v>
      </c>
      <c r="AG7433" s="3" t="s">
        <v>193</v>
      </c>
      <c r="AH7433" s="3">
        <v>562</v>
      </c>
      <c r="AI7433" s="3">
        <v>145</v>
      </c>
      <c r="AJ7433" s="3" t="s">
        <v>183</v>
      </c>
      <c r="AK7433" s="3">
        <v>4</v>
      </c>
      <c r="AL7433" s="3">
        <v>0</v>
      </c>
    </row>
    <row r="7434" spans="31:38" x14ac:dyDescent="0.25">
      <c r="AE7434" s="3" t="str">
        <f t="shared" si="194"/>
        <v>RA_564_145_4_202425</v>
      </c>
      <c r="AF7434" s="3">
        <v>202425</v>
      </c>
      <c r="AG7434" s="3" t="s">
        <v>193</v>
      </c>
      <c r="AH7434" s="3">
        <v>564</v>
      </c>
      <c r="AI7434" s="3">
        <v>145</v>
      </c>
      <c r="AJ7434" s="3" t="s">
        <v>183</v>
      </c>
      <c r="AK7434" s="3">
        <v>4</v>
      </c>
      <c r="AL7434" s="3">
        <v>0</v>
      </c>
    </row>
    <row r="7435" spans="31:38" x14ac:dyDescent="0.25">
      <c r="AE7435" s="3" t="str">
        <f t="shared" si="194"/>
        <v>RA_568_145_4_202425</v>
      </c>
      <c r="AF7435" s="3">
        <v>202425</v>
      </c>
      <c r="AG7435" s="3" t="s">
        <v>193</v>
      </c>
      <c r="AH7435" s="3">
        <v>568</v>
      </c>
      <c r="AI7435" s="3">
        <v>145</v>
      </c>
      <c r="AJ7435" s="3" t="s">
        <v>183</v>
      </c>
      <c r="AK7435" s="3">
        <v>4</v>
      </c>
      <c r="AL7435" s="3">
        <v>0</v>
      </c>
    </row>
    <row r="7436" spans="31:38" x14ac:dyDescent="0.25">
      <c r="AE7436" s="3" t="str">
        <f t="shared" si="194"/>
        <v>RA_572_145_4_202425</v>
      </c>
      <c r="AF7436" s="3">
        <v>202425</v>
      </c>
      <c r="AG7436" s="3" t="s">
        <v>193</v>
      </c>
      <c r="AH7436" s="3">
        <v>572</v>
      </c>
      <c r="AI7436" s="3">
        <v>145</v>
      </c>
      <c r="AJ7436" s="3" t="s">
        <v>183</v>
      </c>
      <c r="AK7436" s="3">
        <v>4</v>
      </c>
      <c r="AL7436" s="3">
        <v>0</v>
      </c>
    </row>
    <row r="7437" spans="31:38" x14ac:dyDescent="0.25">
      <c r="AE7437" s="3" t="str">
        <f t="shared" si="194"/>
        <v>RA_574_145_4_202425</v>
      </c>
      <c r="AF7437" s="3">
        <v>202425</v>
      </c>
      <c r="AG7437" s="3" t="s">
        <v>193</v>
      </c>
      <c r="AH7437" s="3">
        <v>574</v>
      </c>
      <c r="AI7437" s="3">
        <v>145</v>
      </c>
      <c r="AJ7437" s="3" t="s">
        <v>183</v>
      </c>
      <c r="AK7437" s="3">
        <v>4</v>
      </c>
      <c r="AL7437" s="3">
        <v>0</v>
      </c>
    </row>
    <row r="7438" spans="31:38" x14ac:dyDescent="0.25">
      <c r="AE7438" s="3" t="str">
        <f t="shared" si="194"/>
        <v>RA_576_145_4_202425</v>
      </c>
      <c r="AF7438" s="3">
        <v>202425</v>
      </c>
      <c r="AG7438" s="3" t="s">
        <v>193</v>
      </c>
      <c r="AH7438" s="3">
        <v>576</v>
      </c>
      <c r="AI7438" s="3">
        <v>145</v>
      </c>
      <c r="AJ7438" s="3" t="s">
        <v>183</v>
      </c>
      <c r="AK7438" s="3">
        <v>4</v>
      </c>
      <c r="AL7438" s="3">
        <v>0</v>
      </c>
    </row>
    <row r="7439" spans="31:38" x14ac:dyDescent="0.25">
      <c r="AE7439" s="3" t="str">
        <f t="shared" si="194"/>
        <v>RA_582_145_4_202425</v>
      </c>
      <c r="AF7439" s="3">
        <v>202425</v>
      </c>
      <c r="AG7439" s="3" t="s">
        <v>193</v>
      </c>
      <c r="AH7439" s="3">
        <v>582</v>
      </c>
      <c r="AI7439" s="3">
        <v>145</v>
      </c>
      <c r="AJ7439" s="3" t="s">
        <v>183</v>
      </c>
      <c r="AK7439" s="3">
        <v>4</v>
      </c>
      <c r="AL7439" s="3">
        <v>0</v>
      </c>
    </row>
    <row r="7440" spans="31:38" x14ac:dyDescent="0.25">
      <c r="AE7440" s="3" t="str">
        <f t="shared" si="194"/>
        <v>RA_545_145_4_202425</v>
      </c>
      <c r="AF7440" s="3">
        <v>202425</v>
      </c>
      <c r="AG7440" s="3" t="s">
        <v>193</v>
      </c>
      <c r="AH7440" s="3">
        <v>545</v>
      </c>
      <c r="AI7440" s="3">
        <v>145</v>
      </c>
      <c r="AJ7440" s="3" t="s">
        <v>183</v>
      </c>
      <c r="AK7440" s="3">
        <v>4</v>
      </c>
      <c r="AL7440" s="3">
        <v>0</v>
      </c>
    </row>
    <row r="7441" spans="31:38" x14ac:dyDescent="0.25">
      <c r="AE7441" s="3" t="str">
        <f t="shared" si="194"/>
        <v>RA_586_145_4_202425</v>
      </c>
      <c r="AF7441" s="3">
        <v>202425</v>
      </c>
      <c r="AG7441" s="3" t="s">
        <v>193</v>
      </c>
      <c r="AH7441" s="3">
        <v>586</v>
      </c>
      <c r="AI7441" s="3">
        <v>145</v>
      </c>
      <c r="AJ7441" s="3" t="s">
        <v>183</v>
      </c>
      <c r="AK7441" s="3">
        <v>4</v>
      </c>
      <c r="AL7441" s="3">
        <v>0</v>
      </c>
    </row>
    <row r="7442" spans="31:38" x14ac:dyDescent="0.25">
      <c r="AE7442" s="3" t="str">
        <f t="shared" si="194"/>
        <v>RA_540_145_4_202425</v>
      </c>
      <c r="AF7442" s="3">
        <v>202425</v>
      </c>
      <c r="AG7442" s="3" t="s">
        <v>193</v>
      </c>
      <c r="AH7442" s="3">
        <v>540</v>
      </c>
      <c r="AI7442" s="3">
        <v>145</v>
      </c>
      <c r="AJ7442" s="3" t="s">
        <v>183</v>
      </c>
      <c r="AK7442" s="3">
        <v>4</v>
      </c>
      <c r="AL7442" s="3">
        <v>0</v>
      </c>
    </row>
    <row r="7443" spans="31:38" x14ac:dyDescent="0.25">
      <c r="AE7443" s="3" t="str">
        <f t="shared" si="194"/>
        <v>RA_584_145_4_202425</v>
      </c>
      <c r="AF7443" s="3">
        <v>202425</v>
      </c>
      <c r="AG7443" s="3" t="s">
        <v>193</v>
      </c>
      <c r="AH7443" s="3">
        <v>584</v>
      </c>
      <c r="AI7443" s="3">
        <v>145</v>
      </c>
      <c r="AJ7443" s="3" t="s">
        <v>183</v>
      </c>
      <c r="AK7443" s="3">
        <v>4</v>
      </c>
      <c r="AL7443" s="3">
        <v>0</v>
      </c>
    </row>
    <row r="7444" spans="31:38" x14ac:dyDescent="0.25">
      <c r="AE7444" s="3" t="str">
        <f t="shared" si="194"/>
        <v>RA_522_145_4_202425</v>
      </c>
      <c r="AF7444" s="3">
        <v>202425</v>
      </c>
      <c r="AG7444" s="3" t="s">
        <v>193</v>
      </c>
      <c r="AH7444" s="3">
        <v>522</v>
      </c>
      <c r="AI7444" s="3">
        <v>145</v>
      </c>
      <c r="AJ7444" s="3" t="s">
        <v>183</v>
      </c>
      <c r="AK7444" s="3">
        <v>4</v>
      </c>
      <c r="AL7444" s="3">
        <v>0</v>
      </c>
    </row>
    <row r="7445" spans="31:38" x14ac:dyDescent="0.25">
      <c r="AE7445" s="3" t="str">
        <f t="shared" si="194"/>
        <v>RA_544_145_4_202425</v>
      </c>
      <c r="AF7445" s="3">
        <v>202425</v>
      </c>
      <c r="AG7445" s="3" t="s">
        <v>193</v>
      </c>
      <c r="AH7445" s="3">
        <v>544</v>
      </c>
      <c r="AI7445" s="3">
        <v>145</v>
      </c>
      <c r="AJ7445" s="3" t="s">
        <v>183</v>
      </c>
      <c r="AK7445" s="3">
        <v>4</v>
      </c>
      <c r="AL7445" s="3">
        <v>-2</v>
      </c>
    </row>
    <row r="7446" spans="31:38" x14ac:dyDescent="0.25">
      <c r="AE7446" s="3" t="str">
        <f t="shared" si="194"/>
        <v>RA_512_145_4_202425</v>
      </c>
      <c r="AF7446" s="3">
        <v>202425</v>
      </c>
      <c r="AG7446" s="3" t="s">
        <v>193</v>
      </c>
      <c r="AH7446" s="3">
        <v>512</v>
      </c>
      <c r="AI7446" s="3">
        <v>145</v>
      </c>
      <c r="AJ7446" s="3" t="s">
        <v>183</v>
      </c>
      <c r="AK7446" s="3">
        <v>4</v>
      </c>
      <c r="AL7446" s="3">
        <v>0</v>
      </c>
    </row>
    <row r="7447" spans="31:38" x14ac:dyDescent="0.25">
      <c r="AE7447" s="3" t="str">
        <f t="shared" si="194"/>
        <v>RA_516_145_4_202425</v>
      </c>
      <c r="AF7447" s="3">
        <v>202425</v>
      </c>
      <c r="AG7447" s="3" t="s">
        <v>193</v>
      </c>
      <c r="AH7447" s="3">
        <v>516</v>
      </c>
      <c r="AI7447" s="3">
        <v>145</v>
      </c>
      <c r="AJ7447" s="3" t="s">
        <v>183</v>
      </c>
      <c r="AK7447" s="3">
        <v>4</v>
      </c>
      <c r="AL7447" s="3">
        <v>0</v>
      </c>
    </row>
    <row r="7448" spans="31:38" x14ac:dyDescent="0.25">
      <c r="AE7448" s="3" t="str">
        <f t="shared" si="194"/>
        <v>RA_520_145_4_202425</v>
      </c>
      <c r="AF7448" s="3">
        <v>202425</v>
      </c>
      <c r="AG7448" s="3" t="s">
        <v>193</v>
      </c>
      <c r="AH7448" s="3">
        <v>520</v>
      </c>
      <c r="AI7448" s="3">
        <v>145</v>
      </c>
      <c r="AJ7448" s="3" t="s">
        <v>183</v>
      </c>
      <c r="AK7448" s="3">
        <v>4</v>
      </c>
      <c r="AL7448" s="3">
        <v>0</v>
      </c>
    </row>
    <row r="7449" spans="31:38" x14ac:dyDescent="0.25">
      <c r="AE7449" s="3" t="str">
        <f t="shared" si="194"/>
        <v>RA_514_145_4_202425</v>
      </c>
      <c r="AF7449" s="3">
        <v>202425</v>
      </c>
      <c r="AG7449" s="3" t="s">
        <v>193</v>
      </c>
      <c r="AH7449" s="3">
        <v>514</v>
      </c>
      <c r="AI7449" s="3">
        <v>145</v>
      </c>
      <c r="AJ7449" s="3" t="s">
        <v>183</v>
      </c>
      <c r="AK7449" s="3">
        <v>4</v>
      </c>
      <c r="AL7449" s="3">
        <v>0</v>
      </c>
    </row>
    <row r="7450" spans="31:38" x14ac:dyDescent="0.25">
      <c r="AE7450" s="3" t="str">
        <f t="shared" si="194"/>
        <v>RA_524_145_4_202425</v>
      </c>
      <c r="AF7450" s="3">
        <v>202425</v>
      </c>
      <c r="AG7450" s="3" t="s">
        <v>193</v>
      </c>
      <c r="AH7450" s="3">
        <v>524</v>
      </c>
      <c r="AI7450" s="3">
        <v>145</v>
      </c>
      <c r="AJ7450" s="3" t="s">
        <v>183</v>
      </c>
      <c r="AK7450" s="3">
        <v>4</v>
      </c>
      <c r="AL7450" s="3">
        <v>0</v>
      </c>
    </row>
    <row r="7451" spans="31:38" x14ac:dyDescent="0.25">
      <c r="AE7451" s="3" t="str">
        <f t="shared" si="194"/>
        <v>RA_526_145_4_202425</v>
      </c>
      <c r="AF7451" s="3">
        <v>202425</v>
      </c>
      <c r="AG7451" s="3" t="s">
        <v>193</v>
      </c>
      <c r="AH7451" s="3">
        <v>526</v>
      </c>
      <c r="AI7451" s="3">
        <v>145</v>
      </c>
      <c r="AJ7451" s="3" t="s">
        <v>183</v>
      </c>
      <c r="AK7451" s="3">
        <v>4</v>
      </c>
      <c r="AL7451" s="3">
        <v>0</v>
      </c>
    </row>
    <row r="7452" spans="31:38" x14ac:dyDescent="0.25">
      <c r="AE7452" s="3" t="str">
        <f t="shared" si="194"/>
        <v>RA_528_145_4_202425</v>
      </c>
      <c r="AF7452" s="3">
        <v>202425</v>
      </c>
      <c r="AG7452" s="3" t="s">
        <v>193</v>
      </c>
      <c r="AH7452" s="3">
        <v>528</v>
      </c>
      <c r="AI7452" s="3">
        <v>145</v>
      </c>
      <c r="AJ7452" s="3" t="s">
        <v>183</v>
      </c>
      <c r="AK7452" s="3">
        <v>4</v>
      </c>
      <c r="AL7452" s="3">
        <v>0</v>
      </c>
    </row>
    <row r="7453" spans="31:38" x14ac:dyDescent="0.25">
      <c r="AE7453" s="3" t="str">
        <f t="shared" si="194"/>
        <v>RA_530_145_4_202425</v>
      </c>
      <c r="AF7453" s="3">
        <v>202425</v>
      </c>
      <c r="AG7453" s="3" t="s">
        <v>193</v>
      </c>
      <c r="AH7453" s="3">
        <v>530</v>
      </c>
      <c r="AI7453" s="3">
        <v>145</v>
      </c>
      <c r="AJ7453" s="3" t="s">
        <v>183</v>
      </c>
      <c r="AK7453" s="3">
        <v>4</v>
      </c>
      <c r="AL7453" s="3">
        <v>-624.80700000000002</v>
      </c>
    </row>
    <row r="7454" spans="31:38" x14ac:dyDescent="0.25">
      <c r="AE7454" s="3" t="str">
        <f t="shared" si="194"/>
        <v>RA_532_145_4_202425</v>
      </c>
      <c r="AF7454" s="3">
        <v>202425</v>
      </c>
      <c r="AG7454" s="3" t="s">
        <v>193</v>
      </c>
      <c r="AH7454" s="3">
        <v>532</v>
      </c>
      <c r="AI7454" s="3">
        <v>145</v>
      </c>
      <c r="AJ7454" s="3" t="s">
        <v>183</v>
      </c>
      <c r="AK7454" s="3">
        <v>4</v>
      </c>
      <c r="AL7454" s="3">
        <v>0</v>
      </c>
    </row>
    <row r="7455" spans="31:38" x14ac:dyDescent="0.25">
      <c r="AE7455" s="3" t="str">
        <f t="shared" si="194"/>
        <v>RA_534_145_4_202425</v>
      </c>
      <c r="AF7455" s="3">
        <v>202425</v>
      </c>
      <c r="AG7455" s="3" t="s">
        <v>193</v>
      </c>
      <c r="AH7455" s="3">
        <v>534</v>
      </c>
      <c r="AI7455" s="3">
        <v>145</v>
      </c>
      <c r="AJ7455" s="3" t="s">
        <v>183</v>
      </c>
      <c r="AK7455" s="3">
        <v>4</v>
      </c>
      <c r="AL7455" s="3">
        <v>0</v>
      </c>
    </row>
    <row r="7456" spans="31:38" x14ac:dyDescent="0.25">
      <c r="AE7456" s="3" t="str">
        <f t="shared" si="194"/>
        <v>RA_536_145_4_202425</v>
      </c>
      <c r="AF7456" s="3">
        <v>202425</v>
      </c>
      <c r="AG7456" s="3" t="s">
        <v>193</v>
      </c>
      <c r="AH7456" s="3">
        <v>536</v>
      </c>
      <c r="AI7456" s="3">
        <v>145</v>
      </c>
      <c r="AJ7456" s="3" t="s">
        <v>183</v>
      </c>
      <c r="AK7456" s="3">
        <v>4</v>
      </c>
      <c r="AL7456" s="3">
        <v>0</v>
      </c>
    </row>
    <row r="7457" spans="31:38" x14ac:dyDescent="0.25">
      <c r="AE7457" s="3" t="str">
        <f t="shared" si="194"/>
        <v>RA_538_145_4_202425</v>
      </c>
      <c r="AF7457" s="3">
        <v>202425</v>
      </c>
      <c r="AG7457" s="3" t="s">
        <v>193</v>
      </c>
      <c r="AH7457" s="3">
        <v>538</v>
      </c>
      <c r="AI7457" s="3">
        <v>145</v>
      </c>
      <c r="AJ7457" s="3" t="s">
        <v>183</v>
      </c>
      <c r="AK7457" s="3">
        <v>4</v>
      </c>
      <c r="AL7457" s="3">
        <v>0</v>
      </c>
    </row>
    <row r="7458" spans="31:38" x14ac:dyDescent="0.25">
      <c r="AE7458" s="3" t="str">
        <f t="shared" si="194"/>
        <v>RA_542_145_4_202425</v>
      </c>
      <c r="AF7458" s="3">
        <v>202425</v>
      </c>
      <c r="AG7458" s="3" t="s">
        <v>193</v>
      </c>
      <c r="AH7458" s="3">
        <v>542</v>
      </c>
      <c r="AI7458" s="3">
        <v>145</v>
      </c>
      <c r="AJ7458" s="3" t="s">
        <v>183</v>
      </c>
      <c r="AK7458" s="3">
        <v>4</v>
      </c>
      <c r="AL7458" s="3">
        <v>0</v>
      </c>
    </row>
    <row r="7459" spans="31:38" x14ac:dyDescent="0.25">
      <c r="AE7459" s="3" t="str">
        <f t="shared" si="194"/>
        <v>RA_518_145_4_202425</v>
      </c>
      <c r="AF7459" s="3">
        <v>202425</v>
      </c>
      <c r="AG7459" s="3" t="s">
        <v>193</v>
      </c>
      <c r="AH7459" s="3">
        <v>518</v>
      </c>
      <c r="AI7459" s="3">
        <v>145</v>
      </c>
      <c r="AJ7459" s="3" t="s">
        <v>183</v>
      </c>
      <c r="AK7459" s="3">
        <v>4</v>
      </c>
      <c r="AL7459" s="3">
        <v>-61</v>
      </c>
    </row>
    <row r="7460" spans="31:38" x14ac:dyDescent="0.25">
      <c r="AE7460" s="3" t="str">
        <f t="shared" si="194"/>
        <v>RA_566_145_4_202526</v>
      </c>
      <c r="AF7460" s="3">
        <v>202526</v>
      </c>
      <c r="AG7460" s="3" t="s">
        <v>193</v>
      </c>
      <c r="AH7460" s="3">
        <v>566</v>
      </c>
      <c r="AI7460" s="3">
        <v>145</v>
      </c>
      <c r="AJ7460" s="3" t="s">
        <v>183</v>
      </c>
      <c r="AK7460" s="3">
        <v>4</v>
      </c>
      <c r="AL7460" s="3">
        <v>0</v>
      </c>
    </row>
    <row r="7461" spans="31:38" x14ac:dyDescent="0.25">
      <c r="AE7461" s="3" t="str">
        <f t="shared" si="194"/>
        <v>RA_546_145_4_202526</v>
      </c>
      <c r="AF7461" s="3">
        <v>202526</v>
      </c>
      <c r="AG7461" s="3" t="s">
        <v>193</v>
      </c>
      <c r="AH7461" s="3">
        <v>546</v>
      </c>
      <c r="AI7461" s="3">
        <v>145</v>
      </c>
      <c r="AJ7461" s="3" t="s">
        <v>183</v>
      </c>
      <c r="AK7461" s="3">
        <v>4</v>
      </c>
      <c r="AL7461" s="3">
        <v>0</v>
      </c>
    </row>
    <row r="7462" spans="31:38" x14ac:dyDescent="0.25">
      <c r="AE7462" s="3" t="str">
        <f t="shared" si="194"/>
        <v>RA_548_145_4_202526</v>
      </c>
      <c r="AF7462" s="3">
        <v>202526</v>
      </c>
      <c r="AG7462" s="3" t="s">
        <v>193</v>
      </c>
      <c r="AH7462" s="3">
        <v>548</v>
      </c>
      <c r="AI7462" s="3">
        <v>145</v>
      </c>
      <c r="AJ7462" s="3" t="s">
        <v>183</v>
      </c>
      <c r="AK7462" s="3">
        <v>4</v>
      </c>
      <c r="AL7462" s="3">
        <v>0</v>
      </c>
    </row>
    <row r="7463" spans="31:38" x14ac:dyDescent="0.25">
      <c r="AE7463" s="3" t="str">
        <f t="shared" si="194"/>
        <v>RA_550_145_4_202526</v>
      </c>
      <c r="AF7463" s="3">
        <v>202526</v>
      </c>
      <c r="AG7463" s="3" t="s">
        <v>193</v>
      </c>
      <c r="AH7463" s="3">
        <v>550</v>
      </c>
      <c r="AI7463" s="3">
        <v>145</v>
      </c>
      <c r="AJ7463" s="3" t="s">
        <v>183</v>
      </c>
      <c r="AK7463" s="3">
        <v>4</v>
      </c>
      <c r="AL7463" s="3">
        <v>0</v>
      </c>
    </row>
    <row r="7464" spans="31:38" x14ac:dyDescent="0.25">
      <c r="AE7464" s="3" t="str">
        <f t="shared" si="194"/>
        <v>RA_552_145_4_202526</v>
      </c>
      <c r="AF7464" s="3">
        <v>202526</v>
      </c>
      <c r="AG7464" s="3" t="s">
        <v>193</v>
      </c>
      <c r="AH7464" s="3">
        <v>552</v>
      </c>
      <c r="AI7464" s="3">
        <v>145</v>
      </c>
      <c r="AJ7464" s="3" t="s">
        <v>183</v>
      </c>
      <c r="AK7464" s="3">
        <v>4</v>
      </c>
      <c r="AL7464" s="3">
        <v>0</v>
      </c>
    </row>
    <row r="7465" spans="31:38" x14ac:dyDescent="0.25">
      <c r="AE7465" s="3" t="str">
        <f t="shared" si="194"/>
        <v>RA_562_145_4_202526</v>
      </c>
      <c r="AF7465" s="3">
        <v>202526</v>
      </c>
      <c r="AG7465" s="3" t="s">
        <v>193</v>
      </c>
      <c r="AH7465" s="3">
        <v>562</v>
      </c>
      <c r="AI7465" s="3">
        <v>145</v>
      </c>
      <c r="AJ7465" s="3" t="s">
        <v>183</v>
      </c>
      <c r="AK7465" s="3">
        <v>4</v>
      </c>
      <c r="AL7465" s="3">
        <v>0</v>
      </c>
    </row>
    <row r="7466" spans="31:38" x14ac:dyDescent="0.25">
      <c r="AE7466" s="3" t="str">
        <f t="shared" si="194"/>
        <v>RA_564_145_4_202526</v>
      </c>
      <c r="AF7466" s="3">
        <v>202526</v>
      </c>
      <c r="AG7466" s="3" t="s">
        <v>193</v>
      </c>
      <c r="AH7466" s="3">
        <v>564</v>
      </c>
      <c r="AI7466" s="3">
        <v>145</v>
      </c>
      <c r="AJ7466" s="3" t="s">
        <v>183</v>
      </c>
      <c r="AK7466" s="3">
        <v>4</v>
      </c>
      <c r="AL7466" s="3">
        <v>0</v>
      </c>
    </row>
    <row r="7467" spans="31:38" x14ac:dyDescent="0.25">
      <c r="AE7467" s="3" t="str">
        <f t="shared" si="194"/>
        <v>RA_568_145_4_202526</v>
      </c>
      <c r="AF7467" s="3">
        <v>202526</v>
      </c>
      <c r="AG7467" s="3" t="s">
        <v>193</v>
      </c>
      <c r="AH7467" s="3">
        <v>568</v>
      </c>
      <c r="AI7467" s="3">
        <v>145</v>
      </c>
      <c r="AJ7467" s="3" t="s">
        <v>183</v>
      </c>
      <c r="AK7467" s="3">
        <v>4</v>
      </c>
      <c r="AL7467" s="3">
        <v>0</v>
      </c>
    </row>
    <row r="7468" spans="31:38" x14ac:dyDescent="0.25">
      <c r="AE7468" s="3" t="str">
        <f t="shared" si="194"/>
        <v>RA_572_145_4_202526</v>
      </c>
      <c r="AF7468" s="3">
        <v>202526</v>
      </c>
      <c r="AG7468" s="3" t="s">
        <v>193</v>
      </c>
      <c r="AH7468" s="3">
        <v>572</v>
      </c>
      <c r="AI7468" s="3">
        <v>145</v>
      </c>
      <c r="AJ7468" s="3" t="s">
        <v>183</v>
      </c>
      <c r="AK7468" s="3">
        <v>4</v>
      </c>
      <c r="AL7468" s="3">
        <v>0</v>
      </c>
    </row>
    <row r="7469" spans="31:38" x14ac:dyDescent="0.25">
      <c r="AE7469" s="3" t="str">
        <f t="shared" si="194"/>
        <v>RA_574_145_4_202526</v>
      </c>
      <c r="AF7469" s="3">
        <v>202526</v>
      </c>
      <c r="AG7469" s="3" t="s">
        <v>193</v>
      </c>
      <c r="AH7469" s="3">
        <v>574</v>
      </c>
      <c r="AI7469" s="3">
        <v>145</v>
      </c>
      <c r="AJ7469" s="3" t="s">
        <v>183</v>
      </c>
      <c r="AK7469" s="3">
        <v>4</v>
      </c>
      <c r="AL7469" s="3">
        <v>0</v>
      </c>
    </row>
    <row r="7470" spans="31:38" x14ac:dyDescent="0.25">
      <c r="AE7470" s="3" t="str">
        <f t="shared" si="194"/>
        <v>RA_576_145_4_202526</v>
      </c>
      <c r="AF7470" s="3">
        <v>202526</v>
      </c>
      <c r="AG7470" s="3" t="s">
        <v>193</v>
      </c>
      <c r="AH7470" s="3">
        <v>576</v>
      </c>
      <c r="AI7470" s="3">
        <v>145</v>
      </c>
      <c r="AJ7470" s="3" t="s">
        <v>183</v>
      </c>
      <c r="AK7470" s="3">
        <v>4</v>
      </c>
      <c r="AL7470" s="3">
        <v>0</v>
      </c>
    </row>
    <row r="7471" spans="31:38" x14ac:dyDescent="0.25">
      <c r="AE7471" s="3" t="str">
        <f t="shared" si="194"/>
        <v>RA_582_145_4_202526</v>
      </c>
      <c r="AF7471" s="3">
        <v>202526</v>
      </c>
      <c r="AG7471" s="3" t="s">
        <v>193</v>
      </c>
      <c r="AH7471" s="3">
        <v>582</v>
      </c>
      <c r="AI7471" s="3">
        <v>145</v>
      </c>
      <c r="AJ7471" s="3" t="s">
        <v>183</v>
      </c>
      <c r="AK7471" s="3">
        <v>4</v>
      </c>
      <c r="AL7471" s="3">
        <v>0</v>
      </c>
    </row>
    <row r="7472" spans="31:38" x14ac:dyDescent="0.25">
      <c r="AE7472" s="3" t="str">
        <f t="shared" si="194"/>
        <v>RA_545_145_4_202526</v>
      </c>
      <c r="AF7472" s="3">
        <v>202526</v>
      </c>
      <c r="AG7472" s="3" t="s">
        <v>193</v>
      </c>
      <c r="AH7472" s="3">
        <v>545</v>
      </c>
      <c r="AI7472" s="3">
        <v>145</v>
      </c>
      <c r="AJ7472" s="3" t="s">
        <v>183</v>
      </c>
      <c r="AK7472" s="3">
        <v>4</v>
      </c>
      <c r="AL7472" s="3">
        <v>0</v>
      </c>
    </row>
    <row r="7473" spans="31:38" x14ac:dyDescent="0.25">
      <c r="AE7473" s="3" t="str">
        <f t="shared" si="194"/>
        <v>RA_586_145_4_202526</v>
      </c>
      <c r="AF7473" s="3">
        <v>202526</v>
      </c>
      <c r="AG7473" s="3" t="s">
        <v>193</v>
      </c>
      <c r="AH7473" s="3">
        <v>586</v>
      </c>
      <c r="AI7473" s="3">
        <v>145</v>
      </c>
      <c r="AJ7473" s="3" t="s">
        <v>183</v>
      </c>
      <c r="AK7473" s="3">
        <v>4</v>
      </c>
      <c r="AL7473" s="3">
        <v>0</v>
      </c>
    </row>
    <row r="7474" spans="31:38" x14ac:dyDescent="0.25">
      <c r="AE7474" s="3" t="str">
        <f t="shared" si="194"/>
        <v>RA_540_145_4_202526</v>
      </c>
      <c r="AF7474" s="3">
        <v>202526</v>
      </c>
      <c r="AG7474" s="3" t="s">
        <v>193</v>
      </c>
      <c r="AH7474" s="3">
        <v>540</v>
      </c>
      <c r="AI7474" s="3">
        <v>145</v>
      </c>
      <c r="AJ7474" s="3" t="s">
        <v>183</v>
      </c>
      <c r="AK7474" s="3">
        <v>4</v>
      </c>
      <c r="AL7474" s="3">
        <v>0</v>
      </c>
    </row>
    <row r="7475" spans="31:38" x14ac:dyDescent="0.25">
      <c r="AE7475" s="3" t="str">
        <f t="shared" si="194"/>
        <v>RA_584_145_4_202526</v>
      </c>
      <c r="AF7475" s="3">
        <v>202526</v>
      </c>
      <c r="AG7475" s="3" t="s">
        <v>193</v>
      </c>
      <c r="AH7475" s="3">
        <v>584</v>
      </c>
      <c r="AI7475" s="3">
        <v>145</v>
      </c>
      <c r="AJ7475" s="3" t="s">
        <v>183</v>
      </c>
      <c r="AK7475" s="3">
        <v>4</v>
      </c>
      <c r="AL7475" s="3">
        <v>0</v>
      </c>
    </row>
    <row r="7476" spans="31:38" x14ac:dyDescent="0.25">
      <c r="AE7476" s="3" t="str">
        <f t="shared" si="194"/>
        <v>RA_522_145_4_202526</v>
      </c>
      <c r="AF7476" s="3">
        <v>202526</v>
      </c>
      <c r="AG7476" s="3" t="s">
        <v>193</v>
      </c>
      <c r="AH7476" s="3">
        <v>522</v>
      </c>
      <c r="AI7476" s="3">
        <v>145</v>
      </c>
      <c r="AJ7476" s="3" t="s">
        <v>183</v>
      </c>
      <c r="AK7476" s="3">
        <v>4</v>
      </c>
      <c r="AL7476" s="3">
        <v>0</v>
      </c>
    </row>
    <row r="7477" spans="31:38" x14ac:dyDescent="0.25">
      <c r="AE7477" s="3" t="str">
        <f t="shared" si="194"/>
        <v>RA_544_145_4_202526</v>
      </c>
      <c r="AF7477" s="3">
        <v>202526</v>
      </c>
      <c r="AG7477" s="3" t="s">
        <v>193</v>
      </c>
      <c r="AH7477" s="3">
        <v>544</v>
      </c>
      <c r="AI7477" s="3">
        <v>145</v>
      </c>
      <c r="AJ7477" s="3" t="s">
        <v>183</v>
      </c>
      <c r="AK7477" s="3">
        <v>4</v>
      </c>
      <c r="AL7477" s="3">
        <v>-2</v>
      </c>
    </row>
    <row r="7478" spans="31:38" x14ac:dyDescent="0.25">
      <c r="AE7478" s="3" t="str">
        <f t="shared" si="194"/>
        <v>RA_512_145_4_202526</v>
      </c>
      <c r="AF7478" s="3">
        <v>202526</v>
      </c>
      <c r="AG7478" s="3" t="s">
        <v>193</v>
      </c>
      <c r="AH7478" s="3">
        <v>512</v>
      </c>
      <c r="AI7478" s="3">
        <v>145</v>
      </c>
      <c r="AJ7478" s="3" t="s">
        <v>183</v>
      </c>
      <c r="AK7478" s="3">
        <v>4</v>
      </c>
      <c r="AL7478" s="3">
        <v>0</v>
      </c>
    </row>
    <row r="7479" spans="31:38" x14ac:dyDescent="0.25">
      <c r="AE7479" s="3" t="str">
        <f t="shared" si="194"/>
        <v>RA_516_145_4_202526</v>
      </c>
      <c r="AF7479" s="3">
        <v>202526</v>
      </c>
      <c r="AG7479" s="3" t="s">
        <v>193</v>
      </c>
      <c r="AH7479" s="3">
        <v>516</v>
      </c>
      <c r="AI7479" s="3">
        <v>145</v>
      </c>
      <c r="AJ7479" s="3" t="s">
        <v>183</v>
      </c>
      <c r="AK7479" s="3">
        <v>4</v>
      </c>
      <c r="AL7479" s="3">
        <v>0</v>
      </c>
    </row>
    <row r="7480" spans="31:38" x14ac:dyDescent="0.25">
      <c r="AE7480" s="3" t="str">
        <f t="shared" si="194"/>
        <v>RA_520_145_4_202526</v>
      </c>
      <c r="AF7480" s="3">
        <v>202526</v>
      </c>
      <c r="AG7480" s="3" t="s">
        <v>193</v>
      </c>
      <c r="AH7480" s="3">
        <v>520</v>
      </c>
      <c r="AI7480" s="3">
        <v>145</v>
      </c>
      <c r="AJ7480" s="3" t="s">
        <v>183</v>
      </c>
      <c r="AK7480" s="3">
        <v>4</v>
      </c>
      <c r="AL7480" s="3">
        <v>0</v>
      </c>
    </row>
    <row r="7481" spans="31:38" x14ac:dyDescent="0.25">
      <c r="AE7481" s="3" t="str">
        <f t="shared" si="194"/>
        <v>RA_514_145_4_202526</v>
      </c>
      <c r="AF7481" s="3">
        <v>202526</v>
      </c>
      <c r="AG7481" s="3" t="s">
        <v>193</v>
      </c>
      <c r="AH7481" s="3">
        <v>514</v>
      </c>
      <c r="AI7481" s="3">
        <v>145</v>
      </c>
      <c r="AJ7481" s="3" t="s">
        <v>183</v>
      </c>
      <c r="AK7481" s="3">
        <v>4</v>
      </c>
      <c r="AL7481" s="3">
        <v>0</v>
      </c>
    </row>
    <row r="7482" spans="31:38" x14ac:dyDescent="0.25">
      <c r="AE7482" s="3" t="str">
        <f t="shared" si="194"/>
        <v>RA_524_145_4_202526</v>
      </c>
      <c r="AF7482" s="3">
        <v>202526</v>
      </c>
      <c r="AG7482" s="3" t="s">
        <v>193</v>
      </c>
      <c r="AH7482" s="3">
        <v>524</v>
      </c>
      <c r="AI7482" s="3">
        <v>145</v>
      </c>
      <c r="AJ7482" s="3" t="s">
        <v>183</v>
      </c>
      <c r="AK7482" s="3">
        <v>4</v>
      </c>
      <c r="AL7482" s="3">
        <v>0</v>
      </c>
    </row>
    <row r="7483" spans="31:38" x14ac:dyDescent="0.25">
      <c r="AE7483" s="3" t="str">
        <f t="shared" si="194"/>
        <v>RA_526_145_4_202526</v>
      </c>
      <c r="AF7483" s="3">
        <v>202526</v>
      </c>
      <c r="AG7483" s="3" t="s">
        <v>193</v>
      </c>
      <c r="AH7483" s="3">
        <v>526</v>
      </c>
      <c r="AI7483" s="3">
        <v>145</v>
      </c>
      <c r="AJ7483" s="3" t="s">
        <v>183</v>
      </c>
      <c r="AK7483" s="3">
        <v>4</v>
      </c>
      <c r="AL7483" s="3">
        <v>0</v>
      </c>
    </row>
    <row r="7484" spans="31:38" x14ac:dyDescent="0.25">
      <c r="AE7484" s="3" t="str">
        <f t="shared" si="194"/>
        <v>RA_528_145_4_202526</v>
      </c>
      <c r="AF7484" s="3">
        <v>202526</v>
      </c>
      <c r="AG7484" s="3" t="s">
        <v>193</v>
      </c>
      <c r="AH7484" s="3">
        <v>528</v>
      </c>
      <c r="AI7484" s="3">
        <v>145</v>
      </c>
      <c r="AJ7484" s="3" t="s">
        <v>183</v>
      </c>
      <c r="AK7484" s="3">
        <v>4</v>
      </c>
      <c r="AL7484" s="3">
        <v>0</v>
      </c>
    </row>
    <row r="7485" spans="31:38" x14ac:dyDescent="0.25">
      <c r="AE7485" s="3" t="str">
        <f t="shared" si="194"/>
        <v>RA_530_145_4_202526</v>
      </c>
      <c r="AF7485" s="3">
        <v>202526</v>
      </c>
      <c r="AG7485" s="3" t="s">
        <v>193</v>
      </c>
      <c r="AH7485" s="3">
        <v>530</v>
      </c>
      <c r="AI7485" s="3">
        <v>145</v>
      </c>
      <c r="AJ7485" s="3" t="s">
        <v>183</v>
      </c>
      <c r="AK7485" s="3">
        <v>4</v>
      </c>
      <c r="AL7485" s="3">
        <v>-517</v>
      </c>
    </row>
    <row r="7486" spans="31:38" x14ac:dyDescent="0.25">
      <c r="AE7486" s="3" t="str">
        <f t="shared" si="194"/>
        <v>RA_532_145_4_202526</v>
      </c>
      <c r="AF7486" s="3">
        <v>202526</v>
      </c>
      <c r="AG7486" s="3" t="s">
        <v>193</v>
      </c>
      <c r="AH7486" s="3">
        <v>532</v>
      </c>
      <c r="AI7486" s="3">
        <v>145</v>
      </c>
      <c r="AJ7486" s="3" t="s">
        <v>183</v>
      </c>
      <c r="AK7486" s="3">
        <v>4</v>
      </c>
      <c r="AL7486" s="3">
        <v>0</v>
      </c>
    </row>
    <row r="7487" spans="31:38" x14ac:dyDescent="0.25">
      <c r="AE7487" s="3" t="str">
        <f t="shared" si="194"/>
        <v>RA_534_145_4_202526</v>
      </c>
      <c r="AF7487" s="3">
        <v>202526</v>
      </c>
      <c r="AG7487" s="3" t="s">
        <v>193</v>
      </c>
      <c r="AH7487" s="3">
        <v>534</v>
      </c>
      <c r="AI7487" s="3">
        <v>145</v>
      </c>
      <c r="AJ7487" s="3" t="s">
        <v>183</v>
      </c>
      <c r="AK7487" s="3">
        <v>4</v>
      </c>
      <c r="AL7487" s="3">
        <v>0</v>
      </c>
    </row>
    <row r="7488" spans="31:38" x14ac:dyDescent="0.25">
      <c r="AE7488" s="3" t="str">
        <f t="shared" si="194"/>
        <v>RA_536_145_4_202526</v>
      </c>
      <c r="AF7488" s="3">
        <v>202526</v>
      </c>
      <c r="AG7488" s="3" t="s">
        <v>193</v>
      </c>
      <c r="AH7488" s="3">
        <v>536</v>
      </c>
      <c r="AI7488" s="3">
        <v>145</v>
      </c>
      <c r="AJ7488" s="3" t="s">
        <v>183</v>
      </c>
      <c r="AK7488" s="3">
        <v>4</v>
      </c>
      <c r="AL7488" s="3">
        <v>0</v>
      </c>
    </row>
    <row r="7489" spans="31:38" x14ac:dyDescent="0.25">
      <c r="AE7489" s="3" t="str">
        <f t="shared" si="194"/>
        <v>RA_538_145_4_202526</v>
      </c>
      <c r="AF7489" s="3">
        <v>202526</v>
      </c>
      <c r="AG7489" s="3" t="s">
        <v>193</v>
      </c>
      <c r="AH7489" s="3">
        <v>538</v>
      </c>
      <c r="AI7489" s="3">
        <v>145</v>
      </c>
      <c r="AJ7489" s="3" t="s">
        <v>183</v>
      </c>
      <c r="AK7489" s="3">
        <v>4</v>
      </c>
      <c r="AL7489" s="3">
        <v>0</v>
      </c>
    </row>
    <row r="7490" spans="31:38" x14ac:dyDescent="0.25">
      <c r="AE7490" s="3" t="str">
        <f t="shared" si="194"/>
        <v>RA_542_145_4_202526</v>
      </c>
      <c r="AF7490" s="3">
        <v>202526</v>
      </c>
      <c r="AG7490" s="3" t="s">
        <v>193</v>
      </c>
      <c r="AH7490" s="3">
        <v>542</v>
      </c>
      <c r="AI7490" s="3">
        <v>145</v>
      </c>
      <c r="AJ7490" s="3" t="s">
        <v>183</v>
      </c>
      <c r="AK7490" s="3">
        <v>4</v>
      </c>
      <c r="AL7490" s="3">
        <v>0</v>
      </c>
    </row>
    <row r="7491" spans="31:38" x14ac:dyDescent="0.25">
      <c r="AE7491" s="3" t="str">
        <f t="shared" si="194"/>
        <v>RA_518_145_4_202526</v>
      </c>
      <c r="AF7491" s="3">
        <v>202526</v>
      </c>
      <c r="AG7491" s="3" t="s">
        <v>193</v>
      </c>
      <c r="AH7491" s="3">
        <v>518</v>
      </c>
      <c r="AI7491" s="3">
        <v>145</v>
      </c>
      <c r="AJ7491" s="3" t="s">
        <v>183</v>
      </c>
      <c r="AK7491" s="3">
        <v>4</v>
      </c>
      <c r="AL7491" s="3">
        <v>0</v>
      </c>
    </row>
    <row r="7492" spans="31:38" x14ac:dyDescent="0.25">
      <c r="AE7492" s="3" t="str">
        <f t="shared" ref="AE7492:AE7555" si="195">AG7492&amp;"_"&amp;AH7492&amp;"_"&amp;AI7492&amp;"_"&amp;AK7492&amp;"_"&amp;AF7492</f>
        <v>RA_564_145.1_4_202425</v>
      </c>
      <c r="AF7492" s="3">
        <v>202425</v>
      </c>
      <c r="AG7492" s="3" t="s">
        <v>193</v>
      </c>
      <c r="AH7492" s="3">
        <v>564</v>
      </c>
      <c r="AI7492" s="3">
        <v>145.1</v>
      </c>
      <c r="AJ7492" s="3" t="s">
        <v>347</v>
      </c>
      <c r="AK7492" s="3">
        <v>4</v>
      </c>
      <c r="AL7492" s="3">
        <v>0</v>
      </c>
    </row>
    <row r="7493" spans="31:38" x14ac:dyDescent="0.25">
      <c r="AE7493" s="3" t="str">
        <f t="shared" si="195"/>
        <v>RA_545_145.1_4_202425</v>
      </c>
      <c r="AF7493" s="3">
        <v>202425</v>
      </c>
      <c r="AG7493" s="3" t="s">
        <v>193</v>
      </c>
      <c r="AH7493" s="3">
        <v>545</v>
      </c>
      <c r="AI7493" s="3">
        <v>145.1</v>
      </c>
      <c r="AJ7493" s="3" t="s">
        <v>347</v>
      </c>
      <c r="AK7493" s="3">
        <v>4</v>
      </c>
      <c r="AL7493" s="3">
        <v>0</v>
      </c>
    </row>
    <row r="7494" spans="31:38" x14ac:dyDescent="0.25">
      <c r="AE7494" s="3" t="str">
        <f t="shared" si="195"/>
        <v>RA_546_145.1_4_202425</v>
      </c>
      <c r="AF7494" s="3">
        <v>202425</v>
      </c>
      <c r="AG7494" s="3" t="s">
        <v>193</v>
      </c>
      <c r="AH7494" s="3">
        <v>546</v>
      </c>
      <c r="AI7494" s="3">
        <v>145.1</v>
      </c>
      <c r="AJ7494" s="3" t="s">
        <v>347</v>
      </c>
      <c r="AK7494" s="3">
        <v>4</v>
      </c>
      <c r="AL7494" s="3">
        <v>0</v>
      </c>
    </row>
    <row r="7495" spans="31:38" x14ac:dyDescent="0.25">
      <c r="AE7495" s="3" t="str">
        <f t="shared" si="195"/>
        <v>RA_548_145.1_4_202425</v>
      </c>
      <c r="AF7495" s="3">
        <v>202425</v>
      </c>
      <c r="AG7495" s="3" t="s">
        <v>193</v>
      </c>
      <c r="AH7495" s="3">
        <v>548</v>
      </c>
      <c r="AI7495" s="3">
        <v>145.1</v>
      </c>
      <c r="AJ7495" s="3" t="s">
        <v>347</v>
      </c>
      <c r="AK7495" s="3">
        <v>4</v>
      </c>
      <c r="AL7495" s="3">
        <v>0</v>
      </c>
    </row>
    <row r="7496" spans="31:38" x14ac:dyDescent="0.25">
      <c r="AE7496" s="3" t="str">
        <f t="shared" si="195"/>
        <v>RA_550_145.1_4_202425</v>
      </c>
      <c r="AF7496" s="3">
        <v>202425</v>
      </c>
      <c r="AG7496" s="3" t="s">
        <v>193</v>
      </c>
      <c r="AH7496" s="3">
        <v>550</v>
      </c>
      <c r="AI7496" s="3">
        <v>145.1</v>
      </c>
      <c r="AJ7496" s="3" t="s">
        <v>347</v>
      </c>
      <c r="AK7496" s="3">
        <v>4</v>
      </c>
      <c r="AL7496" s="3">
        <v>0</v>
      </c>
    </row>
    <row r="7497" spans="31:38" x14ac:dyDescent="0.25">
      <c r="AE7497" s="3" t="str">
        <f t="shared" si="195"/>
        <v>RA_552_145.1_4_202425</v>
      </c>
      <c r="AF7497" s="3">
        <v>202425</v>
      </c>
      <c r="AG7497" s="3" t="s">
        <v>193</v>
      </c>
      <c r="AH7497" s="3">
        <v>552</v>
      </c>
      <c r="AI7497" s="3">
        <v>145.1</v>
      </c>
      <c r="AJ7497" s="3" t="s">
        <v>347</v>
      </c>
      <c r="AK7497" s="3">
        <v>4</v>
      </c>
      <c r="AL7497" s="3">
        <v>0</v>
      </c>
    </row>
    <row r="7498" spans="31:38" x14ac:dyDescent="0.25">
      <c r="AE7498" s="3" t="str">
        <f t="shared" si="195"/>
        <v>RA_562_145.1_4_202425</v>
      </c>
      <c r="AF7498" s="3">
        <v>202425</v>
      </c>
      <c r="AG7498" s="3" t="s">
        <v>193</v>
      </c>
      <c r="AH7498" s="3">
        <v>562</v>
      </c>
      <c r="AI7498" s="3">
        <v>145.1</v>
      </c>
      <c r="AJ7498" s="3" t="s">
        <v>347</v>
      </c>
      <c r="AK7498" s="3">
        <v>4</v>
      </c>
      <c r="AL7498" s="3">
        <v>0</v>
      </c>
    </row>
    <row r="7499" spans="31:38" x14ac:dyDescent="0.25">
      <c r="AE7499" s="3" t="str">
        <f t="shared" si="195"/>
        <v>RA_566_145.1_4_202425</v>
      </c>
      <c r="AF7499" s="3">
        <v>202425</v>
      </c>
      <c r="AG7499" s="3" t="s">
        <v>193</v>
      </c>
      <c r="AH7499" s="3">
        <v>566</v>
      </c>
      <c r="AI7499" s="3">
        <v>145.1</v>
      </c>
      <c r="AJ7499" s="3" t="s">
        <v>347</v>
      </c>
      <c r="AK7499" s="3">
        <v>4</v>
      </c>
      <c r="AL7499" s="3">
        <v>0</v>
      </c>
    </row>
    <row r="7500" spans="31:38" x14ac:dyDescent="0.25">
      <c r="AE7500" s="3" t="str">
        <f t="shared" si="195"/>
        <v>RA_568_145.1_4_202425</v>
      </c>
      <c r="AF7500" s="3">
        <v>202425</v>
      </c>
      <c r="AG7500" s="3" t="s">
        <v>193</v>
      </c>
      <c r="AH7500" s="3">
        <v>568</v>
      </c>
      <c r="AI7500" s="3">
        <v>145.1</v>
      </c>
      <c r="AJ7500" s="3" t="s">
        <v>347</v>
      </c>
      <c r="AK7500" s="3">
        <v>4</v>
      </c>
      <c r="AL7500" s="3">
        <v>0</v>
      </c>
    </row>
    <row r="7501" spans="31:38" x14ac:dyDescent="0.25">
      <c r="AE7501" s="3" t="str">
        <f t="shared" si="195"/>
        <v>RA_572_145.1_4_202425</v>
      </c>
      <c r="AF7501" s="3">
        <v>202425</v>
      </c>
      <c r="AG7501" s="3" t="s">
        <v>193</v>
      </c>
      <c r="AH7501" s="3">
        <v>572</v>
      </c>
      <c r="AI7501" s="3">
        <v>145.1</v>
      </c>
      <c r="AJ7501" s="3" t="s">
        <v>347</v>
      </c>
      <c r="AK7501" s="3">
        <v>4</v>
      </c>
      <c r="AL7501" s="3">
        <v>0</v>
      </c>
    </row>
    <row r="7502" spans="31:38" x14ac:dyDescent="0.25">
      <c r="AE7502" s="3" t="str">
        <f t="shared" si="195"/>
        <v>RA_576_145.1_4_202425</v>
      </c>
      <c r="AF7502" s="3">
        <v>202425</v>
      </c>
      <c r="AG7502" s="3" t="s">
        <v>193</v>
      </c>
      <c r="AH7502" s="3">
        <v>576</v>
      </c>
      <c r="AI7502" s="3">
        <v>145.1</v>
      </c>
      <c r="AJ7502" s="3" t="s">
        <v>347</v>
      </c>
      <c r="AK7502" s="3">
        <v>4</v>
      </c>
      <c r="AL7502" s="3">
        <v>0</v>
      </c>
    </row>
    <row r="7503" spans="31:38" x14ac:dyDescent="0.25">
      <c r="AE7503" s="3" t="str">
        <f t="shared" si="195"/>
        <v>RA_584_145.1_4_202425</v>
      </c>
      <c r="AF7503" s="3">
        <v>202425</v>
      </c>
      <c r="AG7503" s="3" t="s">
        <v>193</v>
      </c>
      <c r="AH7503" s="3">
        <v>584</v>
      </c>
      <c r="AI7503" s="3">
        <v>145.1</v>
      </c>
      <c r="AJ7503" s="3" t="s">
        <v>347</v>
      </c>
      <c r="AK7503" s="3">
        <v>4</v>
      </c>
      <c r="AL7503" s="3">
        <v>0</v>
      </c>
    </row>
    <row r="7504" spans="31:38" x14ac:dyDescent="0.25">
      <c r="AE7504" s="3" t="str">
        <f t="shared" si="195"/>
        <v>RA_586_145.1_4_202425</v>
      </c>
      <c r="AF7504" s="3">
        <v>202425</v>
      </c>
      <c r="AG7504" s="3" t="s">
        <v>193</v>
      </c>
      <c r="AH7504" s="3">
        <v>586</v>
      </c>
      <c r="AI7504" s="3">
        <v>145.1</v>
      </c>
      <c r="AJ7504" s="3" t="s">
        <v>347</v>
      </c>
      <c r="AK7504" s="3">
        <v>4</v>
      </c>
      <c r="AL7504" s="3">
        <v>0</v>
      </c>
    </row>
    <row r="7505" spans="31:38" x14ac:dyDescent="0.25">
      <c r="AE7505" s="3" t="str">
        <f t="shared" si="195"/>
        <v>RA_544_145.1_4_202425</v>
      </c>
      <c r="AF7505" s="3">
        <v>202425</v>
      </c>
      <c r="AG7505" s="3" t="s">
        <v>193</v>
      </c>
      <c r="AH7505" s="3">
        <v>544</v>
      </c>
      <c r="AI7505" s="3">
        <v>145.1</v>
      </c>
      <c r="AJ7505" s="3" t="s">
        <v>347</v>
      </c>
      <c r="AK7505" s="3">
        <v>4</v>
      </c>
      <c r="AL7505" s="3">
        <v>0</v>
      </c>
    </row>
    <row r="7506" spans="31:38" x14ac:dyDescent="0.25">
      <c r="AE7506" s="3" t="str">
        <f t="shared" si="195"/>
        <v>RA_574_145.1_4_202425</v>
      </c>
      <c r="AF7506" s="3">
        <v>202425</v>
      </c>
      <c r="AG7506" s="3" t="s">
        <v>193</v>
      </c>
      <c r="AH7506" s="3">
        <v>574</v>
      </c>
      <c r="AI7506" s="3">
        <v>145.1</v>
      </c>
      <c r="AJ7506" s="3" t="s">
        <v>347</v>
      </c>
      <c r="AK7506" s="3">
        <v>4</v>
      </c>
      <c r="AL7506" s="3">
        <v>0</v>
      </c>
    </row>
    <row r="7507" spans="31:38" x14ac:dyDescent="0.25">
      <c r="AE7507" s="3" t="str">
        <f t="shared" si="195"/>
        <v>RA_516_145.1_4_202425</v>
      </c>
      <c r="AF7507" s="3">
        <v>202425</v>
      </c>
      <c r="AG7507" s="3" t="s">
        <v>193</v>
      </c>
      <c r="AH7507" s="3">
        <v>516</v>
      </c>
      <c r="AI7507" s="3">
        <v>145.1</v>
      </c>
      <c r="AJ7507" s="3" t="s">
        <v>347</v>
      </c>
      <c r="AK7507" s="3">
        <v>4</v>
      </c>
      <c r="AL7507" s="3">
        <v>0</v>
      </c>
    </row>
    <row r="7508" spans="31:38" x14ac:dyDescent="0.25">
      <c r="AE7508" s="3" t="str">
        <f t="shared" si="195"/>
        <v>RA_514_145.1_4_202425</v>
      </c>
      <c r="AF7508" s="3">
        <v>202425</v>
      </c>
      <c r="AG7508" s="3" t="s">
        <v>193</v>
      </c>
      <c r="AH7508" s="3">
        <v>514</v>
      </c>
      <c r="AI7508" s="3">
        <v>145.1</v>
      </c>
      <c r="AJ7508" s="3" t="s">
        <v>347</v>
      </c>
      <c r="AK7508" s="3">
        <v>4</v>
      </c>
      <c r="AL7508" s="3">
        <v>0</v>
      </c>
    </row>
    <row r="7509" spans="31:38" x14ac:dyDescent="0.25">
      <c r="AE7509" s="3" t="str">
        <f t="shared" si="195"/>
        <v>RA_542_145.1_4_202425</v>
      </c>
      <c r="AF7509" s="3">
        <v>202425</v>
      </c>
      <c r="AG7509" s="3" t="s">
        <v>193</v>
      </c>
      <c r="AH7509" s="3">
        <v>542</v>
      </c>
      <c r="AI7509" s="3">
        <v>145.1</v>
      </c>
      <c r="AJ7509" s="3" t="s">
        <v>347</v>
      </c>
      <c r="AK7509" s="3">
        <v>4</v>
      </c>
      <c r="AL7509" s="3">
        <v>0</v>
      </c>
    </row>
    <row r="7510" spans="31:38" x14ac:dyDescent="0.25">
      <c r="AE7510" s="3" t="str">
        <f t="shared" si="195"/>
        <v>RA_518_145.1_4_202425</v>
      </c>
      <c r="AF7510" s="3">
        <v>202425</v>
      </c>
      <c r="AG7510" s="3" t="s">
        <v>193</v>
      </c>
      <c r="AH7510" s="3">
        <v>518</v>
      </c>
      <c r="AI7510" s="3">
        <v>145.1</v>
      </c>
      <c r="AJ7510" s="3" t="s">
        <v>347</v>
      </c>
      <c r="AK7510" s="3">
        <v>4</v>
      </c>
      <c r="AL7510" s="3">
        <v>0</v>
      </c>
    </row>
    <row r="7511" spans="31:38" x14ac:dyDescent="0.25">
      <c r="AE7511" s="3" t="str">
        <f t="shared" si="195"/>
        <v>RA_512_145.1_4_202425</v>
      </c>
      <c r="AF7511" s="3">
        <v>202425</v>
      </c>
      <c r="AG7511" s="3" t="s">
        <v>193</v>
      </c>
      <c r="AH7511" s="3">
        <v>512</v>
      </c>
      <c r="AI7511" s="3">
        <v>145.1</v>
      </c>
      <c r="AJ7511" s="3" t="s">
        <v>347</v>
      </c>
      <c r="AK7511" s="3">
        <v>4</v>
      </c>
      <c r="AL7511" s="3">
        <v>0</v>
      </c>
    </row>
    <row r="7512" spans="31:38" x14ac:dyDescent="0.25">
      <c r="AE7512" s="3" t="str">
        <f t="shared" si="195"/>
        <v>RA_520_145.1_4_202425</v>
      </c>
      <c r="AF7512" s="3">
        <v>202425</v>
      </c>
      <c r="AG7512" s="3" t="s">
        <v>193</v>
      </c>
      <c r="AH7512" s="3">
        <v>520</v>
      </c>
      <c r="AI7512" s="3">
        <v>145.1</v>
      </c>
      <c r="AJ7512" s="3" t="s">
        <v>347</v>
      </c>
      <c r="AK7512" s="3">
        <v>4</v>
      </c>
      <c r="AL7512" s="3">
        <v>0</v>
      </c>
    </row>
    <row r="7513" spans="31:38" x14ac:dyDescent="0.25">
      <c r="AE7513" s="3" t="str">
        <f t="shared" si="195"/>
        <v>RA_522_145.1_4_202425</v>
      </c>
      <c r="AF7513" s="3">
        <v>202425</v>
      </c>
      <c r="AG7513" s="3" t="s">
        <v>193</v>
      </c>
      <c r="AH7513" s="3">
        <v>522</v>
      </c>
      <c r="AI7513" s="3">
        <v>145.1</v>
      </c>
      <c r="AJ7513" s="3" t="s">
        <v>347</v>
      </c>
      <c r="AK7513" s="3">
        <v>4</v>
      </c>
      <c r="AL7513" s="3">
        <v>0</v>
      </c>
    </row>
    <row r="7514" spans="31:38" x14ac:dyDescent="0.25">
      <c r="AE7514" s="3" t="str">
        <f t="shared" si="195"/>
        <v>RA_524_145.1_4_202425</v>
      </c>
      <c r="AF7514" s="3">
        <v>202425</v>
      </c>
      <c r="AG7514" s="3" t="s">
        <v>193</v>
      </c>
      <c r="AH7514" s="3">
        <v>524</v>
      </c>
      <c r="AI7514" s="3">
        <v>145.1</v>
      </c>
      <c r="AJ7514" s="3" t="s">
        <v>347</v>
      </c>
      <c r="AK7514" s="3">
        <v>4</v>
      </c>
      <c r="AL7514" s="3">
        <v>0</v>
      </c>
    </row>
    <row r="7515" spans="31:38" x14ac:dyDescent="0.25">
      <c r="AE7515" s="3" t="str">
        <f t="shared" si="195"/>
        <v>RA_540_145.1_4_202425</v>
      </c>
      <c r="AF7515" s="3">
        <v>202425</v>
      </c>
      <c r="AG7515" s="3" t="s">
        <v>193</v>
      </c>
      <c r="AH7515" s="3">
        <v>540</v>
      </c>
      <c r="AI7515" s="3">
        <v>145.1</v>
      </c>
      <c r="AJ7515" s="3" t="s">
        <v>347</v>
      </c>
      <c r="AK7515" s="3">
        <v>4</v>
      </c>
      <c r="AL7515" s="3">
        <v>97.277000000000001</v>
      </c>
    </row>
    <row r="7516" spans="31:38" x14ac:dyDescent="0.25">
      <c r="AE7516" s="3" t="str">
        <f t="shared" si="195"/>
        <v>RA_528_145.1_4_202425</v>
      </c>
      <c r="AF7516" s="3">
        <v>202425</v>
      </c>
      <c r="AG7516" s="3" t="s">
        <v>193</v>
      </c>
      <c r="AH7516" s="3">
        <v>528</v>
      </c>
      <c r="AI7516" s="3">
        <v>145.1</v>
      </c>
      <c r="AJ7516" s="3" t="s">
        <v>347</v>
      </c>
      <c r="AK7516" s="3">
        <v>4</v>
      </c>
      <c r="AL7516" s="3">
        <v>0</v>
      </c>
    </row>
    <row r="7517" spans="31:38" x14ac:dyDescent="0.25">
      <c r="AE7517" s="3" t="str">
        <f t="shared" si="195"/>
        <v>RA_530_145.1_4_202425</v>
      </c>
      <c r="AF7517" s="3">
        <v>202425</v>
      </c>
      <c r="AG7517" s="3" t="s">
        <v>193</v>
      </c>
      <c r="AH7517" s="3">
        <v>530</v>
      </c>
      <c r="AI7517" s="3">
        <v>145.1</v>
      </c>
      <c r="AJ7517" s="3" t="s">
        <v>347</v>
      </c>
      <c r="AK7517" s="3">
        <v>4</v>
      </c>
      <c r="AL7517" s="3">
        <v>0</v>
      </c>
    </row>
    <row r="7518" spans="31:38" x14ac:dyDescent="0.25">
      <c r="AE7518" s="3" t="str">
        <f t="shared" si="195"/>
        <v>RA_532_145.1_4_202425</v>
      </c>
      <c r="AF7518" s="3">
        <v>202425</v>
      </c>
      <c r="AG7518" s="3" t="s">
        <v>193</v>
      </c>
      <c r="AH7518" s="3">
        <v>532</v>
      </c>
      <c r="AI7518" s="3">
        <v>145.1</v>
      </c>
      <c r="AJ7518" s="3" t="s">
        <v>347</v>
      </c>
      <c r="AK7518" s="3">
        <v>4</v>
      </c>
      <c r="AL7518" s="3">
        <v>0</v>
      </c>
    </row>
    <row r="7519" spans="31:38" x14ac:dyDescent="0.25">
      <c r="AE7519" s="3" t="str">
        <f t="shared" si="195"/>
        <v>RA_534_145.1_4_202425</v>
      </c>
      <c r="AF7519" s="3">
        <v>202425</v>
      </c>
      <c r="AG7519" s="3" t="s">
        <v>193</v>
      </c>
      <c r="AH7519" s="3">
        <v>534</v>
      </c>
      <c r="AI7519" s="3">
        <v>145.1</v>
      </c>
      <c r="AJ7519" s="3" t="s">
        <v>347</v>
      </c>
      <c r="AK7519" s="3">
        <v>4</v>
      </c>
      <c r="AL7519" s="3">
        <v>0</v>
      </c>
    </row>
    <row r="7520" spans="31:38" x14ac:dyDescent="0.25">
      <c r="AE7520" s="3" t="str">
        <f t="shared" si="195"/>
        <v>RA_536_145.1_4_202425</v>
      </c>
      <c r="AF7520" s="3">
        <v>202425</v>
      </c>
      <c r="AG7520" s="3" t="s">
        <v>193</v>
      </c>
      <c r="AH7520" s="3">
        <v>536</v>
      </c>
      <c r="AI7520" s="3">
        <v>145.1</v>
      </c>
      <c r="AJ7520" s="3" t="s">
        <v>347</v>
      </c>
      <c r="AK7520" s="3">
        <v>4</v>
      </c>
      <c r="AL7520" s="3">
        <v>0</v>
      </c>
    </row>
    <row r="7521" spans="31:38" x14ac:dyDescent="0.25">
      <c r="AE7521" s="3" t="str">
        <f t="shared" si="195"/>
        <v>RA_538_145.1_4_202425</v>
      </c>
      <c r="AF7521" s="3">
        <v>202425</v>
      </c>
      <c r="AG7521" s="3" t="s">
        <v>193</v>
      </c>
      <c r="AH7521" s="3">
        <v>538</v>
      </c>
      <c r="AI7521" s="3">
        <v>145.1</v>
      </c>
      <c r="AJ7521" s="3" t="s">
        <v>347</v>
      </c>
      <c r="AK7521" s="3">
        <v>4</v>
      </c>
      <c r="AL7521" s="3">
        <v>0</v>
      </c>
    </row>
    <row r="7522" spans="31:38" x14ac:dyDescent="0.25">
      <c r="AE7522" s="3" t="str">
        <f t="shared" si="195"/>
        <v>RA_582_145.1_4_202425</v>
      </c>
      <c r="AF7522" s="3">
        <v>202425</v>
      </c>
      <c r="AG7522" s="3" t="s">
        <v>193</v>
      </c>
      <c r="AH7522" s="3">
        <v>582</v>
      </c>
      <c r="AI7522" s="3">
        <v>145.1</v>
      </c>
      <c r="AJ7522" s="3" t="s">
        <v>347</v>
      </c>
      <c r="AK7522" s="3">
        <v>4</v>
      </c>
      <c r="AL7522" s="3">
        <v>0</v>
      </c>
    </row>
    <row r="7523" spans="31:38" x14ac:dyDescent="0.25">
      <c r="AE7523" s="3" t="str">
        <f t="shared" si="195"/>
        <v>RA_526_145.1_4_202425</v>
      </c>
      <c r="AF7523" s="3">
        <v>202425</v>
      </c>
      <c r="AG7523" s="3" t="s">
        <v>193</v>
      </c>
      <c r="AH7523" s="3">
        <v>526</v>
      </c>
      <c r="AI7523" s="3">
        <v>145.1</v>
      </c>
      <c r="AJ7523" s="3" t="s">
        <v>347</v>
      </c>
      <c r="AK7523" s="3">
        <v>4</v>
      </c>
      <c r="AL7523" s="3">
        <v>0</v>
      </c>
    </row>
    <row r="7524" spans="31:38" x14ac:dyDescent="0.25">
      <c r="AE7524" s="3" t="str">
        <f t="shared" si="195"/>
        <v>RA_568_145.1_4_202526</v>
      </c>
      <c r="AF7524" s="3">
        <v>202526</v>
      </c>
      <c r="AG7524" s="3" t="s">
        <v>193</v>
      </c>
      <c r="AH7524" s="3">
        <v>568</v>
      </c>
      <c r="AI7524" s="3">
        <v>145.1</v>
      </c>
      <c r="AJ7524" s="3" t="s">
        <v>347</v>
      </c>
      <c r="AK7524" s="3">
        <v>4</v>
      </c>
      <c r="AL7524" s="3">
        <v>0</v>
      </c>
    </row>
    <row r="7525" spans="31:38" x14ac:dyDescent="0.25">
      <c r="AE7525" s="3" t="str">
        <f t="shared" si="195"/>
        <v>RA_545_145.1_4_202526</v>
      </c>
      <c r="AF7525" s="3">
        <v>202526</v>
      </c>
      <c r="AG7525" s="3" t="s">
        <v>193</v>
      </c>
      <c r="AH7525" s="3">
        <v>545</v>
      </c>
      <c r="AI7525" s="3">
        <v>145.1</v>
      </c>
      <c r="AJ7525" s="3" t="s">
        <v>347</v>
      </c>
      <c r="AK7525" s="3">
        <v>4</v>
      </c>
      <c r="AL7525" s="3">
        <v>0</v>
      </c>
    </row>
    <row r="7526" spans="31:38" x14ac:dyDescent="0.25">
      <c r="AE7526" s="3" t="str">
        <f t="shared" si="195"/>
        <v>RA_546_145.1_4_202526</v>
      </c>
      <c r="AF7526" s="3">
        <v>202526</v>
      </c>
      <c r="AG7526" s="3" t="s">
        <v>193</v>
      </c>
      <c r="AH7526" s="3">
        <v>546</v>
      </c>
      <c r="AI7526" s="3">
        <v>145.1</v>
      </c>
      <c r="AJ7526" s="3" t="s">
        <v>347</v>
      </c>
      <c r="AK7526" s="3">
        <v>4</v>
      </c>
      <c r="AL7526" s="3">
        <v>0</v>
      </c>
    </row>
    <row r="7527" spans="31:38" x14ac:dyDescent="0.25">
      <c r="AE7527" s="3" t="str">
        <f t="shared" si="195"/>
        <v>RA_548_145.1_4_202526</v>
      </c>
      <c r="AF7527" s="3">
        <v>202526</v>
      </c>
      <c r="AG7527" s="3" t="s">
        <v>193</v>
      </c>
      <c r="AH7527" s="3">
        <v>548</v>
      </c>
      <c r="AI7527" s="3">
        <v>145.1</v>
      </c>
      <c r="AJ7527" s="3" t="s">
        <v>347</v>
      </c>
      <c r="AK7527" s="3">
        <v>4</v>
      </c>
      <c r="AL7527" s="3">
        <v>0</v>
      </c>
    </row>
    <row r="7528" spans="31:38" x14ac:dyDescent="0.25">
      <c r="AE7528" s="3" t="str">
        <f t="shared" si="195"/>
        <v>RA_550_145.1_4_202526</v>
      </c>
      <c r="AF7528" s="3">
        <v>202526</v>
      </c>
      <c r="AG7528" s="3" t="s">
        <v>193</v>
      </c>
      <c r="AH7528" s="3">
        <v>550</v>
      </c>
      <c r="AI7528" s="3">
        <v>145.1</v>
      </c>
      <c r="AJ7528" s="3" t="s">
        <v>347</v>
      </c>
      <c r="AK7528" s="3">
        <v>4</v>
      </c>
      <c r="AL7528" s="3">
        <v>0</v>
      </c>
    </row>
    <row r="7529" spans="31:38" x14ac:dyDescent="0.25">
      <c r="AE7529" s="3" t="str">
        <f t="shared" si="195"/>
        <v>RA_552_145.1_4_202526</v>
      </c>
      <c r="AF7529" s="3">
        <v>202526</v>
      </c>
      <c r="AG7529" s="3" t="s">
        <v>193</v>
      </c>
      <c r="AH7529" s="3">
        <v>552</v>
      </c>
      <c r="AI7529" s="3">
        <v>145.1</v>
      </c>
      <c r="AJ7529" s="3" t="s">
        <v>347</v>
      </c>
      <c r="AK7529" s="3">
        <v>4</v>
      </c>
      <c r="AL7529" s="3">
        <v>0</v>
      </c>
    </row>
    <row r="7530" spans="31:38" x14ac:dyDescent="0.25">
      <c r="AE7530" s="3" t="str">
        <f t="shared" si="195"/>
        <v>RA_564_145.1_4_202526</v>
      </c>
      <c r="AF7530" s="3">
        <v>202526</v>
      </c>
      <c r="AG7530" s="3" t="s">
        <v>193</v>
      </c>
      <c r="AH7530" s="3">
        <v>564</v>
      </c>
      <c r="AI7530" s="3">
        <v>145.1</v>
      </c>
      <c r="AJ7530" s="3" t="s">
        <v>347</v>
      </c>
      <c r="AK7530" s="3">
        <v>4</v>
      </c>
      <c r="AL7530" s="3">
        <v>0</v>
      </c>
    </row>
    <row r="7531" spans="31:38" x14ac:dyDescent="0.25">
      <c r="AE7531" s="3" t="str">
        <f t="shared" si="195"/>
        <v>RA_572_145.1_4_202526</v>
      </c>
      <c r="AF7531" s="3">
        <v>202526</v>
      </c>
      <c r="AG7531" s="3" t="s">
        <v>193</v>
      </c>
      <c r="AH7531" s="3">
        <v>572</v>
      </c>
      <c r="AI7531" s="3">
        <v>145.1</v>
      </c>
      <c r="AJ7531" s="3" t="s">
        <v>347</v>
      </c>
      <c r="AK7531" s="3">
        <v>4</v>
      </c>
      <c r="AL7531" s="3">
        <v>0</v>
      </c>
    </row>
    <row r="7532" spans="31:38" x14ac:dyDescent="0.25">
      <c r="AE7532" s="3" t="str">
        <f t="shared" si="195"/>
        <v>RA_574_145.1_4_202526</v>
      </c>
      <c r="AF7532" s="3">
        <v>202526</v>
      </c>
      <c r="AG7532" s="3" t="s">
        <v>193</v>
      </c>
      <c r="AH7532" s="3">
        <v>574</v>
      </c>
      <c r="AI7532" s="3">
        <v>145.1</v>
      </c>
      <c r="AJ7532" s="3" t="s">
        <v>347</v>
      </c>
      <c r="AK7532" s="3">
        <v>4</v>
      </c>
      <c r="AL7532" s="3">
        <v>0</v>
      </c>
    </row>
    <row r="7533" spans="31:38" x14ac:dyDescent="0.25">
      <c r="AE7533" s="3" t="str">
        <f t="shared" si="195"/>
        <v>RA_576_145.1_4_202526</v>
      </c>
      <c r="AF7533" s="3">
        <v>202526</v>
      </c>
      <c r="AG7533" s="3" t="s">
        <v>193</v>
      </c>
      <c r="AH7533" s="3">
        <v>576</v>
      </c>
      <c r="AI7533" s="3">
        <v>145.1</v>
      </c>
      <c r="AJ7533" s="3" t="s">
        <v>347</v>
      </c>
      <c r="AK7533" s="3">
        <v>4</v>
      </c>
      <c r="AL7533" s="3">
        <v>0</v>
      </c>
    </row>
    <row r="7534" spans="31:38" x14ac:dyDescent="0.25">
      <c r="AE7534" s="3" t="str">
        <f t="shared" si="195"/>
        <v>RA_582_145.1_4_202526</v>
      </c>
      <c r="AF7534" s="3">
        <v>202526</v>
      </c>
      <c r="AG7534" s="3" t="s">
        <v>193</v>
      </c>
      <c r="AH7534" s="3">
        <v>582</v>
      </c>
      <c r="AI7534" s="3">
        <v>145.1</v>
      </c>
      <c r="AJ7534" s="3" t="s">
        <v>347</v>
      </c>
      <c r="AK7534" s="3">
        <v>4</v>
      </c>
      <c r="AL7534" s="3">
        <v>0</v>
      </c>
    </row>
    <row r="7535" spans="31:38" x14ac:dyDescent="0.25">
      <c r="AE7535" s="3" t="str">
        <f t="shared" si="195"/>
        <v>RA_584_145.1_4_202526</v>
      </c>
      <c r="AF7535" s="3">
        <v>202526</v>
      </c>
      <c r="AG7535" s="3" t="s">
        <v>193</v>
      </c>
      <c r="AH7535" s="3">
        <v>584</v>
      </c>
      <c r="AI7535" s="3">
        <v>145.1</v>
      </c>
      <c r="AJ7535" s="3" t="s">
        <v>347</v>
      </c>
      <c r="AK7535" s="3">
        <v>4</v>
      </c>
      <c r="AL7535" s="3">
        <v>0</v>
      </c>
    </row>
    <row r="7536" spans="31:38" x14ac:dyDescent="0.25">
      <c r="AE7536" s="3" t="str">
        <f t="shared" si="195"/>
        <v>RA_586_145.1_4_202526</v>
      </c>
      <c r="AF7536" s="3">
        <v>202526</v>
      </c>
      <c r="AG7536" s="3" t="s">
        <v>193</v>
      </c>
      <c r="AH7536" s="3">
        <v>586</v>
      </c>
      <c r="AI7536" s="3">
        <v>145.1</v>
      </c>
      <c r="AJ7536" s="3" t="s">
        <v>347</v>
      </c>
      <c r="AK7536" s="3">
        <v>4</v>
      </c>
      <c r="AL7536" s="3">
        <v>0</v>
      </c>
    </row>
    <row r="7537" spans="31:38" x14ac:dyDescent="0.25">
      <c r="AE7537" s="3" t="str">
        <f t="shared" si="195"/>
        <v>RA_562_145.1_4_202526</v>
      </c>
      <c r="AF7537" s="3">
        <v>202526</v>
      </c>
      <c r="AG7537" s="3" t="s">
        <v>193</v>
      </c>
      <c r="AH7537" s="3">
        <v>562</v>
      </c>
      <c r="AI7537" s="3">
        <v>145.1</v>
      </c>
      <c r="AJ7537" s="3" t="s">
        <v>347</v>
      </c>
      <c r="AK7537" s="3">
        <v>4</v>
      </c>
      <c r="AL7537" s="3">
        <v>0</v>
      </c>
    </row>
    <row r="7538" spans="31:38" x14ac:dyDescent="0.25">
      <c r="AE7538" s="3" t="str">
        <f t="shared" si="195"/>
        <v>RA_544_145.1_4_202526</v>
      </c>
      <c r="AF7538" s="3">
        <v>202526</v>
      </c>
      <c r="AG7538" s="3" t="s">
        <v>193</v>
      </c>
      <c r="AH7538" s="3">
        <v>544</v>
      </c>
      <c r="AI7538" s="3">
        <v>145.1</v>
      </c>
      <c r="AJ7538" s="3" t="s">
        <v>347</v>
      </c>
      <c r="AK7538" s="3">
        <v>4</v>
      </c>
      <c r="AL7538" s="3">
        <v>0</v>
      </c>
    </row>
    <row r="7539" spans="31:38" x14ac:dyDescent="0.25">
      <c r="AE7539" s="3" t="str">
        <f t="shared" si="195"/>
        <v>RA_516_145.1_4_202526</v>
      </c>
      <c r="AF7539" s="3">
        <v>202526</v>
      </c>
      <c r="AG7539" s="3" t="s">
        <v>193</v>
      </c>
      <c r="AH7539" s="3">
        <v>516</v>
      </c>
      <c r="AI7539" s="3">
        <v>145.1</v>
      </c>
      <c r="AJ7539" s="3" t="s">
        <v>347</v>
      </c>
      <c r="AK7539" s="3">
        <v>4</v>
      </c>
      <c r="AL7539" s="3">
        <v>0</v>
      </c>
    </row>
    <row r="7540" spans="31:38" x14ac:dyDescent="0.25">
      <c r="AE7540" s="3" t="str">
        <f t="shared" si="195"/>
        <v>RA_514_145.1_4_202526</v>
      </c>
      <c r="AF7540" s="3">
        <v>202526</v>
      </c>
      <c r="AG7540" s="3" t="s">
        <v>193</v>
      </c>
      <c r="AH7540" s="3">
        <v>514</v>
      </c>
      <c r="AI7540" s="3">
        <v>145.1</v>
      </c>
      <c r="AJ7540" s="3" t="s">
        <v>347</v>
      </c>
      <c r="AK7540" s="3">
        <v>4</v>
      </c>
      <c r="AL7540" s="3">
        <v>0</v>
      </c>
    </row>
    <row r="7541" spans="31:38" x14ac:dyDescent="0.25">
      <c r="AE7541" s="3" t="str">
        <f t="shared" si="195"/>
        <v>RA_518_145.1_4_202526</v>
      </c>
      <c r="AF7541" s="3">
        <v>202526</v>
      </c>
      <c r="AG7541" s="3" t="s">
        <v>193</v>
      </c>
      <c r="AH7541" s="3">
        <v>518</v>
      </c>
      <c r="AI7541" s="3">
        <v>145.1</v>
      </c>
      <c r="AJ7541" s="3" t="s">
        <v>347</v>
      </c>
      <c r="AK7541" s="3">
        <v>4</v>
      </c>
      <c r="AL7541" s="3">
        <v>0</v>
      </c>
    </row>
    <row r="7542" spans="31:38" x14ac:dyDescent="0.25">
      <c r="AE7542" s="3" t="str">
        <f t="shared" si="195"/>
        <v>RA_520_145.1_4_202526</v>
      </c>
      <c r="AF7542" s="3">
        <v>202526</v>
      </c>
      <c r="AG7542" s="3" t="s">
        <v>193</v>
      </c>
      <c r="AH7542" s="3">
        <v>520</v>
      </c>
      <c r="AI7542" s="3">
        <v>145.1</v>
      </c>
      <c r="AJ7542" s="3" t="s">
        <v>347</v>
      </c>
      <c r="AK7542" s="3">
        <v>4</v>
      </c>
      <c r="AL7542" s="3">
        <v>0</v>
      </c>
    </row>
    <row r="7543" spans="31:38" x14ac:dyDescent="0.25">
      <c r="AE7543" s="3" t="str">
        <f t="shared" si="195"/>
        <v>RA_522_145.1_4_202526</v>
      </c>
      <c r="AF7543" s="3">
        <v>202526</v>
      </c>
      <c r="AG7543" s="3" t="s">
        <v>193</v>
      </c>
      <c r="AH7543" s="3">
        <v>522</v>
      </c>
      <c r="AI7543" s="3">
        <v>145.1</v>
      </c>
      <c r="AJ7543" s="3" t="s">
        <v>347</v>
      </c>
      <c r="AK7543" s="3">
        <v>4</v>
      </c>
      <c r="AL7543" s="3">
        <v>0</v>
      </c>
    </row>
    <row r="7544" spans="31:38" x14ac:dyDescent="0.25">
      <c r="AE7544" s="3" t="str">
        <f t="shared" si="195"/>
        <v>RA_524_145.1_4_202526</v>
      </c>
      <c r="AF7544" s="3">
        <v>202526</v>
      </c>
      <c r="AG7544" s="3" t="s">
        <v>193</v>
      </c>
      <c r="AH7544" s="3">
        <v>524</v>
      </c>
      <c r="AI7544" s="3">
        <v>145.1</v>
      </c>
      <c r="AJ7544" s="3" t="s">
        <v>347</v>
      </c>
      <c r="AK7544" s="3">
        <v>4</v>
      </c>
      <c r="AL7544" s="3">
        <v>0</v>
      </c>
    </row>
    <row r="7545" spans="31:38" x14ac:dyDescent="0.25">
      <c r="AE7545" s="3" t="str">
        <f t="shared" si="195"/>
        <v>RA_526_145.1_4_202526</v>
      </c>
      <c r="AF7545" s="3">
        <v>202526</v>
      </c>
      <c r="AG7545" s="3" t="s">
        <v>193</v>
      </c>
      <c r="AH7545" s="3">
        <v>526</v>
      </c>
      <c r="AI7545" s="3">
        <v>145.1</v>
      </c>
      <c r="AJ7545" s="3" t="s">
        <v>347</v>
      </c>
      <c r="AK7545" s="3">
        <v>4</v>
      </c>
      <c r="AL7545" s="3">
        <v>0</v>
      </c>
    </row>
    <row r="7546" spans="31:38" x14ac:dyDescent="0.25">
      <c r="AE7546" s="3" t="str">
        <f t="shared" si="195"/>
        <v>RA_566_145.1_4_202526</v>
      </c>
      <c r="AF7546" s="3">
        <v>202526</v>
      </c>
      <c r="AG7546" s="3" t="s">
        <v>193</v>
      </c>
      <c r="AH7546" s="3">
        <v>566</v>
      </c>
      <c r="AI7546" s="3">
        <v>145.1</v>
      </c>
      <c r="AJ7546" s="3" t="s">
        <v>347</v>
      </c>
      <c r="AK7546" s="3">
        <v>4</v>
      </c>
      <c r="AL7546" s="3">
        <v>0</v>
      </c>
    </row>
    <row r="7547" spans="31:38" x14ac:dyDescent="0.25">
      <c r="AE7547" s="3" t="str">
        <f t="shared" si="195"/>
        <v>RA_540_145.1_4_202526</v>
      </c>
      <c r="AF7547" s="3">
        <v>202526</v>
      </c>
      <c r="AG7547" s="3" t="s">
        <v>193</v>
      </c>
      <c r="AH7547" s="3">
        <v>540</v>
      </c>
      <c r="AI7547" s="3">
        <v>145.1</v>
      </c>
      <c r="AJ7547" s="3" t="s">
        <v>347</v>
      </c>
      <c r="AK7547" s="3">
        <v>4</v>
      </c>
      <c r="AL7547" s="3">
        <v>100.264</v>
      </c>
    </row>
    <row r="7548" spans="31:38" x14ac:dyDescent="0.25">
      <c r="AE7548" s="3" t="str">
        <f t="shared" si="195"/>
        <v>RA_512_145.1_4_202526</v>
      </c>
      <c r="AF7548" s="3">
        <v>202526</v>
      </c>
      <c r="AG7548" s="3" t="s">
        <v>193</v>
      </c>
      <c r="AH7548" s="3">
        <v>512</v>
      </c>
      <c r="AI7548" s="3">
        <v>145.1</v>
      </c>
      <c r="AJ7548" s="3" t="s">
        <v>347</v>
      </c>
      <c r="AK7548" s="3">
        <v>4</v>
      </c>
      <c r="AL7548" s="3">
        <v>0</v>
      </c>
    </row>
    <row r="7549" spans="31:38" x14ac:dyDescent="0.25">
      <c r="AE7549" s="3" t="str">
        <f t="shared" si="195"/>
        <v>RA_530_145.1_4_202526</v>
      </c>
      <c r="AF7549" s="3">
        <v>202526</v>
      </c>
      <c r="AG7549" s="3" t="s">
        <v>193</v>
      </c>
      <c r="AH7549" s="3">
        <v>530</v>
      </c>
      <c r="AI7549" s="3">
        <v>145.1</v>
      </c>
      <c r="AJ7549" s="3" t="s">
        <v>347</v>
      </c>
      <c r="AK7549" s="3">
        <v>4</v>
      </c>
      <c r="AL7549" s="3">
        <v>0</v>
      </c>
    </row>
    <row r="7550" spans="31:38" x14ac:dyDescent="0.25">
      <c r="AE7550" s="3" t="str">
        <f t="shared" si="195"/>
        <v>RA_532_145.1_4_202526</v>
      </c>
      <c r="AF7550" s="3">
        <v>202526</v>
      </c>
      <c r="AG7550" s="3" t="s">
        <v>193</v>
      </c>
      <c r="AH7550" s="3">
        <v>532</v>
      </c>
      <c r="AI7550" s="3">
        <v>145.1</v>
      </c>
      <c r="AJ7550" s="3" t="s">
        <v>347</v>
      </c>
      <c r="AK7550" s="3">
        <v>4</v>
      </c>
      <c r="AL7550" s="3">
        <v>0</v>
      </c>
    </row>
    <row r="7551" spans="31:38" x14ac:dyDescent="0.25">
      <c r="AE7551" s="3" t="str">
        <f t="shared" si="195"/>
        <v>RA_534_145.1_4_202526</v>
      </c>
      <c r="AF7551" s="3">
        <v>202526</v>
      </c>
      <c r="AG7551" s="3" t="s">
        <v>193</v>
      </c>
      <c r="AH7551" s="3">
        <v>534</v>
      </c>
      <c r="AI7551" s="3">
        <v>145.1</v>
      </c>
      <c r="AJ7551" s="3" t="s">
        <v>347</v>
      </c>
      <c r="AK7551" s="3">
        <v>4</v>
      </c>
      <c r="AL7551" s="3">
        <v>0</v>
      </c>
    </row>
    <row r="7552" spans="31:38" x14ac:dyDescent="0.25">
      <c r="AE7552" s="3" t="str">
        <f t="shared" si="195"/>
        <v>RA_536_145.1_4_202526</v>
      </c>
      <c r="AF7552" s="3">
        <v>202526</v>
      </c>
      <c r="AG7552" s="3" t="s">
        <v>193</v>
      </c>
      <c r="AH7552" s="3">
        <v>536</v>
      </c>
      <c r="AI7552" s="3">
        <v>145.1</v>
      </c>
      <c r="AJ7552" s="3" t="s">
        <v>347</v>
      </c>
      <c r="AK7552" s="3">
        <v>4</v>
      </c>
      <c r="AL7552" s="3">
        <v>0</v>
      </c>
    </row>
    <row r="7553" spans="31:38" x14ac:dyDescent="0.25">
      <c r="AE7553" s="3" t="str">
        <f t="shared" si="195"/>
        <v>RA_538_145.1_4_202526</v>
      </c>
      <c r="AF7553" s="3">
        <v>202526</v>
      </c>
      <c r="AG7553" s="3" t="s">
        <v>193</v>
      </c>
      <c r="AH7553" s="3">
        <v>538</v>
      </c>
      <c r="AI7553" s="3">
        <v>145.1</v>
      </c>
      <c r="AJ7553" s="3" t="s">
        <v>347</v>
      </c>
      <c r="AK7553" s="3">
        <v>4</v>
      </c>
      <c r="AL7553" s="3">
        <v>0</v>
      </c>
    </row>
    <row r="7554" spans="31:38" x14ac:dyDescent="0.25">
      <c r="AE7554" s="3" t="str">
        <f t="shared" si="195"/>
        <v>RA_542_145.1_4_202526</v>
      </c>
      <c r="AF7554" s="3">
        <v>202526</v>
      </c>
      <c r="AG7554" s="3" t="s">
        <v>193</v>
      </c>
      <c r="AH7554" s="3">
        <v>542</v>
      </c>
      <c r="AI7554" s="3">
        <v>145.1</v>
      </c>
      <c r="AJ7554" s="3" t="s">
        <v>347</v>
      </c>
      <c r="AK7554" s="3">
        <v>4</v>
      </c>
      <c r="AL7554" s="3">
        <v>0</v>
      </c>
    </row>
    <row r="7555" spans="31:38" x14ac:dyDescent="0.25">
      <c r="AE7555" s="3" t="str">
        <f t="shared" si="195"/>
        <v>RA_528_145.1_4_202526</v>
      </c>
      <c r="AF7555" s="3">
        <v>202526</v>
      </c>
      <c r="AG7555" s="3" t="s">
        <v>193</v>
      </c>
      <c r="AH7555" s="3">
        <v>528</v>
      </c>
      <c r="AI7555" s="3">
        <v>145.1</v>
      </c>
      <c r="AJ7555" s="3" t="s">
        <v>347</v>
      </c>
      <c r="AK7555" s="3">
        <v>4</v>
      </c>
      <c r="AL7555" s="3">
        <v>0</v>
      </c>
    </row>
    <row r="7556" spans="31:38" x14ac:dyDescent="0.25">
      <c r="AE7556" s="3" t="str">
        <f t="shared" ref="AE7556:AE7619" si="196">AG7556&amp;"_"&amp;AH7556&amp;"_"&amp;AI7556&amp;"_"&amp;AK7556&amp;"_"&amp;AF7556</f>
        <v>RA_562_145.2_4_202425</v>
      </c>
      <c r="AF7556" s="3">
        <v>202425</v>
      </c>
      <c r="AG7556" s="3" t="s">
        <v>193</v>
      </c>
      <c r="AH7556" s="3">
        <v>562</v>
      </c>
      <c r="AI7556" s="3">
        <v>145.19999999999999</v>
      </c>
      <c r="AJ7556" s="3" t="s">
        <v>241</v>
      </c>
      <c r="AK7556" s="3">
        <v>4</v>
      </c>
      <c r="AL7556" s="3">
        <v>0</v>
      </c>
    </row>
    <row r="7557" spans="31:38" x14ac:dyDescent="0.25">
      <c r="AE7557" s="3" t="str">
        <f t="shared" si="196"/>
        <v>RA_552_145.2_4_202425</v>
      </c>
      <c r="AF7557" s="3">
        <v>202425</v>
      </c>
      <c r="AG7557" s="3" t="s">
        <v>193</v>
      </c>
      <c r="AH7557" s="3">
        <v>552</v>
      </c>
      <c r="AI7557" s="3">
        <v>145.19999999999999</v>
      </c>
      <c r="AJ7557" s="3" t="s">
        <v>241</v>
      </c>
      <c r="AK7557" s="3">
        <v>4</v>
      </c>
      <c r="AL7557" s="3">
        <v>0</v>
      </c>
    </row>
    <row r="7558" spans="31:38" x14ac:dyDescent="0.25">
      <c r="AE7558" s="3" t="str">
        <f t="shared" si="196"/>
        <v>RA_550_145.2_4_202425</v>
      </c>
      <c r="AF7558" s="3">
        <v>202425</v>
      </c>
      <c r="AG7558" s="3" t="s">
        <v>193</v>
      </c>
      <c r="AH7558" s="3">
        <v>550</v>
      </c>
      <c r="AI7558" s="3">
        <v>145.19999999999999</v>
      </c>
      <c r="AJ7558" s="3" t="s">
        <v>241</v>
      </c>
      <c r="AK7558" s="3">
        <v>4</v>
      </c>
      <c r="AL7558" s="3">
        <v>0</v>
      </c>
    </row>
    <row r="7559" spans="31:38" x14ac:dyDescent="0.25">
      <c r="AE7559" s="3" t="str">
        <f t="shared" si="196"/>
        <v>RA_548_145.2_4_202425</v>
      </c>
      <c r="AF7559" s="3">
        <v>202425</v>
      </c>
      <c r="AG7559" s="3" t="s">
        <v>193</v>
      </c>
      <c r="AH7559" s="3">
        <v>548</v>
      </c>
      <c r="AI7559" s="3">
        <v>145.19999999999999</v>
      </c>
      <c r="AJ7559" s="3" t="s">
        <v>241</v>
      </c>
      <c r="AK7559" s="3">
        <v>4</v>
      </c>
      <c r="AL7559" s="3">
        <v>0</v>
      </c>
    </row>
    <row r="7560" spans="31:38" x14ac:dyDescent="0.25">
      <c r="AE7560" s="3" t="str">
        <f t="shared" si="196"/>
        <v>RA_564_145.2_4_202425</v>
      </c>
      <c r="AF7560" s="3">
        <v>202425</v>
      </c>
      <c r="AG7560" s="3" t="s">
        <v>193</v>
      </c>
      <c r="AH7560" s="3">
        <v>564</v>
      </c>
      <c r="AI7560" s="3">
        <v>145.19999999999999</v>
      </c>
      <c r="AJ7560" s="3" t="s">
        <v>241</v>
      </c>
      <c r="AK7560" s="3">
        <v>4</v>
      </c>
      <c r="AL7560" s="3">
        <v>0</v>
      </c>
    </row>
    <row r="7561" spans="31:38" x14ac:dyDescent="0.25">
      <c r="AE7561" s="3" t="str">
        <f t="shared" si="196"/>
        <v>RA_545_145.2_4_202425</v>
      </c>
      <c r="AF7561" s="3">
        <v>202425</v>
      </c>
      <c r="AG7561" s="3" t="s">
        <v>193</v>
      </c>
      <c r="AH7561" s="3">
        <v>545</v>
      </c>
      <c r="AI7561" s="3">
        <v>145.19999999999999</v>
      </c>
      <c r="AJ7561" s="3" t="s">
        <v>241</v>
      </c>
      <c r="AK7561" s="3">
        <v>4</v>
      </c>
      <c r="AL7561" s="3">
        <v>0</v>
      </c>
    </row>
    <row r="7562" spans="31:38" x14ac:dyDescent="0.25">
      <c r="AE7562" s="3" t="str">
        <f t="shared" si="196"/>
        <v>RA_582_145.2_4_202425</v>
      </c>
      <c r="AF7562" s="3">
        <v>202425</v>
      </c>
      <c r="AG7562" s="3" t="s">
        <v>193</v>
      </c>
      <c r="AH7562" s="3">
        <v>582</v>
      </c>
      <c r="AI7562" s="3">
        <v>145.19999999999999</v>
      </c>
      <c r="AJ7562" s="3" t="s">
        <v>241</v>
      </c>
      <c r="AK7562" s="3">
        <v>4</v>
      </c>
      <c r="AL7562" s="3">
        <v>0</v>
      </c>
    </row>
    <row r="7563" spans="31:38" x14ac:dyDescent="0.25">
      <c r="AE7563" s="3" t="str">
        <f t="shared" si="196"/>
        <v>RA_546_145.2_4_202425</v>
      </c>
      <c r="AF7563" s="3">
        <v>202425</v>
      </c>
      <c r="AG7563" s="3" t="s">
        <v>193</v>
      </c>
      <c r="AH7563" s="3">
        <v>546</v>
      </c>
      <c r="AI7563" s="3">
        <v>145.19999999999999</v>
      </c>
      <c r="AJ7563" s="3" t="s">
        <v>241</v>
      </c>
      <c r="AK7563" s="3">
        <v>4</v>
      </c>
      <c r="AL7563" s="3">
        <v>0</v>
      </c>
    </row>
    <row r="7564" spans="31:38" x14ac:dyDescent="0.25">
      <c r="AE7564" s="3" t="str">
        <f t="shared" si="196"/>
        <v>RA_566_145.2_4_202425</v>
      </c>
      <c r="AF7564" s="3">
        <v>202425</v>
      </c>
      <c r="AG7564" s="3" t="s">
        <v>193</v>
      </c>
      <c r="AH7564" s="3">
        <v>566</v>
      </c>
      <c r="AI7564" s="3">
        <v>145.19999999999999</v>
      </c>
      <c r="AJ7564" s="3" t="s">
        <v>241</v>
      </c>
      <c r="AK7564" s="3">
        <v>4</v>
      </c>
      <c r="AL7564" s="3">
        <v>0</v>
      </c>
    </row>
    <row r="7565" spans="31:38" x14ac:dyDescent="0.25">
      <c r="AE7565" s="3" t="str">
        <f t="shared" si="196"/>
        <v>RA_568_145.2_4_202425</v>
      </c>
      <c r="AF7565" s="3">
        <v>202425</v>
      </c>
      <c r="AG7565" s="3" t="s">
        <v>193</v>
      </c>
      <c r="AH7565" s="3">
        <v>568</v>
      </c>
      <c r="AI7565" s="3">
        <v>145.19999999999999</v>
      </c>
      <c r="AJ7565" s="3" t="s">
        <v>241</v>
      </c>
      <c r="AK7565" s="3">
        <v>4</v>
      </c>
      <c r="AL7565" s="3">
        <v>0</v>
      </c>
    </row>
    <row r="7566" spans="31:38" x14ac:dyDescent="0.25">
      <c r="AE7566" s="3" t="str">
        <f t="shared" si="196"/>
        <v>RA_572_145.2_4_202425</v>
      </c>
      <c r="AF7566" s="3">
        <v>202425</v>
      </c>
      <c r="AG7566" s="3" t="s">
        <v>193</v>
      </c>
      <c r="AH7566" s="3">
        <v>572</v>
      </c>
      <c r="AI7566" s="3">
        <v>145.19999999999999</v>
      </c>
      <c r="AJ7566" s="3" t="s">
        <v>241</v>
      </c>
      <c r="AK7566" s="3">
        <v>4</v>
      </c>
      <c r="AL7566" s="3">
        <v>0</v>
      </c>
    </row>
    <row r="7567" spans="31:38" x14ac:dyDescent="0.25">
      <c r="AE7567" s="3" t="str">
        <f t="shared" si="196"/>
        <v>RA_576_145.2_4_202425</v>
      </c>
      <c r="AF7567" s="3">
        <v>202425</v>
      </c>
      <c r="AG7567" s="3" t="s">
        <v>193</v>
      </c>
      <c r="AH7567" s="3">
        <v>576</v>
      </c>
      <c r="AI7567" s="3">
        <v>145.19999999999999</v>
      </c>
      <c r="AJ7567" s="3" t="s">
        <v>241</v>
      </c>
      <c r="AK7567" s="3">
        <v>4</v>
      </c>
      <c r="AL7567" s="3">
        <v>0</v>
      </c>
    </row>
    <row r="7568" spans="31:38" x14ac:dyDescent="0.25">
      <c r="AE7568" s="3" t="str">
        <f t="shared" si="196"/>
        <v>RA_586_145.2_4_202425</v>
      </c>
      <c r="AF7568" s="3">
        <v>202425</v>
      </c>
      <c r="AG7568" s="3" t="s">
        <v>193</v>
      </c>
      <c r="AH7568" s="3">
        <v>586</v>
      </c>
      <c r="AI7568" s="3">
        <v>145.19999999999999</v>
      </c>
      <c r="AJ7568" s="3" t="s">
        <v>241</v>
      </c>
      <c r="AK7568" s="3">
        <v>4</v>
      </c>
      <c r="AL7568" s="3">
        <v>0</v>
      </c>
    </row>
    <row r="7569" spans="31:38" x14ac:dyDescent="0.25">
      <c r="AE7569" s="3" t="str">
        <f t="shared" si="196"/>
        <v>RA_544_145.2_4_202425</v>
      </c>
      <c r="AF7569" s="3">
        <v>202425</v>
      </c>
      <c r="AG7569" s="3" t="s">
        <v>193</v>
      </c>
      <c r="AH7569" s="3">
        <v>544</v>
      </c>
      <c r="AI7569" s="3">
        <v>145.19999999999999</v>
      </c>
      <c r="AJ7569" s="3" t="s">
        <v>241</v>
      </c>
      <c r="AK7569" s="3">
        <v>4</v>
      </c>
      <c r="AL7569" s="3">
        <v>0</v>
      </c>
    </row>
    <row r="7570" spans="31:38" x14ac:dyDescent="0.25">
      <c r="AE7570" s="3" t="str">
        <f t="shared" si="196"/>
        <v>RA_584_145.2_4_202425</v>
      </c>
      <c r="AF7570" s="3">
        <v>202425</v>
      </c>
      <c r="AG7570" s="3" t="s">
        <v>193</v>
      </c>
      <c r="AH7570" s="3">
        <v>584</v>
      </c>
      <c r="AI7570" s="3">
        <v>145.19999999999999</v>
      </c>
      <c r="AJ7570" s="3" t="s">
        <v>241</v>
      </c>
      <c r="AK7570" s="3">
        <v>4</v>
      </c>
      <c r="AL7570" s="3">
        <v>0</v>
      </c>
    </row>
    <row r="7571" spans="31:38" x14ac:dyDescent="0.25">
      <c r="AE7571" s="3" t="str">
        <f t="shared" si="196"/>
        <v>RA_574_145.2_4_202425</v>
      </c>
      <c r="AF7571" s="3">
        <v>202425</v>
      </c>
      <c r="AG7571" s="3" t="s">
        <v>193</v>
      </c>
      <c r="AH7571" s="3">
        <v>574</v>
      </c>
      <c r="AI7571" s="3">
        <v>145.19999999999999</v>
      </c>
      <c r="AJ7571" s="3" t="s">
        <v>241</v>
      </c>
      <c r="AK7571" s="3">
        <v>4</v>
      </c>
      <c r="AL7571" s="3">
        <v>0</v>
      </c>
    </row>
    <row r="7572" spans="31:38" x14ac:dyDescent="0.25">
      <c r="AE7572" s="3" t="str">
        <f t="shared" si="196"/>
        <v>RA_514_145.2_4_202425</v>
      </c>
      <c r="AF7572" s="3">
        <v>202425</v>
      </c>
      <c r="AG7572" s="3" t="s">
        <v>193</v>
      </c>
      <c r="AH7572" s="3">
        <v>514</v>
      </c>
      <c r="AI7572" s="3">
        <v>145.19999999999999</v>
      </c>
      <c r="AJ7572" s="3" t="s">
        <v>241</v>
      </c>
      <c r="AK7572" s="3">
        <v>4</v>
      </c>
      <c r="AL7572" s="3">
        <v>0</v>
      </c>
    </row>
    <row r="7573" spans="31:38" x14ac:dyDescent="0.25">
      <c r="AE7573" s="3" t="str">
        <f t="shared" si="196"/>
        <v>RA_542_145.2_4_202425</v>
      </c>
      <c r="AF7573" s="3">
        <v>202425</v>
      </c>
      <c r="AG7573" s="3" t="s">
        <v>193</v>
      </c>
      <c r="AH7573" s="3">
        <v>542</v>
      </c>
      <c r="AI7573" s="3">
        <v>145.19999999999999</v>
      </c>
      <c r="AJ7573" s="3" t="s">
        <v>241</v>
      </c>
      <c r="AK7573" s="3">
        <v>4</v>
      </c>
      <c r="AL7573" s="3">
        <v>0</v>
      </c>
    </row>
    <row r="7574" spans="31:38" x14ac:dyDescent="0.25">
      <c r="AE7574" s="3" t="str">
        <f t="shared" si="196"/>
        <v>RA_512_145.2_4_202425</v>
      </c>
      <c r="AF7574" s="3">
        <v>202425</v>
      </c>
      <c r="AG7574" s="3" t="s">
        <v>193</v>
      </c>
      <c r="AH7574" s="3">
        <v>512</v>
      </c>
      <c r="AI7574" s="3">
        <v>145.19999999999999</v>
      </c>
      <c r="AJ7574" s="3" t="s">
        <v>241</v>
      </c>
      <c r="AK7574" s="3">
        <v>4</v>
      </c>
      <c r="AL7574" s="3">
        <v>0</v>
      </c>
    </row>
    <row r="7575" spans="31:38" x14ac:dyDescent="0.25">
      <c r="AE7575" s="3" t="str">
        <f t="shared" si="196"/>
        <v>RA_516_145.2_4_202425</v>
      </c>
      <c r="AF7575" s="3">
        <v>202425</v>
      </c>
      <c r="AG7575" s="3" t="s">
        <v>193</v>
      </c>
      <c r="AH7575" s="3">
        <v>516</v>
      </c>
      <c r="AI7575" s="3">
        <v>145.19999999999999</v>
      </c>
      <c r="AJ7575" s="3" t="s">
        <v>241</v>
      </c>
      <c r="AK7575" s="3">
        <v>4</v>
      </c>
      <c r="AL7575" s="3">
        <v>0</v>
      </c>
    </row>
    <row r="7576" spans="31:38" x14ac:dyDescent="0.25">
      <c r="AE7576" s="3" t="str">
        <f t="shared" si="196"/>
        <v>RA_518_145.2_4_202425</v>
      </c>
      <c r="AF7576" s="3">
        <v>202425</v>
      </c>
      <c r="AG7576" s="3" t="s">
        <v>193</v>
      </c>
      <c r="AH7576" s="3">
        <v>518</v>
      </c>
      <c r="AI7576" s="3">
        <v>145.19999999999999</v>
      </c>
      <c r="AJ7576" s="3" t="s">
        <v>241</v>
      </c>
      <c r="AK7576" s="3">
        <v>4</v>
      </c>
      <c r="AL7576" s="3">
        <v>0</v>
      </c>
    </row>
    <row r="7577" spans="31:38" x14ac:dyDescent="0.25">
      <c r="AE7577" s="3" t="str">
        <f t="shared" si="196"/>
        <v>RA_520_145.2_4_202425</v>
      </c>
      <c r="AF7577" s="3">
        <v>202425</v>
      </c>
      <c r="AG7577" s="3" t="s">
        <v>193</v>
      </c>
      <c r="AH7577" s="3">
        <v>520</v>
      </c>
      <c r="AI7577" s="3">
        <v>145.19999999999999</v>
      </c>
      <c r="AJ7577" s="3" t="s">
        <v>241</v>
      </c>
      <c r="AK7577" s="3">
        <v>4</v>
      </c>
      <c r="AL7577" s="3">
        <v>0</v>
      </c>
    </row>
    <row r="7578" spans="31:38" x14ac:dyDescent="0.25">
      <c r="AE7578" s="3" t="str">
        <f t="shared" si="196"/>
        <v>RA_522_145.2_4_202425</v>
      </c>
      <c r="AF7578" s="3">
        <v>202425</v>
      </c>
      <c r="AG7578" s="3" t="s">
        <v>193</v>
      </c>
      <c r="AH7578" s="3">
        <v>522</v>
      </c>
      <c r="AI7578" s="3">
        <v>145.19999999999999</v>
      </c>
      <c r="AJ7578" s="3" t="s">
        <v>241</v>
      </c>
      <c r="AK7578" s="3">
        <v>4</v>
      </c>
      <c r="AL7578" s="3">
        <v>0</v>
      </c>
    </row>
    <row r="7579" spans="31:38" x14ac:dyDescent="0.25">
      <c r="AE7579" s="3" t="str">
        <f t="shared" si="196"/>
        <v>RA_524_145.2_4_202425</v>
      </c>
      <c r="AF7579" s="3">
        <v>202425</v>
      </c>
      <c r="AG7579" s="3" t="s">
        <v>193</v>
      </c>
      <c r="AH7579" s="3">
        <v>524</v>
      </c>
      <c r="AI7579" s="3">
        <v>145.19999999999999</v>
      </c>
      <c r="AJ7579" s="3" t="s">
        <v>241</v>
      </c>
      <c r="AK7579" s="3">
        <v>4</v>
      </c>
      <c r="AL7579" s="3">
        <v>0</v>
      </c>
    </row>
    <row r="7580" spans="31:38" x14ac:dyDescent="0.25">
      <c r="AE7580" s="3" t="str">
        <f t="shared" si="196"/>
        <v>RA_538_145.2_4_202425</v>
      </c>
      <c r="AF7580" s="3">
        <v>202425</v>
      </c>
      <c r="AG7580" s="3" t="s">
        <v>193</v>
      </c>
      <c r="AH7580" s="3">
        <v>538</v>
      </c>
      <c r="AI7580" s="3">
        <v>145.19999999999999</v>
      </c>
      <c r="AJ7580" s="3" t="s">
        <v>241</v>
      </c>
      <c r="AK7580" s="3">
        <v>4</v>
      </c>
      <c r="AL7580" s="3">
        <v>0</v>
      </c>
    </row>
    <row r="7581" spans="31:38" x14ac:dyDescent="0.25">
      <c r="AE7581" s="3" t="str">
        <f t="shared" si="196"/>
        <v>RA_526_145.2_4_202425</v>
      </c>
      <c r="AF7581" s="3">
        <v>202425</v>
      </c>
      <c r="AG7581" s="3" t="s">
        <v>193</v>
      </c>
      <c r="AH7581" s="3">
        <v>526</v>
      </c>
      <c r="AI7581" s="3">
        <v>145.19999999999999</v>
      </c>
      <c r="AJ7581" s="3" t="s">
        <v>241</v>
      </c>
      <c r="AK7581" s="3">
        <v>4</v>
      </c>
      <c r="AL7581" s="3">
        <v>0</v>
      </c>
    </row>
    <row r="7582" spans="31:38" x14ac:dyDescent="0.25">
      <c r="AE7582" s="3" t="str">
        <f t="shared" si="196"/>
        <v>RA_540_145.2_4_202425</v>
      </c>
      <c r="AF7582" s="3">
        <v>202425</v>
      </c>
      <c r="AG7582" s="3" t="s">
        <v>193</v>
      </c>
      <c r="AH7582" s="3">
        <v>540</v>
      </c>
      <c r="AI7582" s="3">
        <v>145.19999999999999</v>
      </c>
      <c r="AJ7582" s="3" t="s">
        <v>241</v>
      </c>
      <c r="AK7582" s="3">
        <v>4</v>
      </c>
      <c r="AL7582" s="3">
        <v>0</v>
      </c>
    </row>
    <row r="7583" spans="31:38" x14ac:dyDescent="0.25">
      <c r="AE7583" s="3" t="str">
        <f t="shared" si="196"/>
        <v>RA_536_145.2_4_202425</v>
      </c>
      <c r="AF7583" s="3">
        <v>202425</v>
      </c>
      <c r="AG7583" s="3" t="s">
        <v>193</v>
      </c>
      <c r="AH7583" s="3">
        <v>536</v>
      </c>
      <c r="AI7583" s="3">
        <v>145.19999999999999</v>
      </c>
      <c r="AJ7583" s="3" t="s">
        <v>241</v>
      </c>
      <c r="AK7583" s="3">
        <v>4</v>
      </c>
      <c r="AL7583" s="3">
        <v>0</v>
      </c>
    </row>
    <row r="7584" spans="31:38" x14ac:dyDescent="0.25">
      <c r="AE7584" s="3" t="str">
        <f t="shared" si="196"/>
        <v>RA_534_145.2_4_202425</v>
      </c>
      <c r="AF7584" s="3">
        <v>202425</v>
      </c>
      <c r="AG7584" s="3" t="s">
        <v>193</v>
      </c>
      <c r="AH7584" s="3">
        <v>534</v>
      </c>
      <c r="AI7584" s="3">
        <v>145.19999999999999</v>
      </c>
      <c r="AJ7584" s="3" t="s">
        <v>241</v>
      </c>
      <c r="AK7584" s="3">
        <v>4</v>
      </c>
      <c r="AL7584" s="3">
        <v>0</v>
      </c>
    </row>
    <row r="7585" spans="31:38" x14ac:dyDescent="0.25">
      <c r="AE7585" s="3" t="str">
        <f t="shared" si="196"/>
        <v>RA_532_145.2_4_202425</v>
      </c>
      <c r="AF7585" s="3">
        <v>202425</v>
      </c>
      <c r="AG7585" s="3" t="s">
        <v>193</v>
      </c>
      <c r="AH7585" s="3">
        <v>532</v>
      </c>
      <c r="AI7585" s="3">
        <v>145.19999999999999</v>
      </c>
      <c r="AJ7585" s="3" t="s">
        <v>241</v>
      </c>
      <c r="AK7585" s="3">
        <v>4</v>
      </c>
      <c r="AL7585" s="3">
        <v>0</v>
      </c>
    </row>
    <row r="7586" spans="31:38" x14ac:dyDescent="0.25">
      <c r="AE7586" s="3" t="str">
        <f t="shared" si="196"/>
        <v>RA_530_145.2_4_202425</v>
      </c>
      <c r="AF7586" s="3">
        <v>202425</v>
      </c>
      <c r="AG7586" s="3" t="s">
        <v>193</v>
      </c>
      <c r="AH7586" s="3">
        <v>530</v>
      </c>
      <c r="AI7586" s="3">
        <v>145.19999999999999</v>
      </c>
      <c r="AJ7586" s="3" t="s">
        <v>241</v>
      </c>
      <c r="AK7586" s="3">
        <v>4</v>
      </c>
      <c r="AL7586" s="3">
        <v>0</v>
      </c>
    </row>
    <row r="7587" spans="31:38" x14ac:dyDescent="0.25">
      <c r="AE7587" s="3" t="str">
        <f t="shared" si="196"/>
        <v>RA_528_145.2_4_202425</v>
      </c>
      <c r="AF7587" s="3">
        <v>202425</v>
      </c>
      <c r="AG7587" s="3" t="s">
        <v>193</v>
      </c>
      <c r="AH7587" s="3">
        <v>528</v>
      </c>
      <c r="AI7587" s="3">
        <v>145.19999999999999</v>
      </c>
      <c r="AJ7587" s="3" t="s">
        <v>241</v>
      </c>
      <c r="AK7587" s="3">
        <v>4</v>
      </c>
      <c r="AL7587" s="3">
        <v>0</v>
      </c>
    </row>
    <row r="7588" spans="31:38" x14ac:dyDescent="0.25">
      <c r="AE7588" s="3" t="str">
        <f t="shared" si="196"/>
        <v>RA_562_145.2_4_202526</v>
      </c>
      <c r="AF7588" s="3">
        <v>202526</v>
      </c>
      <c r="AG7588" s="3" t="s">
        <v>193</v>
      </c>
      <c r="AH7588" s="3">
        <v>562</v>
      </c>
      <c r="AI7588" s="3">
        <v>145.19999999999999</v>
      </c>
      <c r="AJ7588" s="3" t="s">
        <v>241</v>
      </c>
      <c r="AK7588" s="3">
        <v>4</v>
      </c>
      <c r="AL7588" s="3">
        <v>0</v>
      </c>
    </row>
    <row r="7589" spans="31:38" x14ac:dyDescent="0.25">
      <c r="AE7589" s="3" t="str">
        <f t="shared" si="196"/>
        <v>RA_552_145.2_4_202526</v>
      </c>
      <c r="AF7589" s="3">
        <v>202526</v>
      </c>
      <c r="AG7589" s="3" t="s">
        <v>193</v>
      </c>
      <c r="AH7589" s="3">
        <v>552</v>
      </c>
      <c r="AI7589" s="3">
        <v>145.19999999999999</v>
      </c>
      <c r="AJ7589" s="3" t="s">
        <v>241</v>
      </c>
      <c r="AK7589" s="3">
        <v>4</v>
      </c>
      <c r="AL7589" s="3">
        <v>0</v>
      </c>
    </row>
    <row r="7590" spans="31:38" x14ac:dyDescent="0.25">
      <c r="AE7590" s="3" t="str">
        <f t="shared" si="196"/>
        <v>RA_550_145.2_4_202526</v>
      </c>
      <c r="AF7590" s="3">
        <v>202526</v>
      </c>
      <c r="AG7590" s="3" t="s">
        <v>193</v>
      </c>
      <c r="AH7590" s="3">
        <v>550</v>
      </c>
      <c r="AI7590" s="3">
        <v>145.19999999999999</v>
      </c>
      <c r="AJ7590" s="3" t="s">
        <v>241</v>
      </c>
      <c r="AK7590" s="3">
        <v>4</v>
      </c>
      <c r="AL7590" s="3">
        <v>0</v>
      </c>
    </row>
    <row r="7591" spans="31:38" x14ac:dyDescent="0.25">
      <c r="AE7591" s="3" t="str">
        <f t="shared" si="196"/>
        <v>RA_548_145.2_4_202526</v>
      </c>
      <c r="AF7591" s="3">
        <v>202526</v>
      </c>
      <c r="AG7591" s="3" t="s">
        <v>193</v>
      </c>
      <c r="AH7591" s="3">
        <v>548</v>
      </c>
      <c r="AI7591" s="3">
        <v>145.19999999999999</v>
      </c>
      <c r="AJ7591" s="3" t="s">
        <v>241</v>
      </c>
      <c r="AK7591" s="3">
        <v>4</v>
      </c>
      <c r="AL7591" s="3">
        <v>0</v>
      </c>
    </row>
    <row r="7592" spans="31:38" x14ac:dyDescent="0.25">
      <c r="AE7592" s="3" t="str">
        <f t="shared" si="196"/>
        <v>RA_564_145.2_4_202526</v>
      </c>
      <c r="AF7592" s="3">
        <v>202526</v>
      </c>
      <c r="AG7592" s="3" t="s">
        <v>193</v>
      </c>
      <c r="AH7592" s="3">
        <v>564</v>
      </c>
      <c r="AI7592" s="3">
        <v>145.19999999999999</v>
      </c>
      <c r="AJ7592" s="3" t="s">
        <v>241</v>
      </c>
      <c r="AK7592" s="3">
        <v>4</v>
      </c>
      <c r="AL7592" s="3">
        <v>0</v>
      </c>
    </row>
    <row r="7593" spans="31:38" x14ac:dyDescent="0.25">
      <c r="AE7593" s="3" t="str">
        <f t="shared" si="196"/>
        <v>RA_545_145.2_4_202526</v>
      </c>
      <c r="AF7593" s="3">
        <v>202526</v>
      </c>
      <c r="AG7593" s="3" t="s">
        <v>193</v>
      </c>
      <c r="AH7593" s="3">
        <v>545</v>
      </c>
      <c r="AI7593" s="3">
        <v>145.19999999999999</v>
      </c>
      <c r="AJ7593" s="3" t="s">
        <v>241</v>
      </c>
      <c r="AK7593" s="3">
        <v>4</v>
      </c>
      <c r="AL7593" s="3">
        <v>0</v>
      </c>
    </row>
    <row r="7594" spans="31:38" x14ac:dyDescent="0.25">
      <c r="AE7594" s="3" t="str">
        <f t="shared" si="196"/>
        <v>RA_582_145.2_4_202526</v>
      </c>
      <c r="AF7594" s="3">
        <v>202526</v>
      </c>
      <c r="AG7594" s="3" t="s">
        <v>193</v>
      </c>
      <c r="AH7594" s="3">
        <v>582</v>
      </c>
      <c r="AI7594" s="3">
        <v>145.19999999999999</v>
      </c>
      <c r="AJ7594" s="3" t="s">
        <v>241</v>
      </c>
      <c r="AK7594" s="3">
        <v>4</v>
      </c>
      <c r="AL7594" s="3">
        <v>0</v>
      </c>
    </row>
    <row r="7595" spans="31:38" x14ac:dyDescent="0.25">
      <c r="AE7595" s="3" t="str">
        <f t="shared" si="196"/>
        <v>RA_546_145.2_4_202526</v>
      </c>
      <c r="AF7595" s="3">
        <v>202526</v>
      </c>
      <c r="AG7595" s="3" t="s">
        <v>193</v>
      </c>
      <c r="AH7595" s="3">
        <v>546</v>
      </c>
      <c r="AI7595" s="3">
        <v>145.19999999999999</v>
      </c>
      <c r="AJ7595" s="3" t="s">
        <v>241</v>
      </c>
      <c r="AK7595" s="3">
        <v>4</v>
      </c>
      <c r="AL7595" s="3">
        <v>0</v>
      </c>
    </row>
    <row r="7596" spans="31:38" x14ac:dyDescent="0.25">
      <c r="AE7596" s="3" t="str">
        <f t="shared" si="196"/>
        <v>RA_566_145.2_4_202526</v>
      </c>
      <c r="AF7596" s="3">
        <v>202526</v>
      </c>
      <c r="AG7596" s="3" t="s">
        <v>193</v>
      </c>
      <c r="AH7596" s="3">
        <v>566</v>
      </c>
      <c r="AI7596" s="3">
        <v>145.19999999999999</v>
      </c>
      <c r="AJ7596" s="3" t="s">
        <v>241</v>
      </c>
      <c r="AK7596" s="3">
        <v>4</v>
      </c>
      <c r="AL7596" s="3">
        <v>0</v>
      </c>
    </row>
    <row r="7597" spans="31:38" x14ac:dyDescent="0.25">
      <c r="AE7597" s="3" t="str">
        <f t="shared" si="196"/>
        <v>RA_568_145.2_4_202526</v>
      </c>
      <c r="AF7597" s="3">
        <v>202526</v>
      </c>
      <c r="AG7597" s="3" t="s">
        <v>193</v>
      </c>
      <c r="AH7597" s="3">
        <v>568</v>
      </c>
      <c r="AI7597" s="3">
        <v>145.19999999999999</v>
      </c>
      <c r="AJ7597" s="3" t="s">
        <v>241</v>
      </c>
      <c r="AK7597" s="3">
        <v>4</v>
      </c>
      <c r="AL7597" s="3">
        <v>0</v>
      </c>
    </row>
    <row r="7598" spans="31:38" x14ac:dyDescent="0.25">
      <c r="AE7598" s="3" t="str">
        <f t="shared" si="196"/>
        <v>RA_572_145.2_4_202526</v>
      </c>
      <c r="AF7598" s="3">
        <v>202526</v>
      </c>
      <c r="AG7598" s="3" t="s">
        <v>193</v>
      </c>
      <c r="AH7598" s="3">
        <v>572</v>
      </c>
      <c r="AI7598" s="3">
        <v>145.19999999999999</v>
      </c>
      <c r="AJ7598" s="3" t="s">
        <v>241</v>
      </c>
      <c r="AK7598" s="3">
        <v>4</v>
      </c>
      <c r="AL7598" s="3">
        <v>0</v>
      </c>
    </row>
    <row r="7599" spans="31:38" x14ac:dyDescent="0.25">
      <c r="AE7599" s="3" t="str">
        <f t="shared" si="196"/>
        <v>RA_576_145.2_4_202526</v>
      </c>
      <c r="AF7599" s="3">
        <v>202526</v>
      </c>
      <c r="AG7599" s="3" t="s">
        <v>193</v>
      </c>
      <c r="AH7599" s="3">
        <v>576</v>
      </c>
      <c r="AI7599" s="3">
        <v>145.19999999999999</v>
      </c>
      <c r="AJ7599" s="3" t="s">
        <v>241</v>
      </c>
      <c r="AK7599" s="3">
        <v>4</v>
      </c>
      <c r="AL7599" s="3">
        <v>0</v>
      </c>
    </row>
    <row r="7600" spans="31:38" x14ac:dyDescent="0.25">
      <c r="AE7600" s="3" t="str">
        <f t="shared" si="196"/>
        <v>RA_586_145.2_4_202526</v>
      </c>
      <c r="AF7600" s="3">
        <v>202526</v>
      </c>
      <c r="AG7600" s="3" t="s">
        <v>193</v>
      </c>
      <c r="AH7600" s="3">
        <v>586</v>
      </c>
      <c r="AI7600" s="3">
        <v>145.19999999999999</v>
      </c>
      <c r="AJ7600" s="3" t="s">
        <v>241</v>
      </c>
      <c r="AK7600" s="3">
        <v>4</v>
      </c>
      <c r="AL7600" s="3">
        <v>0</v>
      </c>
    </row>
    <row r="7601" spans="31:38" x14ac:dyDescent="0.25">
      <c r="AE7601" s="3" t="str">
        <f t="shared" si="196"/>
        <v>RA_544_145.2_4_202526</v>
      </c>
      <c r="AF7601" s="3">
        <v>202526</v>
      </c>
      <c r="AG7601" s="3" t="s">
        <v>193</v>
      </c>
      <c r="AH7601" s="3">
        <v>544</v>
      </c>
      <c r="AI7601" s="3">
        <v>145.19999999999999</v>
      </c>
      <c r="AJ7601" s="3" t="s">
        <v>241</v>
      </c>
      <c r="AK7601" s="3">
        <v>4</v>
      </c>
      <c r="AL7601" s="3">
        <v>0</v>
      </c>
    </row>
    <row r="7602" spans="31:38" x14ac:dyDescent="0.25">
      <c r="AE7602" s="3" t="str">
        <f t="shared" si="196"/>
        <v>RA_584_145.2_4_202526</v>
      </c>
      <c r="AF7602" s="3">
        <v>202526</v>
      </c>
      <c r="AG7602" s="3" t="s">
        <v>193</v>
      </c>
      <c r="AH7602" s="3">
        <v>584</v>
      </c>
      <c r="AI7602" s="3">
        <v>145.19999999999999</v>
      </c>
      <c r="AJ7602" s="3" t="s">
        <v>241</v>
      </c>
      <c r="AK7602" s="3">
        <v>4</v>
      </c>
      <c r="AL7602" s="3">
        <v>0</v>
      </c>
    </row>
    <row r="7603" spans="31:38" x14ac:dyDescent="0.25">
      <c r="AE7603" s="3" t="str">
        <f t="shared" si="196"/>
        <v>RA_574_145.2_4_202526</v>
      </c>
      <c r="AF7603" s="3">
        <v>202526</v>
      </c>
      <c r="AG7603" s="3" t="s">
        <v>193</v>
      </c>
      <c r="AH7603" s="3">
        <v>574</v>
      </c>
      <c r="AI7603" s="3">
        <v>145.19999999999999</v>
      </c>
      <c r="AJ7603" s="3" t="s">
        <v>241</v>
      </c>
      <c r="AK7603" s="3">
        <v>4</v>
      </c>
      <c r="AL7603" s="3">
        <v>0</v>
      </c>
    </row>
    <row r="7604" spans="31:38" x14ac:dyDescent="0.25">
      <c r="AE7604" s="3" t="str">
        <f t="shared" si="196"/>
        <v>RA_522_145.2_4_202526</v>
      </c>
      <c r="AF7604" s="3">
        <v>202526</v>
      </c>
      <c r="AG7604" s="3" t="s">
        <v>193</v>
      </c>
      <c r="AH7604" s="3">
        <v>522</v>
      </c>
      <c r="AI7604" s="3">
        <v>145.19999999999999</v>
      </c>
      <c r="AJ7604" s="3" t="s">
        <v>241</v>
      </c>
      <c r="AK7604" s="3">
        <v>4</v>
      </c>
      <c r="AL7604" s="3">
        <v>0</v>
      </c>
    </row>
    <row r="7605" spans="31:38" x14ac:dyDescent="0.25">
      <c r="AE7605" s="3" t="str">
        <f t="shared" si="196"/>
        <v>RA_542_145.2_4_202526</v>
      </c>
      <c r="AF7605" s="3">
        <v>202526</v>
      </c>
      <c r="AG7605" s="3" t="s">
        <v>193</v>
      </c>
      <c r="AH7605" s="3">
        <v>542</v>
      </c>
      <c r="AI7605" s="3">
        <v>145.19999999999999</v>
      </c>
      <c r="AJ7605" s="3" t="s">
        <v>241</v>
      </c>
      <c r="AK7605" s="3">
        <v>4</v>
      </c>
      <c r="AL7605" s="3">
        <v>0</v>
      </c>
    </row>
    <row r="7606" spans="31:38" x14ac:dyDescent="0.25">
      <c r="AE7606" s="3" t="str">
        <f t="shared" si="196"/>
        <v>RA_512_145.2_4_202526</v>
      </c>
      <c r="AF7606" s="3">
        <v>202526</v>
      </c>
      <c r="AG7606" s="3" t="s">
        <v>193</v>
      </c>
      <c r="AH7606" s="3">
        <v>512</v>
      </c>
      <c r="AI7606" s="3">
        <v>145.19999999999999</v>
      </c>
      <c r="AJ7606" s="3" t="s">
        <v>241</v>
      </c>
      <c r="AK7606" s="3">
        <v>4</v>
      </c>
      <c r="AL7606" s="3">
        <v>0</v>
      </c>
    </row>
    <row r="7607" spans="31:38" x14ac:dyDescent="0.25">
      <c r="AE7607" s="3" t="str">
        <f t="shared" si="196"/>
        <v>RA_516_145.2_4_202526</v>
      </c>
      <c r="AF7607" s="3">
        <v>202526</v>
      </c>
      <c r="AG7607" s="3" t="s">
        <v>193</v>
      </c>
      <c r="AH7607" s="3">
        <v>516</v>
      </c>
      <c r="AI7607" s="3">
        <v>145.19999999999999</v>
      </c>
      <c r="AJ7607" s="3" t="s">
        <v>241</v>
      </c>
      <c r="AK7607" s="3">
        <v>4</v>
      </c>
      <c r="AL7607" s="3">
        <v>0</v>
      </c>
    </row>
    <row r="7608" spans="31:38" x14ac:dyDescent="0.25">
      <c r="AE7608" s="3" t="str">
        <f t="shared" si="196"/>
        <v>RA_520_145.2_4_202526</v>
      </c>
      <c r="AF7608" s="3">
        <v>202526</v>
      </c>
      <c r="AG7608" s="3" t="s">
        <v>193</v>
      </c>
      <c r="AH7608" s="3">
        <v>520</v>
      </c>
      <c r="AI7608" s="3">
        <v>145.19999999999999</v>
      </c>
      <c r="AJ7608" s="3" t="s">
        <v>241</v>
      </c>
      <c r="AK7608" s="3">
        <v>4</v>
      </c>
      <c r="AL7608" s="3">
        <v>0</v>
      </c>
    </row>
    <row r="7609" spans="31:38" x14ac:dyDescent="0.25">
      <c r="AE7609" s="3" t="str">
        <f t="shared" si="196"/>
        <v>RA_514_145.2_4_202526</v>
      </c>
      <c r="AF7609" s="3">
        <v>202526</v>
      </c>
      <c r="AG7609" s="3" t="s">
        <v>193</v>
      </c>
      <c r="AH7609" s="3">
        <v>514</v>
      </c>
      <c r="AI7609" s="3">
        <v>145.19999999999999</v>
      </c>
      <c r="AJ7609" s="3" t="s">
        <v>241</v>
      </c>
      <c r="AK7609" s="3">
        <v>4</v>
      </c>
      <c r="AL7609" s="3">
        <v>0</v>
      </c>
    </row>
    <row r="7610" spans="31:38" x14ac:dyDescent="0.25">
      <c r="AE7610" s="3" t="str">
        <f t="shared" si="196"/>
        <v>RA_524_145.2_4_202526</v>
      </c>
      <c r="AF7610" s="3">
        <v>202526</v>
      </c>
      <c r="AG7610" s="3" t="s">
        <v>193</v>
      </c>
      <c r="AH7610" s="3">
        <v>524</v>
      </c>
      <c r="AI7610" s="3">
        <v>145.19999999999999</v>
      </c>
      <c r="AJ7610" s="3" t="s">
        <v>241</v>
      </c>
      <c r="AK7610" s="3">
        <v>4</v>
      </c>
      <c r="AL7610" s="3">
        <v>0</v>
      </c>
    </row>
    <row r="7611" spans="31:38" x14ac:dyDescent="0.25">
      <c r="AE7611" s="3" t="str">
        <f t="shared" si="196"/>
        <v>RA_526_145.2_4_202526</v>
      </c>
      <c r="AF7611" s="3">
        <v>202526</v>
      </c>
      <c r="AG7611" s="3" t="s">
        <v>193</v>
      </c>
      <c r="AH7611" s="3">
        <v>526</v>
      </c>
      <c r="AI7611" s="3">
        <v>145.19999999999999</v>
      </c>
      <c r="AJ7611" s="3" t="s">
        <v>241</v>
      </c>
      <c r="AK7611" s="3">
        <v>4</v>
      </c>
      <c r="AL7611" s="3">
        <v>0</v>
      </c>
    </row>
    <row r="7612" spans="31:38" x14ac:dyDescent="0.25">
      <c r="AE7612" s="3" t="str">
        <f t="shared" si="196"/>
        <v>RA_528_145.2_4_202526</v>
      </c>
      <c r="AF7612" s="3">
        <v>202526</v>
      </c>
      <c r="AG7612" s="3" t="s">
        <v>193</v>
      </c>
      <c r="AH7612" s="3">
        <v>528</v>
      </c>
      <c r="AI7612" s="3">
        <v>145.19999999999999</v>
      </c>
      <c r="AJ7612" s="3" t="s">
        <v>241</v>
      </c>
      <c r="AK7612" s="3">
        <v>4</v>
      </c>
      <c r="AL7612" s="3">
        <v>0</v>
      </c>
    </row>
    <row r="7613" spans="31:38" x14ac:dyDescent="0.25">
      <c r="AE7613" s="3" t="str">
        <f t="shared" si="196"/>
        <v>RA_530_145.2_4_202526</v>
      </c>
      <c r="AF7613" s="3">
        <v>202526</v>
      </c>
      <c r="AG7613" s="3" t="s">
        <v>193</v>
      </c>
      <c r="AH7613" s="3">
        <v>530</v>
      </c>
      <c r="AI7613" s="3">
        <v>145.19999999999999</v>
      </c>
      <c r="AJ7613" s="3" t="s">
        <v>241</v>
      </c>
      <c r="AK7613" s="3">
        <v>4</v>
      </c>
      <c r="AL7613" s="3">
        <v>0</v>
      </c>
    </row>
    <row r="7614" spans="31:38" x14ac:dyDescent="0.25">
      <c r="AE7614" s="3" t="str">
        <f t="shared" si="196"/>
        <v>RA_532_145.2_4_202526</v>
      </c>
      <c r="AF7614" s="3">
        <v>202526</v>
      </c>
      <c r="AG7614" s="3" t="s">
        <v>193</v>
      </c>
      <c r="AH7614" s="3">
        <v>532</v>
      </c>
      <c r="AI7614" s="3">
        <v>145.19999999999999</v>
      </c>
      <c r="AJ7614" s="3" t="s">
        <v>241</v>
      </c>
      <c r="AK7614" s="3">
        <v>4</v>
      </c>
      <c r="AL7614" s="3">
        <v>0</v>
      </c>
    </row>
    <row r="7615" spans="31:38" x14ac:dyDescent="0.25">
      <c r="AE7615" s="3" t="str">
        <f t="shared" si="196"/>
        <v>RA_534_145.2_4_202526</v>
      </c>
      <c r="AF7615" s="3">
        <v>202526</v>
      </c>
      <c r="AG7615" s="3" t="s">
        <v>193</v>
      </c>
      <c r="AH7615" s="3">
        <v>534</v>
      </c>
      <c r="AI7615" s="3">
        <v>145.19999999999999</v>
      </c>
      <c r="AJ7615" s="3" t="s">
        <v>241</v>
      </c>
      <c r="AK7615" s="3">
        <v>4</v>
      </c>
      <c r="AL7615" s="3">
        <v>0</v>
      </c>
    </row>
    <row r="7616" spans="31:38" x14ac:dyDescent="0.25">
      <c r="AE7616" s="3" t="str">
        <f t="shared" si="196"/>
        <v>RA_536_145.2_4_202526</v>
      </c>
      <c r="AF7616" s="3">
        <v>202526</v>
      </c>
      <c r="AG7616" s="3" t="s">
        <v>193</v>
      </c>
      <c r="AH7616" s="3">
        <v>536</v>
      </c>
      <c r="AI7616" s="3">
        <v>145.19999999999999</v>
      </c>
      <c r="AJ7616" s="3" t="s">
        <v>241</v>
      </c>
      <c r="AK7616" s="3">
        <v>4</v>
      </c>
      <c r="AL7616" s="3">
        <v>0</v>
      </c>
    </row>
    <row r="7617" spans="31:38" x14ac:dyDescent="0.25">
      <c r="AE7617" s="3" t="str">
        <f t="shared" si="196"/>
        <v>RA_538_145.2_4_202526</v>
      </c>
      <c r="AF7617" s="3">
        <v>202526</v>
      </c>
      <c r="AG7617" s="3" t="s">
        <v>193</v>
      </c>
      <c r="AH7617" s="3">
        <v>538</v>
      </c>
      <c r="AI7617" s="3">
        <v>145.19999999999999</v>
      </c>
      <c r="AJ7617" s="3" t="s">
        <v>241</v>
      </c>
      <c r="AK7617" s="3">
        <v>4</v>
      </c>
      <c r="AL7617" s="3">
        <v>0</v>
      </c>
    </row>
    <row r="7618" spans="31:38" x14ac:dyDescent="0.25">
      <c r="AE7618" s="3" t="str">
        <f t="shared" si="196"/>
        <v>RA_540_145.2_4_202526</v>
      </c>
      <c r="AF7618" s="3">
        <v>202526</v>
      </c>
      <c r="AG7618" s="3" t="s">
        <v>193</v>
      </c>
      <c r="AH7618" s="3">
        <v>540</v>
      </c>
      <c r="AI7618" s="3">
        <v>145.19999999999999</v>
      </c>
      <c r="AJ7618" s="3" t="s">
        <v>241</v>
      </c>
      <c r="AK7618" s="3">
        <v>4</v>
      </c>
      <c r="AL7618" s="3">
        <v>0</v>
      </c>
    </row>
    <row r="7619" spans="31:38" x14ac:dyDescent="0.25">
      <c r="AE7619" s="3" t="str">
        <f t="shared" si="196"/>
        <v>RA_518_145.2_4_202526</v>
      </c>
      <c r="AF7619" s="3">
        <v>202526</v>
      </c>
      <c r="AG7619" s="3" t="s">
        <v>193</v>
      </c>
      <c r="AH7619" s="3">
        <v>518</v>
      </c>
      <c r="AI7619" s="3">
        <v>145.19999999999999</v>
      </c>
      <c r="AJ7619" s="3" t="s">
        <v>241</v>
      </c>
      <c r="AK7619" s="3">
        <v>4</v>
      </c>
      <c r="AL7619" s="3">
        <v>0</v>
      </c>
    </row>
    <row r="7620" spans="31:38" x14ac:dyDescent="0.25">
      <c r="AE7620" s="3" t="str">
        <f t="shared" ref="AE7620:AE7683" si="197">AG7620&amp;"_"&amp;AH7620&amp;"_"&amp;AI7620&amp;"_"&amp;AK7620&amp;"_"&amp;AF7620</f>
        <v>RA_512_146_4_202425</v>
      </c>
      <c r="AF7620" s="3">
        <v>202425</v>
      </c>
      <c r="AG7620" s="3" t="s">
        <v>193</v>
      </c>
      <c r="AH7620" s="3">
        <v>512</v>
      </c>
      <c r="AI7620" s="3">
        <v>146</v>
      </c>
      <c r="AJ7620" s="3" t="s">
        <v>3296</v>
      </c>
      <c r="AK7620" s="3">
        <v>4</v>
      </c>
      <c r="AL7620" s="3">
        <v>226003.22300000009</v>
      </c>
    </row>
    <row r="7621" spans="31:38" x14ac:dyDescent="0.25">
      <c r="AE7621" s="3" t="str">
        <f t="shared" si="197"/>
        <v>RA_576_146_4_202425</v>
      </c>
      <c r="AF7621" s="3">
        <v>202425</v>
      </c>
      <c r="AG7621" s="3" t="s">
        <v>193</v>
      </c>
      <c r="AH7621" s="3">
        <v>576</v>
      </c>
      <c r="AI7621" s="3">
        <v>146</v>
      </c>
      <c r="AJ7621" s="3" t="s">
        <v>3296</v>
      </c>
      <c r="AK7621" s="3">
        <v>4</v>
      </c>
      <c r="AL7621" s="3">
        <v>9.3223206931725144E-12</v>
      </c>
    </row>
    <row r="7622" spans="31:38" x14ac:dyDescent="0.25">
      <c r="AE7622" s="3" t="str">
        <f t="shared" si="197"/>
        <v>RA_564_146_4_202425</v>
      </c>
      <c r="AF7622" s="3">
        <v>202425</v>
      </c>
      <c r="AG7622" s="3" t="s">
        <v>193</v>
      </c>
      <c r="AH7622" s="3">
        <v>564</v>
      </c>
      <c r="AI7622" s="3">
        <v>146</v>
      </c>
      <c r="AJ7622" s="3" t="s">
        <v>3296</v>
      </c>
      <c r="AK7622" s="3">
        <v>4</v>
      </c>
      <c r="AL7622" s="3">
        <v>188751.65399999998</v>
      </c>
    </row>
    <row r="7623" spans="31:38" x14ac:dyDescent="0.25">
      <c r="AE7623" s="3" t="str">
        <f t="shared" si="197"/>
        <v>RA_548_146_4_202425</v>
      </c>
      <c r="AF7623" s="3">
        <v>202425</v>
      </c>
      <c r="AG7623" s="3" t="s">
        <v>193</v>
      </c>
      <c r="AH7623" s="3">
        <v>548</v>
      </c>
      <c r="AI7623" s="3">
        <v>146</v>
      </c>
      <c r="AJ7623" s="3" t="s">
        <v>3296</v>
      </c>
      <c r="AK7623" s="3">
        <v>4</v>
      </c>
      <c r="AL7623" s="3">
        <v>251877.71799999994</v>
      </c>
    </row>
    <row r="7624" spans="31:38" x14ac:dyDescent="0.25">
      <c r="AE7624" s="3" t="str">
        <f t="shared" si="197"/>
        <v>RA_550_146_4_202425</v>
      </c>
      <c r="AF7624" s="3">
        <v>202425</v>
      </c>
      <c r="AG7624" s="3" t="s">
        <v>193</v>
      </c>
      <c r="AH7624" s="3">
        <v>550</v>
      </c>
      <c r="AI7624" s="3">
        <v>146</v>
      </c>
      <c r="AJ7624" s="3" t="s">
        <v>3296</v>
      </c>
      <c r="AK7624" s="3">
        <v>4</v>
      </c>
      <c r="AL7624" s="3">
        <v>513545.8250000003</v>
      </c>
    </row>
    <row r="7625" spans="31:38" x14ac:dyDescent="0.25">
      <c r="AE7625" s="3" t="str">
        <f t="shared" si="197"/>
        <v>RA_552_146_4_202425</v>
      </c>
      <c r="AF7625" s="3">
        <v>202425</v>
      </c>
      <c r="AG7625" s="3" t="s">
        <v>193</v>
      </c>
      <c r="AH7625" s="3">
        <v>552</v>
      </c>
      <c r="AI7625" s="3">
        <v>146</v>
      </c>
      <c r="AJ7625" s="3" t="s">
        <v>3296</v>
      </c>
      <c r="AK7625" s="3">
        <v>4</v>
      </c>
      <c r="AL7625" s="3">
        <v>1091504.588</v>
      </c>
    </row>
    <row r="7626" spans="31:38" x14ac:dyDescent="0.25">
      <c r="AE7626" s="3" t="str">
        <f t="shared" si="197"/>
        <v>RA_562_146_4_202425</v>
      </c>
      <c r="AF7626" s="3">
        <v>202425</v>
      </c>
      <c r="AG7626" s="3" t="s">
        <v>193</v>
      </c>
      <c r="AH7626" s="3">
        <v>562</v>
      </c>
      <c r="AI7626" s="3">
        <v>146</v>
      </c>
      <c r="AJ7626" s="3" t="s">
        <v>3296</v>
      </c>
      <c r="AK7626" s="3">
        <v>4</v>
      </c>
      <c r="AL7626" s="3">
        <v>159819.315</v>
      </c>
    </row>
    <row r="7627" spans="31:38" x14ac:dyDescent="0.25">
      <c r="AE7627" s="3" t="str">
        <f t="shared" si="197"/>
        <v>RA_546_146_4_202425</v>
      </c>
      <c r="AF7627" s="3">
        <v>202425</v>
      </c>
      <c r="AG7627" s="3" t="s">
        <v>193</v>
      </c>
      <c r="AH7627" s="3">
        <v>546</v>
      </c>
      <c r="AI7627" s="3">
        <v>146</v>
      </c>
      <c r="AJ7627" s="3" t="s">
        <v>3296</v>
      </c>
      <c r="AK7627" s="3">
        <v>4</v>
      </c>
      <c r="AL7627" s="3">
        <v>294503.73408030218</v>
      </c>
    </row>
    <row r="7628" spans="31:38" x14ac:dyDescent="0.25">
      <c r="AE7628" s="3" t="str">
        <f t="shared" si="197"/>
        <v>RA_566_146_4_202425</v>
      </c>
      <c r="AF7628" s="3">
        <v>202425</v>
      </c>
      <c r="AG7628" s="3" t="s">
        <v>193</v>
      </c>
      <c r="AH7628" s="3">
        <v>566</v>
      </c>
      <c r="AI7628" s="3">
        <v>146</v>
      </c>
      <c r="AJ7628" s="3" t="s">
        <v>3296</v>
      </c>
      <c r="AK7628" s="3">
        <v>4</v>
      </c>
      <c r="AL7628" s="3">
        <v>224668.38800000001</v>
      </c>
    </row>
    <row r="7629" spans="31:38" x14ac:dyDescent="0.25">
      <c r="AE7629" s="3" t="str">
        <f t="shared" si="197"/>
        <v>RA_568_146_4_202425</v>
      </c>
      <c r="AF7629" s="3">
        <v>202425</v>
      </c>
      <c r="AG7629" s="3" t="s">
        <v>193</v>
      </c>
      <c r="AH7629" s="3">
        <v>568</v>
      </c>
      <c r="AI7629" s="3">
        <v>146</v>
      </c>
      <c r="AJ7629" s="3" t="s">
        <v>3296</v>
      </c>
      <c r="AK7629" s="3">
        <v>4</v>
      </c>
      <c r="AL7629" s="3">
        <v>458675.23200000002</v>
      </c>
    </row>
    <row r="7630" spans="31:38" x14ac:dyDescent="0.25">
      <c r="AE7630" s="3" t="str">
        <f t="shared" si="197"/>
        <v>RA_584_146_4_202425</v>
      </c>
      <c r="AF7630" s="3">
        <v>202425</v>
      </c>
      <c r="AG7630" s="3" t="s">
        <v>193</v>
      </c>
      <c r="AH7630" s="3">
        <v>584</v>
      </c>
      <c r="AI7630" s="3">
        <v>146</v>
      </c>
      <c r="AJ7630" s="3" t="s">
        <v>3296</v>
      </c>
      <c r="AK7630" s="3">
        <v>4</v>
      </c>
      <c r="AL7630" s="3">
        <v>4545</v>
      </c>
    </row>
    <row r="7631" spans="31:38" x14ac:dyDescent="0.25">
      <c r="AE7631" s="3" t="str">
        <f t="shared" si="197"/>
        <v>RA_574_146_4_202425</v>
      </c>
      <c r="AF7631" s="3">
        <v>202425</v>
      </c>
      <c r="AG7631" s="3" t="s">
        <v>193</v>
      </c>
      <c r="AH7631" s="3">
        <v>574</v>
      </c>
      <c r="AI7631" s="3">
        <v>146</v>
      </c>
      <c r="AJ7631" s="3" t="s">
        <v>3296</v>
      </c>
      <c r="AK7631" s="3">
        <v>4</v>
      </c>
      <c r="AL7631" s="3">
        <v>606.20699999999295</v>
      </c>
    </row>
    <row r="7632" spans="31:38" x14ac:dyDescent="0.25">
      <c r="AE7632" s="3" t="str">
        <f t="shared" si="197"/>
        <v>RA_582_146_4_202425</v>
      </c>
      <c r="AF7632" s="3">
        <v>202425</v>
      </c>
      <c r="AG7632" s="3" t="s">
        <v>193</v>
      </c>
      <c r="AH7632" s="3">
        <v>582</v>
      </c>
      <c r="AI7632" s="3">
        <v>146</v>
      </c>
      <c r="AJ7632" s="3" t="s">
        <v>3296</v>
      </c>
      <c r="AK7632" s="3">
        <v>4</v>
      </c>
      <c r="AL7632" s="3">
        <v>3782</v>
      </c>
    </row>
    <row r="7633" spans="31:38" x14ac:dyDescent="0.25">
      <c r="AE7633" s="3" t="str">
        <f t="shared" si="197"/>
        <v>RA_542_146_4_202425</v>
      </c>
      <c r="AF7633" s="3">
        <v>202425</v>
      </c>
      <c r="AG7633" s="3" t="s">
        <v>193</v>
      </c>
      <c r="AH7633" s="3">
        <v>542</v>
      </c>
      <c r="AI7633" s="3">
        <v>146</v>
      </c>
      <c r="AJ7633" s="3" t="s">
        <v>3296</v>
      </c>
      <c r="AK7633" s="3">
        <v>4</v>
      </c>
      <c r="AL7633" s="3">
        <v>208000.68699999992</v>
      </c>
    </row>
    <row r="7634" spans="31:38" x14ac:dyDescent="0.25">
      <c r="AE7634" s="3" t="str">
        <f t="shared" si="197"/>
        <v>RA_586_146_4_202425</v>
      </c>
      <c r="AF7634" s="3">
        <v>202425</v>
      </c>
      <c r="AG7634" s="3" t="s">
        <v>193</v>
      </c>
      <c r="AH7634" s="3">
        <v>586</v>
      </c>
      <c r="AI7634" s="3">
        <v>146</v>
      </c>
      <c r="AJ7634" s="3" t="s">
        <v>3296</v>
      </c>
      <c r="AK7634" s="3">
        <v>4</v>
      </c>
      <c r="AL7634" s="3">
        <v>7496.5989999999993</v>
      </c>
    </row>
    <row r="7635" spans="31:38" x14ac:dyDescent="0.25">
      <c r="AE7635" s="3" t="str">
        <f t="shared" si="197"/>
        <v>RA_572_146_4_202425</v>
      </c>
      <c r="AF7635" s="3">
        <v>202425</v>
      </c>
      <c r="AG7635" s="3" t="s">
        <v>193</v>
      </c>
      <c r="AH7635" s="3">
        <v>572</v>
      </c>
      <c r="AI7635" s="3">
        <v>146</v>
      </c>
      <c r="AJ7635" s="3" t="s">
        <v>3296</v>
      </c>
      <c r="AK7635" s="3">
        <v>4</v>
      </c>
      <c r="AL7635" s="3">
        <v>1148.0000000000057</v>
      </c>
    </row>
    <row r="7636" spans="31:38" x14ac:dyDescent="0.25">
      <c r="AE7636" s="3" t="str">
        <f t="shared" si="197"/>
        <v>RA_520_146_4_202425</v>
      </c>
      <c r="AF7636" s="3">
        <v>202425</v>
      </c>
      <c r="AG7636" s="3" t="s">
        <v>193</v>
      </c>
      <c r="AH7636" s="3">
        <v>520</v>
      </c>
      <c r="AI7636" s="3">
        <v>146</v>
      </c>
      <c r="AJ7636" s="3" t="s">
        <v>3296</v>
      </c>
      <c r="AK7636" s="3">
        <v>4</v>
      </c>
      <c r="AL7636" s="3">
        <v>431574.19000000006</v>
      </c>
    </row>
    <row r="7637" spans="31:38" x14ac:dyDescent="0.25">
      <c r="AE7637" s="3" t="str">
        <f t="shared" si="197"/>
        <v>RA_545_146_4_202425</v>
      </c>
      <c r="AF7637" s="3">
        <v>202425</v>
      </c>
      <c r="AG7637" s="3" t="s">
        <v>193</v>
      </c>
      <c r="AH7637" s="3">
        <v>545</v>
      </c>
      <c r="AI7637" s="3">
        <v>146</v>
      </c>
      <c r="AJ7637" s="3" t="s">
        <v>3296</v>
      </c>
      <c r="AK7637" s="3">
        <v>4</v>
      </c>
      <c r="AL7637" s="3">
        <v>225275.44974167287</v>
      </c>
    </row>
    <row r="7638" spans="31:38" x14ac:dyDescent="0.25">
      <c r="AE7638" s="3" t="str">
        <f t="shared" si="197"/>
        <v>RA_544_146_4_202425</v>
      </c>
      <c r="AF7638" s="3">
        <v>202425</v>
      </c>
      <c r="AG7638" s="3" t="s">
        <v>193</v>
      </c>
      <c r="AH7638" s="3">
        <v>544</v>
      </c>
      <c r="AI7638" s="3">
        <v>146</v>
      </c>
      <c r="AJ7638" s="3" t="s">
        <v>3296</v>
      </c>
      <c r="AK7638" s="3">
        <v>4</v>
      </c>
      <c r="AL7638" s="3">
        <v>574018.98444083787</v>
      </c>
    </row>
    <row r="7639" spans="31:38" x14ac:dyDescent="0.25">
      <c r="AE7639" s="3" t="str">
        <f t="shared" si="197"/>
        <v>RA_514_146_4_202425</v>
      </c>
      <c r="AF7639" s="3">
        <v>202425</v>
      </c>
      <c r="AG7639" s="3" t="s">
        <v>193</v>
      </c>
      <c r="AH7639" s="3">
        <v>514</v>
      </c>
      <c r="AI7639" s="3">
        <v>146</v>
      </c>
      <c r="AJ7639" s="3" t="s">
        <v>3296</v>
      </c>
      <c r="AK7639" s="3">
        <v>4</v>
      </c>
      <c r="AL7639" s="3">
        <v>480420.74000000005</v>
      </c>
    </row>
    <row r="7640" spans="31:38" x14ac:dyDescent="0.25">
      <c r="AE7640" s="3" t="str">
        <f t="shared" si="197"/>
        <v>RA_518_146_4_202425</v>
      </c>
      <c r="AF7640" s="3">
        <v>202425</v>
      </c>
      <c r="AG7640" s="3" t="s">
        <v>193</v>
      </c>
      <c r="AH7640" s="3">
        <v>518</v>
      </c>
      <c r="AI7640" s="3">
        <v>146</v>
      </c>
      <c r="AJ7640" s="3" t="s">
        <v>3296</v>
      </c>
      <c r="AK7640" s="3">
        <v>4</v>
      </c>
      <c r="AL7640" s="3">
        <v>326845.72700000001</v>
      </c>
    </row>
    <row r="7641" spans="31:38" x14ac:dyDescent="0.25">
      <c r="AE7641" s="3" t="str">
        <f t="shared" si="197"/>
        <v>RA_522_146_4_202425</v>
      </c>
      <c r="AF7641" s="3">
        <v>202425</v>
      </c>
      <c r="AG7641" s="3" t="s">
        <v>193</v>
      </c>
      <c r="AH7641" s="3">
        <v>522</v>
      </c>
      <c r="AI7641" s="3">
        <v>146</v>
      </c>
      <c r="AJ7641" s="3" t="s">
        <v>3296</v>
      </c>
      <c r="AK7641" s="3">
        <v>4</v>
      </c>
      <c r="AL7641" s="3">
        <v>381323.70484967623</v>
      </c>
    </row>
    <row r="7642" spans="31:38" x14ac:dyDescent="0.25">
      <c r="AE7642" s="3" t="str">
        <f t="shared" si="197"/>
        <v>RA_524_146_4_202425</v>
      </c>
      <c r="AF7642" s="3">
        <v>202425</v>
      </c>
      <c r="AG7642" s="3" t="s">
        <v>193</v>
      </c>
      <c r="AH7642" s="3">
        <v>524</v>
      </c>
      <c r="AI7642" s="3">
        <v>146</v>
      </c>
      <c r="AJ7642" s="3" t="s">
        <v>3296</v>
      </c>
      <c r="AK7642" s="3">
        <v>4</v>
      </c>
      <c r="AL7642" s="3">
        <v>401756.34452403669</v>
      </c>
    </row>
    <row r="7643" spans="31:38" x14ac:dyDescent="0.25">
      <c r="AE7643" s="3" t="str">
        <f t="shared" si="197"/>
        <v>RA_526_146_4_202425</v>
      </c>
      <c r="AF7643" s="3">
        <v>202425</v>
      </c>
      <c r="AG7643" s="3" t="s">
        <v>193</v>
      </c>
      <c r="AH7643" s="3">
        <v>526</v>
      </c>
      <c r="AI7643" s="3">
        <v>146</v>
      </c>
      <c r="AJ7643" s="3" t="s">
        <v>3296</v>
      </c>
      <c r="AK7643" s="3">
        <v>4</v>
      </c>
      <c r="AL7643" s="3">
        <v>241274.67497156793</v>
      </c>
    </row>
    <row r="7644" spans="31:38" x14ac:dyDescent="0.25">
      <c r="AE7644" s="3" t="str">
        <f t="shared" si="197"/>
        <v>RA_538_146_4_202425</v>
      </c>
      <c r="AF7644" s="3">
        <v>202425</v>
      </c>
      <c r="AG7644" s="3" t="s">
        <v>193</v>
      </c>
      <c r="AH7644" s="3">
        <v>538</v>
      </c>
      <c r="AI7644" s="3">
        <v>146</v>
      </c>
      <c r="AJ7644" s="3" t="s">
        <v>3296</v>
      </c>
      <c r="AK7644" s="3">
        <v>4</v>
      </c>
      <c r="AL7644" s="3">
        <v>390959.3630591011</v>
      </c>
    </row>
    <row r="7645" spans="31:38" x14ac:dyDescent="0.25">
      <c r="AE7645" s="3" t="str">
        <f t="shared" si="197"/>
        <v>RA_516_146_4_202425</v>
      </c>
      <c r="AF7645" s="3">
        <v>202425</v>
      </c>
      <c r="AG7645" s="3" t="s">
        <v>193</v>
      </c>
      <c r="AH7645" s="3">
        <v>516</v>
      </c>
      <c r="AI7645" s="3">
        <v>146</v>
      </c>
      <c r="AJ7645" s="3" t="s">
        <v>3296</v>
      </c>
      <c r="AK7645" s="3">
        <v>4</v>
      </c>
      <c r="AL7645" s="3">
        <v>356914.15859905904</v>
      </c>
    </row>
    <row r="7646" spans="31:38" x14ac:dyDescent="0.25">
      <c r="AE7646" s="3" t="str">
        <f t="shared" si="197"/>
        <v>RA_540_146_4_202425</v>
      </c>
      <c r="AF7646" s="3">
        <v>202425</v>
      </c>
      <c r="AG7646" s="3" t="s">
        <v>193</v>
      </c>
      <c r="AH7646" s="3">
        <v>540</v>
      </c>
      <c r="AI7646" s="3">
        <v>146</v>
      </c>
      <c r="AJ7646" s="3" t="s">
        <v>3296</v>
      </c>
      <c r="AK7646" s="3">
        <v>4</v>
      </c>
      <c r="AL7646" s="3">
        <v>816858.26500000001</v>
      </c>
    </row>
    <row r="7647" spans="31:38" x14ac:dyDescent="0.25">
      <c r="AE7647" s="3" t="str">
        <f t="shared" si="197"/>
        <v>RA_528_146_4_202425</v>
      </c>
      <c r="AF7647" s="3">
        <v>202425</v>
      </c>
      <c r="AG7647" s="3" t="s">
        <v>193</v>
      </c>
      <c r="AH7647" s="3">
        <v>528</v>
      </c>
      <c r="AI7647" s="3">
        <v>146</v>
      </c>
      <c r="AJ7647" s="3" t="s">
        <v>3296</v>
      </c>
      <c r="AK7647" s="3">
        <v>4</v>
      </c>
      <c r="AL7647" s="3">
        <v>377712.82199999999</v>
      </c>
    </row>
    <row r="7648" spans="31:38" x14ac:dyDescent="0.25">
      <c r="AE7648" s="3" t="str">
        <f t="shared" si="197"/>
        <v>RA_536_146_4_202425</v>
      </c>
      <c r="AF7648" s="3">
        <v>202425</v>
      </c>
      <c r="AG7648" s="3" t="s">
        <v>193</v>
      </c>
      <c r="AH7648" s="3">
        <v>536</v>
      </c>
      <c r="AI7648" s="3">
        <v>146</v>
      </c>
      <c r="AJ7648" s="3" t="s">
        <v>3296</v>
      </c>
      <c r="AK7648" s="3">
        <v>4</v>
      </c>
      <c r="AL7648" s="3">
        <v>466916.68000000005</v>
      </c>
    </row>
    <row r="7649" spans="31:38" x14ac:dyDescent="0.25">
      <c r="AE7649" s="3" t="str">
        <f t="shared" si="197"/>
        <v>RA_534_146_4_202425</v>
      </c>
      <c r="AF7649" s="3">
        <v>202425</v>
      </c>
      <c r="AG7649" s="3" t="s">
        <v>193</v>
      </c>
      <c r="AH7649" s="3">
        <v>534</v>
      </c>
      <c r="AI7649" s="3">
        <v>146</v>
      </c>
      <c r="AJ7649" s="3" t="s">
        <v>3296</v>
      </c>
      <c r="AK7649" s="3">
        <v>4</v>
      </c>
      <c r="AL7649" s="3">
        <v>462386.20199999993</v>
      </c>
    </row>
    <row r="7650" spans="31:38" x14ac:dyDescent="0.25">
      <c r="AE7650" s="3" t="str">
        <f t="shared" si="197"/>
        <v>RA_532_146_4_202425</v>
      </c>
      <c r="AF7650" s="3">
        <v>202425</v>
      </c>
      <c r="AG7650" s="3" t="s">
        <v>193</v>
      </c>
      <c r="AH7650" s="3">
        <v>532</v>
      </c>
      <c r="AI7650" s="3">
        <v>146</v>
      </c>
      <c r="AJ7650" s="3" t="s">
        <v>3296</v>
      </c>
      <c r="AK7650" s="3">
        <v>4</v>
      </c>
      <c r="AL7650" s="3">
        <v>759654.97100000014</v>
      </c>
    </row>
    <row r="7651" spans="31:38" x14ac:dyDescent="0.25">
      <c r="AE7651" s="3" t="str">
        <f t="shared" si="197"/>
        <v>RA_530_146_4_202425</v>
      </c>
      <c r="AF7651" s="3">
        <v>202425</v>
      </c>
      <c r="AG7651" s="3" t="s">
        <v>193</v>
      </c>
      <c r="AH7651" s="3">
        <v>530</v>
      </c>
      <c r="AI7651" s="3">
        <v>146</v>
      </c>
      <c r="AJ7651" s="3" t="s">
        <v>3296</v>
      </c>
      <c r="AK7651" s="3">
        <v>4</v>
      </c>
      <c r="AL7651" s="3">
        <v>610346.61800000013</v>
      </c>
    </row>
    <row r="7652" spans="31:38" x14ac:dyDescent="0.25">
      <c r="AE7652" s="3" t="str">
        <f t="shared" si="197"/>
        <v>RA_564_146_4_202526</v>
      </c>
      <c r="AF7652" s="3">
        <v>202526</v>
      </c>
      <c r="AG7652" s="3" t="s">
        <v>193</v>
      </c>
      <c r="AH7652" s="3">
        <v>564</v>
      </c>
      <c r="AI7652" s="3">
        <v>146</v>
      </c>
      <c r="AJ7652" s="3" t="s">
        <v>3296</v>
      </c>
      <c r="AK7652" s="3">
        <v>4</v>
      </c>
      <c r="AL7652" s="3">
        <v>205153.30499999996</v>
      </c>
    </row>
    <row r="7653" spans="31:38" x14ac:dyDescent="0.25">
      <c r="AE7653" s="3" t="str">
        <f t="shared" si="197"/>
        <v>RA_512_146_4_202526</v>
      </c>
      <c r="AF7653" s="3">
        <v>202526</v>
      </c>
      <c r="AG7653" s="3" t="s">
        <v>193</v>
      </c>
      <c r="AH7653" s="3">
        <v>512</v>
      </c>
      <c r="AI7653" s="3">
        <v>146</v>
      </c>
      <c r="AJ7653" s="3" t="s">
        <v>3296</v>
      </c>
      <c r="AK7653" s="3">
        <v>4</v>
      </c>
      <c r="AL7653" s="3">
        <v>240518.53320000003</v>
      </c>
    </row>
    <row r="7654" spans="31:38" x14ac:dyDescent="0.25">
      <c r="AE7654" s="3" t="str">
        <f t="shared" si="197"/>
        <v>RA_546_146_4_202526</v>
      </c>
      <c r="AF7654" s="3">
        <v>202526</v>
      </c>
      <c r="AG7654" s="3" t="s">
        <v>193</v>
      </c>
      <c r="AH7654" s="3">
        <v>546</v>
      </c>
      <c r="AI7654" s="3">
        <v>146</v>
      </c>
      <c r="AJ7654" s="3" t="s">
        <v>3296</v>
      </c>
      <c r="AK7654" s="3">
        <v>4</v>
      </c>
      <c r="AL7654" s="3">
        <v>302947.4087700895</v>
      </c>
    </row>
    <row r="7655" spans="31:38" x14ac:dyDescent="0.25">
      <c r="AE7655" s="3" t="str">
        <f t="shared" si="197"/>
        <v>RA_548_146_4_202526</v>
      </c>
      <c r="AF7655" s="3">
        <v>202526</v>
      </c>
      <c r="AG7655" s="3" t="s">
        <v>193</v>
      </c>
      <c r="AH7655" s="3">
        <v>548</v>
      </c>
      <c r="AI7655" s="3">
        <v>146</v>
      </c>
      <c r="AJ7655" s="3" t="s">
        <v>3296</v>
      </c>
      <c r="AK7655" s="3">
        <v>4</v>
      </c>
      <c r="AL7655" s="3">
        <v>276391.77800999995</v>
      </c>
    </row>
    <row r="7656" spans="31:38" x14ac:dyDescent="0.25">
      <c r="AE7656" s="3" t="str">
        <f t="shared" si="197"/>
        <v>RA_550_146_4_202526</v>
      </c>
      <c r="AF7656" s="3">
        <v>202526</v>
      </c>
      <c r="AG7656" s="3" t="s">
        <v>193</v>
      </c>
      <c r="AH7656" s="3">
        <v>550</v>
      </c>
      <c r="AI7656" s="3">
        <v>146</v>
      </c>
      <c r="AJ7656" s="3" t="s">
        <v>3296</v>
      </c>
      <c r="AK7656" s="3">
        <v>4</v>
      </c>
      <c r="AL7656" s="3">
        <v>536303.68200000015</v>
      </c>
    </row>
    <row r="7657" spans="31:38" x14ac:dyDescent="0.25">
      <c r="AE7657" s="3" t="str">
        <f t="shared" si="197"/>
        <v>RA_552_146_4_202526</v>
      </c>
      <c r="AF7657" s="3">
        <v>202526</v>
      </c>
      <c r="AG7657" s="3" t="s">
        <v>193</v>
      </c>
      <c r="AH7657" s="3">
        <v>552</v>
      </c>
      <c r="AI7657" s="3">
        <v>146</v>
      </c>
      <c r="AJ7657" s="3" t="s">
        <v>3296</v>
      </c>
      <c r="AK7657" s="3">
        <v>4</v>
      </c>
      <c r="AL7657" s="3">
        <v>1172166.6700000002</v>
      </c>
    </row>
    <row r="7658" spans="31:38" x14ac:dyDescent="0.25">
      <c r="AE7658" s="3" t="str">
        <f t="shared" si="197"/>
        <v>RA_562_146_4_202526</v>
      </c>
      <c r="AF7658" s="3">
        <v>202526</v>
      </c>
      <c r="AG7658" s="3" t="s">
        <v>193</v>
      </c>
      <c r="AH7658" s="3">
        <v>562</v>
      </c>
      <c r="AI7658" s="3">
        <v>146</v>
      </c>
      <c r="AJ7658" s="3" t="s">
        <v>3296</v>
      </c>
      <c r="AK7658" s="3">
        <v>4</v>
      </c>
      <c r="AL7658" s="3">
        <v>174573.726</v>
      </c>
    </row>
    <row r="7659" spans="31:38" x14ac:dyDescent="0.25">
      <c r="AE7659" s="3" t="str">
        <f t="shared" si="197"/>
        <v>RA_566_146_4_202526</v>
      </c>
      <c r="AF7659" s="3">
        <v>202526</v>
      </c>
      <c r="AG7659" s="3" t="s">
        <v>193</v>
      </c>
      <c r="AH7659" s="3">
        <v>566</v>
      </c>
      <c r="AI7659" s="3">
        <v>146</v>
      </c>
      <c r="AJ7659" s="3" t="s">
        <v>3296</v>
      </c>
      <c r="AK7659" s="3">
        <v>4</v>
      </c>
      <c r="AL7659" s="3">
        <v>240427.60200000001</v>
      </c>
    </row>
    <row r="7660" spans="31:38" x14ac:dyDescent="0.25">
      <c r="AE7660" s="3" t="str">
        <f t="shared" si="197"/>
        <v>RA_568_146_4_202526</v>
      </c>
      <c r="AF7660" s="3">
        <v>202526</v>
      </c>
      <c r="AG7660" s="3" t="s">
        <v>193</v>
      </c>
      <c r="AH7660" s="3">
        <v>568</v>
      </c>
      <c r="AI7660" s="3">
        <v>146</v>
      </c>
      <c r="AJ7660" s="3" t="s">
        <v>3296</v>
      </c>
      <c r="AK7660" s="3">
        <v>4</v>
      </c>
      <c r="AL7660" s="3">
        <v>482358.36399999994</v>
      </c>
    </row>
    <row r="7661" spans="31:38" x14ac:dyDescent="0.25">
      <c r="AE7661" s="3" t="str">
        <f t="shared" si="197"/>
        <v>RA_572_146_4_202526</v>
      </c>
      <c r="AF7661" s="3">
        <v>202526</v>
      </c>
      <c r="AG7661" s="3" t="s">
        <v>193</v>
      </c>
      <c r="AH7661" s="3">
        <v>572</v>
      </c>
      <c r="AI7661" s="3">
        <v>146</v>
      </c>
      <c r="AJ7661" s="3" t="s">
        <v>3296</v>
      </c>
      <c r="AK7661" s="3">
        <v>4</v>
      </c>
      <c r="AL7661" s="3">
        <v>1423.9999999999998</v>
      </c>
    </row>
    <row r="7662" spans="31:38" x14ac:dyDescent="0.25">
      <c r="AE7662" s="3" t="str">
        <f t="shared" si="197"/>
        <v>RA_574_146_4_202526</v>
      </c>
      <c r="AF7662" s="3">
        <v>202526</v>
      </c>
      <c r="AG7662" s="3" t="s">
        <v>193</v>
      </c>
      <c r="AH7662" s="3">
        <v>574</v>
      </c>
      <c r="AI7662" s="3">
        <v>146</v>
      </c>
      <c r="AJ7662" s="3" t="s">
        <v>3296</v>
      </c>
      <c r="AK7662" s="3">
        <v>4</v>
      </c>
      <c r="AL7662" s="3">
        <v>614.1449999999993</v>
      </c>
    </row>
    <row r="7663" spans="31:38" x14ac:dyDescent="0.25">
      <c r="AE7663" s="3" t="str">
        <f t="shared" si="197"/>
        <v>RA_576_146_4_202526</v>
      </c>
      <c r="AF7663" s="3">
        <v>202526</v>
      </c>
      <c r="AG7663" s="3" t="s">
        <v>193</v>
      </c>
      <c r="AH7663" s="3">
        <v>576</v>
      </c>
      <c r="AI7663" s="3">
        <v>146</v>
      </c>
      <c r="AJ7663" s="3" t="s">
        <v>3296</v>
      </c>
      <c r="AK7663" s="3">
        <v>4</v>
      </c>
      <c r="AL7663" s="3">
        <v>2.3639995265511971E-4</v>
      </c>
    </row>
    <row r="7664" spans="31:38" x14ac:dyDescent="0.25">
      <c r="AE7664" s="3" t="str">
        <f t="shared" si="197"/>
        <v>RA_582_146_4_202526</v>
      </c>
      <c r="AF7664" s="3">
        <v>202526</v>
      </c>
      <c r="AG7664" s="3" t="s">
        <v>193</v>
      </c>
      <c r="AH7664" s="3">
        <v>582</v>
      </c>
      <c r="AI7664" s="3">
        <v>146</v>
      </c>
      <c r="AJ7664" s="3" t="s">
        <v>3296</v>
      </c>
      <c r="AK7664" s="3">
        <v>4</v>
      </c>
      <c r="AL7664" s="3">
        <v>4052.5079999999998</v>
      </c>
    </row>
    <row r="7665" spans="31:38" x14ac:dyDescent="0.25">
      <c r="AE7665" s="3" t="str">
        <f t="shared" si="197"/>
        <v>RA_586_146_4_202526</v>
      </c>
      <c r="AF7665" s="3">
        <v>202526</v>
      </c>
      <c r="AG7665" s="3" t="s">
        <v>193</v>
      </c>
      <c r="AH7665" s="3">
        <v>586</v>
      </c>
      <c r="AI7665" s="3">
        <v>146</v>
      </c>
      <c r="AJ7665" s="3" t="s">
        <v>3296</v>
      </c>
      <c r="AK7665" s="3">
        <v>4</v>
      </c>
      <c r="AL7665" s="3">
        <v>8141.3429999999971</v>
      </c>
    </row>
    <row r="7666" spans="31:38" x14ac:dyDescent="0.25">
      <c r="AE7666" s="3" t="str">
        <f t="shared" si="197"/>
        <v>RA_542_146_4_202526</v>
      </c>
      <c r="AF7666" s="3">
        <v>202526</v>
      </c>
      <c r="AG7666" s="3" t="s">
        <v>193</v>
      </c>
      <c r="AH7666" s="3">
        <v>542</v>
      </c>
      <c r="AI7666" s="3">
        <v>146</v>
      </c>
      <c r="AJ7666" s="3" t="s">
        <v>3296</v>
      </c>
      <c r="AK7666" s="3">
        <v>4</v>
      </c>
      <c r="AL7666" s="3">
        <v>218191.12087000007</v>
      </c>
    </row>
    <row r="7667" spans="31:38" x14ac:dyDescent="0.25">
      <c r="AE7667" s="3" t="str">
        <f t="shared" si="197"/>
        <v>RA_584_146_4_202526</v>
      </c>
      <c r="AF7667" s="3">
        <v>202526</v>
      </c>
      <c r="AG7667" s="3" t="s">
        <v>193</v>
      </c>
      <c r="AH7667" s="3">
        <v>584</v>
      </c>
      <c r="AI7667" s="3">
        <v>146</v>
      </c>
      <c r="AJ7667" s="3" t="s">
        <v>3296</v>
      </c>
      <c r="AK7667" s="3">
        <v>4</v>
      </c>
      <c r="AL7667" s="3">
        <v>4681</v>
      </c>
    </row>
    <row r="7668" spans="31:38" x14ac:dyDescent="0.25">
      <c r="AE7668" s="3" t="str">
        <f t="shared" si="197"/>
        <v>RA_520_146_4_202526</v>
      </c>
      <c r="AF7668" s="3">
        <v>202526</v>
      </c>
      <c r="AG7668" s="3" t="s">
        <v>193</v>
      </c>
      <c r="AH7668" s="3">
        <v>520</v>
      </c>
      <c r="AI7668" s="3">
        <v>146</v>
      </c>
      <c r="AJ7668" s="3" t="s">
        <v>3296</v>
      </c>
      <c r="AK7668" s="3">
        <v>4</v>
      </c>
      <c r="AL7668" s="3">
        <v>461164.87984003738</v>
      </c>
    </row>
    <row r="7669" spans="31:38" x14ac:dyDescent="0.25">
      <c r="AE7669" s="3" t="str">
        <f t="shared" si="197"/>
        <v>RA_545_146_4_202526</v>
      </c>
      <c r="AF7669" s="3">
        <v>202526</v>
      </c>
      <c r="AG7669" s="3" t="s">
        <v>193</v>
      </c>
      <c r="AH7669" s="3">
        <v>545</v>
      </c>
      <c r="AI7669" s="3">
        <v>146</v>
      </c>
      <c r="AJ7669" s="3" t="s">
        <v>3296</v>
      </c>
      <c r="AK7669" s="3">
        <v>4</v>
      </c>
      <c r="AL7669" s="3">
        <v>238205.68900000004</v>
      </c>
    </row>
    <row r="7670" spans="31:38" x14ac:dyDescent="0.25">
      <c r="AE7670" s="3" t="str">
        <f t="shared" si="197"/>
        <v>RA_544_146_4_202526</v>
      </c>
      <c r="AF7670" s="3">
        <v>202526</v>
      </c>
      <c r="AG7670" s="3" t="s">
        <v>193</v>
      </c>
      <c r="AH7670" s="3">
        <v>544</v>
      </c>
      <c r="AI7670" s="3">
        <v>146</v>
      </c>
      <c r="AJ7670" s="3" t="s">
        <v>3296</v>
      </c>
      <c r="AK7670" s="3">
        <v>4</v>
      </c>
      <c r="AL7670" s="3">
        <v>578728.01470834715</v>
      </c>
    </row>
    <row r="7671" spans="31:38" x14ac:dyDescent="0.25">
      <c r="AE7671" s="3" t="str">
        <f t="shared" si="197"/>
        <v>RA_514_146_4_202526</v>
      </c>
      <c r="AF7671" s="3">
        <v>202526</v>
      </c>
      <c r="AG7671" s="3" t="s">
        <v>193</v>
      </c>
      <c r="AH7671" s="3">
        <v>514</v>
      </c>
      <c r="AI7671" s="3">
        <v>146</v>
      </c>
      <c r="AJ7671" s="3" t="s">
        <v>3296</v>
      </c>
      <c r="AK7671" s="3">
        <v>4</v>
      </c>
      <c r="AL7671" s="3">
        <v>478388.33100000006</v>
      </c>
    </row>
    <row r="7672" spans="31:38" x14ac:dyDescent="0.25">
      <c r="AE7672" s="3" t="str">
        <f t="shared" si="197"/>
        <v>RA_518_146_4_202526</v>
      </c>
      <c r="AF7672" s="3">
        <v>202526</v>
      </c>
      <c r="AG7672" s="3" t="s">
        <v>193</v>
      </c>
      <c r="AH7672" s="3">
        <v>518</v>
      </c>
      <c r="AI7672" s="3">
        <v>146</v>
      </c>
      <c r="AJ7672" s="3" t="s">
        <v>3296</v>
      </c>
      <c r="AK7672" s="3">
        <v>4</v>
      </c>
      <c r="AL7672" s="3">
        <v>340468.20808160922</v>
      </c>
    </row>
    <row r="7673" spans="31:38" x14ac:dyDescent="0.25">
      <c r="AE7673" s="3" t="str">
        <f t="shared" si="197"/>
        <v>RA_522_146_4_202526</v>
      </c>
      <c r="AF7673" s="3">
        <v>202526</v>
      </c>
      <c r="AG7673" s="3" t="s">
        <v>193</v>
      </c>
      <c r="AH7673" s="3">
        <v>522</v>
      </c>
      <c r="AI7673" s="3">
        <v>146</v>
      </c>
      <c r="AJ7673" s="3" t="s">
        <v>3296</v>
      </c>
      <c r="AK7673" s="3">
        <v>4</v>
      </c>
      <c r="AL7673" s="3">
        <v>412265.3000000001</v>
      </c>
    </row>
    <row r="7674" spans="31:38" x14ac:dyDescent="0.25">
      <c r="AE7674" s="3" t="str">
        <f t="shared" si="197"/>
        <v>RA_524_146_4_202526</v>
      </c>
      <c r="AF7674" s="3">
        <v>202526</v>
      </c>
      <c r="AG7674" s="3" t="s">
        <v>193</v>
      </c>
      <c r="AH7674" s="3">
        <v>524</v>
      </c>
      <c r="AI7674" s="3">
        <v>146</v>
      </c>
      <c r="AJ7674" s="3" t="s">
        <v>3296</v>
      </c>
      <c r="AK7674" s="3">
        <v>4</v>
      </c>
      <c r="AL7674" s="3">
        <v>442101.55120889295</v>
      </c>
    </row>
    <row r="7675" spans="31:38" x14ac:dyDescent="0.25">
      <c r="AE7675" s="3" t="str">
        <f t="shared" si="197"/>
        <v>RA_526_146_4_202526</v>
      </c>
      <c r="AF7675" s="3">
        <v>202526</v>
      </c>
      <c r="AG7675" s="3" t="s">
        <v>193</v>
      </c>
      <c r="AH7675" s="3">
        <v>526</v>
      </c>
      <c r="AI7675" s="3">
        <v>146</v>
      </c>
      <c r="AJ7675" s="3" t="s">
        <v>3296</v>
      </c>
      <c r="AK7675" s="3">
        <v>4</v>
      </c>
      <c r="AL7675" s="3">
        <v>252172.51400000002</v>
      </c>
    </row>
    <row r="7676" spans="31:38" x14ac:dyDescent="0.25">
      <c r="AE7676" s="3" t="str">
        <f t="shared" si="197"/>
        <v>RA_538_146_4_202526</v>
      </c>
      <c r="AF7676" s="3">
        <v>202526</v>
      </c>
      <c r="AG7676" s="3" t="s">
        <v>193</v>
      </c>
      <c r="AH7676" s="3">
        <v>538</v>
      </c>
      <c r="AI7676" s="3">
        <v>146</v>
      </c>
      <c r="AJ7676" s="3" t="s">
        <v>3296</v>
      </c>
      <c r="AK7676" s="3">
        <v>4</v>
      </c>
      <c r="AL7676" s="3">
        <v>408340.92285044934</v>
      </c>
    </row>
    <row r="7677" spans="31:38" x14ac:dyDescent="0.25">
      <c r="AE7677" s="3" t="str">
        <f t="shared" si="197"/>
        <v>RA_516_146_4_202526</v>
      </c>
      <c r="AF7677" s="3">
        <v>202526</v>
      </c>
      <c r="AG7677" s="3" t="s">
        <v>193</v>
      </c>
      <c r="AH7677" s="3">
        <v>516</v>
      </c>
      <c r="AI7677" s="3">
        <v>146</v>
      </c>
      <c r="AJ7677" s="3" t="s">
        <v>3296</v>
      </c>
      <c r="AK7677" s="3">
        <v>4</v>
      </c>
      <c r="AL7677" s="3">
        <v>387838.60799999989</v>
      </c>
    </row>
    <row r="7678" spans="31:38" x14ac:dyDescent="0.25">
      <c r="AE7678" s="3" t="str">
        <f t="shared" si="197"/>
        <v>RA_540_146_4_202526</v>
      </c>
      <c r="AF7678" s="3">
        <v>202526</v>
      </c>
      <c r="AG7678" s="3" t="s">
        <v>193</v>
      </c>
      <c r="AH7678" s="3">
        <v>540</v>
      </c>
      <c r="AI7678" s="3">
        <v>146</v>
      </c>
      <c r="AJ7678" s="3" t="s">
        <v>3296</v>
      </c>
      <c r="AK7678" s="3">
        <v>4</v>
      </c>
      <c r="AL7678" s="3">
        <v>863255.61800000025</v>
      </c>
    </row>
    <row r="7679" spans="31:38" x14ac:dyDescent="0.25">
      <c r="AE7679" s="3" t="str">
        <f t="shared" si="197"/>
        <v>RA_528_146_4_202526</v>
      </c>
      <c r="AF7679" s="3">
        <v>202526</v>
      </c>
      <c r="AG7679" s="3" t="s">
        <v>193</v>
      </c>
      <c r="AH7679" s="3">
        <v>528</v>
      </c>
      <c r="AI7679" s="3">
        <v>146</v>
      </c>
      <c r="AJ7679" s="3" t="s">
        <v>3296</v>
      </c>
      <c r="AK7679" s="3">
        <v>4</v>
      </c>
      <c r="AL7679" s="3">
        <v>388906.83500000002</v>
      </c>
    </row>
    <row r="7680" spans="31:38" x14ac:dyDescent="0.25">
      <c r="AE7680" s="3" t="str">
        <f t="shared" si="197"/>
        <v>RA_536_146_4_202526</v>
      </c>
      <c r="AF7680" s="3">
        <v>202526</v>
      </c>
      <c r="AG7680" s="3" t="s">
        <v>193</v>
      </c>
      <c r="AH7680" s="3">
        <v>536</v>
      </c>
      <c r="AI7680" s="3">
        <v>146</v>
      </c>
      <c r="AJ7680" s="3" t="s">
        <v>3296</v>
      </c>
      <c r="AK7680" s="3">
        <v>4</v>
      </c>
      <c r="AL7680" s="3">
        <v>495595.04699999996</v>
      </c>
    </row>
    <row r="7681" spans="31:38" x14ac:dyDescent="0.25">
      <c r="AE7681" s="3" t="str">
        <f t="shared" si="197"/>
        <v>RA_534_146_4_202526</v>
      </c>
      <c r="AF7681" s="3">
        <v>202526</v>
      </c>
      <c r="AG7681" s="3" t="s">
        <v>193</v>
      </c>
      <c r="AH7681" s="3">
        <v>534</v>
      </c>
      <c r="AI7681" s="3">
        <v>146</v>
      </c>
      <c r="AJ7681" s="3" t="s">
        <v>3296</v>
      </c>
      <c r="AK7681" s="3">
        <v>4</v>
      </c>
      <c r="AL7681" s="3">
        <v>504971.42299999989</v>
      </c>
    </row>
    <row r="7682" spans="31:38" x14ac:dyDescent="0.25">
      <c r="AE7682" s="3" t="str">
        <f t="shared" si="197"/>
        <v>RA_532_146_4_202526</v>
      </c>
      <c r="AF7682" s="3">
        <v>202526</v>
      </c>
      <c r="AG7682" s="3" t="s">
        <v>193</v>
      </c>
      <c r="AH7682" s="3">
        <v>532</v>
      </c>
      <c r="AI7682" s="3">
        <v>146</v>
      </c>
      <c r="AJ7682" s="3" t="s">
        <v>3296</v>
      </c>
      <c r="AK7682" s="3">
        <v>4</v>
      </c>
      <c r="AL7682" s="3">
        <v>840942.35700000019</v>
      </c>
    </row>
    <row r="7683" spans="31:38" x14ac:dyDescent="0.25">
      <c r="AE7683" s="3" t="str">
        <f t="shared" si="197"/>
        <v>RA_530_146_4_202526</v>
      </c>
      <c r="AF7683" s="3">
        <v>202526</v>
      </c>
      <c r="AG7683" s="3" t="s">
        <v>193</v>
      </c>
      <c r="AH7683" s="3">
        <v>530</v>
      </c>
      <c r="AI7683" s="3">
        <v>146</v>
      </c>
      <c r="AJ7683" s="3" t="s">
        <v>3296</v>
      </c>
      <c r="AK7683" s="3">
        <v>4</v>
      </c>
      <c r="AL7683" s="3">
        <v>641038.60099999979</v>
      </c>
    </row>
    <row r="7684" spans="31:38" x14ac:dyDescent="0.25">
      <c r="AE7684" s="3" t="str">
        <f t="shared" ref="AE7684:AE7747" si="198">AG7684&amp;"_"&amp;AH7684&amp;"_"&amp;AI7684&amp;"_"&amp;AK7684&amp;"_"&amp;AF7684</f>
        <v>RA_562_147_4_202425</v>
      </c>
      <c r="AF7684" s="3">
        <v>202425</v>
      </c>
      <c r="AG7684" s="3" t="s">
        <v>193</v>
      </c>
      <c r="AH7684" s="3">
        <v>562</v>
      </c>
      <c r="AI7684" s="3">
        <v>147</v>
      </c>
      <c r="AJ7684" s="3" t="s">
        <v>472</v>
      </c>
      <c r="AK7684" s="3">
        <v>4</v>
      </c>
      <c r="AL7684" s="3">
        <v>-14763.29</v>
      </c>
    </row>
    <row r="7685" spans="31:38" x14ac:dyDescent="0.25">
      <c r="AE7685" s="3" t="str">
        <f t="shared" si="198"/>
        <v>RA_540_147_4_202425</v>
      </c>
      <c r="AF7685" s="3">
        <v>202425</v>
      </c>
      <c r="AG7685" s="3" t="s">
        <v>193</v>
      </c>
      <c r="AH7685" s="3">
        <v>540</v>
      </c>
      <c r="AI7685" s="3">
        <v>147</v>
      </c>
      <c r="AJ7685" s="3" t="s">
        <v>472</v>
      </c>
      <c r="AK7685" s="3">
        <v>4</v>
      </c>
      <c r="AL7685" s="3">
        <v>-163199.57400000002</v>
      </c>
    </row>
    <row r="7686" spans="31:38" x14ac:dyDescent="0.25">
      <c r="AE7686" s="3" t="str">
        <f t="shared" si="198"/>
        <v>RA_545_147_4_202425</v>
      </c>
      <c r="AF7686" s="3">
        <v>202425</v>
      </c>
      <c r="AG7686" s="3" t="s">
        <v>193</v>
      </c>
      <c r="AH7686" s="3">
        <v>545</v>
      </c>
      <c r="AI7686" s="3">
        <v>147</v>
      </c>
      <c r="AJ7686" s="3" t="s">
        <v>472</v>
      </c>
      <c r="AK7686" s="3">
        <v>4</v>
      </c>
      <c r="AL7686" s="3">
        <v>-48413.333209999997</v>
      </c>
    </row>
    <row r="7687" spans="31:38" x14ac:dyDescent="0.25">
      <c r="AE7687" s="3" t="str">
        <f t="shared" si="198"/>
        <v>RA_546_147_4_202425</v>
      </c>
      <c r="AF7687" s="3">
        <v>202425</v>
      </c>
      <c r="AG7687" s="3" t="s">
        <v>193</v>
      </c>
      <c r="AH7687" s="3">
        <v>546</v>
      </c>
      <c r="AI7687" s="3">
        <v>147</v>
      </c>
      <c r="AJ7687" s="3" t="s">
        <v>472</v>
      </c>
      <c r="AK7687" s="3">
        <v>4</v>
      </c>
      <c r="AL7687" s="3">
        <v>-69528.819215414522</v>
      </c>
    </row>
    <row r="7688" spans="31:38" x14ac:dyDescent="0.25">
      <c r="AE7688" s="3" t="str">
        <f t="shared" si="198"/>
        <v>RA_548_147_4_202425</v>
      </c>
      <c r="AF7688" s="3">
        <v>202425</v>
      </c>
      <c r="AG7688" s="3" t="s">
        <v>193</v>
      </c>
      <c r="AH7688" s="3">
        <v>548</v>
      </c>
      <c r="AI7688" s="3">
        <v>147</v>
      </c>
      <c r="AJ7688" s="3" t="s">
        <v>472</v>
      </c>
      <c r="AK7688" s="3">
        <v>4</v>
      </c>
      <c r="AL7688" s="3">
        <v>-47715.608000000007</v>
      </c>
    </row>
    <row r="7689" spans="31:38" x14ac:dyDescent="0.25">
      <c r="AE7689" s="3" t="str">
        <f t="shared" si="198"/>
        <v>RA_550_147_4_202425</v>
      </c>
      <c r="AF7689" s="3">
        <v>202425</v>
      </c>
      <c r="AG7689" s="3" t="s">
        <v>193</v>
      </c>
      <c r="AH7689" s="3">
        <v>550</v>
      </c>
      <c r="AI7689" s="3">
        <v>147</v>
      </c>
      <c r="AJ7689" s="3" t="s">
        <v>472</v>
      </c>
      <c r="AK7689" s="3">
        <v>4</v>
      </c>
      <c r="AL7689" s="3">
        <v>-130660.753</v>
      </c>
    </row>
    <row r="7690" spans="31:38" x14ac:dyDescent="0.25">
      <c r="AE7690" s="3" t="str">
        <f t="shared" si="198"/>
        <v>RA_552_147_4_202425</v>
      </c>
      <c r="AF7690" s="3">
        <v>202425</v>
      </c>
      <c r="AG7690" s="3" t="s">
        <v>193</v>
      </c>
      <c r="AH7690" s="3">
        <v>552</v>
      </c>
      <c r="AI7690" s="3">
        <v>147</v>
      </c>
      <c r="AJ7690" s="3" t="s">
        <v>472</v>
      </c>
      <c r="AK7690" s="3">
        <v>4</v>
      </c>
      <c r="AL7690" s="3">
        <v>-287809.90300000005</v>
      </c>
    </row>
    <row r="7691" spans="31:38" x14ac:dyDescent="0.25">
      <c r="AE7691" s="3" t="str">
        <f t="shared" si="198"/>
        <v>RA_586_147_4_202425</v>
      </c>
      <c r="AF7691" s="3">
        <v>202425</v>
      </c>
      <c r="AG7691" s="3" t="s">
        <v>193</v>
      </c>
      <c r="AH7691" s="3">
        <v>586</v>
      </c>
      <c r="AI7691" s="3">
        <v>147</v>
      </c>
      <c r="AJ7691" s="3" t="s">
        <v>472</v>
      </c>
      <c r="AK7691" s="3">
        <v>4</v>
      </c>
      <c r="AL7691" s="3">
        <v>-5574.5429999999997</v>
      </c>
    </row>
    <row r="7692" spans="31:38" x14ac:dyDescent="0.25">
      <c r="AE7692" s="3" t="str">
        <f t="shared" si="198"/>
        <v>RA_564_147_4_202425</v>
      </c>
      <c r="AF7692" s="3">
        <v>202425</v>
      </c>
      <c r="AG7692" s="3" t="s">
        <v>193</v>
      </c>
      <c r="AH7692" s="3">
        <v>564</v>
      </c>
      <c r="AI7692" s="3">
        <v>147</v>
      </c>
      <c r="AJ7692" s="3" t="s">
        <v>472</v>
      </c>
      <c r="AK7692" s="3">
        <v>4</v>
      </c>
      <c r="AL7692" s="3">
        <v>-14763.120999999999</v>
      </c>
    </row>
    <row r="7693" spans="31:38" x14ac:dyDescent="0.25">
      <c r="AE7693" s="3" t="str">
        <f t="shared" si="198"/>
        <v>RA_566_147_4_202425</v>
      </c>
      <c r="AF7693" s="3">
        <v>202425</v>
      </c>
      <c r="AG7693" s="3" t="s">
        <v>193</v>
      </c>
      <c r="AH7693" s="3">
        <v>566</v>
      </c>
      <c r="AI7693" s="3">
        <v>147</v>
      </c>
      <c r="AJ7693" s="3" t="s">
        <v>472</v>
      </c>
      <c r="AK7693" s="3">
        <v>4</v>
      </c>
      <c r="AL7693" s="3">
        <v>-20304.151999999998</v>
      </c>
    </row>
    <row r="7694" spans="31:38" x14ac:dyDescent="0.25">
      <c r="AE7694" s="3" t="str">
        <f t="shared" si="198"/>
        <v>RA_568_147_4_202425</v>
      </c>
      <c r="AF7694" s="3">
        <v>202425</v>
      </c>
      <c r="AG7694" s="3" t="s">
        <v>193</v>
      </c>
      <c r="AH7694" s="3">
        <v>568</v>
      </c>
      <c r="AI7694" s="3">
        <v>147</v>
      </c>
      <c r="AJ7694" s="3" t="s">
        <v>472</v>
      </c>
      <c r="AK7694" s="3">
        <v>4</v>
      </c>
      <c r="AL7694" s="3">
        <v>-71713.94</v>
      </c>
    </row>
    <row r="7695" spans="31:38" x14ac:dyDescent="0.25">
      <c r="AE7695" s="3" t="str">
        <f t="shared" si="198"/>
        <v>RA_572_147_4_202425</v>
      </c>
      <c r="AF7695" s="3">
        <v>202425</v>
      </c>
      <c r="AG7695" s="3" t="s">
        <v>193</v>
      </c>
      <c r="AH7695" s="3">
        <v>572</v>
      </c>
      <c r="AI7695" s="3">
        <v>147</v>
      </c>
      <c r="AJ7695" s="3" t="s">
        <v>472</v>
      </c>
      <c r="AK7695" s="3">
        <v>4</v>
      </c>
      <c r="AL7695" s="3">
        <v>-1148</v>
      </c>
    </row>
    <row r="7696" spans="31:38" x14ac:dyDescent="0.25">
      <c r="AE7696" s="3" t="str">
        <f t="shared" si="198"/>
        <v>RA_574_147_4_202425</v>
      </c>
      <c r="AF7696" s="3">
        <v>202425</v>
      </c>
      <c r="AG7696" s="3" t="s">
        <v>193</v>
      </c>
      <c r="AH7696" s="3">
        <v>574</v>
      </c>
      <c r="AI7696" s="3">
        <v>147</v>
      </c>
      <c r="AJ7696" s="3" t="s">
        <v>472</v>
      </c>
      <c r="AK7696" s="3">
        <v>4</v>
      </c>
      <c r="AL7696" s="3">
        <v>-606.20699999999999</v>
      </c>
    </row>
    <row r="7697" spans="31:38" x14ac:dyDescent="0.25">
      <c r="AE7697" s="3" t="str">
        <f t="shared" si="198"/>
        <v>RA_576_147_4_202425</v>
      </c>
      <c r="AF7697" s="3">
        <v>202425</v>
      </c>
      <c r="AG7697" s="3" t="s">
        <v>193</v>
      </c>
      <c r="AH7697" s="3">
        <v>576</v>
      </c>
      <c r="AI7697" s="3">
        <v>147</v>
      </c>
      <c r="AJ7697" s="3" t="s">
        <v>472</v>
      </c>
      <c r="AK7697" s="3">
        <v>4</v>
      </c>
      <c r="AL7697" s="3">
        <v>0</v>
      </c>
    </row>
    <row r="7698" spans="31:38" x14ac:dyDescent="0.25">
      <c r="AE7698" s="3" t="str">
        <f t="shared" si="198"/>
        <v>RA_584_147_4_202425</v>
      </c>
      <c r="AF7698" s="3">
        <v>202425</v>
      </c>
      <c r="AG7698" s="3" t="s">
        <v>193</v>
      </c>
      <c r="AH7698" s="3">
        <v>584</v>
      </c>
      <c r="AI7698" s="3">
        <v>147</v>
      </c>
      <c r="AJ7698" s="3" t="s">
        <v>472</v>
      </c>
      <c r="AK7698" s="3">
        <v>4</v>
      </c>
      <c r="AL7698" s="3">
        <v>-3250</v>
      </c>
    </row>
    <row r="7699" spans="31:38" x14ac:dyDescent="0.25">
      <c r="AE7699" s="3" t="str">
        <f t="shared" si="198"/>
        <v>RA_582_147_4_202425</v>
      </c>
      <c r="AF7699" s="3">
        <v>202425</v>
      </c>
      <c r="AG7699" s="3" t="s">
        <v>193</v>
      </c>
      <c r="AH7699" s="3">
        <v>582</v>
      </c>
      <c r="AI7699" s="3">
        <v>147</v>
      </c>
      <c r="AJ7699" s="3" t="s">
        <v>472</v>
      </c>
      <c r="AK7699" s="3">
        <v>4</v>
      </c>
      <c r="AL7699" s="3">
        <v>-3109</v>
      </c>
    </row>
    <row r="7700" spans="31:38" x14ac:dyDescent="0.25">
      <c r="AE7700" s="3" t="str">
        <f t="shared" si="198"/>
        <v>RA_544_147_4_202425</v>
      </c>
      <c r="AF7700" s="3">
        <v>202425</v>
      </c>
      <c r="AG7700" s="3" t="s">
        <v>193</v>
      </c>
      <c r="AH7700" s="3">
        <v>544</v>
      </c>
      <c r="AI7700" s="3">
        <v>147</v>
      </c>
      <c r="AJ7700" s="3" t="s">
        <v>472</v>
      </c>
      <c r="AK7700" s="3">
        <v>4</v>
      </c>
      <c r="AL7700" s="3">
        <v>-113528.16100000001</v>
      </c>
    </row>
    <row r="7701" spans="31:38" x14ac:dyDescent="0.25">
      <c r="AE7701" s="3" t="str">
        <f t="shared" si="198"/>
        <v>RA_542_147_4_202425</v>
      </c>
      <c r="AF7701" s="3">
        <v>202425</v>
      </c>
      <c r="AG7701" s="3" t="s">
        <v>193</v>
      </c>
      <c r="AH7701" s="3">
        <v>542</v>
      </c>
      <c r="AI7701" s="3">
        <v>147</v>
      </c>
      <c r="AJ7701" s="3" t="s">
        <v>472</v>
      </c>
      <c r="AK7701" s="3">
        <v>4</v>
      </c>
      <c r="AL7701" s="3">
        <v>-52063.092000000004</v>
      </c>
    </row>
    <row r="7702" spans="31:38" x14ac:dyDescent="0.25">
      <c r="AE7702" s="3" t="str">
        <f t="shared" si="198"/>
        <v>RA_512_147_4_202425</v>
      </c>
      <c r="AF7702" s="3">
        <v>202425</v>
      </c>
      <c r="AG7702" s="3" t="s">
        <v>193</v>
      </c>
      <c r="AH7702" s="3">
        <v>512</v>
      </c>
      <c r="AI7702" s="3">
        <v>147</v>
      </c>
      <c r="AJ7702" s="3" t="s">
        <v>472</v>
      </c>
      <c r="AK7702" s="3">
        <v>4</v>
      </c>
      <c r="AL7702" s="3">
        <v>-45101</v>
      </c>
    </row>
    <row r="7703" spans="31:38" x14ac:dyDescent="0.25">
      <c r="AE7703" s="3" t="str">
        <f t="shared" si="198"/>
        <v>RA_514_147_4_202425</v>
      </c>
      <c r="AF7703" s="3">
        <v>202425</v>
      </c>
      <c r="AG7703" s="3" t="s">
        <v>193</v>
      </c>
      <c r="AH7703" s="3">
        <v>514</v>
      </c>
      <c r="AI7703" s="3">
        <v>147</v>
      </c>
      <c r="AJ7703" s="3" t="s">
        <v>472</v>
      </c>
      <c r="AK7703" s="3">
        <v>4</v>
      </c>
      <c r="AL7703" s="3">
        <v>-127986.54</v>
      </c>
    </row>
    <row r="7704" spans="31:38" x14ac:dyDescent="0.25">
      <c r="AE7704" s="3" t="str">
        <f t="shared" si="198"/>
        <v>RA_516_147_4_202425</v>
      </c>
      <c r="AF7704" s="3">
        <v>202425</v>
      </c>
      <c r="AG7704" s="3" t="s">
        <v>193</v>
      </c>
      <c r="AH7704" s="3">
        <v>516</v>
      </c>
      <c r="AI7704" s="3">
        <v>147</v>
      </c>
      <c r="AJ7704" s="3" t="s">
        <v>472</v>
      </c>
      <c r="AK7704" s="3">
        <v>4</v>
      </c>
      <c r="AL7704" s="3">
        <v>-69040.111999999994</v>
      </c>
    </row>
    <row r="7705" spans="31:38" x14ac:dyDescent="0.25">
      <c r="AE7705" s="3" t="str">
        <f t="shared" si="198"/>
        <v>RA_518_147_4_202425</v>
      </c>
      <c r="AF7705" s="3">
        <v>202425</v>
      </c>
      <c r="AG7705" s="3" t="s">
        <v>193</v>
      </c>
      <c r="AH7705" s="3">
        <v>518</v>
      </c>
      <c r="AI7705" s="3">
        <v>147</v>
      </c>
      <c r="AJ7705" s="3" t="s">
        <v>472</v>
      </c>
      <c r="AK7705" s="3">
        <v>4</v>
      </c>
      <c r="AL7705" s="3">
        <v>-64791.5</v>
      </c>
    </row>
    <row r="7706" spans="31:38" x14ac:dyDescent="0.25">
      <c r="AE7706" s="3" t="str">
        <f t="shared" si="198"/>
        <v>RA_520_147_4_202425</v>
      </c>
      <c r="AF7706" s="3">
        <v>202425</v>
      </c>
      <c r="AG7706" s="3" t="s">
        <v>193</v>
      </c>
      <c r="AH7706" s="3">
        <v>520</v>
      </c>
      <c r="AI7706" s="3">
        <v>147</v>
      </c>
      <c r="AJ7706" s="3" t="s">
        <v>472</v>
      </c>
      <c r="AK7706" s="3">
        <v>4</v>
      </c>
      <c r="AL7706" s="3">
        <v>-73263.863000000012</v>
      </c>
    </row>
    <row r="7707" spans="31:38" x14ac:dyDescent="0.25">
      <c r="AE7707" s="3" t="str">
        <f t="shared" si="198"/>
        <v>RA_522_147_4_202425</v>
      </c>
      <c r="AF7707" s="3">
        <v>202425</v>
      </c>
      <c r="AG7707" s="3" t="s">
        <v>193</v>
      </c>
      <c r="AH7707" s="3">
        <v>522</v>
      </c>
      <c r="AI7707" s="3">
        <v>147</v>
      </c>
      <c r="AJ7707" s="3" t="s">
        <v>472</v>
      </c>
      <c r="AK7707" s="3">
        <v>4</v>
      </c>
      <c r="AL7707" s="3">
        <v>-70917.410360000009</v>
      </c>
    </row>
    <row r="7708" spans="31:38" x14ac:dyDescent="0.25">
      <c r="AE7708" s="3" t="str">
        <f t="shared" si="198"/>
        <v>RA_538_147_4_202425</v>
      </c>
      <c r="AF7708" s="3">
        <v>202425</v>
      </c>
      <c r="AG7708" s="3" t="s">
        <v>193</v>
      </c>
      <c r="AH7708" s="3">
        <v>538</v>
      </c>
      <c r="AI7708" s="3">
        <v>147</v>
      </c>
      <c r="AJ7708" s="3" t="s">
        <v>472</v>
      </c>
      <c r="AK7708" s="3">
        <v>4</v>
      </c>
      <c r="AL7708" s="3">
        <v>-80626.865000000005</v>
      </c>
    </row>
    <row r="7709" spans="31:38" x14ac:dyDescent="0.25">
      <c r="AE7709" s="3" t="str">
        <f t="shared" si="198"/>
        <v>RA_526_147_4_202425</v>
      </c>
      <c r="AF7709" s="3">
        <v>202425</v>
      </c>
      <c r="AG7709" s="3" t="s">
        <v>193</v>
      </c>
      <c r="AH7709" s="3">
        <v>526</v>
      </c>
      <c r="AI7709" s="3">
        <v>147</v>
      </c>
      <c r="AJ7709" s="3" t="s">
        <v>472</v>
      </c>
      <c r="AK7709" s="3">
        <v>4</v>
      </c>
      <c r="AL7709" s="3">
        <v>-40604.784509999998</v>
      </c>
    </row>
    <row r="7710" spans="31:38" x14ac:dyDescent="0.25">
      <c r="AE7710" s="3" t="str">
        <f t="shared" si="198"/>
        <v>RA_528_147_4_202425</v>
      </c>
      <c r="AF7710" s="3">
        <v>202425</v>
      </c>
      <c r="AG7710" s="3" t="s">
        <v>193</v>
      </c>
      <c r="AH7710" s="3">
        <v>528</v>
      </c>
      <c r="AI7710" s="3">
        <v>147</v>
      </c>
      <c r="AJ7710" s="3" t="s">
        <v>472</v>
      </c>
      <c r="AK7710" s="3">
        <v>4</v>
      </c>
      <c r="AL7710" s="3">
        <v>-66086</v>
      </c>
    </row>
    <row r="7711" spans="31:38" x14ac:dyDescent="0.25">
      <c r="AE7711" s="3" t="str">
        <f t="shared" si="198"/>
        <v>RA_530_147_4_202425</v>
      </c>
      <c r="AF7711" s="3">
        <v>202425</v>
      </c>
      <c r="AG7711" s="3" t="s">
        <v>193</v>
      </c>
      <c r="AH7711" s="3">
        <v>530</v>
      </c>
      <c r="AI7711" s="3">
        <v>147</v>
      </c>
      <c r="AJ7711" s="3" t="s">
        <v>472</v>
      </c>
      <c r="AK7711" s="3">
        <v>4</v>
      </c>
      <c r="AL7711" s="3">
        <v>-123210.26299999998</v>
      </c>
    </row>
    <row r="7712" spans="31:38" x14ac:dyDescent="0.25">
      <c r="AE7712" s="3" t="str">
        <f t="shared" si="198"/>
        <v>RA_532_147_4_202425</v>
      </c>
      <c r="AF7712" s="3">
        <v>202425</v>
      </c>
      <c r="AG7712" s="3" t="s">
        <v>193</v>
      </c>
      <c r="AH7712" s="3">
        <v>532</v>
      </c>
      <c r="AI7712" s="3">
        <v>147</v>
      </c>
      <c r="AJ7712" s="3" t="s">
        <v>472</v>
      </c>
      <c r="AK7712" s="3">
        <v>4</v>
      </c>
      <c r="AL7712" s="3">
        <v>-186820.98500000002</v>
      </c>
    </row>
    <row r="7713" spans="31:38" x14ac:dyDescent="0.25">
      <c r="AE7713" s="3" t="str">
        <f t="shared" si="198"/>
        <v>RA_534_147_4_202425</v>
      </c>
      <c r="AF7713" s="3">
        <v>202425</v>
      </c>
      <c r="AG7713" s="3" t="s">
        <v>193</v>
      </c>
      <c r="AH7713" s="3">
        <v>534</v>
      </c>
      <c r="AI7713" s="3">
        <v>147</v>
      </c>
      <c r="AJ7713" s="3" t="s">
        <v>472</v>
      </c>
      <c r="AK7713" s="3">
        <v>4</v>
      </c>
      <c r="AL7713" s="3">
        <v>-107075.973</v>
      </c>
    </row>
    <row r="7714" spans="31:38" x14ac:dyDescent="0.25">
      <c r="AE7714" s="3" t="str">
        <f t="shared" si="198"/>
        <v>RA_536_147_4_202425</v>
      </c>
      <c r="AF7714" s="3">
        <v>202425</v>
      </c>
      <c r="AG7714" s="3" t="s">
        <v>193</v>
      </c>
      <c r="AH7714" s="3">
        <v>536</v>
      </c>
      <c r="AI7714" s="3">
        <v>147</v>
      </c>
      <c r="AJ7714" s="3" t="s">
        <v>472</v>
      </c>
      <c r="AK7714" s="3">
        <v>4</v>
      </c>
      <c r="AL7714" s="3">
        <v>-96732.822</v>
      </c>
    </row>
    <row r="7715" spans="31:38" x14ac:dyDescent="0.25">
      <c r="AE7715" s="3" t="str">
        <f t="shared" si="198"/>
        <v>RA_524_147_4_202425</v>
      </c>
      <c r="AF7715" s="3">
        <v>202425</v>
      </c>
      <c r="AG7715" s="3" t="s">
        <v>193</v>
      </c>
      <c r="AH7715" s="3">
        <v>524</v>
      </c>
      <c r="AI7715" s="3">
        <v>147</v>
      </c>
      <c r="AJ7715" s="3" t="s">
        <v>472</v>
      </c>
      <c r="AK7715" s="3">
        <v>4</v>
      </c>
      <c r="AL7715" s="3">
        <v>-62025.241999999998</v>
      </c>
    </row>
    <row r="7716" spans="31:38" x14ac:dyDescent="0.25">
      <c r="AE7716" s="3" t="str">
        <f t="shared" si="198"/>
        <v>RA_566_147_4_202526</v>
      </c>
      <c r="AF7716" s="3">
        <v>202526</v>
      </c>
      <c r="AG7716" s="3" t="s">
        <v>193</v>
      </c>
      <c r="AH7716" s="3">
        <v>566</v>
      </c>
      <c r="AI7716" s="3">
        <v>147</v>
      </c>
      <c r="AJ7716" s="3" t="s">
        <v>472</v>
      </c>
      <c r="AK7716" s="3">
        <v>4</v>
      </c>
      <c r="AL7716" s="3">
        <v>-25448.474000000002</v>
      </c>
    </row>
    <row r="7717" spans="31:38" x14ac:dyDescent="0.25">
      <c r="AE7717" s="3" t="str">
        <f t="shared" si="198"/>
        <v>RA_545_147_4_202526</v>
      </c>
      <c r="AF7717" s="3">
        <v>202526</v>
      </c>
      <c r="AG7717" s="3" t="s">
        <v>193</v>
      </c>
      <c r="AH7717" s="3">
        <v>545</v>
      </c>
      <c r="AI7717" s="3">
        <v>147</v>
      </c>
      <c r="AJ7717" s="3" t="s">
        <v>472</v>
      </c>
      <c r="AK7717" s="3">
        <v>4</v>
      </c>
      <c r="AL7717" s="3">
        <v>-50199.370999999992</v>
      </c>
    </row>
    <row r="7718" spans="31:38" x14ac:dyDescent="0.25">
      <c r="AE7718" s="3" t="str">
        <f t="shared" si="198"/>
        <v>RA_548_147_4_202526</v>
      </c>
      <c r="AF7718" s="3">
        <v>202526</v>
      </c>
      <c r="AG7718" s="3" t="s">
        <v>193</v>
      </c>
      <c r="AH7718" s="3">
        <v>548</v>
      </c>
      <c r="AI7718" s="3">
        <v>147</v>
      </c>
      <c r="AJ7718" s="3" t="s">
        <v>472</v>
      </c>
      <c r="AK7718" s="3">
        <v>4</v>
      </c>
      <c r="AL7718" s="3">
        <v>-59652.331999999995</v>
      </c>
    </row>
    <row r="7719" spans="31:38" x14ac:dyDescent="0.25">
      <c r="AE7719" s="3" t="str">
        <f t="shared" si="198"/>
        <v>RA_550_147_4_202526</v>
      </c>
      <c r="AF7719" s="3">
        <v>202526</v>
      </c>
      <c r="AG7719" s="3" t="s">
        <v>193</v>
      </c>
      <c r="AH7719" s="3">
        <v>550</v>
      </c>
      <c r="AI7719" s="3">
        <v>147</v>
      </c>
      <c r="AJ7719" s="3" t="s">
        <v>472</v>
      </c>
      <c r="AK7719" s="3">
        <v>4</v>
      </c>
      <c r="AL7719" s="3">
        <v>-121261.42</v>
      </c>
    </row>
    <row r="7720" spans="31:38" x14ac:dyDescent="0.25">
      <c r="AE7720" s="3" t="str">
        <f t="shared" si="198"/>
        <v>RA_552_147_4_202526</v>
      </c>
      <c r="AF7720" s="3">
        <v>202526</v>
      </c>
      <c r="AG7720" s="3" t="s">
        <v>193</v>
      </c>
      <c r="AH7720" s="3">
        <v>552</v>
      </c>
      <c r="AI7720" s="3">
        <v>147</v>
      </c>
      <c r="AJ7720" s="3" t="s">
        <v>472</v>
      </c>
      <c r="AK7720" s="3">
        <v>4</v>
      </c>
      <c r="AL7720" s="3">
        <v>-303660.08280000003</v>
      </c>
    </row>
    <row r="7721" spans="31:38" x14ac:dyDescent="0.25">
      <c r="AE7721" s="3" t="str">
        <f t="shared" si="198"/>
        <v>RA_562_147_4_202526</v>
      </c>
      <c r="AF7721" s="3">
        <v>202526</v>
      </c>
      <c r="AG7721" s="3" t="s">
        <v>193</v>
      </c>
      <c r="AH7721" s="3">
        <v>562</v>
      </c>
      <c r="AI7721" s="3">
        <v>147</v>
      </c>
      <c r="AJ7721" s="3" t="s">
        <v>472</v>
      </c>
      <c r="AK7721" s="3">
        <v>4</v>
      </c>
      <c r="AL7721" s="3">
        <v>-19057.007799999999</v>
      </c>
    </row>
    <row r="7722" spans="31:38" x14ac:dyDescent="0.25">
      <c r="AE7722" s="3" t="str">
        <f t="shared" si="198"/>
        <v>RA_564_147_4_202526</v>
      </c>
      <c r="AF7722" s="3">
        <v>202526</v>
      </c>
      <c r="AG7722" s="3" t="s">
        <v>193</v>
      </c>
      <c r="AH7722" s="3">
        <v>564</v>
      </c>
      <c r="AI7722" s="3">
        <v>147</v>
      </c>
      <c r="AJ7722" s="3" t="s">
        <v>472</v>
      </c>
      <c r="AK7722" s="3">
        <v>4</v>
      </c>
      <c r="AL7722" s="3">
        <v>-18810.988000000001</v>
      </c>
    </row>
    <row r="7723" spans="31:38" x14ac:dyDescent="0.25">
      <c r="AE7723" s="3" t="str">
        <f t="shared" si="198"/>
        <v>RA_546_147_4_202526</v>
      </c>
      <c r="AF7723" s="3">
        <v>202526</v>
      </c>
      <c r="AG7723" s="3" t="s">
        <v>193</v>
      </c>
      <c r="AH7723" s="3">
        <v>546</v>
      </c>
      <c r="AI7723" s="3">
        <v>147</v>
      </c>
      <c r="AJ7723" s="3" t="s">
        <v>472</v>
      </c>
      <c r="AK7723" s="3">
        <v>4</v>
      </c>
      <c r="AL7723" s="3">
        <v>-62326.674156688649</v>
      </c>
    </row>
    <row r="7724" spans="31:38" x14ac:dyDescent="0.25">
      <c r="AE7724" s="3" t="str">
        <f t="shared" si="198"/>
        <v>RA_568_147_4_202526</v>
      </c>
      <c r="AF7724" s="3">
        <v>202526</v>
      </c>
      <c r="AG7724" s="3" t="s">
        <v>193</v>
      </c>
      <c r="AH7724" s="3">
        <v>568</v>
      </c>
      <c r="AI7724" s="3">
        <v>147</v>
      </c>
      <c r="AJ7724" s="3" t="s">
        <v>472</v>
      </c>
      <c r="AK7724" s="3">
        <v>4</v>
      </c>
      <c r="AL7724" s="3">
        <v>-72234.119000000006</v>
      </c>
    </row>
    <row r="7725" spans="31:38" x14ac:dyDescent="0.25">
      <c r="AE7725" s="3" t="str">
        <f t="shared" si="198"/>
        <v>RA_572_147_4_202526</v>
      </c>
      <c r="AF7725" s="3">
        <v>202526</v>
      </c>
      <c r="AG7725" s="3" t="s">
        <v>193</v>
      </c>
      <c r="AH7725" s="3">
        <v>572</v>
      </c>
      <c r="AI7725" s="3">
        <v>147</v>
      </c>
      <c r="AJ7725" s="3" t="s">
        <v>472</v>
      </c>
      <c r="AK7725" s="3">
        <v>4</v>
      </c>
      <c r="AL7725" s="3">
        <v>-1424</v>
      </c>
    </row>
    <row r="7726" spans="31:38" x14ac:dyDescent="0.25">
      <c r="AE7726" s="3" t="str">
        <f t="shared" si="198"/>
        <v>RA_574_147_4_202526</v>
      </c>
      <c r="AF7726" s="3">
        <v>202526</v>
      </c>
      <c r="AG7726" s="3" t="s">
        <v>193</v>
      </c>
      <c r="AH7726" s="3">
        <v>574</v>
      </c>
      <c r="AI7726" s="3">
        <v>147</v>
      </c>
      <c r="AJ7726" s="3" t="s">
        <v>472</v>
      </c>
      <c r="AK7726" s="3">
        <v>4</v>
      </c>
      <c r="AL7726" s="3">
        <v>-614.14499999999998</v>
      </c>
    </row>
    <row r="7727" spans="31:38" x14ac:dyDescent="0.25">
      <c r="AE7727" s="3" t="str">
        <f t="shared" si="198"/>
        <v>RA_576_147_4_202526</v>
      </c>
      <c r="AF7727" s="3">
        <v>202526</v>
      </c>
      <c r="AG7727" s="3" t="s">
        <v>193</v>
      </c>
      <c r="AH7727" s="3">
        <v>576</v>
      </c>
      <c r="AI7727" s="3">
        <v>147</v>
      </c>
      <c r="AJ7727" s="3" t="s">
        <v>472</v>
      </c>
      <c r="AK7727" s="3">
        <v>4</v>
      </c>
      <c r="AL7727" s="3">
        <v>0</v>
      </c>
    </row>
    <row r="7728" spans="31:38" x14ac:dyDescent="0.25">
      <c r="AE7728" s="3" t="str">
        <f t="shared" si="198"/>
        <v>RA_582_147_4_202526</v>
      </c>
      <c r="AF7728" s="3">
        <v>202526</v>
      </c>
      <c r="AG7728" s="3" t="s">
        <v>193</v>
      </c>
      <c r="AH7728" s="3">
        <v>582</v>
      </c>
      <c r="AI7728" s="3">
        <v>147</v>
      </c>
      <c r="AJ7728" s="3" t="s">
        <v>472</v>
      </c>
      <c r="AK7728" s="3">
        <v>4</v>
      </c>
      <c r="AL7728" s="3">
        <v>-3264.8679999999999</v>
      </c>
    </row>
    <row r="7729" spans="31:38" x14ac:dyDescent="0.25">
      <c r="AE7729" s="3" t="str">
        <f t="shared" si="198"/>
        <v>RA_584_147_4_202526</v>
      </c>
      <c r="AF7729" s="3">
        <v>202526</v>
      </c>
      <c r="AG7729" s="3" t="s">
        <v>193</v>
      </c>
      <c r="AH7729" s="3">
        <v>584</v>
      </c>
      <c r="AI7729" s="3">
        <v>147</v>
      </c>
      <c r="AJ7729" s="3" t="s">
        <v>472</v>
      </c>
      <c r="AK7729" s="3">
        <v>4</v>
      </c>
      <c r="AL7729" s="3">
        <v>-3412</v>
      </c>
    </row>
    <row r="7730" spans="31:38" x14ac:dyDescent="0.25">
      <c r="AE7730" s="3" t="str">
        <f t="shared" si="198"/>
        <v>RA_540_147_4_202526</v>
      </c>
      <c r="AF7730" s="3">
        <v>202526</v>
      </c>
      <c r="AG7730" s="3" t="s">
        <v>193</v>
      </c>
      <c r="AH7730" s="3">
        <v>540</v>
      </c>
      <c r="AI7730" s="3">
        <v>147</v>
      </c>
      <c r="AJ7730" s="3" t="s">
        <v>472</v>
      </c>
      <c r="AK7730" s="3">
        <v>4</v>
      </c>
      <c r="AL7730" s="3">
        <v>-178868.989</v>
      </c>
    </row>
    <row r="7731" spans="31:38" x14ac:dyDescent="0.25">
      <c r="AE7731" s="3" t="str">
        <f t="shared" si="198"/>
        <v>RA_586_147_4_202526</v>
      </c>
      <c r="AF7731" s="3">
        <v>202526</v>
      </c>
      <c r="AG7731" s="3" t="s">
        <v>193</v>
      </c>
      <c r="AH7731" s="3">
        <v>586</v>
      </c>
      <c r="AI7731" s="3">
        <v>147</v>
      </c>
      <c r="AJ7731" s="3" t="s">
        <v>472</v>
      </c>
      <c r="AK7731" s="3">
        <v>4</v>
      </c>
      <c r="AL7731" s="3">
        <v>-5685.6779999999999</v>
      </c>
    </row>
    <row r="7732" spans="31:38" x14ac:dyDescent="0.25">
      <c r="AE7732" s="3" t="str">
        <f t="shared" si="198"/>
        <v>RA_516_147_4_202526</v>
      </c>
      <c r="AF7732" s="3">
        <v>202526</v>
      </c>
      <c r="AG7732" s="3" t="s">
        <v>193</v>
      </c>
      <c r="AH7732" s="3">
        <v>516</v>
      </c>
      <c r="AI7732" s="3">
        <v>147</v>
      </c>
      <c r="AJ7732" s="3" t="s">
        <v>472</v>
      </c>
      <c r="AK7732" s="3">
        <v>4</v>
      </c>
      <c r="AL7732" s="3">
        <v>-74182.639999999985</v>
      </c>
    </row>
    <row r="7733" spans="31:38" x14ac:dyDescent="0.25">
      <c r="AE7733" s="3" t="str">
        <f t="shared" si="198"/>
        <v>RA_514_147_4_202526</v>
      </c>
      <c r="AF7733" s="3">
        <v>202526</v>
      </c>
      <c r="AG7733" s="3" t="s">
        <v>193</v>
      </c>
      <c r="AH7733" s="3">
        <v>514</v>
      </c>
      <c r="AI7733" s="3">
        <v>147</v>
      </c>
      <c r="AJ7733" s="3" t="s">
        <v>472</v>
      </c>
      <c r="AK7733" s="3">
        <v>4</v>
      </c>
      <c r="AL7733" s="3">
        <v>-118358.04</v>
      </c>
    </row>
    <row r="7734" spans="31:38" x14ac:dyDescent="0.25">
      <c r="AE7734" s="3" t="str">
        <f t="shared" si="198"/>
        <v>RA_518_147_4_202526</v>
      </c>
      <c r="AF7734" s="3">
        <v>202526</v>
      </c>
      <c r="AG7734" s="3" t="s">
        <v>193</v>
      </c>
      <c r="AH7734" s="3">
        <v>518</v>
      </c>
      <c r="AI7734" s="3">
        <v>147</v>
      </c>
      <c r="AJ7734" s="3" t="s">
        <v>472</v>
      </c>
      <c r="AK7734" s="3">
        <v>4</v>
      </c>
      <c r="AL7734" s="3">
        <v>-58663.415000000001</v>
      </c>
    </row>
    <row r="7735" spans="31:38" x14ac:dyDescent="0.25">
      <c r="AE7735" s="3" t="str">
        <f t="shared" si="198"/>
        <v>RA_520_147_4_202526</v>
      </c>
      <c r="AF7735" s="3">
        <v>202526</v>
      </c>
      <c r="AG7735" s="3" t="s">
        <v>193</v>
      </c>
      <c r="AH7735" s="3">
        <v>520</v>
      </c>
      <c r="AI7735" s="3">
        <v>147</v>
      </c>
      <c r="AJ7735" s="3" t="s">
        <v>472</v>
      </c>
      <c r="AK7735" s="3">
        <v>4</v>
      </c>
      <c r="AL7735" s="3">
        <v>-76391.765000000014</v>
      </c>
    </row>
    <row r="7736" spans="31:38" x14ac:dyDescent="0.25">
      <c r="AE7736" s="3" t="str">
        <f t="shared" si="198"/>
        <v>RA_522_147_4_202526</v>
      </c>
      <c r="AF7736" s="3">
        <v>202526</v>
      </c>
      <c r="AG7736" s="3" t="s">
        <v>193</v>
      </c>
      <c r="AH7736" s="3">
        <v>522</v>
      </c>
      <c r="AI7736" s="3">
        <v>147</v>
      </c>
      <c r="AJ7736" s="3" t="s">
        <v>472</v>
      </c>
      <c r="AK7736" s="3">
        <v>4</v>
      </c>
      <c r="AL7736" s="3">
        <v>-77282.225999999995</v>
      </c>
    </row>
    <row r="7737" spans="31:38" x14ac:dyDescent="0.25">
      <c r="AE7737" s="3" t="str">
        <f t="shared" si="198"/>
        <v>RA_524_147_4_202526</v>
      </c>
      <c r="AF7737" s="3">
        <v>202526</v>
      </c>
      <c r="AG7737" s="3" t="s">
        <v>193</v>
      </c>
      <c r="AH7737" s="3">
        <v>524</v>
      </c>
      <c r="AI7737" s="3">
        <v>147</v>
      </c>
      <c r="AJ7737" s="3" t="s">
        <v>472</v>
      </c>
      <c r="AK7737" s="3">
        <v>4</v>
      </c>
      <c r="AL7737" s="3">
        <v>-69778.142208697333</v>
      </c>
    </row>
    <row r="7738" spans="31:38" x14ac:dyDescent="0.25">
      <c r="AE7738" s="3" t="str">
        <f t="shared" si="198"/>
        <v>RA_526_147_4_202526</v>
      </c>
      <c r="AF7738" s="3">
        <v>202526</v>
      </c>
      <c r="AG7738" s="3" t="s">
        <v>193</v>
      </c>
      <c r="AH7738" s="3">
        <v>526</v>
      </c>
      <c r="AI7738" s="3">
        <v>147</v>
      </c>
      <c r="AJ7738" s="3" t="s">
        <v>472</v>
      </c>
      <c r="AK7738" s="3">
        <v>4</v>
      </c>
      <c r="AL7738" s="3">
        <v>-40126.18</v>
      </c>
    </row>
    <row r="7739" spans="31:38" x14ac:dyDescent="0.25">
      <c r="AE7739" s="3" t="str">
        <f t="shared" si="198"/>
        <v>RA_528_147_4_202526</v>
      </c>
      <c r="AF7739" s="3">
        <v>202526</v>
      </c>
      <c r="AG7739" s="3" t="s">
        <v>193</v>
      </c>
      <c r="AH7739" s="3">
        <v>528</v>
      </c>
      <c r="AI7739" s="3">
        <v>147</v>
      </c>
      <c r="AJ7739" s="3" t="s">
        <v>472</v>
      </c>
      <c r="AK7739" s="3">
        <v>4</v>
      </c>
      <c r="AL7739" s="3">
        <v>-59813</v>
      </c>
    </row>
    <row r="7740" spans="31:38" x14ac:dyDescent="0.25">
      <c r="AE7740" s="3" t="str">
        <f t="shared" si="198"/>
        <v>RA_532_147_4_202526</v>
      </c>
      <c r="AF7740" s="3">
        <v>202526</v>
      </c>
      <c r="AG7740" s="3" t="s">
        <v>193</v>
      </c>
      <c r="AH7740" s="3">
        <v>532</v>
      </c>
      <c r="AI7740" s="3">
        <v>147</v>
      </c>
      <c r="AJ7740" s="3" t="s">
        <v>472</v>
      </c>
      <c r="AK7740" s="3">
        <v>4</v>
      </c>
      <c r="AL7740" s="3">
        <v>-230089.94700000001</v>
      </c>
    </row>
    <row r="7741" spans="31:38" x14ac:dyDescent="0.25">
      <c r="AE7741" s="3" t="str">
        <f t="shared" si="198"/>
        <v>RA_534_147_4_202526</v>
      </c>
      <c r="AF7741" s="3">
        <v>202526</v>
      </c>
      <c r="AG7741" s="3" t="s">
        <v>193</v>
      </c>
      <c r="AH7741" s="3">
        <v>534</v>
      </c>
      <c r="AI7741" s="3">
        <v>147</v>
      </c>
      <c r="AJ7741" s="3" t="s">
        <v>472</v>
      </c>
      <c r="AK7741" s="3">
        <v>4</v>
      </c>
      <c r="AL7741" s="3">
        <v>-113789.60400000001</v>
      </c>
    </row>
    <row r="7742" spans="31:38" x14ac:dyDescent="0.25">
      <c r="AE7742" s="3" t="str">
        <f t="shared" si="198"/>
        <v>RA_536_147_4_202526</v>
      </c>
      <c r="AF7742" s="3">
        <v>202526</v>
      </c>
      <c r="AG7742" s="3" t="s">
        <v>193</v>
      </c>
      <c r="AH7742" s="3">
        <v>536</v>
      </c>
      <c r="AI7742" s="3">
        <v>147</v>
      </c>
      <c r="AJ7742" s="3" t="s">
        <v>472</v>
      </c>
      <c r="AK7742" s="3">
        <v>4</v>
      </c>
      <c r="AL7742" s="3">
        <v>-105508.25600000002</v>
      </c>
    </row>
    <row r="7743" spans="31:38" x14ac:dyDescent="0.25">
      <c r="AE7743" s="3" t="str">
        <f t="shared" si="198"/>
        <v>RA_538_147_4_202526</v>
      </c>
      <c r="AF7743" s="3">
        <v>202526</v>
      </c>
      <c r="AG7743" s="3" t="s">
        <v>193</v>
      </c>
      <c r="AH7743" s="3">
        <v>538</v>
      </c>
      <c r="AI7743" s="3">
        <v>147</v>
      </c>
      <c r="AJ7743" s="3" t="s">
        <v>472</v>
      </c>
      <c r="AK7743" s="3">
        <v>4</v>
      </c>
      <c r="AL7743" s="3">
        <v>-77484.237999999998</v>
      </c>
    </row>
    <row r="7744" spans="31:38" x14ac:dyDescent="0.25">
      <c r="AE7744" s="3" t="str">
        <f t="shared" si="198"/>
        <v>RA_512_147_4_202526</v>
      </c>
      <c r="AF7744" s="3">
        <v>202526</v>
      </c>
      <c r="AG7744" s="3" t="s">
        <v>193</v>
      </c>
      <c r="AH7744" s="3">
        <v>512</v>
      </c>
      <c r="AI7744" s="3">
        <v>147</v>
      </c>
      <c r="AJ7744" s="3" t="s">
        <v>472</v>
      </c>
      <c r="AK7744" s="3">
        <v>4</v>
      </c>
      <c r="AL7744" s="3">
        <v>-47869.993999999999</v>
      </c>
    </row>
    <row r="7745" spans="31:38" x14ac:dyDescent="0.25">
      <c r="AE7745" s="3" t="str">
        <f t="shared" si="198"/>
        <v>RA_542_147_4_202526</v>
      </c>
      <c r="AF7745" s="3">
        <v>202526</v>
      </c>
      <c r="AG7745" s="3" t="s">
        <v>193</v>
      </c>
      <c r="AH7745" s="3">
        <v>542</v>
      </c>
      <c r="AI7745" s="3">
        <v>147</v>
      </c>
      <c r="AJ7745" s="3" t="s">
        <v>472</v>
      </c>
      <c r="AK7745" s="3">
        <v>4</v>
      </c>
      <c r="AL7745" s="3">
        <v>-51908.106</v>
      </c>
    </row>
    <row r="7746" spans="31:38" x14ac:dyDescent="0.25">
      <c r="AE7746" s="3" t="str">
        <f t="shared" si="198"/>
        <v>RA_530_147_4_202526</v>
      </c>
      <c r="AF7746" s="3">
        <v>202526</v>
      </c>
      <c r="AG7746" s="3" t="s">
        <v>193</v>
      </c>
      <c r="AH7746" s="3">
        <v>530</v>
      </c>
      <c r="AI7746" s="3">
        <v>147</v>
      </c>
      <c r="AJ7746" s="3" t="s">
        <v>472</v>
      </c>
      <c r="AK7746" s="3">
        <v>4</v>
      </c>
      <c r="AL7746" s="3">
        <v>-127436.83600000001</v>
      </c>
    </row>
    <row r="7747" spans="31:38" x14ac:dyDescent="0.25">
      <c r="AE7747" s="3" t="str">
        <f t="shared" si="198"/>
        <v>RA_544_147_4_202526</v>
      </c>
      <c r="AF7747" s="3">
        <v>202526</v>
      </c>
      <c r="AG7747" s="3" t="s">
        <v>193</v>
      </c>
      <c r="AH7747" s="3">
        <v>544</v>
      </c>
      <c r="AI7747" s="3">
        <v>147</v>
      </c>
      <c r="AJ7747" s="3" t="s">
        <v>472</v>
      </c>
      <c r="AK7747" s="3">
        <v>4</v>
      </c>
      <c r="AL7747" s="3">
        <v>-105633.68700000001</v>
      </c>
    </row>
    <row r="7748" spans="31:38" x14ac:dyDescent="0.25">
      <c r="AE7748" s="3" t="str">
        <f t="shared" ref="AE7748:AE7811" si="199">AG7748&amp;"_"&amp;AH7748&amp;"_"&amp;AI7748&amp;"_"&amp;AK7748&amp;"_"&amp;AF7748</f>
        <v>RA_562_150_4_202425</v>
      </c>
      <c r="AF7748" s="3">
        <v>202425</v>
      </c>
      <c r="AG7748" s="3" t="s">
        <v>193</v>
      </c>
      <c r="AH7748" s="3">
        <v>562</v>
      </c>
      <c r="AI7748" s="3">
        <v>150</v>
      </c>
      <c r="AJ7748" s="3" t="s">
        <v>3461</v>
      </c>
      <c r="AK7748" s="3">
        <v>4</v>
      </c>
      <c r="AL7748" s="3">
        <v>145056.02499999999</v>
      </c>
    </row>
    <row r="7749" spans="31:38" x14ac:dyDescent="0.25">
      <c r="AE7749" s="3" t="str">
        <f t="shared" si="199"/>
        <v>RA_552_150_4_202425</v>
      </c>
      <c r="AF7749" s="3">
        <v>202425</v>
      </c>
      <c r="AG7749" s="3" t="s">
        <v>193</v>
      </c>
      <c r="AH7749" s="3">
        <v>552</v>
      </c>
      <c r="AI7749" s="3">
        <v>150</v>
      </c>
      <c r="AJ7749" s="3" t="s">
        <v>3461</v>
      </c>
      <c r="AK7749" s="3">
        <v>4</v>
      </c>
      <c r="AL7749" s="3">
        <v>803694.68499999994</v>
      </c>
    </row>
    <row r="7750" spans="31:38" x14ac:dyDescent="0.25">
      <c r="AE7750" s="3" t="str">
        <f t="shared" si="199"/>
        <v>RA_550_150_4_202425</v>
      </c>
      <c r="AF7750" s="3">
        <v>202425</v>
      </c>
      <c r="AG7750" s="3" t="s">
        <v>193</v>
      </c>
      <c r="AH7750" s="3">
        <v>550</v>
      </c>
      <c r="AI7750" s="3">
        <v>150</v>
      </c>
      <c r="AJ7750" s="3" t="s">
        <v>3461</v>
      </c>
      <c r="AK7750" s="3">
        <v>4</v>
      </c>
      <c r="AL7750" s="3">
        <v>382885.07200000028</v>
      </c>
    </row>
    <row r="7751" spans="31:38" x14ac:dyDescent="0.25">
      <c r="AE7751" s="3" t="str">
        <f t="shared" si="199"/>
        <v>RA_548_150_4_202425</v>
      </c>
      <c r="AF7751" s="3">
        <v>202425</v>
      </c>
      <c r="AG7751" s="3" t="s">
        <v>193</v>
      </c>
      <c r="AH7751" s="3">
        <v>548</v>
      </c>
      <c r="AI7751" s="3">
        <v>150</v>
      </c>
      <c r="AJ7751" s="3" t="s">
        <v>3461</v>
      </c>
      <c r="AK7751" s="3">
        <v>4</v>
      </c>
      <c r="AL7751" s="3">
        <v>204162.10999999993</v>
      </c>
    </row>
    <row r="7752" spans="31:38" x14ac:dyDescent="0.25">
      <c r="AE7752" s="3" t="str">
        <f t="shared" si="199"/>
        <v>RA_564_150_4_202425</v>
      </c>
      <c r="AF7752" s="3">
        <v>202425</v>
      </c>
      <c r="AG7752" s="3" t="s">
        <v>193</v>
      </c>
      <c r="AH7752" s="3">
        <v>564</v>
      </c>
      <c r="AI7752" s="3">
        <v>150</v>
      </c>
      <c r="AJ7752" s="3" t="s">
        <v>3461</v>
      </c>
      <c r="AK7752" s="3">
        <v>4</v>
      </c>
      <c r="AL7752" s="3">
        <v>173988.533</v>
      </c>
    </row>
    <row r="7753" spans="31:38" x14ac:dyDescent="0.25">
      <c r="AE7753" s="3" t="str">
        <f t="shared" si="199"/>
        <v>RA_545_150_4_202425</v>
      </c>
      <c r="AF7753" s="3">
        <v>202425</v>
      </c>
      <c r="AG7753" s="3" t="s">
        <v>193</v>
      </c>
      <c r="AH7753" s="3">
        <v>545</v>
      </c>
      <c r="AI7753" s="3">
        <v>150</v>
      </c>
      <c r="AJ7753" s="3" t="s">
        <v>3461</v>
      </c>
      <c r="AK7753" s="3">
        <v>4</v>
      </c>
      <c r="AL7753" s="3">
        <v>176862.11653167289</v>
      </c>
    </row>
    <row r="7754" spans="31:38" x14ac:dyDescent="0.25">
      <c r="AE7754" s="3" t="str">
        <f t="shared" si="199"/>
        <v>RA_576_150_4_202425</v>
      </c>
      <c r="AF7754" s="3">
        <v>202425</v>
      </c>
      <c r="AG7754" s="3" t="s">
        <v>193</v>
      </c>
      <c r="AH7754" s="3">
        <v>576</v>
      </c>
      <c r="AI7754" s="3">
        <v>150</v>
      </c>
      <c r="AJ7754" s="3" t="s">
        <v>3461</v>
      </c>
      <c r="AK7754" s="3">
        <v>4</v>
      </c>
      <c r="AL7754" s="3">
        <v>9.3223206931725144E-12</v>
      </c>
    </row>
    <row r="7755" spans="31:38" x14ac:dyDescent="0.25">
      <c r="AE7755" s="3" t="str">
        <f t="shared" si="199"/>
        <v>RA_546_150_4_202425</v>
      </c>
      <c r="AF7755" s="3">
        <v>202425</v>
      </c>
      <c r="AG7755" s="3" t="s">
        <v>193</v>
      </c>
      <c r="AH7755" s="3">
        <v>546</v>
      </c>
      <c r="AI7755" s="3">
        <v>150</v>
      </c>
      <c r="AJ7755" s="3" t="s">
        <v>3461</v>
      </c>
      <c r="AK7755" s="3">
        <v>4</v>
      </c>
      <c r="AL7755" s="3">
        <v>224974.91486488766</v>
      </c>
    </row>
    <row r="7756" spans="31:38" x14ac:dyDescent="0.25">
      <c r="AE7756" s="3" t="str">
        <f t="shared" si="199"/>
        <v>RA_566_150_4_202425</v>
      </c>
      <c r="AF7756" s="3">
        <v>202425</v>
      </c>
      <c r="AG7756" s="3" t="s">
        <v>193</v>
      </c>
      <c r="AH7756" s="3">
        <v>566</v>
      </c>
      <c r="AI7756" s="3">
        <v>150</v>
      </c>
      <c r="AJ7756" s="3" t="s">
        <v>3461</v>
      </c>
      <c r="AK7756" s="3">
        <v>4</v>
      </c>
      <c r="AL7756" s="3">
        <v>204364.236</v>
      </c>
    </row>
    <row r="7757" spans="31:38" x14ac:dyDescent="0.25">
      <c r="AE7757" s="3" t="str">
        <f t="shared" si="199"/>
        <v>RA_568_150_4_202425</v>
      </c>
      <c r="AF7757" s="3">
        <v>202425</v>
      </c>
      <c r="AG7757" s="3" t="s">
        <v>193</v>
      </c>
      <c r="AH7757" s="3">
        <v>568</v>
      </c>
      <c r="AI7757" s="3">
        <v>150</v>
      </c>
      <c r="AJ7757" s="3" t="s">
        <v>3461</v>
      </c>
      <c r="AK7757" s="3">
        <v>4</v>
      </c>
      <c r="AL7757" s="3">
        <v>386961.29200000002</v>
      </c>
    </row>
    <row r="7758" spans="31:38" x14ac:dyDescent="0.25">
      <c r="AE7758" s="3" t="str">
        <f t="shared" si="199"/>
        <v>RA_586_150_4_202425</v>
      </c>
      <c r="AF7758" s="3">
        <v>202425</v>
      </c>
      <c r="AG7758" s="3" t="s">
        <v>193</v>
      </c>
      <c r="AH7758" s="3">
        <v>586</v>
      </c>
      <c r="AI7758" s="3">
        <v>150</v>
      </c>
      <c r="AJ7758" s="3" t="s">
        <v>3461</v>
      </c>
      <c r="AK7758" s="3">
        <v>4</v>
      </c>
      <c r="AL7758" s="3">
        <v>1922.0559999999996</v>
      </c>
    </row>
    <row r="7759" spans="31:38" x14ac:dyDescent="0.25">
      <c r="AE7759" s="3" t="str">
        <f t="shared" si="199"/>
        <v>RA_574_150_4_202425</v>
      </c>
      <c r="AF7759" s="3">
        <v>202425</v>
      </c>
      <c r="AG7759" s="3" t="s">
        <v>193</v>
      </c>
      <c r="AH7759" s="3">
        <v>574</v>
      </c>
      <c r="AI7759" s="3">
        <v>150</v>
      </c>
      <c r="AJ7759" s="3" t="s">
        <v>3461</v>
      </c>
      <c r="AK7759" s="3">
        <v>4</v>
      </c>
      <c r="AL7759" s="3">
        <v>-7.0485839387401938E-12</v>
      </c>
    </row>
    <row r="7760" spans="31:38" x14ac:dyDescent="0.25">
      <c r="AE7760" s="3" t="str">
        <f t="shared" si="199"/>
        <v>RA_582_150_4_202425</v>
      </c>
      <c r="AF7760" s="3">
        <v>202425</v>
      </c>
      <c r="AG7760" s="3" t="s">
        <v>193</v>
      </c>
      <c r="AH7760" s="3">
        <v>582</v>
      </c>
      <c r="AI7760" s="3">
        <v>150</v>
      </c>
      <c r="AJ7760" s="3" t="s">
        <v>3461</v>
      </c>
      <c r="AK7760" s="3">
        <v>4</v>
      </c>
      <c r="AL7760" s="3">
        <v>673</v>
      </c>
    </row>
    <row r="7761" spans="31:38" x14ac:dyDescent="0.25">
      <c r="AE7761" s="3" t="str">
        <f t="shared" si="199"/>
        <v>RA_544_150_4_202425</v>
      </c>
      <c r="AF7761" s="3">
        <v>202425</v>
      </c>
      <c r="AG7761" s="3" t="s">
        <v>193</v>
      </c>
      <c r="AH7761" s="3">
        <v>544</v>
      </c>
      <c r="AI7761" s="3">
        <v>150</v>
      </c>
      <c r="AJ7761" s="3" t="s">
        <v>3461</v>
      </c>
      <c r="AK7761" s="3">
        <v>4</v>
      </c>
      <c r="AL7761" s="3">
        <v>460490.82344083785</v>
      </c>
    </row>
    <row r="7762" spans="31:38" x14ac:dyDescent="0.25">
      <c r="AE7762" s="3" t="str">
        <f t="shared" si="199"/>
        <v>RA_584_150_4_202425</v>
      </c>
      <c r="AF7762" s="3">
        <v>202425</v>
      </c>
      <c r="AG7762" s="3" t="s">
        <v>193</v>
      </c>
      <c r="AH7762" s="3">
        <v>584</v>
      </c>
      <c r="AI7762" s="3">
        <v>150</v>
      </c>
      <c r="AJ7762" s="3" t="s">
        <v>3461</v>
      </c>
      <c r="AK7762" s="3">
        <v>4</v>
      </c>
      <c r="AL7762" s="3">
        <v>1295</v>
      </c>
    </row>
    <row r="7763" spans="31:38" x14ac:dyDescent="0.25">
      <c r="AE7763" s="3" t="str">
        <f t="shared" si="199"/>
        <v>RA_572_150_4_202425</v>
      </c>
      <c r="AF7763" s="3">
        <v>202425</v>
      </c>
      <c r="AG7763" s="3" t="s">
        <v>193</v>
      </c>
      <c r="AH7763" s="3">
        <v>572</v>
      </c>
      <c r="AI7763" s="3">
        <v>150</v>
      </c>
      <c r="AJ7763" s="3" t="s">
        <v>3461</v>
      </c>
      <c r="AK7763" s="3">
        <v>4</v>
      </c>
      <c r="AL7763" s="3">
        <v>5.6843418860808015E-12</v>
      </c>
    </row>
    <row r="7764" spans="31:38" x14ac:dyDescent="0.25">
      <c r="AE7764" s="3" t="str">
        <f t="shared" si="199"/>
        <v>RA_522_150_4_202425</v>
      </c>
      <c r="AF7764" s="3">
        <v>202425</v>
      </c>
      <c r="AG7764" s="3" t="s">
        <v>193</v>
      </c>
      <c r="AH7764" s="3">
        <v>522</v>
      </c>
      <c r="AI7764" s="3">
        <v>150</v>
      </c>
      <c r="AJ7764" s="3" t="s">
        <v>3461</v>
      </c>
      <c r="AK7764" s="3">
        <v>4</v>
      </c>
      <c r="AL7764" s="3">
        <v>310406.29448967625</v>
      </c>
    </row>
    <row r="7765" spans="31:38" x14ac:dyDescent="0.25">
      <c r="AE7765" s="3" t="str">
        <f t="shared" si="199"/>
        <v>RA_542_150_4_202425</v>
      </c>
      <c r="AF7765" s="3">
        <v>202425</v>
      </c>
      <c r="AG7765" s="3" t="s">
        <v>193</v>
      </c>
      <c r="AH7765" s="3">
        <v>542</v>
      </c>
      <c r="AI7765" s="3">
        <v>150</v>
      </c>
      <c r="AJ7765" s="3" t="s">
        <v>3461</v>
      </c>
      <c r="AK7765" s="3">
        <v>4</v>
      </c>
      <c r="AL7765" s="3">
        <v>155937.59499999991</v>
      </c>
    </row>
    <row r="7766" spans="31:38" x14ac:dyDescent="0.25">
      <c r="AE7766" s="3" t="str">
        <f t="shared" si="199"/>
        <v>RA_514_150_4_202425</v>
      </c>
      <c r="AF7766" s="3">
        <v>202425</v>
      </c>
      <c r="AG7766" s="3" t="s">
        <v>193</v>
      </c>
      <c r="AH7766" s="3">
        <v>514</v>
      </c>
      <c r="AI7766" s="3">
        <v>150</v>
      </c>
      <c r="AJ7766" s="3" t="s">
        <v>3461</v>
      </c>
      <c r="AK7766" s="3">
        <v>4</v>
      </c>
      <c r="AL7766" s="3">
        <v>352434.20000000007</v>
      </c>
    </row>
    <row r="7767" spans="31:38" x14ac:dyDescent="0.25">
      <c r="AE7767" s="3" t="str">
        <f t="shared" si="199"/>
        <v>RA_516_150_4_202425</v>
      </c>
      <c r="AF7767" s="3">
        <v>202425</v>
      </c>
      <c r="AG7767" s="3" t="s">
        <v>193</v>
      </c>
      <c r="AH7767" s="3">
        <v>516</v>
      </c>
      <c r="AI7767" s="3">
        <v>150</v>
      </c>
      <c r="AJ7767" s="3" t="s">
        <v>3461</v>
      </c>
      <c r="AK7767" s="3">
        <v>4</v>
      </c>
      <c r="AL7767" s="3">
        <v>287874.04659905902</v>
      </c>
    </row>
    <row r="7768" spans="31:38" x14ac:dyDescent="0.25">
      <c r="AE7768" s="3" t="str">
        <f t="shared" si="199"/>
        <v>RA_520_150_4_202425</v>
      </c>
      <c r="AF7768" s="3">
        <v>202425</v>
      </c>
      <c r="AG7768" s="3" t="s">
        <v>193</v>
      </c>
      <c r="AH7768" s="3">
        <v>520</v>
      </c>
      <c r="AI7768" s="3">
        <v>150</v>
      </c>
      <c r="AJ7768" s="3" t="s">
        <v>3461</v>
      </c>
      <c r="AK7768" s="3">
        <v>4</v>
      </c>
      <c r="AL7768" s="3">
        <v>358310.32700000005</v>
      </c>
    </row>
    <row r="7769" spans="31:38" x14ac:dyDescent="0.25">
      <c r="AE7769" s="3" t="str">
        <f t="shared" si="199"/>
        <v>RA_512_150_4_202425</v>
      </c>
      <c r="AF7769" s="3">
        <v>202425</v>
      </c>
      <c r="AG7769" s="3" t="s">
        <v>193</v>
      </c>
      <c r="AH7769" s="3">
        <v>512</v>
      </c>
      <c r="AI7769" s="3">
        <v>150</v>
      </c>
      <c r="AJ7769" s="3" t="s">
        <v>3461</v>
      </c>
      <c r="AK7769" s="3">
        <v>4</v>
      </c>
      <c r="AL7769" s="3">
        <v>180902.22300000009</v>
      </c>
    </row>
    <row r="7770" spans="31:38" x14ac:dyDescent="0.25">
      <c r="AE7770" s="3" t="str">
        <f t="shared" si="199"/>
        <v>RA_524_150_4_202425</v>
      </c>
      <c r="AF7770" s="3">
        <v>202425</v>
      </c>
      <c r="AG7770" s="3" t="s">
        <v>193</v>
      </c>
      <c r="AH7770" s="3">
        <v>524</v>
      </c>
      <c r="AI7770" s="3">
        <v>150</v>
      </c>
      <c r="AJ7770" s="3" t="s">
        <v>3461</v>
      </c>
      <c r="AK7770" s="3">
        <v>4</v>
      </c>
      <c r="AL7770" s="3">
        <v>339731.10252403666</v>
      </c>
    </row>
    <row r="7771" spans="31:38" x14ac:dyDescent="0.25">
      <c r="AE7771" s="3" t="str">
        <f t="shared" si="199"/>
        <v>RA_526_150_4_202425</v>
      </c>
      <c r="AF7771" s="3">
        <v>202425</v>
      </c>
      <c r="AG7771" s="3" t="s">
        <v>193</v>
      </c>
      <c r="AH7771" s="3">
        <v>526</v>
      </c>
      <c r="AI7771" s="3">
        <v>150</v>
      </c>
      <c r="AJ7771" s="3" t="s">
        <v>3461</v>
      </c>
      <c r="AK7771" s="3">
        <v>4</v>
      </c>
      <c r="AL7771" s="3">
        <v>200669.89046156793</v>
      </c>
    </row>
    <row r="7772" spans="31:38" x14ac:dyDescent="0.25">
      <c r="AE7772" s="3" t="str">
        <f t="shared" si="199"/>
        <v>RA_528_150_4_202425</v>
      </c>
      <c r="AF7772" s="3">
        <v>202425</v>
      </c>
      <c r="AG7772" s="3" t="s">
        <v>193</v>
      </c>
      <c r="AH7772" s="3">
        <v>528</v>
      </c>
      <c r="AI7772" s="3">
        <v>150</v>
      </c>
      <c r="AJ7772" s="3" t="s">
        <v>3461</v>
      </c>
      <c r="AK7772" s="3">
        <v>4</v>
      </c>
      <c r="AL7772" s="3">
        <v>311626.82199999999</v>
      </c>
    </row>
    <row r="7773" spans="31:38" x14ac:dyDescent="0.25">
      <c r="AE7773" s="3" t="str">
        <f t="shared" si="199"/>
        <v>RA_530_150_4_202425</v>
      </c>
      <c r="AF7773" s="3">
        <v>202425</v>
      </c>
      <c r="AG7773" s="3" t="s">
        <v>193</v>
      </c>
      <c r="AH7773" s="3">
        <v>530</v>
      </c>
      <c r="AI7773" s="3">
        <v>150</v>
      </c>
      <c r="AJ7773" s="3" t="s">
        <v>3461</v>
      </c>
      <c r="AK7773" s="3">
        <v>4</v>
      </c>
      <c r="AL7773" s="3">
        <v>487136.35500000016</v>
      </c>
    </row>
    <row r="7774" spans="31:38" x14ac:dyDescent="0.25">
      <c r="AE7774" s="3" t="str">
        <f t="shared" si="199"/>
        <v>RA_532_150_4_202425</v>
      </c>
      <c r="AF7774" s="3">
        <v>202425</v>
      </c>
      <c r="AG7774" s="3" t="s">
        <v>193</v>
      </c>
      <c r="AH7774" s="3">
        <v>532</v>
      </c>
      <c r="AI7774" s="3">
        <v>150</v>
      </c>
      <c r="AJ7774" s="3" t="s">
        <v>3461</v>
      </c>
      <c r="AK7774" s="3">
        <v>4</v>
      </c>
      <c r="AL7774" s="3">
        <v>572833.98600000015</v>
      </c>
    </row>
    <row r="7775" spans="31:38" x14ac:dyDescent="0.25">
      <c r="AE7775" s="3" t="str">
        <f t="shared" si="199"/>
        <v>RA_534_150_4_202425</v>
      </c>
      <c r="AF7775" s="3">
        <v>202425</v>
      </c>
      <c r="AG7775" s="3" t="s">
        <v>193</v>
      </c>
      <c r="AH7775" s="3">
        <v>534</v>
      </c>
      <c r="AI7775" s="3">
        <v>150</v>
      </c>
      <c r="AJ7775" s="3" t="s">
        <v>3461</v>
      </c>
      <c r="AK7775" s="3">
        <v>4</v>
      </c>
      <c r="AL7775" s="3">
        <v>355310.22899999993</v>
      </c>
    </row>
    <row r="7776" spans="31:38" x14ac:dyDescent="0.25">
      <c r="AE7776" s="3" t="str">
        <f t="shared" si="199"/>
        <v>RA_536_150_4_202425</v>
      </c>
      <c r="AF7776" s="3">
        <v>202425</v>
      </c>
      <c r="AG7776" s="3" t="s">
        <v>193</v>
      </c>
      <c r="AH7776" s="3">
        <v>536</v>
      </c>
      <c r="AI7776" s="3">
        <v>150</v>
      </c>
      <c r="AJ7776" s="3" t="s">
        <v>3461</v>
      </c>
      <c r="AK7776" s="3">
        <v>4</v>
      </c>
      <c r="AL7776" s="3">
        <v>370183.85800000007</v>
      </c>
    </row>
    <row r="7777" spans="31:38" x14ac:dyDescent="0.25">
      <c r="AE7777" s="3" t="str">
        <f t="shared" si="199"/>
        <v>RA_538_150_4_202425</v>
      </c>
      <c r="AF7777" s="3">
        <v>202425</v>
      </c>
      <c r="AG7777" s="3" t="s">
        <v>193</v>
      </c>
      <c r="AH7777" s="3">
        <v>538</v>
      </c>
      <c r="AI7777" s="3">
        <v>150</v>
      </c>
      <c r="AJ7777" s="3" t="s">
        <v>3461</v>
      </c>
      <c r="AK7777" s="3">
        <v>4</v>
      </c>
      <c r="AL7777" s="3">
        <v>310332.49805910111</v>
      </c>
    </row>
    <row r="7778" spans="31:38" x14ac:dyDescent="0.25">
      <c r="AE7778" s="3" t="str">
        <f t="shared" si="199"/>
        <v>RA_540_150_4_202425</v>
      </c>
      <c r="AF7778" s="3">
        <v>202425</v>
      </c>
      <c r="AG7778" s="3" t="s">
        <v>193</v>
      </c>
      <c r="AH7778" s="3">
        <v>540</v>
      </c>
      <c r="AI7778" s="3">
        <v>150</v>
      </c>
      <c r="AJ7778" s="3" t="s">
        <v>3461</v>
      </c>
      <c r="AK7778" s="3">
        <v>4</v>
      </c>
      <c r="AL7778" s="3">
        <v>653658.69099999999</v>
      </c>
    </row>
    <row r="7779" spans="31:38" x14ac:dyDescent="0.25">
      <c r="AE7779" s="3" t="str">
        <f t="shared" si="199"/>
        <v>RA_518_150_4_202425</v>
      </c>
      <c r="AF7779" s="3">
        <v>202425</v>
      </c>
      <c r="AG7779" s="3" t="s">
        <v>193</v>
      </c>
      <c r="AH7779" s="3">
        <v>518</v>
      </c>
      <c r="AI7779" s="3">
        <v>150</v>
      </c>
      <c r="AJ7779" s="3" t="s">
        <v>3461</v>
      </c>
      <c r="AK7779" s="3">
        <v>4</v>
      </c>
      <c r="AL7779" s="3">
        <v>262054.22700000001</v>
      </c>
    </row>
    <row r="7780" spans="31:38" x14ac:dyDescent="0.25">
      <c r="AE7780" s="3" t="str">
        <f t="shared" si="199"/>
        <v>RA_582_150_4_202526</v>
      </c>
      <c r="AF7780" s="3">
        <v>202526</v>
      </c>
      <c r="AG7780" s="3" t="s">
        <v>193</v>
      </c>
      <c r="AH7780" s="3">
        <v>582</v>
      </c>
      <c r="AI7780" s="3">
        <v>150</v>
      </c>
      <c r="AJ7780" s="3" t="s">
        <v>3461</v>
      </c>
      <c r="AK7780" s="3">
        <v>4</v>
      </c>
      <c r="AL7780" s="3">
        <v>787.63999999999987</v>
      </c>
    </row>
    <row r="7781" spans="31:38" x14ac:dyDescent="0.25">
      <c r="AE7781" s="3" t="str">
        <f t="shared" si="199"/>
        <v>RA_546_150_4_202526</v>
      </c>
      <c r="AF7781" s="3">
        <v>202526</v>
      </c>
      <c r="AG7781" s="3" t="s">
        <v>193</v>
      </c>
      <c r="AH7781" s="3">
        <v>546</v>
      </c>
      <c r="AI7781" s="3">
        <v>150</v>
      </c>
      <c r="AJ7781" s="3" t="s">
        <v>3461</v>
      </c>
      <c r="AK7781" s="3">
        <v>4</v>
      </c>
      <c r="AL7781" s="3">
        <v>240620.73461340085</v>
      </c>
    </row>
    <row r="7782" spans="31:38" x14ac:dyDescent="0.25">
      <c r="AE7782" s="3" t="str">
        <f t="shared" si="199"/>
        <v>RA_548_150_4_202526</v>
      </c>
      <c r="AF7782" s="3">
        <v>202526</v>
      </c>
      <c r="AG7782" s="3" t="s">
        <v>193</v>
      </c>
      <c r="AH7782" s="3">
        <v>548</v>
      </c>
      <c r="AI7782" s="3">
        <v>150</v>
      </c>
      <c r="AJ7782" s="3" t="s">
        <v>3461</v>
      </c>
      <c r="AK7782" s="3">
        <v>4</v>
      </c>
      <c r="AL7782" s="3">
        <v>216739.44600999996</v>
      </c>
    </row>
    <row r="7783" spans="31:38" x14ac:dyDescent="0.25">
      <c r="AE7783" s="3" t="str">
        <f t="shared" si="199"/>
        <v>RA_550_150_4_202526</v>
      </c>
      <c r="AF7783" s="3">
        <v>202526</v>
      </c>
      <c r="AG7783" s="3" t="s">
        <v>193</v>
      </c>
      <c r="AH7783" s="3">
        <v>550</v>
      </c>
      <c r="AI7783" s="3">
        <v>150</v>
      </c>
      <c r="AJ7783" s="3" t="s">
        <v>3461</v>
      </c>
      <c r="AK7783" s="3">
        <v>4</v>
      </c>
      <c r="AL7783" s="3">
        <v>415042.26200000016</v>
      </c>
    </row>
    <row r="7784" spans="31:38" x14ac:dyDescent="0.25">
      <c r="AE7784" s="3" t="str">
        <f t="shared" si="199"/>
        <v>RA_552_150_4_202526</v>
      </c>
      <c r="AF7784" s="3">
        <v>202526</v>
      </c>
      <c r="AG7784" s="3" t="s">
        <v>193</v>
      </c>
      <c r="AH7784" s="3">
        <v>552</v>
      </c>
      <c r="AI7784" s="3">
        <v>150</v>
      </c>
      <c r="AJ7784" s="3" t="s">
        <v>3461</v>
      </c>
      <c r="AK7784" s="3">
        <v>4</v>
      </c>
      <c r="AL7784" s="3">
        <v>868506.58720000018</v>
      </c>
    </row>
    <row r="7785" spans="31:38" x14ac:dyDescent="0.25">
      <c r="AE7785" s="3" t="str">
        <f t="shared" si="199"/>
        <v>RA_562_150_4_202526</v>
      </c>
      <c r="AF7785" s="3">
        <v>202526</v>
      </c>
      <c r="AG7785" s="3" t="s">
        <v>193</v>
      </c>
      <c r="AH7785" s="3">
        <v>562</v>
      </c>
      <c r="AI7785" s="3">
        <v>150</v>
      </c>
      <c r="AJ7785" s="3" t="s">
        <v>3461</v>
      </c>
      <c r="AK7785" s="3">
        <v>4</v>
      </c>
      <c r="AL7785" s="3">
        <v>155516.7182</v>
      </c>
    </row>
    <row r="7786" spans="31:38" x14ac:dyDescent="0.25">
      <c r="AE7786" s="3" t="str">
        <f t="shared" si="199"/>
        <v>RA_564_150_4_202526</v>
      </c>
      <c r="AF7786" s="3">
        <v>202526</v>
      </c>
      <c r="AG7786" s="3" t="s">
        <v>193</v>
      </c>
      <c r="AH7786" s="3">
        <v>564</v>
      </c>
      <c r="AI7786" s="3">
        <v>150</v>
      </c>
      <c r="AJ7786" s="3" t="s">
        <v>3461</v>
      </c>
      <c r="AK7786" s="3">
        <v>4</v>
      </c>
      <c r="AL7786" s="3">
        <v>186342.31699999995</v>
      </c>
    </row>
    <row r="7787" spans="31:38" x14ac:dyDescent="0.25">
      <c r="AE7787" s="3" t="str">
        <f t="shared" si="199"/>
        <v>RA_566_150_4_202526</v>
      </c>
      <c r="AF7787" s="3">
        <v>202526</v>
      </c>
      <c r="AG7787" s="3" t="s">
        <v>193</v>
      </c>
      <c r="AH7787" s="3">
        <v>566</v>
      </c>
      <c r="AI7787" s="3">
        <v>150</v>
      </c>
      <c r="AJ7787" s="3" t="s">
        <v>3461</v>
      </c>
      <c r="AK7787" s="3">
        <v>4</v>
      </c>
      <c r="AL7787" s="3">
        <v>214979.12800000003</v>
      </c>
    </row>
    <row r="7788" spans="31:38" x14ac:dyDescent="0.25">
      <c r="AE7788" s="3" t="str">
        <f t="shared" si="199"/>
        <v>RA_568_150_4_202526</v>
      </c>
      <c r="AF7788" s="3">
        <v>202526</v>
      </c>
      <c r="AG7788" s="3" t="s">
        <v>193</v>
      </c>
      <c r="AH7788" s="3">
        <v>568</v>
      </c>
      <c r="AI7788" s="3">
        <v>150</v>
      </c>
      <c r="AJ7788" s="3" t="s">
        <v>3461</v>
      </c>
      <c r="AK7788" s="3">
        <v>4</v>
      </c>
      <c r="AL7788" s="3">
        <v>410124.24499999994</v>
      </c>
    </row>
    <row r="7789" spans="31:38" x14ac:dyDescent="0.25">
      <c r="AE7789" s="3" t="str">
        <f t="shared" si="199"/>
        <v>RA_572_150_4_202526</v>
      </c>
      <c r="AF7789" s="3">
        <v>202526</v>
      </c>
      <c r="AG7789" s="3" t="s">
        <v>193</v>
      </c>
      <c r="AH7789" s="3">
        <v>572</v>
      </c>
      <c r="AI7789" s="3">
        <v>150</v>
      </c>
      <c r="AJ7789" s="3" t="s">
        <v>3461</v>
      </c>
      <c r="AK7789" s="3">
        <v>4</v>
      </c>
      <c r="AL7789" s="3">
        <v>0</v>
      </c>
    </row>
    <row r="7790" spans="31:38" x14ac:dyDescent="0.25">
      <c r="AE7790" s="3" t="str">
        <f t="shared" si="199"/>
        <v>RA_576_150_4_202526</v>
      </c>
      <c r="AF7790" s="3">
        <v>202526</v>
      </c>
      <c r="AG7790" s="3" t="s">
        <v>193</v>
      </c>
      <c r="AH7790" s="3">
        <v>576</v>
      </c>
      <c r="AI7790" s="3">
        <v>150</v>
      </c>
      <c r="AJ7790" s="3" t="s">
        <v>3461</v>
      </c>
      <c r="AK7790" s="3">
        <v>4</v>
      </c>
      <c r="AL7790" s="3">
        <v>2.3639995265511971E-4</v>
      </c>
    </row>
    <row r="7791" spans="31:38" x14ac:dyDescent="0.25">
      <c r="AE7791" s="3" t="str">
        <f t="shared" si="199"/>
        <v>RA_584_150_4_202526</v>
      </c>
      <c r="AF7791" s="3">
        <v>202526</v>
      </c>
      <c r="AG7791" s="3" t="s">
        <v>193</v>
      </c>
      <c r="AH7791" s="3">
        <v>584</v>
      </c>
      <c r="AI7791" s="3">
        <v>150</v>
      </c>
      <c r="AJ7791" s="3" t="s">
        <v>3461</v>
      </c>
      <c r="AK7791" s="3">
        <v>4</v>
      </c>
      <c r="AL7791" s="3">
        <v>1269</v>
      </c>
    </row>
    <row r="7792" spans="31:38" x14ac:dyDescent="0.25">
      <c r="AE7792" s="3" t="str">
        <f t="shared" si="199"/>
        <v>RA_544_150_4_202526</v>
      </c>
      <c r="AF7792" s="3">
        <v>202526</v>
      </c>
      <c r="AG7792" s="3" t="s">
        <v>193</v>
      </c>
      <c r="AH7792" s="3">
        <v>544</v>
      </c>
      <c r="AI7792" s="3">
        <v>150</v>
      </c>
      <c r="AJ7792" s="3" t="s">
        <v>3461</v>
      </c>
      <c r="AK7792" s="3">
        <v>4</v>
      </c>
      <c r="AL7792" s="3">
        <v>473094.32770834712</v>
      </c>
    </row>
    <row r="7793" spans="31:38" x14ac:dyDescent="0.25">
      <c r="AE7793" s="3" t="str">
        <f t="shared" si="199"/>
        <v>RA_542_150_4_202526</v>
      </c>
      <c r="AF7793" s="3">
        <v>202526</v>
      </c>
      <c r="AG7793" s="3" t="s">
        <v>193</v>
      </c>
      <c r="AH7793" s="3">
        <v>542</v>
      </c>
      <c r="AI7793" s="3">
        <v>150</v>
      </c>
      <c r="AJ7793" s="3" t="s">
        <v>3461</v>
      </c>
      <c r="AK7793" s="3">
        <v>4</v>
      </c>
      <c r="AL7793" s="3">
        <v>166283.01487000007</v>
      </c>
    </row>
    <row r="7794" spans="31:38" x14ac:dyDescent="0.25">
      <c r="AE7794" s="3" t="str">
        <f t="shared" si="199"/>
        <v>RA_574_150_4_202526</v>
      </c>
      <c r="AF7794" s="3">
        <v>202526</v>
      </c>
      <c r="AG7794" s="3" t="s">
        <v>193</v>
      </c>
      <c r="AH7794" s="3">
        <v>574</v>
      </c>
      <c r="AI7794" s="3">
        <v>150</v>
      </c>
      <c r="AJ7794" s="3" t="s">
        <v>3461</v>
      </c>
      <c r="AK7794" s="3">
        <v>4</v>
      </c>
      <c r="AL7794" s="3">
        <v>0</v>
      </c>
    </row>
    <row r="7795" spans="31:38" x14ac:dyDescent="0.25">
      <c r="AE7795" s="3" t="str">
        <f t="shared" si="199"/>
        <v>RA_522_150_4_202526</v>
      </c>
      <c r="AF7795" s="3">
        <v>202526</v>
      </c>
      <c r="AG7795" s="3" t="s">
        <v>193</v>
      </c>
      <c r="AH7795" s="3">
        <v>522</v>
      </c>
      <c r="AI7795" s="3">
        <v>150</v>
      </c>
      <c r="AJ7795" s="3" t="s">
        <v>3461</v>
      </c>
      <c r="AK7795" s="3">
        <v>4</v>
      </c>
      <c r="AL7795" s="3">
        <v>334983.07400000014</v>
      </c>
    </row>
    <row r="7796" spans="31:38" x14ac:dyDescent="0.25">
      <c r="AE7796" s="3" t="str">
        <f t="shared" si="199"/>
        <v>RA_512_150_4_202526</v>
      </c>
      <c r="AF7796" s="3">
        <v>202526</v>
      </c>
      <c r="AG7796" s="3" t="s">
        <v>193</v>
      </c>
      <c r="AH7796" s="3">
        <v>512</v>
      </c>
      <c r="AI7796" s="3">
        <v>150</v>
      </c>
      <c r="AJ7796" s="3" t="s">
        <v>3461</v>
      </c>
      <c r="AK7796" s="3">
        <v>4</v>
      </c>
      <c r="AL7796" s="3">
        <v>192648.53920000003</v>
      </c>
    </row>
    <row r="7797" spans="31:38" x14ac:dyDescent="0.25">
      <c r="AE7797" s="3" t="str">
        <f t="shared" si="199"/>
        <v>RA_545_150_4_202526</v>
      </c>
      <c r="AF7797" s="3">
        <v>202526</v>
      </c>
      <c r="AG7797" s="3" t="s">
        <v>193</v>
      </c>
      <c r="AH7797" s="3">
        <v>545</v>
      </c>
      <c r="AI7797" s="3">
        <v>150</v>
      </c>
      <c r="AJ7797" s="3" t="s">
        <v>3461</v>
      </c>
      <c r="AK7797" s="3">
        <v>4</v>
      </c>
      <c r="AL7797" s="3">
        <v>188006.31800000006</v>
      </c>
    </row>
    <row r="7798" spans="31:38" x14ac:dyDescent="0.25">
      <c r="AE7798" s="3" t="str">
        <f t="shared" si="199"/>
        <v>RA_586_150_4_202526</v>
      </c>
      <c r="AF7798" s="3">
        <v>202526</v>
      </c>
      <c r="AG7798" s="3" t="s">
        <v>193</v>
      </c>
      <c r="AH7798" s="3">
        <v>586</v>
      </c>
      <c r="AI7798" s="3">
        <v>150</v>
      </c>
      <c r="AJ7798" s="3" t="s">
        <v>3461</v>
      </c>
      <c r="AK7798" s="3">
        <v>4</v>
      </c>
      <c r="AL7798" s="3">
        <v>2455.6649999999972</v>
      </c>
    </row>
    <row r="7799" spans="31:38" x14ac:dyDescent="0.25">
      <c r="AE7799" s="3" t="str">
        <f t="shared" si="199"/>
        <v>RA_516_150_4_202526</v>
      </c>
      <c r="AF7799" s="3">
        <v>202526</v>
      </c>
      <c r="AG7799" s="3" t="s">
        <v>193</v>
      </c>
      <c r="AH7799" s="3">
        <v>516</v>
      </c>
      <c r="AI7799" s="3">
        <v>150</v>
      </c>
      <c r="AJ7799" s="3" t="s">
        <v>3461</v>
      </c>
      <c r="AK7799" s="3">
        <v>4</v>
      </c>
      <c r="AL7799" s="3">
        <v>313655.96799999988</v>
      </c>
    </row>
    <row r="7800" spans="31:38" x14ac:dyDescent="0.25">
      <c r="AE7800" s="3" t="str">
        <f t="shared" si="199"/>
        <v>RA_520_150_4_202526</v>
      </c>
      <c r="AF7800" s="3">
        <v>202526</v>
      </c>
      <c r="AG7800" s="3" t="s">
        <v>193</v>
      </c>
      <c r="AH7800" s="3">
        <v>520</v>
      </c>
      <c r="AI7800" s="3">
        <v>150</v>
      </c>
      <c r="AJ7800" s="3" t="s">
        <v>3461</v>
      </c>
      <c r="AK7800" s="3">
        <v>4</v>
      </c>
      <c r="AL7800" s="3">
        <v>384773.11484003736</v>
      </c>
    </row>
    <row r="7801" spans="31:38" x14ac:dyDescent="0.25">
      <c r="AE7801" s="3" t="str">
        <f t="shared" si="199"/>
        <v>RA_514_150_4_202526</v>
      </c>
      <c r="AF7801" s="3">
        <v>202526</v>
      </c>
      <c r="AG7801" s="3" t="s">
        <v>193</v>
      </c>
      <c r="AH7801" s="3">
        <v>514</v>
      </c>
      <c r="AI7801" s="3">
        <v>150</v>
      </c>
      <c r="AJ7801" s="3" t="s">
        <v>3461</v>
      </c>
      <c r="AK7801" s="3">
        <v>4</v>
      </c>
      <c r="AL7801" s="3">
        <v>360030.29100000008</v>
      </c>
    </row>
    <row r="7802" spans="31:38" x14ac:dyDescent="0.25">
      <c r="AE7802" s="3" t="str">
        <f t="shared" si="199"/>
        <v>RA_524_150_4_202526</v>
      </c>
      <c r="AF7802" s="3">
        <v>202526</v>
      </c>
      <c r="AG7802" s="3" t="s">
        <v>193</v>
      </c>
      <c r="AH7802" s="3">
        <v>524</v>
      </c>
      <c r="AI7802" s="3">
        <v>150</v>
      </c>
      <c r="AJ7802" s="3" t="s">
        <v>3461</v>
      </c>
      <c r="AK7802" s="3">
        <v>4</v>
      </c>
      <c r="AL7802" s="3">
        <v>372323.40900019562</v>
      </c>
    </row>
    <row r="7803" spans="31:38" x14ac:dyDescent="0.25">
      <c r="AE7803" s="3" t="str">
        <f t="shared" si="199"/>
        <v>RA_526_150_4_202526</v>
      </c>
      <c r="AF7803" s="3">
        <v>202526</v>
      </c>
      <c r="AG7803" s="3" t="s">
        <v>193</v>
      </c>
      <c r="AH7803" s="3">
        <v>526</v>
      </c>
      <c r="AI7803" s="3">
        <v>150</v>
      </c>
      <c r="AJ7803" s="3" t="s">
        <v>3461</v>
      </c>
      <c r="AK7803" s="3">
        <v>4</v>
      </c>
      <c r="AL7803" s="3">
        <v>212046.33400000003</v>
      </c>
    </row>
    <row r="7804" spans="31:38" x14ac:dyDescent="0.25">
      <c r="AE7804" s="3" t="str">
        <f t="shared" si="199"/>
        <v>RA_528_150_4_202526</v>
      </c>
      <c r="AF7804" s="3">
        <v>202526</v>
      </c>
      <c r="AG7804" s="3" t="s">
        <v>193</v>
      </c>
      <c r="AH7804" s="3">
        <v>528</v>
      </c>
      <c r="AI7804" s="3">
        <v>150</v>
      </c>
      <c r="AJ7804" s="3" t="s">
        <v>3461</v>
      </c>
      <c r="AK7804" s="3">
        <v>4</v>
      </c>
      <c r="AL7804" s="3">
        <v>329093.83500000002</v>
      </c>
    </row>
    <row r="7805" spans="31:38" x14ac:dyDescent="0.25">
      <c r="AE7805" s="3" t="str">
        <f t="shared" si="199"/>
        <v>RA_530_150_4_202526</v>
      </c>
      <c r="AF7805" s="3">
        <v>202526</v>
      </c>
      <c r="AG7805" s="3" t="s">
        <v>193</v>
      </c>
      <c r="AH7805" s="3">
        <v>530</v>
      </c>
      <c r="AI7805" s="3">
        <v>150</v>
      </c>
      <c r="AJ7805" s="3" t="s">
        <v>3461</v>
      </c>
      <c r="AK7805" s="3">
        <v>4</v>
      </c>
      <c r="AL7805" s="3">
        <v>513601.76499999978</v>
      </c>
    </row>
    <row r="7806" spans="31:38" x14ac:dyDescent="0.25">
      <c r="AE7806" s="3" t="str">
        <f t="shared" si="199"/>
        <v>RA_532_150_4_202526</v>
      </c>
      <c r="AF7806" s="3">
        <v>202526</v>
      </c>
      <c r="AG7806" s="3" t="s">
        <v>193</v>
      </c>
      <c r="AH7806" s="3">
        <v>532</v>
      </c>
      <c r="AI7806" s="3">
        <v>150</v>
      </c>
      <c r="AJ7806" s="3" t="s">
        <v>3461</v>
      </c>
      <c r="AK7806" s="3">
        <v>4</v>
      </c>
      <c r="AL7806" s="3">
        <v>610852.41000000015</v>
      </c>
    </row>
    <row r="7807" spans="31:38" x14ac:dyDescent="0.25">
      <c r="AE7807" s="3" t="str">
        <f t="shared" si="199"/>
        <v>RA_534_150_4_202526</v>
      </c>
      <c r="AF7807" s="3">
        <v>202526</v>
      </c>
      <c r="AG7807" s="3" t="s">
        <v>193</v>
      </c>
      <c r="AH7807" s="3">
        <v>534</v>
      </c>
      <c r="AI7807" s="3">
        <v>150</v>
      </c>
      <c r="AJ7807" s="3" t="s">
        <v>3461</v>
      </c>
      <c r="AK7807" s="3">
        <v>4</v>
      </c>
      <c r="AL7807" s="3">
        <v>391181.8189999999</v>
      </c>
    </row>
    <row r="7808" spans="31:38" x14ac:dyDescent="0.25">
      <c r="AE7808" s="3" t="str">
        <f t="shared" si="199"/>
        <v>RA_536_150_4_202526</v>
      </c>
      <c r="AF7808" s="3">
        <v>202526</v>
      </c>
      <c r="AG7808" s="3" t="s">
        <v>193</v>
      </c>
      <c r="AH7808" s="3">
        <v>536</v>
      </c>
      <c r="AI7808" s="3">
        <v>150</v>
      </c>
      <c r="AJ7808" s="3" t="s">
        <v>3461</v>
      </c>
      <c r="AK7808" s="3">
        <v>4</v>
      </c>
      <c r="AL7808" s="3">
        <v>390086.79099999997</v>
      </c>
    </row>
    <row r="7809" spans="31:38" x14ac:dyDescent="0.25">
      <c r="AE7809" s="3" t="str">
        <f t="shared" si="199"/>
        <v>RA_538_150_4_202526</v>
      </c>
      <c r="AF7809" s="3">
        <v>202526</v>
      </c>
      <c r="AG7809" s="3" t="s">
        <v>193</v>
      </c>
      <c r="AH7809" s="3">
        <v>538</v>
      </c>
      <c r="AI7809" s="3">
        <v>150</v>
      </c>
      <c r="AJ7809" s="3" t="s">
        <v>3461</v>
      </c>
      <c r="AK7809" s="3">
        <v>4</v>
      </c>
      <c r="AL7809" s="3">
        <v>330856.68485044932</v>
      </c>
    </row>
    <row r="7810" spans="31:38" x14ac:dyDescent="0.25">
      <c r="AE7810" s="3" t="str">
        <f t="shared" si="199"/>
        <v>RA_540_150_4_202526</v>
      </c>
      <c r="AF7810" s="3">
        <v>202526</v>
      </c>
      <c r="AG7810" s="3" t="s">
        <v>193</v>
      </c>
      <c r="AH7810" s="3">
        <v>540</v>
      </c>
      <c r="AI7810" s="3">
        <v>150</v>
      </c>
      <c r="AJ7810" s="3" t="s">
        <v>3461</v>
      </c>
      <c r="AK7810" s="3">
        <v>4</v>
      </c>
      <c r="AL7810" s="3">
        <v>684386.62900000019</v>
      </c>
    </row>
    <row r="7811" spans="31:38" x14ac:dyDescent="0.25">
      <c r="AE7811" s="3" t="str">
        <f t="shared" si="199"/>
        <v>RA_518_150_4_202526</v>
      </c>
      <c r="AF7811" s="3">
        <v>202526</v>
      </c>
      <c r="AG7811" s="3" t="s">
        <v>193</v>
      </c>
      <c r="AH7811" s="3">
        <v>518</v>
      </c>
      <c r="AI7811" s="3">
        <v>150</v>
      </c>
      <c r="AJ7811" s="3" t="s">
        <v>3461</v>
      </c>
      <c r="AK7811" s="3">
        <v>4</v>
      </c>
      <c r="AL7811" s="3">
        <v>281804.79308160924</v>
      </c>
    </row>
    <row r="7812" spans="31:38" x14ac:dyDescent="0.25">
      <c r="AE7812" s="3" t="str">
        <f t="shared" ref="AE7812:AE7875" si="200">AG7812&amp;"_"&amp;AH7812&amp;"_"&amp;AI7812&amp;"_"&amp;AK7812&amp;"_"&amp;AF7812</f>
        <v>RA_566_151_4_202425</v>
      </c>
      <c r="AF7812" s="3">
        <v>202425</v>
      </c>
      <c r="AG7812" s="3" t="s">
        <v>193</v>
      </c>
      <c r="AH7812" s="3">
        <v>566</v>
      </c>
      <c r="AI7812" s="3">
        <v>151</v>
      </c>
      <c r="AJ7812" s="3" t="s">
        <v>1608</v>
      </c>
      <c r="AK7812" s="3">
        <v>4</v>
      </c>
      <c r="AL7812" s="3">
        <v>0</v>
      </c>
    </row>
    <row r="7813" spans="31:38" x14ac:dyDescent="0.25">
      <c r="AE7813" s="3" t="str">
        <f t="shared" si="200"/>
        <v>RA_546_151_4_202425</v>
      </c>
      <c r="AF7813" s="3">
        <v>202425</v>
      </c>
      <c r="AG7813" s="3" t="s">
        <v>193</v>
      </c>
      <c r="AH7813" s="3">
        <v>546</v>
      </c>
      <c r="AI7813" s="3">
        <v>151</v>
      </c>
      <c r="AJ7813" s="3" t="s">
        <v>1608</v>
      </c>
      <c r="AK7813" s="3">
        <v>4</v>
      </c>
      <c r="AL7813" s="3">
        <v>0</v>
      </c>
    </row>
    <row r="7814" spans="31:38" x14ac:dyDescent="0.25">
      <c r="AE7814" s="3" t="str">
        <f t="shared" si="200"/>
        <v>RA_548_151_4_202425</v>
      </c>
      <c r="AF7814" s="3">
        <v>202425</v>
      </c>
      <c r="AG7814" s="3" t="s">
        <v>193</v>
      </c>
      <c r="AH7814" s="3">
        <v>548</v>
      </c>
      <c r="AI7814" s="3">
        <v>151</v>
      </c>
      <c r="AJ7814" s="3" t="s">
        <v>1608</v>
      </c>
      <c r="AK7814" s="3">
        <v>4</v>
      </c>
      <c r="AL7814" s="3">
        <v>-6</v>
      </c>
    </row>
    <row r="7815" spans="31:38" x14ac:dyDescent="0.25">
      <c r="AE7815" s="3" t="str">
        <f t="shared" si="200"/>
        <v>RA_550_151_4_202425</v>
      </c>
      <c r="AF7815" s="3">
        <v>202425</v>
      </c>
      <c r="AG7815" s="3" t="s">
        <v>193</v>
      </c>
      <c r="AH7815" s="3">
        <v>550</v>
      </c>
      <c r="AI7815" s="3">
        <v>151</v>
      </c>
      <c r="AJ7815" s="3" t="s">
        <v>1608</v>
      </c>
      <c r="AK7815" s="3">
        <v>4</v>
      </c>
      <c r="AL7815" s="3">
        <v>0.80500000000000005</v>
      </c>
    </row>
    <row r="7816" spans="31:38" x14ac:dyDescent="0.25">
      <c r="AE7816" s="3" t="str">
        <f t="shared" si="200"/>
        <v>RA_552_151_4_202425</v>
      </c>
      <c r="AF7816" s="3">
        <v>202425</v>
      </c>
      <c r="AG7816" s="3" t="s">
        <v>193</v>
      </c>
      <c r="AH7816" s="3">
        <v>552</v>
      </c>
      <c r="AI7816" s="3">
        <v>151</v>
      </c>
      <c r="AJ7816" s="3" t="s">
        <v>1608</v>
      </c>
      <c r="AK7816" s="3">
        <v>4</v>
      </c>
      <c r="AL7816" s="3">
        <v>0</v>
      </c>
    </row>
    <row r="7817" spans="31:38" x14ac:dyDescent="0.25">
      <c r="AE7817" s="3" t="str">
        <f t="shared" si="200"/>
        <v>RA_562_151_4_202425</v>
      </c>
      <c r="AF7817" s="3">
        <v>202425</v>
      </c>
      <c r="AG7817" s="3" t="s">
        <v>193</v>
      </c>
      <c r="AH7817" s="3">
        <v>562</v>
      </c>
      <c r="AI7817" s="3">
        <v>151</v>
      </c>
      <c r="AJ7817" s="3" t="s">
        <v>1608</v>
      </c>
      <c r="AK7817" s="3">
        <v>4</v>
      </c>
      <c r="AL7817" s="3">
        <v>2E-3</v>
      </c>
    </row>
    <row r="7818" spans="31:38" x14ac:dyDescent="0.25">
      <c r="AE7818" s="3" t="str">
        <f t="shared" si="200"/>
        <v>RA_564_151_4_202425</v>
      </c>
      <c r="AF7818" s="3">
        <v>202425</v>
      </c>
      <c r="AG7818" s="3" t="s">
        <v>193</v>
      </c>
      <c r="AH7818" s="3">
        <v>564</v>
      </c>
      <c r="AI7818" s="3">
        <v>151</v>
      </c>
      <c r="AJ7818" s="3" t="s">
        <v>1608</v>
      </c>
      <c r="AK7818" s="3">
        <v>4</v>
      </c>
      <c r="AL7818" s="3">
        <v>0</v>
      </c>
    </row>
    <row r="7819" spans="31:38" x14ac:dyDescent="0.25">
      <c r="AE7819" s="3" t="str">
        <f t="shared" si="200"/>
        <v>RA_568_151_4_202425</v>
      </c>
      <c r="AF7819" s="3">
        <v>202425</v>
      </c>
      <c r="AG7819" s="3" t="s">
        <v>193</v>
      </c>
      <c r="AH7819" s="3">
        <v>568</v>
      </c>
      <c r="AI7819" s="3">
        <v>151</v>
      </c>
      <c r="AJ7819" s="3" t="s">
        <v>1608</v>
      </c>
      <c r="AK7819" s="3">
        <v>4</v>
      </c>
      <c r="AL7819" s="3">
        <v>0</v>
      </c>
    </row>
    <row r="7820" spans="31:38" x14ac:dyDescent="0.25">
      <c r="AE7820" s="3" t="str">
        <f t="shared" si="200"/>
        <v>RA_572_151_4_202425</v>
      </c>
      <c r="AF7820" s="3">
        <v>202425</v>
      </c>
      <c r="AG7820" s="3" t="s">
        <v>193</v>
      </c>
      <c r="AH7820" s="3">
        <v>572</v>
      </c>
      <c r="AI7820" s="3">
        <v>151</v>
      </c>
      <c r="AJ7820" s="3" t="s">
        <v>1608</v>
      </c>
      <c r="AK7820" s="3">
        <v>4</v>
      </c>
      <c r="AL7820" s="3">
        <v>0</v>
      </c>
    </row>
    <row r="7821" spans="31:38" x14ac:dyDescent="0.25">
      <c r="AE7821" s="3" t="str">
        <f t="shared" si="200"/>
        <v>RA_574_151_4_202425</v>
      </c>
      <c r="AF7821" s="3">
        <v>202425</v>
      </c>
      <c r="AG7821" s="3" t="s">
        <v>193</v>
      </c>
      <c r="AH7821" s="3">
        <v>574</v>
      </c>
      <c r="AI7821" s="3">
        <v>151</v>
      </c>
      <c r="AJ7821" s="3" t="s">
        <v>1608</v>
      </c>
      <c r="AK7821" s="3">
        <v>4</v>
      </c>
      <c r="AL7821" s="3">
        <v>0</v>
      </c>
    </row>
    <row r="7822" spans="31:38" x14ac:dyDescent="0.25">
      <c r="AE7822" s="3" t="str">
        <f t="shared" si="200"/>
        <v>RA_576_151_4_202425</v>
      </c>
      <c r="AF7822" s="3">
        <v>202425</v>
      </c>
      <c r="AG7822" s="3" t="s">
        <v>193</v>
      </c>
      <c r="AH7822" s="3">
        <v>576</v>
      </c>
      <c r="AI7822" s="3">
        <v>151</v>
      </c>
      <c r="AJ7822" s="3" t="s">
        <v>1608</v>
      </c>
      <c r="AK7822" s="3">
        <v>4</v>
      </c>
      <c r="AL7822" s="3">
        <v>0</v>
      </c>
    </row>
    <row r="7823" spans="31:38" x14ac:dyDescent="0.25">
      <c r="AE7823" s="3" t="str">
        <f t="shared" si="200"/>
        <v>RA_582_151_4_202425</v>
      </c>
      <c r="AF7823" s="3">
        <v>202425</v>
      </c>
      <c r="AG7823" s="3" t="s">
        <v>193</v>
      </c>
      <c r="AH7823" s="3">
        <v>582</v>
      </c>
      <c r="AI7823" s="3">
        <v>151</v>
      </c>
      <c r="AJ7823" s="3" t="s">
        <v>1608</v>
      </c>
      <c r="AK7823" s="3">
        <v>4</v>
      </c>
      <c r="AL7823" s="3">
        <v>0</v>
      </c>
    </row>
    <row r="7824" spans="31:38" x14ac:dyDescent="0.25">
      <c r="AE7824" s="3" t="str">
        <f t="shared" si="200"/>
        <v>RA_545_151_4_202425</v>
      </c>
      <c r="AF7824" s="3">
        <v>202425</v>
      </c>
      <c r="AG7824" s="3" t="s">
        <v>193</v>
      </c>
      <c r="AH7824" s="3">
        <v>545</v>
      </c>
      <c r="AI7824" s="3">
        <v>151</v>
      </c>
      <c r="AJ7824" s="3" t="s">
        <v>1608</v>
      </c>
      <c r="AK7824" s="3">
        <v>4</v>
      </c>
      <c r="AL7824" s="3">
        <v>0.92800000000000005</v>
      </c>
    </row>
    <row r="7825" spans="31:38" x14ac:dyDescent="0.25">
      <c r="AE7825" s="3" t="str">
        <f t="shared" si="200"/>
        <v>RA_586_151_4_202425</v>
      </c>
      <c r="AF7825" s="3">
        <v>202425</v>
      </c>
      <c r="AG7825" s="3" t="s">
        <v>193</v>
      </c>
      <c r="AH7825" s="3">
        <v>586</v>
      </c>
      <c r="AI7825" s="3">
        <v>151</v>
      </c>
      <c r="AJ7825" s="3" t="s">
        <v>1608</v>
      </c>
      <c r="AK7825" s="3">
        <v>4</v>
      </c>
      <c r="AL7825" s="3">
        <v>0</v>
      </c>
    </row>
    <row r="7826" spans="31:38" x14ac:dyDescent="0.25">
      <c r="AE7826" s="3" t="str">
        <f t="shared" si="200"/>
        <v>RA_540_151_4_202425</v>
      </c>
      <c r="AF7826" s="3">
        <v>202425</v>
      </c>
      <c r="AG7826" s="3" t="s">
        <v>193</v>
      </c>
      <c r="AH7826" s="3">
        <v>540</v>
      </c>
      <c r="AI7826" s="3">
        <v>151</v>
      </c>
      <c r="AJ7826" s="3" t="s">
        <v>1608</v>
      </c>
      <c r="AK7826" s="3">
        <v>4</v>
      </c>
      <c r="AL7826" s="3">
        <v>0</v>
      </c>
    </row>
    <row r="7827" spans="31:38" x14ac:dyDescent="0.25">
      <c r="AE7827" s="3" t="str">
        <f t="shared" si="200"/>
        <v>RA_584_151_4_202425</v>
      </c>
      <c r="AF7827" s="3">
        <v>202425</v>
      </c>
      <c r="AG7827" s="3" t="s">
        <v>193</v>
      </c>
      <c r="AH7827" s="3">
        <v>584</v>
      </c>
      <c r="AI7827" s="3">
        <v>151</v>
      </c>
      <c r="AJ7827" s="3" t="s">
        <v>1608</v>
      </c>
      <c r="AK7827" s="3">
        <v>4</v>
      </c>
      <c r="AL7827" s="3">
        <v>0</v>
      </c>
    </row>
    <row r="7828" spans="31:38" x14ac:dyDescent="0.25">
      <c r="AE7828" s="3" t="str">
        <f t="shared" si="200"/>
        <v>RA_522_151_4_202425</v>
      </c>
      <c r="AF7828" s="3">
        <v>202425</v>
      </c>
      <c r="AG7828" s="3" t="s">
        <v>193</v>
      </c>
      <c r="AH7828" s="3">
        <v>522</v>
      </c>
      <c r="AI7828" s="3">
        <v>151</v>
      </c>
      <c r="AJ7828" s="3" t="s">
        <v>1608</v>
      </c>
      <c r="AK7828" s="3">
        <v>4</v>
      </c>
      <c r="AL7828" s="3">
        <v>0</v>
      </c>
    </row>
    <row r="7829" spans="31:38" x14ac:dyDescent="0.25">
      <c r="AE7829" s="3" t="str">
        <f t="shared" si="200"/>
        <v>RA_544_151_4_202425</v>
      </c>
      <c r="AF7829" s="3">
        <v>202425</v>
      </c>
      <c r="AG7829" s="3" t="s">
        <v>193</v>
      </c>
      <c r="AH7829" s="3">
        <v>544</v>
      </c>
      <c r="AI7829" s="3">
        <v>151</v>
      </c>
      <c r="AJ7829" s="3" t="s">
        <v>1608</v>
      </c>
      <c r="AK7829" s="3">
        <v>4</v>
      </c>
      <c r="AL7829" s="3">
        <v>0</v>
      </c>
    </row>
    <row r="7830" spans="31:38" x14ac:dyDescent="0.25">
      <c r="AE7830" s="3" t="str">
        <f t="shared" si="200"/>
        <v>RA_512_151_4_202425</v>
      </c>
      <c r="AF7830" s="3">
        <v>202425</v>
      </c>
      <c r="AG7830" s="3" t="s">
        <v>193</v>
      </c>
      <c r="AH7830" s="3">
        <v>512</v>
      </c>
      <c r="AI7830" s="3">
        <v>151</v>
      </c>
      <c r="AJ7830" s="3" t="s">
        <v>1608</v>
      </c>
      <c r="AK7830" s="3">
        <v>4</v>
      </c>
      <c r="AL7830" s="3">
        <v>-1.6339999999999999</v>
      </c>
    </row>
    <row r="7831" spans="31:38" x14ac:dyDescent="0.25">
      <c r="AE7831" s="3" t="str">
        <f t="shared" si="200"/>
        <v>RA_516_151_4_202425</v>
      </c>
      <c r="AF7831" s="3">
        <v>202425</v>
      </c>
      <c r="AG7831" s="3" t="s">
        <v>193</v>
      </c>
      <c r="AH7831" s="3">
        <v>516</v>
      </c>
      <c r="AI7831" s="3">
        <v>151</v>
      </c>
      <c r="AJ7831" s="3" t="s">
        <v>1608</v>
      </c>
      <c r="AK7831" s="3">
        <v>4</v>
      </c>
      <c r="AL7831" s="3">
        <v>0</v>
      </c>
    </row>
    <row r="7832" spans="31:38" x14ac:dyDescent="0.25">
      <c r="AE7832" s="3" t="str">
        <f t="shared" si="200"/>
        <v>RA_520_151_4_202425</v>
      </c>
      <c r="AF7832" s="3">
        <v>202425</v>
      </c>
      <c r="AG7832" s="3" t="s">
        <v>193</v>
      </c>
      <c r="AH7832" s="3">
        <v>520</v>
      </c>
      <c r="AI7832" s="3">
        <v>151</v>
      </c>
      <c r="AJ7832" s="3" t="s">
        <v>1608</v>
      </c>
      <c r="AK7832" s="3">
        <v>4</v>
      </c>
      <c r="AL7832" s="3">
        <v>0</v>
      </c>
    </row>
    <row r="7833" spans="31:38" x14ac:dyDescent="0.25">
      <c r="AE7833" s="3" t="str">
        <f t="shared" si="200"/>
        <v>RA_514_151_4_202425</v>
      </c>
      <c r="AF7833" s="3">
        <v>202425</v>
      </c>
      <c r="AG7833" s="3" t="s">
        <v>193</v>
      </c>
      <c r="AH7833" s="3">
        <v>514</v>
      </c>
      <c r="AI7833" s="3">
        <v>151</v>
      </c>
      <c r="AJ7833" s="3" t="s">
        <v>1608</v>
      </c>
      <c r="AK7833" s="3">
        <v>4</v>
      </c>
      <c r="AL7833" s="3">
        <v>0</v>
      </c>
    </row>
    <row r="7834" spans="31:38" x14ac:dyDescent="0.25">
      <c r="AE7834" s="3" t="str">
        <f t="shared" si="200"/>
        <v>RA_524_151_4_202425</v>
      </c>
      <c r="AF7834" s="3">
        <v>202425</v>
      </c>
      <c r="AG7834" s="3" t="s">
        <v>193</v>
      </c>
      <c r="AH7834" s="3">
        <v>524</v>
      </c>
      <c r="AI7834" s="3">
        <v>151</v>
      </c>
      <c r="AJ7834" s="3" t="s">
        <v>1608</v>
      </c>
      <c r="AK7834" s="3">
        <v>4</v>
      </c>
      <c r="AL7834" s="3">
        <v>0</v>
      </c>
    </row>
    <row r="7835" spans="31:38" x14ac:dyDescent="0.25">
      <c r="AE7835" s="3" t="str">
        <f t="shared" si="200"/>
        <v>RA_526_151_4_202425</v>
      </c>
      <c r="AF7835" s="3">
        <v>202425</v>
      </c>
      <c r="AG7835" s="3" t="s">
        <v>193</v>
      </c>
      <c r="AH7835" s="3">
        <v>526</v>
      </c>
      <c r="AI7835" s="3">
        <v>151</v>
      </c>
      <c r="AJ7835" s="3" t="s">
        <v>1608</v>
      </c>
      <c r="AK7835" s="3">
        <v>4</v>
      </c>
      <c r="AL7835" s="3">
        <v>0</v>
      </c>
    </row>
    <row r="7836" spans="31:38" x14ac:dyDescent="0.25">
      <c r="AE7836" s="3" t="str">
        <f t="shared" si="200"/>
        <v>RA_528_151_4_202425</v>
      </c>
      <c r="AF7836" s="3">
        <v>202425</v>
      </c>
      <c r="AG7836" s="3" t="s">
        <v>193</v>
      </c>
      <c r="AH7836" s="3">
        <v>528</v>
      </c>
      <c r="AI7836" s="3">
        <v>151</v>
      </c>
      <c r="AJ7836" s="3" t="s">
        <v>1608</v>
      </c>
      <c r="AK7836" s="3">
        <v>4</v>
      </c>
      <c r="AL7836" s="3">
        <v>11121.269</v>
      </c>
    </row>
    <row r="7837" spans="31:38" x14ac:dyDescent="0.25">
      <c r="AE7837" s="3" t="str">
        <f t="shared" si="200"/>
        <v>RA_530_151_4_202425</v>
      </c>
      <c r="AF7837" s="3">
        <v>202425</v>
      </c>
      <c r="AG7837" s="3" t="s">
        <v>193</v>
      </c>
      <c r="AH7837" s="3">
        <v>530</v>
      </c>
      <c r="AI7837" s="3">
        <v>151</v>
      </c>
      <c r="AJ7837" s="3" t="s">
        <v>1608</v>
      </c>
      <c r="AK7837" s="3">
        <v>4</v>
      </c>
      <c r="AL7837" s="3">
        <v>0</v>
      </c>
    </row>
    <row r="7838" spans="31:38" x14ac:dyDescent="0.25">
      <c r="AE7838" s="3" t="str">
        <f t="shared" si="200"/>
        <v>RA_532_151_4_202425</v>
      </c>
      <c r="AF7838" s="3">
        <v>202425</v>
      </c>
      <c r="AG7838" s="3" t="s">
        <v>193</v>
      </c>
      <c r="AH7838" s="3">
        <v>532</v>
      </c>
      <c r="AI7838" s="3">
        <v>151</v>
      </c>
      <c r="AJ7838" s="3" t="s">
        <v>1608</v>
      </c>
      <c r="AK7838" s="3">
        <v>4</v>
      </c>
      <c r="AL7838" s="3">
        <v>0</v>
      </c>
    </row>
    <row r="7839" spans="31:38" x14ac:dyDescent="0.25">
      <c r="AE7839" s="3" t="str">
        <f t="shared" si="200"/>
        <v>RA_534_151_4_202425</v>
      </c>
      <c r="AF7839" s="3">
        <v>202425</v>
      </c>
      <c r="AG7839" s="3" t="s">
        <v>193</v>
      </c>
      <c r="AH7839" s="3">
        <v>534</v>
      </c>
      <c r="AI7839" s="3">
        <v>151</v>
      </c>
      <c r="AJ7839" s="3" t="s">
        <v>1608</v>
      </c>
      <c r="AK7839" s="3">
        <v>4</v>
      </c>
      <c r="AL7839" s="3">
        <v>2.6379999999999999</v>
      </c>
    </row>
    <row r="7840" spans="31:38" x14ac:dyDescent="0.25">
      <c r="AE7840" s="3" t="str">
        <f t="shared" si="200"/>
        <v>RA_536_151_4_202425</v>
      </c>
      <c r="AF7840" s="3">
        <v>202425</v>
      </c>
      <c r="AG7840" s="3" t="s">
        <v>193</v>
      </c>
      <c r="AH7840" s="3">
        <v>536</v>
      </c>
      <c r="AI7840" s="3">
        <v>151</v>
      </c>
      <c r="AJ7840" s="3" t="s">
        <v>1608</v>
      </c>
      <c r="AK7840" s="3">
        <v>4</v>
      </c>
      <c r="AL7840" s="3">
        <v>0</v>
      </c>
    </row>
    <row r="7841" spans="31:38" x14ac:dyDescent="0.25">
      <c r="AE7841" s="3" t="str">
        <f t="shared" si="200"/>
        <v>RA_538_151_4_202425</v>
      </c>
      <c r="AF7841" s="3">
        <v>202425</v>
      </c>
      <c r="AG7841" s="3" t="s">
        <v>193</v>
      </c>
      <c r="AH7841" s="3">
        <v>538</v>
      </c>
      <c r="AI7841" s="3">
        <v>151</v>
      </c>
      <c r="AJ7841" s="3" t="s">
        <v>1608</v>
      </c>
      <c r="AK7841" s="3">
        <v>4</v>
      </c>
      <c r="AL7841" s="3">
        <v>0</v>
      </c>
    </row>
    <row r="7842" spans="31:38" x14ac:dyDescent="0.25">
      <c r="AE7842" s="3" t="str">
        <f t="shared" si="200"/>
        <v>RA_542_151_4_202425</v>
      </c>
      <c r="AF7842" s="3">
        <v>202425</v>
      </c>
      <c r="AG7842" s="3" t="s">
        <v>193</v>
      </c>
      <c r="AH7842" s="3">
        <v>542</v>
      </c>
      <c r="AI7842" s="3">
        <v>151</v>
      </c>
      <c r="AJ7842" s="3" t="s">
        <v>1608</v>
      </c>
      <c r="AK7842" s="3">
        <v>4</v>
      </c>
      <c r="AL7842" s="3">
        <v>4</v>
      </c>
    </row>
    <row r="7843" spans="31:38" x14ac:dyDescent="0.25">
      <c r="AE7843" s="3" t="str">
        <f t="shared" si="200"/>
        <v>RA_518_151_4_202425</v>
      </c>
      <c r="AF7843" s="3">
        <v>202425</v>
      </c>
      <c r="AG7843" s="3" t="s">
        <v>193</v>
      </c>
      <c r="AH7843" s="3">
        <v>518</v>
      </c>
      <c r="AI7843" s="3">
        <v>151</v>
      </c>
      <c r="AJ7843" s="3" t="s">
        <v>1608</v>
      </c>
      <c r="AK7843" s="3">
        <v>4</v>
      </c>
      <c r="AL7843" s="3">
        <v>0</v>
      </c>
    </row>
    <row r="7844" spans="31:38" x14ac:dyDescent="0.25">
      <c r="AE7844" s="3" t="str">
        <f t="shared" si="200"/>
        <v>RA_564_151_4_202526</v>
      </c>
      <c r="AF7844" s="3">
        <v>202526</v>
      </c>
      <c r="AG7844" s="3" t="s">
        <v>193</v>
      </c>
      <c r="AH7844" s="3">
        <v>564</v>
      </c>
      <c r="AI7844" s="3">
        <v>151</v>
      </c>
      <c r="AJ7844" s="3" t="s">
        <v>1608</v>
      </c>
      <c r="AK7844" s="3">
        <v>4</v>
      </c>
      <c r="AL7844" s="3">
        <v>0</v>
      </c>
    </row>
    <row r="7845" spans="31:38" x14ac:dyDescent="0.25">
      <c r="AE7845" s="3" t="str">
        <f t="shared" si="200"/>
        <v>RA_546_151_4_202526</v>
      </c>
      <c r="AF7845" s="3">
        <v>202526</v>
      </c>
      <c r="AG7845" s="3" t="s">
        <v>193</v>
      </c>
      <c r="AH7845" s="3">
        <v>546</v>
      </c>
      <c r="AI7845" s="3">
        <v>151</v>
      </c>
      <c r="AJ7845" s="3" t="s">
        <v>1608</v>
      </c>
      <c r="AK7845" s="3">
        <v>4</v>
      </c>
      <c r="AL7845" s="3">
        <v>0</v>
      </c>
    </row>
    <row r="7846" spans="31:38" x14ac:dyDescent="0.25">
      <c r="AE7846" s="3" t="str">
        <f t="shared" si="200"/>
        <v>RA_545_151_4_202526</v>
      </c>
      <c r="AF7846" s="3">
        <v>202526</v>
      </c>
      <c r="AG7846" s="3" t="s">
        <v>193</v>
      </c>
      <c r="AH7846" s="3">
        <v>545</v>
      </c>
      <c r="AI7846" s="3">
        <v>151</v>
      </c>
      <c r="AJ7846" s="3" t="s">
        <v>1608</v>
      </c>
      <c r="AK7846" s="3">
        <v>4</v>
      </c>
      <c r="AL7846" s="3">
        <v>-0.52800000000000002</v>
      </c>
    </row>
    <row r="7847" spans="31:38" x14ac:dyDescent="0.25">
      <c r="AE7847" s="3" t="str">
        <f t="shared" si="200"/>
        <v>RA_548_151_4_202526</v>
      </c>
      <c r="AF7847" s="3">
        <v>202526</v>
      </c>
      <c r="AG7847" s="3" t="s">
        <v>193</v>
      </c>
      <c r="AH7847" s="3">
        <v>548</v>
      </c>
      <c r="AI7847" s="3">
        <v>151</v>
      </c>
      <c r="AJ7847" s="3" t="s">
        <v>1608</v>
      </c>
      <c r="AK7847" s="3">
        <v>4</v>
      </c>
      <c r="AL7847" s="3">
        <v>0</v>
      </c>
    </row>
    <row r="7848" spans="31:38" x14ac:dyDescent="0.25">
      <c r="AE7848" s="3" t="str">
        <f t="shared" si="200"/>
        <v>RA_550_151_4_202526</v>
      </c>
      <c r="AF7848" s="3">
        <v>202526</v>
      </c>
      <c r="AG7848" s="3" t="s">
        <v>193</v>
      </c>
      <c r="AH7848" s="3">
        <v>550</v>
      </c>
      <c r="AI7848" s="3">
        <v>151</v>
      </c>
      <c r="AJ7848" s="3" t="s">
        <v>1608</v>
      </c>
      <c r="AK7848" s="3">
        <v>4</v>
      </c>
      <c r="AL7848" s="3">
        <v>0</v>
      </c>
    </row>
    <row r="7849" spans="31:38" x14ac:dyDescent="0.25">
      <c r="AE7849" s="3" t="str">
        <f t="shared" si="200"/>
        <v>RA_552_151_4_202526</v>
      </c>
      <c r="AF7849" s="3">
        <v>202526</v>
      </c>
      <c r="AG7849" s="3" t="s">
        <v>193</v>
      </c>
      <c r="AH7849" s="3">
        <v>552</v>
      </c>
      <c r="AI7849" s="3">
        <v>151</v>
      </c>
      <c r="AJ7849" s="3" t="s">
        <v>1608</v>
      </c>
      <c r="AK7849" s="3">
        <v>4</v>
      </c>
      <c r="AL7849" s="3">
        <v>0</v>
      </c>
    </row>
    <row r="7850" spans="31:38" x14ac:dyDescent="0.25">
      <c r="AE7850" s="3" t="str">
        <f t="shared" si="200"/>
        <v>RA_562_151_4_202526</v>
      </c>
      <c r="AF7850" s="3">
        <v>202526</v>
      </c>
      <c r="AG7850" s="3" t="s">
        <v>193</v>
      </c>
      <c r="AH7850" s="3">
        <v>562</v>
      </c>
      <c r="AI7850" s="3">
        <v>151</v>
      </c>
      <c r="AJ7850" s="3" t="s">
        <v>1608</v>
      </c>
      <c r="AK7850" s="3">
        <v>4</v>
      </c>
      <c r="AL7850" s="3">
        <v>0</v>
      </c>
    </row>
    <row r="7851" spans="31:38" x14ac:dyDescent="0.25">
      <c r="AE7851" s="3" t="str">
        <f t="shared" si="200"/>
        <v>RA_566_151_4_202526</v>
      </c>
      <c r="AF7851" s="3">
        <v>202526</v>
      </c>
      <c r="AG7851" s="3" t="s">
        <v>193</v>
      </c>
      <c r="AH7851" s="3">
        <v>566</v>
      </c>
      <c r="AI7851" s="3">
        <v>151</v>
      </c>
      <c r="AJ7851" s="3" t="s">
        <v>1608</v>
      </c>
      <c r="AK7851" s="3">
        <v>4</v>
      </c>
      <c r="AL7851" s="3">
        <v>0</v>
      </c>
    </row>
    <row r="7852" spans="31:38" x14ac:dyDescent="0.25">
      <c r="AE7852" s="3" t="str">
        <f t="shared" si="200"/>
        <v>RA_568_151_4_202526</v>
      </c>
      <c r="AF7852" s="3">
        <v>202526</v>
      </c>
      <c r="AG7852" s="3" t="s">
        <v>193</v>
      </c>
      <c r="AH7852" s="3">
        <v>568</v>
      </c>
      <c r="AI7852" s="3">
        <v>151</v>
      </c>
      <c r="AJ7852" s="3" t="s">
        <v>1608</v>
      </c>
      <c r="AK7852" s="3">
        <v>4</v>
      </c>
      <c r="AL7852" s="3">
        <v>0</v>
      </c>
    </row>
    <row r="7853" spans="31:38" x14ac:dyDescent="0.25">
      <c r="AE7853" s="3" t="str">
        <f t="shared" si="200"/>
        <v>RA_572_151_4_202526</v>
      </c>
      <c r="AF7853" s="3">
        <v>202526</v>
      </c>
      <c r="AG7853" s="3" t="s">
        <v>193</v>
      </c>
      <c r="AH7853" s="3">
        <v>572</v>
      </c>
      <c r="AI7853" s="3">
        <v>151</v>
      </c>
      <c r="AJ7853" s="3" t="s">
        <v>1608</v>
      </c>
      <c r="AK7853" s="3">
        <v>4</v>
      </c>
      <c r="AL7853" s="3">
        <v>0</v>
      </c>
    </row>
    <row r="7854" spans="31:38" x14ac:dyDescent="0.25">
      <c r="AE7854" s="3" t="str">
        <f t="shared" si="200"/>
        <v>RA_574_151_4_202526</v>
      </c>
      <c r="AF7854" s="3">
        <v>202526</v>
      </c>
      <c r="AG7854" s="3" t="s">
        <v>193</v>
      </c>
      <c r="AH7854" s="3">
        <v>574</v>
      </c>
      <c r="AI7854" s="3">
        <v>151</v>
      </c>
      <c r="AJ7854" s="3" t="s">
        <v>1608</v>
      </c>
      <c r="AK7854" s="3">
        <v>4</v>
      </c>
      <c r="AL7854" s="3">
        <v>0</v>
      </c>
    </row>
    <row r="7855" spans="31:38" x14ac:dyDescent="0.25">
      <c r="AE7855" s="3" t="str">
        <f t="shared" si="200"/>
        <v>RA_576_151_4_202526</v>
      </c>
      <c r="AF7855" s="3">
        <v>202526</v>
      </c>
      <c r="AG7855" s="3" t="s">
        <v>193</v>
      </c>
      <c r="AH7855" s="3">
        <v>576</v>
      </c>
      <c r="AI7855" s="3">
        <v>151</v>
      </c>
      <c r="AJ7855" s="3" t="s">
        <v>1608</v>
      </c>
      <c r="AK7855" s="3">
        <v>4</v>
      </c>
      <c r="AL7855" s="3">
        <v>0</v>
      </c>
    </row>
    <row r="7856" spans="31:38" x14ac:dyDescent="0.25">
      <c r="AE7856" s="3" t="str">
        <f t="shared" si="200"/>
        <v>RA_582_151_4_202526</v>
      </c>
      <c r="AF7856" s="3">
        <v>202526</v>
      </c>
      <c r="AG7856" s="3" t="s">
        <v>193</v>
      </c>
      <c r="AH7856" s="3">
        <v>582</v>
      </c>
      <c r="AI7856" s="3">
        <v>151</v>
      </c>
      <c r="AJ7856" s="3" t="s">
        <v>1608</v>
      </c>
      <c r="AK7856" s="3">
        <v>4</v>
      </c>
      <c r="AL7856" s="3">
        <v>0</v>
      </c>
    </row>
    <row r="7857" spans="31:38" x14ac:dyDescent="0.25">
      <c r="AE7857" s="3" t="str">
        <f t="shared" si="200"/>
        <v>RA_586_151_4_202526</v>
      </c>
      <c r="AF7857" s="3">
        <v>202526</v>
      </c>
      <c r="AG7857" s="3" t="s">
        <v>193</v>
      </c>
      <c r="AH7857" s="3">
        <v>586</v>
      </c>
      <c r="AI7857" s="3">
        <v>151</v>
      </c>
      <c r="AJ7857" s="3" t="s">
        <v>1608</v>
      </c>
      <c r="AK7857" s="3">
        <v>4</v>
      </c>
      <c r="AL7857" s="3">
        <v>0</v>
      </c>
    </row>
    <row r="7858" spans="31:38" x14ac:dyDescent="0.25">
      <c r="AE7858" s="3" t="str">
        <f t="shared" si="200"/>
        <v>RA_544_151_4_202526</v>
      </c>
      <c r="AF7858" s="3">
        <v>202526</v>
      </c>
      <c r="AG7858" s="3" t="s">
        <v>193</v>
      </c>
      <c r="AH7858" s="3">
        <v>544</v>
      </c>
      <c r="AI7858" s="3">
        <v>151</v>
      </c>
      <c r="AJ7858" s="3" t="s">
        <v>1608</v>
      </c>
      <c r="AK7858" s="3">
        <v>4</v>
      </c>
      <c r="AL7858" s="3">
        <v>0</v>
      </c>
    </row>
    <row r="7859" spans="31:38" x14ac:dyDescent="0.25">
      <c r="AE7859" s="3" t="str">
        <f t="shared" si="200"/>
        <v>RA_584_151_4_202526</v>
      </c>
      <c r="AF7859" s="3">
        <v>202526</v>
      </c>
      <c r="AG7859" s="3" t="s">
        <v>193</v>
      </c>
      <c r="AH7859" s="3">
        <v>584</v>
      </c>
      <c r="AI7859" s="3">
        <v>151</v>
      </c>
      <c r="AJ7859" s="3" t="s">
        <v>1608</v>
      </c>
      <c r="AK7859" s="3">
        <v>4</v>
      </c>
      <c r="AL7859" s="3">
        <v>0</v>
      </c>
    </row>
    <row r="7860" spans="31:38" x14ac:dyDescent="0.25">
      <c r="AE7860" s="3" t="str">
        <f t="shared" si="200"/>
        <v>RA_520_151_4_202526</v>
      </c>
      <c r="AF7860" s="3">
        <v>202526</v>
      </c>
      <c r="AG7860" s="3" t="s">
        <v>193</v>
      </c>
      <c r="AH7860" s="3">
        <v>520</v>
      </c>
      <c r="AI7860" s="3">
        <v>151</v>
      </c>
      <c r="AJ7860" s="3" t="s">
        <v>1608</v>
      </c>
      <c r="AK7860" s="3">
        <v>4</v>
      </c>
      <c r="AL7860" s="3">
        <v>0</v>
      </c>
    </row>
    <row r="7861" spans="31:38" x14ac:dyDescent="0.25">
      <c r="AE7861" s="3" t="str">
        <f t="shared" si="200"/>
        <v>RA_514_151_4_202526</v>
      </c>
      <c r="AF7861" s="3">
        <v>202526</v>
      </c>
      <c r="AG7861" s="3" t="s">
        <v>193</v>
      </c>
      <c r="AH7861" s="3">
        <v>514</v>
      </c>
      <c r="AI7861" s="3">
        <v>151</v>
      </c>
      <c r="AJ7861" s="3" t="s">
        <v>1608</v>
      </c>
      <c r="AK7861" s="3">
        <v>4</v>
      </c>
      <c r="AL7861" s="3">
        <v>0</v>
      </c>
    </row>
    <row r="7862" spans="31:38" x14ac:dyDescent="0.25">
      <c r="AE7862" s="3" t="str">
        <f t="shared" si="200"/>
        <v>RA_542_151_4_202526</v>
      </c>
      <c r="AF7862" s="3">
        <v>202526</v>
      </c>
      <c r="AG7862" s="3" t="s">
        <v>193</v>
      </c>
      <c r="AH7862" s="3">
        <v>542</v>
      </c>
      <c r="AI7862" s="3">
        <v>151</v>
      </c>
      <c r="AJ7862" s="3" t="s">
        <v>1608</v>
      </c>
      <c r="AK7862" s="3">
        <v>4</v>
      </c>
      <c r="AL7862" s="3">
        <v>0</v>
      </c>
    </row>
    <row r="7863" spans="31:38" x14ac:dyDescent="0.25">
      <c r="AE7863" s="3" t="str">
        <f t="shared" si="200"/>
        <v>RA_512_151_4_202526</v>
      </c>
      <c r="AF7863" s="3">
        <v>202526</v>
      </c>
      <c r="AG7863" s="3" t="s">
        <v>193</v>
      </c>
      <c r="AH7863" s="3">
        <v>512</v>
      </c>
      <c r="AI7863" s="3">
        <v>151</v>
      </c>
      <c r="AJ7863" s="3" t="s">
        <v>1608</v>
      </c>
      <c r="AK7863" s="3">
        <v>4</v>
      </c>
      <c r="AL7863" s="3">
        <v>29.274000000000001</v>
      </c>
    </row>
    <row r="7864" spans="31:38" x14ac:dyDescent="0.25">
      <c r="AE7864" s="3" t="str">
        <f t="shared" si="200"/>
        <v>RA_518_151_4_202526</v>
      </c>
      <c r="AF7864" s="3">
        <v>202526</v>
      </c>
      <c r="AG7864" s="3" t="s">
        <v>193</v>
      </c>
      <c r="AH7864" s="3">
        <v>518</v>
      </c>
      <c r="AI7864" s="3">
        <v>151</v>
      </c>
      <c r="AJ7864" s="3" t="s">
        <v>1608</v>
      </c>
      <c r="AK7864" s="3">
        <v>4</v>
      </c>
      <c r="AL7864" s="3">
        <v>0</v>
      </c>
    </row>
    <row r="7865" spans="31:38" x14ac:dyDescent="0.25">
      <c r="AE7865" s="3" t="str">
        <f t="shared" si="200"/>
        <v>RA_522_151_4_202526</v>
      </c>
      <c r="AF7865" s="3">
        <v>202526</v>
      </c>
      <c r="AG7865" s="3" t="s">
        <v>193</v>
      </c>
      <c r="AH7865" s="3">
        <v>522</v>
      </c>
      <c r="AI7865" s="3">
        <v>151</v>
      </c>
      <c r="AJ7865" s="3" t="s">
        <v>1608</v>
      </c>
      <c r="AK7865" s="3">
        <v>4</v>
      </c>
      <c r="AL7865" s="3">
        <v>0</v>
      </c>
    </row>
    <row r="7866" spans="31:38" x14ac:dyDescent="0.25">
      <c r="AE7866" s="3" t="str">
        <f t="shared" si="200"/>
        <v>RA_524_151_4_202526</v>
      </c>
      <c r="AF7866" s="3">
        <v>202526</v>
      </c>
      <c r="AG7866" s="3" t="s">
        <v>193</v>
      </c>
      <c r="AH7866" s="3">
        <v>524</v>
      </c>
      <c r="AI7866" s="3">
        <v>151</v>
      </c>
      <c r="AJ7866" s="3" t="s">
        <v>1608</v>
      </c>
      <c r="AK7866" s="3">
        <v>4</v>
      </c>
      <c r="AL7866" s="3">
        <v>0</v>
      </c>
    </row>
    <row r="7867" spans="31:38" x14ac:dyDescent="0.25">
      <c r="AE7867" s="3" t="str">
        <f t="shared" si="200"/>
        <v>RA_526_151_4_202526</v>
      </c>
      <c r="AF7867" s="3">
        <v>202526</v>
      </c>
      <c r="AG7867" s="3" t="s">
        <v>193</v>
      </c>
      <c r="AH7867" s="3">
        <v>526</v>
      </c>
      <c r="AI7867" s="3">
        <v>151</v>
      </c>
      <c r="AJ7867" s="3" t="s">
        <v>1608</v>
      </c>
      <c r="AK7867" s="3">
        <v>4</v>
      </c>
      <c r="AL7867" s="3">
        <v>0</v>
      </c>
    </row>
    <row r="7868" spans="31:38" x14ac:dyDescent="0.25">
      <c r="AE7868" s="3" t="str">
        <f t="shared" si="200"/>
        <v>RA_538_151_4_202526</v>
      </c>
      <c r="AF7868" s="3">
        <v>202526</v>
      </c>
      <c r="AG7868" s="3" t="s">
        <v>193</v>
      </c>
      <c r="AH7868" s="3">
        <v>538</v>
      </c>
      <c r="AI7868" s="3">
        <v>151</v>
      </c>
      <c r="AJ7868" s="3" t="s">
        <v>1608</v>
      </c>
      <c r="AK7868" s="3">
        <v>4</v>
      </c>
      <c r="AL7868" s="3">
        <v>0</v>
      </c>
    </row>
    <row r="7869" spans="31:38" x14ac:dyDescent="0.25">
      <c r="AE7869" s="3" t="str">
        <f t="shared" si="200"/>
        <v>RA_516_151_4_202526</v>
      </c>
      <c r="AF7869" s="3">
        <v>202526</v>
      </c>
      <c r="AG7869" s="3" t="s">
        <v>193</v>
      </c>
      <c r="AH7869" s="3">
        <v>516</v>
      </c>
      <c r="AI7869" s="3">
        <v>151</v>
      </c>
      <c r="AJ7869" s="3" t="s">
        <v>1608</v>
      </c>
      <c r="AK7869" s="3">
        <v>4</v>
      </c>
      <c r="AL7869" s="3">
        <v>0</v>
      </c>
    </row>
    <row r="7870" spans="31:38" x14ac:dyDescent="0.25">
      <c r="AE7870" s="3" t="str">
        <f t="shared" si="200"/>
        <v>RA_540_151_4_202526</v>
      </c>
      <c r="AF7870" s="3">
        <v>202526</v>
      </c>
      <c r="AG7870" s="3" t="s">
        <v>193</v>
      </c>
      <c r="AH7870" s="3">
        <v>540</v>
      </c>
      <c r="AI7870" s="3">
        <v>151</v>
      </c>
      <c r="AJ7870" s="3" t="s">
        <v>1608</v>
      </c>
      <c r="AK7870" s="3">
        <v>4</v>
      </c>
      <c r="AL7870" s="3">
        <v>0</v>
      </c>
    </row>
    <row r="7871" spans="31:38" x14ac:dyDescent="0.25">
      <c r="AE7871" s="3" t="str">
        <f t="shared" si="200"/>
        <v>RA_528_151_4_202526</v>
      </c>
      <c r="AF7871" s="3">
        <v>202526</v>
      </c>
      <c r="AG7871" s="3" t="s">
        <v>193</v>
      </c>
      <c r="AH7871" s="3">
        <v>528</v>
      </c>
      <c r="AI7871" s="3">
        <v>151</v>
      </c>
      <c r="AJ7871" s="3" t="s">
        <v>1608</v>
      </c>
      <c r="AK7871" s="3">
        <v>4</v>
      </c>
      <c r="AL7871" s="3">
        <v>-0.128</v>
      </c>
    </row>
    <row r="7872" spans="31:38" x14ac:dyDescent="0.25">
      <c r="AE7872" s="3" t="str">
        <f t="shared" si="200"/>
        <v>RA_536_151_4_202526</v>
      </c>
      <c r="AF7872" s="3">
        <v>202526</v>
      </c>
      <c r="AG7872" s="3" t="s">
        <v>193</v>
      </c>
      <c r="AH7872" s="3">
        <v>536</v>
      </c>
      <c r="AI7872" s="3">
        <v>151</v>
      </c>
      <c r="AJ7872" s="3" t="s">
        <v>1608</v>
      </c>
      <c r="AK7872" s="3">
        <v>4</v>
      </c>
      <c r="AL7872" s="3">
        <v>0</v>
      </c>
    </row>
    <row r="7873" spans="31:38" x14ac:dyDescent="0.25">
      <c r="AE7873" s="3" t="str">
        <f t="shared" si="200"/>
        <v>RA_534_151_4_202526</v>
      </c>
      <c r="AF7873" s="3">
        <v>202526</v>
      </c>
      <c r="AG7873" s="3" t="s">
        <v>193</v>
      </c>
      <c r="AH7873" s="3">
        <v>534</v>
      </c>
      <c r="AI7873" s="3">
        <v>151</v>
      </c>
      <c r="AJ7873" s="3" t="s">
        <v>1608</v>
      </c>
      <c r="AK7873" s="3">
        <v>4</v>
      </c>
      <c r="AL7873" s="3">
        <v>24.72</v>
      </c>
    </row>
    <row r="7874" spans="31:38" x14ac:dyDescent="0.25">
      <c r="AE7874" s="3" t="str">
        <f t="shared" si="200"/>
        <v>RA_532_151_4_202526</v>
      </c>
      <c r="AF7874" s="3">
        <v>202526</v>
      </c>
      <c r="AG7874" s="3" t="s">
        <v>193</v>
      </c>
      <c r="AH7874" s="3">
        <v>532</v>
      </c>
      <c r="AI7874" s="3">
        <v>151</v>
      </c>
      <c r="AJ7874" s="3" t="s">
        <v>1608</v>
      </c>
      <c r="AK7874" s="3">
        <v>4</v>
      </c>
      <c r="AL7874" s="3">
        <v>0</v>
      </c>
    </row>
    <row r="7875" spans="31:38" x14ac:dyDescent="0.25">
      <c r="AE7875" s="3" t="str">
        <f t="shared" si="200"/>
        <v>RA_530_151_4_202526</v>
      </c>
      <c r="AF7875" s="3">
        <v>202526</v>
      </c>
      <c r="AG7875" s="3" t="s">
        <v>193</v>
      </c>
      <c r="AH7875" s="3">
        <v>530</v>
      </c>
      <c r="AI7875" s="3">
        <v>151</v>
      </c>
      <c r="AJ7875" s="3" t="s">
        <v>1608</v>
      </c>
      <c r="AK7875" s="3">
        <v>4</v>
      </c>
      <c r="AL7875" s="3">
        <v>0</v>
      </c>
    </row>
    <row r="7876" spans="31:38" x14ac:dyDescent="0.25">
      <c r="AE7876" s="3" t="str">
        <f t="shared" ref="AE7876:AE7939" si="201">AG7876&amp;"_"&amp;AH7876&amp;"_"&amp;AI7876&amp;"_"&amp;AK7876&amp;"_"&amp;AF7876</f>
        <v>RA_564_152_4_202425</v>
      </c>
      <c r="AF7876" s="3">
        <v>202425</v>
      </c>
      <c r="AG7876" s="3" t="s">
        <v>193</v>
      </c>
      <c r="AH7876" s="3">
        <v>564</v>
      </c>
      <c r="AI7876" s="3">
        <v>152</v>
      </c>
      <c r="AJ7876" s="3" t="s">
        <v>413</v>
      </c>
      <c r="AK7876" s="3">
        <v>4</v>
      </c>
      <c r="AL7876" s="3">
        <v>-961.25400000000002</v>
      </c>
    </row>
    <row r="7877" spans="31:38" x14ac:dyDescent="0.25">
      <c r="AE7877" s="3" t="str">
        <f t="shared" si="201"/>
        <v>RA_545_152_4_202425</v>
      </c>
      <c r="AF7877" s="3">
        <v>202425</v>
      </c>
      <c r="AG7877" s="3" t="s">
        <v>193</v>
      </c>
      <c r="AH7877" s="3">
        <v>545</v>
      </c>
      <c r="AI7877" s="3">
        <v>152</v>
      </c>
      <c r="AJ7877" s="3" t="s">
        <v>413</v>
      </c>
      <c r="AK7877" s="3">
        <v>4</v>
      </c>
      <c r="AL7877" s="3">
        <v>-2533.4290000000001</v>
      </c>
    </row>
    <row r="7878" spans="31:38" x14ac:dyDescent="0.25">
      <c r="AE7878" s="3" t="str">
        <f t="shared" si="201"/>
        <v>RA_546_152_4_202425</v>
      </c>
      <c r="AF7878" s="3">
        <v>202425</v>
      </c>
      <c r="AG7878" s="3" t="s">
        <v>193</v>
      </c>
      <c r="AH7878" s="3">
        <v>546</v>
      </c>
      <c r="AI7878" s="3">
        <v>152</v>
      </c>
      <c r="AJ7878" s="3" t="s">
        <v>413</v>
      </c>
      <c r="AK7878" s="3">
        <v>4</v>
      </c>
      <c r="AL7878" s="3">
        <v>-2029</v>
      </c>
    </row>
    <row r="7879" spans="31:38" x14ac:dyDescent="0.25">
      <c r="AE7879" s="3" t="str">
        <f t="shared" si="201"/>
        <v>RA_548_152_4_202425</v>
      </c>
      <c r="AF7879" s="3">
        <v>202425</v>
      </c>
      <c r="AG7879" s="3" t="s">
        <v>193</v>
      </c>
      <c r="AH7879" s="3">
        <v>548</v>
      </c>
      <c r="AI7879" s="3">
        <v>152</v>
      </c>
      <c r="AJ7879" s="3" t="s">
        <v>413</v>
      </c>
      <c r="AK7879" s="3">
        <v>4</v>
      </c>
      <c r="AL7879" s="3">
        <v>-1197.932</v>
      </c>
    </row>
    <row r="7880" spans="31:38" x14ac:dyDescent="0.25">
      <c r="AE7880" s="3" t="str">
        <f t="shared" si="201"/>
        <v>RA_550_152_4_202425</v>
      </c>
      <c r="AF7880" s="3">
        <v>202425</v>
      </c>
      <c r="AG7880" s="3" t="s">
        <v>193</v>
      </c>
      <c r="AH7880" s="3">
        <v>550</v>
      </c>
      <c r="AI7880" s="3">
        <v>152</v>
      </c>
      <c r="AJ7880" s="3" t="s">
        <v>413</v>
      </c>
      <c r="AK7880" s="3">
        <v>4</v>
      </c>
      <c r="AL7880" s="3">
        <v>-1190.6790000000001</v>
      </c>
    </row>
    <row r="7881" spans="31:38" x14ac:dyDescent="0.25">
      <c r="AE7881" s="3" t="str">
        <f t="shared" si="201"/>
        <v>RA_552_152_4_202425</v>
      </c>
      <c r="AF7881" s="3">
        <v>202425</v>
      </c>
      <c r="AG7881" s="3" t="s">
        <v>193</v>
      </c>
      <c r="AH7881" s="3">
        <v>552</v>
      </c>
      <c r="AI7881" s="3">
        <v>152</v>
      </c>
      <c r="AJ7881" s="3" t="s">
        <v>413</v>
      </c>
      <c r="AK7881" s="3">
        <v>4</v>
      </c>
      <c r="AL7881" s="3">
        <v>5161.880000000001</v>
      </c>
    </row>
    <row r="7882" spans="31:38" x14ac:dyDescent="0.25">
      <c r="AE7882" s="3" t="str">
        <f t="shared" si="201"/>
        <v>RA_562_152_4_202425</v>
      </c>
      <c r="AF7882" s="3">
        <v>202425</v>
      </c>
      <c r="AG7882" s="3" t="s">
        <v>193</v>
      </c>
      <c r="AH7882" s="3">
        <v>562</v>
      </c>
      <c r="AI7882" s="3">
        <v>152</v>
      </c>
      <c r="AJ7882" s="3" t="s">
        <v>413</v>
      </c>
      <c r="AK7882" s="3">
        <v>4</v>
      </c>
      <c r="AL7882" s="3">
        <v>-1154.385</v>
      </c>
    </row>
    <row r="7883" spans="31:38" x14ac:dyDescent="0.25">
      <c r="AE7883" s="3" t="str">
        <f t="shared" si="201"/>
        <v>RA_566_152_4_202425</v>
      </c>
      <c r="AF7883" s="3">
        <v>202425</v>
      </c>
      <c r="AG7883" s="3" t="s">
        <v>193</v>
      </c>
      <c r="AH7883" s="3">
        <v>566</v>
      </c>
      <c r="AI7883" s="3">
        <v>152</v>
      </c>
      <c r="AJ7883" s="3" t="s">
        <v>413</v>
      </c>
      <c r="AK7883" s="3">
        <v>4</v>
      </c>
      <c r="AL7883" s="3">
        <v>-4083.1030000000001</v>
      </c>
    </row>
    <row r="7884" spans="31:38" x14ac:dyDescent="0.25">
      <c r="AE7884" s="3" t="str">
        <f t="shared" si="201"/>
        <v>RA_568_152_4_202425</v>
      </c>
      <c r="AF7884" s="3">
        <v>202425</v>
      </c>
      <c r="AG7884" s="3" t="s">
        <v>193</v>
      </c>
      <c r="AH7884" s="3">
        <v>568</v>
      </c>
      <c r="AI7884" s="3">
        <v>152</v>
      </c>
      <c r="AJ7884" s="3" t="s">
        <v>413</v>
      </c>
      <c r="AK7884" s="3">
        <v>4</v>
      </c>
      <c r="AL7884" s="3">
        <v>0</v>
      </c>
    </row>
    <row r="7885" spans="31:38" x14ac:dyDescent="0.25">
      <c r="AE7885" s="3" t="str">
        <f t="shared" si="201"/>
        <v>RA_572_152_4_202425</v>
      </c>
      <c r="AF7885" s="3">
        <v>202425</v>
      </c>
      <c r="AG7885" s="3" t="s">
        <v>193</v>
      </c>
      <c r="AH7885" s="3">
        <v>572</v>
      </c>
      <c r="AI7885" s="3">
        <v>152</v>
      </c>
      <c r="AJ7885" s="3" t="s">
        <v>413</v>
      </c>
      <c r="AK7885" s="3">
        <v>4</v>
      </c>
      <c r="AL7885" s="3">
        <v>0</v>
      </c>
    </row>
    <row r="7886" spans="31:38" x14ac:dyDescent="0.25">
      <c r="AE7886" s="3" t="str">
        <f t="shared" si="201"/>
        <v>RA_576_152_4_202425</v>
      </c>
      <c r="AF7886" s="3">
        <v>202425</v>
      </c>
      <c r="AG7886" s="3" t="s">
        <v>193</v>
      </c>
      <c r="AH7886" s="3">
        <v>576</v>
      </c>
      <c r="AI7886" s="3">
        <v>152</v>
      </c>
      <c r="AJ7886" s="3" t="s">
        <v>413</v>
      </c>
      <c r="AK7886" s="3">
        <v>4</v>
      </c>
      <c r="AL7886" s="3">
        <v>0</v>
      </c>
    </row>
    <row r="7887" spans="31:38" x14ac:dyDescent="0.25">
      <c r="AE7887" s="3" t="str">
        <f t="shared" si="201"/>
        <v>RA_584_152_4_202425</v>
      </c>
      <c r="AF7887" s="3">
        <v>202425</v>
      </c>
      <c r="AG7887" s="3" t="s">
        <v>193</v>
      </c>
      <c r="AH7887" s="3">
        <v>584</v>
      </c>
      <c r="AI7887" s="3">
        <v>152</v>
      </c>
      <c r="AJ7887" s="3" t="s">
        <v>413</v>
      </c>
      <c r="AK7887" s="3">
        <v>4</v>
      </c>
      <c r="AL7887" s="3">
        <v>-1295</v>
      </c>
    </row>
    <row r="7888" spans="31:38" x14ac:dyDescent="0.25">
      <c r="AE7888" s="3" t="str">
        <f t="shared" si="201"/>
        <v>RA_586_152_4_202425</v>
      </c>
      <c r="AF7888" s="3">
        <v>202425</v>
      </c>
      <c r="AG7888" s="3" t="s">
        <v>193</v>
      </c>
      <c r="AH7888" s="3">
        <v>586</v>
      </c>
      <c r="AI7888" s="3">
        <v>152</v>
      </c>
      <c r="AJ7888" s="3" t="s">
        <v>413</v>
      </c>
      <c r="AK7888" s="3">
        <v>4</v>
      </c>
      <c r="AL7888" s="3">
        <v>-1702.1980000000001</v>
      </c>
    </row>
    <row r="7889" spans="31:38" x14ac:dyDescent="0.25">
      <c r="AE7889" s="3" t="str">
        <f t="shared" si="201"/>
        <v>RA_544_152_4_202425</v>
      </c>
      <c r="AF7889" s="3">
        <v>202425</v>
      </c>
      <c r="AG7889" s="3" t="s">
        <v>193</v>
      </c>
      <c r="AH7889" s="3">
        <v>544</v>
      </c>
      <c r="AI7889" s="3">
        <v>152</v>
      </c>
      <c r="AJ7889" s="3" t="s">
        <v>413</v>
      </c>
      <c r="AK7889" s="3">
        <v>4</v>
      </c>
      <c r="AL7889" s="3">
        <v>-40073.4</v>
      </c>
    </row>
    <row r="7890" spans="31:38" x14ac:dyDescent="0.25">
      <c r="AE7890" s="3" t="str">
        <f t="shared" si="201"/>
        <v>RA_574_152_4_202425</v>
      </c>
      <c r="AF7890" s="3">
        <v>202425</v>
      </c>
      <c r="AG7890" s="3" t="s">
        <v>193</v>
      </c>
      <c r="AH7890" s="3">
        <v>574</v>
      </c>
      <c r="AI7890" s="3">
        <v>152</v>
      </c>
      <c r="AJ7890" s="3" t="s">
        <v>413</v>
      </c>
      <c r="AK7890" s="3">
        <v>4</v>
      </c>
      <c r="AL7890" s="3">
        <v>0</v>
      </c>
    </row>
    <row r="7891" spans="31:38" x14ac:dyDescent="0.25">
      <c r="AE7891" s="3" t="str">
        <f t="shared" si="201"/>
        <v>RA_516_152_4_202425</v>
      </c>
      <c r="AF7891" s="3">
        <v>202425</v>
      </c>
      <c r="AG7891" s="3" t="s">
        <v>193</v>
      </c>
      <c r="AH7891" s="3">
        <v>516</v>
      </c>
      <c r="AI7891" s="3">
        <v>152</v>
      </c>
      <c r="AJ7891" s="3" t="s">
        <v>413</v>
      </c>
      <c r="AK7891" s="3">
        <v>4</v>
      </c>
      <c r="AL7891" s="3">
        <v>-134.904</v>
      </c>
    </row>
    <row r="7892" spans="31:38" x14ac:dyDescent="0.25">
      <c r="AE7892" s="3" t="str">
        <f t="shared" si="201"/>
        <v>RA_514_152_4_202425</v>
      </c>
      <c r="AF7892" s="3">
        <v>202425</v>
      </c>
      <c r="AG7892" s="3" t="s">
        <v>193</v>
      </c>
      <c r="AH7892" s="3">
        <v>514</v>
      </c>
      <c r="AI7892" s="3">
        <v>152</v>
      </c>
      <c r="AJ7892" s="3" t="s">
        <v>413</v>
      </c>
      <c r="AK7892" s="3">
        <v>4</v>
      </c>
      <c r="AL7892" s="3">
        <v>-28905.75</v>
      </c>
    </row>
    <row r="7893" spans="31:38" x14ac:dyDescent="0.25">
      <c r="AE7893" s="3" t="str">
        <f t="shared" si="201"/>
        <v>RA_542_152_4_202425</v>
      </c>
      <c r="AF7893" s="3">
        <v>202425</v>
      </c>
      <c r="AG7893" s="3" t="s">
        <v>193</v>
      </c>
      <c r="AH7893" s="3">
        <v>542</v>
      </c>
      <c r="AI7893" s="3">
        <v>152</v>
      </c>
      <c r="AJ7893" s="3" t="s">
        <v>413</v>
      </c>
      <c r="AK7893" s="3">
        <v>4</v>
      </c>
      <c r="AL7893" s="3">
        <v>-2197.748</v>
      </c>
    </row>
    <row r="7894" spans="31:38" x14ac:dyDescent="0.25">
      <c r="AE7894" s="3" t="str">
        <f t="shared" si="201"/>
        <v>RA_518_152_4_202425</v>
      </c>
      <c r="AF7894" s="3">
        <v>202425</v>
      </c>
      <c r="AG7894" s="3" t="s">
        <v>193</v>
      </c>
      <c r="AH7894" s="3">
        <v>518</v>
      </c>
      <c r="AI7894" s="3">
        <v>152</v>
      </c>
      <c r="AJ7894" s="3" t="s">
        <v>413</v>
      </c>
      <c r="AK7894" s="3">
        <v>4</v>
      </c>
      <c r="AL7894" s="3">
        <v>40</v>
      </c>
    </row>
    <row r="7895" spans="31:38" x14ac:dyDescent="0.25">
      <c r="AE7895" s="3" t="str">
        <f t="shared" si="201"/>
        <v>RA_512_152_4_202425</v>
      </c>
      <c r="AF7895" s="3">
        <v>202425</v>
      </c>
      <c r="AG7895" s="3" t="s">
        <v>193</v>
      </c>
      <c r="AH7895" s="3">
        <v>512</v>
      </c>
      <c r="AI7895" s="3">
        <v>152</v>
      </c>
      <c r="AJ7895" s="3" t="s">
        <v>413</v>
      </c>
      <c r="AK7895" s="3">
        <v>4</v>
      </c>
      <c r="AL7895" s="3">
        <v>-4513</v>
      </c>
    </row>
    <row r="7896" spans="31:38" x14ac:dyDescent="0.25">
      <c r="AE7896" s="3" t="str">
        <f t="shared" si="201"/>
        <v>RA_520_152_4_202425</v>
      </c>
      <c r="AF7896" s="3">
        <v>202425</v>
      </c>
      <c r="AG7896" s="3" t="s">
        <v>193</v>
      </c>
      <c r="AH7896" s="3">
        <v>520</v>
      </c>
      <c r="AI7896" s="3">
        <v>152</v>
      </c>
      <c r="AJ7896" s="3" t="s">
        <v>413</v>
      </c>
      <c r="AK7896" s="3">
        <v>4</v>
      </c>
      <c r="AL7896" s="3">
        <v>-9.218</v>
      </c>
    </row>
    <row r="7897" spans="31:38" x14ac:dyDescent="0.25">
      <c r="AE7897" s="3" t="str">
        <f t="shared" si="201"/>
        <v>RA_522_152_4_202425</v>
      </c>
      <c r="AF7897" s="3">
        <v>202425</v>
      </c>
      <c r="AG7897" s="3" t="s">
        <v>193</v>
      </c>
      <c r="AH7897" s="3">
        <v>522</v>
      </c>
      <c r="AI7897" s="3">
        <v>152</v>
      </c>
      <c r="AJ7897" s="3" t="s">
        <v>413</v>
      </c>
      <c r="AK7897" s="3">
        <v>4</v>
      </c>
      <c r="AL7897" s="3">
        <v>0</v>
      </c>
    </row>
    <row r="7898" spans="31:38" x14ac:dyDescent="0.25">
      <c r="AE7898" s="3" t="str">
        <f t="shared" si="201"/>
        <v>RA_524_152_4_202425</v>
      </c>
      <c r="AF7898" s="3">
        <v>202425</v>
      </c>
      <c r="AG7898" s="3" t="s">
        <v>193</v>
      </c>
      <c r="AH7898" s="3">
        <v>524</v>
      </c>
      <c r="AI7898" s="3">
        <v>152</v>
      </c>
      <c r="AJ7898" s="3" t="s">
        <v>413</v>
      </c>
      <c r="AK7898" s="3">
        <v>4</v>
      </c>
      <c r="AL7898" s="3">
        <v>-1811.0399999999997</v>
      </c>
    </row>
    <row r="7899" spans="31:38" x14ac:dyDescent="0.25">
      <c r="AE7899" s="3" t="str">
        <f t="shared" si="201"/>
        <v>RA_540_152_4_202425</v>
      </c>
      <c r="AF7899" s="3">
        <v>202425</v>
      </c>
      <c r="AG7899" s="3" t="s">
        <v>193</v>
      </c>
      <c r="AH7899" s="3">
        <v>540</v>
      </c>
      <c r="AI7899" s="3">
        <v>152</v>
      </c>
      <c r="AJ7899" s="3" t="s">
        <v>413</v>
      </c>
      <c r="AK7899" s="3">
        <v>4</v>
      </c>
      <c r="AL7899" s="3">
        <v>-57258.832999999999</v>
      </c>
    </row>
    <row r="7900" spans="31:38" x14ac:dyDescent="0.25">
      <c r="AE7900" s="3" t="str">
        <f t="shared" si="201"/>
        <v>RA_528_152_4_202425</v>
      </c>
      <c r="AF7900" s="3">
        <v>202425</v>
      </c>
      <c r="AG7900" s="3" t="s">
        <v>193</v>
      </c>
      <c r="AH7900" s="3">
        <v>528</v>
      </c>
      <c r="AI7900" s="3">
        <v>152</v>
      </c>
      <c r="AJ7900" s="3" t="s">
        <v>413</v>
      </c>
      <c r="AK7900" s="3">
        <v>4</v>
      </c>
      <c r="AL7900" s="3">
        <v>-12323</v>
      </c>
    </row>
    <row r="7901" spans="31:38" x14ac:dyDescent="0.25">
      <c r="AE7901" s="3" t="str">
        <f t="shared" si="201"/>
        <v>RA_530_152_4_202425</v>
      </c>
      <c r="AF7901" s="3">
        <v>202425</v>
      </c>
      <c r="AG7901" s="3" t="s">
        <v>193</v>
      </c>
      <c r="AH7901" s="3">
        <v>530</v>
      </c>
      <c r="AI7901" s="3">
        <v>152</v>
      </c>
      <c r="AJ7901" s="3" t="s">
        <v>413</v>
      </c>
      <c r="AK7901" s="3">
        <v>4</v>
      </c>
      <c r="AL7901" s="3">
        <v>-19718.900000000001</v>
      </c>
    </row>
    <row r="7902" spans="31:38" x14ac:dyDescent="0.25">
      <c r="AE7902" s="3" t="str">
        <f t="shared" si="201"/>
        <v>RA_532_152_4_202425</v>
      </c>
      <c r="AF7902" s="3">
        <v>202425</v>
      </c>
      <c r="AG7902" s="3" t="s">
        <v>193</v>
      </c>
      <c r="AH7902" s="3">
        <v>532</v>
      </c>
      <c r="AI7902" s="3">
        <v>152</v>
      </c>
      <c r="AJ7902" s="3" t="s">
        <v>413</v>
      </c>
      <c r="AK7902" s="3">
        <v>4</v>
      </c>
      <c r="AL7902" s="3">
        <v>-7277</v>
      </c>
    </row>
    <row r="7903" spans="31:38" x14ac:dyDescent="0.25">
      <c r="AE7903" s="3" t="str">
        <f t="shared" si="201"/>
        <v>RA_534_152_4_202425</v>
      </c>
      <c r="AF7903" s="3">
        <v>202425</v>
      </c>
      <c r="AG7903" s="3" t="s">
        <v>193</v>
      </c>
      <c r="AH7903" s="3">
        <v>534</v>
      </c>
      <c r="AI7903" s="3">
        <v>152</v>
      </c>
      <c r="AJ7903" s="3" t="s">
        <v>413</v>
      </c>
      <c r="AK7903" s="3">
        <v>4</v>
      </c>
      <c r="AL7903" s="3">
        <v>8684.92</v>
      </c>
    </row>
    <row r="7904" spans="31:38" x14ac:dyDescent="0.25">
      <c r="AE7904" s="3" t="str">
        <f t="shared" si="201"/>
        <v>RA_536_152_4_202425</v>
      </c>
      <c r="AF7904" s="3">
        <v>202425</v>
      </c>
      <c r="AG7904" s="3" t="s">
        <v>193</v>
      </c>
      <c r="AH7904" s="3">
        <v>536</v>
      </c>
      <c r="AI7904" s="3">
        <v>152</v>
      </c>
      <c r="AJ7904" s="3" t="s">
        <v>413</v>
      </c>
      <c r="AK7904" s="3">
        <v>4</v>
      </c>
      <c r="AL7904" s="3">
        <v>-22583</v>
      </c>
    </row>
    <row r="7905" spans="31:38" x14ac:dyDescent="0.25">
      <c r="AE7905" s="3" t="str">
        <f t="shared" si="201"/>
        <v>RA_538_152_4_202425</v>
      </c>
      <c r="AF7905" s="3">
        <v>202425</v>
      </c>
      <c r="AG7905" s="3" t="s">
        <v>193</v>
      </c>
      <c r="AH7905" s="3">
        <v>538</v>
      </c>
      <c r="AI7905" s="3">
        <v>152</v>
      </c>
      <c r="AJ7905" s="3" t="s">
        <v>413</v>
      </c>
      <c r="AK7905" s="3">
        <v>4</v>
      </c>
      <c r="AL7905" s="3">
        <v>-9601.5210000000006</v>
      </c>
    </row>
    <row r="7906" spans="31:38" x14ac:dyDescent="0.25">
      <c r="AE7906" s="3" t="str">
        <f t="shared" si="201"/>
        <v>RA_582_152_4_202425</v>
      </c>
      <c r="AF7906" s="3">
        <v>202425</v>
      </c>
      <c r="AG7906" s="3" t="s">
        <v>193</v>
      </c>
      <c r="AH7906" s="3">
        <v>582</v>
      </c>
      <c r="AI7906" s="3">
        <v>152</v>
      </c>
      <c r="AJ7906" s="3" t="s">
        <v>413</v>
      </c>
      <c r="AK7906" s="3">
        <v>4</v>
      </c>
      <c r="AL7906" s="3">
        <v>-673</v>
      </c>
    </row>
    <row r="7907" spans="31:38" x14ac:dyDescent="0.25">
      <c r="AE7907" s="3" t="str">
        <f t="shared" si="201"/>
        <v>RA_526_152_4_202425</v>
      </c>
      <c r="AF7907" s="3">
        <v>202425</v>
      </c>
      <c r="AG7907" s="3" t="s">
        <v>193</v>
      </c>
      <c r="AH7907" s="3">
        <v>526</v>
      </c>
      <c r="AI7907" s="3">
        <v>152</v>
      </c>
      <c r="AJ7907" s="3" t="s">
        <v>413</v>
      </c>
      <c r="AK7907" s="3">
        <v>4</v>
      </c>
      <c r="AL7907" s="3">
        <v>-10890</v>
      </c>
    </row>
    <row r="7908" spans="31:38" x14ac:dyDescent="0.25">
      <c r="AE7908" s="3" t="str">
        <f t="shared" si="201"/>
        <v>RA_566_152_4_202526</v>
      </c>
      <c r="AF7908" s="3">
        <v>202526</v>
      </c>
      <c r="AG7908" s="3" t="s">
        <v>193</v>
      </c>
      <c r="AH7908" s="3">
        <v>566</v>
      </c>
      <c r="AI7908" s="3">
        <v>152</v>
      </c>
      <c r="AJ7908" s="3" t="s">
        <v>413</v>
      </c>
      <c r="AK7908" s="3">
        <v>4</v>
      </c>
      <c r="AL7908" s="3">
        <v>-3136.951</v>
      </c>
    </row>
    <row r="7909" spans="31:38" x14ac:dyDescent="0.25">
      <c r="AE7909" s="3" t="str">
        <f t="shared" si="201"/>
        <v>RA_545_152_4_202526</v>
      </c>
      <c r="AF7909" s="3">
        <v>202526</v>
      </c>
      <c r="AG7909" s="3" t="s">
        <v>193</v>
      </c>
      <c r="AH7909" s="3">
        <v>545</v>
      </c>
      <c r="AI7909" s="3">
        <v>152</v>
      </c>
      <c r="AJ7909" s="3" t="s">
        <v>413</v>
      </c>
      <c r="AK7909" s="3">
        <v>4</v>
      </c>
      <c r="AL7909" s="3">
        <v>-1119.72</v>
      </c>
    </row>
    <row r="7910" spans="31:38" x14ac:dyDescent="0.25">
      <c r="AE7910" s="3" t="str">
        <f t="shared" si="201"/>
        <v>RA_548_152_4_202526</v>
      </c>
      <c r="AF7910" s="3">
        <v>202526</v>
      </c>
      <c r="AG7910" s="3" t="s">
        <v>193</v>
      </c>
      <c r="AH7910" s="3">
        <v>548</v>
      </c>
      <c r="AI7910" s="3">
        <v>152</v>
      </c>
      <c r="AJ7910" s="3" t="s">
        <v>413</v>
      </c>
      <c r="AK7910" s="3">
        <v>4</v>
      </c>
      <c r="AL7910" s="3">
        <v>1708.2080000000001</v>
      </c>
    </row>
    <row r="7911" spans="31:38" x14ac:dyDescent="0.25">
      <c r="AE7911" s="3" t="str">
        <f t="shared" si="201"/>
        <v>RA_550_152_4_202526</v>
      </c>
      <c r="AF7911" s="3">
        <v>202526</v>
      </c>
      <c r="AG7911" s="3" t="s">
        <v>193</v>
      </c>
      <c r="AH7911" s="3">
        <v>550</v>
      </c>
      <c r="AI7911" s="3">
        <v>152</v>
      </c>
      <c r="AJ7911" s="3" t="s">
        <v>413</v>
      </c>
      <c r="AK7911" s="3">
        <v>4</v>
      </c>
      <c r="AL7911" s="3">
        <v>-1164.4059999999999</v>
      </c>
    </row>
    <row r="7912" spans="31:38" x14ac:dyDescent="0.25">
      <c r="AE7912" s="3" t="str">
        <f t="shared" si="201"/>
        <v>RA_552_152_4_202526</v>
      </c>
      <c r="AF7912" s="3">
        <v>202526</v>
      </c>
      <c r="AG7912" s="3" t="s">
        <v>193</v>
      </c>
      <c r="AH7912" s="3">
        <v>552</v>
      </c>
      <c r="AI7912" s="3">
        <v>152</v>
      </c>
      <c r="AJ7912" s="3" t="s">
        <v>413</v>
      </c>
      <c r="AK7912" s="3">
        <v>4</v>
      </c>
      <c r="AL7912" s="3">
        <v>4816.3980000000001</v>
      </c>
    </row>
    <row r="7913" spans="31:38" x14ac:dyDescent="0.25">
      <c r="AE7913" s="3" t="str">
        <f t="shared" si="201"/>
        <v>RA_562_152_4_202526</v>
      </c>
      <c r="AF7913" s="3">
        <v>202526</v>
      </c>
      <c r="AG7913" s="3" t="s">
        <v>193</v>
      </c>
      <c r="AH7913" s="3">
        <v>562</v>
      </c>
      <c r="AI7913" s="3">
        <v>152</v>
      </c>
      <c r="AJ7913" s="3" t="s">
        <v>413</v>
      </c>
      <c r="AK7913" s="3">
        <v>4</v>
      </c>
      <c r="AL7913" s="3">
        <v>-2213.6179999999999</v>
      </c>
    </row>
    <row r="7914" spans="31:38" x14ac:dyDescent="0.25">
      <c r="AE7914" s="3" t="str">
        <f t="shared" si="201"/>
        <v>RA_564_152_4_202526</v>
      </c>
      <c r="AF7914" s="3">
        <v>202526</v>
      </c>
      <c r="AG7914" s="3" t="s">
        <v>193</v>
      </c>
      <c r="AH7914" s="3">
        <v>564</v>
      </c>
      <c r="AI7914" s="3">
        <v>152</v>
      </c>
      <c r="AJ7914" s="3" t="s">
        <v>413</v>
      </c>
      <c r="AK7914" s="3">
        <v>4</v>
      </c>
      <c r="AL7914" s="3">
        <v>-2501.7930000000001</v>
      </c>
    </row>
    <row r="7915" spans="31:38" x14ac:dyDescent="0.25">
      <c r="AE7915" s="3" t="str">
        <f t="shared" si="201"/>
        <v>RA_546_152_4_202526</v>
      </c>
      <c r="AF7915" s="3">
        <v>202526</v>
      </c>
      <c r="AG7915" s="3" t="s">
        <v>193</v>
      </c>
      <c r="AH7915" s="3">
        <v>546</v>
      </c>
      <c r="AI7915" s="3">
        <v>152</v>
      </c>
      <c r="AJ7915" s="3" t="s">
        <v>413</v>
      </c>
      <c r="AK7915" s="3">
        <v>4</v>
      </c>
      <c r="AL7915" s="3">
        <v>-1641.9219999999998</v>
      </c>
    </row>
    <row r="7916" spans="31:38" x14ac:dyDescent="0.25">
      <c r="AE7916" s="3" t="str">
        <f t="shared" si="201"/>
        <v>RA_568_152_4_202526</v>
      </c>
      <c r="AF7916" s="3">
        <v>202526</v>
      </c>
      <c r="AG7916" s="3" t="s">
        <v>193</v>
      </c>
      <c r="AH7916" s="3">
        <v>568</v>
      </c>
      <c r="AI7916" s="3">
        <v>152</v>
      </c>
      <c r="AJ7916" s="3" t="s">
        <v>413</v>
      </c>
      <c r="AK7916" s="3">
        <v>4</v>
      </c>
      <c r="AL7916" s="3">
        <v>0</v>
      </c>
    </row>
    <row r="7917" spans="31:38" x14ac:dyDescent="0.25">
      <c r="AE7917" s="3" t="str">
        <f t="shared" si="201"/>
        <v>RA_572_152_4_202526</v>
      </c>
      <c r="AF7917" s="3">
        <v>202526</v>
      </c>
      <c r="AG7917" s="3" t="s">
        <v>193</v>
      </c>
      <c r="AH7917" s="3">
        <v>572</v>
      </c>
      <c r="AI7917" s="3">
        <v>152</v>
      </c>
      <c r="AJ7917" s="3" t="s">
        <v>413</v>
      </c>
      <c r="AK7917" s="3">
        <v>4</v>
      </c>
      <c r="AL7917" s="3">
        <v>0</v>
      </c>
    </row>
    <row r="7918" spans="31:38" x14ac:dyDescent="0.25">
      <c r="AE7918" s="3" t="str">
        <f t="shared" si="201"/>
        <v>RA_574_152_4_202526</v>
      </c>
      <c r="AF7918" s="3">
        <v>202526</v>
      </c>
      <c r="AG7918" s="3" t="s">
        <v>193</v>
      </c>
      <c r="AH7918" s="3">
        <v>574</v>
      </c>
      <c r="AI7918" s="3">
        <v>152</v>
      </c>
      <c r="AJ7918" s="3" t="s">
        <v>413</v>
      </c>
      <c r="AK7918" s="3">
        <v>4</v>
      </c>
      <c r="AL7918" s="3">
        <v>0</v>
      </c>
    </row>
    <row r="7919" spans="31:38" x14ac:dyDescent="0.25">
      <c r="AE7919" s="3" t="str">
        <f t="shared" si="201"/>
        <v>RA_576_152_4_202526</v>
      </c>
      <c r="AF7919" s="3">
        <v>202526</v>
      </c>
      <c r="AG7919" s="3" t="s">
        <v>193</v>
      </c>
      <c r="AH7919" s="3">
        <v>576</v>
      </c>
      <c r="AI7919" s="3">
        <v>152</v>
      </c>
      <c r="AJ7919" s="3" t="s">
        <v>413</v>
      </c>
      <c r="AK7919" s="3">
        <v>4</v>
      </c>
      <c r="AL7919" s="3">
        <v>0</v>
      </c>
    </row>
    <row r="7920" spans="31:38" x14ac:dyDescent="0.25">
      <c r="AE7920" s="3" t="str">
        <f t="shared" si="201"/>
        <v>RA_582_152_4_202526</v>
      </c>
      <c r="AF7920" s="3">
        <v>202526</v>
      </c>
      <c r="AG7920" s="3" t="s">
        <v>193</v>
      </c>
      <c r="AH7920" s="3">
        <v>582</v>
      </c>
      <c r="AI7920" s="3">
        <v>152</v>
      </c>
      <c r="AJ7920" s="3" t="s">
        <v>413</v>
      </c>
      <c r="AK7920" s="3">
        <v>4</v>
      </c>
      <c r="AL7920" s="3">
        <v>-787.64</v>
      </c>
    </row>
    <row r="7921" spans="31:38" x14ac:dyDescent="0.25">
      <c r="AE7921" s="3" t="str">
        <f t="shared" si="201"/>
        <v>RA_584_152_4_202526</v>
      </c>
      <c r="AF7921" s="3">
        <v>202526</v>
      </c>
      <c r="AG7921" s="3" t="s">
        <v>193</v>
      </c>
      <c r="AH7921" s="3">
        <v>584</v>
      </c>
      <c r="AI7921" s="3">
        <v>152</v>
      </c>
      <c r="AJ7921" s="3" t="s">
        <v>413</v>
      </c>
      <c r="AK7921" s="3">
        <v>4</v>
      </c>
      <c r="AL7921" s="3">
        <v>-1269</v>
      </c>
    </row>
    <row r="7922" spans="31:38" x14ac:dyDescent="0.25">
      <c r="AE7922" s="3" t="str">
        <f t="shared" si="201"/>
        <v>RA_540_152_4_202526</v>
      </c>
      <c r="AF7922" s="3">
        <v>202526</v>
      </c>
      <c r="AG7922" s="3" t="s">
        <v>193</v>
      </c>
      <c r="AH7922" s="3">
        <v>540</v>
      </c>
      <c r="AI7922" s="3">
        <v>152</v>
      </c>
      <c r="AJ7922" s="3" t="s">
        <v>413</v>
      </c>
      <c r="AK7922" s="3">
        <v>4</v>
      </c>
      <c r="AL7922" s="3">
        <v>-45589.454000000005</v>
      </c>
    </row>
    <row r="7923" spans="31:38" x14ac:dyDescent="0.25">
      <c r="AE7923" s="3" t="str">
        <f t="shared" si="201"/>
        <v>RA_586_152_4_202526</v>
      </c>
      <c r="AF7923" s="3">
        <v>202526</v>
      </c>
      <c r="AG7923" s="3" t="s">
        <v>193</v>
      </c>
      <c r="AH7923" s="3">
        <v>586</v>
      </c>
      <c r="AI7923" s="3">
        <v>152</v>
      </c>
      <c r="AJ7923" s="3" t="s">
        <v>413</v>
      </c>
      <c r="AK7923" s="3">
        <v>4</v>
      </c>
      <c r="AL7923" s="3">
        <v>-2455.63</v>
      </c>
    </row>
    <row r="7924" spans="31:38" x14ac:dyDescent="0.25">
      <c r="AE7924" s="3" t="str">
        <f t="shared" si="201"/>
        <v>RA_516_152_4_202526</v>
      </c>
      <c r="AF7924" s="3">
        <v>202526</v>
      </c>
      <c r="AG7924" s="3" t="s">
        <v>193</v>
      </c>
      <c r="AH7924" s="3">
        <v>516</v>
      </c>
      <c r="AI7924" s="3">
        <v>152</v>
      </c>
      <c r="AJ7924" s="3" t="s">
        <v>413</v>
      </c>
      <c r="AK7924" s="3">
        <v>4</v>
      </c>
      <c r="AL7924" s="3">
        <v>-138.01400000000001</v>
      </c>
    </row>
    <row r="7925" spans="31:38" x14ac:dyDescent="0.25">
      <c r="AE7925" s="3" t="str">
        <f t="shared" si="201"/>
        <v>RA_514_152_4_202526</v>
      </c>
      <c r="AF7925" s="3">
        <v>202526</v>
      </c>
      <c r="AG7925" s="3" t="s">
        <v>193</v>
      </c>
      <c r="AH7925" s="3">
        <v>514</v>
      </c>
      <c r="AI7925" s="3">
        <v>152</v>
      </c>
      <c r="AJ7925" s="3" t="s">
        <v>413</v>
      </c>
      <c r="AK7925" s="3">
        <v>4</v>
      </c>
      <c r="AL7925" s="3">
        <v>-11718.641</v>
      </c>
    </row>
    <row r="7926" spans="31:38" x14ac:dyDescent="0.25">
      <c r="AE7926" s="3" t="str">
        <f t="shared" si="201"/>
        <v>RA_518_152_4_202526</v>
      </c>
      <c r="AF7926" s="3">
        <v>202526</v>
      </c>
      <c r="AG7926" s="3" t="s">
        <v>193</v>
      </c>
      <c r="AH7926" s="3">
        <v>518</v>
      </c>
      <c r="AI7926" s="3">
        <v>152</v>
      </c>
      <c r="AJ7926" s="3" t="s">
        <v>413</v>
      </c>
      <c r="AK7926" s="3">
        <v>4</v>
      </c>
      <c r="AL7926" s="3">
        <v>0</v>
      </c>
    </row>
    <row r="7927" spans="31:38" x14ac:dyDescent="0.25">
      <c r="AE7927" s="3" t="str">
        <f t="shared" si="201"/>
        <v>RA_520_152_4_202526</v>
      </c>
      <c r="AF7927" s="3">
        <v>202526</v>
      </c>
      <c r="AG7927" s="3" t="s">
        <v>193</v>
      </c>
      <c r="AH7927" s="3">
        <v>520</v>
      </c>
      <c r="AI7927" s="3">
        <v>152</v>
      </c>
      <c r="AJ7927" s="3" t="s">
        <v>413</v>
      </c>
      <c r="AK7927" s="3">
        <v>4</v>
      </c>
      <c r="AL7927" s="3">
        <v>1266.039</v>
      </c>
    </row>
    <row r="7928" spans="31:38" x14ac:dyDescent="0.25">
      <c r="AE7928" s="3" t="str">
        <f t="shared" si="201"/>
        <v>RA_522_152_4_202526</v>
      </c>
      <c r="AF7928" s="3">
        <v>202526</v>
      </c>
      <c r="AG7928" s="3" t="s">
        <v>193</v>
      </c>
      <c r="AH7928" s="3">
        <v>522</v>
      </c>
      <c r="AI7928" s="3">
        <v>152</v>
      </c>
      <c r="AJ7928" s="3" t="s">
        <v>413</v>
      </c>
      <c r="AK7928" s="3">
        <v>4</v>
      </c>
      <c r="AL7928" s="3">
        <v>0</v>
      </c>
    </row>
    <row r="7929" spans="31:38" x14ac:dyDescent="0.25">
      <c r="AE7929" s="3" t="str">
        <f t="shared" si="201"/>
        <v>RA_524_152_4_202526</v>
      </c>
      <c r="AF7929" s="3">
        <v>202526</v>
      </c>
      <c r="AG7929" s="3" t="s">
        <v>193</v>
      </c>
      <c r="AH7929" s="3">
        <v>524</v>
      </c>
      <c r="AI7929" s="3">
        <v>152</v>
      </c>
      <c r="AJ7929" s="3" t="s">
        <v>413</v>
      </c>
      <c r="AK7929" s="3">
        <v>4</v>
      </c>
      <c r="AL7929" s="3">
        <v>-8577.869999999999</v>
      </c>
    </row>
    <row r="7930" spans="31:38" x14ac:dyDescent="0.25">
      <c r="AE7930" s="3" t="str">
        <f t="shared" si="201"/>
        <v>RA_526_152_4_202526</v>
      </c>
      <c r="AF7930" s="3">
        <v>202526</v>
      </c>
      <c r="AG7930" s="3" t="s">
        <v>193</v>
      </c>
      <c r="AH7930" s="3">
        <v>526</v>
      </c>
      <c r="AI7930" s="3">
        <v>152</v>
      </c>
      <c r="AJ7930" s="3" t="s">
        <v>413</v>
      </c>
      <c r="AK7930" s="3">
        <v>4</v>
      </c>
      <c r="AL7930" s="3">
        <v>-6540.7169999999996</v>
      </c>
    </row>
    <row r="7931" spans="31:38" x14ac:dyDescent="0.25">
      <c r="AE7931" s="3" t="str">
        <f t="shared" si="201"/>
        <v>RA_528_152_4_202526</v>
      </c>
      <c r="AF7931" s="3">
        <v>202526</v>
      </c>
      <c r="AG7931" s="3" t="s">
        <v>193</v>
      </c>
      <c r="AH7931" s="3">
        <v>528</v>
      </c>
      <c r="AI7931" s="3">
        <v>152</v>
      </c>
      <c r="AJ7931" s="3" t="s">
        <v>413</v>
      </c>
      <c r="AK7931" s="3">
        <v>4</v>
      </c>
      <c r="AL7931" s="3">
        <v>3273.165</v>
      </c>
    </row>
    <row r="7932" spans="31:38" x14ac:dyDescent="0.25">
      <c r="AE7932" s="3" t="str">
        <f t="shared" si="201"/>
        <v>RA_532_152_4_202526</v>
      </c>
      <c r="AF7932" s="3">
        <v>202526</v>
      </c>
      <c r="AG7932" s="3" t="s">
        <v>193</v>
      </c>
      <c r="AH7932" s="3">
        <v>532</v>
      </c>
      <c r="AI7932" s="3">
        <v>152</v>
      </c>
      <c r="AJ7932" s="3" t="s">
        <v>413</v>
      </c>
      <c r="AK7932" s="3">
        <v>4</v>
      </c>
      <c r="AL7932" s="3">
        <v>-2522</v>
      </c>
    </row>
    <row r="7933" spans="31:38" x14ac:dyDescent="0.25">
      <c r="AE7933" s="3" t="str">
        <f t="shared" si="201"/>
        <v>RA_534_152_4_202526</v>
      </c>
      <c r="AF7933" s="3">
        <v>202526</v>
      </c>
      <c r="AG7933" s="3" t="s">
        <v>193</v>
      </c>
      <c r="AH7933" s="3">
        <v>534</v>
      </c>
      <c r="AI7933" s="3">
        <v>152</v>
      </c>
      <c r="AJ7933" s="3" t="s">
        <v>413</v>
      </c>
      <c r="AK7933" s="3">
        <v>4</v>
      </c>
      <c r="AL7933" s="3">
        <v>1697.3</v>
      </c>
    </row>
    <row r="7934" spans="31:38" x14ac:dyDescent="0.25">
      <c r="AE7934" s="3" t="str">
        <f t="shared" si="201"/>
        <v>RA_536_152_4_202526</v>
      </c>
      <c r="AF7934" s="3">
        <v>202526</v>
      </c>
      <c r="AG7934" s="3" t="s">
        <v>193</v>
      </c>
      <c r="AH7934" s="3">
        <v>536</v>
      </c>
      <c r="AI7934" s="3">
        <v>152</v>
      </c>
      <c r="AJ7934" s="3" t="s">
        <v>413</v>
      </c>
      <c r="AK7934" s="3">
        <v>4</v>
      </c>
      <c r="AL7934" s="3">
        <v>-20667.857</v>
      </c>
    </row>
    <row r="7935" spans="31:38" x14ac:dyDescent="0.25">
      <c r="AE7935" s="3" t="str">
        <f t="shared" si="201"/>
        <v>RA_538_152_4_202526</v>
      </c>
      <c r="AF7935" s="3">
        <v>202526</v>
      </c>
      <c r="AG7935" s="3" t="s">
        <v>193</v>
      </c>
      <c r="AH7935" s="3">
        <v>538</v>
      </c>
      <c r="AI7935" s="3">
        <v>152</v>
      </c>
      <c r="AJ7935" s="3" t="s">
        <v>413</v>
      </c>
      <c r="AK7935" s="3">
        <v>4</v>
      </c>
      <c r="AL7935" s="3">
        <v>-8213.9680000000008</v>
      </c>
    </row>
    <row r="7936" spans="31:38" x14ac:dyDescent="0.25">
      <c r="AE7936" s="3" t="str">
        <f t="shared" si="201"/>
        <v>RA_512_152_4_202526</v>
      </c>
      <c r="AF7936" s="3">
        <v>202526</v>
      </c>
      <c r="AG7936" s="3" t="s">
        <v>193</v>
      </c>
      <c r="AH7936" s="3">
        <v>512</v>
      </c>
      <c r="AI7936" s="3">
        <v>152</v>
      </c>
      <c r="AJ7936" s="3" t="s">
        <v>413</v>
      </c>
      <c r="AK7936" s="3">
        <v>4</v>
      </c>
      <c r="AL7936" s="3">
        <v>-2454.6579999999999</v>
      </c>
    </row>
    <row r="7937" spans="31:38" x14ac:dyDescent="0.25">
      <c r="AE7937" s="3" t="str">
        <f t="shared" si="201"/>
        <v>RA_542_152_4_202526</v>
      </c>
      <c r="AF7937" s="3">
        <v>202526</v>
      </c>
      <c r="AG7937" s="3" t="s">
        <v>193</v>
      </c>
      <c r="AH7937" s="3">
        <v>542</v>
      </c>
      <c r="AI7937" s="3">
        <v>152</v>
      </c>
      <c r="AJ7937" s="3" t="s">
        <v>413</v>
      </c>
      <c r="AK7937" s="3">
        <v>4</v>
      </c>
      <c r="AL7937" s="3">
        <v>-1427.7520000000002</v>
      </c>
    </row>
    <row r="7938" spans="31:38" x14ac:dyDescent="0.25">
      <c r="AE7938" s="3" t="str">
        <f t="shared" si="201"/>
        <v>RA_530_152_4_202526</v>
      </c>
      <c r="AF7938" s="3">
        <v>202526</v>
      </c>
      <c r="AG7938" s="3" t="s">
        <v>193</v>
      </c>
      <c r="AH7938" s="3">
        <v>530</v>
      </c>
      <c r="AI7938" s="3">
        <v>152</v>
      </c>
      <c r="AJ7938" s="3" t="s">
        <v>413</v>
      </c>
      <c r="AK7938" s="3">
        <v>4</v>
      </c>
      <c r="AL7938" s="3">
        <v>-8237.232</v>
      </c>
    </row>
    <row r="7939" spans="31:38" x14ac:dyDescent="0.25">
      <c r="AE7939" s="3" t="str">
        <f t="shared" si="201"/>
        <v>RA_544_152_4_202526</v>
      </c>
      <c r="AF7939" s="3">
        <v>202526</v>
      </c>
      <c r="AG7939" s="3" t="s">
        <v>193</v>
      </c>
      <c r="AH7939" s="3">
        <v>544</v>
      </c>
      <c r="AI7939" s="3">
        <v>152</v>
      </c>
      <c r="AJ7939" s="3" t="s">
        <v>413</v>
      </c>
      <c r="AK7939" s="3">
        <v>4</v>
      </c>
      <c r="AL7939" s="3">
        <v>-19843.196</v>
      </c>
    </row>
    <row r="7940" spans="31:38" x14ac:dyDescent="0.25">
      <c r="AE7940" s="3" t="str">
        <f t="shared" ref="AE7940:AE8003" si="202">AG7940&amp;"_"&amp;AH7940&amp;"_"&amp;AI7940&amp;"_"&amp;AK7940&amp;"_"&amp;AF7940</f>
        <v>RA_562_153_4_202425</v>
      </c>
      <c r="AF7940" s="3">
        <v>202425</v>
      </c>
      <c r="AG7940" s="3" t="s">
        <v>193</v>
      </c>
      <c r="AH7940" s="3">
        <v>562</v>
      </c>
      <c r="AI7940" s="3">
        <v>153</v>
      </c>
      <c r="AJ7940" s="3" t="s">
        <v>3841</v>
      </c>
      <c r="AK7940" s="3">
        <v>4</v>
      </c>
      <c r="AL7940" s="3">
        <v>0</v>
      </c>
    </row>
    <row r="7941" spans="31:38" x14ac:dyDescent="0.25">
      <c r="AE7941" s="3" t="str">
        <f t="shared" si="202"/>
        <v>RA_552_153_4_202425</v>
      </c>
      <c r="AF7941" s="3">
        <v>202425</v>
      </c>
      <c r="AG7941" s="3" t="s">
        <v>193</v>
      </c>
      <c r="AH7941" s="3">
        <v>552</v>
      </c>
      <c r="AI7941" s="3">
        <v>153</v>
      </c>
      <c r="AJ7941" s="3" t="s">
        <v>3841</v>
      </c>
      <c r="AK7941" s="3">
        <v>4</v>
      </c>
      <c r="AL7941" s="3">
        <v>37096.17</v>
      </c>
    </row>
    <row r="7942" spans="31:38" x14ac:dyDescent="0.25">
      <c r="AE7942" s="3" t="str">
        <f t="shared" si="202"/>
        <v>RA_550_153_4_202425</v>
      </c>
      <c r="AF7942" s="3">
        <v>202425</v>
      </c>
      <c r="AG7942" s="3" t="s">
        <v>193</v>
      </c>
      <c r="AH7942" s="3">
        <v>550</v>
      </c>
      <c r="AI7942" s="3">
        <v>153</v>
      </c>
      <c r="AJ7942" s="3" t="s">
        <v>3841</v>
      </c>
      <c r="AK7942" s="3">
        <v>4</v>
      </c>
      <c r="AL7942" s="3">
        <v>14717.794</v>
      </c>
    </row>
    <row r="7943" spans="31:38" x14ac:dyDescent="0.25">
      <c r="AE7943" s="3" t="str">
        <f t="shared" si="202"/>
        <v>RA_548_153_4_202425</v>
      </c>
      <c r="AF7943" s="3">
        <v>202425</v>
      </c>
      <c r="AG7943" s="3" t="s">
        <v>193</v>
      </c>
      <c r="AH7943" s="3">
        <v>548</v>
      </c>
      <c r="AI7943" s="3">
        <v>153</v>
      </c>
      <c r="AJ7943" s="3" t="s">
        <v>3841</v>
      </c>
      <c r="AK7943" s="3">
        <v>4</v>
      </c>
      <c r="AL7943" s="3">
        <v>8410.1319999999996</v>
      </c>
    </row>
    <row r="7944" spans="31:38" x14ac:dyDescent="0.25">
      <c r="AE7944" s="3" t="str">
        <f t="shared" si="202"/>
        <v>RA_564_153_4_202425</v>
      </c>
      <c r="AF7944" s="3">
        <v>202425</v>
      </c>
      <c r="AG7944" s="3" t="s">
        <v>193</v>
      </c>
      <c r="AH7944" s="3">
        <v>564</v>
      </c>
      <c r="AI7944" s="3">
        <v>153</v>
      </c>
      <c r="AJ7944" s="3" t="s">
        <v>3841</v>
      </c>
      <c r="AK7944" s="3">
        <v>4</v>
      </c>
      <c r="AL7944" s="3">
        <v>0</v>
      </c>
    </row>
    <row r="7945" spans="31:38" x14ac:dyDescent="0.25">
      <c r="AE7945" s="3" t="str">
        <f t="shared" si="202"/>
        <v>RA_545_153_4_202425</v>
      </c>
      <c r="AF7945" s="3">
        <v>202425</v>
      </c>
      <c r="AG7945" s="3" t="s">
        <v>193</v>
      </c>
      <c r="AH7945" s="3">
        <v>545</v>
      </c>
      <c r="AI7945" s="3">
        <v>153</v>
      </c>
      <c r="AJ7945" s="3" t="s">
        <v>3841</v>
      </c>
      <c r="AK7945" s="3">
        <v>4</v>
      </c>
      <c r="AL7945" s="3">
        <v>10404.540000000001</v>
      </c>
    </row>
    <row r="7946" spans="31:38" x14ac:dyDescent="0.25">
      <c r="AE7946" s="3" t="str">
        <f t="shared" si="202"/>
        <v>RA_582_153_4_202425</v>
      </c>
      <c r="AF7946" s="3">
        <v>202425</v>
      </c>
      <c r="AG7946" s="3" t="s">
        <v>193</v>
      </c>
      <c r="AH7946" s="3">
        <v>582</v>
      </c>
      <c r="AI7946" s="3">
        <v>153</v>
      </c>
      <c r="AJ7946" s="3" t="s">
        <v>3841</v>
      </c>
      <c r="AK7946" s="3">
        <v>4</v>
      </c>
      <c r="AL7946" s="3">
        <v>0</v>
      </c>
    </row>
    <row r="7947" spans="31:38" x14ac:dyDescent="0.25">
      <c r="AE7947" s="3" t="str">
        <f t="shared" si="202"/>
        <v>RA_546_153_4_202425</v>
      </c>
      <c r="AF7947" s="3">
        <v>202425</v>
      </c>
      <c r="AG7947" s="3" t="s">
        <v>193</v>
      </c>
      <c r="AH7947" s="3">
        <v>546</v>
      </c>
      <c r="AI7947" s="3">
        <v>153</v>
      </c>
      <c r="AJ7947" s="3" t="s">
        <v>3841</v>
      </c>
      <c r="AK7947" s="3">
        <v>4</v>
      </c>
      <c r="AL7947" s="3">
        <v>10910.005999999999</v>
      </c>
    </row>
    <row r="7948" spans="31:38" x14ac:dyDescent="0.25">
      <c r="AE7948" s="3" t="str">
        <f t="shared" si="202"/>
        <v>RA_566_153_4_202425</v>
      </c>
      <c r="AF7948" s="3">
        <v>202425</v>
      </c>
      <c r="AG7948" s="3" t="s">
        <v>193</v>
      </c>
      <c r="AH7948" s="3">
        <v>566</v>
      </c>
      <c r="AI7948" s="3">
        <v>153</v>
      </c>
      <c r="AJ7948" s="3" t="s">
        <v>3841</v>
      </c>
      <c r="AK7948" s="3">
        <v>4</v>
      </c>
      <c r="AL7948" s="3">
        <v>0</v>
      </c>
    </row>
    <row r="7949" spans="31:38" x14ac:dyDescent="0.25">
      <c r="AE7949" s="3" t="str">
        <f t="shared" si="202"/>
        <v>RA_568_153_4_202425</v>
      </c>
      <c r="AF7949" s="3">
        <v>202425</v>
      </c>
      <c r="AG7949" s="3" t="s">
        <v>193</v>
      </c>
      <c r="AH7949" s="3">
        <v>568</v>
      </c>
      <c r="AI7949" s="3">
        <v>153</v>
      </c>
      <c r="AJ7949" s="3" t="s">
        <v>3841</v>
      </c>
      <c r="AK7949" s="3">
        <v>4</v>
      </c>
      <c r="AL7949" s="3">
        <v>0</v>
      </c>
    </row>
    <row r="7950" spans="31:38" x14ac:dyDescent="0.25">
      <c r="AE7950" s="3" t="str">
        <f t="shared" si="202"/>
        <v>RA_572_153_4_202425</v>
      </c>
      <c r="AF7950" s="3">
        <v>202425</v>
      </c>
      <c r="AG7950" s="3" t="s">
        <v>193</v>
      </c>
      <c r="AH7950" s="3">
        <v>572</v>
      </c>
      <c r="AI7950" s="3">
        <v>153</v>
      </c>
      <c r="AJ7950" s="3" t="s">
        <v>3841</v>
      </c>
      <c r="AK7950" s="3">
        <v>4</v>
      </c>
      <c r="AL7950" s="3">
        <v>0</v>
      </c>
    </row>
    <row r="7951" spans="31:38" x14ac:dyDescent="0.25">
      <c r="AE7951" s="3" t="str">
        <f t="shared" si="202"/>
        <v>RA_576_153_4_202425</v>
      </c>
      <c r="AF7951" s="3">
        <v>202425</v>
      </c>
      <c r="AG7951" s="3" t="s">
        <v>193</v>
      </c>
      <c r="AH7951" s="3">
        <v>576</v>
      </c>
      <c r="AI7951" s="3">
        <v>153</v>
      </c>
      <c r="AJ7951" s="3" t="s">
        <v>3841</v>
      </c>
      <c r="AK7951" s="3">
        <v>4</v>
      </c>
      <c r="AL7951" s="3">
        <v>0</v>
      </c>
    </row>
    <row r="7952" spans="31:38" x14ac:dyDescent="0.25">
      <c r="AE7952" s="3" t="str">
        <f t="shared" si="202"/>
        <v>RA_586_153_4_202425</v>
      </c>
      <c r="AF7952" s="3">
        <v>202425</v>
      </c>
      <c r="AG7952" s="3" t="s">
        <v>193</v>
      </c>
      <c r="AH7952" s="3">
        <v>586</v>
      </c>
      <c r="AI7952" s="3">
        <v>153</v>
      </c>
      <c r="AJ7952" s="3" t="s">
        <v>3841</v>
      </c>
      <c r="AK7952" s="3">
        <v>4</v>
      </c>
      <c r="AL7952" s="3">
        <v>0</v>
      </c>
    </row>
    <row r="7953" spans="31:38" x14ac:dyDescent="0.25">
      <c r="AE7953" s="3" t="str">
        <f t="shared" si="202"/>
        <v>RA_544_153_4_202425</v>
      </c>
      <c r="AF7953" s="3">
        <v>202425</v>
      </c>
      <c r="AG7953" s="3" t="s">
        <v>193</v>
      </c>
      <c r="AH7953" s="3">
        <v>544</v>
      </c>
      <c r="AI7953" s="3">
        <v>153</v>
      </c>
      <c r="AJ7953" s="3" t="s">
        <v>3841</v>
      </c>
      <c r="AK7953" s="3">
        <v>4</v>
      </c>
      <c r="AL7953" s="3">
        <v>17986.238000000001</v>
      </c>
    </row>
    <row r="7954" spans="31:38" x14ac:dyDescent="0.25">
      <c r="AE7954" s="3" t="str">
        <f t="shared" si="202"/>
        <v>RA_584_153_4_202425</v>
      </c>
      <c r="AF7954" s="3">
        <v>202425</v>
      </c>
      <c r="AG7954" s="3" t="s">
        <v>193</v>
      </c>
      <c r="AH7954" s="3">
        <v>584</v>
      </c>
      <c r="AI7954" s="3">
        <v>153</v>
      </c>
      <c r="AJ7954" s="3" t="s">
        <v>3841</v>
      </c>
      <c r="AK7954" s="3">
        <v>4</v>
      </c>
      <c r="AL7954" s="3">
        <v>0</v>
      </c>
    </row>
    <row r="7955" spans="31:38" x14ac:dyDescent="0.25">
      <c r="AE7955" s="3" t="str">
        <f t="shared" si="202"/>
        <v>RA_574_153_4_202425</v>
      </c>
      <c r="AF7955" s="3">
        <v>202425</v>
      </c>
      <c r="AG7955" s="3" t="s">
        <v>193</v>
      </c>
      <c r="AH7955" s="3">
        <v>574</v>
      </c>
      <c r="AI7955" s="3">
        <v>153</v>
      </c>
      <c r="AJ7955" s="3" t="s">
        <v>3841</v>
      </c>
      <c r="AK7955" s="3">
        <v>4</v>
      </c>
      <c r="AL7955" s="3">
        <v>0</v>
      </c>
    </row>
    <row r="7956" spans="31:38" x14ac:dyDescent="0.25">
      <c r="AE7956" s="3" t="str">
        <f t="shared" si="202"/>
        <v>RA_514_153_4_202425</v>
      </c>
      <c r="AF7956" s="3">
        <v>202425</v>
      </c>
      <c r="AG7956" s="3" t="s">
        <v>193</v>
      </c>
      <c r="AH7956" s="3">
        <v>514</v>
      </c>
      <c r="AI7956" s="3">
        <v>153</v>
      </c>
      <c r="AJ7956" s="3" t="s">
        <v>3841</v>
      </c>
      <c r="AK7956" s="3">
        <v>4</v>
      </c>
      <c r="AL7956" s="3">
        <v>10906.42</v>
      </c>
    </row>
    <row r="7957" spans="31:38" x14ac:dyDescent="0.25">
      <c r="AE7957" s="3" t="str">
        <f t="shared" si="202"/>
        <v>RA_542_153_4_202425</v>
      </c>
      <c r="AF7957" s="3">
        <v>202425</v>
      </c>
      <c r="AG7957" s="3" t="s">
        <v>193</v>
      </c>
      <c r="AH7957" s="3">
        <v>542</v>
      </c>
      <c r="AI7957" s="3">
        <v>153</v>
      </c>
      <c r="AJ7957" s="3" t="s">
        <v>3841</v>
      </c>
      <c r="AK7957" s="3">
        <v>4</v>
      </c>
      <c r="AL7957" s="3">
        <v>7155</v>
      </c>
    </row>
    <row r="7958" spans="31:38" x14ac:dyDescent="0.25">
      <c r="AE7958" s="3" t="str">
        <f t="shared" si="202"/>
        <v>RA_512_153_4_202425</v>
      </c>
      <c r="AF7958" s="3">
        <v>202425</v>
      </c>
      <c r="AG7958" s="3" t="s">
        <v>193</v>
      </c>
      <c r="AH7958" s="3">
        <v>512</v>
      </c>
      <c r="AI7958" s="3">
        <v>153</v>
      </c>
      <c r="AJ7958" s="3" t="s">
        <v>3841</v>
      </c>
      <c r="AK7958" s="3">
        <v>4</v>
      </c>
      <c r="AL7958" s="3">
        <v>5241.5140000000001</v>
      </c>
    </row>
    <row r="7959" spans="31:38" x14ac:dyDescent="0.25">
      <c r="AE7959" s="3" t="str">
        <f t="shared" si="202"/>
        <v>RA_516_153_4_202425</v>
      </c>
      <c r="AF7959" s="3">
        <v>202425</v>
      </c>
      <c r="AG7959" s="3" t="s">
        <v>193</v>
      </c>
      <c r="AH7959" s="3">
        <v>516</v>
      </c>
      <c r="AI7959" s="3">
        <v>153</v>
      </c>
      <c r="AJ7959" s="3" t="s">
        <v>3841</v>
      </c>
      <c r="AK7959" s="3">
        <v>4</v>
      </c>
      <c r="AL7959" s="3">
        <v>9237.2569999999996</v>
      </c>
    </row>
    <row r="7960" spans="31:38" x14ac:dyDescent="0.25">
      <c r="AE7960" s="3" t="str">
        <f t="shared" si="202"/>
        <v>RA_518_153_4_202425</v>
      </c>
      <c r="AF7960" s="3">
        <v>202425</v>
      </c>
      <c r="AG7960" s="3" t="s">
        <v>193</v>
      </c>
      <c r="AH7960" s="3">
        <v>518</v>
      </c>
      <c r="AI7960" s="3">
        <v>153</v>
      </c>
      <c r="AJ7960" s="3" t="s">
        <v>3841</v>
      </c>
      <c r="AK7960" s="3">
        <v>4</v>
      </c>
      <c r="AL7960" s="3">
        <v>11511.2</v>
      </c>
    </row>
    <row r="7961" spans="31:38" x14ac:dyDescent="0.25">
      <c r="AE7961" s="3" t="str">
        <f t="shared" si="202"/>
        <v>RA_520_153_4_202425</v>
      </c>
      <c r="AF7961" s="3">
        <v>202425</v>
      </c>
      <c r="AG7961" s="3" t="s">
        <v>193</v>
      </c>
      <c r="AH7961" s="3">
        <v>520</v>
      </c>
      <c r="AI7961" s="3">
        <v>153</v>
      </c>
      <c r="AJ7961" s="3" t="s">
        <v>3841</v>
      </c>
      <c r="AK7961" s="3">
        <v>4</v>
      </c>
      <c r="AL7961" s="3">
        <v>13370.223</v>
      </c>
    </row>
    <row r="7962" spans="31:38" x14ac:dyDescent="0.25">
      <c r="AE7962" s="3" t="str">
        <f t="shared" si="202"/>
        <v>RA_522_153_4_202425</v>
      </c>
      <c r="AF7962" s="3">
        <v>202425</v>
      </c>
      <c r="AG7962" s="3" t="s">
        <v>193</v>
      </c>
      <c r="AH7962" s="3">
        <v>522</v>
      </c>
      <c r="AI7962" s="3">
        <v>153</v>
      </c>
      <c r="AJ7962" s="3" t="s">
        <v>3841</v>
      </c>
      <c r="AK7962" s="3">
        <v>4</v>
      </c>
      <c r="AL7962" s="3">
        <v>12603.189</v>
      </c>
    </row>
    <row r="7963" spans="31:38" x14ac:dyDescent="0.25">
      <c r="AE7963" s="3" t="str">
        <f t="shared" si="202"/>
        <v>RA_524_153_4_202425</v>
      </c>
      <c r="AF7963" s="3">
        <v>202425</v>
      </c>
      <c r="AG7963" s="3" t="s">
        <v>193</v>
      </c>
      <c r="AH7963" s="3">
        <v>524</v>
      </c>
      <c r="AI7963" s="3">
        <v>153</v>
      </c>
      <c r="AJ7963" s="3" t="s">
        <v>3841</v>
      </c>
      <c r="AK7963" s="3">
        <v>4</v>
      </c>
      <c r="AL7963" s="3">
        <v>8930.2929999999997</v>
      </c>
    </row>
    <row r="7964" spans="31:38" x14ac:dyDescent="0.25">
      <c r="AE7964" s="3" t="str">
        <f t="shared" si="202"/>
        <v>RA_538_153_4_202425</v>
      </c>
      <c r="AF7964" s="3">
        <v>202425</v>
      </c>
      <c r="AG7964" s="3" t="s">
        <v>193</v>
      </c>
      <c r="AH7964" s="3">
        <v>538</v>
      </c>
      <c r="AI7964" s="3">
        <v>153</v>
      </c>
      <c r="AJ7964" s="3" t="s">
        <v>3841</v>
      </c>
      <c r="AK7964" s="3">
        <v>4</v>
      </c>
      <c r="AL7964" s="3">
        <v>11492</v>
      </c>
    </row>
    <row r="7965" spans="31:38" x14ac:dyDescent="0.25">
      <c r="AE7965" s="3" t="str">
        <f t="shared" si="202"/>
        <v>RA_526_153_4_202425</v>
      </c>
      <c r="AF7965" s="3">
        <v>202425</v>
      </c>
      <c r="AG7965" s="3" t="s">
        <v>193</v>
      </c>
      <c r="AH7965" s="3">
        <v>526</v>
      </c>
      <c r="AI7965" s="3">
        <v>153</v>
      </c>
      <c r="AJ7965" s="3" t="s">
        <v>3841</v>
      </c>
      <c r="AK7965" s="3">
        <v>4</v>
      </c>
      <c r="AL7965" s="3">
        <v>5159.3515384320399</v>
      </c>
    </row>
    <row r="7966" spans="31:38" x14ac:dyDescent="0.25">
      <c r="AE7966" s="3" t="str">
        <f t="shared" si="202"/>
        <v>RA_540_153_4_202425</v>
      </c>
      <c r="AF7966" s="3">
        <v>202425</v>
      </c>
      <c r="AG7966" s="3" t="s">
        <v>193</v>
      </c>
      <c r="AH7966" s="3">
        <v>540</v>
      </c>
      <c r="AI7966" s="3">
        <v>153</v>
      </c>
      <c r="AJ7966" s="3" t="s">
        <v>3841</v>
      </c>
      <c r="AK7966" s="3">
        <v>4</v>
      </c>
      <c r="AL7966" s="3">
        <v>26570.341</v>
      </c>
    </row>
    <row r="7967" spans="31:38" x14ac:dyDescent="0.25">
      <c r="AE7967" s="3" t="str">
        <f t="shared" si="202"/>
        <v>RA_536_153_4_202425</v>
      </c>
      <c r="AF7967" s="3">
        <v>202425</v>
      </c>
      <c r="AG7967" s="3" t="s">
        <v>193</v>
      </c>
      <c r="AH7967" s="3">
        <v>536</v>
      </c>
      <c r="AI7967" s="3">
        <v>153</v>
      </c>
      <c r="AJ7967" s="3" t="s">
        <v>3841</v>
      </c>
      <c r="AK7967" s="3">
        <v>4</v>
      </c>
      <c r="AL7967" s="3">
        <v>16054</v>
      </c>
    </row>
    <row r="7968" spans="31:38" x14ac:dyDescent="0.25">
      <c r="AE7968" s="3" t="str">
        <f t="shared" si="202"/>
        <v>RA_534_153_4_202425</v>
      </c>
      <c r="AF7968" s="3">
        <v>202425</v>
      </c>
      <c r="AG7968" s="3" t="s">
        <v>193</v>
      </c>
      <c r="AH7968" s="3">
        <v>534</v>
      </c>
      <c r="AI7968" s="3">
        <v>153</v>
      </c>
      <c r="AJ7968" s="3" t="s">
        <v>3841</v>
      </c>
      <c r="AK7968" s="3">
        <v>4</v>
      </c>
      <c r="AL7968" s="3">
        <v>15379.342000000001</v>
      </c>
    </row>
    <row r="7969" spans="31:38" x14ac:dyDescent="0.25">
      <c r="AE7969" s="3" t="str">
        <f t="shared" si="202"/>
        <v>RA_532_153_4_202425</v>
      </c>
      <c r="AF7969" s="3">
        <v>202425</v>
      </c>
      <c r="AG7969" s="3" t="s">
        <v>193</v>
      </c>
      <c r="AH7969" s="3">
        <v>532</v>
      </c>
      <c r="AI7969" s="3">
        <v>153</v>
      </c>
      <c r="AJ7969" s="3" t="s">
        <v>3841</v>
      </c>
      <c r="AK7969" s="3">
        <v>4</v>
      </c>
      <c r="AL7969" s="3">
        <v>25272</v>
      </c>
    </row>
    <row r="7970" spans="31:38" x14ac:dyDescent="0.25">
      <c r="AE7970" s="3" t="str">
        <f t="shared" si="202"/>
        <v>RA_530_153_4_202425</v>
      </c>
      <c r="AF7970" s="3">
        <v>202425</v>
      </c>
      <c r="AG7970" s="3" t="s">
        <v>193</v>
      </c>
      <c r="AH7970" s="3">
        <v>530</v>
      </c>
      <c r="AI7970" s="3">
        <v>153</v>
      </c>
      <c r="AJ7970" s="3" t="s">
        <v>3841</v>
      </c>
      <c r="AK7970" s="3">
        <v>4</v>
      </c>
      <c r="AL7970" s="3">
        <v>14174.191999999999</v>
      </c>
    </row>
    <row r="7971" spans="31:38" x14ac:dyDescent="0.25">
      <c r="AE7971" s="3" t="str">
        <f t="shared" si="202"/>
        <v>RA_528_153_4_202425</v>
      </c>
      <c r="AF7971" s="3">
        <v>202425</v>
      </c>
      <c r="AG7971" s="3" t="s">
        <v>193</v>
      </c>
      <c r="AH7971" s="3">
        <v>528</v>
      </c>
      <c r="AI7971" s="3">
        <v>153</v>
      </c>
      <c r="AJ7971" s="3" t="s">
        <v>3841</v>
      </c>
      <c r="AK7971" s="3">
        <v>4</v>
      </c>
      <c r="AL7971" s="3">
        <v>7968.8379999999997</v>
      </c>
    </row>
    <row r="7972" spans="31:38" x14ac:dyDescent="0.25">
      <c r="AE7972" s="3" t="str">
        <f t="shared" si="202"/>
        <v>RA_582_153_4_202526</v>
      </c>
      <c r="AF7972" s="3">
        <v>202526</v>
      </c>
      <c r="AG7972" s="3" t="s">
        <v>193</v>
      </c>
      <c r="AH7972" s="3">
        <v>582</v>
      </c>
      <c r="AI7972" s="3">
        <v>153</v>
      </c>
      <c r="AJ7972" s="3" t="s">
        <v>3841</v>
      </c>
      <c r="AK7972" s="3">
        <v>4</v>
      </c>
      <c r="AL7972" s="3">
        <v>0</v>
      </c>
    </row>
    <row r="7973" spans="31:38" x14ac:dyDescent="0.25">
      <c r="AE7973" s="3" t="str">
        <f t="shared" si="202"/>
        <v>RA_546_153_4_202526</v>
      </c>
      <c r="AF7973" s="3">
        <v>202526</v>
      </c>
      <c r="AG7973" s="3" t="s">
        <v>193</v>
      </c>
      <c r="AH7973" s="3">
        <v>546</v>
      </c>
      <c r="AI7973" s="3">
        <v>153</v>
      </c>
      <c r="AJ7973" s="3" t="s">
        <v>3841</v>
      </c>
      <c r="AK7973" s="3">
        <v>4</v>
      </c>
      <c r="AL7973" s="3">
        <v>11318</v>
      </c>
    </row>
    <row r="7974" spans="31:38" x14ac:dyDescent="0.25">
      <c r="AE7974" s="3" t="str">
        <f t="shared" si="202"/>
        <v>RA_548_153_4_202526</v>
      </c>
      <c r="AF7974" s="3">
        <v>202526</v>
      </c>
      <c r="AG7974" s="3" t="s">
        <v>193</v>
      </c>
      <c r="AH7974" s="3">
        <v>548</v>
      </c>
      <c r="AI7974" s="3">
        <v>153</v>
      </c>
      <c r="AJ7974" s="3" t="s">
        <v>3841</v>
      </c>
      <c r="AK7974" s="3">
        <v>4</v>
      </c>
      <c r="AL7974" s="3">
        <v>9066.1219999999994</v>
      </c>
    </row>
    <row r="7975" spans="31:38" x14ac:dyDescent="0.25">
      <c r="AE7975" s="3" t="str">
        <f t="shared" si="202"/>
        <v>RA_550_153_4_202526</v>
      </c>
      <c r="AF7975" s="3">
        <v>202526</v>
      </c>
      <c r="AG7975" s="3" t="s">
        <v>193</v>
      </c>
      <c r="AH7975" s="3">
        <v>550</v>
      </c>
      <c r="AI7975" s="3">
        <v>153</v>
      </c>
      <c r="AJ7975" s="3" t="s">
        <v>3841</v>
      </c>
      <c r="AK7975" s="3">
        <v>4</v>
      </c>
      <c r="AL7975" s="3">
        <v>15401.794</v>
      </c>
    </row>
    <row r="7976" spans="31:38" x14ac:dyDescent="0.25">
      <c r="AE7976" s="3" t="str">
        <f t="shared" si="202"/>
        <v>RA_552_153_4_202526</v>
      </c>
      <c r="AF7976" s="3">
        <v>202526</v>
      </c>
      <c r="AG7976" s="3" t="s">
        <v>193</v>
      </c>
      <c r="AH7976" s="3">
        <v>552</v>
      </c>
      <c r="AI7976" s="3">
        <v>153</v>
      </c>
      <c r="AJ7976" s="3" t="s">
        <v>3841</v>
      </c>
      <c r="AK7976" s="3">
        <v>4</v>
      </c>
      <c r="AL7976" s="3">
        <v>38832.17</v>
      </c>
    </row>
    <row r="7977" spans="31:38" x14ac:dyDescent="0.25">
      <c r="AE7977" s="3" t="str">
        <f t="shared" si="202"/>
        <v>RA_562_153_4_202526</v>
      </c>
      <c r="AF7977" s="3">
        <v>202526</v>
      </c>
      <c r="AG7977" s="3" t="s">
        <v>193</v>
      </c>
      <c r="AH7977" s="3">
        <v>562</v>
      </c>
      <c r="AI7977" s="3">
        <v>153</v>
      </c>
      <c r="AJ7977" s="3" t="s">
        <v>3841</v>
      </c>
      <c r="AK7977" s="3">
        <v>4</v>
      </c>
      <c r="AL7977" s="3">
        <v>0</v>
      </c>
    </row>
    <row r="7978" spans="31:38" x14ac:dyDescent="0.25">
      <c r="AE7978" s="3" t="str">
        <f t="shared" si="202"/>
        <v>RA_564_153_4_202526</v>
      </c>
      <c r="AF7978" s="3">
        <v>202526</v>
      </c>
      <c r="AG7978" s="3" t="s">
        <v>193</v>
      </c>
      <c r="AH7978" s="3">
        <v>564</v>
      </c>
      <c r="AI7978" s="3">
        <v>153</v>
      </c>
      <c r="AJ7978" s="3" t="s">
        <v>3841</v>
      </c>
      <c r="AK7978" s="3">
        <v>4</v>
      </c>
      <c r="AL7978" s="3">
        <v>0</v>
      </c>
    </row>
    <row r="7979" spans="31:38" x14ac:dyDescent="0.25">
      <c r="AE7979" s="3" t="str">
        <f t="shared" si="202"/>
        <v>RA_566_153_4_202526</v>
      </c>
      <c r="AF7979" s="3">
        <v>202526</v>
      </c>
      <c r="AG7979" s="3" t="s">
        <v>193</v>
      </c>
      <c r="AH7979" s="3">
        <v>566</v>
      </c>
      <c r="AI7979" s="3">
        <v>153</v>
      </c>
      <c r="AJ7979" s="3" t="s">
        <v>3841</v>
      </c>
      <c r="AK7979" s="3">
        <v>4</v>
      </c>
      <c r="AL7979" s="3">
        <v>0</v>
      </c>
    </row>
    <row r="7980" spans="31:38" x14ac:dyDescent="0.25">
      <c r="AE7980" s="3" t="str">
        <f t="shared" si="202"/>
        <v>RA_568_153_4_202526</v>
      </c>
      <c r="AF7980" s="3">
        <v>202526</v>
      </c>
      <c r="AG7980" s="3" t="s">
        <v>193</v>
      </c>
      <c r="AH7980" s="3">
        <v>568</v>
      </c>
      <c r="AI7980" s="3">
        <v>153</v>
      </c>
      <c r="AJ7980" s="3" t="s">
        <v>3841</v>
      </c>
      <c r="AK7980" s="3">
        <v>4</v>
      </c>
      <c r="AL7980" s="3">
        <v>0</v>
      </c>
    </row>
    <row r="7981" spans="31:38" x14ac:dyDescent="0.25">
      <c r="AE7981" s="3" t="str">
        <f t="shared" si="202"/>
        <v>RA_572_153_4_202526</v>
      </c>
      <c r="AF7981" s="3">
        <v>202526</v>
      </c>
      <c r="AG7981" s="3" t="s">
        <v>193</v>
      </c>
      <c r="AH7981" s="3">
        <v>572</v>
      </c>
      <c r="AI7981" s="3">
        <v>153</v>
      </c>
      <c r="AJ7981" s="3" t="s">
        <v>3841</v>
      </c>
      <c r="AK7981" s="3">
        <v>4</v>
      </c>
      <c r="AL7981" s="3">
        <v>0</v>
      </c>
    </row>
    <row r="7982" spans="31:38" x14ac:dyDescent="0.25">
      <c r="AE7982" s="3" t="str">
        <f t="shared" si="202"/>
        <v>RA_576_153_4_202526</v>
      </c>
      <c r="AF7982" s="3">
        <v>202526</v>
      </c>
      <c r="AG7982" s="3" t="s">
        <v>193</v>
      </c>
      <c r="AH7982" s="3">
        <v>576</v>
      </c>
      <c r="AI7982" s="3">
        <v>153</v>
      </c>
      <c r="AJ7982" s="3" t="s">
        <v>3841</v>
      </c>
      <c r="AK7982" s="3">
        <v>4</v>
      </c>
      <c r="AL7982" s="3">
        <v>0</v>
      </c>
    </row>
    <row r="7983" spans="31:38" x14ac:dyDescent="0.25">
      <c r="AE7983" s="3" t="str">
        <f t="shared" si="202"/>
        <v>RA_584_153_4_202526</v>
      </c>
      <c r="AF7983" s="3">
        <v>202526</v>
      </c>
      <c r="AG7983" s="3" t="s">
        <v>193</v>
      </c>
      <c r="AH7983" s="3">
        <v>584</v>
      </c>
      <c r="AI7983" s="3">
        <v>153</v>
      </c>
      <c r="AJ7983" s="3" t="s">
        <v>3841</v>
      </c>
      <c r="AK7983" s="3">
        <v>4</v>
      </c>
      <c r="AL7983" s="3">
        <v>0</v>
      </c>
    </row>
    <row r="7984" spans="31:38" x14ac:dyDescent="0.25">
      <c r="AE7984" s="3" t="str">
        <f t="shared" si="202"/>
        <v>RA_544_153_4_202526</v>
      </c>
      <c r="AF7984" s="3">
        <v>202526</v>
      </c>
      <c r="AG7984" s="3" t="s">
        <v>193</v>
      </c>
      <c r="AH7984" s="3">
        <v>544</v>
      </c>
      <c r="AI7984" s="3">
        <v>153</v>
      </c>
      <c r="AJ7984" s="3" t="s">
        <v>3841</v>
      </c>
      <c r="AK7984" s="3">
        <v>4</v>
      </c>
      <c r="AL7984" s="3">
        <v>19407.151000000002</v>
      </c>
    </row>
    <row r="7985" spans="31:38" x14ac:dyDescent="0.25">
      <c r="AE7985" s="3" t="str">
        <f t="shared" si="202"/>
        <v>RA_542_153_4_202526</v>
      </c>
      <c r="AF7985" s="3">
        <v>202526</v>
      </c>
      <c r="AG7985" s="3" t="s">
        <v>193</v>
      </c>
      <c r="AH7985" s="3">
        <v>542</v>
      </c>
      <c r="AI7985" s="3">
        <v>153</v>
      </c>
      <c r="AJ7985" s="3" t="s">
        <v>3841</v>
      </c>
      <c r="AK7985" s="3">
        <v>4</v>
      </c>
      <c r="AL7985" s="3">
        <v>7654</v>
      </c>
    </row>
    <row r="7986" spans="31:38" x14ac:dyDescent="0.25">
      <c r="AE7986" s="3" t="str">
        <f t="shared" si="202"/>
        <v>RA_574_153_4_202526</v>
      </c>
      <c r="AF7986" s="3">
        <v>202526</v>
      </c>
      <c r="AG7986" s="3" t="s">
        <v>193</v>
      </c>
      <c r="AH7986" s="3">
        <v>574</v>
      </c>
      <c r="AI7986" s="3">
        <v>153</v>
      </c>
      <c r="AJ7986" s="3" t="s">
        <v>3841</v>
      </c>
      <c r="AK7986" s="3">
        <v>4</v>
      </c>
      <c r="AL7986" s="3">
        <v>0</v>
      </c>
    </row>
    <row r="7987" spans="31:38" x14ac:dyDescent="0.25">
      <c r="AE7987" s="3" t="str">
        <f t="shared" si="202"/>
        <v>RA_514_153_4_202526</v>
      </c>
      <c r="AF7987" s="3">
        <v>202526</v>
      </c>
      <c r="AG7987" s="3" t="s">
        <v>193</v>
      </c>
      <c r="AH7987" s="3">
        <v>514</v>
      </c>
      <c r="AI7987" s="3">
        <v>153</v>
      </c>
      <c r="AJ7987" s="3" t="s">
        <v>3841</v>
      </c>
      <c r="AK7987" s="3">
        <v>4</v>
      </c>
      <c r="AL7987" s="3">
        <v>11451.74</v>
      </c>
    </row>
    <row r="7988" spans="31:38" x14ac:dyDescent="0.25">
      <c r="AE7988" s="3" t="str">
        <f t="shared" si="202"/>
        <v>RA_545_153_4_202526</v>
      </c>
      <c r="AF7988" s="3">
        <v>202526</v>
      </c>
      <c r="AG7988" s="3" t="s">
        <v>193</v>
      </c>
      <c r="AH7988" s="3">
        <v>545</v>
      </c>
      <c r="AI7988" s="3">
        <v>153</v>
      </c>
      <c r="AJ7988" s="3" t="s">
        <v>3841</v>
      </c>
      <c r="AK7988" s="3">
        <v>4</v>
      </c>
      <c r="AL7988" s="3">
        <v>10919.56</v>
      </c>
    </row>
    <row r="7989" spans="31:38" x14ac:dyDescent="0.25">
      <c r="AE7989" s="3" t="str">
        <f t="shared" si="202"/>
        <v>RA_512_153_4_202526</v>
      </c>
      <c r="AF7989" s="3">
        <v>202526</v>
      </c>
      <c r="AG7989" s="3" t="s">
        <v>193</v>
      </c>
      <c r="AH7989" s="3">
        <v>512</v>
      </c>
      <c r="AI7989" s="3">
        <v>153</v>
      </c>
      <c r="AJ7989" s="3" t="s">
        <v>3841</v>
      </c>
      <c r="AK7989" s="3">
        <v>4</v>
      </c>
      <c r="AL7989" s="3">
        <v>4858</v>
      </c>
    </row>
    <row r="7990" spans="31:38" x14ac:dyDescent="0.25">
      <c r="AE7990" s="3" t="str">
        <f t="shared" si="202"/>
        <v>RA_586_153_4_202526</v>
      </c>
      <c r="AF7990" s="3">
        <v>202526</v>
      </c>
      <c r="AG7990" s="3" t="s">
        <v>193</v>
      </c>
      <c r="AH7990" s="3">
        <v>586</v>
      </c>
      <c r="AI7990" s="3">
        <v>153</v>
      </c>
      <c r="AJ7990" s="3" t="s">
        <v>3841</v>
      </c>
      <c r="AK7990" s="3">
        <v>4</v>
      </c>
      <c r="AL7990" s="3">
        <v>0</v>
      </c>
    </row>
    <row r="7991" spans="31:38" x14ac:dyDescent="0.25">
      <c r="AE7991" s="3" t="str">
        <f t="shared" si="202"/>
        <v>RA_516_153_4_202526</v>
      </c>
      <c r="AF7991" s="3">
        <v>202526</v>
      </c>
      <c r="AG7991" s="3" t="s">
        <v>193</v>
      </c>
      <c r="AH7991" s="3">
        <v>516</v>
      </c>
      <c r="AI7991" s="3">
        <v>153</v>
      </c>
      <c r="AJ7991" s="3" t="s">
        <v>3841</v>
      </c>
      <c r="AK7991" s="3">
        <v>4</v>
      </c>
      <c r="AL7991" s="3">
        <v>9237.2569999999996</v>
      </c>
    </row>
    <row r="7992" spans="31:38" x14ac:dyDescent="0.25">
      <c r="AE7992" s="3" t="str">
        <f t="shared" si="202"/>
        <v>RA_518_153_4_202526</v>
      </c>
      <c r="AF7992" s="3">
        <v>202526</v>
      </c>
      <c r="AG7992" s="3" t="s">
        <v>193</v>
      </c>
      <c r="AH7992" s="3">
        <v>518</v>
      </c>
      <c r="AI7992" s="3">
        <v>153</v>
      </c>
      <c r="AJ7992" s="3" t="s">
        <v>3841</v>
      </c>
      <c r="AK7992" s="3">
        <v>4</v>
      </c>
      <c r="AL7992" s="3">
        <v>11711.2</v>
      </c>
    </row>
    <row r="7993" spans="31:38" x14ac:dyDescent="0.25">
      <c r="AE7993" s="3" t="str">
        <f t="shared" si="202"/>
        <v>RA_520_153_4_202526</v>
      </c>
      <c r="AF7993" s="3">
        <v>202526</v>
      </c>
      <c r="AG7993" s="3" t="s">
        <v>193</v>
      </c>
      <c r="AH7993" s="3">
        <v>520</v>
      </c>
      <c r="AI7993" s="3">
        <v>153</v>
      </c>
      <c r="AJ7993" s="3" t="s">
        <v>3841</v>
      </c>
      <c r="AK7993" s="3">
        <v>4</v>
      </c>
      <c r="AL7993" s="3">
        <v>14472.749</v>
      </c>
    </row>
    <row r="7994" spans="31:38" x14ac:dyDescent="0.25">
      <c r="AE7994" s="3" t="str">
        <f t="shared" si="202"/>
        <v>RA_522_153_4_202526</v>
      </c>
      <c r="AF7994" s="3">
        <v>202526</v>
      </c>
      <c r="AG7994" s="3" t="s">
        <v>193</v>
      </c>
      <c r="AH7994" s="3">
        <v>522</v>
      </c>
      <c r="AI7994" s="3">
        <v>153</v>
      </c>
      <c r="AJ7994" s="3" t="s">
        <v>3841</v>
      </c>
      <c r="AK7994" s="3">
        <v>4</v>
      </c>
      <c r="AL7994" s="3">
        <v>13909.38</v>
      </c>
    </row>
    <row r="7995" spans="31:38" x14ac:dyDescent="0.25">
      <c r="AE7995" s="3" t="str">
        <f t="shared" si="202"/>
        <v>RA_524_153_4_202526</v>
      </c>
      <c r="AF7995" s="3">
        <v>202526</v>
      </c>
      <c r="AG7995" s="3" t="s">
        <v>193</v>
      </c>
      <c r="AH7995" s="3">
        <v>524</v>
      </c>
      <c r="AI7995" s="3">
        <v>153</v>
      </c>
      <c r="AJ7995" s="3" t="s">
        <v>3841</v>
      </c>
      <c r="AK7995" s="3">
        <v>4</v>
      </c>
      <c r="AL7995" s="3">
        <v>8947.7450000000008</v>
      </c>
    </row>
    <row r="7996" spans="31:38" x14ac:dyDescent="0.25">
      <c r="AE7996" s="3" t="str">
        <f t="shared" si="202"/>
        <v>RA_540_153_4_202526</v>
      </c>
      <c r="AF7996" s="3">
        <v>202526</v>
      </c>
      <c r="AG7996" s="3" t="s">
        <v>193</v>
      </c>
      <c r="AH7996" s="3">
        <v>540</v>
      </c>
      <c r="AI7996" s="3">
        <v>153</v>
      </c>
      <c r="AJ7996" s="3" t="s">
        <v>3841</v>
      </c>
      <c r="AK7996" s="3">
        <v>4</v>
      </c>
      <c r="AL7996" s="3">
        <v>27819.153999999999</v>
      </c>
    </row>
    <row r="7997" spans="31:38" x14ac:dyDescent="0.25">
      <c r="AE7997" s="3" t="str">
        <f t="shared" si="202"/>
        <v>RA_528_153_4_202526</v>
      </c>
      <c r="AF7997" s="3">
        <v>202526</v>
      </c>
      <c r="AG7997" s="3" t="s">
        <v>193</v>
      </c>
      <c r="AH7997" s="3">
        <v>528</v>
      </c>
      <c r="AI7997" s="3">
        <v>153</v>
      </c>
      <c r="AJ7997" s="3" t="s">
        <v>3841</v>
      </c>
      <c r="AK7997" s="3">
        <v>4</v>
      </c>
      <c r="AL7997" s="3">
        <v>7935.165</v>
      </c>
    </row>
    <row r="7998" spans="31:38" x14ac:dyDescent="0.25">
      <c r="AE7998" s="3" t="str">
        <f t="shared" si="202"/>
        <v>RA_530_153_4_202526</v>
      </c>
      <c r="AF7998" s="3">
        <v>202526</v>
      </c>
      <c r="AG7998" s="3" t="s">
        <v>193</v>
      </c>
      <c r="AH7998" s="3">
        <v>530</v>
      </c>
      <c r="AI7998" s="3">
        <v>153</v>
      </c>
      <c r="AJ7998" s="3" t="s">
        <v>3841</v>
      </c>
      <c r="AK7998" s="3">
        <v>4</v>
      </c>
      <c r="AL7998" s="3">
        <v>14611.96</v>
      </c>
    </row>
    <row r="7999" spans="31:38" x14ac:dyDescent="0.25">
      <c r="AE7999" s="3" t="str">
        <f t="shared" si="202"/>
        <v>RA_532_153_4_202526</v>
      </c>
      <c r="AF7999" s="3">
        <v>202526</v>
      </c>
      <c r="AG7999" s="3" t="s">
        <v>193</v>
      </c>
      <c r="AH7999" s="3">
        <v>532</v>
      </c>
      <c r="AI7999" s="3">
        <v>153</v>
      </c>
      <c r="AJ7999" s="3" t="s">
        <v>3841</v>
      </c>
      <c r="AK7999" s="3">
        <v>4</v>
      </c>
      <c r="AL7999" s="3">
        <v>27372</v>
      </c>
    </row>
    <row r="8000" spans="31:38" x14ac:dyDescent="0.25">
      <c r="AE8000" s="3" t="str">
        <f t="shared" si="202"/>
        <v>RA_534_153_4_202526</v>
      </c>
      <c r="AF8000" s="3">
        <v>202526</v>
      </c>
      <c r="AG8000" s="3" t="s">
        <v>193</v>
      </c>
      <c r="AH8000" s="3">
        <v>534</v>
      </c>
      <c r="AI8000" s="3">
        <v>153</v>
      </c>
      <c r="AJ8000" s="3" t="s">
        <v>3841</v>
      </c>
      <c r="AK8000" s="3">
        <v>4</v>
      </c>
      <c r="AL8000" s="3">
        <v>15379.342000000001</v>
      </c>
    </row>
    <row r="8001" spans="31:38" x14ac:dyDescent="0.25">
      <c r="AE8001" s="3" t="str">
        <f t="shared" si="202"/>
        <v>RA_536_153_4_202526</v>
      </c>
      <c r="AF8001" s="3">
        <v>202526</v>
      </c>
      <c r="AG8001" s="3" t="s">
        <v>193</v>
      </c>
      <c r="AH8001" s="3">
        <v>536</v>
      </c>
      <c r="AI8001" s="3">
        <v>153</v>
      </c>
      <c r="AJ8001" s="3" t="s">
        <v>3841</v>
      </c>
      <c r="AK8001" s="3">
        <v>4</v>
      </c>
      <c r="AL8001" s="3">
        <v>17054</v>
      </c>
    </row>
    <row r="8002" spans="31:38" x14ac:dyDescent="0.25">
      <c r="AE8002" s="3" t="str">
        <f t="shared" si="202"/>
        <v>RA_538_153_4_202526</v>
      </c>
      <c r="AF8002" s="3">
        <v>202526</v>
      </c>
      <c r="AG8002" s="3" t="s">
        <v>193</v>
      </c>
      <c r="AH8002" s="3">
        <v>538</v>
      </c>
      <c r="AI8002" s="3">
        <v>153</v>
      </c>
      <c r="AJ8002" s="3" t="s">
        <v>3841</v>
      </c>
      <c r="AK8002" s="3">
        <v>4</v>
      </c>
      <c r="AL8002" s="3">
        <v>11242</v>
      </c>
    </row>
    <row r="8003" spans="31:38" x14ac:dyDescent="0.25">
      <c r="AE8003" s="3" t="str">
        <f t="shared" si="202"/>
        <v>RA_526_153_4_202526</v>
      </c>
      <c r="AF8003" s="3">
        <v>202526</v>
      </c>
      <c r="AG8003" s="3" t="s">
        <v>193</v>
      </c>
      <c r="AH8003" s="3">
        <v>526</v>
      </c>
      <c r="AI8003" s="3">
        <v>153</v>
      </c>
      <c r="AJ8003" s="3" t="s">
        <v>3841</v>
      </c>
      <c r="AK8003" s="3">
        <v>4</v>
      </c>
      <c r="AL8003" s="3">
        <v>5159.3519999999999</v>
      </c>
    </row>
    <row r="8004" spans="31:38" x14ac:dyDescent="0.25">
      <c r="AE8004" s="3" t="str">
        <f t="shared" ref="AE8004:AE8067" si="203">AG8004&amp;"_"&amp;AH8004&amp;"_"&amp;AI8004&amp;"_"&amp;AK8004&amp;"_"&amp;AF8004</f>
        <v>RA_512_154_4_202425</v>
      </c>
      <c r="AF8004" s="3">
        <v>202425</v>
      </c>
      <c r="AG8004" s="3" t="s">
        <v>193</v>
      </c>
      <c r="AH8004" s="3">
        <v>512</v>
      </c>
      <c r="AI8004" s="3">
        <v>154</v>
      </c>
      <c r="AJ8004" s="3" t="s">
        <v>3820</v>
      </c>
      <c r="AK8004" s="3">
        <v>4</v>
      </c>
      <c r="AL8004" s="3">
        <v>181629.10300000009</v>
      </c>
    </row>
    <row r="8005" spans="31:38" x14ac:dyDescent="0.25">
      <c r="AE8005" s="3" t="str">
        <f t="shared" si="203"/>
        <v>RA_576_154_4_202425</v>
      </c>
      <c r="AF8005" s="3">
        <v>202425</v>
      </c>
      <c r="AG8005" s="3" t="s">
        <v>193</v>
      </c>
      <c r="AH8005" s="3">
        <v>576</v>
      </c>
      <c r="AI8005" s="3">
        <v>154</v>
      </c>
      <c r="AJ8005" s="3" t="s">
        <v>3820</v>
      </c>
      <c r="AK8005" s="3">
        <v>4</v>
      </c>
      <c r="AL8005" s="3">
        <v>9.3223206931725144E-12</v>
      </c>
    </row>
    <row r="8006" spans="31:38" x14ac:dyDescent="0.25">
      <c r="AE8006" s="3" t="str">
        <f t="shared" si="203"/>
        <v>RA_564_154_4_202425</v>
      </c>
      <c r="AF8006" s="3">
        <v>202425</v>
      </c>
      <c r="AG8006" s="3" t="s">
        <v>193</v>
      </c>
      <c r="AH8006" s="3">
        <v>564</v>
      </c>
      <c r="AI8006" s="3">
        <v>154</v>
      </c>
      <c r="AJ8006" s="3" t="s">
        <v>3820</v>
      </c>
      <c r="AK8006" s="3">
        <v>4</v>
      </c>
      <c r="AL8006" s="3">
        <v>173027.27900000001</v>
      </c>
    </row>
    <row r="8007" spans="31:38" x14ac:dyDescent="0.25">
      <c r="AE8007" s="3" t="str">
        <f t="shared" si="203"/>
        <v>RA_548_154_4_202425</v>
      </c>
      <c r="AF8007" s="3">
        <v>202425</v>
      </c>
      <c r="AG8007" s="3" t="s">
        <v>193</v>
      </c>
      <c r="AH8007" s="3">
        <v>548</v>
      </c>
      <c r="AI8007" s="3">
        <v>154</v>
      </c>
      <c r="AJ8007" s="3" t="s">
        <v>3820</v>
      </c>
      <c r="AK8007" s="3">
        <v>4</v>
      </c>
      <c r="AL8007" s="3">
        <v>211368.30999999994</v>
      </c>
    </row>
    <row r="8008" spans="31:38" x14ac:dyDescent="0.25">
      <c r="AE8008" s="3" t="str">
        <f t="shared" si="203"/>
        <v>RA_550_154_4_202425</v>
      </c>
      <c r="AF8008" s="3">
        <v>202425</v>
      </c>
      <c r="AG8008" s="3" t="s">
        <v>193</v>
      </c>
      <c r="AH8008" s="3">
        <v>550</v>
      </c>
      <c r="AI8008" s="3">
        <v>154</v>
      </c>
      <c r="AJ8008" s="3" t="s">
        <v>3820</v>
      </c>
      <c r="AK8008" s="3">
        <v>4</v>
      </c>
      <c r="AL8008" s="3">
        <v>396412.99200000026</v>
      </c>
    </row>
    <row r="8009" spans="31:38" x14ac:dyDescent="0.25">
      <c r="AE8009" s="3" t="str">
        <f t="shared" si="203"/>
        <v>RA_552_154_4_202425</v>
      </c>
      <c r="AF8009" s="3">
        <v>202425</v>
      </c>
      <c r="AG8009" s="3" t="s">
        <v>193</v>
      </c>
      <c r="AH8009" s="3">
        <v>552</v>
      </c>
      <c r="AI8009" s="3">
        <v>154</v>
      </c>
      <c r="AJ8009" s="3" t="s">
        <v>3820</v>
      </c>
      <c r="AK8009" s="3">
        <v>4</v>
      </c>
      <c r="AL8009" s="3">
        <v>845952.73499999999</v>
      </c>
    </row>
    <row r="8010" spans="31:38" x14ac:dyDescent="0.25">
      <c r="AE8010" s="3" t="str">
        <f t="shared" si="203"/>
        <v>RA_562_154_4_202425</v>
      </c>
      <c r="AF8010" s="3">
        <v>202425</v>
      </c>
      <c r="AG8010" s="3" t="s">
        <v>193</v>
      </c>
      <c r="AH8010" s="3">
        <v>562</v>
      </c>
      <c r="AI8010" s="3">
        <v>154</v>
      </c>
      <c r="AJ8010" s="3" t="s">
        <v>3820</v>
      </c>
      <c r="AK8010" s="3">
        <v>4</v>
      </c>
      <c r="AL8010" s="3">
        <v>143901.64199999999</v>
      </c>
    </row>
    <row r="8011" spans="31:38" x14ac:dyDescent="0.25">
      <c r="AE8011" s="3" t="str">
        <f t="shared" si="203"/>
        <v>RA_546_154_4_202425</v>
      </c>
      <c r="AF8011" s="3">
        <v>202425</v>
      </c>
      <c r="AG8011" s="3" t="s">
        <v>193</v>
      </c>
      <c r="AH8011" s="3">
        <v>546</v>
      </c>
      <c r="AI8011" s="3">
        <v>154</v>
      </c>
      <c r="AJ8011" s="3" t="s">
        <v>3820</v>
      </c>
      <c r="AK8011" s="3">
        <v>4</v>
      </c>
      <c r="AL8011" s="3">
        <v>233855.92086488765</v>
      </c>
    </row>
    <row r="8012" spans="31:38" x14ac:dyDescent="0.25">
      <c r="AE8012" s="3" t="str">
        <f t="shared" si="203"/>
        <v>RA_566_154_4_202425</v>
      </c>
      <c r="AF8012" s="3">
        <v>202425</v>
      </c>
      <c r="AG8012" s="3" t="s">
        <v>193</v>
      </c>
      <c r="AH8012" s="3">
        <v>566</v>
      </c>
      <c r="AI8012" s="3">
        <v>154</v>
      </c>
      <c r="AJ8012" s="3" t="s">
        <v>3820</v>
      </c>
      <c r="AK8012" s="3">
        <v>4</v>
      </c>
      <c r="AL8012" s="3">
        <v>200281.133</v>
      </c>
    </row>
    <row r="8013" spans="31:38" x14ac:dyDescent="0.25">
      <c r="AE8013" s="3" t="str">
        <f t="shared" si="203"/>
        <v>RA_568_154_4_202425</v>
      </c>
      <c r="AF8013" s="3">
        <v>202425</v>
      </c>
      <c r="AG8013" s="3" t="s">
        <v>193</v>
      </c>
      <c r="AH8013" s="3">
        <v>568</v>
      </c>
      <c r="AI8013" s="3">
        <v>154</v>
      </c>
      <c r="AJ8013" s="3" t="s">
        <v>3820</v>
      </c>
      <c r="AK8013" s="3">
        <v>4</v>
      </c>
      <c r="AL8013" s="3">
        <v>386961.29200000002</v>
      </c>
    </row>
    <row r="8014" spans="31:38" x14ac:dyDescent="0.25">
      <c r="AE8014" s="3" t="str">
        <f t="shared" si="203"/>
        <v>RA_584_154_4_202425</v>
      </c>
      <c r="AF8014" s="3">
        <v>202425</v>
      </c>
      <c r="AG8014" s="3" t="s">
        <v>193</v>
      </c>
      <c r="AH8014" s="3">
        <v>584</v>
      </c>
      <c r="AI8014" s="3">
        <v>154</v>
      </c>
      <c r="AJ8014" s="3" t="s">
        <v>3820</v>
      </c>
      <c r="AK8014" s="3">
        <v>4</v>
      </c>
      <c r="AL8014" s="3">
        <v>0</v>
      </c>
    </row>
    <row r="8015" spans="31:38" x14ac:dyDescent="0.25">
      <c r="AE8015" s="3" t="str">
        <f t="shared" si="203"/>
        <v>RA_574_154_4_202425</v>
      </c>
      <c r="AF8015" s="3">
        <v>202425</v>
      </c>
      <c r="AG8015" s="3" t="s">
        <v>193</v>
      </c>
      <c r="AH8015" s="3">
        <v>574</v>
      </c>
      <c r="AI8015" s="3">
        <v>154</v>
      </c>
      <c r="AJ8015" s="3" t="s">
        <v>3820</v>
      </c>
      <c r="AK8015" s="3">
        <v>4</v>
      </c>
      <c r="AL8015" s="3">
        <v>-7.0485839387401938E-12</v>
      </c>
    </row>
    <row r="8016" spans="31:38" x14ac:dyDescent="0.25">
      <c r="AE8016" s="3" t="str">
        <f t="shared" si="203"/>
        <v>RA_582_154_4_202425</v>
      </c>
      <c r="AF8016" s="3">
        <v>202425</v>
      </c>
      <c r="AG8016" s="3" t="s">
        <v>193</v>
      </c>
      <c r="AH8016" s="3">
        <v>582</v>
      </c>
      <c r="AI8016" s="3">
        <v>154</v>
      </c>
      <c r="AJ8016" s="3" t="s">
        <v>3820</v>
      </c>
      <c r="AK8016" s="3">
        <v>4</v>
      </c>
      <c r="AL8016" s="3">
        <v>0</v>
      </c>
    </row>
    <row r="8017" spans="31:38" x14ac:dyDescent="0.25">
      <c r="AE8017" s="3" t="str">
        <f t="shared" si="203"/>
        <v>RA_542_154_4_202425</v>
      </c>
      <c r="AF8017" s="3">
        <v>202425</v>
      </c>
      <c r="AG8017" s="3" t="s">
        <v>193</v>
      </c>
      <c r="AH8017" s="3">
        <v>542</v>
      </c>
      <c r="AI8017" s="3">
        <v>154</v>
      </c>
      <c r="AJ8017" s="3" t="s">
        <v>3820</v>
      </c>
      <c r="AK8017" s="3">
        <v>4</v>
      </c>
      <c r="AL8017" s="3">
        <v>160898.84699999992</v>
      </c>
    </row>
    <row r="8018" spans="31:38" x14ac:dyDescent="0.25">
      <c r="AE8018" s="3" t="str">
        <f t="shared" si="203"/>
        <v>RA_586_154_4_202425</v>
      </c>
      <c r="AF8018" s="3">
        <v>202425</v>
      </c>
      <c r="AG8018" s="3" t="s">
        <v>193</v>
      </c>
      <c r="AH8018" s="3">
        <v>586</v>
      </c>
      <c r="AI8018" s="3">
        <v>154</v>
      </c>
      <c r="AJ8018" s="3" t="s">
        <v>3820</v>
      </c>
      <c r="AK8018" s="3">
        <v>4</v>
      </c>
      <c r="AL8018" s="3">
        <v>219.85799999999949</v>
      </c>
    </row>
    <row r="8019" spans="31:38" x14ac:dyDescent="0.25">
      <c r="AE8019" s="3" t="str">
        <f t="shared" si="203"/>
        <v>RA_572_154_4_202425</v>
      </c>
      <c r="AF8019" s="3">
        <v>202425</v>
      </c>
      <c r="AG8019" s="3" t="s">
        <v>193</v>
      </c>
      <c r="AH8019" s="3">
        <v>572</v>
      </c>
      <c r="AI8019" s="3">
        <v>154</v>
      </c>
      <c r="AJ8019" s="3" t="s">
        <v>3820</v>
      </c>
      <c r="AK8019" s="3">
        <v>4</v>
      </c>
      <c r="AL8019" s="3">
        <v>5.6843418860808015E-12</v>
      </c>
    </row>
    <row r="8020" spans="31:38" x14ac:dyDescent="0.25">
      <c r="AE8020" s="3" t="str">
        <f t="shared" si="203"/>
        <v>RA_520_154_4_202425</v>
      </c>
      <c r="AF8020" s="3">
        <v>202425</v>
      </c>
      <c r="AG8020" s="3" t="s">
        <v>193</v>
      </c>
      <c r="AH8020" s="3">
        <v>520</v>
      </c>
      <c r="AI8020" s="3">
        <v>154</v>
      </c>
      <c r="AJ8020" s="3" t="s">
        <v>3820</v>
      </c>
      <c r="AK8020" s="3">
        <v>4</v>
      </c>
      <c r="AL8020" s="3">
        <v>371671.33200000005</v>
      </c>
    </row>
    <row r="8021" spans="31:38" x14ac:dyDescent="0.25">
      <c r="AE8021" s="3" t="str">
        <f t="shared" si="203"/>
        <v>RA_545_154_4_202425</v>
      </c>
      <c r="AF8021" s="3">
        <v>202425</v>
      </c>
      <c r="AG8021" s="3" t="s">
        <v>193</v>
      </c>
      <c r="AH8021" s="3">
        <v>545</v>
      </c>
      <c r="AI8021" s="3">
        <v>154</v>
      </c>
      <c r="AJ8021" s="3" t="s">
        <v>3820</v>
      </c>
      <c r="AK8021" s="3">
        <v>4</v>
      </c>
      <c r="AL8021" s="3">
        <v>184734.15553167291</v>
      </c>
    </row>
    <row r="8022" spans="31:38" x14ac:dyDescent="0.25">
      <c r="AE8022" s="3" t="str">
        <f t="shared" si="203"/>
        <v>RA_544_154_4_202425</v>
      </c>
      <c r="AF8022" s="3">
        <v>202425</v>
      </c>
      <c r="AG8022" s="3" t="s">
        <v>193</v>
      </c>
      <c r="AH8022" s="3">
        <v>544</v>
      </c>
      <c r="AI8022" s="3">
        <v>154</v>
      </c>
      <c r="AJ8022" s="3" t="s">
        <v>3820</v>
      </c>
      <c r="AK8022" s="3">
        <v>4</v>
      </c>
      <c r="AL8022" s="3">
        <v>438403.66144083784</v>
      </c>
    </row>
    <row r="8023" spans="31:38" x14ac:dyDescent="0.25">
      <c r="AE8023" s="3" t="str">
        <f t="shared" si="203"/>
        <v>RA_514_154_4_202425</v>
      </c>
      <c r="AF8023" s="3">
        <v>202425</v>
      </c>
      <c r="AG8023" s="3" t="s">
        <v>193</v>
      </c>
      <c r="AH8023" s="3">
        <v>514</v>
      </c>
      <c r="AI8023" s="3">
        <v>154</v>
      </c>
      <c r="AJ8023" s="3" t="s">
        <v>3820</v>
      </c>
      <c r="AK8023" s="3">
        <v>4</v>
      </c>
      <c r="AL8023" s="3">
        <v>334434.87000000005</v>
      </c>
    </row>
    <row r="8024" spans="31:38" x14ac:dyDescent="0.25">
      <c r="AE8024" s="3" t="str">
        <f t="shared" si="203"/>
        <v>RA_518_154_4_202425</v>
      </c>
      <c r="AF8024" s="3">
        <v>202425</v>
      </c>
      <c r="AG8024" s="3" t="s">
        <v>193</v>
      </c>
      <c r="AH8024" s="3">
        <v>518</v>
      </c>
      <c r="AI8024" s="3">
        <v>154</v>
      </c>
      <c r="AJ8024" s="3" t="s">
        <v>3820</v>
      </c>
      <c r="AK8024" s="3">
        <v>4</v>
      </c>
      <c r="AL8024" s="3">
        <v>273605.42700000003</v>
      </c>
    </row>
    <row r="8025" spans="31:38" x14ac:dyDescent="0.25">
      <c r="AE8025" s="3" t="str">
        <f t="shared" si="203"/>
        <v>RA_522_154_4_202425</v>
      </c>
      <c r="AF8025" s="3">
        <v>202425</v>
      </c>
      <c r="AG8025" s="3" t="s">
        <v>193</v>
      </c>
      <c r="AH8025" s="3">
        <v>522</v>
      </c>
      <c r="AI8025" s="3">
        <v>154</v>
      </c>
      <c r="AJ8025" s="3" t="s">
        <v>3820</v>
      </c>
      <c r="AK8025" s="3">
        <v>4</v>
      </c>
      <c r="AL8025" s="3">
        <v>323009.48348967626</v>
      </c>
    </row>
    <row r="8026" spans="31:38" x14ac:dyDescent="0.25">
      <c r="AE8026" s="3" t="str">
        <f t="shared" si="203"/>
        <v>RA_524_154_4_202425</v>
      </c>
      <c r="AF8026" s="3">
        <v>202425</v>
      </c>
      <c r="AG8026" s="3" t="s">
        <v>193</v>
      </c>
      <c r="AH8026" s="3">
        <v>524</v>
      </c>
      <c r="AI8026" s="3">
        <v>154</v>
      </c>
      <c r="AJ8026" s="3" t="s">
        <v>3820</v>
      </c>
      <c r="AK8026" s="3">
        <v>4</v>
      </c>
      <c r="AL8026" s="3">
        <v>346850.35552403668</v>
      </c>
    </row>
    <row r="8027" spans="31:38" x14ac:dyDescent="0.25">
      <c r="AE8027" s="3" t="str">
        <f t="shared" si="203"/>
        <v>RA_526_154_4_202425</v>
      </c>
      <c r="AF8027" s="3">
        <v>202425</v>
      </c>
      <c r="AG8027" s="3" t="s">
        <v>193</v>
      </c>
      <c r="AH8027" s="3">
        <v>526</v>
      </c>
      <c r="AI8027" s="3">
        <v>154</v>
      </c>
      <c r="AJ8027" s="3" t="s">
        <v>3820</v>
      </c>
      <c r="AK8027" s="3">
        <v>4</v>
      </c>
      <c r="AL8027" s="3">
        <v>194939.24199999997</v>
      </c>
    </row>
    <row r="8028" spans="31:38" x14ac:dyDescent="0.25">
      <c r="AE8028" s="3" t="str">
        <f t="shared" si="203"/>
        <v>RA_538_154_4_202425</v>
      </c>
      <c r="AF8028" s="3">
        <v>202425</v>
      </c>
      <c r="AG8028" s="3" t="s">
        <v>193</v>
      </c>
      <c r="AH8028" s="3">
        <v>538</v>
      </c>
      <c r="AI8028" s="3">
        <v>154</v>
      </c>
      <c r="AJ8028" s="3" t="s">
        <v>3820</v>
      </c>
      <c r="AK8028" s="3">
        <v>4</v>
      </c>
      <c r="AL8028" s="3">
        <v>312222.9770591011</v>
      </c>
    </row>
    <row r="8029" spans="31:38" x14ac:dyDescent="0.25">
      <c r="AE8029" s="3" t="str">
        <f t="shared" si="203"/>
        <v>RA_516_154_4_202425</v>
      </c>
      <c r="AF8029" s="3">
        <v>202425</v>
      </c>
      <c r="AG8029" s="3" t="s">
        <v>193</v>
      </c>
      <c r="AH8029" s="3">
        <v>516</v>
      </c>
      <c r="AI8029" s="3">
        <v>154</v>
      </c>
      <c r="AJ8029" s="3" t="s">
        <v>3820</v>
      </c>
      <c r="AK8029" s="3">
        <v>4</v>
      </c>
      <c r="AL8029" s="3">
        <v>296976.39959905902</v>
      </c>
    </row>
    <row r="8030" spans="31:38" x14ac:dyDescent="0.25">
      <c r="AE8030" s="3" t="str">
        <f t="shared" si="203"/>
        <v>RA_540_154_4_202425</v>
      </c>
      <c r="AF8030" s="3">
        <v>202425</v>
      </c>
      <c r="AG8030" s="3" t="s">
        <v>193</v>
      </c>
      <c r="AH8030" s="3">
        <v>540</v>
      </c>
      <c r="AI8030" s="3">
        <v>154</v>
      </c>
      <c r="AJ8030" s="3" t="s">
        <v>3820</v>
      </c>
      <c r="AK8030" s="3">
        <v>4</v>
      </c>
      <c r="AL8030" s="3">
        <v>622970.19900000002</v>
      </c>
    </row>
    <row r="8031" spans="31:38" x14ac:dyDescent="0.25">
      <c r="AE8031" s="3" t="str">
        <f t="shared" si="203"/>
        <v>RA_528_154_4_202425</v>
      </c>
      <c r="AF8031" s="3">
        <v>202425</v>
      </c>
      <c r="AG8031" s="3" t="s">
        <v>193</v>
      </c>
      <c r="AH8031" s="3">
        <v>528</v>
      </c>
      <c r="AI8031" s="3">
        <v>154</v>
      </c>
      <c r="AJ8031" s="3" t="s">
        <v>3820</v>
      </c>
      <c r="AK8031" s="3">
        <v>4</v>
      </c>
      <c r="AL8031" s="3">
        <v>318393.929</v>
      </c>
    </row>
    <row r="8032" spans="31:38" x14ac:dyDescent="0.25">
      <c r="AE8032" s="3" t="str">
        <f t="shared" si="203"/>
        <v>RA_536_154_4_202425</v>
      </c>
      <c r="AF8032" s="3">
        <v>202425</v>
      </c>
      <c r="AG8032" s="3" t="s">
        <v>193</v>
      </c>
      <c r="AH8032" s="3">
        <v>536</v>
      </c>
      <c r="AI8032" s="3">
        <v>154</v>
      </c>
      <c r="AJ8032" s="3" t="s">
        <v>3820</v>
      </c>
      <c r="AK8032" s="3">
        <v>4</v>
      </c>
      <c r="AL8032" s="3">
        <v>363654.85800000007</v>
      </c>
    </row>
    <row r="8033" spans="31:38" x14ac:dyDescent="0.25">
      <c r="AE8033" s="3" t="str">
        <f t="shared" si="203"/>
        <v>RA_534_154_4_202425</v>
      </c>
      <c r="AF8033" s="3">
        <v>202425</v>
      </c>
      <c r="AG8033" s="3" t="s">
        <v>193</v>
      </c>
      <c r="AH8033" s="3">
        <v>534</v>
      </c>
      <c r="AI8033" s="3">
        <v>154</v>
      </c>
      <c r="AJ8033" s="3" t="s">
        <v>3820</v>
      </c>
      <c r="AK8033" s="3">
        <v>4</v>
      </c>
      <c r="AL8033" s="3">
        <v>379377.1289999999</v>
      </c>
    </row>
    <row r="8034" spans="31:38" x14ac:dyDescent="0.25">
      <c r="AE8034" s="3" t="str">
        <f t="shared" si="203"/>
        <v>RA_532_154_4_202425</v>
      </c>
      <c r="AF8034" s="3">
        <v>202425</v>
      </c>
      <c r="AG8034" s="3" t="s">
        <v>193</v>
      </c>
      <c r="AH8034" s="3">
        <v>532</v>
      </c>
      <c r="AI8034" s="3">
        <v>154</v>
      </c>
      <c r="AJ8034" s="3" t="s">
        <v>3820</v>
      </c>
      <c r="AK8034" s="3">
        <v>4</v>
      </c>
      <c r="AL8034" s="3">
        <v>590828.98600000015</v>
      </c>
    </row>
    <row r="8035" spans="31:38" x14ac:dyDescent="0.25">
      <c r="AE8035" s="3" t="str">
        <f t="shared" si="203"/>
        <v>RA_530_154_4_202425</v>
      </c>
      <c r="AF8035" s="3">
        <v>202425</v>
      </c>
      <c r="AG8035" s="3" t="s">
        <v>193</v>
      </c>
      <c r="AH8035" s="3">
        <v>530</v>
      </c>
      <c r="AI8035" s="3">
        <v>154</v>
      </c>
      <c r="AJ8035" s="3" t="s">
        <v>3820</v>
      </c>
      <c r="AK8035" s="3">
        <v>4</v>
      </c>
      <c r="AL8035" s="3">
        <v>481591.64700000011</v>
      </c>
    </row>
    <row r="8036" spans="31:38" x14ac:dyDescent="0.25">
      <c r="AE8036" s="3" t="str">
        <f t="shared" si="203"/>
        <v>RA_562_154_4_202526</v>
      </c>
      <c r="AF8036" s="3">
        <v>202526</v>
      </c>
      <c r="AG8036" s="3" t="s">
        <v>193</v>
      </c>
      <c r="AH8036" s="3">
        <v>562</v>
      </c>
      <c r="AI8036" s="3">
        <v>154</v>
      </c>
      <c r="AJ8036" s="3" t="s">
        <v>3820</v>
      </c>
      <c r="AK8036" s="3">
        <v>4</v>
      </c>
      <c r="AL8036" s="3">
        <v>153303.10020000002</v>
      </c>
    </row>
    <row r="8037" spans="31:38" x14ac:dyDescent="0.25">
      <c r="AE8037" s="3" t="str">
        <f t="shared" si="203"/>
        <v>RA_552_154_4_202526</v>
      </c>
      <c r="AF8037" s="3">
        <v>202526</v>
      </c>
      <c r="AG8037" s="3" t="s">
        <v>193</v>
      </c>
      <c r="AH8037" s="3">
        <v>552</v>
      </c>
      <c r="AI8037" s="3">
        <v>154</v>
      </c>
      <c r="AJ8037" s="3" t="s">
        <v>3820</v>
      </c>
      <c r="AK8037" s="3">
        <v>4</v>
      </c>
      <c r="AL8037" s="3">
        <v>912155.15520000027</v>
      </c>
    </row>
    <row r="8038" spans="31:38" x14ac:dyDescent="0.25">
      <c r="AE8038" s="3" t="str">
        <f t="shared" si="203"/>
        <v>RA_550_154_4_202526</v>
      </c>
      <c r="AF8038" s="3">
        <v>202526</v>
      </c>
      <c r="AG8038" s="3" t="s">
        <v>193</v>
      </c>
      <c r="AH8038" s="3">
        <v>550</v>
      </c>
      <c r="AI8038" s="3">
        <v>154</v>
      </c>
      <c r="AJ8038" s="3" t="s">
        <v>3820</v>
      </c>
      <c r="AK8038" s="3">
        <v>4</v>
      </c>
      <c r="AL8038" s="3">
        <v>429279.65000000014</v>
      </c>
    </row>
    <row r="8039" spans="31:38" x14ac:dyDescent="0.25">
      <c r="AE8039" s="3" t="str">
        <f t="shared" si="203"/>
        <v>RA_548_154_4_202526</v>
      </c>
      <c r="AF8039" s="3">
        <v>202526</v>
      </c>
      <c r="AG8039" s="3" t="s">
        <v>193</v>
      </c>
      <c r="AH8039" s="3">
        <v>548</v>
      </c>
      <c r="AI8039" s="3">
        <v>154</v>
      </c>
      <c r="AJ8039" s="3" t="s">
        <v>3820</v>
      </c>
      <c r="AK8039" s="3">
        <v>4</v>
      </c>
      <c r="AL8039" s="3">
        <v>227513.77600999997</v>
      </c>
    </row>
    <row r="8040" spans="31:38" x14ac:dyDescent="0.25">
      <c r="AE8040" s="3" t="str">
        <f t="shared" si="203"/>
        <v>RA_564_154_4_202526</v>
      </c>
      <c r="AF8040" s="3">
        <v>202526</v>
      </c>
      <c r="AG8040" s="3" t="s">
        <v>193</v>
      </c>
      <c r="AH8040" s="3">
        <v>564</v>
      </c>
      <c r="AI8040" s="3">
        <v>154</v>
      </c>
      <c r="AJ8040" s="3" t="s">
        <v>3820</v>
      </c>
      <c r="AK8040" s="3">
        <v>4</v>
      </c>
      <c r="AL8040" s="3">
        <v>183840.52399999995</v>
      </c>
    </row>
    <row r="8041" spans="31:38" x14ac:dyDescent="0.25">
      <c r="AE8041" s="3" t="str">
        <f t="shared" si="203"/>
        <v>RA_545_154_4_202526</v>
      </c>
      <c r="AF8041" s="3">
        <v>202526</v>
      </c>
      <c r="AG8041" s="3" t="s">
        <v>193</v>
      </c>
      <c r="AH8041" s="3">
        <v>545</v>
      </c>
      <c r="AI8041" s="3">
        <v>154</v>
      </c>
      <c r="AJ8041" s="3" t="s">
        <v>3820</v>
      </c>
      <c r="AK8041" s="3">
        <v>4</v>
      </c>
      <c r="AL8041" s="3">
        <v>197805.63000000006</v>
      </c>
    </row>
    <row r="8042" spans="31:38" x14ac:dyDescent="0.25">
      <c r="AE8042" s="3" t="str">
        <f t="shared" si="203"/>
        <v>RA_576_154_4_202526</v>
      </c>
      <c r="AF8042" s="3">
        <v>202526</v>
      </c>
      <c r="AG8042" s="3" t="s">
        <v>193</v>
      </c>
      <c r="AH8042" s="3">
        <v>576</v>
      </c>
      <c r="AI8042" s="3">
        <v>154</v>
      </c>
      <c r="AJ8042" s="3" t="s">
        <v>3820</v>
      </c>
      <c r="AK8042" s="3">
        <v>4</v>
      </c>
      <c r="AL8042" s="3">
        <v>2.3639995265511971E-4</v>
      </c>
    </row>
    <row r="8043" spans="31:38" x14ac:dyDescent="0.25">
      <c r="AE8043" s="3" t="str">
        <f t="shared" si="203"/>
        <v>RA_546_154_4_202526</v>
      </c>
      <c r="AF8043" s="3">
        <v>202526</v>
      </c>
      <c r="AG8043" s="3" t="s">
        <v>193</v>
      </c>
      <c r="AH8043" s="3">
        <v>546</v>
      </c>
      <c r="AI8043" s="3">
        <v>154</v>
      </c>
      <c r="AJ8043" s="3" t="s">
        <v>3820</v>
      </c>
      <c r="AK8043" s="3">
        <v>4</v>
      </c>
      <c r="AL8043" s="3">
        <v>250296.81261340086</v>
      </c>
    </row>
    <row r="8044" spans="31:38" x14ac:dyDescent="0.25">
      <c r="AE8044" s="3" t="str">
        <f t="shared" si="203"/>
        <v>RA_566_154_4_202526</v>
      </c>
      <c r="AF8044" s="3">
        <v>202526</v>
      </c>
      <c r="AG8044" s="3" t="s">
        <v>193</v>
      </c>
      <c r="AH8044" s="3">
        <v>566</v>
      </c>
      <c r="AI8044" s="3">
        <v>154</v>
      </c>
      <c r="AJ8044" s="3" t="s">
        <v>3820</v>
      </c>
      <c r="AK8044" s="3">
        <v>4</v>
      </c>
      <c r="AL8044" s="3">
        <v>211842.17700000003</v>
      </c>
    </row>
    <row r="8045" spans="31:38" x14ac:dyDescent="0.25">
      <c r="AE8045" s="3" t="str">
        <f t="shared" si="203"/>
        <v>RA_568_154_4_202526</v>
      </c>
      <c r="AF8045" s="3">
        <v>202526</v>
      </c>
      <c r="AG8045" s="3" t="s">
        <v>193</v>
      </c>
      <c r="AH8045" s="3">
        <v>568</v>
      </c>
      <c r="AI8045" s="3">
        <v>154</v>
      </c>
      <c r="AJ8045" s="3" t="s">
        <v>3820</v>
      </c>
      <c r="AK8045" s="3">
        <v>4</v>
      </c>
      <c r="AL8045" s="3">
        <v>410124.24499999994</v>
      </c>
    </row>
    <row r="8046" spans="31:38" x14ac:dyDescent="0.25">
      <c r="AE8046" s="3" t="str">
        <f t="shared" si="203"/>
        <v>RA_586_154_4_202526</v>
      </c>
      <c r="AF8046" s="3">
        <v>202526</v>
      </c>
      <c r="AG8046" s="3" t="s">
        <v>193</v>
      </c>
      <c r="AH8046" s="3">
        <v>586</v>
      </c>
      <c r="AI8046" s="3">
        <v>154</v>
      </c>
      <c r="AJ8046" s="3" t="s">
        <v>3820</v>
      </c>
      <c r="AK8046" s="3">
        <v>4</v>
      </c>
      <c r="AL8046" s="3">
        <v>3.4999999997125997E-2</v>
      </c>
    </row>
    <row r="8047" spans="31:38" x14ac:dyDescent="0.25">
      <c r="AE8047" s="3" t="str">
        <f t="shared" si="203"/>
        <v>RA_574_154_4_202526</v>
      </c>
      <c r="AF8047" s="3">
        <v>202526</v>
      </c>
      <c r="AG8047" s="3" t="s">
        <v>193</v>
      </c>
      <c r="AH8047" s="3">
        <v>574</v>
      </c>
      <c r="AI8047" s="3">
        <v>154</v>
      </c>
      <c r="AJ8047" s="3" t="s">
        <v>3820</v>
      </c>
      <c r="AK8047" s="3">
        <v>4</v>
      </c>
      <c r="AL8047" s="3">
        <v>0</v>
      </c>
    </row>
    <row r="8048" spans="31:38" x14ac:dyDescent="0.25">
      <c r="AE8048" s="3" t="str">
        <f t="shared" si="203"/>
        <v>RA_582_154_4_202526</v>
      </c>
      <c r="AF8048" s="3">
        <v>202526</v>
      </c>
      <c r="AG8048" s="3" t="s">
        <v>193</v>
      </c>
      <c r="AH8048" s="3">
        <v>582</v>
      </c>
      <c r="AI8048" s="3">
        <v>154</v>
      </c>
      <c r="AJ8048" s="3" t="s">
        <v>3820</v>
      </c>
      <c r="AK8048" s="3">
        <v>4</v>
      </c>
      <c r="AL8048" s="3">
        <v>-1.1368683772161603E-13</v>
      </c>
    </row>
    <row r="8049" spans="31:38" x14ac:dyDescent="0.25">
      <c r="AE8049" s="3" t="str">
        <f t="shared" si="203"/>
        <v>RA_584_154_4_202526</v>
      </c>
      <c r="AF8049" s="3">
        <v>202526</v>
      </c>
      <c r="AG8049" s="3" t="s">
        <v>193</v>
      </c>
      <c r="AH8049" s="3">
        <v>584</v>
      </c>
      <c r="AI8049" s="3">
        <v>154</v>
      </c>
      <c r="AJ8049" s="3" t="s">
        <v>3820</v>
      </c>
      <c r="AK8049" s="3">
        <v>4</v>
      </c>
      <c r="AL8049" s="3">
        <v>0</v>
      </c>
    </row>
    <row r="8050" spans="31:38" x14ac:dyDescent="0.25">
      <c r="AE8050" s="3" t="str">
        <f t="shared" si="203"/>
        <v>RA_544_154_4_202526</v>
      </c>
      <c r="AF8050" s="3">
        <v>202526</v>
      </c>
      <c r="AG8050" s="3" t="s">
        <v>193</v>
      </c>
      <c r="AH8050" s="3">
        <v>544</v>
      </c>
      <c r="AI8050" s="3">
        <v>154</v>
      </c>
      <c r="AJ8050" s="3" t="s">
        <v>3820</v>
      </c>
      <c r="AK8050" s="3">
        <v>4</v>
      </c>
      <c r="AL8050" s="3">
        <v>472658.28270834713</v>
      </c>
    </row>
    <row r="8051" spans="31:38" x14ac:dyDescent="0.25">
      <c r="AE8051" s="3" t="str">
        <f t="shared" si="203"/>
        <v>RA_572_154_4_202526</v>
      </c>
      <c r="AF8051" s="3">
        <v>202526</v>
      </c>
      <c r="AG8051" s="3" t="s">
        <v>193</v>
      </c>
      <c r="AH8051" s="3">
        <v>572</v>
      </c>
      <c r="AI8051" s="3">
        <v>154</v>
      </c>
      <c r="AJ8051" s="3" t="s">
        <v>3820</v>
      </c>
      <c r="AK8051" s="3">
        <v>4</v>
      </c>
      <c r="AL8051" s="3">
        <v>0</v>
      </c>
    </row>
    <row r="8052" spans="31:38" x14ac:dyDescent="0.25">
      <c r="AE8052" s="3" t="str">
        <f t="shared" si="203"/>
        <v>RA_522_154_4_202526</v>
      </c>
      <c r="AF8052" s="3">
        <v>202526</v>
      </c>
      <c r="AG8052" s="3" t="s">
        <v>193</v>
      </c>
      <c r="AH8052" s="3">
        <v>522</v>
      </c>
      <c r="AI8052" s="3">
        <v>154</v>
      </c>
      <c r="AJ8052" s="3" t="s">
        <v>3820</v>
      </c>
      <c r="AK8052" s="3">
        <v>4</v>
      </c>
      <c r="AL8052" s="3">
        <v>348892.45400000014</v>
      </c>
    </row>
    <row r="8053" spans="31:38" x14ac:dyDescent="0.25">
      <c r="AE8053" s="3" t="str">
        <f t="shared" si="203"/>
        <v>RA_514_154_4_202526</v>
      </c>
      <c r="AF8053" s="3">
        <v>202526</v>
      </c>
      <c r="AG8053" s="3" t="s">
        <v>193</v>
      </c>
      <c r="AH8053" s="3">
        <v>514</v>
      </c>
      <c r="AI8053" s="3">
        <v>154</v>
      </c>
      <c r="AJ8053" s="3" t="s">
        <v>3820</v>
      </c>
      <c r="AK8053" s="3">
        <v>4</v>
      </c>
      <c r="AL8053" s="3">
        <v>359763.39000000007</v>
      </c>
    </row>
    <row r="8054" spans="31:38" x14ac:dyDescent="0.25">
      <c r="AE8054" s="3" t="str">
        <f t="shared" si="203"/>
        <v>RA_542_154_4_202526</v>
      </c>
      <c r="AF8054" s="3">
        <v>202526</v>
      </c>
      <c r="AG8054" s="3" t="s">
        <v>193</v>
      </c>
      <c r="AH8054" s="3">
        <v>542</v>
      </c>
      <c r="AI8054" s="3">
        <v>154</v>
      </c>
      <c r="AJ8054" s="3" t="s">
        <v>3820</v>
      </c>
      <c r="AK8054" s="3">
        <v>4</v>
      </c>
      <c r="AL8054" s="3">
        <v>172509.26287000006</v>
      </c>
    </row>
    <row r="8055" spans="31:38" x14ac:dyDescent="0.25">
      <c r="AE8055" s="3" t="str">
        <f t="shared" si="203"/>
        <v>RA_516_154_4_202526</v>
      </c>
      <c r="AF8055" s="3">
        <v>202526</v>
      </c>
      <c r="AG8055" s="3" t="s">
        <v>193</v>
      </c>
      <c r="AH8055" s="3">
        <v>516</v>
      </c>
      <c r="AI8055" s="3">
        <v>154</v>
      </c>
      <c r="AJ8055" s="3" t="s">
        <v>3820</v>
      </c>
      <c r="AK8055" s="3">
        <v>4</v>
      </c>
      <c r="AL8055" s="3">
        <v>322755.21099999984</v>
      </c>
    </row>
    <row r="8056" spans="31:38" x14ac:dyDescent="0.25">
      <c r="AE8056" s="3" t="str">
        <f t="shared" si="203"/>
        <v>RA_520_154_4_202526</v>
      </c>
      <c r="AF8056" s="3">
        <v>202526</v>
      </c>
      <c r="AG8056" s="3" t="s">
        <v>193</v>
      </c>
      <c r="AH8056" s="3">
        <v>520</v>
      </c>
      <c r="AI8056" s="3">
        <v>154</v>
      </c>
      <c r="AJ8056" s="3" t="s">
        <v>3820</v>
      </c>
      <c r="AK8056" s="3">
        <v>4</v>
      </c>
      <c r="AL8056" s="3">
        <v>400511.90284003736</v>
      </c>
    </row>
    <row r="8057" spans="31:38" x14ac:dyDescent="0.25">
      <c r="AE8057" s="3" t="str">
        <f t="shared" si="203"/>
        <v>RA_512_154_4_202526</v>
      </c>
      <c r="AF8057" s="3">
        <v>202526</v>
      </c>
      <c r="AG8057" s="3" t="s">
        <v>193</v>
      </c>
      <c r="AH8057" s="3">
        <v>512</v>
      </c>
      <c r="AI8057" s="3">
        <v>154</v>
      </c>
      <c r="AJ8057" s="3" t="s">
        <v>3820</v>
      </c>
      <c r="AK8057" s="3">
        <v>4</v>
      </c>
      <c r="AL8057" s="3">
        <v>195081.15520000004</v>
      </c>
    </row>
    <row r="8058" spans="31:38" x14ac:dyDescent="0.25">
      <c r="AE8058" s="3" t="str">
        <f t="shared" si="203"/>
        <v>RA_524_154_4_202526</v>
      </c>
      <c r="AF8058" s="3">
        <v>202526</v>
      </c>
      <c r="AG8058" s="3" t="s">
        <v>193</v>
      </c>
      <c r="AH8058" s="3">
        <v>524</v>
      </c>
      <c r="AI8058" s="3">
        <v>154</v>
      </c>
      <c r="AJ8058" s="3" t="s">
        <v>3820</v>
      </c>
      <c r="AK8058" s="3">
        <v>4</v>
      </c>
      <c r="AL8058" s="3">
        <v>372693.28400019562</v>
      </c>
    </row>
    <row r="8059" spans="31:38" x14ac:dyDescent="0.25">
      <c r="AE8059" s="3" t="str">
        <f t="shared" si="203"/>
        <v>RA_526_154_4_202526</v>
      </c>
      <c r="AF8059" s="3">
        <v>202526</v>
      </c>
      <c r="AG8059" s="3" t="s">
        <v>193</v>
      </c>
      <c r="AH8059" s="3">
        <v>526</v>
      </c>
      <c r="AI8059" s="3">
        <v>154</v>
      </c>
      <c r="AJ8059" s="3" t="s">
        <v>3820</v>
      </c>
      <c r="AK8059" s="3">
        <v>4</v>
      </c>
      <c r="AL8059" s="3">
        <v>210664.96900000004</v>
      </c>
    </row>
    <row r="8060" spans="31:38" x14ac:dyDescent="0.25">
      <c r="AE8060" s="3" t="str">
        <f t="shared" si="203"/>
        <v>RA_528_154_4_202526</v>
      </c>
      <c r="AF8060" s="3">
        <v>202526</v>
      </c>
      <c r="AG8060" s="3" t="s">
        <v>193</v>
      </c>
      <c r="AH8060" s="3">
        <v>528</v>
      </c>
      <c r="AI8060" s="3">
        <v>154</v>
      </c>
      <c r="AJ8060" s="3" t="s">
        <v>3820</v>
      </c>
      <c r="AK8060" s="3">
        <v>4</v>
      </c>
      <c r="AL8060" s="3">
        <v>340302.03699999995</v>
      </c>
    </row>
    <row r="8061" spans="31:38" x14ac:dyDescent="0.25">
      <c r="AE8061" s="3" t="str">
        <f t="shared" si="203"/>
        <v>RA_530_154_4_202526</v>
      </c>
      <c r="AF8061" s="3">
        <v>202526</v>
      </c>
      <c r="AG8061" s="3" t="s">
        <v>193</v>
      </c>
      <c r="AH8061" s="3">
        <v>530</v>
      </c>
      <c r="AI8061" s="3">
        <v>154</v>
      </c>
      <c r="AJ8061" s="3" t="s">
        <v>3820</v>
      </c>
      <c r="AK8061" s="3">
        <v>4</v>
      </c>
      <c r="AL8061" s="3">
        <v>519976.49299999978</v>
      </c>
    </row>
    <row r="8062" spans="31:38" x14ac:dyDescent="0.25">
      <c r="AE8062" s="3" t="str">
        <f t="shared" si="203"/>
        <v>RA_532_154_4_202526</v>
      </c>
      <c r="AF8062" s="3">
        <v>202526</v>
      </c>
      <c r="AG8062" s="3" t="s">
        <v>193</v>
      </c>
      <c r="AH8062" s="3">
        <v>532</v>
      </c>
      <c r="AI8062" s="3">
        <v>154</v>
      </c>
      <c r="AJ8062" s="3" t="s">
        <v>3820</v>
      </c>
      <c r="AK8062" s="3">
        <v>4</v>
      </c>
      <c r="AL8062" s="3">
        <v>635702.41000000015</v>
      </c>
    </row>
    <row r="8063" spans="31:38" x14ac:dyDescent="0.25">
      <c r="AE8063" s="3" t="str">
        <f t="shared" si="203"/>
        <v>RA_534_154_4_202526</v>
      </c>
      <c r="AF8063" s="3">
        <v>202526</v>
      </c>
      <c r="AG8063" s="3" t="s">
        <v>193</v>
      </c>
      <c r="AH8063" s="3">
        <v>534</v>
      </c>
      <c r="AI8063" s="3">
        <v>154</v>
      </c>
      <c r="AJ8063" s="3" t="s">
        <v>3820</v>
      </c>
      <c r="AK8063" s="3">
        <v>4</v>
      </c>
      <c r="AL8063" s="3">
        <v>408283.18099999987</v>
      </c>
    </row>
    <row r="8064" spans="31:38" x14ac:dyDescent="0.25">
      <c r="AE8064" s="3" t="str">
        <f t="shared" si="203"/>
        <v>RA_536_154_4_202526</v>
      </c>
      <c r="AF8064" s="3">
        <v>202526</v>
      </c>
      <c r="AG8064" s="3" t="s">
        <v>193</v>
      </c>
      <c r="AH8064" s="3">
        <v>536</v>
      </c>
      <c r="AI8064" s="3">
        <v>154</v>
      </c>
      <c r="AJ8064" s="3" t="s">
        <v>3820</v>
      </c>
      <c r="AK8064" s="3">
        <v>4</v>
      </c>
      <c r="AL8064" s="3">
        <v>386472.93399999995</v>
      </c>
    </row>
    <row r="8065" spans="31:38" x14ac:dyDescent="0.25">
      <c r="AE8065" s="3" t="str">
        <f t="shared" si="203"/>
        <v>RA_538_154_4_202526</v>
      </c>
      <c r="AF8065" s="3">
        <v>202526</v>
      </c>
      <c r="AG8065" s="3" t="s">
        <v>193</v>
      </c>
      <c r="AH8065" s="3">
        <v>538</v>
      </c>
      <c r="AI8065" s="3">
        <v>154</v>
      </c>
      <c r="AJ8065" s="3" t="s">
        <v>3820</v>
      </c>
      <c r="AK8065" s="3">
        <v>4</v>
      </c>
      <c r="AL8065" s="3">
        <v>333884.71685044933</v>
      </c>
    </row>
    <row r="8066" spans="31:38" x14ac:dyDescent="0.25">
      <c r="AE8066" s="3" t="str">
        <f t="shared" si="203"/>
        <v>RA_540_154_4_202526</v>
      </c>
      <c r="AF8066" s="3">
        <v>202526</v>
      </c>
      <c r="AG8066" s="3" t="s">
        <v>193</v>
      </c>
      <c r="AH8066" s="3">
        <v>540</v>
      </c>
      <c r="AI8066" s="3">
        <v>154</v>
      </c>
      <c r="AJ8066" s="3" t="s">
        <v>3820</v>
      </c>
      <c r="AK8066" s="3">
        <v>4</v>
      </c>
      <c r="AL8066" s="3">
        <v>666616.32900000014</v>
      </c>
    </row>
    <row r="8067" spans="31:38" x14ac:dyDescent="0.25">
      <c r="AE8067" s="3" t="str">
        <f t="shared" si="203"/>
        <v>RA_518_154_4_202526</v>
      </c>
      <c r="AF8067" s="3">
        <v>202526</v>
      </c>
      <c r="AG8067" s="3" t="s">
        <v>193</v>
      </c>
      <c r="AH8067" s="3">
        <v>518</v>
      </c>
      <c r="AI8067" s="3">
        <v>154</v>
      </c>
      <c r="AJ8067" s="3" t="s">
        <v>3820</v>
      </c>
      <c r="AK8067" s="3">
        <v>4</v>
      </c>
      <c r="AL8067" s="3">
        <v>293515.99308160925</v>
      </c>
    </row>
    <row r="8068" spans="31:38" x14ac:dyDescent="0.25">
      <c r="AE8068" s="3" t="str">
        <f t="shared" ref="AE8068:AE8131" si="204">AG8068&amp;"_"&amp;AH8068&amp;"_"&amp;AI8068&amp;"_"&amp;AK8068&amp;"_"&amp;AF8068</f>
        <v>RA_564_155_4_202425</v>
      </c>
      <c r="AF8068" s="3">
        <v>202425</v>
      </c>
      <c r="AG8068" s="3" t="s">
        <v>193</v>
      </c>
      <c r="AH8068" s="3">
        <v>564</v>
      </c>
      <c r="AI8068" s="3">
        <v>155</v>
      </c>
      <c r="AJ8068" s="3" t="s">
        <v>215</v>
      </c>
      <c r="AK8068" s="3">
        <v>4</v>
      </c>
      <c r="AL8068" s="3">
        <v>0</v>
      </c>
    </row>
    <row r="8069" spans="31:38" x14ac:dyDescent="0.25">
      <c r="AE8069" s="3" t="str">
        <f t="shared" si="204"/>
        <v>RA_540_155_4_202425</v>
      </c>
      <c r="AF8069" s="3">
        <v>202425</v>
      </c>
      <c r="AG8069" s="3" t="s">
        <v>193</v>
      </c>
      <c r="AH8069" s="3">
        <v>540</v>
      </c>
      <c r="AI8069" s="3">
        <v>155</v>
      </c>
      <c r="AJ8069" s="3" t="s">
        <v>215</v>
      </c>
      <c r="AK8069" s="3">
        <v>4</v>
      </c>
      <c r="AL8069" s="3">
        <v>425</v>
      </c>
    </row>
    <row r="8070" spans="31:38" x14ac:dyDescent="0.25">
      <c r="AE8070" s="3" t="str">
        <f t="shared" si="204"/>
        <v>RA_546_155_4_202425</v>
      </c>
      <c r="AF8070" s="3">
        <v>202425</v>
      </c>
      <c r="AG8070" s="3" t="s">
        <v>193</v>
      </c>
      <c r="AH8070" s="3">
        <v>546</v>
      </c>
      <c r="AI8070" s="3">
        <v>155</v>
      </c>
      <c r="AJ8070" s="3" t="s">
        <v>215</v>
      </c>
      <c r="AK8070" s="3">
        <v>4</v>
      </c>
      <c r="AL8070" s="3">
        <v>89</v>
      </c>
    </row>
    <row r="8071" spans="31:38" x14ac:dyDescent="0.25">
      <c r="AE8071" s="3" t="str">
        <f t="shared" si="204"/>
        <v>RA_548_155_4_202425</v>
      </c>
      <c r="AF8071" s="3">
        <v>202425</v>
      </c>
      <c r="AG8071" s="3" t="s">
        <v>193</v>
      </c>
      <c r="AH8071" s="3">
        <v>548</v>
      </c>
      <c r="AI8071" s="3">
        <v>155</v>
      </c>
      <c r="AJ8071" s="3" t="s">
        <v>215</v>
      </c>
      <c r="AK8071" s="3">
        <v>4</v>
      </c>
      <c r="AL8071" s="3">
        <v>6</v>
      </c>
    </row>
    <row r="8072" spans="31:38" x14ac:dyDescent="0.25">
      <c r="AE8072" s="3" t="str">
        <f t="shared" si="204"/>
        <v>RA_550_155_4_202425</v>
      </c>
      <c r="AF8072" s="3">
        <v>202425</v>
      </c>
      <c r="AG8072" s="3" t="s">
        <v>193</v>
      </c>
      <c r="AH8072" s="3">
        <v>550</v>
      </c>
      <c r="AI8072" s="3">
        <v>155</v>
      </c>
      <c r="AJ8072" s="3" t="s">
        <v>215</v>
      </c>
      <c r="AK8072" s="3">
        <v>4</v>
      </c>
      <c r="AL8072" s="3">
        <v>0</v>
      </c>
    </row>
    <row r="8073" spans="31:38" x14ac:dyDescent="0.25">
      <c r="AE8073" s="3" t="str">
        <f t="shared" si="204"/>
        <v>RA_552_155_4_202425</v>
      </c>
      <c r="AF8073" s="3">
        <v>202425</v>
      </c>
      <c r="AG8073" s="3" t="s">
        <v>193</v>
      </c>
      <c r="AH8073" s="3">
        <v>552</v>
      </c>
      <c r="AI8073" s="3">
        <v>155</v>
      </c>
      <c r="AJ8073" s="3" t="s">
        <v>215</v>
      </c>
      <c r="AK8073" s="3">
        <v>4</v>
      </c>
      <c r="AL8073" s="3">
        <v>400</v>
      </c>
    </row>
    <row r="8074" spans="31:38" x14ac:dyDescent="0.25">
      <c r="AE8074" s="3" t="str">
        <f t="shared" si="204"/>
        <v>RA_562_155_4_202425</v>
      </c>
      <c r="AF8074" s="3">
        <v>202425</v>
      </c>
      <c r="AG8074" s="3" t="s">
        <v>193</v>
      </c>
      <c r="AH8074" s="3">
        <v>562</v>
      </c>
      <c r="AI8074" s="3">
        <v>155</v>
      </c>
      <c r="AJ8074" s="3" t="s">
        <v>215</v>
      </c>
      <c r="AK8074" s="3">
        <v>4</v>
      </c>
      <c r="AL8074" s="3">
        <v>0</v>
      </c>
    </row>
    <row r="8075" spans="31:38" x14ac:dyDescent="0.25">
      <c r="AE8075" s="3" t="str">
        <f t="shared" si="204"/>
        <v>RA_545_155_4_202425</v>
      </c>
      <c r="AF8075" s="3">
        <v>202425</v>
      </c>
      <c r="AG8075" s="3" t="s">
        <v>193</v>
      </c>
      <c r="AH8075" s="3">
        <v>545</v>
      </c>
      <c r="AI8075" s="3">
        <v>155</v>
      </c>
      <c r="AJ8075" s="3" t="s">
        <v>215</v>
      </c>
      <c r="AK8075" s="3">
        <v>4</v>
      </c>
      <c r="AL8075" s="3">
        <v>208</v>
      </c>
    </row>
    <row r="8076" spans="31:38" x14ac:dyDescent="0.25">
      <c r="AE8076" s="3" t="str">
        <f t="shared" si="204"/>
        <v>RA_566_155_4_202425</v>
      </c>
      <c r="AF8076" s="3">
        <v>202425</v>
      </c>
      <c r="AG8076" s="3" t="s">
        <v>193</v>
      </c>
      <c r="AH8076" s="3">
        <v>566</v>
      </c>
      <c r="AI8076" s="3">
        <v>155</v>
      </c>
      <c r="AJ8076" s="3" t="s">
        <v>215</v>
      </c>
      <c r="AK8076" s="3">
        <v>4</v>
      </c>
      <c r="AL8076" s="3">
        <v>0</v>
      </c>
    </row>
    <row r="8077" spans="31:38" x14ac:dyDescent="0.25">
      <c r="AE8077" s="3" t="str">
        <f t="shared" si="204"/>
        <v>RA_568_155_4_202425</v>
      </c>
      <c r="AF8077" s="3">
        <v>202425</v>
      </c>
      <c r="AG8077" s="3" t="s">
        <v>193</v>
      </c>
      <c r="AH8077" s="3">
        <v>568</v>
      </c>
      <c r="AI8077" s="3">
        <v>155</v>
      </c>
      <c r="AJ8077" s="3" t="s">
        <v>215</v>
      </c>
      <c r="AK8077" s="3">
        <v>4</v>
      </c>
      <c r="AL8077" s="3">
        <v>0</v>
      </c>
    </row>
    <row r="8078" spans="31:38" x14ac:dyDescent="0.25">
      <c r="AE8078" s="3" t="str">
        <f t="shared" si="204"/>
        <v>RA_572_155_4_202425</v>
      </c>
      <c r="AF8078" s="3">
        <v>202425</v>
      </c>
      <c r="AG8078" s="3" t="s">
        <v>193</v>
      </c>
      <c r="AH8078" s="3">
        <v>572</v>
      </c>
      <c r="AI8078" s="3">
        <v>155</v>
      </c>
      <c r="AJ8078" s="3" t="s">
        <v>215</v>
      </c>
      <c r="AK8078" s="3">
        <v>4</v>
      </c>
      <c r="AL8078" s="3">
        <v>0</v>
      </c>
    </row>
    <row r="8079" spans="31:38" x14ac:dyDescent="0.25">
      <c r="AE8079" s="3" t="str">
        <f t="shared" si="204"/>
        <v>RA_574_155_4_202425</v>
      </c>
      <c r="AF8079" s="3">
        <v>202425</v>
      </c>
      <c r="AG8079" s="3" t="s">
        <v>193</v>
      </c>
      <c r="AH8079" s="3">
        <v>574</v>
      </c>
      <c r="AI8079" s="3">
        <v>155</v>
      </c>
      <c r="AJ8079" s="3" t="s">
        <v>215</v>
      </c>
      <c r="AK8079" s="3">
        <v>4</v>
      </c>
      <c r="AL8079" s="3">
        <v>0</v>
      </c>
    </row>
    <row r="8080" spans="31:38" x14ac:dyDescent="0.25">
      <c r="AE8080" s="3" t="str">
        <f t="shared" si="204"/>
        <v>RA_576_155_4_202425</v>
      </c>
      <c r="AF8080" s="3">
        <v>202425</v>
      </c>
      <c r="AG8080" s="3" t="s">
        <v>193</v>
      </c>
      <c r="AH8080" s="3">
        <v>576</v>
      </c>
      <c r="AI8080" s="3">
        <v>155</v>
      </c>
      <c r="AJ8080" s="3" t="s">
        <v>215</v>
      </c>
      <c r="AK8080" s="3">
        <v>4</v>
      </c>
      <c r="AL8080" s="3">
        <v>0</v>
      </c>
    </row>
    <row r="8081" spans="31:38" x14ac:dyDescent="0.25">
      <c r="AE8081" s="3" t="str">
        <f t="shared" si="204"/>
        <v>RA_582_155_4_202425</v>
      </c>
      <c r="AF8081" s="3">
        <v>202425</v>
      </c>
      <c r="AG8081" s="3" t="s">
        <v>193</v>
      </c>
      <c r="AH8081" s="3">
        <v>582</v>
      </c>
      <c r="AI8081" s="3">
        <v>155</v>
      </c>
      <c r="AJ8081" s="3" t="s">
        <v>215</v>
      </c>
      <c r="AK8081" s="3">
        <v>4</v>
      </c>
      <c r="AL8081" s="3">
        <v>0</v>
      </c>
    </row>
    <row r="8082" spans="31:38" x14ac:dyDescent="0.25">
      <c r="AE8082" s="3" t="str">
        <f t="shared" si="204"/>
        <v>RA_586_155_4_202425</v>
      </c>
      <c r="AF8082" s="3">
        <v>202425</v>
      </c>
      <c r="AG8082" s="3" t="s">
        <v>193</v>
      </c>
      <c r="AH8082" s="3">
        <v>586</v>
      </c>
      <c r="AI8082" s="3">
        <v>155</v>
      </c>
      <c r="AJ8082" s="3" t="s">
        <v>215</v>
      </c>
      <c r="AK8082" s="3">
        <v>4</v>
      </c>
      <c r="AL8082" s="3">
        <v>0</v>
      </c>
    </row>
    <row r="8083" spans="31:38" x14ac:dyDescent="0.25">
      <c r="AE8083" s="3" t="str">
        <f t="shared" si="204"/>
        <v>RA_584_155_4_202425</v>
      </c>
      <c r="AF8083" s="3">
        <v>202425</v>
      </c>
      <c r="AG8083" s="3" t="s">
        <v>193</v>
      </c>
      <c r="AH8083" s="3">
        <v>584</v>
      </c>
      <c r="AI8083" s="3">
        <v>155</v>
      </c>
      <c r="AJ8083" s="3" t="s">
        <v>215</v>
      </c>
      <c r="AK8083" s="3">
        <v>4</v>
      </c>
      <c r="AL8083" s="3">
        <v>0</v>
      </c>
    </row>
    <row r="8084" spans="31:38" x14ac:dyDescent="0.25">
      <c r="AE8084" s="3" t="str">
        <f t="shared" si="204"/>
        <v>RA_514_155_4_202425</v>
      </c>
      <c r="AF8084" s="3">
        <v>202425</v>
      </c>
      <c r="AG8084" s="3" t="s">
        <v>193</v>
      </c>
      <c r="AH8084" s="3">
        <v>514</v>
      </c>
      <c r="AI8084" s="3">
        <v>155</v>
      </c>
      <c r="AJ8084" s="3" t="s">
        <v>215</v>
      </c>
      <c r="AK8084" s="3">
        <v>4</v>
      </c>
      <c r="AL8084" s="3">
        <v>495.66</v>
      </c>
    </row>
    <row r="8085" spans="31:38" x14ac:dyDescent="0.25">
      <c r="AE8085" s="3" t="str">
        <f t="shared" si="204"/>
        <v>RA_512_155_4_202425</v>
      </c>
      <c r="AF8085" s="3">
        <v>202425</v>
      </c>
      <c r="AG8085" s="3" t="s">
        <v>193</v>
      </c>
      <c r="AH8085" s="3">
        <v>512</v>
      </c>
      <c r="AI8085" s="3">
        <v>155</v>
      </c>
      <c r="AJ8085" s="3" t="s">
        <v>215</v>
      </c>
      <c r="AK8085" s="3">
        <v>4</v>
      </c>
      <c r="AL8085" s="3">
        <v>105</v>
      </c>
    </row>
    <row r="8086" spans="31:38" x14ac:dyDescent="0.25">
      <c r="AE8086" s="3" t="str">
        <f t="shared" si="204"/>
        <v>RA_516_155_4_202425</v>
      </c>
      <c r="AF8086" s="3">
        <v>202425</v>
      </c>
      <c r="AG8086" s="3" t="s">
        <v>193</v>
      </c>
      <c r="AH8086" s="3">
        <v>516</v>
      </c>
      <c r="AI8086" s="3">
        <v>155</v>
      </c>
      <c r="AJ8086" s="3" t="s">
        <v>215</v>
      </c>
      <c r="AK8086" s="3">
        <v>4</v>
      </c>
      <c r="AL8086" s="3">
        <v>223</v>
      </c>
    </row>
    <row r="8087" spans="31:38" x14ac:dyDescent="0.25">
      <c r="AE8087" s="3" t="str">
        <f t="shared" si="204"/>
        <v>RA_518_155_4_202425</v>
      </c>
      <c r="AF8087" s="3">
        <v>202425</v>
      </c>
      <c r="AG8087" s="3" t="s">
        <v>193</v>
      </c>
      <c r="AH8087" s="3">
        <v>518</v>
      </c>
      <c r="AI8087" s="3">
        <v>155</v>
      </c>
      <c r="AJ8087" s="3" t="s">
        <v>215</v>
      </c>
      <c r="AK8087" s="3">
        <v>4</v>
      </c>
      <c r="AL8087" s="3">
        <v>58.9</v>
      </c>
    </row>
    <row r="8088" spans="31:38" x14ac:dyDescent="0.25">
      <c r="AE8088" s="3" t="str">
        <f t="shared" si="204"/>
        <v>RA_520_155_4_202425</v>
      </c>
      <c r="AF8088" s="3">
        <v>202425</v>
      </c>
      <c r="AG8088" s="3" t="s">
        <v>193</v>
      </c>
      <c r="AH8088" s="3">
        <v>520</v>
      </c>
      <c r="AI8088" s="3">
        <v>155</v>
      </c>
      <c r="AJ8088" s="3" t="s">
        <v>215</v>
      </c>
      <c r="AK8088" s="3">
        <v>4</v>
      </c>
      <c r="AL8088" s="3">
        <v>40.380000000000003</v>
      </c>
    </row>
    <row r="8089" spans="31:38" x14ac:dyDescent="0.25">
      <c r="AE8089" s="3" t="str">
        <f t="shared" si="204"/>
        <v>RA_522_155_4_202425</v>
      </c>
      <c r="AF8089" s="3">
        <v>202425</v>
      </c>
      <c r="AG8089" s="3" t="s">
        <v>193</v>
      </c>
      <c r="AH8089" s="3">
        <v>522</v>
      </c>
      <c r="AI8089" s="3">
        <v>155</v>
      </c>
      <c r="AJ8089" s="3" t="s">
        <v>215</v>
      </c>
      <c r="AK8089" s="3">
        <v>4</v>
      </c>
      <c r="AL8089" s="3">
        <v>159.65</v>
      </c>
    </row>
    <row r="8090" spans="31:38" x14ac:dyDescent="0.25">
      <c r="AE8090" s="3" t="str">
        <f t="shared" si="204"/>
        <v>RA_524_155_4_202425</v>
      </c>
      <c r="AF8090" s="3">
        <v>202425</v>
      </c>
      <c r="AG8090" s="3" t="s">
        <v>193</v>
      </c>
      <c r="AH8090" s="3">
        <v>524</v>
      </c>
      <c r="AI8090" s="3">
        <v>155</v>
      </c>
      <c r="AJ8090" s="3" t="s">
        <v>215</v>
      </c>
      <c r="AK8090" s="3">
        <v>4</v>
      </c>
      <c r="AL8090" s="3">
        <v>133.82</v>
      </c>
    </row>
    <row r="8091" spans="31:38" x14ac:dyDescent="0.25">
      <c r="AE8091" s="3" t="str">
        <f t="shared" si="204"/>
        <v>RA_526_155_4_202425</v>
      </c>
      <c r="AF8091" s="3">
        <v>202425</v>
      </c>
      <c r="AG8091" s="3" t="s">
        <v>193</v>
      </c>
      <c r="AH8091" s="3">
        <v>526</v>
      </c>
      <c r="AI8091" s="3">
        <v>155</v>
      </c>
      <c r="AJ8091" s="3" t="s">
        <v>215</v>
      </c>
      <c r="AK8091" s="3">
        <v>4</v>
      </c>
      <c r="AL8091" s="3">
        <v>180</v>
      </c>
    </row>
    <row r="8092" spans="31:38" x14ac:dyDescent="0.25">
      <c r="AE8092" s="3" t="str">
        <f t="shared" si="204"/>
        <v>RA_530_155_4_202425</v>
      </c>
      <c r="AF8092" s="3">
        <v>202425</v>
      </c>
      <c r="AG8092" s="3" t="s">
        <v>193</v>
      </c>
      <c r="AH8092" s="3">
        <v>530</v>
      </c>
      <c r="AI8092" s="3">
        <v>155</v>
      </c>
      <c r="AJ8092" s="3" t="s">
        <v>215</v>
      </c>
      <c r="AK8092" s="3">
        <v>4</v>
      </c>
      <c r="AL8092" s="3">
        <v>261.06900000000002</v>
      </c>
    </row>
    <row r="8093" spans="31:38" x14ac:dyDescent="0.25">
      <c r="AE8093" s="3" t="str">
        <f t="shared" si="204"/>
        <v>RA_532_155_4_202425</v>
      </c>
      <c r="AF8093" s="3">
        <v>202425</v>
      </c>
      <c r="AG8093" s="3" t="s">
        <v>193</v>
      </c>
      <c r="AH8093" s="3">
        <v>532</v>
      </c>
      <c r="AI8093" s="3">
        <v>155</v>
      </c>
      <c r="AJ8093" s="3" t="s">
        <v>215</v>
      </c>
      <c r="AK8093" s="3">
        <v>4</v>
      </c>
      <c r="AL8093" s="3">
        <v>418</v>
      </c>
    </row>
    <row r="8094" spans="31:38" x14ac:dyDescent="0.25">
      <c r="AE8094" s="3" t="str">
        <f t="shared" si="204"/>
        <v>RA_534_155_4_202425</v>
      </c>
      <c r="AF8094" s="3">
        <v>202425</v>
      </c>
      <c r="AG8094" s="3" t="s">
        <v>193</v>
      </c>
      <c r="AH8094" s="3">
        <v>534</v>
      </c>
      <c r="AI8094" s="3">
        <v>155</v>
      </c>
      <c r="AJ8094" s="3" t="s">
        <v>215</v>
      </c>
      <c r="AK8094" s="3">
        <v>4</v>
      </c>
      <c r="AL8094" s="3">
        <v>389</v>
      </c>
    </row>
    <row r="8095" spans="31:38" x14ac:dyDescent="0.25">
      <c r="AE8095" s="3" t="str">
        <f t="shared" si="204"/>
        <v>RA_536_155_4_202425</v>
      </c>
      <c r="AF8095" s="3">
        <v>202425</v>
      </c>
      <c r="AG8095" s="3" t="s">
        <v>193</v>
      </c>
      <c r="AH8095" s="3">
        <v>536</v>
      </c>
      <c r="AI8095" s="3">
        <v>155</v>
      </c>
      <c r="AJ8095" s="3" t="s">
        <v>215</v>
      </c>
      <c r="AK8095" s="3">
        <v>4</v>
      </c>
      <c r="AL8095" s="3">
        <v>204</v>
      </c>
    </row>
    <row r="8096" spans="31:38" x14ac:dyDescent="0.25">
      <c r="AE8096" s="3" t="str">
        <f t="shared" si="204"/>
        <v>RA_538_155_4_202425</v>
      </c>
      <c r="AF8096" s="3">
        <v>202425</v>
      </c>
      <c r="AG8096" s="3" t="s">
        <v>193</v>
      </c>
      <c r="AH8096" s="3">
        <v>538</v>
      </c>
      <c r="AI8096" s="3">
        <v>155</v>
      </c>
      <c r="AJ8096" s="3" t="s">
        <v>215</v>
      </c>
      <c r="AK8096" s="3">
        <v>4</v>
      </c>
      <c r="AL8096" s="3">
        <v>290</v>
      </c>
    </row>
    <row r="8097" spans="31:38" x14ac:dyDescent="0.25">
      <c r="AE8097" s="3" t="str">
        <f t="shared" si="204"/>
        <v>RA_544_155_4_202425</v>
      </c>
      <c r="AF8097" s="3">
        <v>202425</v>
      </c>
      <c r="AG8097" s="3" t="s">
        <v>193</v>
      </c>
      <c r="AH8097" s="3">
        <v>544</v>
      </c>
      <c r="AI8097" s="3">
        <v>155</v>
      </c>
      <c r="AJ8097" s="3" t="s">
        <v>215</v>
      </c>
      <c r="AK8097" s="3">
        <v>4</v>
      </c>
      <c r="AL8097" s="3">
        <v>160.965</v>
      </c>
    </row>
    <row r="8098" spans="31:38" x14ac:dyDescent="0.25">
      <c r="AE8098" s="3" t="str">
        <f t="shared" si="204"/>
        <v>RA_528_155_4_202425</v>
      </c>
      <c r="AF8098" s="3">
        <v>202425</v>
      </c>
      <c r="AG8098" s="3" t="s">
        <v>193</v>
      </c>
      <c r="AH8098" s="3">
        <v>528</v>
      </c>
      <c r="AI8098" s="3">
        <v>155</v>
      </c>
      <c r="AJ8098" s="3" t="s">
        <v>215</v>
      </c>
      <c r="AK8098" s="3">
        <v>4</v>
      </c>
      <c r="AL8098" s="3">
        <v>300.26</v>
      </c>
    </row>
    <row r="8099" spans="31:38" x14ac:dyDescent="0.25">
      <c r="AE8099" s="3" t="str">
        <f t="shared" si="204"/>
        <v>RA_542_155_4_202425</v>
      </c>
      <c r="AF8099" s="3">
        <v>202425</v>
      </c>
      <c r="AG8099" s="3" t="s">
        <v>193</v>
      </c>
      <c r="AH8099" s="3">
        <v>542</v>
      </c>
      <c r="AI8099" s="3">
        <v>155</v>
      </c>
      <c r="AJ8099" s="3" t="s">
        <v>215</v>
      </c>
      <c r="AK8099" s="3">
        <v>4</v>
      </c>
      <c r="AL8099" s="3">
        <v>40</v>
      </c>
    </row>
    <row r="8100" spans="31:38" x14ac:dyDescent="0.25">
      <c r="AE8100" s="3" t="str">
        <f t="shared" si="204"/>
        <v>RA_564_155_4_202526</v>
      </c>
      <c r="AF8100" s="3">
        <v>202526</v>
      </c>
      <c r="AG8100" s="3" t="s">
        <v>193</v>
      </c>
      <c r="AH8100" s="3">
        <v>564</v>
      </c>
      <c r="AI8100" s="3">
        <v>155</v>
      </c>
      <c r="AJ8100" s="3" t="s">
        <v>215</v>
      </c>
      <c r="AK8100" s="3">
        <v>4</v>
      </c>
      <c r="AL8100" s="3">
        <v>0</v>
      </c>
    </row>
    <row r="8101" spans="31:38" x14ac:dyDescent="0.25">
      <c r="AE8101" s="3" t="str">
        <f t="shared" si="204"/>
        <v>RA_542_155_4_202526</v>
      </c>
      <c r="AF8101" s="3">
        <v>202526</v>
      </c>
      <c r="AG8101" s="3" t="s">
        <v>193</v>
      </c>
      <c r="AH8101" s="3">
        <v>542</v>
      </c>
      <c r="AI8101" s="3">
        <v>155</v>
      </c>
      <c r="AJ8101" s="3" t="s">
        <v>215</v>
      </c>
      <c r="AK8101" s="3">
        <v>4</v>
      </c>
      <c r="AL8101" s="3">
        <v>44</v>
      </c>
    </row>
    <row r="8102" spans="31:38" x14ac:dyDescent="0.25">
      <c r="AE8102" s="3" t="str">
        <f t="shared" si="204"/>
        <v>RA_546_155_4_202526</v>
      </c>
      <c r="AF8102" s="3">
        <v>202526</v>
      </c>
      <c r="AG8102" s="3" t="s">
        <v>193</v>
      </c>
      <c r="AH8102" s="3">
        <v>546</v>
      </c>
      <c r="AI8102" s="3">
        <v>155</v>
      </c>
      <c r="AJ8102" s="3" t="s">
        <v>215</v>
      </c>
      <c r="AK8102" s="3">
        <v>4</v>
      </c>
      <c r="AL8102" s="3">
        <v>89</v>
      </c>
    </row>
    <row r="8103" spans="31:38" x14ac:dyDescent="0.25">
      <c r="AE8103" s="3" t="str">
        <f t="shared" si="204"/>
        <v>RA_548_155_4_202526</v>
      </c>
      <c r="AF8103" s="3">
        <v>202526</v>
      </c>
      <c r="AG8103" s="3" t="s">
        <v>193</v>
      </c>
      <c r="AH8103" s="3">
        <v>548</v>
      </c>
      <c r="AI8103" s="3">
        <v>155</v>
      </c>
      <c r="AJ8103" s="3" t="s">
        <v>215</v>
      </c>
      <c r="AK8103" s="3">
        <v>4</v>
      </c>
      <c r="AL8103" s="3">
        <v>6</v>
      </c>
    </row>
    <row r="8104" spans="31:38" x14ac:dyDescent="0.25">
      <c r="AE8104" s="3" t="str">
        <f t="shared" si="204"/>
        <v>RA_550_155_4_202526</v>
      </c>
      <c r="AF8104" s="3">
        <v>202526</v>
      </c>
      <c r="AG8104" s="3" t="s">
        <v>193</v>
      </c>
      <c r="AH8104" s="3">
        <v>550</v>
      </c>
      <c r="AI8104" s="3">
        <v>155</v>
      </c>
      <c r="AJ8104" s="3" t="s">
        <v>215</v>
      </c>
      <c r="AK8104" s="3">
        <v>4</v>
      </c>
      <c r="AL8104" s="3">
        <v>0</v>
      </c>
    </row>
    <row r="8105" spans="31:38" x14ac:dyDescent="0.25">
      <c r="AE8105" s="3" t="str">
        <f t="shared" si="204"/>
        <v>RA_552_155_4_202526</v>
      </c>
      <c r="AF8105" s="3">
        <v>202526</v>
      </c>
      <c r="AG8105" s="3" t="s">
        <v>193</v>
      </c>
      <c r="AH8105" s="3">
        <v>552</v>
      </c>
      <c r="AI8105" s="3">
        <v>155</v>
      </c>
      <c r="AJ8105" s="3" t="s">
        <v>215</v>
      </c>
      <c r="AK8105" s="3">
        <v>4</v>
      </c>
      <c r="AL8105" s="3">
        <v>400</v>
      </c>
    </row>
    <row r="8106" spans="31:38" x14ac:dyDescent="0.25">
      <c r="AE8106" s="3" t="str">
        <f t="shared" si="204"/>
        <v>RA_562_155_4_202526</v>
      </c>
      <c r="AF8106" s="3">
        <v>202526</v>
      </c>
      <c r="AG8106" s="3" t="s">
        <v>193</v>
      </c>
      <c r="AH8106" s="3">
        <v>562</v>
      </c>
      <c r="AI8106" s="3">
        <v>155</v>
      </c>
      <c r="AJ8106" s="3" t="s">
        <v>215</v>
      </c>
      <c r="AK8106" s="3">
        <v>4</v>
      </c>
      <c r="AL8106" s="3">
        <v>0</v>
      </c>
    </row>
    <row r="8107" spans="31:38" x14ac:dyDescent="0.25">
      <c r="AE8107" s="3" t="str">
        <f t="shared" si="204"/>
        <v>RA_566_155_4_202526</v>
      </c>
      <c r="AF8107" s="3">
        <v>202526</v>
      </c>
      <c r="AG8107" s="3" t="s">
        <v>193</v>
      </c>
      <c r="AH8107" s="3">
        <v>566</v>
      </c>
      <c r="AI8107" s="3">
        <v>155</v>
      </c>
      <c r="AJ8107" s="3" t="s">
        <v>215</v>
      </c>
      <c r="AK8107" s="3">
        <v>4</v>
      </c>
      <c r="AL8107" s="3">
        <v>0</v>
      </c>
    </row>
    <row r="8108" spans="31:38" x14ac:dyDescent="0.25">
      <c r="AE8108" s="3" t="str">
        <f t="shared" si="204"/>
        <v>RA_568_155_4_202526</v>
      </c>
      <c r="AF8108" s="3">
        <v>202526</v>
      </c>
      <c r="AG8108" s="3" t="s">
        <v>193</v>
      </c>
      <c r="AH8108" s="3">
        <v>568</v>
      </c>
      <c r="AI8108" s="3">
        <v>155</v>
      </c>
      <c r="AJ8108" s="3" t="s">
        <v>215</v>
      </c>
      <c r="AK8108" s="3">
        <v>4</v>
      </c>
      <c r="AL8108" s="3">
        <v>0</v>
      </c>
    </row>
    <row r="8109" spans="31:38" x14ac:dyDescent="0.25">
      <c r="AE8109" s="3" t="str">
        <f t="shared" si="204"/>
        <v>RA_572_155_4_202526</v>
      </c>
      <c r="AF8109" s="3">
        <v>202526</v>
      </c>
      <c r="AG8109" s="3" t="s">
        <v>193</v>
      </c>
      <c r="AH8109" s="3">
        <v>572</v>
      </c>
      <c r="AI8109" s="3">
        <v>155</v>
      </c>
      <c r="AJ8109" s="3" t="s">
        <v>215</v>
      </c>
      <c r="AK8109" s="3">
        <v>4</v>
      </c>
      <c r="AL8109" s="3">
        <v>0</v>
      </c>
    </row>
    <row r="8110" spans="31:38" x14ac:dyDescent="0.25">
      <c r="AE8110" s="3" t="str">
        <f t="shared" si="204"/>
        <v>RA_574_155_4_202526</v>
      </c>
      <c r="AF8110" s="3">
        <v>202526</v>
      </c>
      <c r="AG8110" s="3" t="s">
        <v>193</v>
      </c>
      <c r="AH8110" s="3">
        <v>574</v>
      </c>
      <c r="AI8110" s="3">
        <v>155</v>
      </c>
      <c r="AJ8110" s="3" t="s">
        <v>215</v>
      </c>
      <c r="AK8110" s="3">
        <v>4</v>
      </c>
      <c r="AL8110" s="3">
        <v>0</v>
      </c>
    </row>
    <row r="8111" spans="31:38" x14ac:dyDescent="0.25">
      <c r="AE8111" s="3" t="str">
        <f t="shared" si="204"/>
        <v>RA_576_155_4_202526</v>
      </c>
      <c r="AF8111" s="3">
        <v>202526</v>
      </c>
      <c r="AG8111" s="3" t="s">
        <v>193</v>
      </c>
      <c r="AH8111" s="3">
        <v>576</v>
      </c>
      <c r="AI8111" s="3">
        <v>155</v>
      </c>
      <c r="AJ8111" s="3" t="s">
        <v>215</v>
      </c>
      <c r="AK8111" s="3">
        <v>4</v>
      </c>
      <c r="AL8111" s="3">
        <v>0</v>
      </c>
    </row>
    <row r="8112" spans="31:38" x14ac:dyDescent="0.25">
      <c r="AE8112" s="3" t="str">
        <f t="shared" si="204"/>
        <v>RA_582_155_4_202526</v>
      </c>
      <c r="AF8112" s="3">
        <v>202526</v>
      </c>
      <c r="AG8112" s="3" t="s">
        <v>193</v>
      </c>
      <c r="AH8112" s="3">
        <v>582</v>
      </c>
      <c r="AI8112" s="3">
        <v>155</v>
      </c>
      <c r="AJ8112" s="3" t="s">
        <v>215</v>
      </c>
      <c r="AK8112" s="3">
        <v>4</v>
      </c>
      <c r="AL8112" s="3">
        <v>0</v>
      </c>
    </row>
    <row r="8113" spans="31:38" x14ac:dyDescent="0.25">
      <c r="AE8113" s="3" t="str">
        <f t="shared" si="204"/>
        <v>RA_586_155_4_202526</v>
      </c>
      <c r="AF8113" s="3">
        <v>202526</v>
      </c>
      <c r="AG8113" s="3" t="s">
        <v>193</v>
      </c>
      <c r="AH8113" s="3">
        <v>586</v>
      </c>
      <c r="AI8113" s="3">
        <v>155</v>
      </c>
      <c r="AJ8113" s="3" t="s">
        <v>215</v>
      </c>
      <c r="AK8113" s="3">
        <v>4</v>
      </c>
      <c r="AL8113" s="3">
        <v>0</v>
      </c>
    </row>
    <row r="8114" spans="31:38" x14ac:dyDescent="0.25">
      <c r="AE8114" s="3" t="str">
        <f t="shared" si="204"/>
        <v>RA_544_155_4_202526</v>
      </c>
      <c r="AF8114" s="3">
        <v>202526</v>
      </c>
      <c r="AG8114" s="3" t="s">
        <v>193</v>
      </c>
      <c r="AH8114" s="3">
        <v>544</v>
      </c>
      <c r="AI8114" s="3">
        <v>155</v>
      </c>
      <c r="AJ8114" s="3" t="s">
        <v>215</v>
      </c>
      <c r="AK8114" s="3">
        <v>4</v>
      </c>
      <c r="AL8114" s="3">
        <v>199.762</v>
      </c>
    </row>
    <row r="8115" spans="31:38" x14ac:dyDescent="0.25">
      <c r="AE8115" s="3" t="str">
        <f t="shared" si="204"/>
        <v>RA_584_155_4_202526</v>
      </c>
      <c r="AF8115" s="3">
        <v>202526</v>
      </c>
      <c r="AG8115" s="3" t="s">
        <v>193</v>
      </c>
      <c r="AH8115" s="3">
        <v>584</v>
      </c>
      <c r="AI8115" s="3">
        <v>155</v>
      </c>
      <c r="AJ8115" s="3" t="s">
        <v>215</v>
      </c>
      <c r="AK8115" s="3">
        <v>4</v>
      </c>
      <c r="AL8115" s="3">
        <v>0</v>
      </c>
    </row>
    <row r="8116" spans="31:38" x14ac:dyDescent="0.25">
      <c r="AE8116" s="3" t="str">
        <f t="shared" si="204"/>
        <v>RA_514_155_4_202526</v>
      </c>
      <c r="AF8116" s="3">
        <v>202526</v>
      </c>
      <c r="AG8116" s="3" t="s">
        <v>193</v>
      </c>
      <c r="AH8116" s="3">
        <v>514</v>
      </c>
      <c r="AI8116" s="3">
        <v>155</v>
      </c>
      <c r="AJ8116" s="3" t="s">
        <v>215</v>
      </c>
      <c r="AK8116" s="3">
        <v>4</v>
      </c>
      <c r="AL8116" s="3">
        <v>495.66</v>
      </c>
    </row>
    <row r="8117" spans="31:38" x14ac:dyDescent="0.25">
      <c r="AE8117" s="3" t="str">
        <f t="shared" si="204"/>
        <v>RA_512_155_4_202526</v>
      </c>
      <c r="AF8117" s="3">
        <v>202526</v>
      </c>
      <c r="AG8117" s="3" t="s">
        <v>193</v>
      </c>
      <c r="AH8117" s="3">
        <v>512</v>
      </c>
      <c r="AI8117" s="3">
        <v>155</v>
      </c>
      <c r="AJ8117" s="3" t="s">
        <v>215</v>
      </c>
      <c r="AK8117" s="3">
        <v>4</v>
      </c>
      <c r="AL8117" s="3">
        <v>106.05</v>
      </c>
    </row>
    <row r="8118" spans="31:38" x14ac:dyDescent="0.25">
      <c r="AE8118" s="3" t="str">
        <f t="shared" si="204"/>
        <v>RA_516_155_4_202526</v>
      </c>
      <c r="AF8118" s="3">
        <v>202526</v>
      </c>
      <c r="AG8118" s="3" t="s">
        <v>193</v>
      </c>
      <c r="AH8118" s="3">
        <v>516</v>
      </c>
      <c r="AI8118" s="3">
        <v>155</v>
      </c>
      <c r="AJ8118" s="3" t="s">
        <v>215</v>
      </c>
      <c r="AK8118" s="3">
        <v>4</v>
      </c>
      <c r="AL8118" s="3">
        <v>148</v>
      </c>
    </row>
    <row r="8119" spans="31:38" x14ac:dyDescent="0.25">
      <c r="AE8119" s="3" t="str">
        <f t="shared" si="204"/>
        <v>RA_518_155_4_202526</v>
      </c>
      <c r="AF8119" s="3">
        <v>202526</v>
      </c>
      <c r="AG8119" s="3" t="s">
        <v>193</v>
      </c>
      <c r="AH8119" s="3">
        <v>518</v>
      </c>
      <c r="AI8119" s="3">
        <v>155</v>
      </c>
      <c r="AJ8119" s="3" t="s">
        <v>215</v>
      </c>
      <c r="AK8119" s="3">
        <v>4</v>
      </c>
      <c r="AL8119" s="3">
        <v>135.09100000000001</v>
      </c>
    </row>
    <row r="8120" spans="31:38" x14ac:dyDescent="0.25">
      <c r="AE8120" s="3" t="str">
        <f t="shared" si="204"/>
        <v>RA_520_155_4_202526</v>
      </c>
      <c r="AF8120" s="3">
        <v>202526</v>
      </c>
      <c r="AG8120" s="3" t="s">
        <v>193</v>
      </c>
      <c r="AH8120" s="3">
        <v>520</v>
      </c>
      <c r="AI8120" s="3">
        <v>155</v>
      </c>
      <c r="AJ8120" s="3" t="s">
        <v>215</v>
      </c>
      <c r="AK8120" s="3">
        <v>4</v>
      </c>
      <c r="AL8120" s="3">
        <v>36.243000000000002</v>
      </c>
    </row>
    <row r="8121" spans="31:38" x14ac:dyDescent="0.25">
      <c r="AE8121" s="3" t="str">
        <f t="shared" si="204"/>
        <v>RA_522_155_4_202526</v>
      </c>
      <c r="AF8121" s="3">
        <v>202526</v>
      </c>
      <c r="AG8121" s="3" t="s">
        <v>193</v>
      </c>
      <c r="AH8121" s="3">
        <v>522</v>
      </c>
      <c r="AI8121" s="3">
        <v>155</v>
      </c>
      <c r="AJ8121" s="3" t="s">
        <v>215</v>
      </c>
      <c r="AK8121" s="3">
        <v>4</v>
      </c>
      <c r="AL8121" s="3">
        <v>129.65</v>
      </c>
    </row>
    <row r="8122" spans="31:38" x14ac:dyDescent="0.25">
      <c r="AE8122" s="3" t="str">
        <f t="shared" si="204"/>
        <v>RA_524_155_4_202526</v>
      </c>
      <c r="AF8122" s="3">
        <v>202526</v>
      </c>
      <c r="AG8122" s="3" t="s">
        <v>193</v>
      </c>
      <c r="AH8122" s="3">
        <v>524</v>
      </c>
      <c r="AI8122" s="3">
        <v>155</v>
      </c>
      <c r="AJ8122" s="3" t="s">
        <v>215</v>
      </c>
      <c r="AK8122" s="3">
        <v>4</v>
      </c>
      <c r="AL8122" s="3">
        <v>133.82</v>
      </c>
    </row>
    <row r="8123" spans="31:38" x14ac:dyDescent="0.25">
      <c r="AE8123" s="3" t="str">
        <f t="shared" si="204"/>
        <v>RA_526_155_4_202526</v>
      </c>
      <c r="AF8123" s="3">
        <v>202526</v>
      </c>
      <c r="AG8123" s="3" t="s">
        <v>193</v>
      </c>
      <c r="AH8123" s="3">
        <v>526</v>
      </c>
      <c r="AI8123" s="3">
        <v>155</v>
      </c>
      <c r="AJ8123" s="3" t="s">
        <v>215</v>
      </c>
      <c r="AK8123" s="3">
        <v>4</v>
      </c>
      <c r="AL8123" s="3">
        <v>180</v>
      </c>
    </row>
    <row r="8124" spans="31:38" x14ac:dyDescent="0.25">
      <c r="AE8124" s="3" t="str">
        <f t="shared" si="204"/>
        <v>RA_530_155_4_202526</v>
      </c>
      <c r="AF8124" s="3">
        <v>202526</v>
      </c>
      <c r="AG8124" s="3" t="s">
        <v>193</v>
      </c>
      <c r="AH8124" s="3">
        <v>530</v>
      </c>
      <c r="AI8124" s="3">
        <v>155</v>
      </c>
      <c r="AJ8124" s="3" t="s">
        <v>215</v>
      </c>
      <c r="AK8124" s="3">
        <v>4</v>
      </c>
      <c r="AL8124" s="3">
        <v>267.596</v>
      </c>
    </row>
    <row r="8125" spans="31:38" x14ac:dyDescent="0.25">
      <c r="AE8125" s="3" t="str">
        <f t="shared" si="204"/>
        <v>RA_532_155_4_202526</v>
      </c>
      <c r="AF8125" s="3">
        <v>202526</v>
      </c>
      <c r="AG8125" s="3" t="s">
        <v>193</v>
      </c>
      <c r="AH8125" s="3">
        <v>532</v>
      </c>
      <c r="AI8125" s="3">
        <v>155</v>
      </c>
      <c r="AJ8125" s="3" t="s">
        <v>215</v>
      </c>
      <c r="AK8125" s="3">
        <v>4</v>
      </c>
      <c r="AL8125" s="3">
        <v>418</v>
      </c>
    </row>
    <row r="8126" spans="31:38" x14ac:dyDescent="0.25">
      <c r="AE8126" s="3" t="str">
        <f t="shared" si="204"/>
        <v>RA_534_155_4_202526</v>
      </c>
      <c r="AF8126" s="3">
        <v>202526</v>
      </c>
      <c r="AG8126" s="3" t="s">
        <v>193</v>
      </c>
      <c r="AH8126" s="3">
        <v>534</v>
      </c>
      <c r="AI8126" s="3">
        <v>155</v>
      </c>
      <c r="AJ8126" s="3" t="s">
        <v>215</v>
      </c>
      <c r="AK8126" s="3">
        <v>4</v>
      </c>
      <c r="AL8126" s="3">
        <v>388</v>
      </c>
    </row>
    <row r="8127" spans="31:38" x14ac:dyDescent="0.25">
      <c r="AE8127" s="3" t="str">
        <f t="shared" si="204"/>
        <v>RA_536_155_4_202526</v>
      </c>
      <c r="AF8127" s="3">
        <v>202526</v>
      </c>
      <c r="AG8127" s="3" t="s">
        <v>193</v>
      </c>
      <c r="AH8127" s="3">
        <v>536</v>
      </c>
      <c r="AI8127" s="3">
        <v>155</v>
      </c>
      <c r="AJ8127" s="3" t="s">
        <v>215</v>
      </c>
      <c r="AK8127" s="3">
        <v>4</v>
      </c>
      <c r="AL8127" s="3">
        <v>204</v>
      </c>
    </row>
    <row r="8128" spans="31:38" x14ac:dyDescent="0.25">
      <c r="AE8128" s="3" t="str">
        <f t="shared" si="204"/>
        <v>RA_538_155_4_202526</v>
      </c>
      <c r="AF8128" s="3">
        <v>202526</v>
      </c>
      <c r="AG8128" s="3" t="s">
        <v>193</v>
      </c>
      <c r="AH8128" s="3">
        <v>538</v>
      </c>
      <c r="AI8128" s="3">
        <v>155</v>
      </c>
      <c r="AJ8128" s="3" t="s">
        <v>215</v>
      </c>
      <c r="AK8128" s="3">
        <v>4</v>
      </c>
      <c r="AL8128" s="3">
        <v>290</v>
      </c>
    </row>
    <row r="8129" spans="31:38" x14ac:dyDescent="0.25">
      <c r="AE8129" s="3" t="str">
        <f t="shared" si="204"/>
        <v>RA_540_155_4_202526</v>
      </c>
      <c r="AF8129" s="3">
        <v>202526</v>
      </c>
      <c r="AG8129" s="3" t="s">
        <v>193</v>
      </c>
      <c r="AH8129" s="3">
        <v>540</v>
      </c>
      <c r="AI8129" s="3">
        <v>155</v>
      </c>
      <c r="AJ8129" s="3" t="s">
        <v>215</v>
      </c>
      <c r="AK8129" s="3">
        <v>4</v>
      </c>
      <c r="AL8129" s="3">
        <v>425</v>
      </c>
    </row>
    <row r="8130" spans="31:38" x14ac:dyDescent="0.25">
      <c r="AE8130" s="3" t="str">
        <f t="shared" si="204"/>
        <v>RA_528_155_4_202526</v>
      </c>
      <c r="AF8130" s="3">
        <v>202526</v>
      </c>
      <c r="AG8130" s="3" t="s">
        <v>193</v>
      </c>
      <c r="AH8130" s="3">
        <v>528</v>
      </c>
      <c r="AI8130" s="3">
        <v>155</v>
      </c>
      <c r="AJ8130" s="3" t="s">
        <v>215</v>
      </c>
      <c r="AK8130" s="3">
        <v>4</v>
      </c>
      <c r="AL8130" s="3">
        <v>300.26</v>
      </c>
    </row>
    <row r="8131" spans="31:38" x14ac:dyDescent="0.25">
      <c r="AE8131" s="3" t="str">
        <f t="shared" si="204"/>
        <v>RA_545_155_4_202526</v>
      </c>
      <c r="AF8131" s="3">
        <v>202526</v>
      </c>
      <c r="AG8131" s="3" t="s">
        <v>193</v>
      </c>
      <c r="AH8131" s="3">
        <v>545</v>
      </c>
      <c r="AI8131" s="3">
        <v>155</v>
      </c>
      <c r="AJ8131" s="3" t="s">
        <v>215</v>
      </c>
      <c r="AK8131" s="3">
        <v>4</v>
      </c>
      <c r="AL8131" s="3">
        <v>208</v>
      </c>
    </row>
    <row r="8132" spans="31:38" x14ac:dyDescent="0.25">
      <c r="AE8132" s="3" t="str">
        <f t="shared" ref="AE8132:AE8195" si="205">AG8132&amp;"_"&amp;AH8132&amp;"_"&amp;AI8132&amp;"_"&amp;AK8132&amp;"_"&amp;AF8132</f>
        <v>RA_582_156_4_202425</v>
      </c>
      <c r="AF8132" s="3">
        <v>202425</v>
      </c>
      <c r="AG8132" s="3" t="s">
        <v>193</v>
      </c>
      <c r="AH8132" s="3">
        <v>582</v>
      </c>
      <c r="AI8132" s="3">
        <v>156</v>
      </c>
      <c r="AJ8132" s="3" t="s">
        <v>3300</v>
      </c>
      <c r="AK8132" s="3">
        <v>4</v>
      </c>
      <c r="AL8132" s="3">
        <v>0</v>
      </c>
    </row>
    <row r="8133" spans="31:38" x14ac:dyDescent="0.25">
      <c r="AE8133" s="3" t="str">
        <f t="shared" si="205"/>
        <v>RA_546_156_4_202425</v>
      </c>
      <c r="AF8133" s="3">
        <v>202425</v>
      </c>
      <c r="AG8133" s="3" t="s">
        <v>193</v>
      </c>
      <c r="AH8133" s="3">
        <v>546</v>
      </c>
      <c r="AI8133" s="3">
        <v>156</v>
      </c>
      <c r="AJ8133" s="3" t="s">
        <v>3300</v>
      </c>
      <c r="AK8133" s="3">
        <v>4</v>
      </c>
      <c r="AL8133" s="3">
        <v>233944.92086488765</v>
      </c>
    </row>
    <row r="8134" spans="31:38" x14ac:dyDescent="0.25">
      <c r="AE8134" s="3" t="str">
        <f t="shared" si="205"/>
        <v>RA_548_156_4_202425</v>
      </c>
      <c r="AF8134" s="3">
        <v>202425</v>
      </c>
      <c r="AG8134" s="3" t="s">
        <v>193</v>
      </c>
      <c r="AH8134" s="3">
        <v>548</v>
      </c>
      <c r="AI8134" s="3">
        <v>156</v>
      </c>
      <c r="AJ8134" s="3" t="s">
        <v>3300</v>
      </c>
      <c r="AK8134" s="3">
        <v>4</v>
      </c>
      <c r="AL8134" s="3">
        <v>211374.30999999994</v>
      </c>
    </row>
    <row r="8135" spans="31:38" x14ac:dyDescent="0.25">
      <c r="AE8135" s="3" t="str">
        <f t="shared" si="205"/>
        <v>RA_550_156_4_202425</v>
      </c>
      <c r="AF8135" s="3">
        <v>202425</v>
      </c>
      <c r="AG8135" s="3" t="s">
        <v>193</v>
      </c>
      <c r="AH8135" s="3">
        <v>550</v>
      </c>
      <c r="AI8135" s="3">
        <v>156</v>
      </c>
      <c r="AJ8135" s="3" t="s">
        <v>3300</v>
      </c>
      <c r="AK8135" s="3">
        <v>4</v>
      </c>
      <c r="AL8135" s="3">
        <v>396412.99200000026</v>
      </c>
    </row>
    <row r="8136" spans="31:38" x14ac:dyDescent="0.25">
      <c r="AE8136" s="3" t="str">
        <f t="shared" si="205"/>
        <v>RA_552_156_4_202425</v>
      </c>
      <c r="AF8136" s="3">
        <v>202425</v>
      </c>
      <c r="AG8136" s="3" t="s">
        <v>193</v>
      </c>
      <c r="AH8136" s="3">
        <v>552</v>
      </c>
      <c r="AI8136" s="3">
        <v>156</v>
      </c>
      <c r="AJ8136" s="3" t="s">
        <v>3300</v>
      </c>
      <c r="AK8136" s="3">
        <v>4</v>
      </c>
      <c r="AL8136" s="3">
        <v>846352.73499999999</v>
      </c>
    </row>
    <row r="8137" spans="31:38" x14ac:dyDescent="0.25">
      <c r="AE8137" s="3" t="str">
        <f t="shared" si="205"/>
        <v>RA_562_156_4_202425</v>
      </c>
      <c r="AF8137" s="3">
        <v>202425</v>
      </c>
      <c r="AG8137" s="3" t="s">
        <v>193</v>
      </c>
      <c r="AH8137" s="3">
        <v>562</v>
      </c>
      <c r="AI8137" s="3">
        <v>156</v>
      </c>
      <c r="AJ8137" s="3" t="s">
        <v>3300</v>
      </c>
      <c r="AK8137" s="3">
        <v>4</v>
      </c>
      <c r="AL8137" s="3">
        <v>143901.64199999999</v>
      </c>
    </row>
    <row r="8138" spans="31:38" x14ac:dyDescent="0.25">
      <c r="AE8138" s="3" t="str">
        <f t="shared" si="205"/>
        <v>RA_564_156_4_202425</v>
      </c>
      <c r="AF8138" s="3">
        <v>202425</v>
      </c>
      <c r="AG8138" s="3" t="s">
        <v>193</v>
      </c>
      <c r="AH8138" s="3">
        <v>564</v>
      </c>
      <c r="AI8138" s="3">
        <v>156</v>
      </c>
      <c r="AJ8138" s="3" t="s">
        <v>3300</v>
      </c>
      <c r="AK8138" s="3">
        <v>4</v>
      </c>
      <c r="AL8138" s="3">
        <v>173027.27900000001</v>
      </c>
    </row>
    <row r="8139" spans="31:38" x14ac:dyDescent="0.25">
      <c r="AE8139" s="3" t="str">
        <f t="shared" si="205"/>
        <v>RA_566_156_4_202425</v>
      </c>
      <c r="AF8139" s="3">
        <v>202425</v>
      </c>
      <c r="AG8139" s="3" t="s">
        <v>193</v>
      </c>
      <c r="AH8139" s="3">
        <v>566</v>
      </c>
      <c r="AI8139" s="3">
        <v>156</v>
      </c>
      <c r="AJ8139" s="3" t="s">
        <v>3300</v>
      </c>
      <c r="AK8139" s="3">
        <v>4</v>
      </c>
      <c r="AL8139" s="3">
        <v>200281.133</v>
      </c>
    </row>
    <row r="8140" spans="31:38" x14ac:dyDescent="0.25">
      <c r="AE8140" s="3" t="str">
        <f t="shared" si="205"/>
        <v>RA_568_156_4_202425</v>
      </c>
      <c r="AF8140" s="3">
        <v>202425</v>
      </c>
      <c r="AG8140" s="3" t="s">
        <v>193</v>
      </c>
      <c r="AH8140" s="3">
        <v>568</v>
      </c>
      <c r="AI8140" s="3">
        <v>156</v>
      </c>
      <c r="AJ8140" s="3" t="s">
        <v>3300</v>
      </c>
      <c r="AK8140" s="3">
        <v>4</v>
      </c>
      <c r="AL8140" s="3">
        <v>386961.29200000002</v>
      </c>
    </row>
    <row r="8141" spans="31:38" x14ac:dyDescent="0.25">
      <c r="AE8141" s="3" t="str">
        <f t="shared" si="205"/>
        <v>RA_572_156_4_202425</v>
      </c>
      <c r="AF8141" s="3">
        <v>202425</v>
      </c>
      <c r="AG8141" s="3" t="s">
        <v>193</v>
      </c>
      <c r="AH8141" s="3">
        <v>572</v>
      </c>
      <c r="AI8141" s="3">
        <v>156</v>
      </c>
      <c r="AJ8141" s="3" t="s">
        <v>3300</v>
      </c>
      <c r="AK8141" s="3">
        <v>4</v>
      </c>
      <c r="AL8141" s="3">
        <v>5.6843418860808015E-12</v>
      </c>
    </row>
    <row r="8142" spans="31:38" x14ac:dyDescent="0.25">
      <c r="AE8142" s="3" t="str">
        <f t="shared" si="205"/>
        <v>RA_576_156_4_202425</v>
      </c>
      <c r="AF8142" s="3">
        <v>202425</v>
      </c>
      <c r="AG8142" s="3" t="s">
        <v>193</v>
      </c>
      <c r="AH8142" s="3">
        <v>576</v>
      </c>
      <c r="AI8142" s="3">
        <v>156</v>
      </c>
      <c r="AJ8142" s="3" t="s">
        <v>3300</v>
      </c>
      <c r="AK8142" s="3">
        <v>4</v>
      </c>
      <c r="AL8142" s="3">
        <v>9.3223206931725144E-12</v>
      </c>
    </row>
    <row r="8143" spans="31:38" x14ac:dyDescent="0.25">
      <c r="AE8143" s="3" t="str">
        <f t="shared" si="205"/>
        <v>RA_584_156_4_202425</v>
      </c>
      <c r="AF8143" s="3">
        <v>202425</v>
      </c>
      <c r="AG8143" s="3" t="s">
        <v>193</v>
      </c>
      <c r="AH8143" s="3">
        <v>584</v>
      </c>
      <c r="AI8143" s="3">
        <v>156</v>
      </c>
      <c r="AJ8143" s="3" t="s">
        <v>3300</v>
      </c>
      <c r="AK8143" s="3">
        <v>4</v>
      </c>
      <c r="AL8143" s="3">
        <v>0</v>
      </c>
    </row>
    <row r="8144" spans="31:38" x14ac:dyDescent="0.25">
      <c r="AE8144" s="3" t="str">
        <f t="shared" si="205"/>
        <v>RA_544_156_4_202425</v>
      </c>
      <c r="AF8144" s="3">
        <v>202425</v>
      </c>
      <c r="AG8144" s="3" t="s">
        <v>193</v>
      </c>
      <c r="AH8144" s="3">
        <v>544</v>
      </c>
      <c r="AI8144" s="3">
        <v>156</v>
      </c>
      <c r="AJ8144" s="3" t="s">
        <v>3300</v>
      </c>
      <c r="AK8144" s="3">
        <v>4</v>
      </c>
      <c r="AL8144" s="3">
        <v>438564.62644083786</v>
      </c>
    </row>
    <row r="8145" spans="31:38" x14ac:dyDescent="0.25">
      <c r="AE8145" s="3" t="str">
        <f t="shared" si="205"/>
        <v>RA_542_156_4_202425</v>
      </c>
      <c r="AF8145" s="3">
        <v>202425</v>
      </c>
      <c r="AG8145" s="3" t="s">
        <v>193</v>
      </c>
      <c r="AH8145" s="3">
        <v>542</v>
      </c>
      <c r="AI8145" s="3">
        <v>156</v>
      </c>
      <c r="AJ8145" s="3" t="s">
        <v>3300</v>
      </c>
      <c r="AK8145" s="3">
        <v>4</v>
      </c>
      <c r="AL8145" s="3">
        <v>160938.84699999992</v>
      </c>
    </row>
    <row r="8146" spans="31:38" x14ac:dyDescent="0.25">
      <c r="AE8146" s="3" t="str">
        <f t="shared" si="205"/>
        <v>RA_574_156_4_202425</v>
      </c>
      <c r="AF8146" s="3">
        <v>202425</v>
      </c>
      <c r="AG8146" s="3" t="s">
        <v>193</v>
      </c>
      <c r="AH8146" s="3">
        <v>574</v>
      </c>
      <c r="AI8146" s="3">
        <v>156</v>
      </c>
      <c r="AJ8146" s="3" t="s">
        <v>3300</v>
      </c>
      <c r="AK8146" s="3">
        <v>4</v>
      </c>
      <c r="AL8146" s="3">
        <v>-7.0485839387401938E-12</v>
      </c>
    </row>
    <row r="8147" spans="31:38" x14ac:dyDescent="0.25">
      <c r="AE8147" s="3" t="str">
        <f t="shared" si="205"/>
        <v>RA_514_156_4_202425</v>
      </c>
      <c r="AF8147" s="3">
        <v>202425</v>
      </c>
      <c r="AG8147" s="3" t="s">
        <v>193</v>
      </c>
      <c r="AH8147" s="3">
        <v>514</v>
      </c>
      <c r="AI8147" s="3">
        <v>156</v>
      </c>
      <c r="AJ8147" s="3" t="s">
        <v>3300</v>
      </c>
      <c r="AK8147" s="3">
        <v>4</v>
      </c>
      <c r="AL8147" s="3">
        <v>334930.53000000003</v>
      </c>
    </row>
    <row r="8148" spans="31:38" x14ac:dyDescent="0.25">
      <c r="AE8148" s="3" t="str">
        <f t="shared" si="205"/>
        <v>RA_545_156_4_202425</v>
      </c>
      <c r="AF8148" s="3">
        <v>202425</v>
      </c>
      <c r="AG8148" s="3" t="s">
        <v>193</v>
      </c>
      <c r="AH8148" s="3">
        <v>545</v>
      </c>
      <c r="AI8148" s="3">
        <v>156</v>
      </c>
      <c r="AJ8148" s="3" t="s">
        <v>3300</v>
      </c>
      <c r="AK8148" s="3">
        <v>4</v>
      </c>
      <c r="AL8148" s="3">
        <v>184942.15553167291</v>
      </c>
    </row>
    <row r="8149" spans="31:38" x14ac:dyDescent="0.25">
      <c r="AE8149" s="3" t="str">
        <f t="shared" si="205"/>
        <v>RA_512_156_4_202425</v>
      </c>
      <c r="AF8149" s="3">
        <v>202425</v>
      </c>
      <c r="AG8149" s="3" t="s">
        <v>193</v>
      </c>
      <c r="AH8149" s="3">
        <v>512</v>
      </c>
      <c r="AI8149" s="3">
        <v>156</v>
      </c>
      <c r="AJ8149" s="3" t="s">
        <v>3300</v>
      </c>
      <c r="AK8149" s="3">
        <v>4</v>
      </c>
      <c r="AL8149" s="3">
        <v>181734.10300000009</v>
      </c>
    </row>
    <row r="8150" spans="31:38" x14ac:dyDescent="0.25">
      <c r="AE8150" s="3" t="str">
        <f t="shared" si="205"/>
        <v>RA_586_156_4_202425</v>
      </c>
      <c r="AF8150" s="3">
        <v>202425</v>
      </c>
      <c r="AG8150" s="3" t="s">
        <v>193</v>
      </c>
      <c r="AH8150" s="3">
        <v>586</v>
      </c>
      <c r="AI8150" s="3">
        <v>156</v>
      </c>
      <c r="AJ8150" s="3" t="s">
        <v>3300</v>
      </c>
      <c r="AK8150" s="3">
        <v>4</v>
      </c>
      <c r="AL8150" s="3">
        <v>219.85799999999949</v>
      </c>
    </row>
    <row r="8151" spans="31:38" x14ac:dyDescent="0.25">
      <c r="AE8151" s="3" t="str">
        <f t="shared" si="205"/>
        <v>RA_516_156_4_202425</v>
      </c>
      <c r="AF8151" s="3">
        <v>202425</v>
      </c>
      <c r="AG8151" s="3" t="s">
        <v>193</v>
      </c>
      <c r="AH8151" s="3">
        <v>516</v>
      </c>
      <c r="AI8151" s="3">
        <v>156</v>
      </c>
      <c r="AJ8151" s="3" t="s">
        <v>3300</v>
      </c>
      <c r="AK8151" s="3">
        <v>4</v>
      </c>
      <c r="AL8151" s="3">
        <v>297199.39959905902</v>
      </c>
    </row>
    <row r="8152" spans="31:38" x14ac:dyDescent="0.25">
      <c r="AE8152" s="3" t="str">
        <f t="shared" si="205"/>
        <v>RA_518_156_4_202425</v>
      </c>
      <c r="AF8152" s="3">
        <v>202425</v>
      </c>
      <c r="AG8152" s="3" t="s">
        <v>193</v>
      </c>
      <c r="AH8152" s="3">
        <v>518</v>
      </c>
      <c r="AI8152" s="3">
        <v>156</v>
      </c>
      <c r="AJ8152" s="3" t="s">
        <v>3300</v>
      </c>
      <c r="AK8152" s="3">
        <v>4</v>
      </c>
      <c r="AL8152" s="3">
        <v>273664.32700000005</v>
      </c>
    </row>
    <row r="8153" spans="31:38" x14ac:dyDescent="0.25">
      <c r="AE8153" s="3" t="str">
        <f t="shared" si="205"/>
        <v>RA_520_156_4_202425</v>
      </c>
      <c r="AF8153" s="3">
        <v>202425</v>
      </c>
      <c r="AG8153" s="3" t="s">
        <v>193</v>
      </c>
      <c r="AH8153" s="3">
        <v>520</v>
      </c>
      <c r="AI8153" s="3">
        <v>156</v>
      </c>
      <c r="AJ8153" s="3" t="s">
        <v>3300</v>
      </c>
      <c r="AK8153" s="3">
        <v>4</v>
      </c>
      <c r="AL8153" s="3">
        <v>371711.71200000006</v>
      </c>
    </row>
    <row r="8154" spans="31:38" x14ac:dyDescent="0.25">
      <c r="AE8154" s="3" t="str">
        <f t="shared" si="205"/>
        <v>RA_522_156_4_202425</v>
      </c>
      <c r="AF8154" s="3">
        <v>202425</v>
      </c>
      <c r="AG8154" s="3" t="s">
        <v>193</v>
      </c>
      <c r="AH8154" s="3">
        <v>522</v>
      </c>
      <c r="AI8154" s="3">
        <v>156</v>
      </c>
      <c r="AJ8154" s="3" t="s">
        <v>3300</v>
      </c>
      <c r="AK8154" s="3">
        <v>4</v>
      </c>
      <c r="AL8154" s="3">
        <v>323169.13348967629</v>
      </c>
    </row>
    <row r="8155" spans="31:38" x14ac:dyDescent="0.25">
      <c r="AE8155" s="3" t="str">
        <f t="shared" si="205"/>
        <v>RA_524_156_4_202425</v>
      </c>
      <c r="AF8155" s="3">
        <v>202425</v>
      </c>
      <c r="AG8155" s="3" t="s">
        <v>193</v>
      </c>
      <c r="AH8155" s="3">
        <v>524</v>
      </c>
      <c r="AI8155" s="3">
        <v>156</v>
      </c>
      <c r="AJ8155" s="3" t="s">
        <v>3300</v>
      </c>
      <c r="AK8155" s="3">
        <v>4</v>
      </c>
      <c r="AL8155" s="3">
        <v>346984.17552403669</v>
      </c>
    </row>
    <row r="8156" spans="31:38" x14ac:dyDescent="0.25">
      <c r="AE8156" s="3" t="str">
        <f t="shared" si="205"/>
        <v>RA_540_156_4_202425</v>
      </c>
      <c r="AF8156" s="3">
        <v>202425</v>
      </c>
      <c r="AG8156" s="3" t="s">
        <v>193</v>
      </c>
      <c r="AH8156" s="3">
        <v>540</v>
      </c>
      <c r="AI8156" s="3">
        <v>156</v>
      </c>
      <c r="AJ8156" s="3" t="s">
        <v>3300</v>
      </c>
      <c r="AK8156" s="3">
        <v>4</v>
      </c>
      <c r="AL8156" s="3">
        <v>623395.19900000002</v>
      </c>
    </row>
    <row r="8157" spans="31:38" x14ac:dyDescent="0.25">
      <c r="AE8157" s="3" t="str">
        <f t="shared" si="205"/>
        <v>RA_528_156_4_202425</v>
      </c>
      <c r="AF8157" s="3">
        <v>202425</v>
      </c>
      <c r="AG8157" s="3" t="s">
        <v>193</v>
      </c>
      <c r="AH8157" s="3">
        <v>528</v>
      </c>
      <c r="AI8157" s="3">
        <v>156</v>
      </c>
      <c r="AJ8157" s="3" t="s">
        <v>3300</v>
      </c>
      <c r="AK8157" s="3">
        <v>4</v>
      </c>
      <c r="AL8157" s="3">
        <v>318694.18900000001</v>
      </c>
    </row>
    <row r="8158" spans="31:38" x14ac:dyDescent="0.25">
      <c r="AE8158" s="3" t="str">
        <f t="shared" si="205"/>
        <v>RA_530_156_4_202425</v>
      </c>
      <c r="AF8158" s="3">
        <v>202425</v>
      </c>
      <c r="AG8158" s="3" t="s">
        <v>193</v>
      </c>
      <c r="AH8158" s="3">
        <v>530</v>
      </c>
      <c r="AI8158" s="3">
        <v>156</v>
      </c>
      <c r="AJ8158" s="3" t="s">
        <v>3300</v>
      </c>
      <c r="AK8158" s="3">
        <v>4</v>
      </c>
      <c r="AL8158" s="3">
        <v>481852.71600000013</v>
      </c>
    </row>
    <row r="8159" spans="31:38" x14ac:dyDescent="0.25">
      <c r="AE8159" s="3" t="str">
        <f t="shared" si="205"/>
        <v>RA_532_156_4_202425</v>
      </c>
      <c r="AF8159" s="3">
        <v>202425</v>
      </c>
      <c r="AG8159" s="3" t="s">
        <v>193</v>
      </c>
      <c r="AH8159" s="3">
        <v>532</v>
      </c>
      <c r="AI8159" s="3">
        <v>156</v>
      </c>
      <c r="AJ8159" s="3" t="s">
        <v>3300</v>
      </c>
      <c r="AK8159" s="3">
        <v>4</v>
      </c>
      <c r="AL8159" s="3">
        <v>591246.98600000015</v>
      </c>
    </row>
    <row r="8160" spans="31:38" x14ac:dyDescent="0.25">
      <c r="AE8160" s="3" t="str">
        <f t="shared" si="205"/>
        <v>RA_534_156_4_202425</v>
      </c>
      <c r="AF8160" s="3">
        <v>202425</v>
      </c>
      <c r="AG8160" s="3" t="s">
        <v>193</v>
      </c>
      <c r="AH8160" s="3">
        <v>534</v>
      </c>
      <c r="AI8160" s="3">
        <v>156</v>
      </c>
      <c r="AJ8160" s="3" t="s">
        <v>3300</v>
      </c>
      <c r="AK8160" s="3">
        <v>4</v>
      </c>
      <c r="AL8160" s="3">
        <v>379766.1289999999</v>
      </c>
    </row>
    <row r="8161" spans="31:38" x14ac:dyDescent="0.25">
      <c r="AE8161" s="3" t="str">
        <f t="shared" si="205"/>
        <v>RA_536_156_4_202425</v>
      </c>
      <c r="AF8161" s="3">
        <v>202425</v>
      </c>
      <c r="AG8161" s="3" t="s">
        <v>193</v>
      </c>
      <c r="AH8161" s="3">
        <v>536</v>
      </c>
      <c r="AI8161" s="3">
        <v>156</v>
      </c>
      <c r="AJ8161" s="3" t="s">
        <v>3300</v>
      </c>
      <c r="AK8161" s="3">
        <v>4</v>
      </c>
      <c r="AL8161" s="3">
        <v>363858.85800000007</v>
      </c>
    </row>
    <row r="8162" spans="31:38" x14ac:dyDescent="0.25">
      <c r="AE8162" s="3" t="str">
        <f t="shared" si="205"/>
        <v>RA_538_156_4_202425</v>
      </c>
      <c r="AF8162" s="3">
        <v>202425</v>
      </c>
      <c r="AG8162" s="3" t="s">
        <v>193</v>
      </c>
      <c r="AH8162" s="3">
        <v>538</v>
      </c>
      <c r="AI8162" s="3">
        <v>156</v>
      </c>
      <c r="AJ8162" s="3" t="s">
        <v>3300</v>
      </c>
      <c r="AK8162" s="3">
        <v>4</v>
      </c>
      <c r="AL8162" s="3">
        <v>312512.9770591011</v>
      </c>
    </row>
    <row r="8163" spans="31:38" x14ac:dyDescent="0.25">
      <c r="AE8163" s="3" t="str">
        <f t="shared" si="205"/>
        <v>RA_526_156_4_202425</v>
      </c>
      <c r="AF8163" s="3">
        <v>202425</v>
      </c>
      <c r="AG8163" s="3" t="s">
        <v>193</v>
      </c>
      <c r="AH8163" s="3">
        <v>526</v>
      </c>
      <c r="AI8163" s="3">
        <v>156</v>
      </c>
      <c r="AJ8163" s="3" t="s">
        <v>3300</v>
      </c>
      <c r="AK8163" s="3">
        <v>4</v>
      </c>
      <c r="AL8163" s="3">
        <v>195119.24199999997</v>
      </c>
    </row>
    <row r="8164" spans="31:38" x14ac:dyDescent="0.25">
      <c r="AE8164" s="3" t="str">
        <f t="shared" si="205"/>
        <v>RA_582_156_4_202526</v>
      </c>
      <c r="AF8164" s="3">
        <v>202526</v>
      </c>
      <c r="AG8164" s="3" t="s">
        <v>193</v>
      </c>
      <c r="AH8164" s="3">
        <v>582</v>
      </c>
      <c r="AI8164" s="3">
        <v>156</v>
      </c>
      <c r="AJ8164" s="3" t="s">
        <v>3300</v>
      </c>
      <c r="AK8164" s="3">
        <v>4</v>
      </c>
      <c r="AL8164" s="3">
        <v>-1.1368683772161603E-13</v>
      </c>
    </row>
    <row r="8165" spans="31:38" x14ac:dyDescent="0.25">
      <c r="AE8165" s="3" t="str">
        <f t="shared" si="205"/>
        <v>RA_546_156_4_202526</v>
      </c>
      <c r="AF8165" s="3">
        <v>202526</v>
      </c>
      <c r="AG8165" s="3" t="s">
        <v>193</v>
      </c>
      <c r="AH8165" s="3">
        <v>546</v>
      </c>
      <c r="AI8165" s="3">
        <v>156</v>
      </c>
      <c r="AJ8165" s="3" t="s">
        <v>3300</v>
      </c>
      <c r="AK8165" s="3">
        <v>4</v>
      </c>
      <c r="AL8165" s="3">
        <v>250385.81261340086</v>
      </c>
    </row>
    <row r="8166" spans="31:38" x14ac:dyDescent="0.25">
      <c r="AE8166" s="3" t="str">
        <f t="shared" si="205"/>
        <v>RA_548_156_4_202526</v>
      </c>
      <c r="AF8166" s="3">
        <v>202526</v>
      </c>
      <c r="AG8166" s="3" t="s">
        <v>193</v>
      </c>
      <c r="AH8166" s="3">
        <v>548</v>
      </c>
      <c r="AI8166" s="3">
        <v>156</v>
      </c>
      <c r="AJ8166" s="3" t="s">
        <v>3300</v>
      </c>
      <c r="AK8166" s="3">
        <v>4</v>
      </c>
      <c r="AL8166" s="3">
        <v>227519.77600999997</v>
      </c>
    </row>
    <row r="8167" spans="31:38" x14ac:dyDescent="0.25">
      <c r="AE8167" s="3" t="str">
        <f t="shared" si="205"/>
        <v>RA_550_156_4_202526</v>
      </c>
      <c r="AF8167" s="3">
        <v>202526</v>
      </c>
      <c r="AG8167" s="3" t="s">
        <v>193</v>
      </c>
      <c r="AH8167" s="3">
        <v>550</v>
      </c>
      <c r="AI8167" s="3">
        <v>156</v>
      </c>
      <c r="AJ8167" s="3" t="s">
        <v>3300</v>
      </c>
      <c r="AK8167" s="3">
        <v>4</v>
      </c>
      <c r="AL8167" s="3">
        <v>429279.65000000014</v>
      </c>
    </row>
    <row r="8168" spans="31:38" x14ac:dyDescent="0.25">
      <c r="AE8168" s="3" t="str">
        <f t="shared" si="205"/>
        <v>RA_552_156_4_202526</v>
      </c>
      <c r="AF8168" s="3">
        <v>202526</v>
      </c>
      <c r="AG8168" s="3" t="s">
        <v>193</v>
      </c>
      <c r="AH8168" s="3">
        <v>552</v>
      </c>
      <c r="AI8168" s="3">
        <v>156</v>
      </c>
      <c r="AJ8168" s="3" t="s">
        <v>3300</v>
      </c>
      <c r="AK8168" s="3">
        <v>4</v>
      </c>
      <c r="AL8168" s="3">
        <v>912555.15520000027</v>
      </c>
    </row>
    <row r="8169" spans="31:38" x14ac:dyDescent="0.25">
      <c r="AE8169" s="3" t="str">
        <f t="shared" si="205"/>
        <v>RA_562_156_4_202526</v>
      </c>
      <c r="AF8169" s="3">
        <v>202526</v>
      </c>
      <c r="AG8169" s="3" t="s">
        <v>193</v>
      </c>
      <c r="AH8169" s="3">
        <v>562</v>
      </c>
      <c r="AI8169" s="3">
        <v>156</v>
      </c>
      <c r="AJ8169" s="3" t="s">
        <v>3300</v>
      </c>
      <c r="AK8169" s="3">
        <v>4</v>
      </c>
      <c r="AL8169" s="3">
        <v>153303.10020000002</v>
      </c>
    </row>
    <row r="8170" spans="31:38" x14ac:dyDescent="0.25">
      <c r="AE8170" s="3" t="str">
        <f t="shared" si="205"/>
        <v>RA_564_156_4_202526</v>
      </c>
      <c r="AF8170" s="3">
        <v>202526</v>
      </c>
      <c r="AG8170" s="3" t="s">
        <v>193</v>
      </c>
      <c r="AH8170" s="3">
        <v>564</v>
      </c>
      <c r="AI8170" s="3">
        <v>156</v>
      </c>
      <c r="AJ8170" s="3" t="s">
        <v>3300</v>
      </c>
      <c r="AK8170" s="3">
        <v>4</v>
      </c>
      <c r="AL8170" s="3">
        <v>183840.52399999995</v>
      </c>
    </row>
    <row r="8171" spans="31:38" x14ac:dyDescent="0.25">
      <c r="AE8171" s="3" t="str">
        <f t="shared" si="205"/>
        <v>RA_566_156_4_202526</v>
      </c>
      <c r="AF8171" s="3">
        <v>202526</v>
      </c>
      <c r="AG8171" s="3" t="s">
        <v>193</v>
      </c>
      <c r="AH8171" s="3">
        <v>566</v>
      </c>
      <c r="AI8171" s="3">
        <v>156</v>
      </c>
      <c r="AJ8171" s="3" t="s">
        <v>3300</v>
      </c>
      <c r="AK8171" s="3">
        <v>4</v>
      </c>
      <c r="AL8171" s="3">
        <v>211842.17700000003</v>
      </c>
    </row>
    <row r="8172" spans="31:38" x14ac:dyDescent="0.25">
      <c r="AE8172" s="3" t="str">
        <f t="shared" si="205"/>
        <v>RA_568_156_4_202526</v>
      </c>
      <c r="AF8172" s="3">
        <v>202526</v>
      </c>
      <c r="AG8172" s="3" t="s">
        <v>193</v>
      </c>
      <c r="AH8172" s="3">
        <v>568</v>
      </c>
      <c r="AI8172" s="3">
        <v>156</v>
      </c>
      <c r="AJ8172" s="3" t="s">
        <v>3300</v>
      </c>
      <c r="AK8172" s="3">
        <v>4</v>
      </c>
      <c r="AL8172" s="3">
        <v>410124.24499999994</v>
      </c>
    </row>
    <row r="8173" spans="31:38" x14ac:dyDescent="0.25">
      <c r="AE8173" s="3" t="str">
        <f t="shared" si="205"/>
        <v>RA_572_156_4_202526</v>
      </c>
      <c r="AF8173" s="3">
        <v>202526</v>
      </c>
      <c r="AG8173" s="3" t="s">
        <v>193</v>
      </c>
      <c r="AH8173" s="3">
        <v>572</v>
      </c>
      <c r="AI8173" s="3">
        <v>156</v>
      </c>
      <c r="AJ8173" s="3" t="s">
        <v>3300</v>
      </c>
      <c r="AK8173" s="3">
        <v>4</v>
      </c>
      <c r="AL8173" s="3">
        <v>0</v>
      </c>
    </row>
    <row r="8174" spans="31:38" x14ac:dyDescent="0.25">
      <c r="AE8174" s="3" t="str">
        <f t="shared" si="205"/>
        <v>RA_576_156_4_202526</v>
      </c>
      <c r="AF8174" s="3">
        <v>202526</v>
      </c>
      <c r="AG8174" s="3" t="s">
        <v>193</v>
      </c>
      <c r="AH8174" s="3">
        <v>576</v>
      </c>
      <c r="AI8174" s="3">
        <v>156</v>
      </c>
      <c r="AJ8174" s="3" t="s">
        <v>3300</v>
      </c>
      <c r="AK8174" s="3">
        <v>4</v>
      </c>
      <c r="AL8174" s="3">
        <v>2.3639995265511971E-4</v>
      </c>
    </row>
    <row r="8175" spans="31:38" x14ac:dyDescent="0.25">
      <c r="AE8175" s="3" t="str">
        <f t="shared" si="205"/>
        <v>RA_584_156_4_202526</v>
      </c>
      <c r="AF8175" s="3">
        <v>202526</v>
      </c>
      <c r="AG8175" s="3" t="s">
        <v>193</v>
      </c>
      <c r="AH8175" s="3">
        <v>584</v>
      </c>
      <c r="AI8175" s="3">
        <v>156</v>
      </c>
      <c r="AJ8175" s="3" t="s">
        <v>3300</v>
      </c>
      <c r="AK8175" s="3">
        <v>4</v>
      </c>
      <c r="AL8175" s="3">
        <v>0</v>
      </c>
    </row>
    <row r="8176" spans="31:38" x14ac:dyDescent="0.25">
      <c r="AE8176" s="3" t="str">
        <f t="shared" si="205"/>
        <v>RA_544_156_4_202526</v>
      </c>
      <c r="AF8176" s="3">
        <v>202526</v>
      </c>
      <c r="AG8176" s="3" t="s">
        <v>193</v>
      </c>
      <c r="AH8176" s="3">
        <v>544</v>
      </c>
      <c r="AI8176" s="3">
        <v>156</v>
      </c>
      <c r="AJ8176" s="3" t="s">
        <v>3300</v>
      </c>
      <c r="AK8176" s="3">
        <v>4</v>
      </c>
      <c r="AL8176" s="3">
        <v>472858.04470834712</v>
      </c>
    </row>
    <row r="8177" spans="31:38" x14ac:dyDescent="0.25">
      <c r="AE8177" s="3" t="str">
        <f t="shared" si="205"/>
        <v>RA_542_156_4_202526</v>
      </c>
      <c r="AF8177" s="3">
        <v>202526</v>
      </c>
      <c r="AG8177" s="3" t="s">
        <v>193</v>
      </c>
      <c r="AH8177" s="3">
        <v>542</v>
      </c>
      <c r="AI8177" s="3">
        <v>156</v>
      </c>
      <c r="AJ8177" s="3" t="s">
        <v>3300</v>
      </c>
      <c r="AK8177" s="3">
        <v>4</v>
      </c>
      <c r="AL8177" s="3">
        <v>172553.26287000006</v>
      </c>
    </row>
    <row r="8178" spans="31:38" x14ac:dyDescent="0.25">
      <c r="AE8178" s="3" t="str">
        <f t="shared" si="205"/>
        <v>RA_574_156_4_202526</v>
      </c>
      <c r="AF8178" s="3">
        <v>202526</v>
      </c>
      <c r="AG8178" s="3" t="s">
        <v>193</v>
      </c>
      <c r="AH8178" s="3">
        <v>574</v>
      </c>
      <c r="AI8178" s="3">
        <v>156</v>
      </c>
      <c r="AJ8178" s="3" t="s">
        <v>3300</v>
      </c>
      <c r="AK8178" s="3">
        <v>4</v>
      </c>
      <c r="AL8178" s="3">
        <v>0</v>
      </c>
    </row>
    <row r="8179" spans="31:38" x14ac:dyDescent="0.25">
      <c r="AE8179" s="3" t="str">
        <f t="shared" si="205"/>
        <v>RA_522_156_4_202526</v>
      </c>
      <c r="AF8179" s="3">
        <v>202526</v>
      </c>
      <c r="AG8179" s="3" t="s">
        <v>193</v>
      </c>
      <c r="AH8179" s="3">
        <v>522</v>
      </c>
      <c r="AI8179" s="3">
        <v>156</v>
      </c>
      <c r="AJ8179" s="3" t="s">
        <v>3300</v>
      </c>
      <c r="AK8179" s="3">
        <v>4</v>
      </c>
      <c r="AL8179" s="3">
        <v>349022.10400000017</v>
      </c>
    </row>
    <row r="8180" spans="31:38" x14ac:dyDescent="0.25">
      <c r="AE8180" s="3" t="str">
        <f t="shared" si="205"/>
        <v>RA_512_156_4_202526</v>
      </c>
      <c r="AF8180" s="3">
        <v>202526</v>
      </c>
      <c r="AG8180" s="3" t="s">
        <v>193</v>
      </c>
      <c r="AH8180" s="3">
        <v>512</v>
      </c>
      <c r="AI8180" s="3">
        <v>156</v>
      </c>
      <c r="AJ8180" s="3" t="s">
        <v>3300</v>
      </c>
      <c r="AK8180" s="3">
        <v>4</v>
      </c>
      <c r="AL8180" s="3">
        <v>195187.20520000003</v>
      </c>
    </row>
    <row r="8181" spans="31:38" x14ac:dyDescent="0.25">
      <c r="AE8181" s="3" t="str">
        <f t="shared" si="205"/>
        <v>RA_545_156_4_202526</v>
      </c>
      <c r="AF8181" s="3">
        <v>202526</v>
      </c>
      <c r="AG8181" s="3" t="s">
        <v>193</v>
      </c>
      <c r="AH8181" s="3">
        <v>545</v>
      </c>
      <c r="AI8181" s="3">
        <v>156</v>
      </c>
      <c r="AJ8181" s="3" t="s">
        <v>3300</v>
      </c>
      <c r="AK8181" s="3">
        <v>4</v>
      </c>
      <c r="AL8181" s="3">
        <v>198013.63000000006</v>
      </c>
    </row>
    <row r="8182" spans="31:38" x14ac:dyDescent="0.25">
      <c r="AE8182" s="3" t="str">
        <f t="shared" si="205"/>
        <v>RA_586_156_4_202526</v>
      </c>
      <c r="AF8182" s="3">
        <v>202526</v>
      </c>
      <c r="AG8182" s="3" t="s">
        <v>193</v>
      </c>
      <c r="AH8182" s="3">
        <v>586</v>
      </c>
      <c r="AI8182" s="3">
        <v>156</v>
      </c>
      <c r="AJ8182" s="3" t="s">
        <v>3300</v>
      </c>
      <c r="AK8182" s="3">
        <v>4</v>
      </c>
      <c r="AL8182" s="3">
        <v>3.4999999997125997E-2</v>
      </c>
    </row>
    <row r="8183" spans="31:38" x14ac:dyDescent="0.25">
      <c r="AE8183" s="3" t="str">
        <f t="shared" si="205"/>
        <v>RA_516_156_4_202526</v>
      </c>
      <c r="AF8183" s="3">
        <v>202526</v>
      </c>
      <c r="AG8183" s="3" t="s">
        <v>193</v>
      </c>
      <c r="AH8183" s="3">
        <v>516</v>
      </c>
      <c r="AI8183" s="3">
        <v>156</v>
      </c>
      <c r="AJ8183" s="3" t="s">
        <v>3300</v>
      </c>
      <c r="AK8183" s="3">
        <v>4</v>
      </c>
      <c r="AL8183" s="3">
        <v>322903.21099999984</v>
      </c>
    </row>
    <row r="8184" spans="31:38" x14ac:dyDescent="0.25">
      <c r="AE8184" s="3" t="str">
        <f t="shared" si="205"/>
        <v>RA_520_156_4_202526</v>
      </c>
      <c r="AF8184" s="3">
        <v>202526</v>
      </c>
      <c r="AG8184" s="3" t="s">
        <v>193</v>
      </c>
      <c r="AH8184" s="3">
        <v>520</v>
      </c>
      <c r="AI8184" s="3">
        <v>156</v>
      </c>
      <c r="AJ8184" s="3" t="s">
        <v>3300</v>
      </c>
      <c r="AK8184" s="3">
        <v>4</v>
      </c>
      <c r="AL8184" s="3">
        <v>400548.14584003738</v>
      </c>
    </row>
    <row r="8185" spans="31:38" x14ac:dyDescent="0.25">
      <c r="AE8185" s="3" t="str">
        <f t="shared" si="205"/>
        <v>RA_514_156_4_202526</v>
      </c>
      <c r="AF8185" s="3">
        <v>202526</v>
      </c>
      <c r="AG8185" s="3" t="s">
        <v>193</v>
      </c>
      <c r="AH8185" s="3">
        <v>514</v>
      </c>
      <c r="AI8185" s="3">
        <v>156</v>
      </c>
      <c r="AJ8185" s="3" t="s">
        <v>3300</v>
      </c>
      <c r="AK8185" s="3">
        <v>4</v>
      </c>
      <c r="AL8185" s="3">
        <v>360259.05000000005</v>
      </c>
    </row>
    <row r="8186" spans="31:38" x14ac:dyDescent="0.25">
      <c r="AE8186" s="3" t="str">
        <f t="shared" si="205"/>
        <v>RA_524_156_4_202526</v>
      </c>
      <c r="AF8186" s="3">
        <v>202526</v>
      </c>
      <c r="AG8186" s="3" t="s">
        <v>193</v>
      </c>
      <c r="AH8186" s="3">
        <v>524</v>
      </c>
      <c r="AI8186" s="3">
        <v>156</v>
      </c>
      <c r="AJ8186" s="3" t="s">
        <v>3300</v>
      </c>
      <c r="AK8186" s="3">
        <v>4</v>
      </c>
      <c r="AL8186" s="3">
        <v>372827.10400019563</v>
      </c>
    </row>
    <row r="8187" spans="31:38" x14ac:dyDescent="0.25">
      <c r="AE8187" s="3" t="str">
        <f t="shared" si="205"/>
        <v>RA_526_156_4_202526</v>
      </c>
      <c r="AF8187" s="3">
        <v>202526</v>
      </c>
      <c r="AG8187" s="3" t="s">
        <v>193</v>
      </c>
      <c r="AH8187" s="3">
        <v>526</v>
      </c>
      <c r="AI8187" s="3">
        <v>156</v>
      </c>
      <c r="AJ8187" s="3" t="s">
        <v>3300</v>
      </c>
      <c r="AK8187" s="3">
        <v>4</v>
      </c>
      <c r="AL8187" s="3">
        <v>210844.96900000004</v>
      </c>
    </row>
    <row r="8188" spans="31:38" x14ac:dyDescent="0.25">
      <c r="AE8188" s="3" t="str">
        <f t="shared" si="205"/>
        <v>RA_528_156_4_202526</v>
      </c>
      <c r="AF8188" s="3">
        <v>202526</v>
      </c>
      <c r="AG8188" s="3" t="s">
        <v>193</v>
      </c>
      <c r="AH8188" s="3">
        <v>528</v>
      </c>
      <c r="AI8188" s="3">
        <v>156</v>
      </c>
      <c r="AJ8188" s="3" t="s">
        <v>3300</v>
      </c>
      <c r="AK8188" s="3">
        <v>4</v>
      </c>
      <c r="AL8188" s="3">
        <v>340602.29699999996</v>
      </c>
    </row>
    <row r="8189" spans="31:38" x14ac:dyDescent="0.25">
      <c r="AE8189" s="3" t="str">
        <f t="shared" si="205"/>
        <v>RA_530_156_4_202526</v>
      </c>
      <c r="AF8189" s="3">
        <v>202526</v>
      </c>
      <c r="AG8189" s="3" t="s">
        <v>193</v>
      </c>
      <c r="AH8189" s="3">
        <v>530</v>
      </c>
      <c r="AI8189" s="3">
        <v>156</v>
      </c>
      <c r="AJ8189" s="3" t="s">
        <v>3300</v>
      </c>
      <c r="AK8189" s="3">
        <v>4</v>
      </c>
      <c r="AL8189" s="3">
        <v>520244.0889999998</v>
      </c>
    </row>
    <row r="8190" spans="31:38" x14ac:dyDescent="0.25">
      <c r="AE8190" s="3" t="str">
        <f t="shared" si="205"/>
        <v>RA_532_156_4_202526</v>
      </c>
      <c r="AF8190" s="3">
        <v>202526</v>
      </c>
      <c r="AG8190" s="3" t="s">
        <v>193</v>
      </c>
      <c r="AH8190" s="3">
        <v>532</v>
      </c>
      <c r="AI8190" s="3">
        <v>156</v>
      </c>
      <c r="AJ8190" s="3" t="s">
        <v>3300</v>
      </c>
      <c r="AK8190" s="3">
        <v>4</v>
      </c>
      <c r="AL8190" s="3">
        <v>636120.41000000015</v>
      </c>
    </row>
    <row r="8191" spans="31:38" x14ac:dyDescent="0.25">
      <c r="AE8191" s="3" t="str">
        <f t="shared" si="205"/>
        <v>RA_534_156_4_202526</v>
      </c>
      <c r="AF8191" s="3">
        <v>202526</v>
      </c>
      <c r="AG8191" s="3" t="s">
        <v>193</v>
      </c>
      <c r="AH8191" s="3">
        <v>534</v>
      </c>
      <c r="AI8191" s="3">
        <v>156</v>
      </c>
      <c r="AJ8191" s="3" t="s">
        <v>3300</v>
      </c>
      <c r="AK8191" s="3">
        <v>4</v>
      </c>
      <c r="AL8191" s="3">
        <v>408671.18099999987</v>
      </c>
    </row>
    <row r="8192" spans="31:38" x14ac:dyDescent="0.25">
      <c r="AE8192" s="3" t="str">
        <f t="shared" si="205"/>
        <v>RA_536_156_4_202526</v>
      </c>
      <c r="AF8192" s="3">
        <v>202526</v>
      </c>
      <c r="AG8192" s="3" t="s">
        <v>193</v>
      </c>
      <c r="AH8192" s="3">
        <v>536</v>
      </c>
      <c r="AI8192" s="3">
        <v>156</v>
      </c>
      <c r="AJ8192" s="3" t="s">
        <v>3300</v>
      </c>
      <c r="AK8192" s="3">
        <v>4</v>
      </c>
      <c r="AL8192" s="3">
        <v>386676.93399999995</v>
      </c>
    </row>
    <row r="8193" spans="31:38" x14ac:dyDescent="0.25">
      <c r="AE8193" s="3" t="str">
        <f t="shared" si="205"/>
        <v>RA_538_156_4_202526</v>
      </c>
      <c r="AF8193" s="3">
        <v>202526</v>
      </c>
      <c r="AG8193" s="3" t="s">
        <v>193</v>
      </c>
      <c r="AH8193" s="3">
        <v>538</v>
      </c>
      <c r="AI8193" s="3">
        <v>156</v>
      </c>
      <c r="AJ8193" s="3" t="s">
        <v>3300</v>
      </c>
      <c r="AK8193" s="3">
        <v>4</v>
      </c>
      <c r="AL8193" s="3">
        <v>334174.71685044933</v>
      </c>
    </row>
    <row r="8194" spans="31:38" x14ac:dyDescent="0.25">
      <c r="AE8194" s="3" t="str">
        <f t="shared" si="205"/>
        <v>RA_540_156_4_202526</v>
      </c>
      <c r="AF8194" s="3">
        <v>202526</v>
      </c>
      <c r="AG8194" s="3" t="s">
        <v>193</v>
      </c>
      <c r="AH8194" s="3">
        <v>540</v>
      </c>
      <c r="AI8194" s="3">
        <v>156</v>
      </c>
      <c r="AJ8194" s="3" t="s">
        <v>3300</v>
      </c>
      <c r="AK8194" s="3">
        <v>4</v>
      </c>
      <c r="AL8194" s="3">
        <v>667041.32900000014</v>
      </c>
    </row>
    <row r="8195" spans="31:38" x14ac:dyDescent="0.25">
      <c r="AE8195" s="3" t="str">
        <f t="shared" si="205"/>
        <v>RA_518_156_4_202526</v>
      </c>
      <c r="AF8195" s="3">
        <v>202526</v>
      </c>
      <c r="AG8195" s="3" t="s">
        <v>193</v>
      </c>
      <c r="AH8195" s="3">
        <v>518</v>
      </c>
      <c r="AI8195" s="3">
        <v>156</v>
      </c>
      <c r="AJ8195" s="3" t="s">
        <v>3300</v>
      </c>
      <c r="AK8195" s="3">
        <v>4</v>
      </c>
      <c r="AL8195" s="3">
        <v>293651.08408160927</v>
      </c>
    </row>
    <row r="8196" spans="31:38" x14ac:dyDescent="0.25">
      <c r="AE8196" s="3" t="str">
        <f t="shared" ref="AE8196:AE8259" si="206">AG8196&amp;"_"&amp;AH8196&amp;"_"&amp;AI8196&amp;"_"&amp;AK8196&amp;"_"&amp;AF8196</f>
        <v>RA_562_157_4_202425</v>
      </c>
      <c r="AF8196" s="3">
        <v>202425</v>
      </c>
      <c r="AG8196" s="3" t="s">
        <v>193</v>
      </c>
      <c r="AH8196" s="3">
        <v>562</v>
      </c>
      <c r="AI8196" s="3">
        <v>157</v>
      </c>
      <c r="AJ8196" s="3" t="s">
        <v>387</v>
      </c>
      <c r="AK8196" s="3">
        <v>4</v>
      </c>
      <c r="AL8196" s="3">
        <v>-56124.978000000003</v>
      </c>
    </row>
    <row r="8197" spans="31:38" x14ac:dyDescent="0.25">
      <c r="AE8197" s="3" t="str">
        <f t="shared" si="206"/>
        <v>RA_552_157_4_202425</v>
      </c>
      <c r="AF8197" s="3">
        <v>202425</v>
      </c>
      <c r="AG8197" s="3" t="s">
        <v>193</v>
      </c>
      <c r="AH8197" s="3">
        <v>552</v>
      </c>
      <c r="AI8197" s="3">
        <v>157</v>
      </c>
      <c r="AJ8197" s="3" t="s">
        <v>387</v>
      </c>
      <c r="AK8197" s="3">
        <v>4</v>
      </c>
      <c r="AL8197" s="3">
        <v>0</v>
      </c>
    </row>
    <row r="8198" spans="31:38" x14ac:dyDescent="0.25">
      <c r="AE8198" s="3" t="str">
        <f t="shared" si="206"/>
        <v>RA_550_157_4_202425</v>
      </c>
      <c r="AF8198" s="3">
        <v>202425</v>
      </c>
      <c r="AG8198" s="3" t="s">
        <v>193</v>
      </c>
      <c r="AH8198" s="3">
        <v>550</v>
      </c>
      <c r="AI8198" s="3">
        <v>157</v>
      </c>
      <c r="AJ8198" s="3" t="s">
        <v>387</v>
      </c>
      <c r="AK8198" s="3">
        <v>4</v>
      </c>
      <c r="AL8198" s="3">
        <v>0</v>
      </c>
    </row>
    <row r="8199" spans="31:38" x14ac:dyDescent="0.25">
      <c r="AE8199" s="3" t="str">
        <f t="shared" si="206"/>
        <v>RA_548_157_4_202425</v>
      </c>
      <c r="AF8199" s="3">
        <v>202425</v>
      </c>
      <c r="AG8199" s="3" t="s">
        <v>193</v>
      </c>
      <c r="AH8199" s="3">
        <v>548</v>
      </c>
      <c r="AI8199" s="3">
        <v>157</v>
      </c>
      <c r="AJ8199" s="3" t="s">
        <v>387</v>
      </c>
      <c r="AK8199" s="3">
        <v>4</v>
      </c>
      <c r="AL8199" s="3">
        <v>0</v>
      </c>
    </row>
    <row r="8200" spans="31:38" x14ac:dyDescent="0.25">
      <c r="AE8200" s="3" t="str">
        <f t="shared" si="206"/>
        <v>RA_564_157_4_202425</v>
      </c>
      <c r="AF8200" s="3">
        <v>202425</v>
      </c>
      <c r="AG8200" s="3" t="s">
        <v>193</v>
      </c>
      <c r="AH8200" s="3">
        <v>564</v>
      </c>
      <c r="AI8200" s="3">
        <v>157</v>
      </c>
      <c r="AJ8200" s="3" t="s">
        <v>387</v>
      </c>
      <c r="AK8200" s="3">
        <v>4</v>
      </c>
      <c r="AL8200" s="3">
        <v>-67671.717999999993</v>
      </c>
    </row>
    <row r="8201" spans="31:38" x14ac:dyDescent="0.25">
      <c r="AE8201" s="3" t="str">
        <f t="shared" si="206"/>
        <v>RA_545_157_4_202425</v>
      </c>
      <c r="AF8201" s="3">
        <v>202425</v>
      </c>
      <c r="AG8201" s="3" t="s">
        <v>193</v>
      </c>
      <c r="AH8201" s="3">
        <v>545</v>
      </c>
      <c r="AI8201" s="3">
        <v>157</v>
      </c>
      <c r="AJ8201" s="3" t="s">
        <v>387</v>
      </c>
      <c r="AK8201" s="3">
        <v>4</v>
      </c>
      <c r="AL8201" s="3">
        <v>0</v>
      </c>
    </row>
    <row r="8202" spans="31:38" x14ac:dyDescent="0.25">
      <c r="AE8202" s="3" t="str">
        <f t="shared" si="206"/>
        <v>RA_576_157_4_202425</v>
      </c>
      <c r="AF8202" s="3">
        <v>202425</v>
      </c>
      <c r="AG8202" s="3" t="s">
        <v>193</v>
      </c>
      <c r="AH8202" s="3">
        <v>576</v>
      </c>
      <c r="AI8202" s="3">
        <v>157</v>
      </c>
      <c r="AJ8202" s="3" t="s">
        <v>387</v>
      </c>
      <c r="AK8202" s="3">
        <v>4</v>
      </c>
      <c r="AL8202" s="3">
        <v>0</v>
      </c>
    </row>
    <row r="8203" spans="31:38" x14ac:dyDescent="0.25">
      <c r="AE8203" s="3" t="str">
        <f t="shared" si="206"/>
        <v>RA_546_157_4_202425</v>
      </c>
      <c r="AF8203" s="3">
        <v>202425</v>
      </c>
      <c r="AG8203" s="3" t="s">
        <v>193</v>
      </c>
      <c r="AH8203" s="3">
        <v>546</v>
      </c>
      <c r="AI8203" s="3">
        <v>157</v>
      </c>
      <c r="AJ8203" s="3" t="s">
        <v>387</v>
      </c>
      <c r="AK8203" s="3">
        <v>4</v>
      </c>
      <c r="AL8203" s="3">
        <v>0</v>
      </c>
    </row>
    <row r="8204" spans="31:38" x14ac:dyDescent="0.25">
      <c r="AE8204" s="3" t="str">
        <f t="shared" si="206"/>
        <v>RA_566_157_4_202425</v>
      </c>
      <c r="AF8204" s="3">
        <v>202425</v>
      </c>
      <c r="AG8204" s="3" t="s">
        <v>193</v>
      </c>
      <c r="AH8204" s="3">
        <v>566</v>
      </c>
      <c r="AI8204" s="3">
        <v>157</v>
      </c>
      <c r="AJ8204" s="3" t="s">
        <v>387</v>
      </c>
      <c r="AK8204" s="3">
        <v>4</v>
      </c>
      <c r="AL8204" s="3">
        <v>-77650.978999999992</v>
      </c>
    </row>
    <row r="8205" spans="31:38" x14ac:dyDescent="0.25">
      <c r="AE8205" s="3" t="str">
        <f t="shared" si="206"/>
        <v>RA_568_157_4_202425</v>
      </c>
      <c r="AF8205" s="3">
        <v>202425</v>
      </c>
      <c r="AG8205" s="3" t="s">
        <v>193</v>
      </c>
      <c r="AH8205" s="3">
        <v>568</v>
      </c>
      <c r="AI8205" s="3">
        <v>157</v>
      </c>
      <c r="AJ8205" s="3" t="s">
        <v>387</v>
      </c>
      <c r="AK8205" s="3">
        <v>4</v>
      </c>
      <c r="AL8205" s="3">
        <v>-144067.71100000001</v>
      </c>
    </row>
    <row r="8206" spans="31:38" x14ac:dyDescent="0.25">
      <c r="AE8206" s="3" t="str">
        <f t="shared" si="206"/>
        <v>RA_584_157_4_202425</v>
      </c>
      <c r="AF8206" s="3">
        <v>202425</v>
      </c>
      <c r="AG8206" s="3" t="s">
        <v>193</v>
      </c>
      <c r="AH8206" s="3">
        <v>584</v>
      </c>
      <c r="AI8206" s="3">
        <v>157</v>
      </c>
      <c r="AJ8206" s="3" t="s">
        <v>387</v>
      </c>
      <c r="AK8206" s="3">
        <v>4</v>
      </c>
      <c r="AL8206" s="3">
        <v>0</v>
      </c>
    </row>
    <row r="8207" spans="31:38" x14ac:dyDescent="0.25">
      <c r="AE8207" s="3" t="str">
        <f t="shared" si="206"/>
        <v>RA_574_157_4_202425</v>
      </c>
      <c r="AF8207" s="3">
        <v>202425</v>
      </c>
      <c r="AG8207" s="3" t="s">
        <v>193</v>
      </c>
      <c r="AH8207" s="3">
        <v>574</v>
      </c>
      <c r="AI8207" s="3">
        <v>157</v>
      </c>
      <c r="AJ8207" s="3" t="s">
        <v>387</v>
      </c>
      <c r="AK8207" s="3">
        <v>4</v>
      </c>
      <c r="AL8207" s="3">
        <v>0</v>
      </c>
    </row>
    <row r="8208" spans="31:38" x14ac:dyDescent="0.25">
      <c r="AE8208" s="3" t="str">
        <f t="shared" si="206"/>
        <v>RA_582_157_4_202425</v>
      </c>
      <c r="AF8208" s="3">
        <v>202425</v>
      </c>
      <c r="AG8208" s="3" t="s">
        <v>193</v>
      </c>
      <c r="AH8208" s="3">
        <v>582</v>
      </c>
      <c r="AI8208" s="3">
        <v>157</v>
      </c>
      <c r="AJ8208" s="3" t="s">
        <v>387</v>
      </c>
      <c r="AK8208" s="3">
        <v>4</v>
      </c>
      <c r="AL8208" s="3">
        <v>0</v>
      </c>
    </row>
    <row r="8209" spans="31:38" x14ac:dyDescent="0.25">
      <c r="AE8209" s="3" t="str">
        <f t="shared" si="206"/>
        <v>RA_586_157_4_202425</v>
      </c>
      <c r="AF8209" s="3">
        <v>202425</v>
      </c>
      <c r="AG8209" s="3" t="s">
        <v>193</v>
      </c>
      <c r="AH8209" s="3">
        <v>586</v>
      </c>
      <c r="AI8209" s="3">
        <v>157</v>
      </c>
      <c r="AJ8209" s="3" t="s">
        <v>387</v>
      </c>
      <c r="AK8209" s="3">
        <v>4</v>
      </c>
      <c r="AL8209" s="3">
        <v>0</v>
      </c>
    </row>
    <row r="8210" spans="31:38" x14ac:dyDescent="0.25">
      <c r="AE8210" s="3" t="str">
        <f t="shared" si="206"/>
        <v>RA_544_157_4_202425</v>
      </c>
      <c r="AF8210" s="3">
        <v>202425</v>
      </c>
      <c r="AG8210" s="3" t="s">
        <v>193</v>
      </c>
      <c r="AH8210" s="3">
        <v>544</v>
      </c>
      <c r="AI8210" s="3">
        <v>157</v>
      </c>
      <c r="AJ8210" s="3" t="s">
        <v>387</v>
      </c>
      <c r="AK8210" s="3">
        <v>4</v>
      </c>
      <c r="AL8210" s="3">
        <v>0</v>
      </c>
    </row>
    <row r="8211" spans="31:38" x14ac:dyDescent="0.25">
      <c r="AE8211" s="3" t="str">
        <f t="shared" si="206"/>
        <v>RA_572_157_4_202425</v>
      </c>
      <c r="AF8211" s="3">
        <v>202425</v>
      </c>
      <c r="AG8211" s="3" t="s">
        <v>193</v>
      </c>
      <c r="AH8211" s="3">
        <v>572</v>
      </c>
      <c r="AI8211" s="3">
        <v>157</v>
      </c>
      <c r="AJ8211" s="3" t="s">
        <v>387</v>
      </c>
      <c r="AK8211" s="3">
        <v>4</v>
      </c>
      <c r="AL8211" s="3">
        <v>0</v>
      </c>
    </row>
    <row r="8212" spans="31:38" x14ac:dyDescent="0.25">
      <c r="AE8212" s="3" t="str">
        <f t="shared" si="206"/>
        <v>RA_520_157_4_202425</v>
      </c>
      <c r="AF8212" s="3">
        <v>202425</v>
      </c>
      <c r="AG8212" s="3" t="s">
        <v>193</v>
      </c>
      <c r="AH8212" s="3">
        <v>520</v>
      </c>
      <c r="AI8212" s="3">
        <v>157</v>
      </c>
      <c r="AJ8212" s="3" t="s">
        <v>387</v>
      </c>
      <c r="AK8212" s="3">
        <v>4</v>
      </c>
      <c r="AL8212" s="3">
        <v>0</v>
      </c>
    </row>
    <row r="8213" spans="31:38" x14ac:dyDescent="0.25">
      <c r="AE8213" s="3" t="str">
        <f t="shared" si="206"/>
        <v>RA_514_157_4_202425</v>
      </c>
      <c r="AF8213" s="3">
        <v>202425</v>
      </c>
      <c r="AG8213" s="3" t="s">
        <v>193</v>
      </c>
      <c r="AH8213" s="3">
        <v>514</v>
      </c>
      <c r="AI8213" s="3">
        <v>157</v>
      </c>
      <c r="AJ8213" s="3" t="s">
        <v>387</v>
      </c>
      <c r="AK8213" s="3">
        <v>4</v>
      </c>
      <c r="AL8213" s="3">
        <v>0</v>
      </c>
    </row>
    <row r="8214" spans="31:38" x14ac:dyDescent="0.25">
      <c r="AE8214" s="3" t="str">
        <f t="shared" si="206"/>
        <v>RA_542_157_4_202425</v>
      </c>
      <c r="AF8214" s="3">
        <v>202425</v>
      </c>
      <c r="AG8214" s="3" t="s">
        <v>193</v>
      </c>
      <c r="AH8214" s="3">
        <v>542</v>
      </c>
      <c r="AI8214" s="3">
        <v>157</v>
      </c>
      <c r="AJ8214" s="3" t="s">
        <v>387</v>
      </c>
      <c r="AK8214" s="3">
        <v>4</v>
      </c>
      <c r="AL8214" s="3">
        <v>0</v>
      </c>
    </row>
    <row r="8215" spans="31:38" x14ac:dyDescent="0.25">
      <c r="AE8215" s="3" t="str">
        <f t="shared" si="206"/>
        <v>RA_512_157_4_202425</v>
      </c>
      <c r="AF8215" s="3">
        <v>202425</v>
      </c>
      <c r="AG8215" s="3" t="s">
        <v>193</v>
      </c>
      <c r="AH8215" s="3">
        <v>512</v>
      </c>
      <c r="AI8215" s="3">
        <v>157</v>
      </c>
      <c r="AJ8215" s="3" t="s">
        <v>387</v>
      </c>
      <c r="AK8215" s="3">
        <v>4</v>
      </c>
      <c r="AL8215" s="3">
        <v>0</v>
      </c>
    </row>
    <row r="8216" spans="31:38" x14ac:dyDescent="0.25">
      <c r="AE8216" s="3" t="str">
        <f t="shared" si="206"/>
        <v>RA_518_157_4_202425</v>
      </c>
      <c r="AF8216" s="3">
        <v>202425</v>
      </c>
      <c r="AG8216" s="3" t="s">
        <v>193</v>
      </c>
      <c r="AH8216" s="3">
        <v>518</v>
      </c>
      <c r="AI8216" s="3">
        <v>157</v>
      </c>
      <c r="AJ8216" s="3" t="s">
        <v>387</v>
      </c>
      <c r="AK8216" s="3">
        <v>4</v>
      </c>
      <c r="AL8216" s="3">
        <v>0</v>
      </c>
    </row>
    <row r="8217" spans="31:38" x14ac:dyDescent="0.25">
      <c r="AE8217" s="3" t="str">
        <f t="shared" si="206"/>
        <v>RA_522_157_4_202425</v>
      </c>
      <c r="AF8217" s="3">
        <v>202425</v>
      </c>
      <c r="AG8217" s="3" t="s">
        <v>193</v>
      </c>
      <c r="AH8217" s="3">
        <v>522</v>
      </c>
      <c r="AI8217" s="3">
        <v>157</v>
      </c>
      <c r="AJ8217" s="3" t="s">
        <v>387</v>
      </c>
      <c r="AK8217" s="3">
        <v>4</v>
      </c>
      <c r="AL8217" s="3">
        <v>0</v>
      </c>
    </row>
    <row r="8218" spans="31:38" x14ac:dyDescent="0.25">
      <c r="AE8218" s="3" t="str">
        <f t="shared" si="206"/>
        <v>RA_524_157_4_202425</v>
      </c>
      <c r="AF8218" s="3">
        <v>202425</v>
      </c>
      <c r="AG8218" s="3" t="s">
        <v>193</v>
      </c>
      <c r="AH8218" s="3">
        <v>524</v>
      </c>
      <c r="AI8218" s="3">
        <v>157</v>
      </c>
      <c r="AJ8218" s="3" t="s">
        <v>387</v>
      </c>
      <c r="AK8218" s="3">
        <v>4</v>
      </c>
      <c r="AL8218" s="3">
        <v>0</v>
      </c>
    </row>
    <row r="8219" spans="31:38" x14ac:dyDescent="0.25">
      <c r="AE8219" s="3" t="str">
        <f t="shared" si="206"/>
        <v>RA_526_157_4_202425</v>
      </c>
      <c r="AF8219" s="3">
        <v>202425</v>
      </c>
      <c r="AG8219" s="3" t="s">
        <v>193</v>
      </c>
      <c r="AH8219" s="3">
        <v>526</v>
      </c>
      <c r="AI8219" s="3">
        <v>157</v>
      </c>
      <c r="AJ8219" s="3" t="s">
        <v>387</v>
      </c>
      <c r="AK8219" s="3">
        <v>4</v>
      </c>
      <c r="AL8219" s="3">
        <v>0</v>
      </c>
    </row>
    <row r="8220" spans="31:38" x14ac:dyDescent="0.25">
      <c r="AE8220" s="3" t="str">
        <f t="shared" si="206"/>
        <v>RA_538_157_4_202425</v>
      </c>
      <c r="AF8220" s="3">
        <v>202425</v>
      </c>
      <c r="AG8220" s="3" t="s">
        <v>193</v>
      </c>
      <c r="AH8220" s="3">
        <v>538</v>
      </c>
      <c r="AI8220" s="3">
        <v>157</v>
      </c>
      <c r="AJ8220" s="3" t="s">
        <v>387</v>
      </c>
      <c r="AK8220" s="3">
        <v>4</v>
      </c>
      <c r="AL8220" s="3">
        <v>0</v>
      </c>
    </row>
    <row r="8221" spans="31:38" x14ac:dyDescent="0.25">
      <c r="AE8221" s="3" t="str">
        <f t="shared" si="206"/>
        <v>RA_516_157_4_202425</v>
      </c>
      <c r="AF8221" s="3">
        <v>202425</v>
      </c>
      <c r="AG8221" s="3" t="s">
        <v>193</v>
      </c>
      <c r="AH8221" s="3">
        <v>516</v>
      </c>
      <c r="AI8221" s="3">
        <v>157</v>
      </c>
      <c r="AJ8221" s="3" t="s">
        <v>387</v>
      </c>
      <c r="AK8221" s="3">
        <v>4</v>
      </c>
      <c r="AL8221" s="3">
        <v>0</v>
      </c>
    </row>
    <row r="8222" spans="31:38" x14ac:dyDescent="0.25">
      <c r="AE8222" s="3" t="str">
        <f t="shared" si="206"/>
        <v>RA_540_157_4_202425</v>
      </c>
      <c r="AF8222" s="3">
        <v>202425</v>
      </c>
      <c r="AG8222" s="3" t="s">
        <v>193</v>
      </c>
      <c r="AH8222" s="3">
        <v>540</v>
      </c>
      <c r="AI8222" s="3">
        <v>157</v>
      </c>
      <c r="AJ8222" s="3" t="s">
        <v>387</v>
      </c>
      <c r="AK8222" s="3">
        <v>4</v>
      </c>
      <c r="AL8222" s="3">
        <v>0</v>
      </c>
    </row>
    <row r="8223" spans="31:38" x14ac:dyDescent="0.25">
      <c r="AE8223" s="3" t="str">
        <f t="shared" si="206"/>
        <v>RA_528_157_4_202425</v>
      </c>
      <c r="AF8223" s="3">
        <v>202425</v>
      </c>
      <c r="AG8223" s="3" t="s">
        <v>193</v>
      </c>
      <c r="AH8223" s="3">
        <v>528</v>
      </c>
      <c r="AI8223" s="3">
        <v>157</v>
      </c>
      <c r="AJ8223" s="3" t="s">
        <v>387</v>
      </c>
      <c r="AK8223" s="3">
        <v>4</v>
      </c>
      <c r="AL8223" s="3">
        <v>0</v>
      </c>
    </row>
    <row r="8224" spans="31:38" x14ac:dyDescent="0.25">
      <c r="AE8224" s="3" t="str">
        <f t="shared" si="206"/>
        <v>RA_536_157_4_202425</v>
      </c>
      <c r="AF8224" s="3">
        <v>202425</v>
      </c>
      <c r="AG8224" s="3" t="s">
        <v>193</v>
      </c>
      <c r="AH8224" s="3">
        <v>536</v>
      </c>
      <c r="AI8224" s="3">
        <v>157</v>
      </c>
      <c r="AJ8224" s="3" t="s">
        <v>387</v>
      </c>
      <c r="AK8224" s="3">
        <v>4</v>
      </c>
      <c r="AL8224" s="3">
        <v>0</v>
      </c>
    </row>
    <row r="8225" spans="31:38" x14ac:dyDescent="0.25">
      <c r="AE8225" s="3" t="str">
        <f t="shared" si="206"/>
        <v>RA_534_157_4_202425</v>
      </c>
      <c r="AF8225" s="3">
        <v>202425</v>
      </c>
      <c r="AG8225" s="3" t="s">
        <v>193</v>
      </c>
      <c r="AH8225" s="3">
        <v>534</v>
      </c>
      <c r="AI8225" s="3">
        <v>157</v>
      </c>
      <c r="AJ8225" s="3" t="s">
        <v>387</v>
      </c>
      <c r="AK8225" s="3">
        <v>4</v>
      </c>
      <c r="AL8225" s="3">
        <v>0</v>
      </c>
    </row>
    <row r="8226" spans="31:38" x14ac:dyDescent="0.25">
      <c r="AE8226" s="3" t="str">
        <f t="shared" si="206"/>
        <v>RA_532_157_4_202425</v>
      </c>
      <c r="AF8226" s="3">
        <v>202425</v>
      </c>
      <c r="AG8226" s="3" t="s">
        <v>193</v>
      </c>
      <c r="AH8226" s="3">
        <v>532</v>
      </c>
      <c r="AI8226" s="3">
        <v>157</v>
      </c>
      <c r="AJ8226" s="3" t="s">
        <v>387</v>
      </c>
      <c r="AK8226" s="3">
        <v>4</v>
      </c>
      <c r="AL8226" s="3">
        <v>0</v>
      </c>
    </row>
    <row r="8227" spans="31:38" x14ac:dyDescent="0.25">
      <c r="AE8227" s="3" t="str">
        <f t="shared" si="206"/>
        <v>RA_530_157_4_202425</v>
      </c>
      <c r="AF8227" s="3">
        <v>202425</v>
      </c>
      <c r="AG8227" s="3" t="s">
        <v>193</v>
      </c>
      <c r="AH8227" s="3">
        <v>530</v>
      </c>
      <c r="AI8227" s="3">
        <v>157</v>
      </c>
      <c r="AJ8227" s="3" t="s">
        <v>387</v>
      </c>
      <c r="AK8227" s="3">
        <v>4</v>
      </c>
      <c r="AL8227" s="3">
        <v>0</v>
      </c>
    </row>
    <row r="8228" spans="31:38" x14ac:dyDescent="0.25">
      <c r="AE8228" s="3" t="str">
        <f t="shared" si="206"/>
        <v>RA_564_157_4_202526</v>
      </c>
      <c r="AF8228" s="3">
        <v>202526</v>
      </c>
      <c r="AG8228" s="3" t="s">
        <v>193</v>
      </c>
      <c r="AH8228" s="3">
        <v>564</v>
      </c>
      <c r="AI8228" s="3">
        <v>157</v>
      </c>
      <c r="AJ8228" s="3" t="s">
        <v>387</v>
      </c>
      <c r="AK8228" s="3">
        <v>4</v>
      </c>
      <c r="AL8228" s="3">
        <v>-71033.231</v>
      </c>
    </row>
    <row r="8229" spans="31:38" x14ac:dyDescent="0.25">
      <c r="AE8229" s="3" t="str">
        <f t="shared" si="206"/>
        <v>RA_546_157_4_202526</v>
      </c>
      <c r="AF8229" s="3">
        <v>202526</v>
      </c>
      <c r="AG8229" s="3" t="s">
        <v>193</v>
      </c>
      <c r="AH8229" s="3">
        <v>546</v>
      </c>
      <c r="AI8229" s="3">
        <v>157</v>
      </c>
      <c r="AJ8229" s="3" t="s">
        <v>387</v>
      </c>
      <c r="AK8229" s="3">
        <v>4</v>
      </c>
      <c r="AL8229" s="3">
        <v>0</v>
      </c>
    </row>
    <row r="8230" spans="31:38" x14ac:dyDescent="0.25">
      <c r="AE8230" s="3" t="str">
        <f t="shared" si="206"/>
        <v>RA_545_157_4_202526</v>
      </c>
      <c r="AF8230" s="3">
        <v>202526</v>
      </c>
      <c r="AG8230" s="3" t="s">
        <v>193</v>
      </c>
      <c r="AH8230" s="3">
        <v>545</v>
      </c>
      <c r="AI8230" s="3">
        <v>157</v>
      </c>
      <c r="AJ8230" s="3" t="s">
        <v>387</v>
      </c>
      <c r="AK8230" s="3">
        <v>4</v>
      </c>
      <c r="AL8230" s="3">
        <v>0</v>
      </c>
    </row>
    <row r="8231" spans="31:38" x14ac:dyDescent="0.25">
      <c r="AE8231" s="3" t="str">
        <f t="shared" si="206"/>
        <v>RA_548_157_4_202526</v>
      </c>
      <c r="AF8231" s="3">
        <v>202526</v>
      </c>
      <c r="AG8231" s="3" t="s">
        <v>193</v>
      </c>
      <c r="AH8231" s="3">
        <v>548</v>
      </c>
      <c r="AI8231" s="3">
        <v>157</v>
      </c>
      <c r="AJ8231" s="3" t="s">
        <v>387</v>
      </c>
      <c r="AK8231" s="3">
        <v>4</v>
      </c>
      <c r="AL8231" s="3">
        <v>0</v>
      </c>
    </row>
    <row r="8232" spans="31:38" x14ac:dyDescent="0.25">
      <c r="AE8232" s="3" t="str">
        <f t="shared" si="206"/>
        <v>RA_550_157_4_202526</v>
      </c>
      <c r="AF8232" s="3">
        <v>202526</v>
      </c>
      <c r="AG8232" s="3" t="s">
        <v>193</v>
      </c>
      <c r="AH8232" s="3">
        <v>550</v>
      </c>
      <c r="AI8232" s="3">
        <v>157</v>
      </c>
      <c r="AJ8232" s="3" t="s">
        <v>387</v>
      </c>
      <c r="AK8232" s="3">
        <v>4</v>
      </c>
      <c r="AL8232" s="3">
        <v>0</v>
      </c>
    </row>
    <row r="8233" spans="31:38" x14ac:dyDescent="0.25">
      <c r="AE8233" s="3" t="str">
        <f t="shared" si="206"/>
        <v>RA_552_157_4_202526</v>
      </c>
      <c r="AF8233" s="3">
        <v>202526</v>
      </c>
      <c r="AG8233" s="3" t="s">
        <v>193</v>
      </c>
      <c r="AH8233" s="3">
        <v>552</v>
      </c>
      <c r="AI8233" s="3">
        <v>157</v>
      </c>
      <c r="AJ8233" s="3" t="s">
        <v>387</v>
      </c>
      <c r="AK8233" s="3">
        <v>4</v>
      </c>
      <c r="AL8233" s="3">
        <v>0</v>
      </c>
    </row>
    <row r="8234" spans="31:38" x14ac:dyDescent="0.25">
      <c r="AE8234" s="3" t="str">
        <f t="shared" si="206"/>
        <v>RA_562_157_4_202526</v>
      </c>
      <c r="AF8234" s="3">
        <v>202526</v>
      </c>
      <c r="AG8234" s="3" t="s">
        <v>193</v>
      </c>
      <c r="AH8234" s="3">
        <v>562</v>
      </c>
      <c r="AI8234" s="3">
        <v>157</v>
      </c>
      <c r="AJ8234" s="3" t="s">
        <v>387</v>
      </c>
      <c r="AK8234" s="3">
        <v>4</v>
      </c>
      <c r="AL8234" s="3">
        <v>-58839.019</v>
      </c>
    </row>
    <row r="8235" spans="31:38" x14ac:dyDescent="0.25">
      <c r="AE8235" s="3" t="str">
        <f t="shared" si="206"/>
        <v>RA_566_157_4_202526</v>
      </c>
      <c r="AF8235" s="3">
        <v>202526</v>
      </c>
      <c r="AG8235" s="3" t="s">
        <v>193</v>
      </c>
      <c r="AH8235" s="3">
        <v>566</v>
      </c>
      <c r="AI8235" s="3">
        <v>157</v>
      </c>
      <c r="AJ8235" s="3" t="s">
        <v>387</v>
      </c>
      <c r="AK8235" s="3">
        <v>4</v>
      </c>
      <c r="AL8235" s="3">
        <v>-81403.035999999993</v>
      </c>
    </row>
    <row r="8236" spans="31:38" x14ac:dyDescent="0.25">
      <c r="AE8236" s="3" t="str">
        <f t="shared" si="206"/>
        <v>RA_568_157_4_202526</v>
      </c>
      <c r="AF8236" s="3">
        <v>202526</v>
      </c>
      <c r="AG8236" s="3" t="s">
        <v>193</v>
      </c>
      <c r="AH8236" s="3">
        <v>568</v>
      </c>
      <c r="AI8236" s="3">
        <v>157</v>
      </c>
      <c r="AJ8236" s="3" t="s">
        <v>387</v>
      </c>
      <c r="AK8236" s="3">
        <v>4</v>
      </c>
      <c r="AL8236" s="3">
        <v>-151276.503</v>
      </c>
    </row>
    <row r="8237" spans="31:38" x14ac:dyDescent="0.25">
      <c r="AE8237" s="3" t="str">
        <f t="shared" si="206"/>
        <v>RA_572_157_4_202526</v>
      </c>
      <c r="AF8237" s="3">
        <v>202526</v>
      </c>
      <c r="AG8237" s="3" t="s">
        <v>193</v>
      </c>
      <c r="AH8237" s="3">
        <v>572</v>
      </c>
      <c r="AI8237" s="3">
        <v>157</v>
      </c>
      <c r="AJ8237" s="3" t="s">
        <v>387</v>
      </c>
      <c r="AK8237" s="3">
        <v>4</v>
      </c>
      <c r="AL8237" s="3">
        <v>0</v>
      </c>
    </row>
    <row r="8238" spans="31:38" x14ac:dyDescent="0.25">
      <c r="AE8238" s="3" t="str">
        <f t="shared" si="206"/>
        <v>RA_574_157_4_202526</v>
      </c>
      <c r="AF8238" s="3">
        <v>202526</v>
      </c>
      <c r="AG8238" s="3" t="s">
        <v>193</v>
      </c>
      <c r="AH8238" s="3">
        <v>574</v>
      </c>
      <c r="AI8238" s="3">
        <v>157</v>
      </c>
      <c r="AJ8238" s="3" t="s">
        <v>387</v>
      </c>
      <c r="AK8238" s="3">
        <v>4</v>
      </c>
      <c r="AL8238" s="3">
        <v>0</v>
      </c>
    </row>
    <row r="8239" spans="31:38" x14ac:dyDescent="0.25">
      <c r="AE8239" s="3" t="str">
        <f t="shared" si="206"/>
        <v>RA_576_157_4_202526</v>
      </c>
      <c r="AF8239" s="3">
        <v>202526</v>
      </c>
      <c r="AG8239" s="3" t="s">
        <v>193</v>
      </c>
      <c r="AH8239" s="3">
        <v>576</v>
      </c>
      <c r="AI8239" s="3">
        <v>157</v>
      </c>
      <c r="AJ8239" s="3" t="s">
        <v>387</v>
      </c>
      <c r="AK8239" s="3">
        <v>4</v>
      </c>
      <c r="AL8239" s="3">
        <v>0</v>
      </c>
    </row>
    <row r="8240" spans="31:38" x14ac:dyDescent="0.25">
      <c r="AE8240" s="3" t="str">
        <f t="shared" si="206"/>
        <v>RA_582_157_4_202526</v>
      </c>
      <c r="AF8240" s="3">
        <v>202526</v>
      </c>
      <c r="AG8240" s="3" t="s">
        <v>193</v>
      </c>
      <c r="AH8240" s="3">
        <v>582</v>
      </c>
      <c r="AI8240" s="3">
        <v>157</v>
      </c>
      <c r="AJ8240" s="3" t="s">
        <v>387</v>
      </c>
      <c r="AK8240" s="3">
        <v>4</v>
      </c>
      <c r="AL8240" s="3">
        <v>0</v>
      </c>
    </row>
    <row r="8241" spans="31:38" x14ac:dyDescent="0.25">
      <c r="AE8241" s="3" t="str">
        <f t="shared" si="206"/>
        <v>RA_586_157_4_202526</v>
      </c>
      <c r="AF8241" s="3">
        <v>202526</v>
      </c>
      <c r="AG8241" s="3" t="s">
        <v>193</v>
      </c>
      <c r="AH8241" s="3">
        <v>586</v>
      </c>
      <c r="AI8241" s="3">
        <v>157</v>
      </c>
      <c r="AJ8241" s="3" t="s">
        <v>387</v>
      </c>
      <c r="AK8241" s="3">
        <v>4</v>
      </c>
      <c r="AL8241" s="3">
        <v>0</v>
      </c>
    </row>
    <row r="8242" spans="31:38" x14ac:dyDescent="0.25">
      <c r="AE8242" s="3" t="str">
        <f t="shared" si="206"/>
        <v>RA_544_157_4_202526</v>
      </c>
      <c r="AF8242" s="3">
        <v>202526</v>
      </c>
      <c r="AG8242" s="3" t="s">
        <v>193</v>
      </c>
      <c r="AH8242" s="3">
        <v>544</v>
      </c>
      <c r="AI8242" s="3">
        <v>157</v>
      </c>
      <c r="AJ8242" s="3" t="s">
        <v>387</v>
      </c>
      <c r="AK8242" s="3">
        <v>4</v>
      </c>
      <c r="AL8242" s="3">
        <v>0</v>
      </c>
    </row>
    <row r="8243" spans="31:38" x14ac:dyDescent="0.25">
      <c r="AE8243" s="3" t="str">
        <f t="shared" si="206"/>
        <v>RA_584_157_4_202526</v>
      </c>
      <c r="AF8243" s="3">
        <v>202526</v>
      </c>
      <c r="AG8243" s="3" t="s">
        <v>193</v>
      </c>
      <c r="AH8243" s="3">
        <v>584</v>
      </c>
      <c r="AI8243" s="3">
        <v>157</v>
      </c>
      <c r="AJ8243" s="3" t="s">
        <v>387</v>
      </c>
      <c r="AK8243" s="3">
        <v>4</v>
      </c>
      <c r="AL8243" s="3">
        <v>0</v>
      </c>
    </row>
    <row r="8244" spans="31:38" x14ac:dyDescent="0.25">
      <c r="AE8244" s="3" t="str">
        <f t="shared" si="206"/>
        <v>RA_520_157_4_202526</v>
      </c>
      <c r="AF8244" s="3">
        <v>202526</v>
      </c>
      <c r="AG8244" s="3" t="s">
        <v>193</v>
      </c>
      <c r="AH8244" s="3">
        <v>520</v>
      </c>
      <c r="AI8244" s="3">
        <v>157</v>
      </c>
      <c r="AJ8244" s="3" t="s">
        <v>387</v>
      </c>
      <c r="AK8244" s="3">
        <v>4</v>
      </c>
      <c r="AL8244" s="3">
        <v>0</v>
      </c>
    </row>
    <row r="8245" spans="31:38" x14ac:dyDescent="0.25">
      <c r="AE8245" s="3" t="str">
        <f t="shared" si="206"/>
        <v>RA_514_157_4_202526</v>
      </c>
      <c r="AF8245" s="3">
        <v>202526</v>
      </c>
      <c r="AG8245" s="3" t="s">
        <v>193</v>
      </c>
      <c r="AH8245" s="3">
        <v>514</v>
      </c>
      <c r="AI8245" s="3">
        <v>157</v>
      </c>
      <c r="AJ8245" s="3" t="s">
        <v>387</v>
      </c>
      <c r="AK8245" s="3">
        <v>4</v>
      </c>
      <c r="AL8245" s="3">
        <v>0</v>
      </c>
    </row>
    <row r="8246" spans="31:38" x14ac:dyDescent="0.25">
      <c r="AE8246" s="3" t="str">
        <f t="shared" si="206"/>
        <v>RA_542_157_4_202526</v>
      </c>
      <c r="AF8246" s="3">
        <v>202526</v>
      </c>
      <c r="AG8246" s="3" t="s">
        <v>193</v>
      </c>
      <c r="AH8246" s="3">
        <v>542</v>
      </c>
      <c r="AI8246" s="3">
        <v>157</v>
      </c>
      <c r="AJ8246" s="3" t="s">
        <v>387</v>
      </c>
      <c r="AK8246" s="3">
        <v>4</v>
      </c>
      <c r="AL8246" s="3">
        <v>0</v>
      </c>
    </row>
    <row r="8247" spans="31:38" x14ac:dyDescent="0.25">
      <c r="AE8247" s="3" t="str">
        <f t="shared" si="206"/>
        <v>RA_512_157_4_202526</v>
      </c>
      <c r="AF8247" s="3">
        <v>202526</v>
      </c>
      <c r="AG8247" s="3" t="s">
        <v>193</v>
      </c>
      <c r="AH8247" s="3">
        <v>512</v>
      </c>
      <c r="AI8247" s="3">
        <v>157</v>
      </c>
      <c r="AJ8247" s="3" t="s">
        <v>387</v>
      </c>
      <c r="AK8247" s="3">
        <v>4</v>
      </c>
      <c r="AL8247" s="3">
        <v>0</v>
      </c>
    </row>
    <row r="8248" spans="31:38" x14ac:dyDescent="0.25">
      <c r="AE8248" s="3" t="str">
        <f t="shared" si="206"/>
        <v>RA_518_157_4_202526</v>
      </c>
      <c r="AF8248" s="3">
        <v>202526</v>
      </c>
      <c r="AG8248" s="3" t="s">
        <v>193</v>
      </c>
      <c r="AH8248" s="3">
        <v>518</v>
      </c>
      <c r="AI8248" s="3">
        <v>157</v>
      </c>
      <c r="AJ8248" s="3" t="s">
        <v>387</v>
      </c>
      <c r="AK8248" s="3">
        <v>4</v>
      </c>
      <c r="AL8248" s="3">
        <v>0</v>
      </c>
    </row>
    <row r="8249" spans="31:38" x14ac:dyDescent="0.25">
      <c r="AE8249" s="3" t="str">
        <f t="shared" si="206"/>
        <v>RA_522_157_4_202526</v>
      </c>
      <c r="AF8249" s="3">
        <v>202526</v>
      </c>
      <c r="AG8249" s="3" t="s">
        <v>193</v>
      </c>
      <c r="AH8249" s="3">
        <v>522</v>
      </c>
      <c r="AI8249" s="3">
        <v>157</v>
      </c>
      <c r="AJ8249" s="3" t="s">
        <v>387</v>
      </c>
      <c r="AK8249" s="3">
        <v>4</v>
      </c>
      <c r="AL8249" s="3">
        <v>0</v>
      </c>
    </row>
    <row r="8250" spans="31:38" x14ac:dyDescent="0.25">
      <c r="AE8250" s="3" t="str">
        <f t="shared" si="206"/>
        <v>RA_524_157_4_202526</v>
      </c>
      <c r="AF8250" s="3">
        <v>202526</v>
      </c>
      <c r="AG8250" s="3" t="s">
        <v>193</v>
      </c>
      <c r="AH8250" s="3">
        <v>524</v>
      </c>
      <c r="AI8250" s="3">
        <v>157</v>
      </c>
      <c r="AJ8250" s="3" t="s">
        <v>387</v>
      </c>
      <c r="AK8250" s="3">
        <v>4</v>
      </c>
      <c r="AL8250" s="3">
        <v>0</v>
      </c>
    </row>
    <row r="8251" spans="31:38" x14ac:dyDescent="0.25">
      <c r="AE8251" s="3" t="str">
        <f t="shared" si="206"/>
        <v>RA_526_157_4_202526</v>
      </c>
      <c r="AF8251" s="3">
        <v>202526</v>
      </c>
      <c r="AG8251" s="3" t="s">
        <v>193</v>
      </c>
      <c r="AH8251" s="3">
        <v>526</v>
      </c>
      <c r="AI8251" s="3">
        <v>157</v>
      </c>
      <c r="AJ8251" s="3" t="s">
        <v>387</v>
      </c>
      <c r="AK8251" s="3">
        <v>4</v>
      </c>
      <c r="AL8251" s="3">
        <v>0</v>
      </c>
    </row>
    <row r="8252" spans="31:38" x14ac:dyDescent="0.25">
      <c r="AE8252" s="3" t="str">
        <f t="shared" si="206"/>
        <v>RA_538_157_4_202526</v>
      </c>
      <c r="AF8252" s="3">
        <v>202526</v>
      </c>
      <c r="AG8252" s="3" t="s">
        <v>193</v>
      </c>
      <c r="AH8252" s="3">
        <v>538</v>
      </c>
      <c r="AI8252" s="3">
        <v>157</v>
      </c>
      <c r="AJ8252" s="3" t="s">
        <v>387</v>
      </c>
      <c r="AK8252" s="3">
        <v>4</v>
      </c>
      <c r="AL8252" s="3">
        <v>0</v>
      </c>
    </row>
    <row r="8253" spans="31:38" x14ac:dyDescent="0.25">
      <c r="AE8253" s="3" t="str">
        <f t="shared" si="206"/>
        <v>RA_516_157_4_202526</v>
      </c>
      <c r="AF8253" s="3">
        <v>202526</v>
      </c>
      <c r="AG8253" s="3" t="s">
        <v>193</v>
      </c>
      <c r="AH8253" s="3">
        <v>516</v>
      </c>
      <c r="AI8253" s="3">
        <v>157</v>
      </c>
      <c r="AJ8253" s="3" t="s">
        <v>387</v>
      </c>
      <c r="AK8253" s="3">
        <v>4</v>
      </c>
      <c r="AL8253" s="3">
        <v>0</v>
      </c>
    </row>
    <row r="8254" spans="31:38" x14ac:dyDescent="0.25">
      <c r="AE8254" s="3" t="str">
        <f t="shared" si="206"/>
        <v>RA_540_157_4_202526</v>
      </c>
      <c r="AF8254" s="3">
        <v>202526</v>
      </c>
      <c r="AG8254" s="3" t="s">
        <v>193</v>
      </c>
      <c r="AH8254" s="3">
        <v>540</v>
      </c>
      <c r="AI8254" s="3">
        <v>157</v>
      </c>
      <c r="AJ8254" s="3" t="s">
        <v>387</v>
      </c>
      <c r="AK8254" s="3">
        <v>4</v>
      </c>
      <c r="AL8254" s="3">
        <v>0</v>
      </c>
    </row>
    <row r="8255" spans="31:38" x14ac:dyDescent="0.25">
      <c r="AE8255" s="3" t="str">
        <f t="shared" si="206"/>
        <v>RA_528_157_4_202526</v>
      </c>
      <c r="AF8255" s="3">
        <v>202526</v>
      </c>
      <c r="AG8255" s="3" t="s">
        <v>193</v>
      </c>
      <c r="AH8255" s="3">
        <v>528</v>
      </c>
      <c r="AI8255" s="3">
        <v>157</v>
      </c>
      <c r="AJ8255" s="3" t="s">
        <v>387</v>
      </c>
      <c r="AK8255" s="3">
        <v>4</v>
      </c>
      <c r="AL8255" s="3">
        <v>0</v>
      </c>
    </row>
    <row r="8256" spans="31:38" x14ac:dyDescent="0.25">
      <c r="AE8256" s="3" t="str">
        <f t="shared" si="206"/>
        <v>RA_536_157_4_202526</v>
      </c>
      <c r="AF8256" s="3">
        <v>202526</v>
      </c>
      <c r="AG8256" s="3" t="s">
        <v>193</v>
      </c>
      <c r="AH8256" s="3">
        <v>536</v>
      </c>
      <c r="AI8256" s="3">
        <v>157</v>
      </c>
      <c r="AJ8256" s="3" t="s">
        <v>387</v>
      </c>
      <c r="AK8256" s="3">
        <v>4</v>
      </c>
      <c r="AL8256" s="3">
        <v>0</v>
      </c>
    </row>
    <row r="8257" spans="31:38" x14ac:dyDescent="0.25">
      <c r="AE8257" s="3" t="str">
        <f t="shared" si="206"/>
        <v>RA_534_157_4_202526</v>
      </c>
      <c r="AF8257" s="3">
        <v>202526</v>
      </c>
      <c r="AG8257" s="3" t="s">
        <v>193</v>
      </c>
      <c r="AH8257" s="3">
        <v>534</v>
      </c>
      <c r="AI8257" s="3">
        <v>157</v>
      </c>
      <c r="AJ8257" s="3" t="s">
        <v>387</v>
      </c>
      <c r="AK8257" s="3">
        <v>4</v>
      </c>
      <c r="AL8257" s="3">
        <v>0</v>
      </c>
    </row>
    <row r="8258" spans="31:38" x14ac:dyDescent="0.25">
      <c r="AE8258" s="3" t="str">
        <f t="shared" si="206"/>
        <v>RA_532_157_4_202526</v>
      </c>
      <c r="AF8258" s="3">
        <v>202526</v>
      </c>
      <c r="AG8258" s="3" t="s">
        <v>193</v>
      </c>
      <c r="AH8258" s="3">
        <v>532</v>
      </c>
      <c r="AI8258" s="3">
        <v>157</v>
      </c>
      <c r="AJ8258" s="3" t="s">
        <v>387</v>
      </c>
      <c r="AK8258" s="3">
        <v>4</v>
      </c>
      <c r="AL8258" s="3">
        <v>0</v>
      </c>
    </row>
    <row r="8259" spans="31:38" x14ac:dyDescent="0.25">
      <c r="AE8259" s="3" t="str">
        <f t="shared" si="206"/>
        <v>RA_530_157_4_202526</v>
      </c>
      <c r="AF8259" s="3">
        <v>202526</v>
      </c>
      <c r="AG8259" s="3" t="s">
        <v>193</v>
      </c>
      <c r="AH8259" s="3">
        <v>530</v>
      </c>
      <c r="AI8259" s="3">
        <v>157</v>
      </c>
      <c r="AJ8259" s="3" t="s">
        <v>387</v>
      </c>
      <c r="AK8259" s="3">
        <v>4</v>
      </c>
      <c r="AL8259" s="3">
        <v>0</v>
      </c>
    </row>
    <row r="8260" spans="31:38" x14ac:dyDescent="0.25">
      <c r="AE8260" s="3" t="str">
        <f t="shared" ref="AE8260:AE8323" si="207">AG8260&amp;"_"&amp;AH8260&amp;"_"&amp;AI8260&amp;"_"&amp;AK8260&amp;"_"&amp;AF8260</f>
        <v>RA_562_159_4_202425</v>
      </c>
      <c r="AF8260" s="3">
        <v>202425</v>
      </c>
      <c r="AG8260" s="3" t="s">
        <v>193</v>
      </c>
      <c r="AH8260" s="3">
        <v>562</v>
      </c>
      <c r="AI8260" s="3">
        <v>159</v>
      </c>
      <c r="AJ8260" s="3" t="s">
        <v>219</v>
      </c>
      <c r="AK8260" s="3">
        <v>4</v>
      </c>
      <c r="AL8260" s="3">
        <v>-8220.4250000000011</v>
      </c>
    </row>
    <row r="8261" spans="31:38" x14ac:dyDescent="0.25">
      <c r="AE8261" s="3" t="str">
        <f t="shared" si="207"/>
        <v>RA_540_159_4_202425</v>
      </c>
      <c r="AF8261" s="3">
        <v>202425</v>
      </c>
      <c r="AG8261" s="3" t="s">
        <v>193</v>
      </c>
      <c r="AH8261" s="3">
        <v>540</v>
      </c>
      <c r="AI8261" s="3">
        <v>159</v>
      </c>
      <c r="AJ8261" s="3" t="s">
        <v>219</v>
      </c>
      <c r="AK8261" s="3">
        <v>4</v>
      </c>
      <c r="AL8261" s="3">
        <v>-399588.94699999999</v>
      </c>
    </row>
    <row r="8262" spans="31:38" x14ac:dyDescent="0.25">
      <c r="AE8262" s="3" t="str">
        <f t="shared" si="207"/>
        <v>RA_545_159_4_202425</v>
      </c>
      <c r="AF8262" s="3">
        <v>202425</v>
      </c>
      <c r="AG8262" s="3" t="s">
        <v>193</v>
      </c>
      <c r="AH8262" s="3">
        <v>545</v>
      </c>
      <c r="AI8262" s="3">
        <v>159</v>
      </c>
      <c r="AJ8262" s="3" t="s">
        <v>219</v>
      </c>
      <c r="AK8262" s="3">
        <v>4</v>
      </c>
      <c r="AL8262" s="3">
        <v>-119663.098</v>
      </c>
    </row>
    <row r="8263" spans="31:38" x14ac:dyDescent="0.25">
      <c r="AE8263" s="3" t="str">
        <f t="shared" si="207"/>
        <v>RA_546_159_4_202425</v>
      </c>
      <c r="AF8263" s="3">
        <v>202425</v>
      </c>
      <c r="AG8263" s="3" t="s">
        <v>193</v>
      </c>
      <c r="AH8263" s="3">
        <v>546</v>
      </c>
      <c r="AI8263" s="3">
        <v>159</v>
      </c>
      <c r="AJ8263" s="3" t="s">
        <v>219</v>
      </c>
      <c r="AK8263" s="3">
        <v>4</v>
      </c>
      <c r="AL8263" s="3">
        <v>-145435.88099999999</v>
      </c>
    </row>
    <row r="8264" spans="31:38" x14ac:dyDescent="0.25">
      <c r="AE8264" s="3" t="str">
        <f t="shared" si="207"/>
        <v>RA_548_159_4_202425</v>
      </c>
      <c r="AF8264" s="3">
        <v>202425</v>
      </c>
      <c r="AG8264" s="3" t="s">
        <v>193</v>
      </c>
      <c r="AH8264" s="3">
        <v>548</v>
      </c>
      <c r="AI8264" s="3">
        <v>159</v>
      </c>
      <c r="AJ8264" s="3" t="s">
        <v>219</v>
      </c>
      <c r="AK8264" s="3">
        <v>4</v>
      </c>
      <c r="AL8264" s="3">
        <v>-91148.553</v>
      </c>
    </row>
    <row r="8265" spans="31:38" x14ac:dyDescent="0.25">
      <c r="AE8265" s="3" t="str">
        <f t="shared" si="207"/>
        <v>RA_550_159_4_202425</v>
      </c>
      <c r="AF8265" s="3">
        <v>202425</v>
      </c>
      <c r="AG8265" s="3" t="s">
        <v>193</v>
      </c>
      <c r="AH8265" s="3">
        <v>550</v>
      </c>
      <c r="AI8265" s="3">
        <v>159</v>
      </c>
      <c r="AJ8265" s="3" t="s">
        <v>219</v>
      </c>
      <c r="AK8265" s="3">
        <v>4</v>
      </c>
      <c r="AL8265" s="3">
        <v>-247443.44099999999</v>
      </c>
    </row>
    <row r="8266" spans="31:38" x14ac:dyDescent="0.25">
      <c r="AE8266" s="3" t="str">
        <f t="shared" si="207"/>
        <v>RA_552_159_4_202425</v>
      </c>
      <c r="AF8266" s="3">
        <v>202425</v>
      </c>
      <c r="AG8266" s="3" t="s">
        <v>193</v>
      </c>
      <c r="AH8266" s="3">
        <v>552</v>
      </c>
      <c r="AI8266" s="3">
        <v>159</v>
      </c>
      <c r="AJ8266" s="3" t="s">
        <v>219</v>
      </c>
      <c r="AK8266" s="3">
        <v>4</v>
      </c>
      <c r="AL8266" s="3">
        <v>-488633.65899999999</v>
      </c>
    </row>
    <row r="8267" spans="31:38" x14ac:dyDescent="0.25">
      <c r="AE8267" s="3" t="str">
        <f t="shared" si="207"/>
        <v>RA_586_159_4_202425</v>
      </c>
      <c r="AF8267" s="3">
        <v>202425</v>
      </c>
      <c r="AG8267" s="3" t="s">
        <v>193</v>
      </c>
      <c r="AH8267" s="3">
        <v>586</v>
      </c>
      <c r="AI8267" s="3">
        <v>159</v>
      </c>
      <c r="AJ8267" s="3" t="s">
        <v>219</v>
      </c>
      <c r="AK8267" s="3">
        <v>4</v>
      </c>
      <c r="AL8267" s="3">
        <v>0</v>
      </c>
    </row>
    <row r="8268" spans="31:38" x14ac:dyDescent="0.25">
      <c r="AE8268" s="3" t="str">
        <f t="shared" si="207"/>
        <v>RA_564_159_4_202425</v>
      </c>
      <c r="AF8268" s="3">
        <v>202425</v>
      </c>
      <c r="AG8268" s="3" t="s">
        <v>193</v>
      </c>
      <c r="AH8268" s="3">
        <v>564</v>
      </c>
      <c r="AI8268" s="3">
        <v>159</v>
      </c>
      <c r="AJ8268" s="3" t="s">
        <v>219</v>
      </c>
      <c r="AK8268" s="3">
        <v>4</v>
      </c>
      <c r="AL8268" s="3">
        <v>-25983.256000000001</v>
      </c>
    </row>
    <row r="8269" spans="31:38" x14ac:dyDescent="0.25">
      <c r="AE8269" s="3" t="str">
        <f t="shared" si="207"/>
        <v>RA_566_159_4_202425</v>
      </c>
      <c r="AF8269" s="3">
        <v>202425</v>
      </c>
      <c r="AG8269" s="3" t="s">
        <v>193</v>
      </c>
      <c r="AH8269" s="3">
        <v>566</v>
      </c>
      <c r="AI8269" s="3">
        <v>159</v>
      </c>
      <c r="AJ8269" s="3" t="s">
        <v>219</v>
      </c>
      <c r="AK8269" s="3">
        <v>4</v>
      </c>
      <c r="AL8269" s="3">
        <v>-16109.259000000002</v>
      </c>
    </row>
    <row r="8270" spans="31:38" x14ac:dyDescent="0.25">
      <c r="AE8270" s="3" t="str">
        <f t="shared" si="207"/>
        <v>RA_568_159_4_202425</v>
      </c>
      <c r="AF8270" s="3">
        <v>202425</v>
      </c>
      <c r="AG8270" s="3" t="s">
        <v>193</v>
      </c>
      <c r="AH8270" s="3">
        <v>568</v>
      </c>
      <c r="AI8270" s="3">
        <v>159</v>
      </c>
      <c r="AJ8270" s="3" t="s">
        <v>219</v>
      </c>
      <c r="AK8270" s="3">
        <v>4</v>
      </c>
      <c r="AL8270" s="3">
        <v>-62018.06</v>
      </c>
    </row>
    <row r="8271" spans="31:38" x14ac:dyDescent="0.25">
      <c r="AE8271" s="3" t="str">
        <f t="shared" si="207"/>
        <v>RA_572_159_4_202425</v>
      </c>
      <c r="AF8271" s="3">
        <v>202425</v>
      </c>
      <c r="AG8271" s="3" t="s">
        <v>193</v>
      </c>
      <c r="AH8271" s="3">
        <v>572</v>
      </c>
      <c r="AI8271" s="3">
        <v>159</v>
      </c>
      <c r="AJ8271" s="3" t="s">
        <v>219</v>
      </c>
      <c r="AK8271" s="3">
        <v>4</v>
      </c>
      <c r="AL8271" s="3">
        <v>0</v>
      </c>
    </row>
    <row r="8272" spans="31:38" x14ac:dyDescent="0.25">
      <c r="AE8272" s="3" t="str">
        <f t="shared" si="207"/>
        <v>RA_574_159_4_202425</v>
      </c>
      <c r="AF8272" s="3">
        <v>202425</v>
      </c>
      <c r="AG8272" s="3" t="s">
        <v>193</v>
      </c>
      <c r="AH8272" s="3">
        <v>574</v>
      </c>
      <c r="AI8272" s="3">
        <v>159</v>
      </c>
      <c r="AJ8272" s="3" t="s">
        <v>219</v>
      </c>
      <c r="AK8272" s="3">
        <v>4</v>
      </c>
      <c r="AL8272" s="3">
        <v>0</v>
      </c>
    </row>
    <row r="8273" spans="31:38" x14ac:dyDescent="0.25">
      <c r="AE8273" s="3" t="str">
        <f t="shared" si="207"/>
        <v>RA_576_159_4_202425</v>
      </c>
      <c r="AF8273" s="3">
        <v>202425</v>
      </c>
      <c r="AG8273" s="3" t="s">
        <v>193</v>
      </c>
      <c r="AH8273" s="3">
        <v>576</v>
      </c>
      <c r="AI8273" s="3">
        <v>159</v>
      </c>
      <c r="AJ8273" s="3" t="s">
        <v>219</v>
      </c>
      <c r="AK8273" s="3">
        <v>4</v>
      </c>
      <c r="AL8273" s="3">
        <v>0</v>
      </c>
    </row>
    <row r="8274" spans="31:38" x14ac:dyDescent="0.25">
      <c r="AE8274" s="3" t="str">
        <f t="shared" si="207"/>
        <v>RA_584_159_4_202425</v>
      </c>
      <c r="AF8274" s="3">
        <v>202425</v>
      </c>
      <c r="AG8274" s="3" t="s">
        <v>193</v>
      </c>
      <c r="AH8274" s="3">
        <v>584</v>
      </c>
      <c r="AI8274" s="3">
        <v>159</v>
      </c>
      <c r="AJ8274" s="3" t="s">
        <v>219</v>
      </c>
      <c r="AK8274" s="3">
        <v>4</v>
      </c>
      <c r="AL8274" s="3">
        <v>0</v>
      </c>
    </row>
    <row r="8275" spans="31:38" x14ac:dyDescent="0.25">
      <c r="AE8275" s="3" t="str">
        <f t="shared" si="207"/>
        <v>RA_582_159_4_202425</v>
      </c>
      <c r="AF8275" s="3">
        <v>202425</v>
      </c>
      <c r="AG8275" s="3" t="s">
        <v>193</v>
      </c>
      <c r="AH8275" s="3">
        <v>582</v>
      </c>
      <c r="AI8275" s="3">
        <v>159</v>
      </c>
      <c r="AJ8275" s="3" t="s">
        <v>219</v>
      </c>
      <c r="AK8275" s="3">
        <v>4</v>
      </c>
      <c r="AL8275" s="3">
        <v>0</v>
      </c>
    </row>
    <row r="8276" spans="31:38" x14ac:dyDescent="0.25">
      <c r="AE8276" s="3" t="str">
        <f t="shared" si="207"/>
        <v>RA_512_159_4_202425</v>
      </c>
      <c r="AF8276" s="3">
        <v>202425</v>
      </c>
      <c r="AG8276" s="3" t="s">
        <v>193</v>
      </c>
      <c r="AH8276" s="3">
        <v>512</v>
      </c>
      <c r="AI8276" s="3">
        <v>159</v>
      </c>
      <c r="AJ8276" s="3" t="s">
        <v>219</v>
      </c>
      <c r="AK8276" s="3">
        <v>4</v>
      </c>
      <c r="AL8276" s="3">
        <v>-102244.766</v>
      </c>
    </row>
    <row r="8277" spans="31:38" x14ac:dyDescent="0.25">
      <c r="AE8277" s="3" t="str">
        <f t="shared" si="207"/>
        <v>RA_544_159_4_202425</v>
      </c>
      <c r="AF8277" s="3">
        <v>202425</v>
      </c>
      <c r="AG8277" s="3" t="s">
        <v>193</v>
      </c>
      <c r="AH8277" s="3">
        <v>544</v>
      </c>
      <c r="AI8277" s="3">
        <v>159</v>
      </c>
      <c r="AJ8277" s="3" t="s">
        <v>219</v>
      </c>
      <c r="AK8277" s="3">
        <v>4</v>
      </c>
      <c r="AL8277" s="3">
        <v>-285495.098</v>
      </c>
    </row>
    <row r="8278" spans="31:38" x14ac:dyDescent="0.25">
      <c r="AE8278" s="3" t="str">
        <f t="shared" si="207"/>
        <v>RA_514_159_4_202425</v>
      </c>
      <c r="AF8278" s="3">
        <v>202425</v>
      </c>
      <c r="AG8278" s="3" t="s">
        <v>193</v>
      </c>
      <c r="AH8278" s="3">
        <v>514</v>
      </c>
      <c r="AI8278" s="3">
        <v>159</v>
      </c>
      <c r="AJ8278" s="3" t="s">
        <v>219</v>
      </c>
      <c r="AK8278" s="3">
        <v>4</v>
      </c>
      <c r="AL8278" s="3">
        <v>-189952.326</v>
      </c>
    </row>
    <row r="8279" spans="31:38" x14ac:dyDescent="0.25">
      <c r="AE8279" s="3" t="str">
        <f t="shared" si="207"/>
        <v>RA_516_159_4_202425</v>
      </c>
      <c r="AF8279" s="3">
        <v>202425</v>
      </c>
      <c r="AG8279" s="3" t="s">
        <v>193</v>
      </c>
      <c r="AH8279" s="3">
        <v>516</v>
      </c>
      <c r="AI8279" s="3">
        <v>159</v>
      </c>
      <c r="AJ8279" s="3" t="s">
        <v>219</v>
      </c>
      <c r="AK8279" s="3">
        <v>4</v>
      </c>
      <c r="AL8279" s="3">
        <v>-161068.435</v>
      </c>
    </row>
    <row r="8280" spans="31:38" x14ac:dyDescent="0.25">
      <c r="AE8280" s="3" t="str">
        <f t="shared" si="207"/>
        <v>RA_518_159_4_202425</v>
      </c>
      <c r="AF8280" s="3">
        <v>202425</v>
      </c>
      <c r="AG8280" s="3" t="s">
        <v>193</v>
      </c>
      <c r="AH8280" s="3">
        <v>518</v>
      </c>
      <c r="AI8280" s="3">
        <v>159</v>
      </c>
      <c r="AJ8280" s="3" t="s">
        <v>219</v>
      </c>
      <c r="AK8280" s="3">
        <v>4</v>
      </c>
      <c r="AL8280" s="3">
        <v>-165800.48300000001</v>
      </c>
    </row>
    <row r="8281" spans="31:38" x14ac:dyDescent="0.25">
      <c r="AE8281" s="3" t="str">
        <f t="shared" si="207"/>
        <v>RA_520_159_4_202425</v>
      </c>
      <c r="AF8281" s="3">
        <v>202425</v>
      </c>
      <c r="AG8281" s="3" t="s">
        <v>193</v>
      </c>
      <c r="AH8281" s="3">
        <v>520</v>
      </c>
      <c r="AI8281" s="3">
        <v>159</v>
      </c>
      <c r="AJ8281" s="3" t="s">
        <v>219</v>
      </c>
      <c r="AK8281" s="3">
        <v>4</v>
      </c>
      <c r="AL8281" s="3">
        <v>-202163.486</v>
      </c>
    </row>
    <row r="8282" spans="31:38" x14ac:dyDescent="0.25">
      <c r="AE8282" s="3" t="str">
        <f t="shared" si="207"/>
        <v>RA_522_159_4_202425</v>
      </c>
      <c r="AF8282" s="3">
        <v>202425</v>
      </c>
      <c r="AG8282" s="3" t="s">
        <v>193</v>
      </c>
      <c r="AH8282" s="3">
        <v>522</v>
      </c>
      <c r="AI8282" s="3">
        <v>159</v>
      </c>
      <c r="AJ8282" s="3" t="s">
        <v>219</v>
      </c>
      <c r="AK8282" s="3">
        <v>4</v>
      </c>
      <c r="AL8282" s="3">
        <v>-184184.535</v>
      </c>
    </row>
    <row r="8283" spans="31:38" x14ac:dyDescent="0.25">
      <c r="AE8283" s="3" t="str">
        <f t="shared" si="207"/>
        <v>RA_524_159_4_202425</v>
      </c>
      <c r="AF8283" s="3">
        <v>202425</v>
      </c>
      <c r="AG8283" s="3" t="s">
        <v>193</v>
      </c>
      <c r="AH8283" s="3">
        <v>524</v>
      </c>
      <c r="AI8283" s="3">
        <v>159</v>
      </c>
      <c r="AJ8283" s="3" t="s">
        <v>219</v>
      </c>
      <c r="AK8283" s="3">
        <v>4</v>
      </c>
      <c r="AL8283" s="3">
        <v>-185884.57</v>
      </c>
    </row>
    <row r="8284" spans="31:38" x14ac:dyDescent="0.25">
      <c r="AE8284" s="3" t="str">
        <f t="shared" si="207"/>
        <v>RA_528_159_4_202425</v>
      </c>
      <c r="AF8284" s="3">
        <v>202425</v>
      </c>
      <c r="AG8284" s="3" t="s">
        <v>193</v>
      </c>
      <c r="AH8284" s="3">
        <v>528</v>
      </c>
      <c r="AI8284" s="3">
        <v>159</v>
      </c>
      <c r="AJ8284" s="3" t="s">
        <v>219</v>
      </c>
      <c r="AK8284" s="3">
        <v>4</v>
      </c>
      <c r="AL8284" s="3">
        <v>-173198.19399999999</v>
      </c>
    </row>
    <row r="8285" spans="31:38" x14ac:dyDescent="0.25">
      <c r="AE8285" s="3" t="str">
        <f t="shared" si="207"/>
        <v>RA_530_159_4_202425</v>
      </c>
      <c r="AF8285" s="3">
        <v>202425</v>
      </c>
      <c r="AG8285" s="3" t="s">
        <v>193</v>
      </c>
      <c r="AH8285" s="3">
        <v>530</v>
      </c>
      <c r="AI8285" s="3">
        <v>159</v>
      </c>
      <c r="AJ8285" s="3" t="s">
        <v>219</v>
      </c>
      <c r="AK8285" s="3">
        <v>4</v>
      </c>
      <c r="AL8285" s="3">
        <v>-281596.86900000001</v>
      </c>
    </row>
    <row r="8286" spans="31:38" x14ac:dyDescent="0.25">
      <c r="AE8286" s="3" t="str">
        <f t="shared" si="207"/>
        <v>RA_532_159_4_202425</v>
      </c>
      <c r="AF8286" s="3">
        <v>202425</v>
      </c>
      <c r="AG8286" s="3" t="s">
        <v>193</v>
      </c>
      <c r="AH8286" s="3">
        <v>532</v>
      </c>
      <c r="AI8286" s="3">
        <v>159</v>
      </c>
      <c r="AJ8286" s="3" t="s">
        <v>219</v>
      </c>
      <c r="AK8286" s="3">
        <v>4</v>
      </c>
      <c r="AL8286" s="3">
        <v>-346776.73599999998</v>
      </c>
    </row>
    <row r="8287" spans="31:38" x14ac:dyDescent="0.25">
      <c r="AE8287" s="3" t="str">
        <f t="shared" si="207"/>
        <v>RA_534_159_4_202425</v>
      </c>
      <c r="AF8287" s="3">
        <v>202425</v>
      </c>
      <c r="AG8287" s="3" t="s">
        <v>193</v>
      </c>
      <c r="AH8287" s="3">
        <v>534</v>
      </c>
      <c r="AI8287" s="3">
        <v>159</v>
      </c>
      <c r="AJ8287" s="3" t="s">
        <v>219</v>
      </c>
      <c r="AK8287" s="3">
        <v>4</v>
      </c>
      <c r="AL8287" s="3">
        <v>-233956.77299999999</v>
      </c>
    </row>
    <row r="8288" spans="31:38" x14ac:dyDescent="0.25">
      <c r="AE8288" s="3" t="str">
        <f t="shared" si="207"/>
        <v>RA_536_159_4_202425</v>
      </c>
      <c r="AF8288" s="3">
        <v>202425</v>
      </c>
      <c r="AG8288" s="3" t="s">
        <v>193</v>
      </c>
      <c r="AH8288" s="3">
        <v>536</v>
      </c>
      <c r="AI8288" s="3">
        <v>159</v>
      </c>
      <c r="AJ8288" s="3" t="s">
        <v>219</v>
      </c>
      <c r="AK8288" s="3">
        <v>4</v>
      </c>
      <c r="AL8288" s="3">
        <v>-205952.69200000001</v>
      </c>
    </row>
    <row r="8289" spans="31:38" x14ac:dyDescent="0.25">
      <c r="AE8289" s="3" t="str">
        <f t="shared" si="207"/>
        <v>RA_538_159_4_202425</v>
      </c>
      <c r="AF8289" s="3">
        <v>202425</v>
      </c>
      <c r="AG8289" s="3" t="s">
        <v>193</v>
      </c>
      <c r="AH8289" s="3">
        <v>538</v>
      </c>
      <c r="AI8289" s="3">
        <v>159</v>
      </c>
      <c r="AJ8289" s="3" t="s">
        <v>219</v>
      </c>
      <c r="AK8289" s="3">
        <v>4</v>
      </c>
      <c r="AL8289" s="3">
        <v>-161928.427</v>
      </c>
    </row>
    <row r="8290" spans="31:38" x14ac:dyDescent="0.25">
      <c r="AE8290" s="3" t="str">
        <f t="shared" si="207"/>
        <v>RA_526_159_4_202425</v>
      </c>
      <c r="AF8290" s="3">
        <v>202425</v>
      </c>
      <c r="AG8290" s="3" t="s">
        <v>193</v>
      </c>
      <c r="AH8290" s="3">
        <v>526</v>
      </c>
      <c r="AI8290" s="3">
        <v>159</v>
      </c>
      <c r="AJ8290" s="3" t="s">
        <v>219</v>
      </c>
      <c r="AK8290" s="3">
        <v>4</v>
      </c>
      <c r="AL8290" s="3">
        <v>-108075.375</v>
      </c>
    </row>
    <row r="8291" spans="31:38" x14ac:dyDescent="0.25">
      <c r="AE8291" s="3" t="str">
        <f t="shared" si="207"/>
        <v>RA_542_159_4_202425</v>
      </c>
      <c r="AF8291" s="3">
        <v>202425</v>
      </c>
      <c r="AG8291" s="3" t="s">
        <v>193</v>
      </c>
      <c r="AH8291" s="3">
        <v>542</v>
      </c>
      <c r="AI8291" s="3">
        <v>159</v>
      </c>
      <c r="AJ8291" s="3" t="s">
        <v>219</v>
      </c>
      <c r="AK8291" s="3">
        <v>4</v>
      </c>
      <c r="AL8291" s="3">
        <v>-102470.72199999999</v>
      </c>
    </row>
    <row r="8292" spans="31:38" x14ac:dyDescent="0.25">
      <c r="AE8292" s="3" t="str">
        <f t="shared" si="207"/>
        <v>RA_566_159_4_202526</v>
      </c>
      <c r="AF8292" s="3">
        <v>202526</v>
      </c>
      <c r="AG8292" s="3" t="s">
        <v>193</v>
      </c>
      <c r="AH8292" s="3">
        <v>566</v>
      </c>
      <c r="AI8292" s="3">
        <v>159</v>
      </c>
      <c r="AJ8292" s="3" t="s">
        <v>219</v>
      </c>
      <c r="AK8292" s="3">
        <v>4</v>
      </c>
      <c r="AL8292" s="3">
        <v>-15850.937</v>
      </c>
    </row>
    <row r="8293" spans="31:38" x14ac:dyDescent="0.25">
      <c r="AE8293" s="3" t="str">
        <f t="shared" si="207"/>
        <v>RA_545_159_4_202526</v>
      </c>
      <c r="AF8293" s="3">
        <v>202526</v>
      </c>
      <c r="AG8293" s="3" t="s">
        <v>193</v>
      </c>
      <c r="AH8293" s="3">
        <v>545</v>
      </c>
      <c r="AI8293" s="3">
        <v>159</v>
      </c>
      <c r="AJ8293" s="3" t="s">
        <v>219</v>
      </c>
      <c r="AK8293" s="3">
        <v>4</v>
      </c>
      <c r="AL8293" s="3">
        <v>-130413.60799999999</v>
      </c>
    </row>
    <row r="8294" spans="31:38" x14ac:dyDescent="0.25">
      <c r="AE8294" s="3" t="str">
        <f t="shared" si="207"/>
        <v>RA_548_159_4_202526</v>
      </c>
      <c r="AF8294" s="3">
        <v>202526</v>
      </c>
      <c r="AG8294" s="3" t="s">
        <v>193</v>
      </c>
      <c r="AH8294" s="3">
        <v>548</v>
      </c>
      <c r="AI8294" s="3">
        <v>159</v>
      </c>
      <c r="AJ8294" s="3" t="s">
        <v>219</v>
      </c>
      <c r="AK8294" s="3">
        <v>4</v>
      </c>
      <c r="AL8294" s="3">
        <v>-100636.912</v>
      </c>
    </row>
    <row r="8295" spans="31:38" x14ac:dyDescent="0.25">
      <c r="AE8295" s="3" t="str">
        <f t="shared" si="207"/>
        <v>RA_550_159_4_202526</v>
      </c>
      <c r="AF8295" s="3">
        <v>202526</v>
      </c>
      <c r="AG8295" s="3" t="s">
        <v>193</v>
      </c>
      <c r="AH8295" s="3">
        <v>550</v>
      </c>
      <c r="AI8295" s="3">
        <v>159</v>
      </c>
      <c r="AJ8295" s="3" t="s">
        <v>219</v>
      </c>
      <c r="AK8295" s="3">
        <v>4</v>
      </c>
      <c r="AL8295" s="3">
        <v>-272810.12099999998</v>
      </c>
    </row>
    <row r="8296" spans="31:38" x14ac:dyDescent="0.25">
      <c r="AE8296" s="3" t="str">
        <f t="shared" si="207"/>
        <v>RA_552_159_4_202526</v>
      </c>
      <c r="AF8296" s="3">
        <v>202526</v>
      </c>
      <c r="AG8296" s="3" t="s">
        <v>193</v>
      </c>
      <c r="AH8296" s="3">
        <v>552</v>
      </c>
      <c r="AI8296" s="3">
        <v>159</v>
      </c>
      <c r="AJ8296" s="3" t="s">
        <v>219</v>
      </c>
      <c r="AK8296" s="3">
        <v>4</v>
      </c>
      <c r="AL8296" s="3">
        <v>-537485.33400000003</v>
      </c>
    </row>
    <row r="8297" spans="31:38" x14ac:dyDescent="0.25">
      <c r="AE8297" s="3" t="str">
        <f t="shared" si="207"/>
        <v>RA_562_159_4_202526</v>
      </c>
      <c r="AF8297" s="3">
        <v>202526</v>
      </c>
      <c r="AG8297" s="3" t="s">
        <v>193</v>
      </c>
      <c r="AH8297" s="3">
        <v>562</v>
      </c>
      <c r="AI8297" s="3">
        <v>159</v>
      </c>
      <c r="AJ8297" s="3" t="s">
        <v>219</v>
      </c>
      <c r="AK8297" s="3">
        <v>4</v>
      </c>
      <c r="AL8297" s="3">
        <v>-7908.2039999999997</v>
      </c>
    </row>
    <row r="8298" spans="31:38" x14ac:dyDescent="0.25">
      <c r="AE8298" s="3" t="str">
        <f t="shared" si="207"/>
        <v>RA_564_159_4_202526</v>
      </c>
      <c r="AF8298" s="3">
        <v>202526</v>
      </c>
      <c r="AG8298" s="3" t="s">
        <v>193</v>
      </c>
      <c r="AH8298" s="3">
        <v>564</v>
      </c>
      <c r="AI8298" s="3">
        <v>159</v>
      </c>
      <c r="AJ8298" s="3" t="s">
        <v>219</v>
      </c>
      <c r="AK8298" s="3">
        <v>4</v>
      </c>
      <c r="AL8298" s="3">
        <v>-26103.634999999998</v>
      </c>
    </row>
    <row r="8299" spans="31:38" x14ac:dyDescent="0.25">
      <c r="AE8299" s="3" t="str">
        <f t="shared" si="207"/>
        <v>RA_546_159_4_202526</v>
      </c>
      <c r="AF8299" s="3">
        <v>202526</v>
      </c>
      <c r="AG8299" s="3" t="s">
        <v>193</v>
      </c>
      <c r="AH8299" s="3">
        <v>546</v>
      </c>
      <c r="AI8299" s="3">
        <v>159</v>
      </c>
      <c r="AJ8299" s="3" t="s">
        <v>219</v>
      </c>
      <c r="AK8299" s="3">
        <v>4</v>
      </c>
      <c r="AL8299" s="3">
        <v>-159185.22399999999</v>
      </c>
    </row>
    <row r="8300" spans="31:38" x14ac:dyDescent="0.25">
      <c r="AE8300" s="3" t="str">
        <f t="shared" si="207"/>
        <v>RA_568_159_4_202526</v>
      </c>
      <c r="AF8300" s="3">
        <v>202526</v>
      </c>
      <c r="AG8300" s="3" t="s">
        <v>193</v>
      </c>
      <c r="AH8300" s="3">
        <v>568</v>
      </c>
      <c r="AI8300" s="3">
        <v>159</v>
      </c>
      <c r="AJ8300" s="3" t="s">
        <v>219</v>
      </c>
      <c r="AK8300" s="3">
        <v>4</v>
      </c>
      <c r="AL8300" s="3">
        <v>-62470.224000000002</v>
      </c>
    </row>
    <row r="8301" spans="31:38" x14ac:dyDescent="0.25">
      <c r="AE8301" s="3" t="str">
        <f t="shared" si="207"/>
        <v>RA_572_159_4_202526</v>
      </c>
      <c r="AF8301" s="3">
        <v>202526</v>
      </c>
      <c r="AG8301" s="3" t="s">
        <v>193</v>
      </c>
      <c r="AH8301" s="3">
        <v>572</v>
      </c>
      <c r="AI8301" s="3">
        <v>159</v>
      </c>
      <c r="AJ8301" s="3" t="s">
        <v>219</v>
      </c>
      <c r="AK8301" s="3">
        <v>4</v>
      </c>
      <c r="AL8301" s="3">
        <v>0</v>
      </c>
    </row>
    <row r="8302" spans="31:38" x14ac:dyDescent="0.25">
      <c r="AE8302" s="3" t="str">
        <f t="shared" si="207"/>
        <v>RA_574_159_4_202526</v>
      </c>
      <c r="AF8302" s="3">
        <v>202526</v>
      </c>
      <c r="AG8302" s="3" t="s">
        <v>193</v>
      </c>
      <c r="AH8302" s="3">
        <v>574</v>
      </c>
      <c r="AI8302" s="3">
        <v>159</v>
      </c>
      <c r="AJ8302" s="3" t="s">
        <v>219</v>
      </c>
      <c r="AK8302" s="3">
        <v>4</v>
      </c>
      <c r="AL8302" s="3">
        <v>0</v>
      </c>
    </row>
    <row r="8303" spans="31:38" x14ac:dyDescent="0.25">
      <c r="AE8303" s="3" t="str">
        <f t="shared" si="207"/>
        <v>RA_576_159_4_202526</v>
      </c>
      <c r="AF8303" s="3">
        <v>202526</v>
      </c>
      <c r="AG8303" s="3" t="s">
        <v>193</v>
      </c>
      <c r="AH8303" s="3">
        <v>576</v>
      </c>
      <c r="AI8303" s="3">
        <v>159</v>
      </c>
      <c r="AJ8303" s="3" t="s">
        <v>219</v>
      </c>
      <c r="AK8303" s="3">
        <v>4</v>
      </c>
      <c r="AL8303" s="3">
        <v>0</v>
      </c>
    </row>
    <row r="8304" spans="31:38" x14ac:dyDescent="0.25">
      <c r="AE8304" s="3" t="str">
        <f t="shared" si="207"/>
        <v>RA_582_159_4_202526</v>
      </c>
      <c r="AF8304" s="3">
        <v>202526</v>
      </c>
      <c r="AG8304" s="3" t="s">
        <v>193</v>
      </c>
      <c r="AH8304" s="3">
        <v>582</v>
      </c>
      <c r="AI8304" s="3">
        <v>159</v>
      </c>
      <c r="AJ8304" s="3" t="s">
        <v>219</v>
      </c>
      <c r="AK8304" s="3">
        <v>4</v>
      </c>
      <c r="AL8304" s="3">
        <v>0</v>
      </c>
    </row>
    <row r="8305" spans="31:38" x14ac:dyDescent="0.25">
      <c r="AE8305" s="3" t="str">
        <f t="shared" si="207"/>
        <v>RA_586_159_4_202526</v>
      </c>
      <c r="AF8305" s="3">
        <v>202526</v>
      </c>
      <c r="AG8305" s="3" t="s">
        <v>193</v>
      </c>
      <c r="AH8305" s="3">
        <v>586</v>
      </c>
      <c r="AI8305" s="3">
        <v>159</v>
      </c>
      <c r="AJ8305" s="3" t="s">
        <v>219</v>
      </c>
      <c r="AK8305" s="3">
        <v>4</v>
      </c>
      <c r="AL8305" s="3">
        <v>0</v>
      </c>
    </row>
    <row r="8306" spans="31:38" x14ac:dyDescent="0.25">
      <c r="AE8306" s="3" t="str">
        <f t="shared" si="207"/>
        <v>RA_512_159_4_202526</v>
      </c>
      <c r="AF8306" s="3">
        <v>202526</v>
      </c>
      <c r="AG8306" s="3" t="s">
        <v>193</v>
      </c>
      <c r="AH8306" s="3">
        <v>512</v>
      </c>
      <c r="AI8306" s="3">
        <v>159</v>
      </c>
      <c r="AJ8306" s="3" t="s">
        <v>219</v>
      </c>
      <c r="AK8306" s="3">
        <v>4</v>
      </c>
      <c r="AL8306" s="3">
        <v>-110784.261</v>
      </c>
    </row>
    <row r="8307" spans="31:38" x14ac:dyDescent="0.25">
      <c r="AE8307" s="3" t="str">
        <f t="shared" si="207"/>
        <v>RA_584_159_4_202526</v>
      </c>
      <c r="AF8307" s="3">
        <v>202526</v>
      </c>
      <c r="AG8307" s="3" t="s">
        <v>193</v>
      </c>
      <c r="AH8307" s="3">
        <v>584</v>
      </c>
      <c r="AI8307" s="3">
        <v>159</v>
      </c>
      <c r="AJ8307" s="3" t="s">
        <v>219</v>
      </c>
      <c r="AK8307" s="3">
        <v>4</v>
      </c>
      <c r="AL8307" s="3">
        <v>0</v>
      </c>
    </row>
    <row r="8308" spans="31:38" x14ac:dyDescent="0.25">
      <c r="AE8308" s="3" t="str">
        <f t="shared" si="207"/>
        <v>RA_514_159_4_202526</v>
      </c>
      <c r="AF8308" s="3">
        <v>202526</v>
      </c>
      <c r="AG8308" s="3" t="s">
        <v>193</v>
      </c>
      <c r="AH8308" s="3">
        <v>514</v>
      </c>
      <c r="AI8308" s="3">
        <v>159</v>
      </c>
      <c r="AJ8308" s="3" t="s">
        <v>219</v>
      </c>
      <c r="AK8308" s="3">
        <v>4</v>
      </c>
      <c r="AL8308" s="3">
        <v>-204869.15599999999</v>
      </c>
    </row>
    <row r="8309" spans="31:38" x14ac:dyDescent="0.25">
      <c r="AE8309" s="3" t="str">
        <f t="shared" si="207"/>
        <v>RA_516_159_4_202526</v>
      </c>
      <c r="AF8309" s="3">
        <v>202526</v>
      </c>
      <c r="AG8309" s="3" t="s">
        <v>193</v>
      </c>
      <c r="AH8309" s="3">
        <v>516</v>
      </c>
      <c r="AI8309" s="3">
        <v>159</v>
      </c>
      <c r="AJ8309" s="3" t="s">
        <v>219</v>
      </c>
      <c r="AK8309" s="3">
        <v>4</v>
      </c>
      <c r="AL8309" s="3">
        <v>-177075.549</v>
      </c>
    </row>
    <row r="8310" spans="31:38" x14ac:dyDescent="0.25">
      <c r="AE8310" s="3" t="str">
        <f t="shared" si="207"/>
        <v>RA_518_159_4_202526</v>
      </c>
      <c r="AF8310" s="3">
        <v>202526</v>
      </c>
      <c r="AG8310" s="3" t="s">
        <v>193</v>
      </c>
      <c r="AH8310" s="3">
        <v>518</v>
      </c>
      <c r="AI8310" s="3">
        <v>159</v>
      </c>
      <c r="AJ8310" s="3" t="s">
        <v>219</v>
      </c>
      <c r="AK8310" s="3">
        <v>4</v>
      </c>
      <c r="AL8310" s="3">
        <v>-180486.38</v>
      </c>
    </row>
    <row r="8311" spans="31:38" x14ac:dyDescent="0.25">
      <c r="AE8311" s="3" t="str">
        <f t="shared" si="207"/>
        <v>RA_520_159_4_202526</v>
      </c>
      <c r="AF8311" s="3">
        <v>202526</v>
      </c>
      <c r="AG8311" s="3" t="s">
        <v>193</v>
      </c>
      <c r="AH8311" s="3">
        <v>520</v>
      </c>
      <c r="AI8311" s="3">
        <v>159</v>
      </c>
      <c r="AJ8311" s="3" t="s">
        <v>219</v>
      </c>
      <c r="AK8311" s="3">
        <v>4</v>
      </c>
      <c r="AL8311" s="3">
        <v>-220185.37599999999</v>
      </c>
    </row>
    <row r="8312" spans="31:38" x14ac:dyDescent="0.25">
      <c r="AE8312" s="3" t="str">
        <f t="shared" si="207"/>
        <v>RA_522_159_4_202526</v>
      </c>
      <c r="AF8312" s="3">
        <v>202526</v>
      </c>
      <c r="AG8312" s="3" t="s">
        <v>193</v>
      </c>
      <c r="AH8312" s="3">
        <v>522</v>
      </c>
      <c r="AI8312" s="3">
        <v>159</v>
      </c>
      <c r="AJ8312" s="3" t="s">
        <v>219</v>
      </c>
      <c r="AK8312" s="3">
        <v>4</v>
      </c>
      <c r="AL8312" s="3">
        <v>-201124.231</v>
      </c>
    </row>
    <row r="8313" spans="31:38" x14ac:dyDescent="0.25">
      <c r="AE8313" s="3" t="str">
        <f t="shared" si="207"/>
        <v>RA_524_159_4_202526</v>
      </c>
      <c r="AF8313" s="3">
        <v>202526</v>
      </c>
      <c r="AG8313" s="3" t="s">
        <v>193</v>
      </c>
      <c r="AH8313" s="3">
        <v>524</v>
      </c>
      <c r="AI8313" s="3">
        <v>159</v>
      </c>
      <c r="AJ8313" s="3" t="s">
        <v>219</v>
      </c>
      <c r="AK8313" s="3">
        <v>4</v>
      </c>
      <c r="AL8313" s="3">
        <v>-201902.625</v>
      </c>
    </row>
    <row r="8314" spans="31:38" x14ac:dyDescent="0.25">
      <c r="AE8314" s="3" t="str">
        <f t="shared" si="207"/>
        <v>RA_526_159_4_202526</v>
      </c>
      <c r="AF8314" s="3">
        <v>202526</v>
      </c>
      <c r="AG8314" s="3" t="s">
        <v>193</v>
      </c>
      <c r="AH8314" s="3">
        <v>526</v>
      </c>
      <c r="AI8314" s="3">
        <v>159</v>
      </c>
      <c r="AJ8314" s="3" t="s">
        <v>219</v>
      </c>
      <c r="AK8314" s="3">
        <v>4</v>
      </c>
      <c r="AL8314" s="3">
        <v>-116717.656</v>
      </c>
    </row>
    <row r="8315" spans="31:38" x14ac:dyDescent="0.25">
      <c r="AE8315" s="3" t="str">
        <f t="shared" si="207"/>
        <v>RA_528_159_4_202526</v>
      </c>
      <c r="AF8315" s="3">
        <v>202526</v>
      </c>
      <c r="AG8315" s="3" t="s">
        <v>193</v>
      </c>
      <c r="AH8315" s="3">
        <v>528</v>
      </c>
      <c r="AI8315" s="3">
        <v>159</v>
      </c>
      <c r="AJ8315" s="3" t="s">
        <v>219</v>
      </c>
      <c r="AK8315" s="3">
        <v>4</v>
      </c>
      <c r="AL8315" s="3">
        <v>-188214.26699999999</v>
      </c>
    </row>
    <row r="8316" spans="31:38" x14ac:dyDescent="0.25">
      <c r="AE8316" s="3" t="str">
        <f t="shared" si="207"/>
        <v>RA_532_159_4_202526</v>
      </c>
      <c r="AF8316" s="3">
        <v>202526</v>
      </c>
      <c r="AG8316" s="3" t="s">
        <v>193</v>
      </c>
      <c r="AH8316" s="3">
        <v>532</v>
      </c>
      <c r="AI8316" s="3">
        <v>159</v>
      </c>
      <c r="AJ8316" s="3" t="s">
        <v>219</v>
      </c>
      <c r="AK8316" s="3">
        <v>4</v>
      </c>
      <c r="AL8316" s="3">
        <v>-379218.31400000001</v>
      </c>
    </row>
    <row r="8317" spans="31:38" x14ac:dyDescent="0.25">
      <c r="AE8317" s="3" t="str">
        <f t="shared" si="207"/>
        <v>RA_534_159_4_202526</v>
      </c>
      <c r="AF8317" s="3">
        <v>202526</v>
      </c>
      <c r="AG8317" s="3" t="s">
        <v>193</v>
      </c>
      <c r="AH8317" s="3">
        <v>534</v>
      </c>
      <c r="AI8317" s="3">
        <v>159</v>
      </c>
      <c r="AJ8317" s="3" t="s">
        <v>219</v>
      </c>
      <c r="AK8317" s="3">
        <v>4</v>
      </c>
      <c r="AL8317" s="3">
        <v>-254882.03</v>
      </c>
    </row>
    <row r="8318" spans="31:38" x14ac:dyDescent="0.25">
      <c r="AE8318" s="3" t="str">
        <f t="shared" si="207"/>
        <v>RA_536_159_4_202526</v>
      </c>
      <c r="AF8318" s="3">
        <v>202526</v>
      </c>
      <c r="AG8318" s="3" t="s">
        <v>193</v>
      </c>
      <c r="AH8318" s="3">
        <v>536</v>
      </c>
      <c r="AI8318" s="3">
        <v>159</v>
      </c>
      <c r="AJ8318" s="3" t="s">
        <v>219</v>
      </c>
      <c r="AK8318" s="3">
        <v>4</v>
      </c>
      <c r="AL8318" s="3">
        <v>-223939.59599999999</v>
      </c>
    </row>
    <row r="8319" spans="31:38" x14ac:dyDescent="0.25">
      <c r="AE8319" s="3" t="str">
        <f t="shared" si="207"/>
        <v>RA_538_159_4_202526</v>
      </c>
      <c r="AF8319" s="3">
        <v>202526</v>
      </c>
      <c r="AG8319" s="3" t="s">
        <v>193</v>
      </c>
      <c r="AH8319" s="3">
        <v>538</v>
      </c>
      <c r="AI8319" s="3">
        <v>159</v>
      </c>
      <c r="AJ8319" s="3" t="s">
        <v>219</v>
      </c>
      <c r="AK8319" s="3">
        <v>4</v>
      </c>
      <c r="AL8319" s="3">
        <v>-176793.41699999999</v>
      </c>
    </row>
    <row r="8320" spans="31:38" x14ac:dyDescent="0.25">
      <c r="AE8320" s="3" t="str">
        <f t="shared" si="207"/>
        <v>RA_540_159_4_202526</v>
      </c>
      <c r="AF8320" s="3">
        <v>202526</v>
      </c>
      <c r="AG8320" s="3" t="s">
        <v>193</v>
      </c>
      <c r="AH8320" s="3">
        <v>540</v>
      </c>
      <c r="AI8320" s="3">
        <v>159</v>
      </c>
      <c r="AJ8320" s="3" t="s">
        <v>219</v>
      </c>
      <c r="AK8320" s="3">
        <v>4</v>
      </c>
      <c r="AL8320" s="3">
        <v>-435494.91600000003</v>
      </c>
    </row>
    <row r="8321" spans="31:38" x14ac:dyDescent="0.25">
      <c r="AE8321" s="3" t="str">
        <f t="shared" si="207"/>
        <v>RA_542_159_4_202526</v>
      </c>
      <c r="AF8321" s="3">
        <v>202526</v>
      </c>
      <c r="AG8321" s="3" t="s">
        <v>193</v>
      </c>
      <c r="AH8321" s="3">
        <v>542</v>
      </c>
      <c r="AI8321" s="3">
        <v>159</v>
      </c>
      <c r="AJ8321" s="3" t="s">
        <v>219</v>
      </c>
      <c r="AK8321" s="3">
        <v>4</v>
      </c>
      <c r="AL8321" s="3">
        <v>-112548.126</v>
      </c>
    </row>
    <row r="8322" spans="31:38" x14ac:dyDescent="0.25">
      <c r="AE8322" s="3" t="str">
        <f t="shared" si="207"/>
        <v>RA_530_159_4_202526</v>
      </c>
      <c r="AF8322" s="3">
        <v>202526</v>
      </c>
      <c r="AG8322" s="3" t="s">
        <v>193</v>
      </c>
      <c r="AH8322" s="3">
        <v>530</v>
      </c>
      <c r="AI8322" s="3">
        <v>159</v>
      </c>
      <c r="AJ8322" s="3" t="s">
        <v>219</v>
      </c>
      <c r="AK8322" s="3">
        <v>4</v>
      </c>
      <c r="AL8322" s="3">
        <v>-307213.46899999998</v>
      </c>
    </row>
    <row r="8323" spans="31:38" x14ac:dyDescent="0.25">
      <c r="AE8323" s="3" t="str">
        <f t="shared" si="207"/>
        <v>RA_544_159_4_202526</v>
      </c>
      <c r="AF8323" s="3">
        <v>202526</v>
      </c>
      <c r="AG8323" s="3" t="s">
        <v>193</v>
      </c>
      <c r="AH8323" s="3">
        <v>544</v>
      </c>
      <c r="AI8323" s="3">
        <v>159</v>
      </c>
      <c r="AJ8323" s="3" t="s">
        <v>219</v>
      </c>
      <c r="AK8323" s="3">
        <v>4</v>
      </c>
      <c r="AL8323" s="3">
        <v>-311233.99</v>
      </c>
    </row>
    <row r="8324" spans="31:38" x14ac:dyDescent="0.25">
      <c r="AE8324" s="3" t="str">
        <f t="shared" ref="AE8324:AE8387" si="208">AG8324&amp;"_"&amp;AH8324&amp;"_"&amp;AI8324&amp;"_"&amp;AK8324&amp;"_"&amp;AF8324</f>
        <v>RA_582_160_4_202425</v>
      </c>
      <c r="AF8324" s="3">
        <v>202425</v>
      </c>
      <c r="AG8324" s="3" t="s">
        <v>193</v>
      </c>
      <c r="AH8324" s="3">
        <v>582</v>
      </c>
      <c r="AI8324" s="3">
        <v>160</v>
      </c>
      <c r="AJ8324" s="3" t="s">
        <v>218</v>
      </c>
      <c r="AK8324" s="3">
        <v>4</v>
      </c>
      <c r="AL8324" s="3">
        <v>0</v>
      </c>
    </row>
    <row r="8325" spans="31:38" x14ac:dyDescent="0.25">
      <c r="AE8325" s="3" t="str">
        <f t="shared" si="208"/>
        <v>RA_546_160_4_202425</v>
      </c>
      <c r="AF8325" s="3">
        <v>202425</v>
      </c>
      <c r="AG8325" s="3" t="s">
        <v>193</v>
      </c>
      <c r="AH8325" s="3">
        <v>546</v>
      </c>
      <c r="AI8325" s="3">
        <v>160</v>
      </c>
      <c r="AJ8325" s="3" t="s">
        <v>218</v>
      </c>
      <c r="AK8325" s="3">
        <v>4</v>
      </c>
      <c r="AL8325" s="3">
        <v>-33296.784</v>
      </c>
    </row>
    <row r="8326" spans="31:38" x14ac:dyDescent="0.25">
      <c r="AE8326" s="3" t="str">
        <f t="shared" si="208"/>
        <v>RA_548_160_4_202425</v>
      </c>
      <c r="AF8326" s="3">
        <v>202425</v>
      </c>
      <c r="AG8326" s="3" t="s">
        <v>193</v>
      </c>
      <c r="AH8326" s="3">
        <v>548</v>
      </c>
      <c r="AI8326" s="3">
        <v>160</v>
      </c>
      <c r="AJ8326" s="3" t="s">
        <v>218</v>
      </c>
      <c r="AK8326" s="3">
        <v>4</v>
      </c>
      <c r="AL8326" s="3">
        <v>-34870.847999999998</v>
      </c>
    </row>
    <row r="8327" spans="31:38" x14ac:dyDescent="0.25">
      <c r="AE8327" s="3" t="str">
        <f t="shared" si="208"/>
        <v>RA_550_160_4_202425</v>
      </c>
      <c r="AF8327" s="3">
        <v>202425</v>
      </c>
      <c r="AG8327" s="3" t="s">
        <v>193</v>
      </c>
      <c r="AH8327" s="3">
        <v>550</v>
      </c>
      <c r="AI8327" s="3">
        <v>160</v>
      </c>
      <c r="AJ8327" s="3" t="s">
        <v>218</v>
      </c>
      <c r="AK8327" s="3">
        <v>4</v>
      </c>
      <c r="AL8327" s="3">
        <v>-56601.542000000001</v>
      </c>
    </row>
    <row r="8328" spans="31:38" x14ac:dyDescent="0.25">
      <c r="AE8328" s="3" t="str">
        <f t="shared" si="208"/>
        <v>RA_552_160_4_202425</v>
      </c>
      <c r="AF8328" s="3">
        <v>202425</v>
      </c>
      <c r="AG8328" s="3" t="s">
        <v>193</v>
      </c>
      <c r="AH8328" s="3">
        <v>552</v>
      </c>
      <c r="AI8328" s="3">
        <v>160</v>
      </c>
      <c r="AJ8328" s="3" t="s">
        <v>218</v>
      </c>
      <c r="AK8328" s="3">
        <v>4</v>
      </c>
      <c r="AL8328" s="3">
        <v>-134523.84299999999</v>
      </c>
    </row>
    <row r="8329" spans="31:38" x14ac:dyDescent="0.25">
      <c r="AE8329" s="3" t="str">
        <f t="shared" si="208"/>
        <v>RA_562_160_4_202425</v>
      </c>
      <c r="AF8329" s="3">
        <v>202425</v>
      </c>
      <c r="AG8329" s="3" t="s">
        <v>193</v>
      </c>
      <c r="AH8329" s="3">
        <v>562</v>
      </c>
      <c r="AI8329" s="3">
        <v>160</v>
      </c>
      <c r="AJ8329" s="3" t="s">
        <v>218</v>
      </c>
      <c r="AK8329" s="3">
        <v>4</v>
      </c>
      <c r="AL8329" s="3">
        <v>-192.10474874512889</v>
      </c>
    </row>
    <row r="8330" spans="31:38" x14ac:dyDescent="0.25">
      <c r="AE8330" s="3" t="str">
        <f t="shared" si="208"/>
        <v>RA_564_160_4_202425</v>
      </c>
      <c r="AF8330" s="3">
        <v>202425</v>
      </c>
      <c r="AG8330" s="3" t="s">
        <v>193</v>
      </c>
      <c r="AH8330" s="3">
        <v>564</v>
      </c>
      <c r="AI8330" s="3">
        <v>160</v>
      </c>
      <c r="AJ8330" s="3" t="s">
        <v>218</v>
      </c>
      <c r="AK8330" s="3">
        <v>4</v>
      </c>
      <c r="AL8330" s="3">
        <v>-212.73134990252831</v>
      </c>
    </row>
    <row r="8331" spans="31:38" x14ac:dyDescent="0.25">
      <c r="AE8331" s="3" t="str">
        <f t="shared" si="208"/>
        <v>RA_566_160_4_202425</v>
      </c>
      <c r="AF8331" s="3">
        <v>202425</v>
      </c>
      <c r="AG8331" s="3" t="s">
        <v>193</v>
      </c>
      <c r="AH8331" s="3">
        <v>566</v>
      </c>
      <c r="AI8331" s="3">
        <v>160</v>
      </c>
      <c r="AJ8331" s="3" t="s">
        <v>218</v>
      </c>
      <c r="AK8331" s="3">
        <v>4</v>
      </c>
      <c r="AL8331" s="3">
        <v>-251.45264610704331</v>
      </c>
    </row>
    <row r="8332" spans="31:38" x14ac:dyDescent="0.25">
      <c r="AE8332" s="3" t="str">
        <f t="shared" si="208"/>
        <v>RA_568_160_4_202425</v>
      </c>
      <c r="AF8332" s="3">
        <v>202425</v>
      </c>
      <c r="AG8332" s="3" t="s">
        <v>193</v>
      </c>
      <c r="AH8332" s="3">
        <v>568</v>
      </c>
      <c r="AI8332" s="3">
        <v>160</v>
      </c>
      <c r="AJ8332" s="3" t="s">
        <v>218</v>
      </c>
      <c r="AK8332" s="3">
        <v>4</v>
      </c>
      <c r="AL8332" s="3">
        <v>-482.71100000000001</v>
      </c>
    </row>
    <row r="8333" spans="31:38" x14ac:dyDescent="0.25">
      <c r="AE8333" s="3" t="str">
        <f t="shared" si="208"/>
        <v>RA_572_160_4_202425</v>
      </c>
      <c r="AF8333" s="3">
        <v>202425</v>
      </c>
      <c r="AG8333" s="3" t="s">
        <v>193</v>
      </c>
      <c r="AH8333" s="3">
        <v>572</v>
      </c>
      <c r="AI8333" s="3">
        <v>160</v>
      </c>
      <c r="AJ8333" s="3" t="s">
        <v>218</v>
      </c>
      <c r="AK8333" s="3">
        <v>4</v>
      </c>
      <c r="AL8333" s="3">
        <v>0</v>
      </c>
    </row>
    <row r="8334" spans="31:38" x14ac:dyDescent="0.25">
      <c r="AE8334" s="3" t="str">
        <f t="shared" si="208"/>
        <v>RA_576_160_4_202425</v>
      </c>
      <c r="AF8334" s="3">
        <v>202425</v>
      </c>
      <c r="AG8334" s="3" t="s">
        <v>193</v>
      </c>
      <c r="AH8334" s="3">
        <v>576</v>
      </c>
      <c r="AI8334" s="3">
        <v>160</v>
      </c>
      <c r="AJ8334" s="3" t="s">
        <v>218</v>
      </c>
      <c r="AK8334" s="3">
        <v>4</v>
      </c>
      <c r="AL8334" s="3">
        <v>0</v>
      </c>
    </row>
    <row r="8335" spans="31:38" x14ac:dyDescent="0.25">
      <c r="AE8335" s="3" t="str">
        <f t="shared" si="208"/>
        <v>RA_584_160_4_202425</v>
      </c>
      <c r="AF8335" s="3">
        <v>202425</v>
      </c>
      <c r="AG8335" s="3" t="s">
        <v>193</v>
      </c>
      <c r="AH8335" s="3">
        <v>584</v>
      </c>
      <c r="AI8335" s="3">
        <v>160</v>
      </c>
      <c r="AJ8335" s="3" t="s">
        <v>218</v>
      </c>
      <c r="AK8335" s="3">
        <v>4</v>
      </c>
      <c r="AL8335" s="3">
        <v>0</v>
      </c>
    </row>
    <row r="8336" spans="31:38" x14ac:dyDescent="0.25">
      <c r="AE8336" s="3" t="str">
        <f t="shared" si="208"/>
        <v>RA_544_160_4_202425</v>
      </c>
      <c r="AF8336" s="3">
        <v>202425</v>
      </c>
      <c r="AG8336" s="3" t="s">
        <v>193</v>
      </c>
      <c r="AH8336" s="3">
        <v>544</v>
      </c>
      <c r="AI8336" s="3">
        <v>160</v>
      </c>
      <c r="AJ8336" s="3" t="s">
        <v>218</v>
      </c>
      <c r="AK8336" s="3">
        <v>4</v>
      </c>
      <c r="AL8336" s="3">
        <v>-63368.887000000002</v>
      </c>
    </row>
    <row r="8337" spans="31:38" x14ac:dyDescent="0.25">
      <c r="AE8337" s="3" t="str">
        <f t="shared" si="208"/>
        <v>RA_542_160_4_202425</v>
      </c>
      <c r="AF8337" s="3">
        <v>202425</v>
      </c>
      <c r="AG8337" s="3" t="s">
        <v>193</v>
      </c>
      <c r="AH8337" s="3">
        <v>542</v>
      </c>
      <c r="AI8337" s="3">
        <v>160</v>
      </c>
      <c r="AJ8337" s="3" t="s">
        <v>218</v>
      </c>
      <c r="AK8337" s="3">
        <v>4</v>
      </c>
      <c r="AL8337" s="3">
        <v>-21020.893</v>
      </c>
    </row>
    <row r="8338" spans="31:38" x14ac:dyDescent="0.25">
      <c r="AE8338" s="3" t="str">
        <f t="shared" si="208"/>
        <v>RA_574_160_4_202425</v>
      </c>
      <c r="AF8338" s="3">
        <v>202425</v>
      </c>
      <c r="AG8338" s="3" t="s">
        <v>193</v>
      </c>
      <c r="AH8338" s="3">
        <v>574</v>
      </c>
      <c r="AI8338" s="3">
        <v>160</v>
      </c>
      <c r="AJ8338" s="3" t="s">
        <v>218</v>
      </c>
      <c r="AK8338" s="3">
        <v>4</v>
      </c>
      <c r="AL8338" s="3">
        <v>0</v>
      </c>
    </row>
    <row r="8339" spans="31:38" x14ac:dyDescent="0.25">
      <c r="AE8339" s="3" t="str">
        <f t="shared" si="208"/>
        <v>RA_522_160_4_202425</v>
      </c>
      <c r="AF8339" s="3">
        <v>202425</v>
      </c>
      <c r="AG8339" s="3" t="s">
        <v>193</v>
      </c>
      <c r="AH8339" s="3">
        <v>522</v>
      </c>
      <c r="AI8339" s="3">
        <v>160</v>
      </c>
      <c r="AJ8339" s="3" t="s">
        <v>218</v>
      </c>
      <c r="AK8339" s="3">
        <v>4</v>
      </c>
      <c r="AL8339" s="3">
        <v>-48680.035000000003</v>
      </c>
    </row>
    <row r="8340" spans="31:38" x14ac:dyDescent="0.25">
      <c r="AE8340" s="3" t="str">
        <f t="shared" si="208"/>
        <v>RA_512_160_4_202425</v>
      </c>
      <c r="AF8340" s="3">
        <v>202425</v>
      </c>
      <c r="AG8340" s="3" t="s">
        <v>193</v>
      </c>
      <c r="AH8340" s="3">
        <v>512</v>
      </c>
      <c r="AI8340" s="3">
        <v>160</v>
      </c>
      <c r="AJ8340" s="3" t="s">
        <v>218</v>
      </c>
      <c r="AK8340" s="3">
        <v>4</v>
      </c>
      <c r="AL8340" s="3">
        <v>-25341.304</v>
      </c>
    </row>
    <row r="8341" spans="31:38" x14ac:dyDescent="0.25">
      <c r="AE8341" s="3" t="str">
        <f t="shared" si="208"/>
        <v>RA_545_160_4_202425</v>
      </c>
      <c r="AF8341" s="3">
        <v>202425</v>
      </c>
      <c r="AG8341" s="3" t="s">
        <v>193</v>
      </c>
      <c r="AH8341" s="3">
        <v>545</v>
      </c>
      <c r="AI8341" s="3">
        <v>160</v>
      </c>
      <c r="AJ8341" s="3" t="s">
        <v>218</v>
      </c>
      <c r="AK8341" s="3">
        <v>4</v>
      </c>
      <c r="AL8341" s="3">
        <v>-24380.558000000001</v>
      </c>
    </row>
    <row r="8342" spans="31:38" x14ac:dyDescent="0.25">
      <c r="AE8342" s="3" t="str">
        <f t="shared" si="208"/>
        <v>RA_586_160_4_202425</v>
      </c>
      <c r="AF8342" s="3">
        <v>202425</v>
      </c>
      <c r="AG8342" s="3" t="s">
        <v>193</v>
      </c>
      <c r="AH8342" s="3">
        <v>586</v>
      </c>
      <c r="AI8342" s="3">
        <v>160</v>
      </c>
      <c r="AJ8342" s="3" t="s">
        <v>218</v>
      </c>
      <c r="AK8342" s="3">
        <v>4</v>
      </c>
      <c r="AL8342" s="3">
        <v>0</v>
      </c>
    </row>
    <row r="8343" spans="31:38" x14ac:dyDescent="0.25">
      <c r="AE8343" s="3" t="str">
        <f t="shared" si="208"/>
        <v>RA_516_160_4_202425</v>
      </c>
      <c r="AF8343" s="3">
        <v>202425</v>
      </c>
      <c r="AG8343" s="3" t="s">
        <v>193</v>
      </c>
      <c r="AH8343" s="3">
        <v>516</v>
      </c>
      <c r="AI8343" s="3">
        <v>160</v>
      </c>
      <c r="AJ8343" s="3" t="s">
        <v>218</v>
      </c>
      <c r="AK8343" s="3">
        <v>4</v>
      </c>
      <c r="AL8343" s="3">
        <v>-42457.612000000001</v>
      </c>
    </row>
    <row r="8344" spans="31:38" x14ac:dyDescent="0.25">
      <c r="AE8344" s="3" t="str">
        <f t="shared" si="208"/>
        <v>RA_520_160_4_202425</v>
      </c>
      <c r="AF8344" s="3">
        <v>202425</v>
      </c>
      <c r="AG8344" s="3" t="s">
        <v>193</v>
      </c>
      <c r="AH8344" s="3">
        <v>520</v>
      </c>
      <c r="AI8344" s="3">
        <v>160</v>
      </c>
      <c r="AJ8344" s="3" t="s">
        <v>218</v>
      </c>
      <c r="AK8344" s="3">
        <v>4</v>
      </c>
      <c r="AL8344" s="3">
        <v>-56363.733999999997</v>
      </c>
    </row>
    <row r="8345" spans="31:38" x14ac:dyDescent="0.25">
      <c r="AE8345" s="3" t="str">
        <f t="shared" si="208"/>
        <v>RA_514_160_4_202425</v>
      </c>
      <c r="AF8345" s="3">
        <v>202425</v>
      </c>
      <c r="AG8345" s="3" t="s">
        <v>193</v>
      </c>
      <c r="AH8345" s="3">
        <v>514</v>
      </c>
      <c r="AI8345" s="3">
        <v>160</v>
      </c>
      <c r="AJ8345" s="3" t="s">
        <v>218</v>
      </c>
      <c r="AK8345" s="3">
        <v>4</v>
      </c>
      <c r="AL8345" s="3">
        <v>-43364.453999999998</v>
      </c>
    </row>
    <row r="8346" spans="31:38" x14ac:dyDescent="0.25">
      <c r="AE8346" s="3" t="str">
        <f t="shared" si="208"/>
        <v>RA_524_160_4_202425</v>
      </c>
      <c r="AF8346" s="3">
        <v>202425</v>
      </c>
      <c r="AG8346" s="3" t="s">
        <v>193</v>
      </c>
      <c r="AH8346" s="3">
        <v>524</v>
      </c>
      <c r="AI8346" s="3">
        <v>160</v>
      </c>
      <c r="AJ8346" s="3" t="s">
        <v>218</v>
      </c>
      <c r="AK8346" s="3">
        <v>4</v>
      </c>
      <c r="AL8346" s="3">
        <v>-49980.51</v>
      </c>
    </row>
    <row r="8347" spans="31:38" x14ac:dyDescent="0.25">
      <c r="AE8347" s="3" t="str">
        <f t="shared" si="208"/>
        <v>RA_526_160_4_202425</v>
      </c>
      <c r="AF8347" s="3">
        <v>202425</v>
      </c>
      <c r="AG8347" s="3" t="s">
        <v>193</v>
      </c>
      <c r="AH8347" s="3">
        <v>526</v>
      </c>
      <c r="AI8347" s="3">
        <v>160</v>
      </c>
      <c r="AJ8347" s="3" t="s">
        <v>218</v>
      </c>
      <c r="AK8347" s="3">
        <v>4</v>
      </c>
      <c r="AL8347" s="3">
        <v>-27210.703000000001</v>
      </c>
    </row>
    <row r="8348" spans="31:38" x14ac:dyDescent="0.25">
      <c r="AE8348" s="3" t="str">
        <f t="shared" si="208"/>
        <v>RA_528_160_4_202425</v>
      </c>
      <c r="AF8348" s="3">
        <v>202425</v>
      </c>
      <c r="AG8348" s="3" t="s">
        <v>193</v>
      </c>
      <c r="AH8348" s="3">
        <v>528</v>
      </c>
      <c r="AI8348" s="3">
        <v>160</v>
      </c>
      <c r="AJ8348" s="3" t="s">
        <v>218</v>
      </c>
      <c r="AK8348" s="3">
        <v>4</v>
      </c>
      <c r="AL8348" s="3">
        <v>-45671.874000000003</v>
      </c>
    </row>
    <row r="8349" spans="31:38" x14ac:dyDescent="0.25">
      <c r="AE8349" s="3" t="str">
        <f t="shared" si="208"/>
        <v>RA_530_160_4_202425</v>
      </c>
      <c r="AF8349" s="3">
        <v>202425</v>
      </c>
      <c r="AG8349" s="3" t="s">
        <v>193</v>
      </c>
      <c r="AH8349" s="3">
        <v>530</v>
      </c>
      <c r="AI8349" s="3">
        <v>160</v>
      </c>
      <c r="AJ8349" s="3" t="s">
        <v>218</v>
      </c>
      <c r="AK8349" s="3">
        <v>4</v>
      </c>
      <c r="AL8349" s="3">
        <v>-69049.56</v>
      </c>
    </row>
    <row r="8350" spans="31:38" x14ac:dyDescent="0.25">
      <c r="AE8350" s="3" t="str">
        <f t="shared" si="208"/>
        <v>RA_532_160_4_202425</v>
      </c>
      <c r="AF8350" s="3">
        <v>202425</v>
      </c>
      <c r="AG8350" s="3" t="s">
        <v>193</v>
      </c>
      <c r="AH8350" s="3">
        <v>532</v>
      </c>
      <c r="AI8350" s="3">
        <v>160</v>
      </c>
      <c r="AJ8350" s="3" t="s">
        <v>218</v>
      </c>
      <c r="AK8350" s="3">
        <v>4</v>
      </c>
      <c r="AL8350" s="3">
        <v>-88244.085999999996</v>
      </c>
    </row>
    <row r="8351" spans="31:38" x14ac:dyDescent="0.25">
      <c r="AE8351" s="3" t="str">
        <f t="shared" si="208"/>
        <v>RA_534_160_4_202425</v>
      </c>
      <c r="AF8351" s="3">
        <v>202425</v>
      </c>
      <c r="AG8351" s="3" t="s">
        <v>193</v>
      </c>
      <c r="AH8351" s="3">
        <v>534</v>
      </c>
      <c r="AI8351" s="3">
        <v>160</v>
      </c>
      <c r="AJ8351" s="3" t="s">
        <v>218</v>
      </c>
      <c r="AK8351" s="3">
        <v>4</v>
      </c>
      <c r="AL8351" s="3">
        <v>-51637.010999999999</v>
      </c>
    </row>
    <row r="8352" spans="31:38" x14ac:dyDescent="0.25">
      <c r="AE8352" s="3" t="str">
        <f t="shared" si="208"/>
        <v>RA_536_160_4_202425</v>
      </c>
      <c r="AF8352" s="3">
        <v>202425</v>
      </c>
      <c r="AG8352" s="3" t="s">
        <v>193</v>
      </c>
      <c r="AH8352" s="3">
        <v>536</v>
      </c>
      <c r="AI8352" s="3">
        <v>160</v>
      </c>
      <c r="AJ8352" s="3" t="s">
        <v>218</v>
      </c>
      <c r="AK8352" s="3">
        <v>4</v>
      </c>
      <c r="AL8352" s="3">
        <v>-52971.909</v>
      </c>
    </row>
    <row r="8353" spans="31:38" x14ac:dyDescent="0.25">
      <c r="AE8353" s="3" t="str">
        <f t="shared" si="208"/>
        <v>RA_538_160_4_202425</v>
      </c>
      <c r="AF8353" s="3">
        <v>202425</v>
      </c>
      <c r="AG8353" s="3" t="s">
        <v>193</v>
      </c>
      <c r="AH8353" s="3">
        <v>538</v>
      </c>
      <c r="AI8353" s="3">
        <v>160</v>
      </c>
      <c r="AJ8353" s="3" t="s">
        <v>218</v>
      </c>
      <c r="AK8353" s="3">
        <v>4</v>
      </c>
      <c r="AL8353" s="3">
        <v>-47852.915000000001</v>
      </c>
    </row>
    <row r="8354" spans="31:38" x14ac:dyDescent="0.25">
      <c r="AE8354" s="3" t="str">
        <f t="shared" si="208"/>
        <v>RA_540_160_4_202425</v>
      </c>
      <c r="AF8354" s="3">
        <v>202425</v>
      </c>
      <c r="AG8354" s="3" t="s">
        <v>193</v>
      </c>
      <c r="AH8354" s="3">
        <v>540</v>
      </c>
      <c r="AI8354" s="3">
        <v>160</v>
      </c>
      <c r="AJ8354" s="3" t="s">
        <v>218</v>
      </c>
      <c r="AK8354" s="3">
        <v>4</v>
      </c>
      <c r="AL8354" s="3">
        <v>-85977.885999999999</v>
      </c>
    </row>
    <row r="8355" spans="31:38" x14ac:dyDescent="0.25">
      <c r="AE8355" s="3" t="str">
        <f t="shared" si="208"/>
        <v>RA_518_160_4_202425</v>
      </c>
      <c r="AF8355" s="3">
        <v>202425</v>
      </c>
      <c r="AG8355" s="3" t="s">
        <v>193</v>
      </c>
      <c r="AH8355" s="3">
        <v>518</v>
      </c>
      <c r="AI8355" s="3">
        <v>160</v>
      </c>
      <c r="AJ8355" s="3" t="s">
        <v>218</v>
      </c>
      <c r="AK8355" s="3">
        <v>4</v>
      </c>
      <c r="AL8355" s="3">
        <v>-34994.055</v>
      </c>
    </row>
    <row r="8356" spans="31:38" x14ac:dyDescent="0.25">
      <c r="AE8356" s="3" t="str">
        <f t="shared" si="208"/>
        <v>RA_582_160_4_202526</v>
      </c>
      <c r="AF8356" s="3">
        <v>202526</v>
      </c>
      <c r="AG8356" s="3" t="s">
        <v>193</v>
      </c>
      <c r="AH8356" s="3">
        <v>582</v>
      </c>
      <c r="AI8356" s="3">
        <v>160</v>
      </c>
      <c r="AJ8356" s="3" t="s">
        <v>218</v>
      </c>
      <c r="AK8356" s="3">
        <v>4</v>
      </c>
      <c r="AL8356" s="3">
        <v>0</v>
      </c>
    </row>
    <row r="8357" spans="31:38" x14ac:dyDescent="0.25">
      <c r="AE8357" s="3" t="str">
        <f t="shared" si="208"/>
        <v>RA_546_160_4_202526</v>
      </c>
      <c r="AF8357" s="3">
        <v>202526</v>
      </c>
      <c r="AG8357" s="3" t="s">
        <v>193</v>
      </c>
      <c r="AH8357" s="3">
        <v>546</v>
      </c>
      <c r="AI8357" s="3">
        <v>160</v>
      </c>
      <c r="AJ8357" s="3" t="s">
        <v>218</v>
      </c>
      <c r="AK8357" s="3">
        <v>4</v>
      </c>
      <c r="AL8357" s="3">
        <v>-33030.360999999997</v>
      </c>
    </row>
    <row r="8358" spans="31:38" x14ac:dyDescent="0.25">
      <c r="AE8358" s="3" t="str">
        <f t="shared" si="208"/>
        <v>RA_548_160_4_202526</v>
      </c>
      <c r="AF8358" s="3">
        <v>202526</v>
      </c>
      <c r="AG8358" s="3" t="s">
        <v>193</v>
      </c>
      <c r="AH8358" s="3">
        <v>548</v>
      </c>
      <c r="AI8358" s="3">
        <v>160</v>
      </c>
      <c r="AJ8358" s="3" t="s">
        <v>218</v>
      </c>
      <c r="AK8358" s="3">
        <v>4</v>
      </c>
      <c r="AL8358" s="3">
        <v>-34611.546999999999</v>
      </c>
    </row>
    <row r="8359" spans="31:38" x14ac:dyDescent="0.25">
      <c r="AE8359" s="3" t="str">
        <f t="shared" si="208"/>
        <v>RA_550_160_4_202526</v>
      </c>
      <c r="AF8359" s="3">
        <v>202526</v>
      </c>
      <c r="AG8359" s="3" t="s">
        <v>193</v>
      </c>
      <c r="AH8359" s="3">
        <v>550</v>
      </c>
      <c r="AI8359" s="3">
        <v>160</v>
      </c>
      <c r="AJ8359" s="3" t="s">
        <v>218</v>
      </c>
      <c r="AK8359" s="3">
        <v>4</v>
      </c>
      <c r="AL8359" s="3">
        <v>-56512.000999999997</v>
      </c>
    </row>
    <row r="8360" spans="31:38" x14ac:dyDescent="0.25">
      <c r="AE8360" s="3" t="str">
        <f t="shared" si="208"/>
        <v>RA_552_160_4_202526</v>
      </c>
      <c r="AF8360" s="3">
        <v>202526</v>
      </c>
      <c r="AG8360" s="3" t="s">
        <v>193</v>
      </c>
      <c r="AH8360" s="3">
        <v>552</v>
      </c>
      <c r="AI8360" s="3">
        <v>160</v>
      </c>
      <c r="AJ8360" s="3" t="s">
        <v>218</v>
      </c>
      <c r="AK8360" s="3">
        <v>4</v>
      </c>
      <c r="AL8360" s="3">
        <v>-137400.24799999999</v>
      </c>
    </row>
    <row r="8361" spans="31:38" x14ac:dyDescent="0.25">
      <c r="AE8361" s="3" t="str">
        <f t="shared" si="208"/>
        <v>RA_562_160_4_202526</v>
      </c>
      <c r="AF8361" s="3">
        <v>202526</v>
      </c>
      <c r="AG8361" s="3" t="s">
        <v>193</v>
      </c>
      <c r="AH8361" s="3">
        <v>562</v>
      </c>
      <c r="AI8361" s="3">
        <v>160</v>
      </c>
      <c r="AJ8361" s="3" t="s">
        <v>218</v>
      </c>
      <c r="AK8361" s="3">
        <v>4</v>
      </c>
      <c r="AL8361" s="3">
        <v>-191.05500000000001</v>
      </c>
    </row>
    <row r="8362" spans="31:38" x14ac:dyDescent="0.25">
      <c r="AE8362" s="3" t="str">
        <f t="shared" si="208"/>
        <v>RA_564_160_4_202526</v>
      </c>
      <c r="AF8362" s="3">
        <v>202526</v>
      </c>
      <c r="AG8362" s="3" t="s">
        <v>193</v>
      </c>
      <c r="AH8362" s="3">
        <v>564</v>
      </c>
      <c r="AI8362" s="3">
        <v>160</v>
      </c>
      <c r="AJ8362" s="3" t="s">
        <v>218</v>
      </c>
      <c r="AK8362" s="3">
        <v>4</v>
      </c>
      <c r="AL8362" s="3">
        <v>-211.15100000000001</v>
      </c>
    </row>
    <row r="8363" spans="31:38" x14ac:dyDescent="0.25">
      <c r="AE8363" s="3" t="str">
        <f t="shared" si="208"/>
        <v>RA_566_160_4_202526</v>
      </c>
      <c r="AF8363" s="3">
        <v>202526</v>
      </c>
      <c r="AG8363" s="3" t="s">
        <v>193</v>
      </c>
      <c r="AH8363" s="3">
        <v>566</v>
      </c>
      <c r="AI8363" s="3">
        <v>160</v>
      </c>
      <c r="AJ8363" s="3" t="s">
        <v>218</v>
      </c>
      <c r="AK8363" s="3">
        <v>4</v>
      </c>
      <c r="AL8363" s="3">
        <v>-249.749</v>
      </c>
    </row>
    <row r="8364" spans="31:38" x14ac:dyDescent="0.25">
      <c r="AE8364" s="3" t="str">
        <f t="shared" si="208"/>
        <v>RA_568_160_4_202526</v>
      </c>
      <c r="AF8364" s="3">
        <v>202526</v>
      </c>
      <c r="AG8364" s="3" t="s">
        <v>193</v>
      </c>
      <c r="AH8364" s="3">
        <v>568</v>
      </c>
      <c r="AI8364" s="3">
        <v>160</v>
      </c>
      <c r="AJ8364" s="3" t="s">
        <v>218</v>
      </c>
      <c r="AK8364" s="3">
        <v>4</v>
      </c>
      <c r="AL8364" s="3">
        <v>-485.04399999999998</v>
      </c>
    </row>
    <row r="8365" spans="31:38" x14ac:dyDescent="0.25">
      <c r="AE8365" s="3" t="str">
        <f t="shared" si="208"/>
        <v>RA_572_160_4_202526</v>
      </c>
      <c r="AF8365" s="3">
        <v>202526</v>
      </c>
      <c r="AG8365" s="3" t="s">
        <v>193</v>
      </c>
      <c r="AH8365" s="3">
        <v>572</v>
      </c>
      <c r="AI8365" s="3">
        <v>160</v>
      </c>
      <c r="AJ8365" s="3" t="s">
        <v>218</v>
      </c>
      <c r="AK8365" s="3">
        <v>4</v>
      </c>
      <c r="AL8365" s="3">
        <v>0</v>
      </c>
    </row>
    <row r="8366" spans="31:38" x14ac:dyDescent="0.25">
      <c r="AE8366" s="3" t="str">
        <f t="shared" si="208"/>
        <v>RA_576_160_4_202526</v>
      </c>
      <c r="AF8366" s="3">
        <v>202526</v>
      </c>
      <c r="AG8366" s="3" t="s">
        <v>193</v>
      </c>
      <c r="AH8366" s="3">
        <v>576</v>
      </c>
      <c r="AI8366" s="3">
        <v>160</v>
      </c>
      <c r="AJ8366" s="3" t="s">
        <v>218</v>
      </c>
      <c r="AK8366" s="3">
        <v>4</v>
      </c>
      <c r="AL8366" s="3">
        <v>0</v>
      </c>
    </row>
    <row r="8367" spans="31:38" x14ac:dyDescent="0.25">
      <c r="AE8367" s="3" t="str">
        <f t="shared" si="208"/>
        <v>RA_584_160_4_202526</v>
      </c>
      <c r="AF8367" s="3">
        <v>202526</v>
      </c>
      <c r="AG8367" s="3" t="s">
        <v>193</v>
      </c>
      <c r="AH8367" s="3">
        <v>584</v>
      </c>
      <c r="AI8367" s="3">
        <v>160</v>
      </c>
      <c r="AJ8367" s="3" t="s">
        <v>218</v>
      </c>
      <c r="AK8367" s="3">
        <v>4</v>
      </c>
      <c r="AL8367" s="3">
        <v>0</v>
      </c>
    </row>
    <row r="8368" spans="31:38" x14ac:dyDescent="0.25">
      <c r="AE8368" s="3" t="str">
        <f t="shared" si="208"/>
        <v>RA_544_160_4_202526</v>
      </c>
      <c r="AF8368" s="3">
        <v>202526</v>
      </c>
      <c r="AG8368" s="3" t="s">
        <v>193</v>
      </c>
      <c r="AH8368" s="3">
        <v>544</v>
      </c>
      <c r="AI8368" s="3">
        <v>160</v>
      </c>
      <c r="AJ8368" s="3" t="s">
        <v>218</v>
      </c>
      <c r="AK8368" s="3">
        <v>4</v>
      </c>
      <c r="AL8368" s="3">
        <v>-62665.77</v>
      </c>
    </row>
    <row r="8369" spans="31:38" x14ac:dyDescent="0.25">
      <c r="AE8369" s="3" t="str">
        <f t="shared" si="208"/>
        <v>RA_542_160_4_202526</v>
      </c>
      <c r="AF8369" s="3">
        <v>202526</v>
      </c>
      <c r="AG8369" s="3" t="s">
        <v>193</v>
      </c>
      <c r="AH8369" s="3">
        <v>542</v>
      </c>
      <c r="AI8369" s="3">
        <v>160</v>
      </c>
      <c r="AJ8369" s="3" t="s">
        <v>218</v>
      </c>
      <c r="AK8369" s="3">
        <v>4</v>
      </c>
      <c r="AL8369" s="3">
        <v>-20596.042000000001</v>
      </c>
    </row>
    <row r="8370" spans="31:38" x14ac:dyDescent="0.25">
      <c r="AE8370" s="3" t="str">
        <f t="shared" si="208"/>
        <v>RA_574_160_4_202526</v>
      </c>
      <c r="AF8370" s="3">
        <v>202526</v>
      </c>
      <c r="AG8370" s="3" t="s">
        <v>193</v>
      </c>
      <c r="AH8370" s="3">
        <v>574</v>
      </c>
      <c r="AI8370" s="3">
        <v>160</v>
      </c>
      <c r="AJ8370" s="3" t="s">
        <v>218</v>
      </c>
      <c r="AK8370" s="3">
        <v>4</v>
      </c>
      <c r="AL8370" s="3">
        <v>0</v>
      </c>
    </row>
    <row r="8371" spans="31:38" x14ac:dyDescent="0.25">
      <c r="AE8371" s="3" t="str">
        <f t="shared" si="208"/>
        <v>RA_514_160_4_202526</v>
      </c>
      <c r="AF8371" s="3">
        <v>202526</v>
      </c>
      <c r="AG8371" s="3" t="s">
        <v>193</v>
      </c>
      <c r="AH8371" s="3">
        <v>514</v>
      </c>
      <c r="AI8371" s="3">
        <v>160</v>
      </c>
      <c r="AJ8371" s="3" t="s">
        <v>218</v>
      </c>
      <c r="AK8371" s="3">
        <v>4</v>
      </c>
      <c r="AL8371" s="3">
        <v>-43520.561999999998</v>
      </c>
    </row>
    <row r="8372" spans="31:38" x14ac:dyDescent="0.25">
      <c r="AE8372" s="3" t="str">
        <f t="shared" si="208"/>
        <v>RA_545_160_4_202526</v>
      </c>
      <c r="AF8372" s="3">
        <v>202526</v>
      </c>
      <c r="AG8372" s="3" t="s">
        <v>193</v>
      </c>
      <c r="AH8372" s="3">
        <v>545</v>
      </c>
      <c r="AI8372" s="3">
        <v>160</v>
      </c>
      <c r="AJ8372" s="3" t="s">
        <v>218</v>
      </c>
      <c r="AK8372" s="3">
        <v>4</v>
      </c>
      <c r="AL8372" s="3">
        <v>-24120.453000000001</v>
      </c>
    </row>
    <row r="8373" spans="31:38" x14ac:dyDescent="0.25">
      <c r="AE8373" s="3" t="str">
        <f t="shared" si="208"/>
        <v>RA_512_160_4_202526</v>
      </c>
      <c r="AF8373" s="3">
        <v>202526</v>
      </c>
      <c r="AG8373" s="3" t="s">
        <v>193</v>
      </c>
      <c r="AH8373" s="3">
        <v>512</v>
      </c>
      <c r="AI8373" s="3">
        <v>160</v>
      </c>
      <c r="AJ8373" s="3" t="s">
        <v>218</v>
      </c>
      <c r="AK8373" s="3">
        <v>4</v>
      </c>
      <c r="AL8373" s="3">
        <v>-25097.199000000001</v>
      </c>
    </row>
    <row r="8374" spans="31:38" x14ac:dyDescent="0.25">
      <c r="AE8374" s="3" t="str">
        <f t="shared" si="208"/>
        <v>RA_586_160_4_202526</v>
      </c>
      <c r="AF8374" s="3">
        <v>202526</v>
      </c>
      <c r="AG8374" s="3" t="s">
        <v>193</v>
      </c>
      <c r="AH8374" s="3">
        <v>586</v>
      </c>
      <c r="AI8374" s="3">
        <v>160</v>
      </c>
      <c r="AJ8374" s="3" t="s">
        <v>218</v>
      </c>
      <c r="AK8374" s="3">
        <v>4</v>
      </c>
      <c r="AL8374" s="3">
        <v>0</v>
      </c>
    </row>
    <row r="8375" spans="31:38" x14ac:dyDescent="0.25">
      <c r="AE8375" s="3" t="str">
        <f t="shared" si="208"/>
        <v>RA_516_160_4_202526</v>
      </c>
      <c r="AF8375" s="3">
        <v>202526</v>
      </c>
      <c r="AG8375" s="3" t="s">
        <v>193</v>
      </c>
      <c r="AH8375" s="3">
        <v>516</v>
      </c>
      <c r="AI8375" s="3">
        <v>160</v>
      </c>
      <c r="AJ8375" s="3" t="s">
        <v>218</v>
      </c>
      <c r="AK8375" s="3">
        <v>4</v>
      </c>
      <c r="AL8375" s="3">
        <v>-41934.464999999997</v>
      </c>
    </row>
    <row r="8376" spans="31:38" x14ac:dyDescent="0.25">
      <c r="AE8376" s="3" t="str">
        <f t="shared" si="208"/>
        <v>RA_518_160_4_202526</v>
      </c>
      <c r="AF8376" s="3">
        <v>202526</v>
      </c>
      <c r="AG8376" s="3" t="s">
        <v>193</v>
      </c>
      <c r="AH8376" s="3">
        <v>518</v>
      </c>
      <c r="AI8376" s="3">
        <v>160</v>
      </c>
      <c r="AJ8376" s="3" t="s">
        <v>218</v>
      </c>
      <c r="AK8376" s="3">
        <v>4</v>
      </c>
      <c r="AL8376" s="3">
        <v>-34765.112000000001</v>
      </c>
    </row>
    <row r="8377" spans="31:38" x14ac:dyDescent="0.25">
      <c r="AE8377" s="3" t="str">
        <f t="shared" si="208"/>
        <v>RA_520_160_4_202526</v>
      </c>
      <c r="AF8377" s="3">
        <v>202526</v>
      </c>
      <c r="AG8377" s="3" t="s">
        <v>193</v>
      </c>
      <c r="AH8377" s="3">
        <v>520</v>
      </c>
      <c r="AI8377" s="3">
        <v>160</v>
      </c>
      <c r="AJ8377" s="3" t="s">
        <v>218</v>
      </c>
      <c r="AK8377" s="3">
        <v>4</v>
      </c>
      <c r="AL8377" s="3">
        <v>-55799.082999999999</v>
      </c>
    </row>
    <row r="8378" spans="31:38" x14ac:dyDescent="0.25">
      <c r="AE8378" s="3" t="str">
        <f t="shared" si="208"/>
        <v>RA_522_160_4_202526</v>
      </c>
      <c r="AF8378" s="3">
        <v>202526</v>
      </c>
      <c r="AG8378" s="3" t="s">
        <v>193</v>
      </c>
      <c r="AH8378" s="3">
        <v>522</v>
      </c>
      <c r="AI8378" s="3">
        <v>160</v>
      </c>
      <c r="AJ8378" s="3" t="s">
        <v>218</v>
      </c>
      <c r="AK8378" s="3">
        <v>4</v>
      </c>
      <c r="AL8378" s="3">
        <v>-48383.311000000002</v>
      </c>
    </row>
    <row r="8379" spans="31:38" x14ac:dyDescent="0.25">
      <c r="AE8379" s="3" t="str">
        <f t="shared" si="208"/>
        <v>RA_524_160_4_202526</v>
      </c>
      <c r="AF8379" s="3">
        <v>202526</v>
      </c>
      <c r="AG8379" s="3" t="s">
        <v>193</v>
      </c>
      <c r="AH8379" s="3">
        <v>524</v>
      </c>
      <c r="AI8379" s="3">
        <v>160</v>
      </c>
      <c r="AJ8379" s="3" t="s">
        <v>218</v>
      </c>
      <c r="AK8379" s="3">
        <v>4</v>
      </c>
      <c r="AL8379" s="3">
        <v>-49558.264000000003</v>
      </c>
    </row>
    <row r="8380" spans="31:38" x14ac:dyDescent="0.25">
      <c r="AE8380" s="3" t="str">
        <f t="shared" si="208"/>
        <v>RA_540_160_4_202526</v>
      </c>
      <c r="AF8380" s="3">
        <v>202526</v>
      </c>
      <c r="AG8380" s="3" t="s">
        <v>193</v>
      </c>
      <c r="AH8380" s="3">
        <v>540</v>
      </c>
      <c r="AI8380" s="3">
        <v>160</v>
      </c>
      <c r="AJ8380" s="3" t="s">
        <v>218</v>
      </c>
      <c r="AK8380" s="3">
        <v>4</v>
      </c>
      <c r="AL8380" s="3">
        <v>-85834.475999999995</v>
      </c>
    </row>
    <row r="8381" spans="31:38" x14ac:dyDescent="0.25">
      <c r="AE8381" s="3" t="str">
        <f t="shared" si="208"/>
        <v>RA_528_160_4_202526</v>
      </c>
      <c r="AF8381" s="3">
        <v>202526</v>
      </c>
      <c r="AG8381" s="3" t="s">
        <v>193</v>
      </c>
      <c r="AH8381" s="3">
        <v>528</v>
      </c>
      <c r="AI8381" s="3">
        <v>160</v>
      </c>
      <c r="AJ8381" s="3" t="s">
        <v>218</v>
      </c>
      <c r="AK8381" s="3">
        <v>4</v>
      </c>
      <c r="AL8381" s="3">
        <v>-45320.042999999998</v>
      </c>
    </row>
    <row r="8382" spans="31:38" x14ac:dyDescent="0.25">
      <c r="AE8382" s="3" t="str">
        <f t="shared" si="208"/>
        <v>RA_530_160_4_202526</v>
      </c>
      <c r="AF8382" s="3">
        <v>202526</v>
      </c>
      <c r="AG8382" s="3" t="s">
        <v>193</v>
      </c>
      <c r="AH8382" s="3">
        <v>530</v>
      </c>
      <c r="AI8382" s="3">
        <v>160</v>
      </c>
      <c r="AJ8382" s="3" t="s">
        <v>218</v>
      </c>
      <c r="AK8382" s="3">
        <v>4</v>
      </c>
      <c r="AL8382" s="3">
        <v>-68478.928</v>
      </c>
    </row>
    <row r="8383" spans="31:38" x14ac:dyDescent="0.25">
      <c r="AE8383" s="3" t="str">
        <f t="shared" si="208"/>
        <v>RA_532_160_4_202526</v>
      </c>
      <c r="AF8383" s="3">
        <v>202526</v>
      </c>
      <c r="AG8383" s="3" t="s">
        <v>193</v>
      </c>
      <c r="AH8383" s="3">
        <v>532</v>
      </c>
      <c r="AI8383" s="3">
        <v>160</v>
      </c>
      <c r="AJ8383" s="3" t="s">
        <v>218</v>
      </c>
      <c r="AK8383" s="3">
        <v>4</v>
      </c>
      <c r="AL8383" s="3">
        <v>-89190.59</v>
      </c>
    </row>
    <row r="8384" spans="31:38" x14ac:dyDescent="0.25">
      <c r="AE8384" s="3" t="str">
        <f t="shared" si="208"/>
        <v>RA_534_160_4_202526</v>
      </c>
      <c r="AF8384" s="3">
        <v>202526</v>
      </c>
      <c r="AG8384" s="3" t="s">
        <v>193</v>
      </c>
      <c r="AH8384" s="3">
        <v>534</v>
      </c>
      <c r="AI8384" s="3">
        <v>160</v>
      </c>
      <c r="AJ8384" s="3" t="s">
        <v>218</v>
      </c>
      <c r="AK8384" s="3">
        <v>4</v>
      </c>
      <c r="AL8384" s="3">
        <v>-51295.247000000003</v>
      </c>
    </row>
    <row r="8385" spans="31:38" x14ac:dyDescent="0.25">
      <c r="AE8385" s="3" t="str">
        <f t="shared" si="208"/>
        <v>RA_536_160_4_202526</v>
      </c>
      <c r="AF8385" s="3">
        <v>202526</v>
      </c>
      <c r="AG8385" s="3" t="s">
        <v>193</v>
      </c>
      <c r="AH8385" s="3">
        <v>536</v>
      </c>
      <c r="AI8385" s="3">
        <v>160</v>
      </c>
      <c r="AJ8385" s="3" t="s">
        <v>218</v>
      </c>
      <c r="AK8385" s="3">
        <v>4</v>
      </c>
      <c r="AL8385" s="3">
        <v>-52588.052000000003</v>
      </c>
    </row>
    <row r="8386" spans="31:38" x14ac:dyDescent="0.25">
      <c r="AE8386" s="3" t="str">
        <f t="shared" si="208"/>
        <v>RA_538_160_4_202526</v>
      </c>
      <c r="AF8386" s="3">
        <v>202526</v>
      </c>
      <c r="AG8386" s="3" t="s">
        <v>193</v>
      </c>
      <c r="AH8386" s="3">
        <v>538</v>
      </c>
      <c r="AI8386" s="3">
        <v>160</v>
      </c>
      <c r="AJ8386" s="3" t="s">
        <v>218</v>
      </c>
      <c r="AK8386" s="3">
        <v>4</v>
      </c>
      <c r="AL8386" s="3">
        <v>-47654.322999999997</v>
      </c>
    </row>
    <row r="8387" spans="31:38" x14ac:dyDescent="0.25">
      <c r="AE8387" s="3" t="str">
        <f t="shared" si="208"/>
        <v>RA_526_160_4_202526</v>
      </c>
      <c r="AF8387" s="3">
        <v>202526</v>
      </c>
      <c r="AG8387" s="3" t="s">
        <v>193</v>
      </c>
      <c r="AH8387" s="3">
        <v>526</v>
      </c>
      <c r="AI8387" s="3">
        <v>160</v>
      </c>
      <c r="AJ8387" s="3" t="s">
        <v>218</v>
      </c>
      <c r="AK8387" s="3">
        <v>4</v>
      </c>
      <c r="AL8387" s="3">
        <v>-27506.922999999999</v>
      </c>
    </row>
    <row r="8388" spans="31:38" x14ac:dyDescent="0.25">
      <c r="AE8388" s="3" t="str">
        <f t="shared" ref="AE8388:AE8451" si="209">AG8388&amp;"_"&amp;AH8388&amp;"_"&amp;AI8388&amp;"_"&amp;AK8388&amp;"_"&amp;AF8388</f>
        <v>RA_564_161_4_202425</v>
      </c>
      <c r="AF8388" s="3">
        <v>202425</v>
      </c>
      <c r="AG8388" s="3" t="s">
        <v>193</v>
      </c>
      <c r="AH8388" s="3">
        <v>564</v>
      </c>
      <c r="AI8388" s="3">
        <v>161</v>
      </c>
      <c r="AJ8388" s="3" t="s">
        <v>3842</v>
      </c>
      <c r="AK8388" s="3">
        <v>4</v>
      </c>
      <c r="AL8388" s="3">
        <v>79159.573650097489</v>
      </c>
    </row>
    <row r="8389" spans="31:38" x14ac:dyDescent="0.25">
      <c r="AE8389" s="3" t="str">
        <f t="shared" si="209"/>
        <v>RA_546_161_4_202425</v>
      </c>
      <c r="AF8389" s="3">
        <v>202425</v>
      </c>
      <c r="AG8389" s="3" t="s">
        <v>193</v>
      </c>
      <c r="AH8389" s="3">
        <v>546</v>
      </c>
      <c r="AI8389" s="3">
        <v>161</v>
      </c>
      <c r="AJ8389" s="3" t="s">
        <v>3842</v>
      </c>
      <c r="AK8389" s="3">
        <v>4</v>
      </c>
      <c r="AL8389" s="3">
        <v>55212.255864887673</v>
      </c>
    </row>
    <row r="8390" spans="31:38" x14ac:dyDescent="0.25">
      <c r="AE8390" s="3" t="str">
        <f t="shared" si="209"/>
        <v>RA_545_161_4_202425</v>
      </c>
      <c r="AF8390" s="3">
        <v>202425</v>
      </c>
      <c r="AG8390" s="3" t="s">
        <v>193</v>
      </c>
      <c r="AH8390" s="3">
        <v>545</v>
      </c>
      <c r="AI8390" s="3">
        <v>161</v>
      </c>
      <c r="AJ8390" s="3" t="s">
        <v>3842</v>
      </c>
      <c r="AK8390" s="3">
        <v>4</v>
      </c>
      <c r="AL8390" s="3">
        <v>40898.499531672918</v>
      </c>
    </row>
    <row r="8391" spans="31:38" x14ac:dyDescent="0.25">
      <c r="AE8391" s="3" t="str">
        <f t="shared" si="209"/>
        <v>RA_548_161_4_202425</v>
      </c>
      <c r="AF8391" s="3">
        <v>202425</v>
      </c>
      <c r="AG8391" s="3" t="s">
        <v>193</v>
      </c>
      <c r="AH8391" s="3">
        <v>548</v>
      </c>
      <c r="AI8391" s="3">
        <v>161</v>
      </c>
      <c r="AJ8391" s="3" t="s">
        <v>3842</v>
      </c>
      <c r="AK8391" s="3">
        <v>4</v>
      </c>
      <c r="AL8391" s="3">
        <v>85354.908999999941</v>
      </c>
    </row>
    <row r="8392" spans="31:38" x14ac:dyDescent="0.25">
      <c r="AE8392" s="3" t="str">
        <f t="shared" si="209"/>
        <v>RA_550_161_4_202425</v>
      </c>
      <c r="AF8392" s="3">
        <v>202425</v>
      </c>
      <c r="AG8392" s="3" t="s">
        <v>193</v>
      </c>
      <c r="AH8392" s="3">
        <v>550</v>
      </c>
      <c r="AI8392" s="3">
        <v>161</v>
      </c>
      <c r="AJ8392" s="3" t="s">
        <v>3842</v>
      </c>
      <c r="AK8392" s="3">
        <v>4</v>
      </c>
      <c r="AL8392" s="3">
        <v>92368.009000000253</v>
      </c>
    </row>
    <row r="8393" spans="31:38" x14ac:dyDescent="0.25">
      <c r="AE8393" s="3" t="str">
        <f t="shared" si="209"/>
        <v>RA_552_161_4_202425</v>
      </c>
      <c r="AF8393" s="3">
        <v>202425</v>
      </c>
      <c r="AG8393" s="3" t="s">
        <v>193</v>
      </c>
      <c r="AH8393" s="3">
        <v>552</v>
      </c>
      <c r="AI8393" s="3">
        <v>161</v>
      </c>
      <c r="AJ8393" s="3" t="s">
        <v>3842</v>
      </c>
      <c r="AK8393" s="3">
        <v>4</v>
      </c>
      <c r="AL8393" s="3">
        <v>223195.23300000001</v>
      </c>
    </row>
    <row r="8394" spans="31:38" x14ac:dyDescent="0.25">
      <c r="AE8394" s="3" t="str">
        <f t="shared" si="209"/>
        <v>RA_562_161_4_202425</v>
      </c>
      <c r="AF8394" s="3">
        <v>202425</v>
      </c>
      <c r="AG8394" s="3" t="s">
        <v>193</v>
      </c>
      <c r="AH8394" s="3">
        <v>562</v>
      </c>
      <c r="AI8394" s="3">
        <v>161</v>
      </c>
      <c r="AJ8394" s="3" t="s">
        <v>3842</v>
      </c>
      <c r="AK8394" s="3">
        <v>4</v>
      </c>
      <c r="AL8394" s="3">
        <v>79364.134251254858</v>
      </c>
    </row>
    <row r="8395" spans="31:38" x14ac:dyDescent="0.25">
      <c r="AE8395" s="3" t="str">
        <f t="shared" si="209"/>
        <v>RA_566_161_4_202425</v>
      </c>
      <c r="AF8395" s="3">
        <v>202425</v>
      </c>
      <c r="AG8395" s="3" t="s">
        <v>193</v>
      </c>
      <c r="AH8395" s="3">
        <v>566</v>
      </c>
      <c r="AI8395" s="3">
        <v>161</v>
      </c>
      <c r="AJ8395" s="3" t="s">
        <v>3842</v>
      </c>
      <c r="AK8395" s="3">
        <v>4</v>
      </c>
      <c r="AL8395" s="3">
        <v>106269.44235389295</v>
      </c>
    </row>
    <row r="8396" spans="31:38" x14ac:dyDescent="0.25">
      <c r="AE8396" s="3" t="str">
        <f t="shared" si="209"/>
        <v>RA_568_161_4_202425</v>
      </c>
      <c r="AF8396" s="3">
        <v>202425</v>
      </c>
      <c r="AG8396" s="3" t="s">
        <v>193</v>
      </c>
      <c r="AH8396" s="3">
        <v>568</v>
      </c>
      <c r="AI8396" s="3">
        <v>161</v>
      </c>
      <c r="AJ8396" s="3" t="s">
        <v>3842</v>
      </c>
      <c r="AK8396" s="3">
        <v>4</v>
      </c>
      <c r="AL8396" s="3">
        <v>180392.81</v>
      </c>
    </row>
    <row r="8397" spans="31:38" x14ac:dyDescent="0.25">
      <c r="AE8397" s="3" t="str">
        <f t="shared" si="209"/>
        <v>RA_572_161_4_202425</v>
      </c>
      <c r="AF8397" s="3">
        <v>202425</v>
      </c>
      <c r="AG8397" s="3" t="s">
        <v>193</v>
      </c>
      <c r="AH8397" s="3">
        <v>572</v>
      </c>
      <c r="AI8397" s="3">
        <v>161</v>
      </c>
      <c r="AJ8397" s="3" t="s">
        <v>3842</v>
      </c>
      <c r="AK8397" s="3">
        <v>4</v>
      </c>
      <c r="AL8397" s="3">
        <v>5.6843418860808015E-12</v>
      </c>
    </row>
    <row r="8398" spans="31:38" x14ac:dyDescent="0.25">
      <c r="AE8398" s="3" t="str">
        <f t="shared" si="209"/>
        <v>RA_574_161_4_202425</v>
      </c>
      <c r="AF8398" s="3">
        <v>202425</v>
      </c>
      <c r="AG8398" s="3" t="s">
        <v>193</v>
      </c>
      <c r="AH8398" s="3">
        <v>574</v>
      </c>
      <c r="AI8398" s="3">
        <v>161</v>
      </c>
      <c r="AJ8398" s="3" t="s">
        <v>3842</v>
      </c>
      <c r="AK8398" s="3">
        <v>4</v>
      </c>
      <c r="AL8398" s="3">
        <v>-7.0485839387401938E-12</v>
      </c>
    </row>
    <row r="8399" spans="31:38" x14ac:dyDescent="0.25">
      <c r="AE8399" s="3" t="str">
        <f t="shared" si="209"/>
        <v>RA_576_161_4_202425</v>
      </c>
      <c r="AF8399" s="3">
        <v>202425</v>
      </c>
      <c r="AG8399" s="3" t="s">
        <v>193</v>
      </c>
      <c r="AH8399" s="3">
        <v>576</v>
      </c>
      <c r="AI8399" s="3">
        <v>161</v>
      </c>
      <c r="AJ8399" s="3" t="s">
        <v>3842</v>
      </c>
      <c r="AK8399" s="3">
        <v>4</v>
      </c>
      <c r="AL8399" s="3">
        <v>9.3223206931725144E-12</v>
      </c>
    </row>
    <row r="8400" spans="31:38" x14ac:dyDescent="0.25">
      <c r="AE8400" s="3" t="str">
        <f t="shared" si="209"/>
        <v>RA_582_161_4_202425</v>
      </c>
      <c r="AF8400" s="3">
        <v>202425</v>
      </c>
      <c r="AG8400" s="3" t="s">
        <v>193</v>
      </c>
      <c r="AH8400" s="3">
        <v>582</v>
      </c>
      <c r="AI8400" s="3">
        <v>161</v>
      </c>
      <c r="AJ8400" s="3" t="s">
        <v>3842</v>
      </c>
      <c r="AK8400" s="3">
        <v>4</v>
      </c>
      <c r="AL8400" s="3">
        <v>0</v>
      </c>
    </row>
    <row r="8401" spans="31:38" x14ac:dyDescent="0.25">
      <c r="AE8401" s="3" t="str">
        <f t="shared" si="209"/>
        <v>RA_586_161_4_202425</v>
      </c>
      <c r="AF8401" s="3">
        <v>202425</v>
      </c>
      <c r="AG8401" s="3" t="s">
        <v>193</v>
      </c>
      <c r="AH8401" s="3">
        <v>586</v>
      </c>
      <c r="AI8401" s="3">
        <v>161</v>
      </c>
      <c r="AJ8401" s="3" t="s">
        <v>3842</v>
      </c>
      <c r="AK8401" s="3">
        <v>4</v>
      </c>
      <c r="AL8401" s="3">
        <v>219.85799999999949</v>
      </c>
    </row>
    <row r="8402" spans="31:38" x14ac:dyDescent="0.25">
      <c r="AE8402" s="3" t="str">
        <f t="shared" si="209"/>
        <v>RA_544_161_4_202425</v>
      </c>
      <c r="AF8402" s="3">
        <v>202425</v>
      </c>
      <c r="AG8402" s="3" t="s">
        <v>193</v>
      </c>
      <c r="AH8402" s="3">
        <v>544</v>
      </c>
      <c r="AI8402" s="3">
        <v>161</v>
      </c>
      <c r="AJ8402" s="3" t="s">
        <v>3842</v>
      </c>
      <c r="AK8402" s="3">
        <v>4</v>
      </c>
      <c r="AL8402" s="3">
        <v>89700.641440837877</v>
      </c>
    </row>
    <row r="8403" spans="31:38" x14ac:dyDescent="0.25">
      <c r="AE8403" s="3" t="str">
        <f t="shared" si="209"/>
        <v>RA_584_161_4_202425</v>
      </c>
      <c r="AF8403" s="3">
        <v>202425</v>
      </c>
      <c r="AG8403" s="3" t="s">
        <v>193</v>
      </c>
      <c r="AH8403" s="3">
        <v>584</v>
      </c>
      <c r="AI8403" s="3">
        <v>161</v>
      </c>
      <c r="AJ8403" s="3" t="s">
        <v>3842</v>
      </c>
      <c r="AK8403" s="3">
        <v>4</v>
      </c>
      <c r="AL8403" s="3">
        <v>0</v>
      </c>
    </row>
    <row r="8404" spans="31:38" x14ac:dyDescent="0.25">
      <c r="AE8404" s="3" t="str">
        <f t="shared" si="209"/>
        <v>RA_520_161_4_202425</v>
      </c>
      <c r="AF8404" s="3">
        <v>202425</v>
      </c>
      <c r="AG8404" s="3" t="s">
        <v>193</v>
      </c>
      <c r="AH8404" s="3">
        <v>520</v>
      </c>
      <c r="AI8404" s="3">
        <v>161</v>
      </c>
      <c r="AJ8404" s="3" t="s">
        <v>3842</v>
      </c>
      <c r="AK8404" s="3">
        <v>4</v>
      </c>
      <c r="AL8404" s="3">
        <v>113184.49200000006</v>
      </c>
    </row>
    <row r="8405" spans="31:38" x14ac:dyDescent="0.25">
      <c r="AE8405" s="3" t="str">
        <f t="shared" si="209"/>
        <v>RA_514_161_4_202425</v>
      </c>
      <c r="AF8405" s="3">
        <v>202425</v>
      </c>
      <c r="AG8405" s="3" t="s">
        <v>193</v>
      </c>
      <c r="AH8405" s="3">
        <v>514</v>
      </c>
      <c r="AI8405" s="3">
        <v>161</v>
      </c>
      <c r="AJ8405" s="3" t="s">
        <v>3842</v>
      </c>
      <c r="AK8405" s="3">
        <v>4</v>
      </c>
      <c r="AL8405" s="3">
        <v>101613.75000000003</v>
      </c>
    </row>
    <row r="8406" spans="31:38" x14ac:dyDescent="0.25">
      <c r="AE8406" s="3" t="str">
        <f t="shared" si="209"/>
        <v>RA_542_161_4_202425</v>
      </c>
      <c r="AF8406" s="3">
        <v>202425</v>
      </c>
      <c r="AG8406" s="3" t="s">
        <v>193</v>
      </c>
      <c r="AH8406" s="3">
        <v>542</v>
      </c>
      <c r="AI8406" s="3">
        <v>161</v>
      </c>
      <c r="AJ8406" s="3" t="s">
        <v>3842</v>
      </c>
      <c r="AK8406" s="3">
        <v>4</v>
      </c>
      <c r="AL8406" s="3">
        <v>37447.231999999931</v>
      </c>
    </row>
    <row r="8407" spans="31:38" x14ac:dyDescent="0.25">
      <c r="AE8407" s="3" t="str">
        <f t="shared" si="209"/>
        <v>RA_512_161_4_202425</v>
      </c>
      <c r="AF8407" s="3">
        <v>202425</v>
      </c>
      <c r="AG8407" s="3" t="s">
        <v>193</v>
      </c>
      <c r="AH8407" s="3">
        <v>512</v>
      </c>
      <c r="AI8407" s="3">
        <v>161</v>
      </c>
      <c r="AJ8407" s="3" t="s">
        <v>3842</v>
      </c>
      <c r="AK8407" s="3">
        <v>4</v>
      </c>
      <c r="AL8407" s="3">
        <v>54148.033000000083</v>
      </c>
    </row>
    <row r="8408" spans="31:38" x14ac:dyDescent="0.25">
      <c r="AE8408" s="3" t="str">
        <f t="shared" si="209"/>
        <v>RA_518_161_4_202425</v>
      </c>
      <c r="AF8408" s="3">
        <v>202425</v>
      </c>
      <c r="AG8408" s="3" t="s">
        <v>193</v>
      </c>
      <c r="AH8408" s="3">
        <v>518</v>
      </c>
      <c r="AI8408" s="3">
        <v>161</v>
      </c>
      <c r="AJ8408" s="3" t="s">
        <v>3842</v>
      </c>
      <c r="AK8408" s="3">
        <v>4</v>
      </c>
      <c r="AL8408" s="3">
        <v>72869.789000000048</v>
      </c>
    </row>
    <row r="8409" spans="31:38" x14ac:dyDescent="0.25">
      <c r="AE8409" s="3" t="str">
        <f t="shared" si="209"/>
        <v>RA_522_161_4_202425</v>
      </c>
      <c r="AF8409" s="3">
        <v>202425</v>
      </c>
      <c r="AG8409" s="3" t="s">
        <v>193</v>
      </c>
      <c r="AH8409" s="3">
        <v>522</v>
      </c>
      <c r="AI8409" s="3">
        <v>161</v>
      </c>
      <c r="AJ8409" s="3" t="s">
        <v>3842</v>
      </c>
      <c r="AK8409" s="3">
        <v>4</v>
      </c>
      <c r="AL8409" s="3">
        <v>90304.563489676279</v>
      </c>
    </row>
    <row r="8410" spans="31:38" x14ac:dyDescent="0.25">
      <c r="AE8410" s="3" t="str">
        <f t="shared" si="209"/>
        <v>RA_524_161_4_202425</v>
      </c>
      <c r="AF8410" s="3">
        <v>202425</v>
      </c>
      <c r="AG8410" s="3" t="s">
        <v>193</v>
      </c>
      <c r="AH8410" s="3">
        <v>524</v>
      </c>
      <c r="AI8410" s="3">
        <v>161</v>
      </c>
      <c r="AJ8410" s="3" t="s">
        <v>3842</v>
      </c>
      <c r="AK8410" s="3">
        <v>4</v>
      </c>
      <c r="AL8410" s="3">
        <v>111119.09552403667</v>
      </c>
    </row>
    <row r="8411" spans="31:38" x14ac:dyDescent="0.25">
      <c r="AE8411" s="3" t="str">
        <f t="shared" si="209"/>
        <v>RA_526_161_4_202425</v>
      </c>
      <c r="AF8411" s="3">
        <v>202425</v>
      </c>
      <c r="AG8411" s="3" t="s">
        <v>193</v>
      </c>
      <c r="AH8411" s="3">
        <v>526</v>
      </c>
      <c r="AI8411" s="3">
        <v>161</v>
      </c>
      <c r="AJ8411" s="3" t="s">
        <v>3842</v>
      </c>
      <c r="AK8411" s="3">
        <v>4</v>
      </c>
      <c r="AL8411" s="3">
        <v>59833.163999999961</v>
      </c>
    </row>
    <row r="8412" spans="31:38" x14ac:dyDescent="0.25">
      <c r="AE8412" s="3" t="str">
        <f t="shared" si="209"/>
        <v>RA_538_161_4_202425</v>
      </c>
      <c r="AF8412" s="3">
        <v>202425</v>
      </c>
      <c r="AG8412" s="3" t="s">
        <v>193</v>
      </c>
      <c r="AH8412" s="3">
        <v>538</v>
      </c>
      <c r="AI8412" s="3">
        <v>161</v>
      </c>
      <c r="AJ8412" s="3" t="s">
        <v>3842</v>
      </c>
      <c r="AK8412" s="3">
        <v>4</v>
      </c>
      <c r="AL8412" s="3">
        <v>102731.6350591011</v>
      </c>
    </row>
    <row r="8413" spans="31:38" x14ac:dyDescent="0.25">
      <c r="AE8413" s="3" t="str">
        <f t="shared" si="209"/>
        <v>RA_516_161_4_202425</v>
      </c>
      <c r="AF8413" s="3">
        <v>202425</v>
      </c>
      <c r="AG8413" s="3" t="s">
        <v>193</v>
      </c>
      <c r="AH8413" s="3">
        <v>516</v>
      </c>
      <c r="AI8413" s="3">
        <v>161</v>
      </c>
      <c r="AJ8413" s="3" t="s">
        <v>3842</v>
      </c>
      <c r="AK8413" s="3">
        <v>4</v>
      </c>
      <c r="AL8413" s="3">
        <v>93673.352599059028</v>
      </c>
    </row>
    <row r="8414" spans="31:38" x14ac:dyDescent="0.25">
      <c r="AE8414" s="3" t="str">
        <f t="shared" si="209"/>
        <v>RA_540_161_4_202425</v>
      </c>
      <c r="AF8414" s="3">
        <v>202425</v>
      </c>
      <c r="AG8414" s="3" t="s">
        <v>193</v>
      </c>
      <c r="AH8414" s="3">
        <v>540</v>
      </c>
      <c r="AI8414" s="3">
        <v>161</v>
      </c>
      <c r="AJ8414" s="3" t="s">
        <v>3842</v>
      </c>
      <c r="AK8414" s="3">
        <v>4</v>
      </c>
      <c r="AL8414" s="3">
        <v>137828.36600000004</v>
      </c>
    </row>
    <row r="8415" spans="31:38" x14ac:dyDescent="0.25">
      <c r="AE8415" s="3" t="str">
        <f t="shared" si="209"/>
        <v>RA_528_161_4_202425</v>
      </c>
      <c r="AF8415" s="3">
        <v>202425</v>
      </c>
      <c r="AG8415" s="3" t="s">
        <v>193</v>
      </c>
      <c r="AH8415" s="3">
        <v>528</v>
      </c>
      <c r="AI8415" s="3">
        <v>161</v>
      </c>
      <c r="AJ8415" s="3" t="s">
        <v>3842</v>
      </c>
      <c r="AK8415" s="3">
        <v>4</v>
      </c>
      <c r="AL8415" s="3">
        <v>99824.121000000014</v>
      </c>
    </row>
    <row r="8416" spans="31:38" x14ac:dyDescent="0.25">
      <c r="AE8416" s="3" t="str">
        <f t="shared" si="209"/>
        <v>RA_536_161_4_202425</v>
      </c>
      <c r="AF8416" s="3">
        <v>202425</v>
      </c>
      <c r="AG8416" s="3" t="s">
        <v>193</v>
      </c>
      <c r="AH8416" s="3">
        <v>536</v>
      </c>
      <c r="AI8416" s="3">
        <v>161</v>
      </c>
      <c r="AJ8416" s="3" t="s">
        <v>3842</v>
      </c>
      <c r="AK8416" s="3">
        <v>4</v>
      </c>
      <c r="AL8416" s="3">
        <v>104934.25700000004</v>
      </c>
    </row>
    <row r="8417" spans="31:38" x14ac:dyDescent="0.25">
      <c r="AE8417" s="3" t="str">
        <f t="shared" si="209"/>
        <v>RA_534_161_4_202425</v>
      </c>
      <c r="AF8417" s="3">
        <v>202425</v>
      </c>
      <c r="AG8417" s="3" t="s">
        <v>193</v>
      </c>
      <c r="AH8417" s="3">
        <v>534</v>
      </c>
      <c r="AI8417" s="3">
        <v>161</v>
      </c>
      <c r="AJ8417" s="3" t="s">
        <v>3842</v>
      </c>
      <c r="AK8417" s="3">
        <v>4</v>
      </c>
      <c r="AL8417" s="3">
        <v>94172.344999999914</v>
      </c>
    </row>
    <row r="8418" spans="31:38" x14ac:dyDescent="0.25">
      <c r="AE8418" s="3" t="str">
        <f t="shared" si="209"/>
        <v>RA_532_161_4_202425</v>
      </c>
      <c r="AF8418" s="3">
        <v>202425</v>
      </c>
      <c r="AG8418" s="3" t="s">
        <v>193</v>
      </c>
      <c r="AH8418" s="3">
        <v>532</v>
      </c>
      <c r="AI8418" s="3">
        <v>161</v>
      </c>
      <c r="AJ8418" s="3" t="s">
        <v>3842</v>
      </c>
      <c r="AK8418" s="3">
        <v>4</v>
      </c>
      <c r="AL8418" s="3">
        <v>156226.16400000016</v>
      </c>
    </row>
    <row r="8419" spans="31:38" x14ac:dyDescent="0.25">
      <c r="AE8419" s="3" t="str">
        <f t="shared" si="209"/>
        <v>RA_530_161_4_202425</v>
      </c>
      <c r="AF8419" s="3">
        <v>202425</v>
      </c>
      <c r="AG8419" s="3" t="s">
        <v>193</v>
      </c>
      <c r="AH8419" s="3">
        <v>530</v>
      </c>
      <c r="AI8419" s="3">
        <v>161</v>
      </c>
      <c r="AJ8419" s="3" t="s">
        <v>3842</v>
      </c>
      <c r="AK8419" s="3">
        <v>4</v>
      </c>
      <c r="AL8419" s="3">
        <v>131206.28700000013</v>
      </c>
    </row>
    <row r="8420" spans="31:38" x14ac:dyDescent="0.25">
      <c r="AE8420" s="3" t="str">
        <f t="shared" si="209"/>
        <v>RA_562_161_4_202526</v>
      </c>
      <c r="AF8420" s="3">
        <v>202526</v>
      </c>
      <c r="AG8420" s="3" t="s">
        <v>193</v>
      </c>
      <c r="AH8420" s="3">
        <v>562</v>
      </c>
      <c r="AI8420" s="3">
        <v>161</v>
      </c>
      <c r="AJ8420" s="3" t="s">
        <v>3842</v>
      </c>
      <c r="AK8420" s="3">
        <v>4</v>
      </c>
      <c r="AL8420" s="3">
        <v>86364.822200000024</v>
      </c>
    </row>
    <row r="8421" spans="31:38" x14ac:dyDescent="0.25">
      <c r="AE8421" s="3" t="str">
        <f t="shared" si="209"/>
        <v>RA_552_161_4_202526</v>
      </c>
      <c r="AF8421" s="3">
        <v>202526</v>
      </c>
      <c r="AG8421" s="3" t="s">
        <v>193</v>
      </c>
      <c r="AH8421" s="3">
        <v>552</v>
      </c>
      <c r="AI8421" s="3">
        <v>161</v>
      </c>
      <c r="AJ8421" s="3" t="s">
        <v>3842</v>
      </c>
      <c r="AK8421" s="3">
        <v>4</v>
      </c>
      <c r="AL8421" s="3">
        <v>237669.57320000022</v>
      </c>
    </row>
    <row r="8422" spans="31:38" x14ac:dyDescent="0.25">
      <c r="AE8422" s="3" t="str">
        <f t="shared" si="209"/>
        <v>RA_550_161_4_202526</v>
      </c>
      <c r="AF8422" s="3">
        <v>202526</v>
      </c>
      <c r="AG8422" s="3" t="s">
        <v>193</v>
      </c>
      <c r="AH8422" s="3">
        <v>550</v>
      </c>
      <c r="AI8422" s="3">
        <v>161</v>
      </c>
      <c r="AJ8422" s="3" t="s">
        <v>3842</v>
      </c>
      <c r="AK8422" s="3">
        <v>4</v>
      </c>
      <c r="AL8422" s="3">
        <v>99957.528000000166</v>
      </c>
    </row>
    <row r="8423" spans="31:38" x14ac:dyDescent="0.25">
      <c r="AE8423" s="3" t="str">
        <f t="shared" si="209"/>
        <v>RA_548_161_4_202526</v>
      </c>
      <c r="AF8423" s="3">
        <v>202526</v>
      </c>
      <c r="AG8423" s="3" t="s">
        <v>193</v>
      </c>
      <c r="AH8423" s="3">
        <v>548</v>
      </c>
      <c r="AI8423" s="3">
        <v>161</v>
      </c>
      <c r="AJ8423" s="3" t="s">
        <v>3842</v>
      </c>
      <c r="AK8423" s="3">
        <v>4</v>
      </c>
      <c r="AL8423" s="3">
        <v>92271.31700999997</v>
      </c>
    </row>
    <row r="8424" spans="31:38" x14ac:dyDescent="0.25">
      <c r="AE8424" s="3" t="str">
        <f t="shared" si="209"/>
        <v>RA_564_161_4_202526</v>
      </c>
      <c r="AF8424" s="3">
        <v>202526</v>
      </c>
      <c r="AG8424" s="3" t="s">
        <v>193</v>
      </c>
      <c r="AH8424" s="3">
        <v>564</v>
      </c>
      <c r="AI8424" s="3">
        <v>161</v>
      </c>
      <c r="AJ8424" s="3" t="s">
        <v>3842</v>
      </c>
      <c r="AK8424" s="3">
        <v>4</v>
      </c>
      <c r="AL8424" s="3">
        <v>86492.506999999954</v>
      </c>
    </row>
    <row r="8425" spans="31:38" x14ac:dyDescent="0.25">
      <c r="AE8425" s="3" t="str">
        <f t="shared" si="209"/>
        <v>RA_545_161_4_202526</v>
      </c>
      <c r="AF8425" s="3">
        <v>202526</v>
      </c>
      <c r="AG8425" s="3" t="s">
        <v>193</v>
      </c>
      <c r="AH8425" s="3">
        <v>545</v>
      </c>
      <c r="AI8425" s="3">
        <v>161</v>
      </c>
      <c r="AJ8425" s="3" t="s">
        <v>3842</v>
      </c>
      <c r="AK8425" s="3">
        <v>4</v>
      </c>
      <c r="AL8425" s="3">
        <v>43479.569000000076</v>
      </c>
    </row>
    <row r="8426" spans="31:38" x14ac:dyDescent="0.25">
      <c r="AE8426" s="3" t="str">
        <f t="shared" si="209"/>
        <v>RA_576_161_4_202526</v>
      </c>
      <c r="AF8426" s="3">
        <v>202526</v>
      </c>
      <c r="AG8426" s="3" t="s">
        <v>193</v>
      </c>
      <c r="AH8426" s="3">
        <v>576</v>
      </c>
      <c r="AI8426" s="3">
        <v>161</v>
      </c>
      <c r="AJ8426" s="3" t="s">
        <v>3842</v>
      </c>
      <c r="AK8426" s="3">
        <v>4</v>
      </c>
      <c r="AL8426" s="3">
        <v>2.3639995265511971E-4</v>
      </c>
    </row>
    <row r="8427" spans="31:38" x14ac:dyDescent="0.25">
      <c r="AE8427" s="3" t="str">
        <f t="shared" si="209"/>
        <v>RA_546_161_4_202526</v>
      </c>
      <c r="AF8427" s="3">
        <v>202526</v>
      </c>
      <c r="AG8427" s="3" t="s">
        <v>193</v>
      </c>
      <c r="AH8427" s="3">
        <v>546</v>
      </c>
      <c r="AI8427" s="3">
        <v>161</v>
      </c>
      <c r="AJ8427" s="3" t="s">
        <v>3842</v>
      </c>
      <c r="AK8427" s="3">
        <v>4</v>
      </c>
      <c r="AL8427" s="3">
        <v>58170.227613400872</v>
      </c>
    </row>
    <row r="8428" spans="31:38" x14ac:dyDescent="0.25">
      <c r="AE8428" s="3" t="str">
        <f t="shared" si="209"/>
        <v>RA_566_161_4_202526</v>
      </c>
      <c r="AF8428" s="3">
        <v>202526</v>
      </c>
      <c r="AG8428" s="3" t="s">
        <v>193</v>
      </c>
      <c r="AH8428" s="3">
        <v>566</v>
      </c>
      <c r="AI8428" s="3">
        <v>161</v>
      </c>
      <c r="AJ8428" s="3" t="s">
        <v>3842</v>
      </c>
      <c r="AK8428" s="3">
        <v>4</v>
      </c>
      <c r="AL8428" s="3">
        <v>114338.45500000003</v>
      </c>
    </row>
    <row r="8429" spans="31:38" x14ac:dyDescent="0.25">
      <c r="AE8429" s="3" t="str">
        <f t="shared" si="209"/>
        <v>RA_568_161_4_202526</v>
      </c>
      <c r="AF8429" s="3">
        <v>202526</v>
      </c>
      <c r="AG8429" s="3" t="s">
        <v>193</v>
      </c>
      <c r="AH8429" s="3">
        <v>568</v>
      </c>
      <c r="AI8429" s="3">
        <v>161</v>
      </c>
      <c r="AJ8429" s="3" t="s">
        <v>3842</v>
      </c>
      <c r="AK8429" s="3">
        <v>4</v>
      </c>
      <c r="AL8429" s="3">
        <v>195892.47399999993</v>
      </c>
    </row>
    <row r="8430" spans="31:38" x14ac:dyDescent="0.25">
      <c r="AE8430" s="3" t="str">
        <f t="shared" si="209"/>
        <v>RA_586_161_4_202526</v>
      </c>
      <c r="AF8430" s="3">
        <v>202526</v>
      </c>
      <c r="AG8430" s="3" t="s">
        <v>193</v>
      </c>
      <c r="AH8430" s="3">
        <v>586</v>
      </c>
      <c r="AI8430" s="3">
        <v>161</v>
      </c>
      <c r="AJ8430" s="3" t="s">
        <v>3842</v>
      </c>
      <c r="AK8430" s="3">
        <v>4</v>
      </c>
      <c r="AL8430" s="3">
        <v>3.4999999997125997E-2</v>
      </c>
    </row>
    <row r="8431" spans="31:38" x14ac:dyDescent="0.25">
      <c r="AE8431" s="3" t="str">
        <f t="shared" si="209"/>
        <v>RA_574_161_4_202526</v>
      </c>
      <c r="AF8431" s="3">
        <v>202526</v>
      </c>
      <c r="AG8431" s="3" t="s">
        <v>193</v>
      </c>
      <c r="AH8431" s="3">
        <v>574</v>
      </c>
      <c r="AI8431" s="3">
        <v>161</v>
      </c>
      <c r="AJ8431" s="3" t="s">
        <v>3842</v>
      </c>
      <c r="AK8431" s="3">
        <v>4</v>
      </c>
      <c r="AL8431" s="3">
        <v>0</v>
      </c>
    </row>
    <row r="8432" spans="31:38" x14ac:dyDescent="0.25">
      <c r="AE8432" s="3" t="str">
        <f t="shared" si="209"/>
        <v>RA_582_161_4_202526</v>
      </c>
      <c r="AF8432" s="3">
        <v>202526</v>
      </c>
      <c r="AG8432" s="3" t="s">
        <v>193</v>
      </c>
      <c r="AH8432" s="3">
        <v>582</v>
      </c>
      <c r="AI8432" s="3">
        <v>161</v>
      </c>
      <c r="AJ8432" s="3" t="s">
        <v>3842</v>
      </c>
      <c r="AK8432" s="3">
        <v>4</v>
      </c>
      <c r="AL8432" s="3">
        <v>-1.1368683772161603E-13</v>
      </c>
    </row>
    <row r="8433" spans="31:38" x14ac:dyDescent="0.25">
      <c r="AE8433" s="3" t="str">
        <f t="shared" si="209"/>
        <v>RA_584_161_4_202526</v>
      </c>
      <c r="AF8433" s="3">
        <v>202526</v>
      </c>
      <c r="AG8433" s="3" t="s">
        <v>193</v>
      </c>
      <c r="AH8433" s="3">
        <v>584</v>
      </c>
      <c r="AI8433" s="3">
        <v>161</v>
      </c>
      <c r="AJ8433" s="3" t="s">
        <v>3842</v>
      </c>
      <c r="AK8433" s="3">
        <v>4</v>
      </c>
      <c r="AL8433" s="3">
        <v>0</v>
      </c>
    </row>
    <row r="8434" spans="31:38" x14ac:dyDescent="0.25">
      <c r="AE8434" s="3" t="str">
        <f t="shared" si="209"/>
        <v>RA_544_161_4_202526</v>
      </c>
      <c r="AF8434" s="3">
        <v>202526</v>
      </c>
      <c r="AG8434" s="3" t="s">
        <v>193</v>
      </c>
      <c r="AH8434" s="3">
        <v>544</v>
      </c>
      <c r="AI8434" s="3">
        <v>161</v>
      </c>
      <c r="AJ8434" s="3" t="s">
        <v>3842</v>
      </c>
      <c r="AK8434" s="3">
        <v>4</v>
      </c>
      <c r="AL8434" s="3">
        <v>98958.284708347113</v>
      </c>
    </row>
    <row r="8435" spans="31:38" x14ac:dyDescent="0.25">
      <c r="AE8435" s="3" t="str">
        <f t="shared" si="209"/>
        <v>RA_572_161_4_202526</v>
      </c>
      <c r="AF8435" s="3">
        <v>202526</v>
      </c>
      <c r="AG8435" s="3" t="s">
        <v>193</v>
      </c>
      <c r="AH8435" s="3">
        <v>572</v>
      </c>
      <c r="AI8435" s="3">
        <v>161</v>
      </c>
      <c r="AJ8435" s="3" t="s">
        <v>3842</v>
      </c>
      <c r="AK8435" s="3">
        <v>4</v>
      </c>
      <c r="AL8435" s="3">
        <v>0</v>
      </c>
    </row>
    <row r="8436" spans="31:38" x14ac:dyDescent="0.25">
      <c r="AE8436" s="3" t="str">
        <f t="shared" si="209"/>
        <v>RA_522_161_4_202526</v>
      </c>
      <c r="AF8436" s="3">
        <v>202526</v>
      </c>
      <c r="AG8436" s="3" t="s">
        <v>193</v>
      </c>
      <c r="AH8436" s="3">
        <v>522</v>
      </c>
      <c r="AI8436" s="3">
        <v>161</v>
      </c>
      <c r="AJ8436" s="3" t="s">
        <v>3842</v>
      </c>
      <c r="AK8436" s="3">
        <v>4</v>
      </c>
      <c r="AL8436" s="3">
        <v>99514.562000000151</v>
      </c>
    </row>
    <row r="8437" spans="31:38" x14ac:dyDescent="0.25">
      <c r="AE8437" s="3" t="str">
        <f t="shared" si="209"/>
        <v>RA_514_161_4_202526</v>
      </c>
      <c r="AF8437" s="3">
        <v>202526</v>
      </c>
      <c r="AG8437" s="3" t="s">
        <v>193</v>
      </c>
      <c r="AH8437" s="3">
        <v>514</v>
      </c>
      <c r="AI8437" s="3">
        <v>161</v>
      </c>
      <c r="AJ8437" s="3" t="s">
        <v>3842</v>
      </c>
      <c r="AK8437" s="3">
        <v>4</v>
      </c>
      <c r="AL8437" s="3">
        <v>111869.33200000005</v>
      </c>
    </row>
    <row r="8438" spans="31:38" x14ac:dyDescent="0.25">
      <c r="AE8438" s="3" t="str">
        <f t="shared" si="209"/>
        <v>RA_542_161_4_202526</v>
      </c>
      <c r="AF8438" s="3">
        <v>202526</v>
      </c>
      <c r="AG8438" s="3" t="s">
        <v>193</v>
      </c>
      <c r="AH8438" s="3">
        <v>542</v>
      </c>
      <c r="AI8438" s="3">
        <v>161</v>
      </c>
      <c r="AJ8438" s="3" t="s">
        <v>3842</v>
      </c>
      <c r="AK8438" s="3">
        <v>4</v>
      </c>
      <c r="AL8438" s="3">
        <v>39409.094870000059</v>
      </c>
    </row>
    <row r="8439" spans="31:38" x14ac:dyDescent="0.25">
      <c r="AE8439" s="3" t="str">
        <f t="shared" si="209"/>
        <v>RA_516_161_4_202526</v>
      </c>
      <c r="AF8439" s="3">
        <v>202526</v>
      </c>
      <c r="AG8439" s="3" t="s">
        <v>193</v>
      </c>
      <c r="AH8439" s="3">
        <v>516</v>
      </c>
      <c r="AI8439" s="3">
        <v>161</v>
      </c>
      <c r="AJ8439" s="3" t="s">
        <v>3842</v>
      </c>
      <c r="AK8439" s="3">
        <v>4</v>
      </c>
      <c r="AL8439" s="3">
        <v>103893.19699999984</v>
      </c>
    </row>
    <row r="8440" spans="31:38" x14ac:dyDescent="0.25">
      <c r="AE8440" s="3" t="str">
        <f t="shared" si="209"/>
        <v>RA_520_161_4_202526</v>
      </c>
      <c r="AF8440" s="3">
        <v>202526</v>
      </c>
      <c r="AG8440" s="3" t="s">
        <v>193</v>
      </c>
      <c r="AH8440" s="3">
        <v>520</v>
      </c>
      <c r="AI8440" s="3">
        <v>161</v>
      </c>
      <c r="AJ8440" s="3" t="s">
        <v>3842</v>
      </c>
      <c r="AK8440" s="3">
        <v>4</v>
      </c>
      <c r="AL8440" s="3">
        <v>124563.68684003741</v>
      </c>
    </row>
    <row r="8441" spans="31:38" x14ac:dyDescent="0.25">
      <c r="AE8441" s="3" t="str">
        <f t="shared" si="209"/>
        <v>RA_512_161_4_202526</v>
      </c>
      <c r="AF8441" s="3">
        <v>202526</v>
      </c>
      <c r="AG8441" s="3" t="s">
        <v>193</v>
      </c>
      <c r="AH8441" s="3">
        <v>512</v>
      </c>
      <c r="AI8441" s="3">
        <v>161</v>
      </c>
      <c r="AJ8441" s="3" t="s">
        <v>3842</v>
      </c>
      <c r="AK8441" s="3">
        <v>4</v>
      </c>
      <c r="AL8441" s="3">
        <v>59305.745200000034</v>
      </c>
    </row>
    <row r="8442" spans="31:38" x14ac:dyDescent="0.25">
      <c r="AE8442" s="3" t="str">
        <f t="shared" si="209"/>
        <v>RA_524_161_4_202526</v>
      </c>
      <c r="AF8442" s="3">
        <v>202526</v>
      </c>
      <c r="AG8442" s="3" t="s">
        <v>193</v>
      </c>
      <c r="AH8442" s="3">
        <v>524</v>
      </c>
      <c r="AI8442" s="3">
        <v>161</v>
      </c>
      <c r="AJ8442" s="3" t="s">
        <v>3842</v>
      </c>
      <c r="AK8442" s="3">
        <v>4</v>
      </c>
      <c r="AL8442" s="3">
        <v>121366.21500019563</v>
      </c>
    </row>
    <row r="8443" spans="31:38" x14ac:dyDescent="0.25">
      <c r="AE8443" s="3" t="str">
        <f t="shared" si="209"/>
        <v>RA_526_161_4_202526</v>
      </c>
      <c r="AF8443" s="3">
        <v>202526</v>
      </c>
      <c r="AG8443" s="3" t="s">
        <v>193</v>
      </c>
      <c r="AH8443" s="3">
        <v>526</v>
      </c>
      <c r="AI8443" s="3">
        <v>161</v>
      </c>
      <c r="AJ8443" s="3" t="s">
        <v>3842</v>
      </c>
      <c r="AK8443" s="3">
        <v>4</v>
      </c>
      <c r="AL8443" s="3">
        <v>66620.390000000043</v>
      </c>
    </row>
    <row r="8444" spans="31:38" x14ac:dyDescent="0.25">
      <c r="AE8444" s="3" t="str">
        <f t="shared" si="209"/>
        <v>RA_528_161_4_202526</v>
      </c>
      <c r="AF8444" s="3">
        <v>202526</v>
      </c>
      <c r="AG8444" s="3" t="s">
        <v>193</v>
      </c>
      <c r="AH8444" s="3">
        <v>528</v>
      </c>
      <c r="AI8444" s="3">
        <v>161</v>
      </c>
      <c r="AJ8444" s="3" t="s">
        <v>3842</v>
      </c>
      <c r="AK8444" s="3">
        <v>4</v>
      </c>
      <c r="AL8444" s="3">
        <v>107067.98699999996</v>
      </c>
    </row>
    <row r="8445" spans="31:38" x14ac:dyDescent="0.25">
      <c r="AE8445" s="3" t="str">
        <f t="shared" si="209"/>
        <v>RA_530_161_4_202526</v>
      </c>
      <c r="AF8445" s="3">
        <v>202526</v>
      </c>
      <c r="AG8445" s="3" t="s">
        <v>193</v>
      </c>
      <c r="AH8445" s="3">
        <v>530</v>
      </c>
      <c r="AI8445" s="3">
        <v>161</v>
      </c>
      <c r="AJ8445" s="3" t="s">
        <v>3842</v>
      </c>
      <c r="AK8445" s="3">
        <v>4</v>
      </c>
      <c r="AL8445" s="3">
        <v>144551.69199999981</v>
      </c>
    </row>
    <row r="8446" spans="31:38" x14ac:dyDescent="0.25">
      <c r="AE8446" s="3" t="str">
        <f t="shared" si="209"/>
        <v>RA_532_161_4_202526</v>
      </c>
      <c r="AF8446" s="3">
        <v>202526</v>
      </c>
      <c r="AG8446" s="3" t="s">
        <v>193</v>
      </c>
      <c r="AH8446" s="3">
        <v>532</v>
      </c>
      <c r="AI8446" s="3">
        <v>161</v>
      </c>
      <c r="AJ8446" s="3" t="s">
        <v>3842</v>
      </c>
      <c r="AK8446" s="3">
        <v>4</v>
      </c>
      <c r="AL8446" s="3">
        <v>167711.50600000017</v>
      </c>
    </row>
    <row r="8447" spans="31:38" x14ac:dyDescent="0.25">
      <c r="AE8447" s="3" t="str">
        <f t="shared" si="209"/>
        <v>RA_534_161_4_202526</v>
      </c>
      <c r="AF8447" s="3">
        <v>202526</v>
      </c>
      <c r="AG8447" s="3" t="s">
        <v>193</v>
      </c>
      <c r="AH8447" s="3">
        <v>534</v>
      </c>
      <c r="AI8447" s="3">
        <v>161</v>
      </c>
      <c r="AJ8447" s="3" t="s">
        <v>3842</v>
      </c>
      <c r="AK8447" s="3">
        <v>4</v>
      </c>
      <c r="AL8447" s="3">
        <v>102493.90399999986</v>
      </c>
    </row>
    <row r="8448" spans="31:38" x14ac:dyDescent="0.25">
      <c r="AE8448" s="3" t="str">
        <f t="shared" si="209"/>
        <v>RA_536_161_4_202526</v>
      </c>
      <c r="AF8448" s="3">
        <v>202526</v>
      </c>
      <c r="AG8448" s="3" t="s">
        <v>193</v>
      </c>
      <c r="AH8448" s="3">
        <v>536</v>
      </c>
      <c r="AI8448" s="3">
        <v>161</v>
      </c>
      <c r="AJ8448" s="3" t="s">
        <v>3842</v>
      </c>
      <c r="AK8448" s="3">
        <v>4</v>
      </c>
      <c r="AL8448" s="3">
        <v>110149.28599999996</v>
      </c>
    </row>
    <row r="8449" spans="31:38" x14ac:dyDescent="0.25">
      <c r="AE8449" s="3" t="str">
        <f t="shared" si="209"/>
        <v>RA_538_161_4_202526</v>
      </c>
      <c r="AF8449" s="3">
        <v>202526</v>
      </c>
      <c r="AG8449" s="3" t="s">
        <v>193</v>
      </c>
      <c r="AH8449" s="3">
        <v>538</v>
      </c>
      <c r="AI8449" s="3">
        <v>161</v>
      </c>
      <c r="AJ8449" s="3" t="s">
        <v>3842</v>
      </c>
      <c r="AK8449" s="3">
        <v>4</v>
      </c>
      <c r="AL8449" s="3">
        <v>109726.97685044934</v>
      </c>
    </row>
    <row r="8450" spans="31:38" x14ac:dyDescent="0.25">
      <c r="AE8450" s="3" t="str">
        <f t="shared" si="209"/>
        <v>RA_540_161_4_202526</v>
      </c>
      <c r="AF8450" s="3">
        <v>202526</v>
      </c>
      <c r="AG8450" s="3" t="s">
        <v>193</v>
      </c>
      <c r="AH8450" s="3">
        <v>540</v>
      </c>
      <c r="AI8450" s="3">
        <v>161</v>
      </c>
      <c r="AJ8450" s="3" t="s">
        <v>3842</v>
      </c>
      <c r="AK8450" s="3">
        <v>4</v>
      </c>
      <c r="AL8450" s="3">
        <v>145711.93700000015</v>
      </c>
    </row>
    <row r="8451" spans="31:38" x14ac:dyDescent="0.25">
      <c r="AE8451" s="3" t="str">
        <f t="shared" si="209"/>
        <v>RA_518_161_4_202526</v>
      </c>
      <c r="AF8451" s="3">
        <v>202526</v>
      </c>
      <c r="AG8451" s="3" t="s">
        <v>193</v>
      </c>
      <c r="AH8451" s="3">
        <v>518</v>
      </c>
      <c r="AI8451" s="3">
        <v>161</v>
      </c>
      <c r="AJ8451" s="3" t="s">
        <v>3842</v>
      </c>
      <c r="AK8451" s="3">
        <v>4</v>
      </c>
      <c r="AL8451" s="3">
        <v>78399.592081609269</v>
      </c>
    </row>
    <row r="8452" spans="31:38" x14ac:dyDescent="0.25">
      <c r="AE8452" s="3" t="str">
        <f t="shared" ref="AE8452:AE8515" si="210">AG8452&amp;"_"&amp;AH8452&amp;"_"&amp;AI8452&amp;"_"&amp;AK8452&amp;"_"&amp;AF8452</f>
        <v>RA_562_162_4_202425</v>
      </c>
      <c r="AF8452" s="3">
        <v>202425</v>
      </c>
      <c r="AG8452" s="3" t="s">
        <v>193</v>
      </c>
      <c r="AH8452" s="3">
        <v>562</v>
      </c>
      <c r="AI8452" s="3">
        <v>162</v>
      </c>
      <c r="AJ8452" s="3" t="s">
        <v>3841</v>
      </c>
      <c r="AK8452" s="3">
        <v>4</v>
      </c>
      <c r="AL8452" s="3">
        <v>0</v>
      </c>
    </row>
    <row r="8453" spans="31:38" x14ac:dyDescent="0.25">
      <c r="AE8453" s="3" t="str">
        <f t="shared" si="210"/>
        <v>RA_542_162_4_202425</v>
      </c>
      <c r="AF8453" s="3">
        <v>202425</v>
      </c>
      <c r="AG8453" s="3" t="s">
        <v>193</v>
      </c>
      <c r="AH8453" s="3">
        <v>542</v>
      </c>
      <c r="AI8453" s="3">
        <v>162</v>
      </c>
      <c r="AJ8453" s="3" t="s">
        <v>3841</v>
      </c>
      <c r="AK8453" s="3">
        <v>4</v>
      </c>
      <c r="AL8453" s="3">
        <v>-7155</v>
      </c>
    </row>
    <row r="8454" spans="31:38" x14ac:dyDescent="0.25">
      <c r="AE8454" s="3" t="str">
        <f t="shared" si="210"/>
        <v>RA_586_162_4_202425</v>
      </c>
      <c r="AF8454" s="3">
        <v>202425</v>
      </c>
      <c r="AG8454" s="3" t="s">
        <v>193</v>
      </c>
      <c r="AH8454" s="3">
        <v>586</v>
      </c>
      <c r="AI8454" s="3">
        <v>162</v>
      </c>
      <c r="AJ8454" s="3" t="s">
        <v>3841</v>
      </c>
      <c r="AK8454" s="3">
        <v>4</v>
      </c>
      <c r="AL8454" s="3">
        <v>0</v>
      </c>
    </row>
    <row r="8455" spans="31:38" x14ac:dyDescent="0.25">
      <c r="AE8455" s="3" t="str">
        <f t="shared" si="210"/>
        <v>RA_546_162_4_202425</v>
      </c>
      <c r="AF8455" s="3">
        <v>202425</v>
      </c>
      <c r="AG8455" s="3" t="s">
        <v>193</v>
      </c>
      <c r="AH8455" s="3">
        <v>546</v>
      </c>
      <c r="AI8455" s="3">
        <v>162</v>
      </c>
      <c r="AJ8455" s="3" t="s">
        <v>3841</v>
      </c>
      <c r="AK8455" s="3">
        <v>4</v>
      </c>
      <c r="AL8455" s="3">
        <v>-10910.005999999999</v>
      </c>
    </row>
    <row r="8456" spans="31:38" x14ac:dyDescent="0.25">
      <c r="AE8456" s="3" t="str">
        <f t="shared" si="210"/>
        <v>RA_548_162_4_202425</v>
      </c>
      <c r="AF8456" s="3">
        <v>202425</v>
      </c>
      <c r="AG8456" s="3" t="s">
        <v>193</v>
      </c>
      <c r="AH8456" s="3">
        <v>548</v>
      </c>
      <c r="AI8456" s="3">
        <v>162</v>
      </c>
      <c r="AJ8456" s="3" t="s">
        <v>3841</v>
      </c>
      <c r="AK8456" s="3">
        <v>4</v>
      </c>
      <c r="AL8456" s="3">
        <v>-8410.1319999999996</v>
      </c>
    </row>
    <row r="8457" spans="31:38" x14ac:dyDescent="0.25">
      <c r="AE8457" s="3" t="str">
        <f t="shared" si="210"/>
        <v>RA_550_162_4_202425</v>
      </c>
      <c r="AF8457" s="3">
        <v>202425</v>
      </c>
      <c r="AG8457" s="3" t="s">
        <v>193</v>
      </c>
      <c r="AH8457" s="3">
        <v>550</v>
      </c>
      <c r="AI8457" s="3">
        <v>162</v>
      </c>
      <c r="AJ8457" s="3" t="s">
        <v>3841</v>
      </c>
      <c r="AK8457" s="3">
        <v>4</v>
      </c>
      <c r="AL8457" s="3">
        <v>-14717.794</v>
      </c>
    </row>
    <row r="8458" spans="31:38" x14ac:dyDescent="0.25">
      <c r="AE8458" s="3" t="str">
        <f t="shared" si="210"/>
        <v>RA_552_162_4_202425</v>
      </c>
      <c r="AF8458" s="3">
        <v>202425</v>
      </c>
      <c r="AG8458" s="3" t="s">
        <v>193</v>
      </c>
      <c r="AH8458" s="3">
        <v>552</v>
      </c>
      <c r="AI8458" s="3">
        <v>162</v>
      </c>
      <c r="AJ8458" s="3" t="s">
        <v>3841</v>
      </c>
      <c r="AK8458" s="3">
        <v>4</v>
      </c>
      <c r="AL8458" s="3">
        <v>-37096.17</v>
      </c>
    </row>
    <row r="8459" spans="31:38" x14ac:dyDescent="0.25">
      <c r="AE8459" s="3" t="str">
        <f t="shared" si="210"/>
        <v>RA_544_162_4_202425</v>
      </c>
      <c r="AF8459" s="3">
        <v>202425</v>
      </c>
      <c r="AG8459" s="3" t="s">
        <v>193</v>
      </c>
      <c r="AH8459" s="3">
        <v>544</v>
      </c>
      <c r="AI8459" s="3">
        <v>162</v>
      </c>
      <c r="AJ8459" s="3" t="s">
        <v>3841</v>
      </c>
      <c r="AK8459" s="3">
        <v>4</v>
      </c>
      <c r="AL8459" s="3">
        <v>-17986.238000000001</v>
      </c>
    </row>
    <row r="8460" spans="31:38" x14ac:dyDescent="0.25">
      <c r="AE8460" s="3" t="str">
        <f t="shared" si="210"/>
        <v>RA_564_162_4_202425</v>
      </c>
      <c r="AF8460" s="3">
        <v>202425</v>
      </c>
      <c r="AG8460" s="3" t="s">
        <v>193</v>
      </c>
      <c r="AH8460" s="3">
        <v>564</v>
      </c>
      <c r="AI8460" s="3">
        <v>162</v>
      </c>
      <c r="AJ8460" s="3" t="s">
        <v>3841</v>
      </c>
      <c r="AK8460" s="3">
        <v>4</v>
      </c>
      <c r="AL8460" s="3">
        <v>0</v>
      </c>
    </row>
    <row r="8461" spans="31:38" x14ac:dyDescent="0.25">
      <c r="AE8461" s="3" t="str">
        <f t="shared" si="210"/>
        <v>RA_566_162_4_202425</v>
      </c>
      <c r="AF8461" s="3">
        <v>202425</v>
      </c>
      <c r="AG8461" s="3" t="s">
        <v>193</v>
      </c>
      <c r="AH8461" s="3">
        <v>566</v>
      </c>
      <c r="AI8461" s="3">
        <v>162</v>
      </c>
      <c r="AJ8461" s="3" t="s">
        <v>3841</v>
      </c>
      <c r="AK8461" s="3">
        <v>4</v>
      </c>
      <c r="AL8461" s="3">
        <v>0</v>
      </c>
    </row>
    <row r="8462" spans="31:38" x14ac:dyDescent="0.25">
      <c r="AE8462" s="3" t="str">
        <f t="shared" si="210"/>
        <v>RA_568_162_4_202425</v>
      </c>
      <c r="AF8462" s="3">
        <v>202425</v>
      </c>
      <c r="AG8462" s="3" t="s">
        <v>193</v>
      </c>
      <c r="AH8462" s="3">
        <v>568</v>
      </c>
      <c r="AI8462" s="3">
        <v>162</v>
      </c>
      <c r="AJ8462" s="3" t="s">
        <v>3841</v>
      </c>
      <c r="AK8462" s="3">
        <v>4</v>
      </c>
      <c r="AL8462" s="3">
        <v>0</v>
      </c>
    </row>
    <row r="8463" spans="31:38" x14ac:dyDescent="0.25">
      <c r="AE8463" s="3" t="str">
        <f t="shared" si="210"/>
        <v>RA_572_162_4_202425</v>
      </c>
      <c r="AF8463" s="3">
        <v>202425</v>
      </c>
      <c r="AG8463" s="3" t="s">
        <v>193</v>
      </c>
      <c r="AH8463" s="3">
        <v>572</v>
      </c>
      <c r="AI8463" s="3">
        <v>162</v>
      </c>
      <c r="AJ8463" s="3" t="s">
        <v>3841</v>
      </c>
      <c r="AK8463" s="3">
        <v>4</v>
      </c>
      <c r="AL8463" s="3">
        <v>0</v>
      </c>
    </row>
    <row r="8464" spans="31:38" x14ac:dyDescent="0.25">
      <c r="AE8464" s="3" t="str">
        <f t="shared" si="210"/>
        <v>RA_574_162_4_202425</v>
      </c>
      <c r="AF8464" s="3">
        <v>202425</v>
      </c>
      <c r="AG8464" s="3" t="s">
        <v>193</v>
      </c>
      <c r="AH8464" s="3">
        <v>574</v>
      </c>
      <c r="AI8464" s="3">
        <v>162</v>
      </c>
      <c r="AJ8464" s="3" t="s">
        <v>3841</v>
      </c>
      <c r="AK8464" s="3">
        <v>4</v>
      </c>
      <c r="AL8464" s="3">
        <v>0</v>
      </c>
    </row>
    <row r="8465" spans="31:38" x14ac:dyDescent="0.25">
      <c r="AE8465" s="3" t="str">
        <f t="shared" si="210"/>
        <v>RA_576_162_4_202425</v>
      </c>
      <c r="AF8465" s="3">
        <v>202425</v>
      </c>
      <c r="AG8465" s="3" t="s">
        <v>193</v>
      </c>
      <c r="AH8465" s="3">
        <v>576</v>
      </c>
      <c r="AI8465" s="3">
        <v>162</v>
      </c>
      <c r="AJ8465" s="3" t="s">
        <v>3841</v>
      </c>
      <c r="AK8465" s="3">
        <v>4</v>
      </c>
      <c r="AL8465" s="3">
        <v>0</v>
      </c>
    </row>
    <row r="8466" spans="31:38" x14ac:dyDescent="0.25">
      <c r="AE8466" s="3" t="str">
        <f t="shared" si="210"/>
        <v>RA_584_162_4_202425</v>
      </c>
      <c r="AF8466" s="3">
        <v>202425</v>
      </c>
      <c r="AG8466" s="3" t="s">
        <v>193</v>
      </c>
      <c r="AH8466" s="3">
        <v>584</v>
      </c>
      <c r="AI8466" s="3">
        <v>162</v>
      </c>
      <c r="AJ8466" s="3" t="s">
        <v>3841</v>
      </c>
      <c r="AK8466" s="3">
        <v>4</v>
      </c>
      <c r="AL8466" s="3">
        <v>0</v>
      </c>
    </row>
    <row r="8467" spans="31:38" x14ac:dyDescent="0.25">
      <c r="AE8467" s="3" t="str">
        <f t="shared" si="210"/>
        <v>RA_582_162_4_202425</v>
      </c>
      <c r="AF8467" s="3">
        <v>202425</v>
      </c>
      <c r="AG8467" s="3" t="s">
        <v>193</v>
      </c>
      <c r="AH8467" s="3">
        <v>582</v>
      </c>
      <c r="AI8467" s="3">
        <v>162</v>
      </c>
      <c r="AJ8467" s="3" t="s">
        <v>3841</v>
      </c>
      <c r="AK8467" s="3">
        <v>4</v>
      </c>
      <c r="AL8467" s="3">
        <v>0</v>
      </c>
    </row>
    <row r="8468" spans="31:38" x14ac:dyDescent="0.25">
      <c r="AE8468" s="3" t="str">
        <f t="shared" si="210"/>
        <v>RA_512_162_4_202425</v>
      </c>
      <c r="AF8468" s="3">
        <v>202425</v>
      </c>
      <c r="AG8468" s="3" t="s">
        <v>193</v>
      </c>
      <c r="AH8468" s="3">
        <v>512</v>
      </c>
      <c r="AI8468" s="3">
        <v>162</v>
      </c>
      <c r="AJ8468" s="3" t="s">
        <v>3841</v>
      </c>
      <c r="AK8468" s="3">
        <v>4</v>
      </c>
      <c r="AL8468" s="3">
        <v>-5241.5140000000001</v>
      </c>
    </row>
    <row r="8469" spans="31:38" x14ac:dyDescent="0.25">
      <c r="AE8469" s="3" t="str">
        <f t="shared" si="210"/>
        <v>RA_545_162_4_202425</v>
      </c>
      <c r="AF8469" s="3">
        <v>202425</v>
      </c>
      <c r="AG8469" s="3" t="s">
        <v>193</v>
      </c>
      <c r="AH8469" s="3">
        <v>545</v>
      </c>
      <c r="AI8469" s="3">
        <v>162</v>
      </c>
      <c r="AJ8469" s="3" t="s">
        <v>3841</v>
      </c>
      <c r="AK8469" s="3">
        <v>4</v>
      </c>
      <c r="AL8469" s="3">
        <v>-10404.540000000001</v>
      </c>
    </row>
    <row r="8470" spans="31:38" x14ac:dyDescent="0.25">
      <c r="AE8470" s="3" t="str">
        <f t="shared" si="210"/>
        <v>RA_514_162_4_202425</v>
      </c>
      <c r="AF8470" s="3">
        <v>202425</v>
      </c>
      <c r="AG8470" s="3" t="s">
        <v>193</v>
      </c>
      <c r="AH8470" s="3">
        <v>514</v>
      </c>
      <c r="AI8470" s="3">
        <v>162</v>
      </c>
      <c r="AJ8470" s="3" t="s">
        <v>3841</v>
      </c>
      <c r="AK8470" s="3">
        <v>4</v>
      </c>
      <c r="AL8470" s="3">
        <v>-10906.42</v>
      </c>
    </row>
    <row r="8471" spans="31:38" x14ac:dyDescent="0.25">
      <c r="AE8471" s="3" t="str">
        <f t="shared" si="210"/>
        <v>RA_516_162_4_202425</v>
      </c>
      <c r="AF8471" s="3">
        <v>202425</v>
      </c>
      <c r="AG8471" s="3" t="s">
        <v>193</v>
      </c>
      <c r="AH8471" s="3">
        <v>516</v>
      </c>
      <c r="AI8471" s="3">
        <v>162</v>
      </c>
      <c r="AJ8471" s="3" t="s">
        <v>3841</v>
      </c>
      <c r="AK8471" s="3">
        <v>4</v>
      </c>
      <c r="AL8471" s="3">
        <v>-9237.2569999999996</v>
      </c>
    </row>
    <row r="8472" spans="31:38" x14ac:dyDescent="0.25">
      <c r="AE8472" s="3" t="str">
        <f t="shared" si="210"/>
        <v>RA_518_162_4_202425</v>
      </c>
      <c r="AF8472" s="3">
        <v>202425</v>
      </c>
      <c r="AG8472" s="3" t="s">
        <v>193</v>
      </c>
      <c r="AH8472" s="3">
        <v>518</v>
      </c>
      <c r="AI8472" s="3">
        <v>162</v>
      </c>
      <c r="AJ8472" s="3" t="s">
        <v>3841</v>
      </c>
      <c r="AK8472" s="3">
        <v>4</v>
      </c>
      <c r="AL8472" s="3">
        <v>-11511.2</v>
      </c>
    </row>
    <row r="8473" spans="31:38" x14ac:dyDescent="0.25">
      <c r="AE8473" s="3" t="str">
        <f t="shared" si="210"/>
        <v>RA_520_162_4_202425</v>
      </c>
      <c r="AF8473" s="3">
        <v>202425</v>
      </c>
      <c r="AG8473" s="3" t="s">
        <v>193</v>
      </c>
      <c r="AH8473" s="3">
        <v>520</v>
      </c>
      <c r="AI8473" s="3">
        <v>162</v>
      </c>
      <c r="AJ8473" s="3" t="s">
        <v>3841</v>
      </c>
      <c r="AK8473" s="3">
        <v>4</v>
      </c>
      <c r="AL8473" s="3">
        <v>-13370.223</v>
      </c>
    </row>
    <row r="8474" spans="31:38" x14ac:dyDescent="0.25">
      <c r="AE8474" s="3" t="str">
        <f t="shared" si="210"/>
        <v>RA_522_162_4_202425</v>
      </c>
      <c r="AF8474" s="3">
        <v>202425</v>
      </c>
      <c r="AG8474" s="3" t="s">
        <v>193</v>
      </c>
      <c r="AH8474" s="3">
        <v>522</v>
      </c>
      <c r="AI8474" s="3">
        <v>162</v>
      </c>
      <c r="AJ8474" s="3" t="s">
        <v>3841</v>
      </c>
      <c r="AK8474" s="3">
        <v>4</v>
      </c>
      <c r="AL8474" s="3">
        <v>-12603.189</v>
      </c>
    </row>
    <row r="8475" spans="31:38" x14ac:dyDescent="0.25">
      <c r="AE8475" s="3" t="str">
        <f t="shared" si="210"/>
        <v>RA_524_162_4_202425</v>
      </c>
      <c r="AF8475" s="3">
        <v>202425</v>
      </c>
      <c r="AG8475" s="3" t="s">
        <v>193</v>
      </c>
      <c r="AH8475" s="3">
        <v>524</v>
      </c>
      <c r="AI8475" s="3">
        <v>162</v>
      </c>
      <c r="AJ8475" s="3" t="s">
        <v>3841</v>
      </c>
      <c r="AK8475" s="3">
        <v>4</v>
      </c>
      <c r="AL8475" s="3">
        <v>-8930.2929999999997</v>
      </c>
    </row>
    <row r="8476" spans="31:38" x14ac:dyDescent="0.25">
      <c r="AE8476" s="3" t="str">
        <f t="shared" si="210"/>
        <v>RA_528_162_4_202425</v>
      </c>
      <c r="AF8476" s="3">
        <v>202425</v>
      </c>
      <c r="AG8476" s="3" t="s">
        <v>193</v>
      </c>
      <c r="AH8476" s="3">
        <v>528</v>
      </c>
      <c r="AI8476" s="3">
        <v>162</v>
      </c>
      <c r="AJ8476" s="3" t="s">
        <v>3841</v>
      </c>
      <c r="AK8476" s="3">
        <v>4</v>
      </c>
      <c r="AL8476" s="3">
        <v>-7968.8379999999997</v>
      </c>
    </row>
    <row r="8477" spans="31:38" x14ac:dyDescent="0.25">
      <c r="AE8477" s="3" t="str">
        <f t="shared" si="210"/>
        <v>RA_530_162_4_202425</v>
      </c>
      <c r="AF8477" s="3">
        <v>202425</v>
      </c>
      <c r="AG8477" s="3" t="s">
        <v>193</v>
      </c>
      <c r="AH8477" s="3">
        <v>530</v>
      </c>
      <c r="AI8477" s="3">
        <v>162</v>
      </c>
      <c r="AJ8477" s="3" t="s">
        <v>3841</v>
      </c>
      <c r="AK8477" s="3">
        <v>4</v>
      </c>
      <c r="AL8477" s="3">
        <v>-14174.191999999999</v>
      </c>
    </row>
    <row r="8478" spans="31:38" x14ac:dyDescent="0.25">
      <c r="AE8478" s="3" t="str">
        <f t="shared" si="210"/>
        <v>RA_532_162_4_202425</v>
      </c>
      <c r="AF8478" s="3">
        <v>202425</v>
      </c>
      <c r="AG8478" s="3" t="s">
        <v>193</v>
      </c>
      <c r="AH8478" s="3">
        <v>532</v>
      </c>
      <c r="AI8478" s="3">
        <v>162</v>
      </c>
      <c r="AJ8478" s="3" t="s">
        <v>3841</v>
      </c>
      <c r="AK8478" s="3">
        <v>4</v>
      </c>
      <c r="AL8478" s="3">
        <v>-25272</v>
      </c>
    </row>
    <row r="8479" spans="31:38" x14ac:dyDescent="0.25">
      <c r="AE8479" s="3" t="str">
        <f t="shared" si="210"/>
        <v>RA_534_162_4_202425</v>
      </c>
      <c r="AF8479" s="3">
        <v>202425</v>
      </c>
      <c r="AG8479" s="3" t="s">
        <v>193</v>
      </c>
      <c r="AH8479" s="3">
        <v>534</v>
      </c>
      <c r="AI8479" s="3">
        <v>162</v>
      </c>
      <c r="AJ8479" s="3" t="s">
        <v>3841</v>
      </c>
      <c r="AK8479" s="3">
        <v>4</v>
      </c>
      <c r="AL8479" s="3">
        <v>-15379.342000000001</v>
      </c>
    </row>
    <row r="8480" spans="31:38" x14ac:dyDescent="0.25">
      <c r="AE8480" s="3" t="str">
        <f t="shared" si="210"/>
        <v>RA_536_162_4_202425</v>
      </c>
      <c r="AF8480" s="3">
        <v>202425</v>
      </c>
      <c r="AG8480" s="3" t="s">
        <v>193</v>
      </c>
      <c r="AH8480" s="3">
        <v>536</v>
      </c>
      <c r="AI8480" s="3">
        <v>162</v>
      </c>
      <c r="AJ8480" s="3" t="s">
        <v>3841</v>
      </c>
      <c r="AK8480" s="3">
        <v>4</v>
      </c>
      <c r="AL8480" s="3">
        <v>-16054</v>
      </c>
    </row>
    <row r="8481" spans="31:38" x14ac:dyDescent="0.25">
      <c r="AE8481" s="3" t="str">
        <f t="shared" si="210"/>
        <v>RA_538_162_4_202425</v>
      </c>
      <c r="AF8481" s="3">
        <v>202425</v>
      </c>
      <c r="AG8481" s="3" t="s">
        <v>193</v>
      </c>
      <c r="AH8481" s="3">
        <v>538</v>
      </c>
      <c r="AI8481" s="3">
        <v>162</v>
      </c>
      <c r="AJ8481" s="3" t="s">
        <v>3841</v>
      </c>
      <c r="AK8481" s="3">
        <v>4</v>
      </c>
      <c r="AL8481" s="3">
        <v>-11492</v>
      </c>
    </row>
    <row r="8482" spans="31:38" x14ac:dyDescent="0.25">
      <c r="AE8482" s="3" t="str">
        <f t="shared" si="210"/>
        <v>RA_526_162_4_202425</v>
      </c>
      <c r="AF8482" s="3">
        <v>202425</v>
      </c>
      <c r="AG8482" s="3" t="s">
        <v>193</v>
      </c>
      <c r="AH8482" s="3">
        <v>526</v>
      </c>
      <c r="AI8482" s="3">
        <v>162</v>
      </c>
      <c r="AJ8482" s="3" t="s">
        <v>3841</v>
      </c>
      <c r="AK8482" s="3">
        <v>4</v>
      </c>
      <c r="AL8482" s="3">
        <v>-5159.3515384320399</v>
      </c>
    </row>
    <row r="8483" spans="31:38" x14ac:dyDescent="0.25">
      <c r="AE8483" s="3" t="str">
        <f t="shared" si="210"/>
        <v>RA_540_162_4_202425</v>
      </c>
      <c r="AF8483" s="3">
        <v>202425</v>
      </c>
      <c r="AG8483" s="3" t="s">
        <v>193</v>
      </c>
      <c r="AH8483" s="3">
        <v>540</v>
      </c>
      <c r="AI8483" s="3">
        <v>162</v>
      </c>
      <c r="AJ8483" s="3" t="s">
        <v>3841</v>
      </c>
      <c r="AK8483" s="3">
        <v>4</v>
      </c>
      <c r="AL8483" s="3">
        <v>-26570.341</v>
      </c>
    </row>
    <row r="8484" spans="31:38" x14ac:dyDescent="0.25">
      <c r="AE8484" s="3" t="str">
        <f t="shared" si="210"/>
        <v>RA_566_162_4_202526</v>
      </c>
      <c r="AF8484" s="3">
        <v>202526</v>
      </c>
      <c r="AG8484" s="3" t="s">
        <v>193</v>
      </c>
      <c r="AH8484" s="3">
        <v>566</v>
      </c>
      <c r="AI8484" s="3">
        <v>162</v>
      </c>
      <c r="AJ8484" s="3" t="s">
        <v>3841</v>
      </c>
      <c r="AK8484" s="3">
        <v>4</v>
      </c>
      <c r="AL8484" s="3">
        <v>0</v>
      </c>
    </row>
    <row r="8485" spans="31:38" x14ac:dyDescent="0.25">
      <c r="AE8485" s="3" t="str">
        <f t="shared" si="210"/>
        <v>RA_546_162_4_202526</v>
      </c>
      <c r="AF8485" s="3">
        <v>202526</v>
      </c>
      <c r="AG8485" s="3" t="s">
        <v>193</v>
      </c>
      <c r="AH8485" s="3">
        <v>546</v>
      </c>
      <c r="AI8485" s="3">
        <v>162</v>
      </c>
      <c r="AJ8485" s="3" t="s">
        <v>3841</v>
      </c>
      <c r="AK8485" s="3">
        <v>4</v>
      </c>
      <c r="AL8485" s="3">
        <v>-11318</v>
      </c>
    </row>
    <row r="8486" spans="31:38" x14ac:dyDescent="0.25">
      <c r="AE8486" s="3" t="str">
        <f t="shared" si="210"/>
        <v>RA_548_162_4_202526</v>
      </c>
      <c r="AF8486" s="3">
        <v>202526</v>
      </c>
      <c r="AG8486" s="3" t="s">
        <v>193</v>
      </c>
      <c r="AH8486" s="3">
        <v>548</v>
      </c>
      <c r="AI8486" s="3">
        <v>162</v>
      </c>
      <c r="AJ8486" s="3" t="s">
        <v>3841</v>
      </c>
      <c r="AK8486" s="3">
        <v>4</v>
      </c>
      <c r="AL8486" s="3">
        <v>-9066.1219999999994</v>
      </c>
    </row>
    <row r="8487" spans="31:38" x14ac:dyDescent="0.25">
      <c r="AE8487" s="3" t="str">
        <f t="shared" si="210"/>
        <v>RA_550_162_4_202526</v>
      </c>
      <c r="AF8487" s="3">
        <v>202526</v>
      </c>
      <c r="AG8487" s="3" t="s">
        <v>193</v>
      </c>
      <c r="AH8487" s="3">
        <v>550</v>
      </c>
      <c r="AI8487" s="3">
        <v>162</v>
      </c>
      <c r="AJ8487" s="3" t="s">
        <v>3841</v>
      </c>
      <c r="AK8487" s="3">
        <v>4</v>
      </c>
      <c r="AL8487" s="3">
        <v>-15401.794</v>
      </c>
    </row>
    <row r="8488" spans="31:38" x14ac:dyDescent="0.25">
      <c r="AE8488" s="3" t="str">
        <f t="shared" si="210"/>
        <v>RA_552_162_4_202526</v>
      </c>
      <c r="AF8488" s="3">
        <v>202526</v>
      </c>
      <c r="AG8488" s="3" t="s">
        <v>193</v>
      </c>
      <c r="AH8488" s="3">
        <v>552</v>
      </c>
      <c r="AI8488" s="3">
        <v>162</v>
      </c>
      <c r="AJ8488" s="3" t="s">
        <v>3841</v>
      </c>
      <c r="AK8488" s="3">
        <v>4</v>
      </c>
      <c r="AL8488" s="3">
        <v>-38832.17</v>
      </c>
    </row>
    <row r="8489" spans="31:38" x14ac:dyDescent="0.25">
      <c r="AE8489" s="3" t="str">
        <f t="shared" si="210"/>
        <v>RA_562_162_4_202526</v>
      </c>
      <c r="AF8489" s="3">
        <v>202526</v>
      </c>
      <c r="AG8489" s="3" t="s">
        <v>193</v>
      </c>
      <c r="AH8489" s="3">
        <v>562</v>
      </c>
      <c r="AI8489" s="3">
        <v>162</v>
      </c>
      <c r="AJ8489" s="3" t="s">
        <v>3841</v>
      </c>
      <c r="AK8489" s="3">
        <v>4</v>
      </c>
      <c r="AL8489" s="3">
        <v>0</v>
      </c>
    </row>
    <row r="8490" spans="31:38" x14ac:dyDescent="0.25">
      <c r="AE8490" s="3" t="str">
        <f t="shared" si="210"/>
        <v>RA_564_162_4_202526</v>
      </c>
      <c r="AF8490" s="3">
        <v>202526</v>
      </c>
      <c r="AG8490" s="3" t="s">
        <v>193</v>
      </c>
      <c r="AH8490" s="3">
        <v>564</v>
      </c>
      <c r="AI8490" s="3">
        <v>162</v>
      </c>
      <c r="AJ8490" s="3" t="s">
        <v>3841</v>
      </c>
      <c r="AK8490" s="3">
        <v>4</v>
      </c>
      <c r="AL8490" s="3">
        <v>0</v>
      </c>
    </row>
    <row r="8491" spans="31:38" x14ac:dyDescent="0.25">
      <c r="AE8491" s="3" t="str">
        <f t="shared" si="210"/>
        <v>RA_568_162_4_202526</v>
      </c>
      <c r="AF8491" s="3">
        <v>202526</v>
      </c>
      <c r="AG8491" s="3" t="s">
        <v>193</v>
      </c>
      <c r="AH8491" s="3">
        <v>568</v>
      </c>
      <c r="AI8491" s="3">
        <v>162</v>
      </c>
      <c r="AJ8491" s="3" t="s">
        <v>3841</v>
      </c>
      <c r="AK8491" s="3">
        <v>4</v>
      </c>
      <c r="AL8491" s="3">
        <v>0</v>
      </c>
    </row>
    <row r="8492" spans="31:38" x14ac:dyDescent="0.25">
      <c r="AE8492" s="3" t="str">
        <f t="shared" si="210"/>
        <v>RA_572_162_4_202526</v>
      </c>
      <c r="AF8492" s="3">
        <v>202526</v>
      </c>
      <c r="AG8492" s="3" t="s">
        <v>193</v>
      </c>
      <c r="AH8492" s="3">
        <v>572</v>
      </c>
      <c r="AI8492" s="3">
        <v>162</v>
      </c>
      <c r="AJ8492" s="3" t="s">
        <v>3841</v>
      </c>
      <c r="AK8492" s="3">
        <v>4</v>
      </c>
      <c r="AL8492" s="3">
        <v>0</v>
      </c>
    </row>
    <row r="8493" spans="31:38" x14ac:dyDescent="0.25">
      <c r="AE8493" s="3" t="str">
        <f t="shared" si="210"/>
        <v>RA_574_162_4_202526</v>
      </c>
      <c r="AF8493" s="3">
        <v>202526</v>
      </c>
      <c r="AG8493" s="3" t="s">
        <v>193</v>
      </c>
      <c r="AH8493" s="3">
        <v>574</v>
      </c>
      <c r="AI8493" s="3">
        <v>162</v>
      </c>
      <c r="AJ8493" s="3" t="s">
        <v>3841</v>
      </c>
      <c r="AK8493" s="3">
        <v>4</v>
      </c>
      <c r="AL8493" s="3">
        <v>0</v>
      </c>
    </row>
    <row r="8494" spans="31:38" x14ac:dyDescent="0.25">
      <c r="AE8494" s="3" t="str">
        <f t="shared" si="210"/>
        <v>RA_576_162_4_202526</v>
      </c>
      <c r="AF8494" s="3">
        <v>202526</v>
      </c>
      <c r="AG8494" s="3" t="s">
        <v>193</v>
      </c>
      <c r="AH8494" s="3">
        <v>576</v>
      </c>
      <c r="AI8494" s="3">
        <v>162</v>
      </c>
      <c r="AJ8494" s="3" t="s">
        <v>3841</v>
      </c>
      <c r="AK8494" s="3">
        <v>4</v>
      </c>
      <c r="AL8494" s="3">
        <v>0</v>
      </c>
    </row>
    <row r="8495" spans="31:38" x14ac:dyDescent="0.25">
      <c r="AE8495" s="3" t="str">
        <f t="shared" si="210"/>
        <v>RA_582_162_4_202526</v>
      </c>
      <c r="AF8495" s="3">
        <v>202526</v>
      </c>
      <c r="AG8495" s="3" t="s">
        <v>193</v>
      </c>
      <c r="AH8495" s="3">
        <v>582</v>
      </c>
      <c r="AI8495" s="3">
        <v>162</v>
      </c>
      <c r="AJ8495" s="3" t="s">
        <v>3841</v>
      </c>
      <c r="AK8495" s="3">
        <v>4</v>
      </c>
      <c r="AL8495" s="3">
        <v>0</v>
      </c>
    </row>
    <row r="8496" spans="31:38" x14ac:dyDescent="0.25">
      <c r="AE8496" s="3" t="str">
        <f t="shared" si="210"/>
        <v>RA_584_162_4_202526</v>
      </c>
      <c r="AF8496" s="3">
        <v>202526</v>
      </c>
      <c r="AG8496" s="3" t="s">
        <v>193</v>
      </c>
      <c r="AH8496" s="3">
        <v>584</v>
      </c>
      <c r="AI8496" s="3">
        <v>162</v>
      </c>
      <c r="AJ8496" s="3" t="s">
        <v>3841</v>
      </c>
      <c r="AK8496" s="3">
        <v>4</v>
      </c>
      <c r="AL8496" s="3">
        <v>0</v>
      </c>
    </row>
    <row r="8497" spans="31:38" x14ac:dyDescent="0.25">
      <c r="AE8497" s="3" t="str">
        <f t="shared" si="210"/>
        <v>RA_542_162_4_202526</v>
      </c>
      <c r="AF8497" s="3">
        <v>202526</v>
      </c>
      <c r="AG8497" s="3" t="s">
        <v>193</v>
      </c>
      <c r="AH8497" s="3">
        <v>542</v>
      </c>
      <c r="AI8497" s="3">
        <v>162</v>
      </c>
      <c r="AJ8497" s="3" t="s">
        <v>3841</v>
      </c>
      <c r="AK8497" s="3">
        <v>4</v>
      </c>
      <c r="AL8497" s="3">
        <v>-7654</v>
      </c>
    </row>
    <row r="8498" spans="31:38" x14ac:dyDescent="0.25">
      <c r="AE8498" s="3" t="str">
        <f t="shared" si="210"/>
        <v>RA_544_162_4_202526</v>
      </c>
      <c r="AF8498" s="3">
        <v>202526</v>
      </c>
      <c r="AG8498" s="3" t="s">
        <v>193</v>
      </c>
      <c r="AH8498" s="3">
        <v>544</v>
      </c>
      <c r="AI8498" s="3">
        <v>162</v>
      </c>
      <c r="AJ8498" s="3" t="s">
        <v>3841</v>
      </c>
      <c r="AK8498" s="3">
        <v>4</v>
      </c>
      <c r="AL8498" s="3">
        <v>-19407.151000000002</v>
      </c>
    </row>
    <row r="8499" spans="31:38" x14ac:dyDescent="0.25">
      <c r="AE8499" s="3" t="str">
        <f t="shared" si="210"/>
        <v>RA_586_162_4_202526</v>
      </c>
      <c r="AF8499" s="3">
        <v>202526</v>
      </c>
      <c r="AG8499" s="3" t="s">
        <v>193</v>
      </c>
      <c r="AH8499" s="3">
        <v>586</v>
      </c>
      <c r="AI8499" s="3">
        <v>162</v>
      </c>
      <c r="AJ8499" s="3" t="s">
        <v>3841</v>
      </c>
      <c r="AK8499" s="3">
        <v>4</v>
      </c>
      <c r="AL8499" s="3">
        <v>0</v>
      </c>
    </row>
    <row r="8500" spans="31:38" x14ac:dyDescent="0.25">
      <c r="AE8500" s="3" t="str">
        <f t="shared" si="210"/>
        <v>RA_516_162_4_202526</v>
      </c>
      <c r="AF8500" s="3">
        <v>202526</v>
      </c>
      <c r="AG8500" s="3" t="s">
        <v>193</v>
      </c>
      <c r="AH8500" s="3">
        <v>516</v>
      </c>
      <c r="AI8500" s="3">
        <v>162</v>
      </c>
      <c r="AJ8500" s="3" t="s">
        <v>3841</v>
      </c>
      <c r="AK8500" s="3">
        <v>4</v>
      </c>
      <c r="AL8500" s="3">
        <v>-9237.2569999999996</v>
      </c>
    </row>
    <row r="8501" spans="31:38" x14ac:dyDescent="0.25">
      <c r="AE8501" s="3" t="str">
        <f t="shared" si="210"/>
        <v>RA_514_162_4_202526</v>
      </c>
      <c r="AF8501" s="3">
        <v>202526</v>
      </c>
      <c r="AG8501" s="3" t="s">
        <v>193</v>
      </c>
      <c r="AH8501" s="3">
        <v>514</v>
      </c>
      <c r="AI8501" s="3">
        <v>162</v>
      </c>
      <c r="AJ8501" s="3" t="s">
        <v>3841</v>
      </c>
      <c r="AK8501" s="3">
        <v>4</v>
      </c>
      <c r="AL8501" s="3">
        <v>-11451.74</v>
      </c>
    </row>
    <row r="8502" spans="31:38" x14ac:dyDescent="0.25">
      <c r="AE8502" s="3" t="str">
        <f t="shared" si="210"/>
        <v>RA_518_162_4_202526</v>
      </c>
      <c r="AF8502" s="3">
        <v>202526</v>
      </c>
      <c r="AG8502" s="3" t="s">
        <v>193</v>
      </c>
      <c r="AH8502" s="3">
        <v>518</v>
      </c>
      <c r="AI8502" s="3">
        <v>162</v>
      </c>
      <c r="AJ8502" s="3" t="s">
        <v>3841</v>
      </c>
      <c r="AK8502" s="3">
        <v>4</v>
      </c>
      <c r="AL8502" s="3">
        <v>-11711.2</v>
      </c>
    </row>
    <row r="8503" spans="31:38" x14ac:dyDescent="0.25">
      <c r="AE8503" s="3" t="str">
        <f t="shared" si="210"/>
        <v>RA_520_162_4_202526</v>
      </c>
      <c r="AF8503" s="3">
        <v>202526</v>
      </c>
      <c r="AG8503" s="3" t="s">
        <v>193</v>
      </c>
      <c r="AH8503" s="3">
        <v>520</v>
      </c>
      <c r="AI8503" s="3">
        <v>162</v>
      </c>
      <c r="AJ8503" s="3" t="s">
        <v>3841</v>
      </c>
      <c r="AK8503" s="3">
        <v>4</v>
      </c>
      <c r="AL8503" s="3">
        <v>-14472.749</v>
      </c>
    </row>
    <row r="8504" spans="31:38" x14ac:dyDescent="0.25">
      <c r="AE8504" s="3" t="str">
        <f t="shared" si="210"/>
        <v>RA_522_162_4_202526</v>
      </c>
      <c r="AF8504" s="3">
        <v>202526</v>
      </c>
      <c r="AG8504" s="3" t="s">
        <v>193</v>
      </c>
      <c r="AH8504" s="3">
        <v>522</v>
      </c>
      <c r="AI8504" s="3">
        <v>162</v>
      </c>
      <c r="AJ8504" s="3" t="s">
        <v>3841</v>
      </c>
      <c r="AK8504" s="3">
        <v>4</v>
      </c>
      <c r="AL8504" s="3">
        <v>-13909.38</v>
      </c>
    </row>
    <row r="8505" spans="31:38" x14ac:dyDescent="0.25">
      <c r="AE8505" s="3" t="str">
        <f t="shared" si="210"/>
        <v>RA_524_162_4_202526</v>
      </c>
      <c r="AF8505" s="3">
        <v>202526</v>
      </c>
      <c r="AG8505" s="3" t="s">
        <v>193</v>
      </c>
      <c r="AH8505" s="3">
        <v>524</v>
      </c>
      <c r="AI8505" s="3">
        <v>162</v>
      </c>
      <c r="AJ8505" s="3" t="s">
        <v>3841</v>
      </c>
      <c r="AK8505" s="3">
        <v>4</v>
      </c>
      <c r="AL8505" s="3">
        <v>-8947.7450000000008</v>
      </c>
    </row>
    <row r="8506" spans="31:38" x14ac:dyDescent="0.25">
      <c r="AE8506" s="3" t="str">
        <f t="shared" si="210"/>
        <v>RA_526_162_4_202526</v>
      </c>
      <c r="AF8506" s="3">
        <v>202526</v>
      </c>
      <c r="AG8506" s="3" t="s">
        <v>193</v>
      </c>
      <c r="AH8506" s="3">
        <v>526</v>
      </c>
      <c r="AI8506" s="3">
        <v>162</v>
      </c>
      <c r="AJ8506" s="3" t="s">
        <v>3841</v>
      </c>
      <c r="AK8506" s="3">
        <v>4</v>
      </c>
      <c r="AL8506" s="3">
        <v>-5159.3519999999999</v>
      </c>
    </row>
    <row r="8507" spans="31:38" x14ac:dyDescent="0.25">
      <c r="AE8507" s="3" t="str">
        <f t="shared" si="210"/>
        <v>RA_528_162_4_202526</v>
      </c>
      <c r="AF8507" s="3">
        <v>202526</v>
      </c>
      <c r="AG8507" s="3" t="s">
        <v>193</v>
      </c>
      <c r="AH8507" s="3">
        <v>528</v>
      </c>
      <c r="AI8507" s="3">
        <v>162</v>
      </c>
      <c r="AJ8507" s="3" t="s">
        <v>3841</v>
      </c>
      <c r="AK8507" s="3">
        <v>4</v>
      </c>
      <c r="AL8507" s="3">
        <v>-7935.165</v>
      </c>
    </row>
    <row r="8508" spans="31:38" x14ac:dyDescent="0.25">
      <c r="AE8508" s="3" t="str">
        <f t="shared" si="210"/>
        <v>RA_532_162_4_202526</v>
      </c>
      <c r="AF8508" s="3">
        <v>202526</v>
      </c>
      <c r="AG8508" s="3" t="s">
        <v>193</v>
      </c>
      <c r="AH8508" s="3">
        <v>532</v>
      </c>
      <c r="AI8508" s="3">
        <v>162</v>
      </c>
      <c r="AJ8508" s="3" t="s">
        <v>3841</v>
      </c>
      <c r="AK8508" s="3">
        <v>4</v>
      </c>
      <c r="AL8508" s="3">
        <v>-27372</v>
      </c>
    </row>
    <row r="8509" spans="31:38" x14ac:dyDescent="0.25">
      <c r="AE8509" s="3" t="str">
        <f t="shared" si="210"/>
        <v>RA_534_162_4_202526</v>
      </c>
      <c r="AF8509" s="3">
        <v>202526</v>
      </c>
      <c r="AG8509" s="3" t="s">
        <v>193</v>
      </c>
      <c r="AH8509" s="3">
        <v>534</v>
      </c>
      <c r="AI8509" s="3">
        <v>162</v>
      </c>
      <c r="AJ8509" s="3" t="s">
        <v>3841</v>
      </c>
      <c r="AK8509" s="3">
        <v>4</v>
      </c>
      <c r="AL8509" s="3">
        <v>-15379.342000000001</v>
      </c>
    </row>
    <row r="8510" spans="31:38" x14ac:dyDescent="0.25">
      <c r="AE8510" s="3" t="str">
        <f t="shared" si="210"/>
        <v>RA_536_162_4_202526</v>
      </c>
      <c r="AF8510" s="3">
        <v>202526</v>
      </c>
      <c r="AG8510" s="3" t="s">
        <v>193</v>
      </c>
      <c r="AH8510" s="3">
        <v>536</v>
      </c>
      <c r="AI8510" s="3">
        <v>162</v>
      </c>
      <c r="AJ8510" s="3" t="s">
        <v>3841</v>
      </c>
      <c r="AK8510" s="3">
        <v>4</v>
      </c>
      <c r="AL8510" s="3">
        <v>-17054</v>
      </c>
    </row>
    <row r="8511" spans="31:38" x14ac:dyDescent="0.25">
      <c r="AE8511" s="3" t="str">
        <f t="shared" si="210"/>
        <v>RA_538_162_4_202526</v>
      </c>
      <c r="AF8511" s="3">
        <v>202526</v>
      </c>
      <c r="AG8511" s="3" t="s">
        <v>193</v>
      </c>
      <c r="AH8511" s="3">
        <v>538</v>
      </c>
      <c r="AI8511" s="3">
        <v>162</v>
      </c>
      <c r="AJ8511" s="3" t="s">
        <v>3841</v>
      </c>
      <c r="AK8511" s="3">
        <v>4</v>
      </c>
      <c r="AL8511" s="3">
        <v>-11242</v>
      </c>
    </row>
    <row r="8512" spans="31:38" x14ac:dyDescent="0.25">
      <c r="AE8512" s="3" t="str">
        <f t="shared" si="210"/>
        <v>RA_540_162_4_202526</v>
      </c>
      <c r="AF8512" s="3">
        <v>202526</v>
      </c>
      <c r="AG8512" s="3" t="s">
        <v>193</v>
      </c>
      <c r="AH8512" s="3">
        <v>540</v>
      </c>
      <c r="AI8512" s="3">
        <v>162</v>
      </c>
      <c r="AJ8512" s="3" t="s">
        <v>3841</v>
      </c>
      <c r="AK8512" s="3">
        <v>4</v>
      </c>
      <c r="AL8512" s="3">
        <v>-27819.153999999999</v>
      </c>
    </row>
    <row r="8513" spans="31:38" x14ac:dyDescent="0.25">
      <c r="AE8513" s="3" t="str">
        <f t="shared" si="210"/>
        <v>RA_512_162_4_202526</v>
      </c>
      <c r="AF8513" s="3">
        <v>202526</v>
      </c>
      <c r="AG8513" s="3" t="s">
        <v>193</v>
      </c>
      <c r="AH8513" s="3">
        <v>512</v>
      </c>
      <c r="AI8513" s="3">
        <v>162</v>
      </c>
      <c r="AJ8513" s="3" t="s">
        <v>3841</v>
      </c>
      <c r="AK8513" s="3">
        <v>4</v>
      </c>
      <c r="AL8513" s="3">
        <v>-4858</v>
      </c>
    </row>
    <row r="8514" spans="31:38" x14ac:dyDescent="0.25">
      <c r="AE8514" s="3" t="str">
        <f t="shared" si="210"/>
        <v>RA_530_162_4_202526</v>
      </c>
      <c r="AF8514" s="3">
        <v>202526</v>
      </c>
      <c r="AG8514" s="3" t="s">
        <v>193</v>
      </c>
      <c r="AH8514" s="3">
        <v>530</v>
      </c>
      <c r="AI8514" s="3">
        <v>162</v>
      </c>
      <c r="AJ8514" s="3" t="s">
        <v>3841</v>
      </c>
      <c r="AK8514" s="3">
        <v>4</v>
      </c>
      <c r="AL8514" s="3">
        <v>-14611.96</v>
      </c>
    </row>
    <row r="8515" spans="31:38" x14ac:dyDescent="0.25">
      <c r="AE8515" s="3" t="str">
        <f t="shared" si="210"/>
        <v>RA_545_162_4_202526</v>
      </c>
      <c r="AF8515" s="3">
        <v>202526</v>
      </c>
      <c r="AG8515" s="3" t="s">
        <v>193</v>
      </c>
      <c r="AH8515" s="3">
        <v>545</v>
      </c>
      <c r="AI8515" s="3">
        <v>162</v>
      </c>
      <c r="AJ8515" s="3" t="s">
        <v>3841</v>
      </c>
      <c r="AK8515" s="3">
        <v>4</v>
      </c>
      <c r="AL8515" s="3">
        <v>-10919.56</v>
      </c>
    </row>
    <row r="8516" spans="31:38" x14ac:dyDescent="0.25">
      <c r="AE8516" s="3" t="str">
        <f t="shared" ref="AE8516:AE8579" si="211">AG8516&amp;"_"&amp;AH8516&amp;"_"&amp;AI8516&amp;"_"&amp;AK8516&amp;"_"&amp;AF8516</f>
        <v>RA_582_163_4_202425</v>
      </c>
      <c r="AF8516" s="3">
        <v>202425</v>
      </c>
      <c r="AG8516" s="3" t="s">
        <v>193</v>
      </c>
      <c r="AH8516" s="3">
        <v>582</v>
      </c>
      <c r="AI8516" s="3">
        <v>163</v>
      </c>
      <c r="AJ8516" s="3" t="s">
        <v>3843</v>
      </c>
      <c r="AK8516" s="3">
        <v>4</v>
      </c>
      <c r="AL8516" s="3">
        <v>0</v>
      </c>
    </row>
    <row r="8517" spans="31:38" x14ac:dyDescent="0.25">
      <c r="AE8517" s="3" t="str">
        <f t="shared" si="211"/>
        <v>RA_546_163_4_202425</v>
      </c>
      <c r="AF8517" s="3">
        <v>202425</v>
      </c>
      <c r="AG8517" s="3" t="s">
        <v>193</v>
      </c>
      <c r="AH8517" s="3">
        <v>546</v>
      </c>
      <c r="AI8517" s="3">
        <v>163</v>
      </c>
      <c r="AJ8517" s="3" t="s">
        <v>3843</v>
      </c>
      <c r="AK8517" s="3">
        <v>4</v>
      </c>
      <c r="AL8517" s="3">
        <v>44302.249864887672</v>
      </c>
    </row>
    <row r="8518" spans="31:38" x14ac:dyDescent="0.25">
      <c r="AE8518" s="3" t="str">
        <f t="shared" si="211"/>
        <v>RA_548_163_4_202425</v>
      </c>
      <c r="AF8518" s="3">
        <v>202425</v>
      </c>
      <c r="AG8518" s="3" t="s">
        <v>193</v>
      </c>
      <c r="AH8518" s="3">
        <v>548</v>
      </c>
      <c r="AI8518" s="3">
        <v>163</v>
      </c>
      <c r="AJ8518" s="3" t="s">
        <v>3843</v>
      </c>
      <c r="AK8518" s="3">
        <v>4</v>
      </c>
      <c r="AL8518" s="3">
        <v>76944.776999999944</v>
      </c>
    </row>
    <row r="8519" spans="31:38" x14ac:dyDescent="0.25">
      <c r="AE8519" s="3" t="str">
        <f t="shared" si="211"/>
        <v>RA_550_163_4_202425</v>
      </c>
      <c r="AF8519" s="3">
        <v>202425</v>
      </c>
      <c r="AG8519" s="3" t="s">
        <v>193</v>
      </c>
      <c r="AH8519" s="3">
        <v>550</v>
      </c>
      <c r="AI8519" s="3">
        <v>163</v>
      </c>
      <c r="AJ8519" s="3" t="s">
        <v>3843</v>
      </c>
      <c r="AK8519" s="3">
        <v>4</v>
      </c>
      <c r="AL8519" s="3">
        <v>77650.215000000258</v>
      </c>
    </row>
    <row r="8520" spans="31:38" x14ac:dyDescent="0.25">
      <c r="AE8520" s="3" t="str">
        <f t="shared" si="211"/>
        <v>RA_552_163_4_202425</v>
      </c>
      <c r="AF8520" s="3">
        <v>202425</v>
      </c>
      <c r="AG8520" s="3" t="s">
        <v>193</v>
      </c>
      <c r="AH8520" s="3">
        <v>552</v>
      </c>
      <c r="AI8520" s="3">
        <v>163</v>
      </c>
      <c r="AJ8520" s="3" t="s">
        <v>3843</v>
      </c>
      <c r="AK8520" s="3">
        <v>4</v>
      </c>
      <c r="AL8520" s="3">
        <v>186099.06300000002</v>
      </c>
    </row>
    <row r="8521" spans="31:38" x14ac:dyDescent="0.25">
      <c r="AE8521" s="3" t="str">
        <f t="shared" si="211"/>
        <v>RA_562_163_4_202425</v>
      </c>
      <c r="AF8521" s="3">
        <v>202425</v>
      </c>
      <c r="AG8521" s="3" t="s">
        <v>193</v>
      </c>
      <c r="AH8521" s="3">
        <v>562</v>
      </c>
      <c r="AI8521" s="3">
        <v>163</v>
      </c>
      <c r="AJ8521" s="3" t="s">
        <v>3843</v>
      </c>
      <c r="AK8521" s="3">
        <v>4</v>
      </c>
      <c r="AL8521" s="3">
        <v>79364.134251254858</v>
      </c>
    </row>
    <row r="8522" spans="31:38" x14ac:dyDescent="0.25">
      <c r="AE8522" s="3" t="str">
        <f t="shared" si="211"/>
        <v>RA_564_163_4_202425</v>
      </c>
      <c r="AF8522" s="3">
        <v>202425</v>
      </c>
      <c r="AG8522" s="3" t="s">
        <v>193</v>
      </c>
      <c r="AH8522" s="3">
        <v>564</v>
      </c>
      <c r="AI8522" s="3">
        <v>163</v>
      </c>
      <c r="AJ8522" s="3" t="s">
        <v>3843</v>
      </c>
      <c r="AK8522" s="3">
        <v>4</v>
      </c>
      <c r="AL8522" s="3">
        <v>79159.573650097489</v>
      </c>
    </row>
    <row r="8523" spans="31:38" x14ac:dyDescent="0.25">
      <c r="AE8523" s="3" t="str">
        <f t="shared" si="211"/>
        <v>RA_566_163_4_202425</v>
      </c>
      <c r="AF8523" s="3">
        <v>202425</v>
      </c>
      <c r="AG8523" s="3" t="s">
        <v>193</v>
      </c>
      <c r="AH8523" s="3">
        <v>566</v>
      </c>
      <c r="AI8523" s="3">
        <v>163</v>
      </c>
      <c r="AJ8523" s="3" t="s">
        <v>3843</v>
      </c>
      <c r="AK8523" s="3">
        <v>4</v>
      </c>
      <c r="AL8523" s="3">
        <v>106269.44235389295</v>
      </c>
    </row>
    <row r="8524" spans="31:38" x14ac:dyDescent="0.25">
      <c r="AE8524" s="3" t="str">
        <f t="shared" si="211"/>
        <v>RA_568_163_4_202425</v>
      </c>
      <c r="AF8524" s="3">
        <v>202425</v>
      </c>
      <c r="AG8524" s="3" t="s">
        <v>193</v>
      </c>
      <c r="AH8524" s="3">
        <v>568</v>
      </c>
      <c r="AI8524" s="3">
        <v>163</v>
      </c>
      <c r="AJ8524" s="3" t="s">
        <v>3843</v>
      </c>
      <c r="AK8524" s="3">
        <v>4</v>
      </c>
      <c r="AL8524" s="3">
        <v>180392.81</v>
      </c>
    </row>
    <row r="8525" spans="31:38" x14ac:dyDescent="0.25">
      <c r="AE8525" s="3" t="str">
        <f t="shared" si="211"/>
        <v>RA_572_163_4_202425</v>
      </c>
      <c r="AF8525" s="3">
        <v>202425</v>
      </c>
      <c r="AG8525" s="3" t="s">
        <v>193</v>
      </c>
      <c r="AH8525" s="3">
        <v>572</v>
      </c>
      <c r="AI8525" s="3">
        <v>163</v>
      </c>
      <c r="AJ8525" s="3" t="s">
        <v>3843</v>
      </c>
      <c r="AK8525" s="3">
        <v>4</v>
      </c>
      <c r="AL8525" s="3">
        <v>5.6843418860808015E-12</v>
      </c>
    </row>
    <row r="8526" spans="31:38" x14ac:dyDescent="0.25">
      <c r="AE8526" s="3" t="str">
        <f t="shared" si="211"/>
        <v>RA_576_163_4_202425</v>
      </c>
      <c r="AF8526" s="3">
        <v>202425</v>
      </c>
      <c r="AG8526" s="3" t="s">
        <v>193</v>
      </c>
      <c r="AH8526" s="3">
        <v>576</v>
      </c>
      <c r="AI8526" s="3">
        <v>163</v>
      </c>
      <c r="AJ8526" s="3" t="s">
        <v>3843</v>
      </c>
      <c r="AK8526" s="3">
        <v>4</v>
      </c>
      <c r="AL8526" s="3">
        <v>9.3223206931725144E-12</v>
      </c>
    </row>
    <row r="8527" spans="31:38" x14ac:dyDescent="0.25">
      <c r="AE8527" s="3" t="str">
        <f t="shared" si="211"/>
        <v>RA_584_163_4_202425</v>
      </c>
      <c r="AF8527" s="3">
        <v>202425</v>
      </c>
      <c r="AG8527" s="3" t="s">
        <v>193</v>
      </c>
      <c r="AH8527" s="3">
        <v>584</v>
      </c>
      <c r="AI8527" s="3">
        <v>163</v>
      </c>
      <c r="AJ8527" s="3" t="s">
        <v>3843</v>
      </c>
      <c r="AK8527" s="3">
        <v>4</v>
      </c>
      <c r="AL8527" s="3">
        <v>0</v>
      </c>
    </row>
    <row r="8528" spans="31:38" x14ac:dyDescent="0.25">
      <c r="AE8528" s="3" t="str">
        <f t="shared" si="211"/>
        <v>RA_544_163_4_202425</v>
      </c>
      <c r="AF8528" s="3">
        <v>202425</v>
      </c>
      <c r="AG8528" s="3" t="s">
        <v>193</v>
      </c>
      <c r="AH8528" s="3">
        <v>544</v>
      </c>
      <c r="AI8528" s="3">
        <v>163</v>
      </c>
      <c r="AJ8528" s="3" t="s">
        <v>3843</v>
      </c>
      <c r="AK8528" s="3">
        <v>4</v>
      </c>
      <c r="AL8528" s="3">
        <v>71714.403440837879</v>
      </c>
    </row>
    <row r="8529" spans="31:38" x14ac:dyDescent="0.25">
      <c r="AE8529" s="3" t="str">
        <f t="shared" si="211"/>
        <v>RA_542_163_4_202425</v>
      </c>
      <c r="AF8529" s="3">
        <v>202425</v>
      </c>
      <c r="AG8529" s="3" t="s">
        <v>193</v>
      </c>
      <c r="AH8529" s="3">
        <v>542</v>
      </c>
      <c r="AI8529" s="3">
        <v>163</v>
      </c>
      <c r="AJ8529" s="3" t="s">
        <v>3843</v>
      </c>
      <c r="AK8529" s="3">
        <v>4</v>
      </c>
      <c r="AL8529" s="3">
        <v>30292.231999999931</v>
      </c>
    </row>
    <row r="8530" spans="31:38" x14ac:dyDescent="0.25">
      <c r="AE8530" s="3" t="str">
        <f t="shared" si="211"/>
        <v>RA_574_163_4_202425</v>
      </c>
      <c r="AF8530" s="3">
        <v>202425</v>
      </c>
      <c r="AG8530" s="3" t="s">
        <v>193</v>
      </c>
      <c r="AH8530" s="3">
        <v>574</v>
      </c>
      <c r="AI8530" s="3">
        <v>163</v>
      </c>
      <c r="AJ8530" s="3" t="s">
        <v>3843</v>
      </c>
      <c r="AK8530" s="3">
        <v>4</v>
      </c>
      <c r="AL8530" s="3">
        <v>-7.0485839387401938E-12</v>
      </c>
    </row>
    <row r="8531" spans="31:38" x14ac:dyDescent="0.25">
      <c r="AE8531" s="3" t="str">
        <f t="shared" si="211"/>
        <v>RA_514_163_4_202425</v>
      </c>
      <c r="AF8531" s="3">
        <v>202425</v>
      </c>
      <c r="AG8531" s="3" t="s">
        <v>193</v>
      </c>
      <c r="AH8531" s="3">
        <v>514</v>
      </c>
      <c r="AI8531" s="3">
        <v>163</v>
      </c>
      <c r="AJ8531" s="3" t="s">
        <v>3843</v>
      </c>
      <c r="AK8531" s="3">
        <v>4</v>
      </c>
      <c r="AL8531" s="3">
        <v>90707.330000000031</v>
      </c>
    </row>
    <row r="8532" spans="31:38" x14ac:dyDescent="0.25">
      <c r="AE8532" s="3" t="str">
        <f t="shared" si="211"/>
        <v>RA_545_163_4_202425</v>
      </c>
      <c r="AF8532" s="3">
        <v>202425</v>
      </c>
      <c r="AG8532" s="3" t="s">
        <v>193</v>
      </c>
      <c r="AH8532" s="3">
        <v>545</v>
      </c>
      <c r="AI8532" s="3">
        <v>163</v>
      </c>
      <c r="AJ8532" s="3" t="s">
        <v>3843</v>
      </c>
      <c r="AK8532" s="3">
        <v>4</v>
      </c>
      <c r="AL8532" s="3">
        <v>30493.959531672917</v>
      </c>
    </row>
    <row r="8533" spans="31:38" x14ac:dyDescent="0.25">
      <c r="AE8533" s="3" t="str">
        <f t="shared" si="211"/>
        <v>RA_512_163_4_202425</v>
      </c>
      <c r="AF8533" s="3">
        <v>202425</v>
      </c>
      <c r="AG8533" s="3" t="s">
        <v>193</v>
      </c>
      <c r="AH8533" s="3">
        <v>512</v>
      </c>
      <c r="AI8533" s="3">
        <v>163</v>
      </c>
      <c r="AJ8533" s="3" t="s">
        <v>3843</v>
      </c>
      <c r="AK8533" s="3">
        <v>4</v>
      </c>
      <c r="AL8533" s="3">
        <v>48906.51900000008</v>
      </c>
    </row>
    <row r="8534" spans="31:38" x14ac:dyDescent="0.25">
      <c r="AE8534" s="3" t="str">
        <f t="shared" si="211"/>
        <v>RA_586_163_4_202425</v>
      </c>
      <c r="AF8534" s="3">
        <v>202425</v>
      </c>
      <c r="AG8534" s="3" t="s">
        <v>193</v>
      </c>
      <c r="AH8534" s="3">
        <v>586</v>
      </c>
      <c r="AI8534" s="3">
        <v>163</v>
      </c>
      <c r="AJ8534" s="3" t="s">
        <v>3843</v>
      </c>
      <c r="AK8534" s="3">
        <v>4</v>
      </c>
      <c r="AL8534" s="3">
        <v>219.85799999999949</v>
      </c>
    </row>
    <row r="8535" spans="31:38" x14ac:dyDescent="0.25">
      <c r="AE8535" s="3" t="str">
        <f t="shared" si="211"/>
        <v>RA_516_163_4_202425</v>
      </c>
      <c r="AF8535" s="3">
        <v>202425</v>
      </c>
      <c r="AG8535" s="3" t="s">
        <v>193</v>
      </c>
      <c r="AH8535" s="3">
        <v>516</v>
      </c>
      <c r="AI8535" s="3">
        <v>163</v>
      </c>
      <c r="AJ8535" s="3" t="s">
        <v>3843</v>
      </c>
      <c r="AK8535" s="3">
        <v>4</v>
      </c>
      <c r="AL8535" s="3">
        <v>84436.09559905903</v>
      </c>
    </row>
    <row r="8536" spans="31:38" x14ac:dyDescent="0.25">
      <c r="AE8536" s="3" t="str">
        <f t="shared" si="211"/>
        <v>RA_518_163_4_202425</v>
      </c>
      <c r="AF8536" s="3">
        <v>202425</v>
      </c>
      <c r="AG8536" s="3" t="s">
        <v>193</v>
      </c>
      <c r="AH8536" s="3">
        <v>518</v>
      </c>
      <c r="AI8536" s="3">
        <v>163</v>
      </c>
      <c r="AJ8536" s="3" t="s">
        <v>3843</v>
      </c>
      <c r="AK8536" s="3">
        <v>4</v>
      </c>
      <c r="AL8536" s="3">
        <v>61358.589000000051</v>
      </c>
    </row>
    <row r="8537" spans="31:38" x14ac:dyDescent="0.25">
      <c r="AE8537" s="3" t="str">
        <f t="shared" si="211"/>
        <v>RA_520_163_4_202425</v>
      </c>
      <c r="AF8537" s="3">
        <v>202425</v>
      </c>
      <c r="AG8537" s="3" t="s">
        <v>193</v>
      </c>
      <c r="AH8537" s="3">
        <v>520</v>
      </c>
      <c r="AI8537" s="3">
        <v>163</v>
      </c>
      <c r="AJ8537" s="3" t="s">
        <v>3843</v>
      </c>
      <c r="AK8537" s="3">
        <v>4</v>
      </c>
      <c r="AL8537" s="3">
        <v>99814.269000000058</v>
      </c>
    </row>
    <row r="8538" spans="31:38" x14ac:dyDescent="0.25">
      <c r="AE8538" s="3" t="str">
        <f t="shared" si="211"/>
        <v>RA_522_163_4_202425</v>
      </c>
      <c r="AF8538" s="3">
        <v>202425</v>
      </c>
      <c r="AG8538" s="3" t="s">
        <v>193</v>
      </c>
      <c r="AH8538" s="3">
        <v>522</v>
      </c>
      <c r="AI8538" s="3">
        <v>163</v>
      </c>
      <c r="AJ8538" s="3" t="s">
        <v>3843</v>
      </c>
      <c r="AK8538" s="3">
        <v>4</v>
      </c>
      <c r="AL8538" s="3">
        <v>77701.37448967628</v>
      </c>
    </row>
    <row r="8539" spans="31:38" x14ac:dyDescent="0.25">
      <c r="AE8539" s="3" t="str">
        <f t="shared" si="211"/>
        <v>RA_524_163_4_202425</v>
      </c>
      <c r="AF8539" s="3">
        <v>202425</v>
      </c>
      <c r="AG8539" s="3" t="s">
        <v>193</v>
      </c>
      <c r="AH8539" s="3">
        <v>524</v>
      </c>
      <c r="AI8539" s="3">
        <v>163</v>
      </c>
      <c r="AJ8539" s="3" t="s">
        <v>3843</v>
      </c>
      <c r="AK8539" s="3">
        <v>4</v>
      </c>
      <c r="AL8539" s="3">
        <v>102188.80252403667</v>
      </c>
    </row>
    <row r="8540" spans="31:38" x14ac:dyDescent="0.25">
      <c r="AE8540" s="3" t="str">
        <f t="shared" si="211"/>
        <v>RA_540_163_4_202425</v>
      </c>
      <c r="AF8540" s="3">
        <v>202425</v>
      </c>
      <c r="AG8540" s="3" t="s">
        <v>193</v>
      </c>
      <c r="AH8540" s="3">
        <v>540</v>
      </c>
      <c r="AI8540" s="3">
        <v>163</v>
      </c>
      <c r="AJ8540" s="3" t="s">
        <v>3843</v>
      </c>
      <c r="AK8540" s="3">
        <v>4</v>
      </c>
      <c r="AL8540" s="3">
        <v>111258.02500000004</v>
      </c>
    </row>
    <row r="8541" spans="31:38" x14ac:dyDescent="0.25">
      <c r="AE8541" s="3" t="str">
        <f t="shared" si="211"/>
        <v>RA_528_163_4_202425</v>
      </c>
      <c r="AF8541" s="3">
        <v>202425</v>
      </c>
      <c r="AG8541" s="3" t="s">
        <v>193</v>
      </c>
      <c r="AH8541" s="3">
        <v>528</v>
      </c>
      <c r="AI8541" s="3">
        <v>163</v>
      </c>
      <c r="AJ8541" s="3" t="s">
        <v>3843</v>
      </c>
      <c r="AK8541" s="3">
        <v>4</v>
      </c>
      <c r="AL8541" s="3">
        <v>91855.28300000001</v>
      </c>
    </row>
    <row r="8542" spans="31:38" x14ac:dyDescent="0.25">
      <c r="AE8542" s="3" t="str">
        <f t="shared" si="211"/>
        <v>RA_530_163_4_202425</v>
      </c>
      <c r="AF8542" s="3">
        <v>202425</v>
      </c>
      <c r="AG8542" s="3" t="s">
        <v>193</v>
      </c>
      <c r="AH8542" s="3">
        <v>530</v>
      </c>
      <c r="AI8542" s="3">
        <v>163</v>
      </c>
      <c r="AJ8542" s="3" t="s">
        <v>3843</v>
      </c>
      <c r="AK8542" s="3">
        <v>4</v>
      </c>
      <c r="AL8542" s="3">
        <v>117032.09500000013</v>
      </c>
    </row>
    <row r="8543" spans="31:38" x14ac:dyDescent="0.25">
      <c r="AE8543" s="3" t="str">
        <f t="shared" si="211"/>
        <v>RA_532_163_4_202425</v>
      </c>
      <c r="AF8543" s="3">
        <v>202425</v>
      </c>
      <c r="AG8543" s="3" t="s">
        <v>193</v>
      </c>
      <c r="AH8543" s="3">
        <v>532</v>
      </c>
      <c r="AI8543" s="3">
        <v>163</v>
      </c>
      <c r="AJ8543" s="3" t="s">
        <v>3843</v>
      </c>
      <c r="AK8543" s="3">
        <v>4</v>
      </c>
      <c r="AL8543" s="3">
        <v>130954.16400000016</v>
      </c>
    </row>
    <row r="8544" spans="31:38" x14ac:dyDescent="0.25">
      <c r="AE8544" s="3" t="str">
        <f t="shared" si="211"/>
        <v>RA_534_163_4_202425</v>
      </c>
      <c r="AF8544" s="3">
        <v>202425</v>
      </c>
      <c r="AG8544" s="3" t="s">
        <v>193</v>
      </c>
      <c r="AH8544" s="3">
        <v>534</v>
      </c>
      <c r="AI8544" s="3">
        <v>163</v>
      </c>
      <c r="AJ8544" s="3" t="s">
        <v>3843</v>
      </c>
      <c r="AK8544" s="3">
        <v>4</v>
      </c>
      <c r="AL8544" s="3">
        <v>78793.00299999991</v>
      </c>
    </row>
    <row r="8545" spans="31:38" x14ac:dyDescent="0.25">
      <c r="AE8545" s="3" t="str">
        <f t="shared" si="211"/>
        <v>RA_536_163_4_202425</v>
      </c>
      <c r="AF8545" s="3">
        <v>202425</v>
      </c>
      <c r="AG8545" s="3" t="s">
        <v>193</v>
      </c>
      <c r="AH8545" s="3">
        <v>536</v>
      </c>
      <c r="AI8545" s="3">
        <v>163</v>
      </c>
      <c r="AJ8545" s="3" t="s">
        <v>3843</v>
      </c>
      <c r="AK8545" s="3">
        <v>4</v>
      </c>
      <c r="AL8545" s="3">
        <v>88880.257000000041</v>
      </c>
    </row>
    <row r="8546" spans="31:38" x14ac:dyDescent="0.25">
      <c r="AE8546" s="3" t="str">
        <f t="shared" si="211"/>
        <v>RA_538_163_4_202425</v>
      </c>
      <c r="AF8546" s="3">
        <v>202425</v>
      </c>
      <c r="AG8546" s="3" t="s">
        <v>193</v>
      </c>
      <c r="AH8546" s="3">
        <v>538</v>
      </c>
      <c r="AI8546" s="3">
        <v>163</v>
      </c>
      <c r="AJ8546" s="3" t="s">
        <v>3843</v>
      </c>
      <c r="AK8546" s="3">
        <v>4</v>
      </c>
      <c r="AL8546" s="3">
        <v>91239.6350591011</v>
      </c>
    </row>
    <row r="8547" spans="31:38" x14ac:dyDescent="0.25">
      <c r="AE8547" s="3" t="str">
        <f t="shared" si="211"/>
        <v>RA_526_163_4_202425</v>
      </c>
      <c r="AF8547" s="3">
        <v>202425</v>
      </c>
      <c r="AG8547" s="3" t="s">
        <v>193</v>
      </c>
      <c r="AH8547" s="3">
        <v>526</v>
      </c>
      <c r="AI8547" s="3">
        <v>163</v>
      </c>
      <c r="AJ8547" s="3" t="s">
        <v>3843</v>
      </c>
      <c r="AK8547" s="3">
        <v>4</v>
      </c>
      <c r="AL8547" s="3">
        <v>54673.812461567919</v>
      </c>
    </row>
    <row r="8548" spans="31:38" x14ac:dyDescent="0.25">
      <c r="AE8548" s="3" t="str">
        <f t="shared" si="211"/>
        <v>RA_582_163_4_202526</v>
      </c>
      <c r="AF8548" s="3">
        <v>202526</v>
      </c>
      <c r="AG8548" s="3" t="s">
        <v>193</v>
      </c>
      <c r="AH8548" s="3">
        <v>582</v>
      </c>
      <c r="AI8548" s="3">
        <v>163</v>
      </c>
      <c r="AJ8548" s="3" t="s">
        <v>3843</v>
      </c>
      <c r="AK8548" s="3">
        <v>4</v>
      </c>
      <c r="AL8548" s="3">
        <v>-1.1368683772161603E-13</v>
      </c>
    </row>
    <row r="8549" spans="31:38" x14ac:dyDescent="0.25">
      <c r="AE8549" s="3" t="str">
        <f t="shared" si="211"/>
        <v>RA_546_163_4_202526</v>
      </c>
      <c r="AF8549" s="3">
        <v>202526</v>
      </c>
      <c r="AG8549" s="3" t="s">
        <v>193</v>
      </c>
      <c r="AH8549" s="3">
        <v>546</v>
      </c>
      <c r="AI8549" s="3">
        <v>163</v>
      </c>
      <c r="AJ8549" s="3" t="s">
        <v>3843</v>
      </c>
      <c r="AK8549" s="3">
        <v>4</v>
      </c>
      <c r="AL8549" s="3">
        <v>46852.227613400872</v>
      </c>
    </row>
    <row r="8550" spans="31:38" x14ac:dyDescent="0.25">
      <c r="AE8550" s="3" t="str">
        <f t="shared" si="211"/>
        <v>RA_548_163_4_202526</v>
      </c>
      <c r="AF8550" s="3">
        <v>202526</v>
      </c>
      <c r="AG8550" s="3" t="s">
        <v>193</v>
      </c>
      <c r="AH8550" s="3">
        <v>548</v>
      </c>
      <c r="AI8550" s="3">
        <v>163</v>
      </c>
      <c r="AJ8550" s="3" t="s">
        <v>3843</v>
      </c>
      <c r="AK8550" s="3">
        <v>4</v>
      </c>
      <c r="AL8550" s="3">
        <v>83205.195009999967</v>
      </c>
    </row>
    <row r="8551" spans="31:38" x14ac:dyDescent="0.25">
      <c r="AE8551" s="3" t="str">
        <f t="shared" si="211"/>
        <v>RA_550_163_4_202526</v>
      </c>
      <c r="AF8551" s="3">
        <v>202526</v>
      </c>
      <c r="AG8551" s="3" t="s">
        <v>193</v>
      </c>
      <c r="AH8551" s="3">
        <v>550</v>
      </c>
      <c r="AI8551" s="3">
        <v>163</v>
      </c>
      <c r="AJ8551" s="3" t="s">
        <v>3843</v>
      </c>
      <c r="AK8551" s="3">
        <v>4</v>
      </c>
      <c r="AL8551" s="3">
        <v>84555.734000000171</v>
      </c>
    </row>
    <row r="8552" spans="31:38" x14ac:dyDescent="0.25">
      <c r="AE8552" s="3" t="str">
        <f t="shared" si="211"/>
        <v>RA_552_163_4_202526</v>
      </c>
      <c r="AF8552" s="3">
        <v>202526</v>
      </c>
      <c r="AG8552" s="3" t="s">
        <v>193</v>
      </c>
      <c r="AH8552" s="3">
        <v>552</v>
      </c>
      <c r="AI8552" s="3">
        <v>163</v>
      </c>
      <c r="AJ8552" s="3" t="s">
        <v>3843</v>
      </c>
      <c r="AK8552" s="3">
        <v>4</v>
      </c>
      <c r="AL8552" s="3">
        <v>198837.40320000023</v>
      </c>
    </row>
    <row r="8553" spans="31:38" x14ac:dyDescent="0.25">
      <c r="AE8553" s="3" t="str">
        <f t="shared" si="211"/>
        <v>RA_562_163_4_202526</v>
      </c>
      <c r="AF8553" s="3">
        <v>202526</v>
      </c>
      <c r="AG8553" s="3" t="s">
        <v>193</v>
      </c>
      <c r="AH8553" s="3">
        <v>562</v>
      </c>
      <c r="AI8553" s="3">
        <v>163</v>
      </c>
      <c r="AJ8553" s="3" t="s">
        <v>3843</v>
      </c>
      <c r="AK8553" s="3">
        <v>4</v>
      </c>
      <c r="AL8553" s="3">
        <v>86364.822200000024</v>
      </c>
    </row>
    <row r="8554" spans="31:38" x14ac:dyDescent="0.25">
      <c r="AE8554" s="3" t="str">
        <f t="shared" si="211"/>
        <v>RA_564_163_4_202526</v>
      </c>
      <c r="AF8554" s="3">
        <v>202526</v>
      </c>
      <c r="AG8554" s="3" t="s">
        <v>193</v>
      </c>
      <c r="AH8554" s="3">
        <v>564</v>
      </c>
      <c r="AI8554" s="3">
        <v>163</v>
      </c>
      <c r="AJ8554" s="3" t="s">
        <v>3843</v>
      </c>
      <c r="AK8554" s="3">
        <v>4</v>
      </c>
      <c r="AL8554" s="3">
        <v>86492.506999999954</v>
      </c>
    </row>
    <row r="8555" spans="31:38" x14ac:dyDescent="0.25">
      <c r="AE8555" s="3" t="str">
        <f t="shared" si="211"/>
        <v>RA_566_163_4_202526</v>
      </c>
      <c r="AF8555" s="3">
        <v>202526</v>
      </c>
      <c r="AG8555" s="3" t="s">
        <v>193</v>
      </c>
      <c r="AH8555" s="3">
        <v>566</v>
      </c>
      <c r="AI8555" s="3">
        <v>163</v>
      </c>
      <c r="AJ8555" s="3" t="s">
        <v>3843</v>
      </c>
      <c r="AK8555" s="3">
        <v>4</v>
      </c>
      <c r="AL8555" s="3">
        <v>114338.45500000003</v>
      </c>
    </row>
    <row r="8556" spans="31:38" x14ac:dyDescent="0.25">
      <c r="AE8556" s="3" t="str">
        <f t="shared" si="211"/>
        <v>RA_568_163_4_202526</v>
      </c>
      <c r="AF8556" s="3">
        <v>202526</v>
      </c>
      <c r="AG8556" s="3" t="s">
        <v>193</v>
      </c>
      <c r="AH8556" s="3">
        <v>568</v>
      </c>
      <c r="AI8556" s="3">
        <v>163</v>
      </c>
      <c r="AJ8556" s="3" t="s">
        <v>3843</v>
      </c>
      <c r="AK8556" s="3">
        <v>4</v>
      </c>
      <c r="AL8556" s="3">
        <v>195892.47399999993</v>
      </c>
    </row>
    <row r="8557" spans="31:38" x14ac:dyDescent="0.25">
      <c r="AE8557" s="3" t="str">
        <f t="shared" si="211"/>
        <v>RA_572_163_4_202526</v>
      </c>
      <c r="AF8557" s="3">
        <v>202526</v>
      </c>
      <c r="AG8557" s="3" t="s">
        <v>193</v>
      </c>
      <c r="AH8557" s="3">
        <v>572</v>
      </c>
      <c r="AI8557" s="3">
        <v>163</v>
      </c>
      <c r="AJ8557" s="3" t="s">
        <v>3843</v>
      </c>
      <c r="AK8557" s="3">
        <v>4</v>
      </c>
      <c r="AL8557" s="3">
        <v>0</v>
      </c>
    </row>
    <row r="8558" spans="31:38" x14ac:dyDescent="0.25">
      <c r="AE8558" s="3" t="str">
        <f t="shared" si="211"/>
        <v>RA_576_163_4_202526</v>
      </c>
      <c r="AF8558" s="3">
        <v>202526</v>
      </c>
      <c r="AG8558" s="3" t="s">
        <v>193</v>
      </c>
      <c r="AH8558" s="3">
        <v>576</v>
      </c>
      <c r="AI8558" s="3">
        <v>163</v>
      </c>
      <c r="AJ8558" s="3" t="s">
        <v>3843</v>
      </c>
      <c r="AK8558" s="3">
        <v>4</v>
      </c>
      <c r="AL8558" s="3">
        <v>2.3639995265511971E-4</v>
      </c>
    </row>
    <row r="8559" spans="31:38" x14ac:dyDescent="0.25">
      <c r="AE8559" s="3" t="str">
        <f t="shared" si="211"/>
        <v>RA_584_163_4_202526</v>
      </c>
      <c r="AF8559" s="3">
        <v>202526</v>
      </c>
      <c r="AG8559" s="3" t="s">
        <v>193</v>
      </c>
      <c r="AH8559" s="3">
        <v>584</v>
      </c>
      <c r="AI8559" s="3">
        <v>163</v>
      </c>
      <c r="AJ8559" s="3" t="s">
        <v>3843</v>
      </c>
      <c r="AK8559" s="3">
        <v>4</v>
      </c>
      <c r="AL8559" s="3">
        <v>0</v>
      </c>
    </row>
    <row r="8560" spans="31:38" x14ac:dyDescent="0.25">
      <c r="AE8560" s="3" t="str">
        <f t="shared" si="211"/>
        <v>RA_544_163_4_202526</v>
      </c>
      <c r="AF8560" s="3">
        <v>202526</v>
      </c>
      <c r="AG8560" s="3" t="s">
        <v>193</v>
      </c>
      <c r="AH8560" s="3">
        <v>544</v>
      </c>
      <c r="AI8560" s="3">
        <v>163</v>
      </c>
      <c r="AJ8560" s="3" t="s">
        <v>3843</v>
      </c>
      <c r="AK8560" s="3">
        <v>4</v>
      </c>
      <c r="AL8560" s="3">
        <v>79551.133708347115</v>
      </c>
    </row>
    <row r="8561" spans="31:38" x14ac:dyDescent="0.25">
      <c r="AE8561" s="3" t="str">
        <f t="shared" si="211"/>
        <v>RA_542_163_4_202526</v>
      </c>
      <c r="AF8561" s="3">
        <v>202526</v>
      </c>
      <c r="AG8561" s="3" t="s">
        <v>193</v>
      </c>
      <c r="AH8561" s="3">
        <v>542</v>
      </c>
      <c r="AI8561" s="3">
        <v>163</v>
      </c>
      <c r="AJ8561" s="3" t="s">
        <v>3843</v>
      </c>
      <c r="AK8561" s="3">
        <v>4</v>
      </c>
      <c r="AL8561" s="3">
        <v>31755.094870000059</v>
      </c>
    </row>
    <row r="8562" spans="31:38" x14ac:dyDescent="0.25">
      <c r="AE8562" s="3" t="str">
        <f t="shared" si="211"/>
        <v>RA_574_163_4_202526</v>
      </c>
      <c r="AF8562" s="3">
        <v>202526</v>
      </c>
      <c r="AG8562" s="3" t="s">
        <v>193</v>
      </c>
      <c r="AH8562" s="3">
        <v>574</v>
      </c>
      <c r="AI8562" s="3">
        <v>163</v>
      </c>
      <c r="AJ8562" s="3" t="s">
        <v>3843</v>
      </c>
      <c r="AK8562" s="3">
        <v>4</v>
      </c>
      <c r="AL8562" s="3">
        <v>0</v>
      </c>
    </row>
    <row r="8563" spans="31:38" x14ac:dyDescent="0.25">
      <c r="AE8563" s="3" t="str">
        <f t="shared" si="211"/>
        <v>RA_522_163_4_202526</v>
      </c>
      <c r="AF8563" s="3">
        <v>202526</v>
      </c>
      <c r="AG8563" s="3" t="s">
        <v>193</v>
      </c>
      <c r="AH8563" s="3">
        <v>522</v>
      </c>
      <c r="AI8563" s="3">
        <v>163</v>
      </c>
      <c r="AJ8563" s="3" t="s">
        <v>3843</v>
      </c>
      <c r="AK8563" s="3">
        <v>4</v>
      </c>
      <c r="AL8563" s="3">
        <v>85605.182000000146</v>
      </c>
    </row>
    <row r="8564" spans="31:38" x14ac:dyDescent="0.25">
      <c r="AE8564" s="3" t="str">
        <f t="shared" si="211"/>
        <v>RA_512_163_4_202526</v>
      </c>
      <c r="AF8564" s="3">
        <v>202526</v>
      </c>
      <c r="AG8564" s="3" t="s">
        <v>193</v>
      </c>
      <c r="AH8564" s="3">
        <v>512</v>
      </c>
      <c r="AI8564" s="3">
        <v>163</v>
      </c>
      <c r="AJ8564" s="3" t="s">
        <v>3843</v>
      </c>
      <c r="AK8564" s="3">
        <v>4</v>
      </c>
      <c r="AL8564" s="3">
        <v>54447.745200000034</v>
      </c>
    </row>
    <row r="8565" spans="31:38" x14ac:dyDescent="0.25">
      <c r="AE8565" s="3" t="str">
        <f t="shared" si="211"/>
        <v>RA_545_163_4_202526</v>
      </c>
      <c r="AF8565" s="3">
        <v>202526</v>
      </c>
      <c r="AG8565" s="3" t="s">
        <v>193</v>
      </c>
      <c r="AH8565" s="3">
        <v>545</v>
      </c>
      <c r="AI8565" s="3">
        <v>163</v>
      </c>
      <c r="AJ8565" s="3" t="s">
        <v>3843</v>
      </c>
      <c r="AK8565" s="3">
        <v>4</v>
      </c>
      <c r="AL8565" s="3">
        <v>32560.009000000078</v>
      </c>
    </row>
    <row r="8566" spans="31:38" x14ac:dyDescent="0.25">
      <c r="AE8566" s="3" t="str">
        <f t="shared" si="211"/>
        <v>RA_586_163_4_202526</v>
      </c>
      <c r="AF8566" s="3">
        <v>202526</v>
      </c>
      <c r="AG8566" s="3" t="s">
        <v>193</v>
      </c>
      <c r="AH8566" s="3">
        <v>586</v>
      </c>
      <c r="AI8566" s="3">
        <v>163</v>
      </c>
      <c r="AJ8566" s="3" t="s">
        <v>3843</v>
      </c>
      <c r="AK8566" s="3">
        <v>4</v>
      </c>
      <c r="AL8566" s="3">
        <v>3.4999999997125997E-2</v>
      </c>
    </row>
    <row r="8567" spans="31:38" x14ac:dyDescent="0.25">
      <c r="AE8567" s="3" t="str">
        <f t="shared" si="211"/>
        <v>RA_516_163_4_202526</v>
      </c>
      <c r="AF8567" s="3">
        <v>202526</v>
      </c>
      <c r="AG8567" s="3" t="s">
        <v>193</v>
      </c>
      <c r="AH8567" s="3">
        <v>516</v>
      </c>
      <c r="AI8567" s="3">
        <v>163</v>
      </c>
      <c r="AJ8567" s="3" t="s">
        <v>3843</v>
      </c>
      <c r="AK8567" s="3">
        <v>4</v>
      </c>
      <c r="AL8567" s="3">
        <v>94655.939999999842</v>
      </c>
    </row>
    <row r="8568" spans="31:38" x14ac:dyDescent="0.25">
      <c r="AE8568" s="3" t="str">
        <f t="shared" si="211"/>
        <v>RA_520_163_4_202526</v>
      </c>
      <c r="AF8568" s="3">
        <v>202526</v>
      </c>
      <c r="AG8568" s="3" t="s">
        <v>193</v>
      </c>
      <c r="AH8568" s="3">
        <v>520</v>
      </c>
      <c r="AI8568" s="3">
        <v>163</v>
      </c>
      <c r="AJ8568" s="3" t="s">
        <v>3843</v>
      </c>
      <c r="AK8568" s="3">
        <v>4</v>
      </c>
      <c r="AL8568" s="3">
        <v>110090.93784003741</v>
      </c>
    </row>
    <row r="8569" spans="31:38" x14ac:dyDescent="0.25">
      <c r="AE8569" s="3" t="str">
        <f t="shared" si="211"/>
        <v>RA_514_163_4_202526</v>
      </c>
      <c r="AF8569" s="3">
        <v>202526</v>
      </c>
      <c r="AG8569" s="3" t="s">
        <v>193</v>
      </c>
      <c r="AH8569" s="3">
        <v>514</v>
      </c>
      <c r="AI8569" s="3">
        <v>163</v>
      </c>
      <c r="AJ8569" s="3" t="s">
        <v>3843</v>
      </c>
      <c r="AK8569" s="3">
        <v>4</v>
      </c>
      <c r="AL8569" s="3">
        <v>100417.59200000005</v>
      </c>
    </row>
    <row r="8570" spans="31:38" x14ac:dyDescent="0.25">
      <c r="AE8570" s="3" t="str">
        <f t="shared" si="211"/>
        <v>RA_524_163_4_202526</v>
      </c>
      <c r="AF8570" s="3">
        <v>202526</v>
      </c>
      <c r="AG8570" s="3" t="s">
        <v>193</v>
      </c>
      <c r="AH8570" s="3">
        <v>524</v>
      </c>
      <c r="AI8570" s="3">
        <v>163</v>
      </c>
      <c r="AJ8570" s="3" t="s">
        <v>3843</v>
      </c>
      <c r="AK8570" s="3">
        <v>4</v>
      </c>
      <c r="AL8570" s="3">
        <v>112418.47000019564</v>
      </c>
    </row>
    <row r="8571" spans="31:38" x14ac:dyDescent="0.25">
      <c r="AE8571" s="3" t="str">
        <f t="shared" si="211"/>
        <v>RA_526_163_4_202526</v>
      </c>
      <c r="AF8571" s="3">
        <v>202526</v>
      </c>
      <c r="AG8571" s="3" t="s">
        <v>193</v>
      </c>
      <c r="AH8571" s="3">
        <v>526</v>
      </c>
      <c r="AI8571" s="3">
        <v>163</v>
      </c>
      <c r="AJ8571" s="3" t="s">
        <v>3843</v>
      </c>
      <c r="AK8571" s="3">
        <v>4</v>
      </c>
      <c r="AL8571" s="3">
        <v>61461.038000000044</v>
      </c>
    </row>
    <row r="8572" spans="31:38" x14ac:dyDescent="0.25">
      <c r="AE8572" s="3" t="str">
        <f t="shared" si="211"/>
        <v>RA_528_163_4_202526</v>
      </c>
      <c r="AF8572" s="3">
        <v>202526</v>
      </c>
      <c r="AG8572" s="3" t="s">
        <v>193</v>
      </c>
      <c r="AH8572" s="3">
        <v>528</v>
      </c>
      <c r="AI8572" s="3">
        <v>163</v>
      </c>
      <c r="AJ8572" s="3" t="s">
        <v>3843</v>
      </c>
      <c r="AK8572" s="3">
        <v>4</v>
      </c>
      <c r="AL8572" s="3">
        <v>99132.821999999971</v>
      </c>
    </row>
    <row r="8573" spans="31:38" x14ac:dyDescent="0.25">
      <c r="AE8573" s="3" t="str">
        <f t="shared" si="211"/>
        <v>RA_530_163_4_202526</v>
      </c>
      <c r="AF8573" s="3">
        <v>202526</v>
      </c>
      <c r="AG8573" s="3" t="s">
        <v>193</v>
      </c>
      <c r="AH8573" s="3">
        <v>530</v>
      </c>
      <c r="AI8573" s="3">
        <v>163</v>
      </c>
      <c r="AJ8573" s="3" t="s">
        <v>3843</v>
      </c>
      <c r="AK8573" s="3">
        <v>4</v>
      </c>
      <c r="AL8573" s="3">
        <v>129939.73199999981</v>
      </c>
    </row>
    <row r="8574" spans="31:38" x14ac:dyDescent="0.25">
      <c r="AE8574" s="3" t="str">
        <f t="shared" si="211"/>
        <v>RA_532_163_4_202526</v>
      </c>
      <c r="AF8574" s="3">
        <v>202526</v>
      </c>
      <c r="AG8574" s="3" t="s">
        <v>193</v>
      </c>
      <c r="AH8574" s="3">
        <v>532</v>
      </c>
      <c r="AI8574" s="3">
        <v>163</v>
      </c>
      <c r="AJ8574" s="3" t="s">
        <v>3843</v>
      </c>
      <c r="AK8574" s="3">
        <v>4</v>
      </c>
      <c r="AL8574" s="3">
        <v>140339.50600000017</v>
      </c>
    </row>
    <row r="8575" spans="31:38" x14ac:dyDescent="0.25">
      <c r="AE8575" s="3" t="str">
        <f t="shared" si="211"/>
        <v>RA_534_163_4_202526</v>
      </c>
      <c r="AF8575" s="3">
        <v>202526</v>
      </c>
      <c r="AG8575" s="3" t="s">
        <v>193</v>
      </c>
      <c r="AH8575" s="3">
        <v>534</v>
      </c>
      <c r="AI8575" s="3">
        <v>163</v>
      </c>
      <c r="AJ8575" s="3" t="s">
        <v>3843</v>
      </c>
      <c r="AK8575" s="3">
        <v>4</v>
      </c>
      <c r="AL8575" s="3">
        <v>87114.56199999986</v>
      </c>
    </row>
    <row r="8576" spans="31:38" x14ac:dyDescent="0.25">
      <c r="AE8576" s="3" t="str">
        <f t="shared" si="211"/>
        <v>RA_536_163_4_202526</v>
      </c>
      <c r="AF8576" s="3">
        <v>202526</v>
      </c>
      <c r="AG8576" s="3" t="s">
        <v>193</v>
      </c>
      <c r="AH8576" s="3">
        <v>536</v>
      </c>
      <c r="AI8576" s="3">
        <v>163</v>
      </c>
      <c r="AJ8576" s="3" t="s">
        <v>3843</v>
      </c>
      <c r="AK8576" s="3">
        <v>4</v>
      </c>
      <c r="AL8576" s="3">
        <v>93095.285999999964</v>
      </c>
    </row>
    <row r="8577" spans="31:38" x14ac:dyDescent="0.25">
      <c r="AE8577" s="3" t="str">
        <f t="shared" si="211"/>
        <v>RA_538_163_4_202526</v>
      </c>
      <c r="AF8577" s="3">
        <v>202526</v>
      </c>
      <c r="AG8577" s="3" t="s">
        <v>193</v>
      </c>
      <c r="AH8577" s="3">
        <v>538</v>
      </c>
      <c r="AI8577" s="3">
        <v>163</v>
      </c>
      <c r="AJ8577" s="3" t="s">
        <v>3843</v>
      </c>
      <c r="AK8577" s="3">
        <v>4</v>
      </c>
      <c r="AL8577" s="3">
        <v>98484.97685044934</v>
      </c>
    </row>
    <row r="8578" spans="31:38" x14ac:dyDescent="0.25">
      <c r="AE8578" s="3" t="str">
        <f t="shared" si="211"/>
        <v>RA_540_163_4_202526</v>
      </c>
      <c r="AF8578" s="3">
        <v>202526</v>
      </c>
      <c r="AG8578" s="3" t="s">
        <v>193</v>
      </c>
      <c r="AH8578" s="3">
        <v>540</v>
      </c>
      <c r="AI8578" s="3">
        <v>163</v>
      </c>
      <c r="AJ8578" s="3" t="s">
        <v>3843</v>
      </c>
      <c r="AK8578" s="3">
        <v>4</v>
      </c>
      <c r="AL8578" s="3">
        <v>117892.78300000016</v>
      </c>
    </row>
    <row r="8579" spans="31:38" x14ac:dyDescent="0.25">
      <c r="AE8579" s="3" t="str">
        <f t="shared" si="211"/>
        <v>RA_518_163_4_202526</v>
      </c>
      <c r="AF8579" s="3">
        <v>202526</v>
      </c>
      <c r="AG8579" s="3" t="s">
        <v>193</v>
      </c>
      <c r="AH8579" s="3">
        <v>518</v>
      </c>
      <c r="AI8579" s="3">
        <v>163</v>
      </c>
      <c r="AJ8579" s="3" t="s">
        <v>3843</v>
      </c>
      <c r="AK8579" s="3">
        <v>4</v>
      </c>
      <c r="AL8579" s="3">
        <v>66688.392081609272</v>
      </c>
    </row>
    <row r="8580" spans="31:38" x14ac:dyDescent="0.25">
      <c r="AE8580" s="3" t="str">
        <f t="shared" ref="AE8580:AE8643" si="212">AG8580&amp;"_"&amp;AH8580&amp;"_"&amp;AI8580&amp;"_"&amp;AK8580&amp;"_"&amp;AF8580</f>
        <v>RAG_562_132.1_1_202425</v>
      </c>
      <c r="AF8580" s="3">
        <v>202425</v>
      </c>
      <c r="AG8580" s="3" t="s">
        <v>384</v>
      </c>
      <c r="AH8580" s="3">
        <v>562</v>
      </c>
      <c r="AI8580" s="3">
        <v>132.1</v>
      </c>
      <c r="AJ8580" s="3" t="s">
        <v>4079</v>
      </c>
      <c r="AK8580" s="3">
        <v>1</v>
      </c>
      <c r="AL8580" s="3">
        <v>0</v>
      </c>
    </row>
    <row r="8581" spans="31:38" x14ac:dyDescent="0.25">
      <c r="AE8581" s="3" t="str">
        <f t="shared" si="212"/>
        <v>RAG_552_132.1_1_202425</v>
      </c>
      <c r="AF8581" s="3">
        <v>202425</v>
      </c>
      <c r="AG8581" s="3" t="s">
        <v>384</v>
      </c>
      <c r="AH8581" s="3">
        <v>552</v>
      </c>
      <c r="AI8581" s="3">
        <v>132.1</v>
      </c>
      <c r="AJ8581" s="3" t="s">
        <v>4079</v>
      </c>
      <c r="AK8581" s="3">
        <v>1</v>
      </c>
      <c r="AL8581" s="3">
        <v>-18978.61</v>
      </c>
    </row>
    <row r="8582" spans="31:38" x14ac:dyDescent="0.25">
      <c r="AE8582" s="3" t="str">
        <f t="shared" si="212"/>
        <v>RAG_550_132.1_1_202425</v>
      </c>
      <c r="AF8582" s="3">
        <v>202425</v>
      </c>
      <c r="AG8582" s="3" t="s">
        <v>384</v>
      </c>
      <c r="AH8582" s="3">
        <v>550</v>
      </c>
      <c r="AI8582" s="3">
        <v>132.1</v>
      </c>
      <c r="AJ8582" s="3" t="s">
        <v>4079</v>
      </c>
      <c r="AK8582" s="3">
        <v>1</v>
      </c>
      <c r="AL8582" s="3">
        <v>-8571.9719999999998</v>
      </c>
    </row>
    <row r="8583" spans="31:38" x14ac:dyDescent="0.25">
      <c r="AE8583" s="3" t="str">
        <f t="shared" si="212"/>
        <v>RAG_548_132.1_1_202425</v>
      </c>
      <c r="AF8583" s="3">
        <v>202425</v>
      </c>
      <c r="AG8583" s="3" t="s">
        <v>384</v>
      </c>
      <c r="AH8583" s="3">
        <v>548</v>
      </c>
      <c r="AI8583" s="3">
        <v>132.1</v>
      </c>
      <c r="AJ8583" s="3" t="s">
        <v>4079</v>
      </c>
      <c r="AK8583" s="3">
        <v>1</v>
      </c>
      <c r="AL8583" s="3">
        <v>-3694.4810000000002</v>
      </c>
    </row>
    <row r="8584" spans="31:38" x14ac:dyDescent="0.25">
      <c r="AE8584" s="3" t="str">
        <f t="shared" si="212"/>
        <v>RAG_564_132.1_1_202425</v>
      </c>
      <c r="AF8584" s="3">
        <v>202425</v>
      </c>
      <c r="AG8584" s="3" t="s">
        <v>384</v>
      </c>
      <c r="AH8584" s="3">
        <v>564</v>
      </c>
      <c r="AI8584" s="3">
        <v>132.1</v>
      </c>
      <c r="AJ8584" s="3" t="s">
        <v>4079</v>
      </c>
      <c r="AK8584" s="3">
        <v>1</v>
      </c>
      <c r="AL8584" s="3">
        <v>0</v>
      </c>
    </row>
    <row r="8585" spans="31:38" x14ac:dyDescent="0.25">
      <c r="AE8585" s="3" t="str">
        <f t="shared" si="212"/>
        <v>RAG_545_132.1_1_202425</v>
      </c>
      <c r="AF8585" s="3">
        <v>202425</v>
      </c>
      <c r="AG8585" s="3" t="s">
        <v>384</v>
      </c>
      <c r="AH8585" s="3">
        <v>545</v>
      </c>
      <c r="AI8585" s="3">
        <v>132.1</v>
      </c>
      <c r="AJ8585" s="3" t="s">
        <v>4079</v>
      </c>
      <c r="AK8585" s="3">
        <v>1</v>
      </c>
      <c r="AL8585" s="3">
        <v>-3550.8789999999999</v>
      </c>
    </row>
    <row r="8586" spans="31:38" x14ac:dyDescent="0.25">
      <c r="AE8586" s="3" t="str">
        <f t="shared" si="212"/>
        <v>RAG_576_132.1_1_202425</v>
      </c>
      <c r="AF8586" s="3">
        <v>202425</v>
      </c>
      <c r="AG8586" s="3" t="s">
        <v>384</v>
      </c>
      <c r="AH8586" s="3">
        <v>576</v>
      </c>
      <c r="AI8586" s="3">
        <v>132.1</v>
      </c>
      <c r="AJ8586" s="3" t="s">
        <v>4079</v>
      </c>
      <c r="AK8586" s="3">
        <v>1</v>
      </c>
      <c r="AL8586" s="3">
        <v>0</v>
      </c>
    </row>
    <row r="8587" spans="31:38" x14ac:dyDescent="0.25">
      <c r="AE8587" s="3" t="str">
        <f t="shared" si="212"/>
        <v>RAG_546_132.1_1_202425</v>
      </c>
      <c r="AF8587" s="3">
        <v>202425</v>
      </c>
      <c r="AG8587" s="3" t="s">
        <v>384</v>
      </c>
      <c r="AH8587" s="3">
        <v>546</v>
      </c>
      <c r="AI8587" s="3">
        <v>132.1</v>
      </c>
      <c r="AJ8587" s="3" t="s">
        <v>4079</v>
      </c>
      <c r="AK8587" s="3">
        <v>1</v>
      </c>
      <c r="AL8587" s="3">
        <v>-4652.4760000000006</v>
      </c>
    </row>
    <row r="8588" spans="31:38" x14ac:dyDescent="0.25">
      <c r="AE8588" s="3" t="str">
        <f t="shared" si="212"/>
        <v>RAG_566_132.1_1_202425</v>
      </c>
      <c r="AF8588" s="3">
        <v>202425</v>
      </c>
      <c r="AG8588" s="3" t="s">
        <v>384</v>
      </c>
      <c r="AH8588" s="3">
        <v>566</v>
      </c>
      <c r="AI8588" s="3">
        <v>132.1</v>
      </c>
      <c r="AJ8588" s="3" t="s">
        <v>4079</v>
      </c>
      <c r="AK8588" s="3">
        <v>1</v>
      </c>
      <c r="AL8588" s="3">
        <v>0</v>
      </c>
    </row>
    <row r="8589" spans="31:38" x14ac:dyDescent="0.25">
      <c r="AE8589" s="3" t="str">
        <f t="shared" si="212"/>
        <v>RAG_568_132.1_1_202425</v>
      </c>
      <c r="AF8589" s="3">
        <v>202425</v>
      </c>
      <c r="AG8589" s="3" t="s">
        <v>384</v>
      </c>
      <c r="AH8589" s="3">
        <v>568</v>
      </c>
      <c r="AI8589" s="3">
        <v>132.1</v>
      </c>
      <c r="AJ8589" s="3" t="s">
        <v>4079</v>
      </c>
      <c r="AK8589" s="3">
        <v>1</v>
      </c>
      <c r="AL8589" s="3">
        <v>0</v>
      </c>
    </row>
    <row r="8590" spans="31:38" x14ac:dyDescent="0.25">
      <c r="AE8590" s="3" t="str">
        <f t="shared" si="212"/>
        <v>RAG_584_132.1_1_202425</v>
      </c>
      <c r="AF8590" s="3">
        <v>202425</v>
      </c>
      <c r="AG8590" s="3" t="s">
        <v>384</v>
      </c>
      <c r="AH8590" s="3">
        <v>584</v>
      </c>
      <c r="AI8590" s="3">
        <v>132.1</v>
      </c>
      <c r="AJ8590" s="3" t="s">
        <v>4079</v>
      </c>
      <c r="AK8590" s="3">
        <v>1</v>
      </c>
      <c r="AL8590" s="3">
        <v>0</v>
      </c>
    </row>
    <row r="8591" spans="31:38" x14ac:dyDescent="0.25">
      <c r="AE8591" s="3" t="str">
        <f t="shared" si="212"/>
        <v>RAG_574_132.1_1_202425</v>
      </c>
      <c r="AF8591" s="3">
        <v>202425</v>
      </c>
      <c r="AG8591" s="3" t="s">
        <v>384</v>
      </c>
      <c r="AH8591" s="3">
        <v>574</v>
      </c>
      <c r="AI8591" s="3">
        <v>132.1</v>
      </c>
      <c r="AJ8591" s="3" t="s">
        <v>4079</v>
      </c>
      <c r="AK8591" s="3">
        <v>1</v>
      </c>
      <c r="AL8591" s="3">
        <v>0</v>
      </c>
    </row>
    <row r="8592" spans="31:38" x14ac:dyDescent="0.25">
      <c r="AE8592" s="3" t="str">
        <f t="shared" si="212"/>
        <v>RAG_582_132.1_1_202425</v>
      </c>
      <c r="AF8592" s="3">
        <v>202425</v>
      </c>
      <c r="AG8592" s="3" t="s">
        <v>384</v>
      </c>
      <c r="AH8592" s="3">
        <v>582</v>
      </c>
      <c r="AI8592" s="3">
        <v>132.1</v>
      </c>
      <c r="AJ8592" s="3" t="s">
        <v>4079</v>
      </c>
      <c r="AK8592" s="3">
        <v>1</v>
      </c>
      <c r="AL8592" s="3">
        <v>0</v>
      </c>
    </row>
    <row r="8593" spans="31:38" x14ac:dyDescent="0.25">
      <c r="AE8593" s="3" t="str">
        <f t="shared" si="212"/>
        <v>RAG_586_132.1_1_202425</v>
      </c>
      <c r="AF8593" s="3">
        <v>202425</v>
      </c>
      <c r="AG8593" s="3" t="s">
        <v>384</v>
      </c>
      <c r="AH8593" s="3">
        <v>586</v>
      </c>
      <c r="AI8593" s="3">
        <v>132.1</v>
      </c>
      <c r="AJ8593" s="3" t="s">
        <v>4079</v>
      </c>
      <c r="AK8593" s="3">
        <v>1</v>
      </c>
      <c r="AL8593" s="3">
        <v>0</v>
      </c>
    </row>
    <row r="8594" spans="31:38" x14ac:dyDescent="0.25">
      <c r="AE8594" s="3" t="str">
        <f t="shared" si="212"/>
        <v>RAG_544_132.1_1_202425</v>
      </c>
      <c r="AF8594" s="3">
        <v>202425</v>
      </c>
      <c r="AG8594" s="3" t="s">
        <v>384</v>
      </c>
      <c r="AH8594" s="3">
        <v>544</v>
      </c>
      <c r="AI8594" s="3">
        <v>132.1</v>
      </c>
      <c r="AJ8594" s="3" t="s">
        <v>4079</v>
      </c>
      <c r="AK8594" s="3">
        <v>1</v>
      </c>
      <c r="AL8594" s="3">
        <v>-9137.0609999999997</v>
      </c>
    </row>
    <row r="8595" spans="31:38" x14ac:dyDescent="0.25">
      <c r="AE8595" s="3" t="str">
        <f t="shared" si="212"/>
        <v>RAG_572_132.1_1_202425</v>
      </c>
      <c r="AF8595" s="3">
        <v>202425</v>
      </c>
      <c r="AG8595" s="3" t="s">
        <v>384</v>
      </c>
      <c r="AH8595" s="3">
        <v>572</v>
      </c>
      <c r="AI8595" s="3">
        <v>132.1</v>
      </c>
      <c r="AJ8595" s="3" t="s">
        <v>4079</v>
      </c>
      <c r="AK8595" s="3">
        <v>1</v>
      </c>
      <c r="AL8595" s="3">
        <v>0</v>
      </c>
    </row>
    <row r="8596" spans="31:38" x14ac:dyDescent="0.25">
      <c r="AE8596" s="3" t="str">
        <f t="shared" si="212"/>
        <v>RAG_520_132.1_1_202425</v>
      </c>
      <c r="AF8596" s="3">
        <v>202425</v>
      </c>
      <c r="AG8596" s="3" t="s">
        <v>384</v>
      </c>
      <c r="AH8596" s="3">
        <v>520</v>
      </c>
      <c r="AI8596" s="3">
        <v>132.1</v>
      </c>
      <c r="AJ8596" s="3" t="s">
        <v>4079</v>
      </c>
      <c r="AK8596" s="3">
        <v>1</v>
      </c>
      <c r="AL8596" s="3">
        <v>-7682.84</v>
      </c>
    </row>
    <row r="8597" spans="31:38" x14ac:dyDescent="0.25">
      <c r="AE8597" s="3" t="str">
        <f t="shared" si="212"/>
        <v>RAG_514_132.1_1_202425</v>
      </c>
      <c r="AF8597" s="3">
        <v>202425</v>
      </c>
      <c r="AG8597" s="3" t="s">
        <v>384</v>
      </c>
      <c r="AH8597" s="3">
        <v>514</v>
      </c>
      <c r="AI8597" s="3">
        <v>132.1</v>
      </c>
      <c r="AJ8597" s="3" t="s">
        <v>4079</v>
      </c>
      <c r="AK8597" s="3">
        <v>1</v>
      </c>
      <c r="AL8597" s="3">
        <v>-5803</v>
      </c>
    </row>
    <row r="8598" spans="31:38" x14ac:dyDescent="0.25">
      <c r="AE8598" s="3" t="str">
        <f t="shared" si="212"/>
        <v>RAG_542_132.1_1_202425</v>
      </c>
      <c r="AF8598" s="3">
        <v>202425</v>
      </c>
      <c r="AG8598" s="3" t="s">
        <v>384</v>
      </c>
      <c r="AH8598" s="3">
        <v>542</v>
      </c>
      <c r="AI8598" s="3">
        <v>132.1</v>
      </c>
      <c r="AJ8598" s="3" t="s">
        <v>4079</v>
      </c>
      <c r="AK8598" s="3">
        <v>1</v>
      </c>
      <c r="AL8598" s="3">
        <v>-3354.4369999999999</v>
      </c>
    </row>
    <row r="8599" spans="31:38" x14ac:dyDescent="0.25">
      <c r="AE8599" s="3" t="str">
        <f t="shared" si="212"/>
        <v>RAG_512_132.1_1_202425</v>
      </c>
      <c r="AF8599" s="3">
        <v>202425</v>
      </c>
      <c r="AG8599" s="3" t="s">
        <v>384</v>
      </c>
      <c r="AH8599" s="3">
        <v>512</v>
      </c>
      <c r="AI8599" s="3">
        <v>132.1</v>
      </c>
      <c r="AJ8599" s="3" t="s">
        <v>4079</v>
      </c>
      <c r="AK8599" s="3">
        <v>1</v>
      </c>
      <c r="AL8599" s="3">
        <v>-3432</v>
      </c>
    </row>
    <row r="8600" spans="31:38" x14ac:dyDescent="0.25">
      <c r="AE8600" s="3" t="str">
        <f t="shared" si="212"/>
        <v>RAG_518_132.1_1_202425</v>
      </c>
      <c r="AF8600" s="3">
        <v>202425</v>
      </c>
      <c r="AG8600" s="3" t="s">
        <v>384</v>
      </c>
      <c r="AH8600" s="3">
        <v>518</v>
      </c>
      <c r="AI8600" s="3">
        <v>132.1</v>
      </c>
      <c r="AJ8600" s="3" t="s">
        <v>4079</v>
      </c>
      <c r="AK8600" s="3">
        <v>1</v>
      </c>
      <c r="AL8600" s="3">
        <v>-11161.214</v>
      </c>
    </row>
    <row r="8601" spans="31:38" x14ac:dyDescent="0.25">
      <c r="AE8601" s="3" t="str">
        <f t="shared" si="212"/>
        <v>RAG_522_132.1_1_202425</v>
      </c>
      <c r="AF8601" s="3">
        <v>202425</v>
      </c>
      <c r="AG8601" s="3" t="s">
        <v>384</v>
      </c>
      <c r="AH8601" s="3">
        <v>522</v>
      </c>
      <c r="AI8601" s="3">
        <v>132.1</v>
      </c>
      <c r="AJ8601" s="3" t="s">
        <v>4079</v>
      </c>
      <c r="AK8601" s="3">
        <v>1</v>
      </c>
      <c r="AL8601" s="3">
        <v>-4475.509</v>
      </c>
    </row>
    <row r="8602" spans="31:38" x14ac:dyDescent="0.25">
      <c r="AE8602" s="3" t="str">
        <f t="shared" si="212"/>
        <v>RAG_524_132.1_1_202425</v>
      </c>
      <c r="AF8602" s="3">
        <v>202425</v>
      </c>
      <c r="AG8602" s="3" t="s">
        <v>384</v>
      </c>
      <c r="AH8602" s="3">
        <v>524</v>
      </c>
      <c r="AI8602" s="3">
        <v>132.1</v>
      </c>
      <c r="AJ8602" s="3" t="s">
        <v>4079</v>
      </c>
      <c r="AK8602" s="3">
        <v>1</v>
      </c>
      <c r="AL8602" s="3">
        <v>-6552.4549999999999</v>
      </c>
    </row>
    <row r="8603" spans="31:38" x14ac:dyDescent="0.25">
      <c r="AE8603" s="3" t="str">
        <f t="shared" si="212"/>
        <v>RAG_526_132.1_1_202425</v>
      </c>
      <c r="AF8603" s="3">
        <v>202425</v>
      </c>
      <c r="AG8603" s="3" t="s">
        <v>384</v>
      </c>
      <c r="AH8603" s="3">
        <v>526</v>
      </c>
      <c r="AI8603" s="3">
        <v>132.1</v>
      </c>
      <c r="AJ8603" s="3" t="s">
        <v>4079</v>
      </c>
      <c r="AK8603" s="3">
        <v>1</v>
      </c>
      <c r="AL8603" s="3">
        <v>-3212.942</v>
      </c>
    </row>
    <row r="8604" spans="31:38" x14ac:dyDescent="0.25">
      <c r="AE8604" s="3" t="str">
        <f t="shared" si="212"/>
        <v>RAG_538_132.1_1_202425</v>
      </c>
      <c r="AF8604" s="3">
        <v>202425</v>
      </c>
      <c r="AG8604" s="3" t="s">
        <v>384</v>
      </c>
      <c r="AH8604" s="3">
        <v>538</v>
      </c>
      <c r="AI8604" s="3">
        <v>132.1</v>
      </c>
      <c r="AJ8604" s="3" t="s">
        <v>4079</v>
      </c>
      <c r="AK8604" s="3">
        <v>1</v>
      </c>
      <c r="AL8604" s="3">
        <v>-7667.7389999999996</v>
      </c>
    </row>
    <row r="8605" spans="31:38" x14ac:dyDescent="0.25">
      <c r="AE8605" s="3" t="str">
        <f t="shared" si="212"/>
        <v>RAG_516_132.1_1_202425</v>
      </c>
      <c r="AF8605" s="3">
        <v>202425</v>
      </c>
      <c r="AG8605" s="3" t="s">
        <v>384</v>
      </c>
      <c r="AH8605" s="3">
        <v>516</v>
      </c>
      <c r="AI8605" s="3">
        <v>132.1</v>
      </c>
      <c r="AJ8605" s="3" t="s">
        <v>4079</v>
      </c>
      <c r="AK8605" s="3">
        <v>1</v>
      </c>
      <c r="AL8605" s="3">
        <v>-5073.46</v>
      </c>
    </row>
    <row r="8606" spans="31:38" x14ac:dyDescent="0.25">
      <c r="AE8606" s="3" t="str">
        <f t="shared" si="212"/>
        <v>RAG_540_132.1_1_202425</v>
      </c>
      <c r="AF8606" s="3">
        <v>202425</v>
      </c>
      <c r="AG8606" s="3" t="s">
        <v>384</v>
      </c>
      <c r="AH8606" s="3">
        <v>540</v>
      </c>
      <c r="AI8606" s="3">
        <v>132.1</v>
      </c>
      <c r="AJ8606" s="3" t="s">
        <v>4079</v>
      </c>
      <c r="AK8606" s="3">
        <v>1</v>
      </c>
      <c r="AL8606" s="3">
        <v>-12716.065000000001</v>
      </c>
    </row>
    <row r="8607" spans="31:38" x14ac:dyDescent="0.25">
      <c r="AE8607" s="3" t="str">
        <f t="shared" si="212"/>
        <v>RAG_528_132.1_1_202425</v>
      </c>
      <c r="AF8607" s="3">
        <v>202425</v>
      </c>
      <c r="AG8607" s="3" t="s">
        <v>384</v>
      </c>
      <c r="AH8607" s="3">
        <v>528</v>
      </c>
      <c r="AI8607" s="3">
        <v>132.1</v>
      </c>
      <c r="AJ8607" s="3" t="s">
        <v>4079</v>
      </c>
      <c r="AK8607" s="3">
        <v>1</v>
      </c>
      <c r="AL8607" s="3">
        <v>0</v>
      </c>
    </row>
    <row r="8608" spans="31:38" x14ac:dyDescent="0.25">
      <c r="AE8608" s="3" t="str">
        <f t="shared" si="212"/>
        <v>RAG_536_132.1_1_202425</v>
      </c>
      <c r="AF8608" s="3">
        <v>202425</v>
      </c>
      <c r="AG8608" s="3" t="s">
        <v>384</v>
      </c>
      <c r="AH8608" s="3">
        <v>536</v>
      </c>
      <c r="AI8608" s="3">
        <v>132.1</v>
      </c>
      <c r="AJ8608" s="3" t="s">
        <v>4079</v>
      </c>
      <c r="AK8608" s="3">
        <v>1</v>
      </c>
      <c r="AL8608" s="3">
        <v>-7539.8689999999997</v>
      </c>
    </row>
    <row r="8609" spans="31:38" x14ac:dyDescent="0.25">
      <c r="AE8609" s="3" t="str">
        <f t="shared" si="212"/>
        <v>RAG_534_132.1_1_202425</v>
      </c>
      <c r="AF8609" s="3">
        <v>202425</v>
      </c>
      <c r="AG8609" s="3" t="s">
        <v>384</v>
      </c>
      <c r="AH8609" s="3">
        <v>534</v>
      </c>
      <c r="AI8609" s="3">
        <v>132.1</v>
      </c>
      <c r="AJ8609" s="3" t="s">
        <v>4079</v>
      </c>
      <c r="AK8609" s="3">
        <v>1</v>
      </c>
      <c r="AL8609" s="3">
        <v>-6889.4319999999998</v>
      </c>
    </row>
    <row r="8610" spans="31:38" x14ac:dyDescent="0.25">
      <c r="AE8610" s="3" t="str">
        <f t="shared" si="212"/>
        <v>RAG_532_132.1_1_202425</v>
      </c>
      <c r="AF8610" s="3">
        <v>202425</v>
      </c>
      <c r="AG8610" s="3" t="s">
        <v>384</v>
      </c>
      <c r="AH8610" s="3">
        <v>532</v>
      </c>
      <c r="AI8610" s="3">
        <v>132.1</v>
      </c>
      <c r="AJ8610" s="3" t="s">
        <v>4079</v>
      </c>
      <c r="AK8610" s="3">
        <v>1</v>
      </c>
      <c r="AL8610" s="3">
        <v>-8347</v>
      </c>
    </row>
    <row r="8611" spans="31:38" x14ac:dyDescent="0.25">
      <c r="AE8611" s="3" t="str">
        <f t="shared" si="212"/>
        <v>RAG_530_132.1_1_202425</v>
      </c>
      <c r="AF8611" s="3">
        <v>202425</v>
      </c>
      <c r="AG8611" s="3" t="s">
        <v>384</v>
      </c>
      <c r="AH8611" s="3">
        <v>530</v>
      </c>
      <c r="AI8611" s="3">
        <v>132.1</v>
      </c>
      <c r="AJ8611" s="3" t="s">
        <v>4079</v>
      </c>
      <c r="AK8611" s="3">
        <v>1</v>
      </c>
      <c r="AL8611" s="3">
        <v>-9275.2369999999992</v>
      </c>
    </row>
    <row r="8612" spans="31:38" x14ac:dyDescent="0.25">
      <c r="AE8612" s="3" t="str">
        <f t="shared" si="212"/>
        <v>RAG_564_132.1_1_202526</v>
      </c>
      <c r="AF8612" s="3">
        <v>202526</v>
      </c>
      <c r="AG8612" s="3" t="s">
        <v>384</v>
      </c>
      <c r="AH8612" s="3">
        <v>564</v>
      </c>
      <c r="AI8612" s="3">
        <v>132.1</v>
      </c>
      <c r="AJ8612" s="3" t="s">
        <v>4079</v>
      </c>
      <c r="AK8612" s="3">
        <v>1</v>
      </c>
      <c r="AL8612" s="3">
        <v>0</v>
      </c>
    </row>
    <row r="8613" spans="31:38" x14ac:dyDescent="0.25">
      <c r="AE8613" s="3" t="str">
        <f t="shared" si="212"/>
        <v>RAG_546_132.1_1_202526</v>
      </c>
      <c r="AF8613" s="3">
        <v>202526</v>
      </c>
      <c r="AG8613" s="3" t="s">
        <v>384</v>
      </c>
      <c r="AH8613" s="3">
        <v>546</v>
      </c>
      <c r="AI8613" s="3">
        <v>132.1</v>
      </c>
      <c r="AJ8613" s="3" t="s">
        <v>4079</v>
      </c>
      <c r="AK8613" s="3">
        <v>1</v>
      </c>
      <c r="AL8613" s="3">
        <v>-4897.0076900000004</v>
      </c>
    </row>
    <row r="8614" spans="31:38" x14ac:dyDescent="0.25">
      <c r="AE8614" s="3" t="str">
        <f t="shared" si="212"/>
        <v>RAG_545_132.1_1_202526</v>
      </c>
      <c r="AF8614" s="3">
        <v>202526</v>
      </c>
      <c r="AG8614" s="3" t="s">
        <v>384</v>
      </c>
      <c r="AH8614" s="3">
        <v>545</v>
      </c>
      <c r="AI8614" s="3">
        <v>132.1</v>
      </c>
      <c r="AJ8614" s="3" t="s">
        <v>4079</v>
      </c>
      <c r="AK8614" s="3">
        <v>1</v>
      </c>
      <c r="AL8614" s="3">
        <v>-3905.6819999999998</v>
      </c>
    </row>
    <row r="8615" spans="31:38" x14ac:dyDescent="0.25">
      <c r="AE8615" s="3" t="str">
        <f t="shared" si="212"/>
        <v>RAG_548_132.1_1_202526</v>
      </c>
      <c r="AF8615" s="3">
        <v>202526</v>
      </c>
      <c r="AG8615" s="3" t="s">
        <v>384</v>
      </c>
      <c r="AH8615" s="3">
        <v>548</v>
      </c>
      <c r="AI8615" s="3">
        <v>132.1</v>
      </c>
      <c r="AJ8615" s="3" t="s">
        <v>4079</v>
      </c>
      <c r="AK8615" s="3">
        <v>1</v>
      </c>
      <c r="AL8615" s="3">
        <v>-3981.6030000000001</v>
      </c>
    </row>
    <row r="8616" spans="31:38" x14ac:dyDescent="0.25">
      <c r="AE8616" s="3" t="str">
        <f t="shared" si="212"/>
        <v>RAG_550_132.1_1_202526</v>
      </c>
      <c r="AF8616" s="3">
        <v>202526</v>
      </c>
      <c r="AG8616" s="3" t="s">
        <v>384</v>
      </c>
      <c r="AH8616" s="3">
        <v>550</v>
      </c>
      <c r="AI8616" s="3">
        <v>132.1</v>
      </c>
      <c r="AJ8616" s="3" t="s">
        <v>4079</v>
      </c>
      <c r="AK8616" s="3">
        <v>1</v>
      </c>
      <c r="AL8616" s="3">
        <v>-9204.06</v>
      </c>
    </row>
    <row r="8617" spans="31:38" x14ac:dyDescent="0.25">
      <c r="AE8617" s="3" t="str">
        <f t="shared" si="212"/>
        <v>RAG_552_132.1_1_202526</v>
      </c>
      <c r="AF8617" s="3">
        <v>202526</v>
      </c>
      <c r="AG8617" s="3" t="s">
        <v>384</v>
      </c>
      <c r="AH8617" s="3">
        <v>552</v>
      </c>
      <c r="AI8617" s="3">
        <v>132.1</v>
      </c>
      <c r="AJ8617" s="3" t="s">
        <v>4079</v>
      </c>
      <c r="AK8617" s="3">
        <v>1</v>
      </c>
      <c r="AL8617" s="3">
        <v>-20188.174999999999</v>
      </c>
    </row>
    <row r="8618" spans="31:38" x14ac:dyDescent="0.25">
      <c r="AE8618" s="3" t="str">
        <f t="shared" si="212"/>
        <v>RAG_562_132.1_1_202526</v>
      </c>
      <c r="AF8618" s="3">
        <v>202526</v>
      </c>
      <c r="AG8618" s="3" t="s">
        <v>384</v>
      </c>
      <c r="AH8618" s="3">
        <v>562</v>
      </c>
      <c r="AI8618" s="3">
        <v>132.1</v>
      </c>
      <c r="AJ8618" s="3" t="s">
        <v>4079</v>
      </c>
      <c r="AK8618" s="3">
        <v>1</v>
      </c>
      <c r="AL8618" s="3">
        <v>0</v>
      </c>
    </row>
    <row r="8619" spans="31:38" x14ac:dyDescent="0.25">
      <c r="AE8619" s="3" t="str">
        <f t="shared" si="212"/>
        <v>RAG_566_132.1_1_202526</v>
      </c>
      <c r="AF8619" s="3">
        <v>202526</v>
      </c>
      <c r="AG8619" s="3" t="s">
        <v>384</v>
      </c>
      <c r="AH8619" s="3">
        <v>566</v>
      </c>
      <c r="AI8619" s="3">
        <v>132.1</v>
      </c>
      <c r="AJ8619" s="3" t="s">
        <v>4079</v>
      </c>
      <c r="AK8619" s="3">
        <v>1</v>
      </c>
      <c r="AL8619" s="3">
        <v>0</v>
      </c>
    </row>
    <row r="8620" spans="31:38" x14ac:dyDescent="0.25">
      <c r="AE8620" s="3" t="str">
        <f t="shared" si="212"/>
        <v>RAG_568_132.1_1_202526</v>
      </c>
      <c r="AF8620" s="3">
        <v>202526</v>
      </c>
      <c r="AG8620" s="3" t="s">
        <v>384</v>
      </c>
      <c r="AH8620" s="3">
        <v>568</v>
      </c>
      <c r="AI8620" s="3">
        <v>132.1</v>
      </c>
      <c r="AJ8620" s="3" t="s">
        <v>4079</v>
      </c>
      <c r="AK8620" s="3">
        <v>1</v>
      </c>
      <c r="AL8620" s="3">
        <v>0</v>
      </c>
    </row>
    <row r="8621" spans="31:38" x14ac:dyDescent="0.25">
      <c r="AE8621" s="3" t="str">
        <f t="shared" si="212"/>
        <v>RAG_572_132.1_1_202526</v>
      </c>
      <c r="AF8621" s="3">
        <v>202526</v>
      </c>
      <c r="AG8621" s="3" t="s">
        <v>384</v>
      </c>
      <c r="AH8621" s="3">
        <v>572</v>
      </c>
      <c r="AI8621" s="3">
        <v>132.1</v>
      </c>
      <c r="AJ8621" s="3" t="s">
        <v>4079</v>
      </c>
      <c r="AK8621" s="3">
        <v>1</v>
      </c>
      <c r="AL8621" s="3">
        <v>0</v>
      </c>
    </row>
    <row r="8622" spans="31:38" x14ac:dyDescent="0.25">
      <c r="AE8622" s="3" t="str">
        <f t="shared" si="212"/>
        <v>RAG_574_132.1_1_202526</v>
      </c>
      <c r="AF8622" s="3">
        <v>202526</v>
      </c>
      <c r="AG8622" s="3" t="s">
        <v>384</v>
      </c>
      <c r="AH8622" s="3">
        <v>574</v>
      </c>
      <c r="AI8622" s="3">
        <v>132.1</v>
      </c>
      <c r="AJ8622" s="3" t="s">
        <v>4079</v>
      </c>
      <c r="AK8622" s="3">
        <v>1</v>
      </c>
      <c r="AL8622" s="3">
        <v>0</v>
      </c>
    </row>
    <row r="8623" spans="31:38" x14ac:dyDescent="0.25">
      <c r="AE8623" s="3" t="str">
        <f t="shared" si="212"/>
        <v>RAG_576_132.1_1_202526</v>
      </c>
      <c r="AF8623" s="3">
        <v>202526</v>
      </c>
      <c r="AG8623" s="3" t="s">
        <v>384</v>
      </c>
      <c r="AH8623" s="3">
        <v>576</v>
      </c>
      <c r="AI8623" s="3">
        <v>132.1</v>
      </c>
      <c r="AJ8623" s="3" t="s">
        <v>4079</v>
      </c>
      <c r="AK8623" s="3">
        <v>1</v>
      </c>
      <c r="AL8623" s="3">
        <v>0</v>
      </c>
    </row>
    <row r="8624" spans="31:38" x14ac:dyDescent="0.25">
      <c r="AE8624" s="3" t="str">
        <f t="shared" si="212"/>
        <v>RAG_582_132.1_1_202526</v>
      </c>
      <c r="AF8624" s="3">
        <v>202526</v>
      </c>
      <c r="AG8624" s="3" t="s">
        <v>384</v>
      </c>
      <c r="AH8624" s="3">
        <v>582</v>
      </c>
      <c r="AI8624" s="3">
        <v>132.1</v>
      </c>
      <c r="AJ8624" s="3" t="s">
        <v>4079</v>
      </c>
      <c r="AK8624" s="3">
        <v>1</v>
      </c>
      <c r="AL8624" s="3">
        <v>0</v>
      </c>
    </row>
    <row r="8625" spans="31:38" x14ac:dyDescent="0.25">
      <c r="AE8625" s="3" t="str">
        <f t="shared" si="212"/>
        <v>RAG_586_132.1_1_202526</v>
      </c>
      <c r="AF8625" s="3">
        <v>202526</v>
      </c>
      <c r="AG8625" s="3" t="s">
        <v>384</v>
      </c>
      <c r="AH8625" s="3">
        <v>586</v>
      </c>
      <c r="AI8625" s="3">
        <v>132.1</v>
      </c>
      <c r="AJ8625" s="3" t="s">
        <v>4079</v>
      </c>
      <c r="AK8625" s="3">
        <v>1</v>
      </c>
      <c r="AL8625" s="3">
        <v>0</v>
      </c>
    </row>
    <row r="8626" spans="31:38" x14ac:dyDescent="0.25">
      <c r="AE8626" s="3" t="str">
        <f t="shared" si="212"/>
        <v>RAG_544_132.1_1_202526</v>
      </c>
      <c r="AF8626" s="3">
        <v>202526</v>
      </c>
      <c r="AG8626" s="3" t="s">
        <v>384</v>
      </c>
      <c r="AH8626" s="3">
        <v>544</v>
      </c>
      <c r="AI8626" s="3">
        <v>132.1</v>
      </c>
      <c r="AJ8626" s="3" t="s">
        <v>4079</v>
      </c>
      <c r="AK8626" s="3">
        <v>1</v>
      </c>
      <c r="AL8626" s="3">
        <v>-9132.0619999999999</v>
      </c>
    </row>
    <row r="8627" spans="31:38" x14ac:dyDescent="0.25">
      <c r="AE8627" s="3" t="str">
        <f t="shared" si="212"/>
        <v>RAG_584_132.1_1_202526</v>
      </c>
      <c r="AF8627" s="3">
        <v>202526</v>
      </c>
      <c r="AG8627" s="3" t="s">
        <v>384</v>
      </c>
      <c r="AH8627" s="3">
        <v>584</v>
      </c>
      <c r="AI8627" s="3">
        <v>132.1</v>
      </c>
      <c r="AJ8627" s="3" t="s">
        <v>4079</v>
      </c>
      <c r="AK8627" s="3">
        <v>1</v>
      </c>
      <c r="AL8627" s="3">
        <v>0</v>
      </c>
    </row>
    <row r="8628" spans="31:38" x14ac:dyDescent="0.25">
      <c r="AE8628" s="3" t="str">
        <f t="shared" si="212"/>
        <v>RAG_520_132.1_1_202526</v>
      </c>
      <c r="AF8628" s="3">
        <v>202526</v>
      </c>
      <c r="AG8628" s="3" t="s">
        <v>384</v>
      </c>
      <c r="AH8628" s="3">
        <v>520</v>
      </c>
      <c r="AI8628" s="3">
        <v>132.1</v>
      </c>
      <c r="AJ8628" s="3" t="s">
        <v>4079</v>
      </c>
      <c r="AK8628" s="3">
        <v>1</v>
      </c>
      <c r="AL8628" s="3">
        <v>-8087.2939999999999</v>
      </c>
    </row>
    <row r="8629" spans="31:38" x14ac:dyDescent="0.25">
      <c r="AE8629" s="3" t="str">
        <f t="shared" si="212"/>
        <v>RAG_514_132.1_1_202526</v>
      </c>
      <c r="AF8629" s="3">
        <v>202526</v>
      </c>
      <c r="AG8629" s="3" t="s">
        <v>384</v>
      </c>
      <c r="AH8629" s="3">
        <v>514</v>
      </c>
      <c r="AI8629" s="3">
        <v>132.1</v>
      </c>
      <c r="AJ8629" s="3" t="s">
        <v>4079</v>
      </c>
      <c r="AK8629" s="3">
        <v>1</v>
      </c>
      <c r="AL8629" s="3">
        <v>-6152</v>
      </c>
    </row>
    <row r="8630" spans="31:38" x14ac:dyDescent="0.25">
      <c r="AE8630" s="3" t="str">
        <f t="shared" si="212"/>
        <v>RAG_542_132.1_1_202526</v>
      </c>
      <c r="AF8630" s="3">
        <v>202526</v>
      </c>
      <c r="AG8630" s="3" t="s">
        <v>384</v>
      </c>
      <c r="AH8630" s="3">
        <v>542</v>
      </c>
      <c r="AI8630" s="3">
        <v>132.1</v>
      </c>
      <c r="AJ8630" s="3" t="s">
        <v>4079</v>
      </c>
      <c r="AK8630" s="3">
        <v>1</v>
      </c>
      <c r="AL8630" s="3">
        <v>-3580.9989999999998</v>
      </c>
    </row>
    <row r="8631" spans="31:38" x14ac:dyDescent="0.25">
      <c r="AE8631" s="3" t="str">
        <f t="shared" si="212"/>
        <v>RAG_512_132.1_1_202526</v>
      </c>
      <c r="AF8631" s="3">
        <v>202526</v>
      </c>
      <c r="AG8631" s="3" t="s">
        <v>384</v>
      </c>
      <c r="AH8631" s="3">
        <v>512</v>
      </c>
      <c r="AI8631" s="3">
        <v>132.1</v>
      </c>
      <c r="AJ8631" s="3" t="s">
        <v>4079</v>
      </c>
      <c r="AK8631" s="3">
        <v>1</v>
      </c>
      <c r="AL8631" s="3">
        <v>-3603</v>
      </c>
    </row>
    <row r="8632" spans="31:38" x14ac:dyDescent="0.25">
      <c r="AE8632" s="3" t="str">
        <f t="shared" si="212"/>
        <v>RAG_518_132.1_1_202526</v>
      </c>
      <c r="AF8632" s="3">
        <v>202526</v>
      </c>
      <c r="AG8632" s="3" t="s">
        <v>384</v>
      </c>
      <c r="AH8632" s="3">
        <v>518</v>
      </c>
      <c r="AI8632" s="3">
        <v>132.1</v>
      </c>
      <c r="AJ8632" s="3" t="s">
        <v>4079</v>
      </c>
      <c r="AK8632" s="3">
        <v>1</v>
      </c>
      <c r="AL8632" s="3">
        <v>-13078.735000000001</v>
      </c>
    </row>
    <row r="8633" spans="31:38" x14ac:dyDescent="0.25">
      <c r="AE8633" s="3" t="str">
        <f t="shared" si="212"/>
        <v>RAG_522_132.1_1_202526</v>
      </c>
      <c r="AF8633" s="3">
        <v>202526</v>
      </c>
      <c r="AG8633" s="3" t="s">
        <v>384</v>
      </c>
      <c r="AH8633" s="3">
        <v>522</v>
      </c>
      <c r="AI8633" s="3">
        <v>132.1</v>
      </c>
      <c r="AJ8633" s="3" t="s">
        <v>4079</v>
      </c>
      <c r="AK8633" s="3">
        <v>1</v>
      </c>
      <c r="AL8633" s="3">
        <v>-4420.643</v>
      </c>
    </row>
    <row r="8634" spans="31:38" x14ac:dyDescent="0.25">
      <c r="AE8634" s="3" t="str">
        <f t="shared" si="212"/>
        <v>RAG_524_132.1_1_202526</v>
      </c>
      <c r="AF8634" s="3">
        <v>202526</v>
      </c>
      <c r="AG8634" s="3" t="s">
        <v>384</v>
      </c>
      <c r="AH8634" s="3">
        <v>524</v>
      </c>
      <c r="AI8634" s="3">
        <v>132.1</v>
      </c>
      <c r="AJ8634" s="3" t="s">
        <v>4079</v>
      </c>
      <c r="AK8634" s="3">
        <v>1</v>
      </c>
      <c r="AL8634" s="3">
        <v>-6011.1146599999993</v>
      </c>
    </row>
    <row r="8635" spans="31:38" x14ac:dyDescent="0.25">
      <c r="AE8635" s="3" t="str">
        <f t="shared" si="212"/>
        <v>RAG_526_132.1_1_202526</v>
      </c>
      <c r="AF8635" s="3">
        <v>202526</v>
      </c>
      <c r="AG8635" s="3" t="s">
        <v>384</v>
      </c>
      <c r="AH8635" s="3">
        <v>526</v>
      </c>
      <c r="AI8635" s="3">
        <v>132.1</v>
      </c>
      <c r="AJ8635" s="3" t="s">
        <v>4079</v>
      </c>
      <c r="AK8635" s="3">
        <v>1</v>
      </c>
      <c r="AL8635" s="3">
        <v>-3427.5169999999998</v>
      </c>
    </row>
    <row r="8636" spans="31:38" x14ac:dyDescent="0.25">
      <c r="AE8636" s="3" t="str">
        <f t="shared" si="212"/>
        <v>RAG_538_132.1_1_202526</v>
      </c>
      <c r="AF8636" s="3">
        <v>202526</v>
      </c>
      <c r="AG8636" s="3" t="s">
        <v>384</v>
      </c>
      <c r="AH8636" s="3">
        <v>538</v>
      </c>
      <c r="AI8636" s="3">
        <v>132.1</v>
      </c>
      <c r="AJ8636" s="3" t="s">
        <v>4079</v>
      </c>
      <c r="AK8636" s="3">
        <v>1</v>
      </c>
      <c r="AL8636" s="3">
        <v>-8083.5990000000002</v>
      </c>
    </row>
    <row r="8637" spans="31:38" x14ac:dyDescent="0.25">
      <c r="AE8637" s="3" t="str">
        <f t="shared" si="212"/>
        <v>RAG_516_132.1_1_202526</v>
      </c>
      <c r="AF8637" s="3">
        <v>202526</v>
      </c>
      <c r="AG8637" s="3" t="s">
        <v>384</v>
      </c>
      <c r="AH8637" s="3">
        <v>516</v>
      </c>
      <c r="AI8637" s="3">
        <v>132.1</v>
      </c>
      <c r="AJ8637" s="3" t="s">
        <v>4079</v>
      </c>
      <c r="AK8637" s="3">
        <v>1</v>
      </c>
      <c r="AL8637" s="3">
        <v>-5419.0569999999998</v>
      </c>
    </row>
    <row r="8638" spans="31:38" x14ac:dyDescent="0.25">
      <c r="AE8638" s="3" t="str">
        <f t="shared" si="212"/>
        <v>RAG_540_132.1_1_202526</v>
      </c>
      <c r="AF8638" s="3">
        <v>202526</v>
      </c>
      <c r="AG8638" s="3" t="s">
        <v>384</v>
      </c>
      <c r="AH8638" s="3">
        <v>540</v>
      </c>
      <c r="AI8638" s="3">
        <v>132.1</v>
      </c>
      <c r="AJ8638" s="3" t="s">
        <v>4079</v>
      </c>
      <c r="AK8638" s="3">
        <v>1</v>
      </c>
      <c r="AL8638" s="3">
        <v>-13636.231</v>
      </c>
    </row>
    <row r="8639" spans="31:38" x14ac:dyDescent="0.25">
      <c r="AE8639" s="3" t="str">
        <f t="shared" si="212"/>
        <v>RAG_528_132.1_1_202526</v>
      </c>
      <c r="AF8639" s="3">
        <v>202526</v>
      </c>
      <c r="AG8639" s="3" t="s">
        <v>384</v>
      </c>
      <c r="AH8639" s="3">
        <v>528</v>
      </c>
      <c r="AI8639" s="3">
        <v>132.1</v>
      </c>
      <c r="AJ8639" s="3" t="s">
        <v>4079</v>
      </c>
      <c r="AK8639" s="3">
        <v>1</v>
      </c>
      <c r="AL8639" s="3">
        <v>-6362</v>
      </c>
    </row>
    <row r="8640" spans="31:38" x14ac:dyDescent="0.25">
      <c r="AE8640" s="3" t="str">
        <f t="shared" si="212"/>
        <v>RAG_536_132.1_1_202526</v>
      </c>
      <c r="AF8640" s="3">
        <v>202526</v>
      </c>
      <c r="AG8640" s="3" t="s">
        <v>384</v>
      </c>
      <c r="AH8640" s="3">
        <v>536</v>
      </c>
      <c r="AI8640" s="3">
        <v>132.1</v>
      </c>
      <c r="AJ8640" s="3" t="s">
        <v>4079</v>
      </c>
      <c r="AK8640" s="3">
        <v>1</v>
      </c>
      <c r="AL8640" s="3">
        <v>-7949.6580000000004</v>
      </c>
    </row>
    <row r="8641" spans="31:38" x14ac:dyDescent="0.25">
      <c r="AE8641" s="3" t="str">
        <f t="shared" si="212"/>
        <v>RAG_534_132.1_1_202526</v>
      </c>
      <c r="AF8641" s="3">
        <v>202526</v>
      </c>
      <c r="AG8641" s="3" t="s">
        <v>384</v>
      </c>
      <c r="AH8641" s="3">
        <v>534</v>
      </c>
      <c r="AI8641" s="3">
        <v>132.1</v>
      </c>
      <c r="AJ8641" s="3" t="s">
        <v>4079</v>
      </c>
      <c r="AK8641" s="3">
        <v>1</v>
      </c>
      <c r="AL8641" s="3">
        <v>-7446.3370000000004</v>
      </c>
    </row>
    <row r="8642" spans="31:38" x14ac:dyDescent="0.25">
      <c r="AE8642" s="3" t="str">
        <f t="shared" si="212"/>
        <v>RAG_532_132.1_1_202526</v>
      </c>
      <c r="AF8642" s="3">
        <v>202526</v>
      </c>
      <c r="AG8642" s="3" t="s">
        <v>384</v>
      </c>
      <c r="AH8642" s="3">
        <v>532</v>
      </c>
      <c r="AI8642" s="3">
        <v>132.1</v>
      </c>
      <c r="AJ8642" s="3" t="s">
        <v>4079</v>
      </c>
      <c r="AK8642" s="3">
        <v>1</v>
      </c>
      <c r="AL8642" s="3">
        <v>-13339</v>
      </c>
    </row>
    <row r="8643" spans="31:38" x14ac:dyDescent="0.25">
      <c r="AE8643" s="3" t="str">
        <f t="shared" si="212"/>
        <v>RAG_530_132.1_1_202526</v>
      </c>
      <c r="AF8643" s="3">
        <v>202526</v>
      </c>
      <c r="AG8643" s="3" t="s">
        <v>384</v>
      </c>
      <c r="AH8643" s="3">
        <v>530</v>
      </c>
      <c r="AI8643" s="3">
        <v>132.1</v>
      </c>
      <c r="AJ8643" s="3" t="s">
        <v>4079</v>
      </c>
      <c r="AK8643" s="3">
        <v>1</v>
      </c>
      <c r="AL8643" s="3">
        <v>-9890.6749999999993</v>
      </c>
    </row>
    <row r="8644" spans="31:38" x14ac:dyDescent="0.25">
      <c r="AE8644" s="3" t="str">
        <f t="shared" ref="AE8644:AE8707" si="213">AG8644&amp;"_"&amp;AH8644&amp;"_"&amp;AI8644&amp;"_"&amp;AK8644&amp;"_"&amp;AF8644</f>
        <v>RAG_564_132.2_1_202425</v>
      </c>
      <c r="AF8644" s="3">
        <v>202425</v>
      </c>
      <c r="AG8644" s="3" t="s">
        <v>384</v>
      </c>
      <c r="AH8644" s="3">
        <v>564</v>
      </c>
      <c r="AI8644" s="3">
        <v>132.19999999999999</v>
      </c>
      <c r="AJ8644" s="3" t="s">
        <v>4080</v>
      </c>
      <c r="AK8644" s="3">
        <v>1</v>
      </c>
      <c r="AL8644" s="3">
        <v>0</v>
      </c>
    </row>
    <row r="8645" spans="31:38" x14ac:dyDescent="0.25">
      <c r="AE8645" s="3" t="str">
        <f t="shared" si="213"/>
        <v>RAG_545_132.2_1_202425</v>
      </c>
      <c r="AF8645" s="3">
        <v>202425</v>
      </c>
      <c r="AG8645" s="3" t="s">
        <v>384</v>
      </c>
      <c r="AH8645" s="3">
        <v>545</v>
      </c>
      <c r="AI8645" s="3">
        <v>132.19999999999999</v>
      </c>
      <c r="AJ8645" s="3" t="s">
        <v>4080</v>
      </c>
      <c r="AK8645" s="3">
        <v>1</v>
      </c>
      <c r="AL8645" s="3">
        <v>-3379.5707499999999</v>
      </c>
    </row>
    <row r="8646" spans="31:38" x14ac:dyDescent="0.25">
      <c r="AE8646" s="3" t="str">
        <f t="shared" si="213"/>
        <v>RAG_548_132.2_1_202425</v>
      </c>
      <c r="AF8646" s="3">
        <v>202425</v>
      </c>
      <c r="AG8646" s="3" t="s">
        <v>384</v>
      </c>
      <c r="AH8646" s="3">
        <v>548</v>
      </c>
      <c r="AI8646" s="3">
        <v>132.19999999999999</v>
      </c>
      <c r="AJ8646" s="3" t="s">
        <v>4080</v>
      </c>
      <c r="AK8646" s="3">
        <v>1</v>
      </c>
      <c r="AL8646" s="3">
        <v>-2566.38</v>
      </c>
    </row>
    <row r="8647" spans="31:38" x14ac:dyDescent="0.25">
      <c r="AE8647" s="3" t="str">
        <f t="shared" si="213"/>
        <v>RAG_550_132.2_1_202425</v>
      </c>
      <c r="AF8647" s="3">
        <v>202425</v>
      </c>
      <c r="AG8647" s="3" t="s">
        <v>384</v>
      </c>
      <c r="AH8647" s="3">
        <v>550</v>
      </c>
      <c r="AI8647" s="3">
        <v>132.19999999999999</v>
      </c>
      <c r="AJ8647" s="3" t="s">
        <v>4080</v>
      </c>
      <c r="AK8647" s="3">
        <v>1</v>
      </c>
      <c r="AL8647" s="3">
        <v>-8490.4619999999995</v>
      </c>
    </row>
    <row r="8648" spans="31:38" x14ac:dyDescent="0.25">
      <c r="AE8648" s="3" t="str">
        <f t="shared" si="213"/>
        <v>RAG_552_132.2_1_202425</v>
      </c>
      <c r="AF8648" s="3">
        <v>202425</v>
      </c>
      <c r="AG8648" s="3" t="s">
        <v>384</v>
      </c>
      <c r="AH8648" s="3">
        <v>552</v>
      </c>
      <c r="AI8648" s="3">
        <v>132.19999999999999</v>
      </c>
      <c r="AJ8648" s="3" t="s">
        <v>4080</v>
      </c>
      <c r="AK8648" s="3">
        <v>1</v>
      </c>
      <c r="AL8648" s="3">
        <v>-25379.05</v>
      </c>
    </row>
    <row r="8649" spans="31:38" x14ac:dyDescent="0.25">
      <c r="AE8649" s="3" t="str">
        <f t="shared" si="213"/>
        <v>RAG_528_132.2_1_202425</v>
      </c>
      <c r="AF8649" s="3">
        <v>202425</v>
      </c>
      <c r="AG8649" s="3" t="s">
        <v>384</v>
      </c>
      <c r="AH8649" s="3">
        <v>528</v>
      </c>
      <c r="AI8649" s="3">
        <v>132.19999999999999</v>
      </c>
      <c r="AJ8649" s="3" t="s">
        <v>4080</v>
      </c>
      <c r="AK8649" s="3">
        <v>1</v>
      </c>
      <c r="AL8649" s="3">
        <v>0</v>
      </c>
    </row>
    <row r="8650" spans="31:38" x14ac:dyDescent="0.25">
      <c r="AE8650" s="3" t="str">
        <f t="shared" si="213"/>
        <v>RAG_562_132.2_1_202425</v>
      </c>
      <c r="AF8650" s="3">
        <v>202425</v>
      </c>
      <c r="AG8650" s="3" t="s">
        <v>384</v>
      </c>
      <c r="AH8650" s="3">
        <v>562</v>
      </c>
      <c r="AI8650" s="3">
        <v>132.19999999999999</v>
      </c>
      <c r="AJ8650" s="3" t="s">
        <v>4080</v>
      </c>
      <c r="AK8650" s="3">
        <v>1</v>
      </c>
      <c r="AL8650" s="3">
        <v>0</v>
      </c>
    </row>
    <row r="8651" spans="31:38" x14ac:dyDescent="0.25">
      <c r="AE8651" s="3" t="str">
        <f t="shared" si="213"/>
        <v>RAG_546_132.2_1_202425</v>
      </c>
      <c r="AF8651" s="3">
        <v>202425</v>
      </c>
      <c r="AG8651" s="3" t="s">
        <v>384</v>
      </c>
      <c r="AH8651" s="3">
        <v>546</v>
      </c>
      <c r="AI8651" s="3">
        <v>132.19999999999999</v>
      </c>
      <c r="AJ8651" s="3" t="s">
        <v>4080</v>
      </c>
      <c r="AK8651" s="3">
        <v>1</v>
      </c>
      <c r="AL8651" s="3">
        <v>-4800.1765500000001</v>
      </c>
    </row>
    <row r="8652" spans="31:38" x14ac:dyDescent="0.25">
      <c r="AE8652" s="3" t="str">
        <f t="shared" si="213"/>
        <v>RAG_566_132.2_1_202425</v>
      </c>
      <c r="AF8652" s="3">
        <v>202425</v>
      </c>
      <c r="AG8652" s="3" t="s">
        <v>384</v>
      </c>
      <c r="AH8652" s="3">
        <v>566</v>
      </c>
      <c r="AI8652" s="3">
        <v>132.19999999999999</v>
      </c>
      <c r="AJ8652" s="3" t="s">
        <v>4080</v>
      </c>
      <c r="AK8652" s="3">
        <v>1</v>
      </c>
      <c r="AL8652" s="3">
        <v>0</v>
      </c>
    </row>
    <row r="8653" spans="31:38" x14ac:dyDescent="0.25">
      <c r="AE8653" s="3" t="str">
        <f t="shared" si="213"/>
        <v>RAG_568_132.2_1_202425</v>
      </c>
      <c r="AF8653" s="3">
        <v>202425</v>
      </c>
      <c r="AG8653" s="3" t="s">
        <v>384</v>
      </c>
      <c r="AH8653" s="3">
        <v>568</v>
      </c>
      <c r="AI8653" s="3">
        <v>132.19999999999999</v>
      </c>
      <c r="AJ8653" s="3" t="s">
        <v>4080</v>
      </c>
      <c r="AK8653" s="3">
        <v>1</v>
      </c>
      <c r="AL8653" s="3">
        <v>0</v>
      </c>
    </row>
    <row r="8654" spans="31:38" x14ac:dyDescent="0.25">
      <c r="AE8654" s="3" t="str">
        <f t="shared" si="213"/>
        <v>RAG_572_132.2_1_202425</v>
      </c>
      <c r="AF8654" s="3">
        <v>202425</v>
      </c>
      <c r="AG8654" s="3" t="s">
        <v>384</v>
      </c>
      <c r="AH8654" s="3">
        <v>572</v>
      </c>
      <c r="AI8654" s="3">
        <v>132.19999999999999</v>
      </c>
      <c r="AJ8654" s="3" t="s">
        <v>4080</v>
      </c>
      <c r="AK8654" s="3">
        <v>1</v>
      </c>
      <c r="AL8654" s="3">
        <v>0</v>
      </c>
    </row>
    <row r="8655" spans="31:38" x14ac:dyDescent="0.25">
      <c r="AE8655" s="3" t="str">
        <f t="shared" si="213"/>
        <v>RAG_574_132.2_1_202425</v>
      </c>
      <c r="AF8655" s="3">
        <v>202425</v>
      </c>
      <c r="AG8655" s="3" t="s">
        <v>384</v>
      </c>
      <c r="AH8655" s="3">
        <v>574</v>
      </c>
      <c r="AI8655" s="3">
        <v>132.19999999999999</v>
      </c>
      <c r="AJ8655" s="3" t="s">
        <v>4080</v>
      </c>
      <c r="AK8655" s="3">
        <v>1</v>
      </c>
      <c r="AL8655" s="3">
        <v>0</v>
      </c>
    </row>
    <row r="8656" spans="31:38" x14ac:dyDescent="0.25">
      <c r="AE8656" s="3" t="str">
        <f t="shared" si="213"/>
        <v>RAG_576_132.2_1_202425</v>
      </c>
      <c r="AF8656" s="3">
        <v>202425</v>
      </c>
      <c r="AG8656" s="3" t="s">
        <v>384</v>
      </c>
      <c r="AH8656" s="3">
        <v>576</v>
      </c>
      <c r="AI8656" s="3">
        <v>132.19999999999999</v>
      </c>
      <c r="AJ8656" s="3" t="s">
        <v>4080</v>
      </c>
      <c r="AK8656" s="3">
        <v>1</v>
      </c>
      <c r="AL8656" s="3">
        <v>0</v>
      </c>
    </row>
    <row r="8657" spans="31:38" x14ac:dyDescent="0.25">
      <c r="AE8657" s="3" t="str">
        <f t="shared" si="213"/>
        <v>RAG_582_132.2_1_202425</v>
      </c>
      <c r="AF8657" s="3">
        <v>202425</v>
      </c>
      <c r="AG8657" s="3" t="s">
        <v>384</v>
      </c>
      <c r="AH8657" s="3">
        <v>582</v>
      </c>
      <c r="AI8657" s="3">
        <v>132.19999999999999</v>
      </c>
      <c r="AJ8657" s="3" t="s">
        <v>4080</v>
      </c>
      <c r="AK8657" s="3">
        <v>1</v>
      </c>
      <c r="AL8657" s="3">
        <v>0</v>
      </c>
    </row>
    <row r="8658" spans="31:38" x14ac:dyDescent="0.25">
      <c r="AE8658" s="3" t="str">
        <f t="shared" si="213"/>
        <v>RAG_586_132.2_1_202425</v>
      </c>
      <c r="AF8658" s="3">
        <v>202425</v>
      </c>
      <c r="AG8658" s="3" t="s">
        <v>384</v>
      </c>
      <c r="AH8658" s="3">
        <v>586</v>
      </c>
      <c r="AI8658" s="3">
        <v>132.19999999999999</v>
      </c>
      <c r="AJ8658" s="3" t="s">
        <v>4080</v>
      </c>
      <c r="AK8658" s="3">
        <v>1</v>
      </c>
      <c r="AL8658" s="3">
        <v>0</v>
      </c>
    </row>
    <row r="8659" spans="31:38" x14ac:dyDescent="0.25">
      <c r="AE8659" s="3" t="str">
        <f t="shared" si="213"/>
        <v>RAG_584_132.2_1_202425</v>
      </c>
      <c r="AF8659" s="3">
        <v>202425</v>
      </c>
      <c r="AG8659" s="3" t="s">
        <v>384</v>
      </c>
      <c r="AH8659" s="3">
        <v>584</v>
      </c>
      <c r="AI8659" s="3">
        <v>132.19999999999999</v>
      </c>
      <c r="AJ8659" s="3" t="s">
        <v>4080</v>
      </c>
      <c r="AK8659" s="3">
        <v>1</v>
      </c>
      <c r="AL8659" s="3">
        <v>0</v>
      </c>
    </row>
    <row r="8660" spans="31:38" x14ac:dyDescent="0.25">
      <c r="AE8660" s="3" t="str">
        <f t="shared" si="213"/>
        <v>RAG_514_132.2_1_202425</v>
      </c>
      <c r="AF8660" s="3">
        <v>202425</v>
      </c>
      <c r="AG8660" s="3" t="s">
        <v>384</v>
      </c>
      <c r="AH8660" s="3">
        <v>514</v>
      </c>
      <c r="AI8660" s="3">
        <v>132.19999999999999</v>
      </c>
      <c r="AJ8660" s="3" t="s">
        <v>4080</v>
      </c>
      <c r="AK8660" s="3">
        <v>1</v>
      </c>
      <c r="AL8660" s="3">
        <v>-3772</v>
      </c>
    </row>
    <row r="8661" spans="31:38" x14ac:dyDescent="0.25">
      <c r="AE8661" s="3" t="str">
        <f t="shared" si="213"/>
        <v>RAG_512_132.2_1_202425</v>
      </c>
      <c r="AF8661" s="3">
        <v>202425</v>
      </c>
      <c r="AG8661" s="3" t="s">
        <v>384</v>
      </c>
      <c r="AH8661" s="3">
        <v>512</v>
      </c>
      <c r="AI8661" s="3">
        <v>132.19999999999999</v>
      </c>
      <c r="AJ8661" s="3" t="s">
        <v>4080</v>
      </c>
      <c r="AK8661" s="3">
        <v>1</v>
      </c>
      <c r="AL8661" s="3">
        <v>-2247</v>
      </c>
    </row>
    <row r="8662" spans="31:38" x14ac:dyDescent="0.25">
      <c r="AE8662" s="3" t="str">
        <f t="shared" si="213"/>
        <v>RAG_516_132.2_1_202425</v>
      </c>
      <c r="AF8662" s="3">
        <v>202425</v>
      </c>
      <c r="AG8662" s="3" t="s">
        <v>384</v>
      </c>
      <c r="AH8662" s="3">
        <v>516</v>
      </c>
      <c r="AI8662" s="3">
        <v>132.19999999999999</v>
      </c>
      <c r="AJ8662" s="3" t="s">
        <v>4080</v>
      </c>
      <c r="AK8662" s="3">
        <v>1</v>
      </c>
      <c r="AL8662" s="3">
        <v>-4317.4840000000004</v>
      </c>
    </row>
    <row r="8663" spans="31:38" x14ac:dyDescent="0.25">
      <c r="AE8663" s="3" t="str">
        <f t="shared" si="213"/>
        <v>RAG_518_132.2_1_202425</v>
      </c>
      <c r="AF8663" s="3">
        <v>202425</v>
      </c>
      <c r="AG8663" s="3" t="s">
        <v>384</v>
      </c>
      <c r="AH8663" s="3">
        <v>518</v>
      </c>
      <c r="AI8663" s="3">
        <v>132.19999999999999</v>
      </c>
      <c r="AJ8663" s="3" t="s">
        <v>4080</v>
      </c>
      <c r="AK8663" s="3">
        <v>1</v>
      </c>
      <c r="AL8663" s="3">
        <v>-3823.75</v>
      </c>
    </row>
    <row r="8664" spans="31:38" x14ac:dyDescent="0.25">
      <c r="AE8664" s="3" t="str">
        <f t="shared" si="213"/>
        <v>RAG_520_132.2_1_202425</v>
      </c>
      <c r="AF8664" s="3">
        <v>202425</v>
      </c>
      <c r="AG8664" s="3" t="s">
        <v>384</v>
      </c>
      <c r="AH8664" s="3">
        <v>520</v>
      </c>
      <c r="AI8664" s="3">
        <v>132.19999999999999</v>
      </c>
      <c r="AJ8664" s="3" t="s">
        <v>4080</v>
      </c>
      <c r="AK8664" s="3">
        <v>1</v>
      </c>
      <c r="AL8664" s="3">
        <v>-5708.8620000000001</v>
      </c>
    </row>
    <row r="8665" spans="31:38" x14ac:dyDescent="0.25">
      <c r="AE8665" s="3" t="str">
        <f t="shared" si="213"/>
        <v>RAG_522_132.2_1_202425</v>
      </c>
      <c r="AF8665" s="3">
        <v>202425</v>
      </c>
      <c r="AG8665" s="3" t="s">
        <v>384</v>
      </c>
      <c r="AH8665" s="3">
        <v>522</v>
      </c>
      <c r="AI8665" s="3">
        <v>132.19999999999999</v>
      </c>
      <c r="AJ8665" s="3" t="s">
        <v>4080</v>
      </c>
      <c r="AK8665" s="3">
        <v>1</v>
      </c>
      <c r="AL8665" s="3">
        <v>-5568.1530000000002</v>
      </c>
    </row>
    <row r="8666" spans="31:38" x14ac:dyDescent="0.25">
      <c r="AE8666" s="3" t="str">
        <f t="shared" si="213"/>
        <v>RAG_524_132.2_1_202425</v>
      </c>
      <c r="AF8666" s="3">
        <v>202425</v>
      </c>
      <c r="AG8666" s="3" t="s">
        <v>384</v>
      </c>
      <c r="AH8666" s="3">
        <v>524</v>
      </c>
      <c r="AI8666" s="3">
        <v>132.19999999999999</v>
      </c>
      <c r="AJ8666" s="3" t="s">
        <v>4080</v>
      </c>
      <c r="AK8666" s="3">
        <v>1</v>
      </c>
      <c r="AL8666" s="3">
        <v>-2618.41</v>
      </c>
    </row>
    <row r="8667" spans="31:38" x14ac:dyDescent="0.25">
      <c r="AE8667" s="3" t="str">
        <f t="shared" si="213"/>
        <v>RAG_526_132.2_1_202425</v>
      </c>
      <c r="AF8667" s="3">
        <v>202425</v>
      </c>
      <c r="AG8667" s="3" t="s">
        <v>384</v>
      </c>
      <c r="AH8667" s="3">
        <v>526</v>
      </c>
      <c r="AI8667" s="3">
        <v>132.19999999999999</v>
      </c>
      <c r="AJ8667" s="3" t="s">
        <v>4080</v>
      </c>
      <c r="AK8667" s="3">
        <v>1</v>
      </c>
      <c r="AL8667" s="3">
        <v>-2162.4270000000001</v>
      </c>
    </row>
    <row r="8668" spans="31:38" x14ac:dyDescent="0.25">
      <c r="AE8668" s="3" t="str">
        <f t="shared" si="213"/>
        <v>RAG_530_132.2_1_202425</v>
      </c>
      <c r="AF8668" s="3">
        <v>202425</v>
      </c>
      <c r="AG8668" s="3" t="s">
        <v>384</v>
      </c>
      <c r="AH8668" s="3">
        <v>530</v>
      </c>
      <c r="AI8668" s="3">
        <v>132.19999999999999</v>
      </c>
      <c r="AJ8668" s="3" t="s">
        <v>4080</v>
      </c>
      <c r="AK8668" s="3">
        <v>1</v>
      </c>
      <c r="AL8668" s="3">
        <v>-7432.0469999999996</v>
      </c>
    </row>
    <row r="8669" spans="31:38" x14ac:dyDescent="0.25">
      <c r="AE8669" s="3" t="str">
        <f t="shared" si="213"/>
        <v>RAG_534_132.2_1_202425</v>
      </c>
      <c r="AF8669" s="3">
        <v>202425</v>
      </c>
      <c r="AG8669" s="3" t="s">
        <v>384</v>
      </c>
      <c r="AH8669" s="3">
        <v>534</v>
      </c>
      <c r="AI8669" s="3">
        <v>132.19999999999999</v>
      </c>
      <c r="AJ8669" s="3" t="s">
        <v>4080</v>
      </c>
      <c r="AK8669" s="3">
        <v>1</v>
      </c>
      <c r="AL8669" s="3">
        <v>-7830.4319999999998</v>
      </c>
    </row>
    <row r="8670" spans="31:38" x14ac:dyDescent="0.25">
      <c r="AE8670" s="3" t="str">
        <f t="shared" si="213"/>
        <v>RAG_536_132.2_1_202425</v>
      </c>
      <c r="AF8670" s="3">
        <v>202425</v>
      </c>
      <c r="AG8670" s="3" t="s">
        <v>384</v>
      </c>
      <c r="AH8670" s="3">
        <v>536</v>
      </c>
      <c r="AI8670" s="3">
        <v>132.19999999999999</v>
      </c>
      <c r="AJ8670" s="3" t="s">
        <v>4080</v>
      </c>
      <c r="AK8670" s="3">
        <v>1</v>
      </c>
      <c r="AL8670" s="3">
        <v>-7731.4189999999999</v>
      </c>
    </row>
    <row r="8671" spans="31:38" x14ac:dyDescent="0.25">
      <c r="AE8671" s="3" t="str">
        <f t="shared" si="213"/>
        <v>RAG_538_132.2_1_202425</v>
      </c>
      <c r="AF8671" s="3">
        <v>202425</v>
      </c>
      <c r="AG8671" s="3" t="s">
        <v>384</v>
      </c>
      <c r="AH8671" s="3">
        <v>538</v>
      </c>
      <c r="AI8671" s="3">
        <v>132.19999999999999</v>
      </c>
      <c r="AJ8671" s="3" t="s">
        <v>4080</v>
      </c>
      <c r="AK8671" s="3">
        <v>1</v>
      </c>
      <c r="AL8671" s="3">
        <v>-5528.893</v>
      </c>
    </row>
    <row r="8672" spans="31:38" x14ac:dyDescent="0.25">
      <c r="AE8672" s="3" t="str">
        <f t="shared" si="213"/>
        <v>RAG_540_132.2_1_202425</v>
      </c>
      <c r="AF8672" s="3">
        <v>202425</v>
      </c>
      <c r="AG8672" s="3" t="s">
        <v>384</v>
      </c>
      <c r="AH8672" s="3">
        <v>540</v>
      </c>
      <c r="AI8672" s="3">
        <v>132.19999999999999</v>
      </c>
      <c r="AJ8672" s="3" t="s">
        <v>4080</v>
      </c>
      <c r="AK8672" s="3">
        <v>1</v>
      </c>
      <c r="AL8672" s="3">
        <v>-11917.097</v>
      </c>
    </row>
    <row r="8673" spans="31:38" x14ac:dyDescent="0.25">
      <c r="AE8673" s="3" t="str">
        <f t="shared" si="213"/>
        <v>RAG_542_132.2_1_202425</v>
      </c>
      <c r="AF8673" s="3">
        <v>202425</v>
      </c>
      <c r="AG8673" s="3" t="s">
        <v>384</v>
      </c>
      <c r="AH8673" s="3">
        <v>542</v>
      </c>
      <c r="AI8673" s="3">
        <v>132.19999999999999</v>
      </c>
      <c r="AJ8673" s="3" t="s">
        <v>4080</v>
      </c>
      <c r="AK8673" s="3">
        <v>1</v>
      </c>
      <c r="AL8673" s="3">
        <v>-3365.3</v>
      </c>
    </row>
    <row r="8674" spans="31:38" x14ac:dyDescent="0.25">
      <c r="AE8674" s="3" t="str">
        <f t="shared" si="213"/>
        <v>RAG_544_132.2_1_202425</v>
      </c>
      <c r="AF8674" s="3">
        <v>202425</v>
      </c>
      <c r="AG8674" s="3" t="s">
        <v>384</v>
      </c>
      <c r="AH8674" s="3">
        <v>544</v>
      </c>
      <c r="AI8674" s="3">
        <v>132.19999999999999</v>
      </c>
      <c r="AJ8674" s="3" t="s">
        <v>4080</v>
      </c>
      <c r="AK8674" s="3">
        <v>1</v>
      </c>
      <c r="AL8674" s="3">
        <v>-9932.7980000000007</v>
      </c>
    </row>
    <row r="8675" spans="31:38" x14ac:dyDescent="0.25">
      <c r="AE8675" s="3" t="str">
        <f t="shared" si="213"/>
        <v>RAG_532_132.2_1_202425</v>
      </c>
      <c r="AF8675" s="3">
        <v>202425</v>
      </c>
      <c r="AG8675" s="3" t="s">
        <v>384</v>
      </c>
      <c r="AH8675" s="3">
        <v>532</v>
      </c>
      <c r="AI8675" s="3">
        <v>132.19999999999999</v>
      </c>
      <c r="AJ8675" s="3" t="s">
        <v>4080</v>
      </c>
      <c r="AK8675" s="3">
        <v>1</v>
      </c>
      <c r="AL8675" s="3">
        <v>-8745</v>
      </c>
    </row>
    <row r="8676" spans="31:38" x14ac:dyDescent="0.25">
      <c r="AE8676" s="3" t="str">
        <f t="shared" si="213"/>
        <v>RAG_566_132.2_1_202526</v>
      </c>
      <c r="AF8676" s="3">
        <v>202526</v>
      </c>
      <c r="AG8676" s="3" t="s">
        <v>384</v>
      </c>
      <c r="AH8676" s="3">
        <v>566</v>
      </c>
      <c r="AI8676" s="3">
        <v>132.19999999999999</v>
      </c>
      <c r="AJ8676" s="3" t="s">
        <v>4080</v>
      </c>
      <c r="AK8676" s="3">
        <v>1</v>
      </c>
      <c r="AL8676" s="3">
        <v>0</v>
      </c>
    </row>
    <row r="8677" spans="31:38" x14ac:dyDescent="0.25">
      <c r="AE8677" s="3" t="str">
        <f t="shared" si="213"/>
        <v>RAG_512_132.2_1_202526</v>
      </c>
      <c r="AF8677" s="3">
        <v>202526</v>
      </c>
      <c r="AG8677" s="3" t="s">
        <v>384</v>
      </c>
      <c r="AH8677" s="3">
        <v>512</v>
      </c>
      <c r="AI8677" s="3">
        <v>132.19999999999999</v>
      </c>
      <c r="AJ8677" s="3" t="s">
        <v>4080</v>
      </c>
      <c r="AK8677" s="3">
        <v>1</v>
      </c>
      <c r="AL8677" s="3">
        <v>-2439</v>
      </c>
    </row>
    <row r="8678" spans="31:38" x14ac:dyDescent="0.25">
      <c r="AE8678" s="3" t="str">
        <f t="shared" si="213"/>
        <v>RAG_548_132.2_1_202526</v>
      </c>
      <c r="AF8678" s="3">
        <v>202526</v>
      </c>
      <c r="AG8678" s="3" t="s">
        <v>384</v>
      </c>
      <c r="AH8678" s="3">
        <v>548</v>
      </c>
      <c r="AI8678" s="3">
        <v>132.19999999999999</v>
      </c>
      <c r="AJ8678" s="3" t="s">
        <v>4080</v>
      </c>
      <c r="AK8678" s="3">
        <v>1</v>
      </c>
      <c r="AL8678" s="3">
        <v>-2580.7370000000001</v>
      </c>
    </row>
    <row r="8679" spans="31:38" x14ac:dyDescent="0.25">
      <c r="AE8679" s="3" t="str">
        <f t="shared" si="213"/>
        <v>RAG_550_132.2_1_202526</v>
      </c>
      <c r="AF8679" s="3">
        <v>202526</v>
      </c>
      <c r="AG8679" s="3" t="s">
        <v>384</v>
      </c>
      <c r="AH8679" s="3">
        <v>550</v>
      </c>
      <c r="AI8679" s="3">
        <v>132.19999999999999</v>
      </c>
      <c r="AJ8679" s="3" t="s">
        <v>4080</v>
      </c>
      <c r="AK8679" s="3">
        <v>1</v>
      </c>
      <c r="AL8679" s="3">
        <v>-8684.5879999999997</v>
      </c>
    </row>
    <row r="8680" spans="31:38" x14ac:dyDescent="0.25">
      <c r="AE8680" s="3" t="str">
        <f t="shared" si="213"/>
        <v>RAG_552_132.2_1_202526</v>
      </c>
      <c r="AF8680" s="3">
        <v>202526</v>
      </c>
      <c r="AG8680" s="3" t="s">
        <v>384</v>
      </c>
      <c r="AH8680" s="3">
        <v>552</v>
      </c>
      <c r="AI8680" s="3">
        <v>132.19999999999999</v>
      </c>
      <c r="AJ8680" s="3" t="s">
        <v>4080</v>
      </c>
      <c r="AK8680" s="3">
        <v>1</v>
      </c>
      <c r="AL8680" s="3">
        <v>-26005.768</v>
      </c>
    </row>
    <row r="8681" spans="31:38" x14ac:dyDescent="0.25">
      <c r="AE8681" s="3" t="str">
        <f t="shared" si="213"/>
        <v>RAG_562_132.2_1_202526</v>
      </c>
      <c r="AF8681" s="3">
        <v>202526</v>
      </c>
      <c r="AG8681" s="3" t="s">
        <v>384</v>
      </c>
      <c r="AH8681" s="3">
        <v>562</v>
      </c>
      <c r="AI8681" s="3">
        <v>132.19999999999999</v>
      </c>
      <c r="AJ8681" s="3" t="s">
        <v>4080</v>
      </c>
      <c r="AK8681" s="3">
        <v>1</v>
      </c>
      <c r="AL8681" s="3">
        <v>0</v>
      </c>
    </row>
    <row r="8682" spans="31:38" x14ac:dyDescent="0.25">
      <c r="AE8682" s="3" t="str">
        <f t="shared" si="213"/>
        <v>RAG_564_132.2_1_202526</v>
      </c>
      <c r="AF8682" s="3">
        <v>202526</v>
      </c>
      <c r="AG8682" s="3" t="s">
        <v>384</v>
      </c>
      <c r="AH8682" s="3">
        <v>564</v>
      </c>
      <c r="AI8682" s="3">
        <v>132.19999999999999</v>
      </c>
      <c r="AJ8682" s="3" t="s">
        <v>4080</v>
      </c>
      <c r="AK8682" s="3">
        <v>1</v>
      </c>
      <c r="AL8682" s="3">
        <v>0</v>
      </c>
    </row>
    <row r="8683" spans="31:38" x14ac:dyDescent="0.25">
      <c r="AE8683" s="3" t="str">
        <f t="shared" si="213"/>
        <v>RAG_546_132.2_1_202526</v>
      </c>
      <c r="AF8683" s="3">
        <v>202526</v>
      </c>
      <c r="AG8683" s="3" t="s">
        <v>384</v>
      </c>
      <c r="AH8683" s="3">
        <v>546</v>
      </c>
      <c r="AI8683" s="3">
        <v>132.19999999999999</v>
      </c>
      <c r="AJ8683" s="3" t="s">
        <v>4080</v>
      </c>
      <c r="AK8683" s="3">
        <v>1</v>
      </c>
      <c r="AL8683" s="3">
        <v>-4826.8579669751562</v>
      </c>
    </row>
    <row r="8684" spans="31:38" x14ac:dyDescent="0.25">
      <c r="AE8684" s="3" t="str">
        <f t="shared" si="213"/>
        <v>RAG_568_132.2_1_202526</v>
      </c>
      <c r="AF8684" s="3">
        <v>202526</v>
      </c>
      <c r="AG8684" s="3" t="s">
        <v>384</v>
      </c>
      <c r="AH8684" s="3">
        <v>568</v>
      </c>
      <c r="AI8684" s="3">
        <v>132.19999999999999</v>
      </c>
      <c r="AJ8684" s="3" t="s">
        <v>4080</v>
      </c>
      <c r="AK8684" s="3">
        <v>1</v>
      </c>
      <c r="AL8684" s="3">
        <v>0</v>
      </c>
    </row>
    <row r="8685" spans="31:38" x14ac:dyDescent="0.25">
      <c r="AE8685" s="3" t="str">
        <f t="shared" si="213"/>
        <v>RAG_572_132.2_1_202526</v>
      </c>
      <c r="AF8685" s="3">
        <v>202526</v>
      </c>
      <c r="AG8685" s="3" t="s">
        <v>384</v>
      </c>
      <c r="AH8685" s="3">
        <v>572</v>
      </c>
      <c r="AI8685" s="3">
        <v>132.19999999999999</v>
      </c>
      <c r="AJ8685" s="3" t="s">
        <v>4080</v>
      </c>
      <c r="AK8685" s="3">
        <v>1</v>
      </c>
      <c r="AL8685" s="3">
        <v>0</v>
      </c>
    </row>
    <row r="8686" spans="31:38" x14ac:dyDescent="0.25">
      <c r="AE8686" s="3" t="str">
        <f t="shared" si="213"/>
        <v>RAG_574_132.2_1_202526</v>
      </c>
      <c r="AF8686" s="3">
        <v>202526</v>
      </c>
      <c r="AG8686" s="3" t="s">
        <v>384</v>
      </c>
      <c r="AH8686" s="3">
        <v>574</v>
      </c>
      <c r="AI8686" s="3">
        <v>132.19999999999999</v>
      </c>
      <c r="AJ8686" s="3" t="s">
        <v>4080</v>
      </c>
      <c r="AK8686" s="3">
        <v>1</v>
      </c>
      <c r="AL8686" s="3">
        <v>0</v>
      </c>
    </row>
    <row r="8687" spans="31:38" x14ac:dyDescent="0.25">
      <c r="AE8687" s="3" t="str">
        <f t="shared" si="213"/>
        <v>RAG_576_132.2_1_202526</v>
      </c>
      <c r="AF8687" s="3">
        <v>202526</v>
      </c>
      <c r="AG8687" s="3" t="s">
        <v>384</v>
      </c>
      <c r="AH8687" s="3">
        <v>576</v>
      </c>
      <c r="AI8687" s="3">
        <v>132.19999999999999</v>
      </c>
      <c r="AJ8687" s="3" t="s">
        <v>4080</v>
      </c>
      <c r="AK8687" s="3">
        <v>1</v>
      </c>
      <c r="AL8687" s="3">
        <v>0</v>
      </c>
    </row>
    <row r="8688" spans="31:38" x14ac:dyDescent="0.25">
      <c r="AE8688" s="3" t="str">
        <f t="shared" si="213"/>
        <v>RAG_582_132.2_1_202526</v>
      </c>
      <c r="AF8688" s="3">
        <v>202526</v>
      </c>
      <c r="AG8688" s="3" t="s">
        <v>384</v>
      </c>
      <c r="AH8688" s="3">
        <v>582</v>
      </c>
      <c r="AI8688" s="3">
        <v>132.19999999999999</v>
      </c>
      <c r="AJ8688" s="3" t="s">
        <v>4080</v>
      </c>
      <c r="AK8688" s="3">
        <v>1</v>
      </c>
      <c r="AL8688" s="3">
        <v>0</v>
      </c>
    </row>
    <row r="8689" spans="31:38" x14ac:dyDescent="0.25">
      <c r="AE8689" s="3" t="str">
        <f t="shared" si="213"/>
        <v>RAG_586_132.2_1_202526</v>
      </c>
      <c r="AF8689" s="3">
        <v>202526</v>
      </c>
      <c r="AG8689" s="3" t="s">
        <v>384</v>
      </c>
      <c r="AH8689" s="3">
        <v>586</v>
      </c>
      <c r="AI8689" s="3">
        <v>132.19999999999999</v>
      </c>
      <c r="AJ8689" s="3" t="s">
        <v>4080</v>
      </c>
      <c r="AK8689" s="3">
        <v>1</v>
      </c>
      <c r="AL8689" s="3">
        <v>0</v>
      </c>
    </row>
    <row r="8690" spans="31:38" x14ac:dyDescent="0.25">
      <c r="AE8690" s="3" t="str">
        <f t="shared" si="213"/>
        <v>RAG_545_132.2_1_202526</v>
      </c>
      <c r="AF8690" s="3">
        <v>202526</v>
      </c>
      <c r="AG8690" s="3" t="s">
        <v>384</v>
      </c>
      <c r="AH8690" s="3">
        <v>545</v>
      </c>
      <c r="AI8690" s="3">
        <v>132.19999999999999</v>
      </c>
      <c r="AJ8690" s="3" t="s">
        <v>4080</v>
      </c>
      <c r="AK8690" s="3">
        <v>1</v>
      </c>
      <c r="AL8690" s="3">
        <v>-3542.4740000000002</v>
      </c>
    </row>
    <row r="8691" spans="31:38" x14ac:dyDescent="0.25">
      <c r="AE8691" s="3" t="str">
        <f t="shared" si="213"/>
        <v>RAG_584_132.2_1_202526</v>
      </c>
      <c r="AF8691" s="3">
        <v>202526</v>
      </c>
      <c r="AG8691" s="3" t="s">
        <v>384</v>
      </c>
      <c r="AH8691" s="3">
        <v>584</v>
      </c>
      <c r="AI8691" s="3">
        <v>132.19999999999999</v>
      </c>
      <c r="AJ8691" s="3" t="s">
        <v>4080</v>
      </c>
      <c r="AK8691" s="3">
        <v>1</v>
      </c>
      <c r="AL8691" s="3">
        <v>0</v>
      </c>
    </row>
    <row r="8692" spans="31:38" x14ac:dyDescent="0.25">
      <c r="AE8692" s="3" t="str">
        <f t="shared" si="213"/>
        <v>RAG_514_132.2_1_202526</v>
      </c>
      <c r="AF8692" s="3">
        <v>202526</v>
      </c>
      <c r="AG8692" s="3" t="s">
        <v>384</v>
      </c>
      <c r="AH8692" s="3">
        <v>514</v>
      </c>
      <c r="AI8692" s="3">
        <v>132.19999999999999</v>
      </c>
      <c r="AJ8692" s="3" t="s">
        <v>4080</v>
      </c>
      <c r="AK8692" s="3">
        <v>1</v>
      </c>
      <c r="AL8692" s="3">
        <v>-3825</v>
      </c>
    </row>
    <row r="8693" spans="31:38" x14ac:dyDescent="0.25">
      <c r="AE8693" s="3" t="str">
        <f t="shared" si="213"/>
        <v>RAG_516_132.2_1_202526</v>
      </c>
      <c r="AF8693" s="3">
        <v>202526</v>
      </c>
      <c r="AG8693" s="3" t="s">
        <v>384</v>
      </c>
      <c r="AH8693" s="3">
        <v>516</v>
      </c>
      <c r="AI8693" s="3">
        <v>132.19999999999999</v>
      </c>
      <c r="AJ8693" s="3" t="s">
        <v>4080</v>
      </c>
      <c r="AK8693" s="3">
        <v>1</v>
      </c>
      <c r="AL8693" s="3">
        <v>-4507.3689999999997</v>
      </c>
    </row>
    <row r="8694" spans="31:38" x14ac:dyDescent="0.25">
      <c r="AE8694" s="3" t="str">
        <f t="shared" si="213"/>
        <v>RAG_518_132.2_1_202526</v>
      </c>
      <c r="AF8694" s="3">
        <v>202526</v>
      </c>
      <c r="AG8694" s="3" t="s">
        <v>384</v>
      </c>
      <c r="AH8694" s="3">
        <v>518</v>
      </c>
      <c r="AI8694" s="3">
        <v>132.19999999999999</v>
      </c>
      <c r="AJ8694" s="3" t="s">
        <v>4080</v>
      </c>
      <c r="AK8694" s="3">
        <v>1</v>
      </c>
      <c r="AL8694" s="3">
        <v>-3732.9</v>
      </c>
    </row>
    <row r="8695" spans="31:38" x14ac:dyDescent="0.25">
      <c r="AE8695" s="3" t="str">
        <f t="shared" si="213"/>
        <v>RAG_520_132.2_1_202526</v>
      </c>
      <c r="AF8695" s="3">
        <v>202526</v>
      </c>
      <c r="AG8695" s="3" t="s">
        <v>384</v>
      </c>
      <c r="AH8695" s="3">
        <v>520</v>
      </c>
      <c r="AI8695" s="3">
        <v>132.19999999999999</v>
      </c>
      <c r="AJ8695" s="3" t="s">
        <v>4080</v>
      </c>
      <c r="AK8695" s="3">
        <v>1</v>
      </c>
      <c r="AL8695" s="3">
        <v>-6629.0879999999997</v>
      </c>
    </row>
    <row r="8696" spans="31:38" x14ac:dyDescent="0.25">
      <c r="AE8696" s="3" t="str">
        <f t="shared" si="213"/>
        <v>RAG_522_132.2_1_202526</v>
      </c>
      <c r="AF8696" s="3">
        <v>202526</v>
      </c>
      <c r="AG8696" s="3" t="s">
        <v>384</v>
      </c>
      <c r="AH8696" s="3">
        <v>522</v>
      </c>
      <c r="AI8696" s="3">
        <v>132.19999999999999</v>
      </c>
      <c r="AJ8696" s="3" t="s">
        <v>4080</v>
      </c>
      <c r="AK8696" s="3">
        <v>1</v>
      </c>
      <c r="AL8696" s="3">
        <v>-5568.1530000000002</v>
      </c>
    </row>
    <row r="8697" spans="31:38" x14ac:dyDescent="0.25">
      <c r="AE8697" s="3" t="str">
        <f t="shared" si="213"/>
        <v>RAG_524_132.2_1_202526</v>
      </c>
      <c r="AF8697" s="3">
        <v>202526</v>
      </c>
      <c r="AG8697" s="3" t="s">
        <v>384</v>
      </c>
      <c r="AH8697" s="3">
        <v>524</v>
      </c>
      <c r="AI8697" s="3">
        <v>132.19999999999999</v>
      </c>
      <c r="AJ8697" s="3" t="s">
        <v>4080</v>
      </c>
      <c r="AK8697" s="3">
        <v>1</v>
      </c>
      <c r="AL8697" s="3">
        <v>-2821.93</v>
      </c>
    </row>
    <row r="8698" spans="31:38" x14ac:dyDescent="0.25">
      <c r="AE8698" s="3" t="str">
        <f t="shared" si="213"/>
        <v>RAG_526_132.2_1_202526</v>
      </c>
      <c r="AF8698" s="3">
        <v>202526</v>
      </c>
      <c r="AG8698" s="3" t="s">
        <v>384</v>
      </c>
      <c r="AH8698" s="3">
        <v>526</v>
      </c>
      <c r="AI8698" s="3">
        <v>132.19999999999999</v>
      </c>
      <c r="AJ8698" s="3" t="s">
        <v>4080</v>
      </c>
      <c r="AK8698" s="3">
        <v>1</v>
      </c>
      <c r="AL8698" s="3">
        <v>-2403.1770000000001</v>
      </c>
    </row>
    <row r="8699" spans="31:38" x14ac:dyDescent="0.25">
      <c r="AE8699" s="3" t="str">
        <f t="shared" si="213"/>
        <v>RAG_528_132.2_1_202526</v>
      </c>
      <c r="AF8699" s="3">
        <v>202526</v>
      </c>
      <c r="AG8699" s="3" t="s">
        <v>384</v>
      </c>
      <c r="AH8699" s="3">
        <v>528</v>
      </c>
      <c r="AI8699" s="3">
        <v>132.19999999999999</v>
      </c>
      <c r="AJ8699" s="3" t="s">
        <v>4080</v>
      </c>
      <c r="AK8699" s="3">
        <v>1</v>
      </c>
      <c r="AL8699" s="3">
        <v>-3635</v>
      </c>
    </row>
    <row r="8700" spans="31:38" x14ac:dyDescent="0.25">
      <c r="AE8700" s="3" t="str">
        <f t="shared" si="213"/>
        <v>RAG_532_132.2_1_202526</v>
      </c>
      <c r="AF8700" s="3">
        <v>202526</v>
      </c>
      <c r="AG8700" s="3" t="s">
        <v>384</v>
      </c>
      <c r="AH8700" s="3">
        <v>532</v>
      </c>
      <c r="AI8700" s="3">
        <v>132.19999999999999</v>
      </c>
      <c r="AJ8700" s="3" t="s">
        <v>4080</v>
      </c>
      <c r="AK8700" s="3">
        <v>1</v>
      </c>
      <c r="AL8700" s="3">
        <v>-12331</v>
      </c>
    </row>
    <row r="8701" spans="31:38" x14ac:dyDescent="0.25">
      <c r="AE8701" s="3" t="str">
        <f t="shared" si="213"/>
        <v>RAG_534_132.2_1_202526</v>
      </c>
      <c r="AF8701" s="3">
        <v>202526</v>
      </c>
      <c r="AG8701" s="3" t="s">
        <v>384</v>
      </c>
      <c r="AH8701" s="3">
        <v>534</v>
      </c>
      <c r="AI8701" s="3">
        <v>132.19999999999999</v>
      </c>
      <c r="AJ8701" s="3" t="s">
        <v>4080</v>
      </c>
      <c r="AK8701" s="3">
        <v>1</v>
      </c>
      <c r="AL8701" s="3">
        <v>-7927.366</v>
      </c>
    </row>
    <row r="8702" spans="31:38" x14ac:dyDescent="0.25">
      <c r="AE8702" s="3" t="str">
        <f t="shared" si="213"/>
        <v>RAG_536_132.2_1_202526</v>
      </c>
      <c r="AF8702" s="3">
        <v>202526</v>
      </c>
      <c r="AG8702" s="3" t="s">
        <v>384</v>
      </c>
      <c r="AH8702" s="3">
        <v>536</v>
      </c>
      <c r="AI8702" s="3">
        <v>132.19999999999999</v>
      </c>
      <c r="AJ8702" s="3" t="s">
        <v>4080</v>
      </c>
      <c r="AK8702" s="3">
        <v>1</v>
      </c>
      <c r="AL8702" s="3">
        <v>-7869.0290000000005</v>
      </c>
    </row>
    <row r="8703" spans="31:38" x14ac:dyDescent="0.25">
      <c r="AE8703" s="3" t="str">
        <f t="shared" si="213"/>
        <v>RAG_538_132.2_1_202526</v>
      </c>
      <c r="AF8703" s="3">
        <v>202526</v>
      </c>
      <c r="AG8703" s="3" t="s">
        <v>384</v>
      </c>
      <c r="AH8703" s="3">
        <v>538</v>
      </c>
      <c r="AI8703" s="3">
        <v>132.19999999999999</v>
      </c>
      <c r="AJ8703" s="3" t="s">
        <v>4080</v>
      </c>
      <c r="AK8703" s="3">
        <v>1</v>
      </c>
      <c r="AL8703" s="3">
        <v>-6010.8229999999994</v>
      </c>
    </row>
    <row r="8704" spans="31:38" x14ac:dyDescent="0.25">
      <c r="AE8704" s="3" t="str">
        <f t="shared" si="213"/>
        <v>RAG_540_132.2_1_202526</v>
      </c>
      <c r="AF8704" s="3">
        <v>202526</v>
      </c>
      <c r="AG8704" s="3" t="s">
        <v>384</v>
      </c>
      <c r="AH8704" s="3">
        <v>540</v>
      </c>
      <c r="AI8704" s="3">
        <v>132.19999999999999</v>
      </c>
      <c r="AJ8704" s="3" t="s">
        <v>4080</v>
      </c>
      <c r="AK8704" s="3">
        <v>1</v>
      </c>
      <c r="AL8704" s="3">
        <v>-12567.415999999999</v>
      </c>
    </row>
    <row r="8705" spans="31:38" x14ac:dyDescent="0.25">
      <c r="AE8705" s="3" t="str">
        <f t="shared" si="213"/>
        <v>RAG_542_132.2_1_202526</v>
      </c>
      <c r="AF8705" s="3">
        <v>202526</v>
      </c>
      <c r="AG8705" s="3" t="s">
        <v>384</v>
      </c>
      <c r="AH8705" s="3">
        <v>542</v>
      </c>
      <c r="AI8705" s="3">
        <v>132.19999999999999</v>
      </c>
      <c r="AJ8705" s="3" t="s">
        <v>4080</v>
      </c>
      <c r="AK8705" s="3">
        <v>1</v>
      </c>
      <c r="AL8705" s="3">
        <v>-3649.462</v>
      </c>
    </row>
    <row r="8706" spans="31:38" x14ac:dyDescent="0.25">
      <c r="AE8706" s="3" t="str">
        <f t="shared" si="213"/>
        <v>RAG_530_132.2_1_202526</v>
      </c>
      <c r="AF8706" s="3">
        <v>202526</v>
      </c>
      <c r="AG8706" s="3" t="s">
        <v>384</v>
      </c>
      <c r="AH8706" s="3">
        <v>530</v>
      </c>
      <c r="AI8706" s="3">
        <v>132.19999999999999</v>
      </c>
      <c r="AJ8706" s="3" t="s">
        <v>4080</v>
      </c>
      <c r="AK8706" s="3">
        <v>1</v>
      </c>
      <c r="AL8706" s="3">
        <v>-7594.4830000000002</v>
      </c>
    </row>
    <row r="8707" spans="31:38" x14ac:dyDescent="0.25">
      <c r="AE8707" s="3" t="str">
        <f t="shared" si="213"/>
        <v>RAG_544_132.2_1_202526</v>
      </c>
      <c r="AF8707" s="3">
        <v>202526</v>
      </c>
      <c r="AG8707" s="3" t="s">
        <v>384</v>
      </c>
      <c r="AH8707" s="3">
        <v>544</v>
      </c>
      <c r="AI8707" s="3">
        <v>132.19999999999999</v>
      </c>
      <c r="AJ8707" s="3" t="s">
        <v>4080</v>
      </c>
      <c r="AK8707" s="3">
        <v>1</v>
      </c>
      <c r="AL8707" s="3">
        <v>-10101.191999999999</v>
      </c>
    </row>
    <row r="8708" spans="31:38" x14ac:dyDescent="0.25">
      <c r="AE8708" s="3" t="str">
        <f t="shared" ref="AE8708:AE8771" si="214">AG8708&amp;"_"&amp;AH8708&amp;"_"&amp;AI8708&amp;"_"&amp;AK8708&amp;"_"&amp;AF8708</f>
        <v>RAG_582_132.3_1_202425</v>
      </c>
      <c r="AF8708" s="3">
        <v>202425</v>
      </c>
      <c r="AG8708" s="3" t="s">
        <v>384</v>
      </c>
      <c r="AH8708" s="3">
        <v>582</v>
      </c>
      <c r="AI8708" s="3">
        <v>132.30000000000001</v>
      </c>
      <c r="AJ8708" s="3" t="s">
        <v>4081</v>
      </c>
      <c r="AK8708" s="3">
        <v>1</v>
      </c>
      <c r="AL8708" s="3">
        <v>0</v>
      </c>
    </row>
    <row r="8709" spans="31:38" x14ac:dyDescent="0.25">
      <c r="AE8709" s="3" t="str">
        <f t="shared" si="214"/>
        <v>RAG_546_132.3_1_202425</v>
      </c>
      <c r="AF8709" s="3">
        <v>202425</v>
      </c>
      <c r="AG8709" s="3" t="s">
        <v>384</v>
      </c>
      <c r="AH8709" s="3">
        <v>546</v>
      </c>
      <c r="AI8709" s="3">
        <v>132.30000000000001</v>
      </c>
      <c r="AJ8709" s="3" t="s">
        <v>4081</v>
      </c>
      <c r="AK8709" s="3">
        <v>1</v>
      </c>
      <c r="AL8709" s="3">
        <v>-1875.4403517553899</v>
      </c>
    </row>
    <row r="8710" spans="31:38" x14ac:dyDescent="0.25">
      <c r="AE8710" s="3" t="str">
        <f t="shared" si="214"/>
        <v>RAG_548_132.3_1_202425</v>
      </c>
      <c r="AF8710" s="3">
        <v>202425</v>
      </c>
      <c r="AG8710" s="3" t="s">
        <v>384</v>
      </c>
      <c r="AH8710" s="3">
        <v>548</v>
      </c>
      <c r="AI8710" s="3">
        <v>132.30000000000001</v>
      </c>
      <c r="AJ8710" s="3" t="s">
        <v>4081</v>
      </c>
      <c r="AK8710" s="3">
        <v>1</v>
      </c>
      <c r="AL8710" s="3">
        <v>-1583.9870000000001</v>
      </c>
    </row>
    <row r="8711" spans="31:38" x14ac:dyDescent="0.25">
      <c r="AE8711" s="3" t="str">
        <f t="shared" si="214"/>
        <v>RAG_550_132.3_1_202425</v>
      </c>
      <c r="AF8711" s="3">
        <v>202425</v>
      </c>
      <c r="AG8711" s="3" t="s">
        <v>384</v>
      </c>
      <c r="AH8711" s="3">
        <v>550</v>
      </c>
      <c r="AI8711" s="3">
        <v>132.30000000000001</v>
      </c>
      <c r="AJ8711" s="3" t="s">
        <v>4081</v>
      </c>
      <c r="AK8711" s="3">
        <v>1</v>
      </c>
      <c r="AL8711" s="3">
        <v>-1735.7260000000001</v>
      </c>
    </row>
    <row r="8712" spans="31:38" x14ac:dyDescent="0.25">
      <c r="AE8712" s="3" t="str">
        <f t="shared" si="214"/>
        <v>RAG_552_132.3_1_202425</v>
      </c>
      <c r="AF8712" s="3">
        <v>202425</v>
      </c>
      <c r="AG8712" s="3" t="s">
        <v>384</v>
      </c>
      <c r="AH8712" s="3">
        <v>552</v>
      </c>
      <c r="AI8712" s="3">
        <v>132.30000000000001</v>
      </c>
      <c r="AJ8712" s="3" t="s">
        <v>4081</v>
      </c>
      <c r="AK8712" s="3">
        <v>1</v>
      </c>
      <c r="AL8712" s="3">
        <v>-6366.39</v>
      </c>
    </row>
    <row r="8713" spans="31:38" x14ac:dyDescent="0.25">
      <c r="AE8713" s="3" t="str">
        <f t="shared" si="214"/>
        <v>RAG_562_132.3_1_202425</v>
      </c>
      <c r="AF8713" s="3">
        <v>202425</v>
      </c>
      <c r="AG8713" s="3" t="s">
        <v>384</v>
      </c>
      <c r="AH8713" s="3">
        <v>562</v>
      </c>
      <c r="AI8713" s="3">
        <v>132.30000000000001</v>
      </c>
      <c r="AJ8713" s="3" t="s">
        <v>4081</v>
      </c>
      <c r="AK8713" s="3">
        <v>1</v>
      </c>
      <c r="AL8713" s="3">
        <v>0</v>
      </c>
    </row>
    <row r="8714" spans="31:38" x14ac:dyDescent="0.25">
      <c r="AE8714" s="3" t="str">
        <f t="shared" si="214"/>
        <v>RAG_564_132.3_1_202425</v>
      </c>
      <c r="AF8714" s="3">
        <v>202425</v>
      </c>
      <c r="AG8714" s="3" t="s">
        <v>384</v>
      </c>
      <c r="AH8714" s="3">
        <v>564</v>
      </c>
      <c r="AI8714" s="3">
        <v>132.30000000000001</v>
      </c>
      <c r="AJ8714" s="3" t="s">
        <v>4081</v>
      </c>
      <c r="AK8714" s="3">
        <v>1</v>
      </c>
      <c r="AL8714" s="3">
        <v>0</v>
      </c>
    </row>
    <row r="8715" spans="31:38" x14ac:dyDescent="0.25">
      <c r="AE8715" s="3" t="str">
        <f t="shared" si="214"/>
        <v>RAG_566_132.3_1_202425</v>
      </c>
      <c r="AF8715" s="3">
        <v>202425</v>
      </c>
      <c r="AG8715" s="3" t="s">
        <v>384</v>
      </c>
      <c r="AH8715" s="3">
        <v>566</v>
      </c>
      <c r="AI8715" s="3">
        <v>132.30000000000001</v>
      </c>
      <c r="AJ8715" s="3" t="s">
        <v>4081</v>
      </c>
      <c r="AK8715" s="3">
        <v>1</v>
      </c>
      <c r="AL8715" s="3">
        <v>0</v>
      </c>
    </row>
    <row r="8716" spans="31:38" x14ac:dyDescent="0.25">
      <c r="AE8716" s="3" t="str">
        <f t="shared" si="214"/>
        <v>RAG_568_132.3_1_202425</v>
      </c>
      <c r="AF8716" s="3">
        <v>202425</v>
      </c>
      <c r="AG8716" s="3" t="s">
        <v>384</v>
      </c>
      <c r="AH8716" s="3">
        <v>568</v>
      </c>
      <c r="AI8716" s="3">
        <v>132.30000000000001</v>
      </c>
      <c r="AJ8716" s="3" t="s">
        <v>4081</v>
      </c>
      <c r="AK8716" s="3">
        <v>1</v>
      </c>
      <c r="AL8716" s="3">
        <v>0</v>
      </c>
    </row>
    <row r="8717" spans="31:38" x14ac:dyDescent="0.25">
      <c r="AE8717" s="3" t="str">
        <f t="shared" si="214"/>
        <v>RAG_572_132.3_1_202425</v>
      </c>
      <c r="AF8717" s="3">
        <v>202425</v>
      </c>
      <c r="AG8717" s="3" t="s">
        <v>384</v>
      </c>
      <c r="AH8717" s="3">
        <v>572</v>
      </c>
      <c r="AI8717" s="3">
        <v>132.30000000000001</v>
      </c>
      <c r="AJ8717" s="3" t="s">
        <v>4081</v>
      </c>
      <c r="AK8717" s="3">
        <v>1</v>
      </c>
      <c r="AL8717" s="3">
        <v>0</v>
      </c>
    </row>
    <row r="8718" spans="31:38" x14ac:dyDescent="0.25">
      <c r="AE8718" s="3" t="str">
        <f t="shared" si="214"/>
        <v>RAG_576_132.3_1_202425</v>
      </c>
      <c r="AF8718" s="3">
        <v>202425</v>
      </c>
      <c r="AG8718" s="3" t="s">
        <v>384</v>
      </c>
      <c r="AH8718" s="3">
        <v>576</v>
      </c>
      <c r="AI8718" s="3">
        <v>132.30000000000001</v>
      </c>
      <c r="AJ8718" s="3" t="s">
        <v>4081</v>
      </c>
      <c r="AK8718" s="3">
        <v>1</v>
      </c>
      <c r="AL8718" s="3">
        <v>0</v>
      </c>
    </row>
    <row r="8719" spans="31:38" x14ac:dyDescent="0.25">
      <c r="AE8719" s="3" t="str">
        <f t="shared" si="214"/>
        <v>RAG_584_132.3_1_202425</v>
      </c>
      <c r="AF8719" s="3">
        <v>202425</v>
      </c>
      <c r="AG8719" s="3" t="s">
        <v>384</v>
      </c>
      <c r="AH8719" s="3">
        <v>584</v>
      </c>
      <c r="AI8719" s="3">
        <v>132.30000000000001</v>
      </c>
      <c r="AJ8719" s="3" t="s">
        <v>4081</v>
      </c>
      <c r="AK8719" s="3">
        <v>1</v>
      </c>
      <c r="AL8719" s="3">
        <v>0</v>
      </c>
    </row>
    <row r="8720" spans="31:38" x14ac:dyDescent="0.25">
      <c r="AE8720" s="3" t="str">
        <f t="shared" si="214"/>
        <v>RAG_545_132.3_1_202425</v>
      </c>
      <c r="AF8720" s="3">
        <v>202425</v>
      </c>
      <c r="AG8720" s="3" t="s">
        <v>384</v>
      </c>
      <c r="AH8720" s="3">
        <v>545</v>
      </c>
      <c r="AI8720" s="3">
        <v>132.30000000000001</v>
      </c>
      <c r="AJ8720" s="3" t="s">
        <v>4081</v>
      </c>
      <c r="AK8720" s="3">
        <v>1</v>
      </c>
      <c r="AL8720" s="3">
        <v>-1409.29134</v>
      </c>
    </row>
    <row r="8721" spans="31:38" x14ac:dyDescent="0.25">
      <c r="AE8721" s="3" t="str">
        <f t="shared" si="214"/>
        <v>RAG_540_132.3_1_202425</v>
      </c>
      <c r="AF8721" s="3">
        <v>202425</v>
      </c>
      <c r="AG8721" s="3" t="s">
        <v>384</v>
      </c>
      <c r="AH8721" s="3">
        <v>540</v>
      </c>
      <c r="AI8721" s="3">
        <v>132.30000000000001</v>
      </c>
      <c r="AJ8721" s="3" t="s">
        <v>4081</v>
      </c>
      <c r="AK8721" s="3">
        <v>1</v>
      </c>
      <c r="AL8721" s="3">
        <v>-4515.8159999999998</v>
      </c>
    </row>
    <row r="8722" spans="31:38" x14ac:dyDescent="0.25">
      <c r="AE8722" s="3" t="str">
        <f t="shared" si="214"/>
        <v>RAG_574_132.3_1_202425</v>
      </c>
      <c r="AF8722" s="3">
        <v>202425</v>
      </c>
      <c r="AG8722" s="3" t="s">
        <v>384</v>
      </c>
      <c r="AH8722" s="3">
        <v>574</v>
      </c>
      <c r="AI8722" s="3">
        <v>132.30000000000001</v>
      </c>
      <c r="AJ8722" s="3" t="s">
        <v>4081</v>
      </c>
      <c r="AK8722" s="3">
        <v>1</v>
      </c>
      <c r="AL8722" s="3">
        <v>0</v>
      </c>
    </row>
    <row r="8723" spans="31:38" x14ac:dyDescent="0.25">
      <c r="AE8723" s="3" t="str">
        <f t="shared" si="214"/>
        <v>RAG_514_132.3_1_202425</v>
      </c>
      <c r="AF8723" s="3">
        <v>202425</v>
      </c>
      <c r="AG8723" s="3" t="s">
        <v>384</v>
      </c>
      <c r="AH8723" s="3">
        <v>514</v>
      </c>
      <c r="AI8723" s="3">
        <v>132.30000000000001</v>
      </c>
      <c r="AJ8723" s="3" t="s">
        <v>4081</v>
      </c>
      <c r="AK8723" s="3">
        <v>1</v>
      </c>
      <c r="AL8723" s="3">
        <v>-2341</v>
      </c>
    </row>
    <row r="8724" spans="31:38" x14ac:dyDescent="0.25">
      <c r="AE8724" s="3" t="str">
        <f t="shared" si="214"/>
        <v>RAG_544_132.3_1_202425</v>
      </c>
      <c r="AF8724" s="3">
        <v>202425</v>
      </c>
      <c r="AG8724" s="3" t="s">
        <v>384</v>
      </c>
      <c r="AH8724" s="3">
        <v>544</v>
      </c>
      <c r="AI8724" s="3">
        <v>132.30000000000001</v>
      </c>
      <c r="AJ8724" s="3" t="s">
        <v>4081</v>
      </c>
      <c r="AK8724" s="3">
        <v>1</v>
      </c>
      <c r="AL8724" s="3">
        <v>-3331.3780000000002</v>
      </c>
    </row>
    <row r="8725" spans="31:38" x14ac:dyDescent="0.25">
      <c r="AE8725" s="3" t="str">
        <f t="shared" si="214"/>
        <v>RAG_512_132.3_1_202425</v>
      </c>
      <c r="AF8725" s="3">
        <v>202425</v>
      </c>
      <c r="AG8725" s="3" t="s">
        <v>384</v>
      </c>
      <c r="AH8725" s="3">
        <v>512</v>
      </c>
      <c r="AI8725" s="3">
        <v>132.30000000000001</v>
      </c>
      <c r="AJ8725" s="3" t="s">
        <v>4081</v>
      </c>
      <c r="AK8725" s="3">
        <v>1</v>
      </c>
      <c r="AL8725" s="3">
        <v>-1473</v>
      </c>
    </row>
    <row r="8726" spans="31:38" x14ac:dyDescent="0.25">
      <c r="AE8726" s="3" t="str">
        <f t="shared" si="214"/>
        <v>RAG_542_132.3_1_202425</v>
      </c>
      <c r="AF8726" s="3">
        <v>202425</v>
      </c>
      <c r="AG8726" s="3" t="s">
        <v>384</v>
      </c>
      <c r="AH8726" s="3">
        <v>542</v>
      </c>
      <c r="AI8726" s="3">
        <v>132.30000000000001</v>
      </c>
      <c r="AJ8726" s="3" t="s">
        <v>4081</v>
      </c>
      <c r="AK8726" s="3">
        <v>1</v>
      </c>
      <c r="AL8726" s="3">
        <v>-1375.192</v>
      </c>
    </row>
    <row r="8727" spans="31:38" x14ac:dyDescent="0.25">
      <c r="AE8727" s="3" t="str">
        <f t="shared" si="214"/>
        <v>RAG_516_132.3_1_202425</v>
      </c>
      <c r="AF8727" s="3">
        <v>202425</v>
      </c>
      <c r="AG8727" s="3" t="s">
        <v>384</v>
      </c>
      <c r="AH8727" s="3">
        <v>516</v>
      </c>
      <c r="AI8727" s="3">
        <v>132.30000000000001</v>
      </c>
      <c r="AJ8727" s="3" t="s">
        <v>4081</v>
      </c>
      <c r="AK8727" s="3">
        <v>1</v>
      </c>
      <c r="AL8727" s="3">
        <v>-2146.4679999999998</v>
      </c>
    </row>
    <row r="8728" spans="31:38" x14ac:dyDescent="0.25">
      <c r="AE8728" s="3" t="str">
        <f t="shared" si="214"/>
        <v>RAG_518_132.3_1_202425</v>
      </c>
      <c r="AF8728" s="3">
        <v>202425</v>
      </c>
      <c r="AG8728" s="3" t="s">
        <v>384</v>
      </c>
      <c r="AH8728" s="3">
        <v>518</v>
      </c>
      <c r="AI8728" s="3">
        <v>132.30000000000001</v>
      </c>
      <c r="AJ8728" s="3" t="s">
        <v>4081</v>
      </c>
      <c r="AK8728" s="3">
        <v>1</v>
      </c>
      <c r="AL8728" s="3">
        <v>0</v>
      </c>
    </row>
    <row r="8729" spans="31:38" x14ac:dyDescent="0.25">
      <c r="AE8729" s="3" t="str">
        <f t="shared" si="214"/>
        <v>RAG_520_132.3_1_202425</v>
      </c>
      <c r="AF8729" s="3">
        <v>202425</v>
      </c>
      <c r="AG8729" s="3" t="s">
        <v>384</v>
      </c>
      <c r="AH8729" s="3">
        <v>520</v>
      </c>
      <c r="AI8729" s="3">
        <v>132.30000000000001</v>
      </c>
      <c r="AJ8729" s="3" t="s">
        <v>4081</v>
      </c>
      <c r="AK8729" s="3">
        <v>1</v>
      </c>
      <c r="AL8729" s="3">
        <v>-2849.1819999999998</v>
      </c>
    </row>
    <row r="8730" spans="31:38" x14ac:dyDescent="0.25">
      <c r="AE8730" s="3" t="str">
        <f t="shared" si="214"/>
        <v>RAG_522_132.3_1_202425</v>
      </c>
      <c r="AF8730" s="3">
        <v>202425</v>
      </c>
      <c r="AG8730" s="3" t="s">
        <v>384</v>
      </c>
      <c r="AH8730" s="3">
        <v>522</v>
      </c>
      <c r="AI8730" s="3">
        <v>132.30000000000001</v>
      </c>
      <c r="AJ8730" s="3" t="s">
        <v>4081</v>
      </c>
      <c r="AK8730" s="3">
        <v>1</v>
      </c>
      <c r="AL8730" s="3">
        <v>-0.13400000000000001</v>
      </c>
    </row>
    <row r="8731" spans="31:38" x14ac:dyDescent="0.25">
      <c r="AE8731" s="3" t="str">
        <f t="shared" si="214"/>
        <v>RAG_524_132.3_1_202425</v>
      </c>
      <c r="AF8731" s="3">
        <v>202425</v>
      </c>
      <c r="AG8731" s="3" t="s">
        <v>384</v>
      </c>
      <c r="AH8731" s="3">
        <v>524</v>
      </c>
      <c r="AI8731" s="3">
        <v>132.30000000000001</v>
      </c>
      <c r="AJ8731" s="3" t="s">
        <v>4081</v>
      </c>
      <c r="AK8731" s="3">
        <v>1</v>
      </c>
      <c r="AL8731" s="3">
        <v>-2076.0610000000001</v>
      </c>
    </row>
    <row r="8732" spans="31:38" x14ac:dyDescent="0.25">
      <c r="AE8732" s="3" t="str">
        <f t="shared" si="214"/>
        <v>RAG_528_132.3_1_202425</v>
      </c>
      <c r="AF8732" s="3">
        <v>202425</v>
      </c>
      <c r="AG8732" s="3" t="s">
        <v>384</v>
      </c>
      <c r="AH8732" s="3">
        <v>528</v>
      </c>
      <c r="AI8732" s="3">
        <v>132.30000000000001</v>
      </c>
      <c r="AJ8732" s="3" t="s">
        <v>4081</v>
      </c>
      <c r="AK8732" s="3">
        <v>1</v>
      </c>
      <c r="AL8732" s="3">
        <v>0</v>
      </c>
    </row>
    <row r="8733" spans="31:38" x14ac:dyDescent="0.25">
      <c r="AE8733" s="3" t="str">
        <f t="shared" si="214"/>
        <v>RAG_530_132.3_1_202425</v>
      </c>
      <c r="AF8733" s="3">
        <v>202425</v>
      </c>
      <c r="AG8733" s="3" t="s">
        <v>384</v>
      </c>
      <c r="AH8733" s="3">
        <v>530</v>
      </c>
      <c r="AI8733" s="3">
        <v>132.30000000000001</v>
      </c>
      <c r="AJ8733" s="3" t="s">
        <v>4081</v>
      </c>
      <c r="AK8733" s="3">
        <v>1</v>
      </c>
      <c r="AL8733" s="3">
        <v>-3396.7860000000001</v>
      </c>
    </row>
    <row r="8734" spans="31:38" x14ac:dyDescent="0.25">
      <c r="AE8734" s="3" t="str">
        <f t="shared" si="214"/>
        <v>RAG_532_132.3_1_202425</v>
      </c>
      <c r="AF8734" s="3">
        <v>202425</v>
      </c>
      <c r="AG8734" s="3" t="s">
        <v>384</v>
      </c>
      <c r="AH8734" s="3">
        <v>532</v>
      </c>
      <c r="AI8734" s="3">
        <v>132.30000000000001</v>
      </c>
      <c r="AJ8734" s="3" t="s">
        <v>4081</v>
      </c>
      <c r="AK8734" s="3">
        <v>1</v>
      </c>
      <c r="AL8734" s="3">
        <v>-2782</v>
      </c>
    </row>
    <row r="8735" spans="31:38" x14ac:dyDescent="0.25">
      <c r="AE8735" s="3" t="str">
        <f t="shared" si="214"/>
        <v>RAG_534_132.3_1_202425</v>
      </c>
      <c r="AF8735" s="3">
        <v>202425</v>
      </c>
      <c r="AG8735" s="3" t="s">
        <v>384</v>
      </c>
      <c r="AH8735" s="3">
        <v>534</v>
      </c>
      <c r="AI8735" s="3">
        <v>132.30000000000001</v>
      </c>
      <c r="AJ8735" s="3" t="s">
        <v>4081</v>
      </c>
      <c r="AK8735" s="3">
        <v>1</v>
      </c>
      <c r="AL8735" s="3">
        <v>-2582.9380000000001</v>
      </c>
    </row>
    <row r="8736" spans="31:38" x14ac:dyDescent="0.25">
      <c r="AE8736" s="3" t="str">
        <f t="shared" si="214"/>
        <v>RAG_536_132.3_1_202425</v>
      </c>
      <c r="AF8736" s="3">
        <v>202425</v>
      </c>
      <c r="AG8736" s="3" t="s">
        <v>384</v>
      </c>
      <c r="AH8736" s="3">
        <v>536</v>
      </c>
      <c r="AI8736" s="3">
        <v>132.30000000000001</v>
      </c>
      <c r="AJ8736" s="3" t="s">
        <v>4081</v>
      </c>
      <c r="AK8736" s="3">
        <v>1</v>
      </c>
      <c r="AL8736" s="3">
        <v>-2869.7820000000002</v>
      </c>
    </row>
    <row r="8737" spans="31:38" x14ac:dyDescent="0.25">
      <c r="AE8737" s="3" t="str">
        <f t="shared" si="214"/>
        <v>RAG_538_132.3_1_202425</v>
      </c>
      <c r="AF8737" s="3">
        <v>202425</v>
      </c>
      <c r="AG8737" s="3" t="s">
        <v>384</v>
      </c>
      <c r="AH8737" s="3">
        <v>538</v>
      </c>
      <c r="AI8737" s="3">
        <v>132.30000000000001</v>
      </c>
      <c r="AJ8737" s="3" t="s">
        <v>4081</v>
      </c>
      <c r="AK8737" s="3">
        <v>1</v>
      </c>
      <c r="AL8737" s="3">
        <v>-2765.8229999999999</v>
      </c>
    </row>
    <row r="8738" spans="31:38" x14ac:dyDescent="0.25">
      <c r="AE8738" s="3" t="str">
        <f t="shared" si="214"/>
        <v>RAG_586_132.3_1_202425</v>
      </c>
      <c r="AF8738" s="3">
        <v>202425</v>
      </c>
      <c r="AG8738" s="3" t="s">
        <v>384</v>
      </c>
      <c r="AH8738" s="3">
        <v>586</v>
      </c>
      <c r="AI8738" s="3">
        <v>132.30000000000001</v>
      </c>
      <c r="AJ8738" s="3" t="s">
        <v>4081</v>
      </c>
      <c r="AK8738" s="3">
        <v>1</v>
      </c>
      <c r="AL8738" s="3">
        <v>0</v>
      </c>
    </row>
    <row r="8739" spans="31:38" x14ac:dyDescent="0.25">
      <c r="AE8739" s="3" t="str">
        <f t="shared" si="214"/>
        <v>RAG_526_132.3_1_202425</v>
      </c>
      <c r="AF8739" s="3">
        <v>202425</v>
      </c>
      <c r="AG8739" s="3" t="s">
        <v>384</v>
      </c>
      <c r="AH8739" s="3">
        <v>526</v>
      </c>
      <c r="AI8739" s="3">
        <v>132.30000000000001</v>
      </c>
      <c r="AJ8739" s="3" t="s">
        <v>4081</v>
      </c>
      <c r="AK8739" s="3">
        <v>1</v>
      </c>
      <c r="AL8739" s="3">
        <v>-1099.5165099999999</v>
      </c>
    </row>
    <row r="8740" spans="31:38" x14ac:dyDescent="0.25">
      <c r="AE8740" s="3" t="str">
        <f t="shared" si="214"/>
        <v>RAG_582_132.3_1_202526</v>
      </c>
      <c r="AF8740" s="3">
        <v>202526</v>
      </c>
      <c r="AG8740" s="3" t="s">
        <v>384</v>
      </c>
      <c r="AH8740" s="3">
        <v>582</v>
      </c>
      <c r="AI8740" s="3">
        <v>132.30000000000001</v>
      </c>
      <c r="AJ8740" s="3" t="s">
        <v>4081</v>
      </c>
      <c r="AK8740" s="3">
        <v>1</v>
      </c>
      <c r="AL8740" s="3">
        <v>0</v>
      </c>
    </row>
    <row r="8741" spans="31:38" x14ac:dyDescent="0.25">
      <c r="AE8741" s="3" t="str">
        <f t="shared" si="214"/>
        <v>RAG_546_132.3_1_202526</v>
      </c>
      <c r="AF8741" s="3">
        <v>202526</v>
      </c>
      <c r="AG8741" s="3" t="s">
        <v>384</v>
      </c>
      <c r="AH8741" s="3">
        <v>546</v>
      </c>
      <c r="AI8741" s="3">
        <v>132.30000000000001</v>
      </c>
      <c r="AJ8741" s="3" t="s">
        <v>4081</v>
      </c>
      <c r="AK8741" s="3">
        <v>1</v>
      </c>
      <c r="AL8741" s="3">
        <v>-2145.6815138699289</v>
      </c>
    </row>
    <row r="8742" spans="31:38" x14ac:dyDescent="0.25">
      <c r="AE8742" s="3" t="str">
        <f t="shared" si="214"/>
        <v>RAG_548_132.3_1_202526</v>
      </c>
      <c r="AF8742" s="3">
        <v>202526</v>
      </c>
      <c r="AG8742" s="3" t="s">
        <v>384</v>
      </c>
      <c r="AH8742" s="3">
        <v>548</v>
      </c>
      <c r="AI8742" s="3">
        <v>132.30000000000001</v>
      </c>
      <c r="AJ8742" s="3" t="s">
        <v>4081</v>
      </c>
      <c r="AK8742" s="3">
        <v>1</v>
      </c>
      <c r="AL8742" s="3">
        <v>-1769.807</v>
      </c>
    </row>
    <row r="8743" spans="31:38" x14ac:dyDescent="0.25">
      <c r="AE8743" s="3" t="str">
        <f t="shared" si="214"/>
        <v>RAG_550_132.3_1_202526</v>
      </c>
      <c r="AF8743" s="3">
        <v>202526</v>
      </c>
      <c r="AG8743" s="3" t="s">
        <v>384</v>
      </c>
      <c r="AH8743" s="3">
        <v>550</v>
      </c>
      <c r="AI8743" s="3">
        <v>132.30000000000001</v>
      </c>
      <c r="AJ8743" s="3" t="s">
        <v>4081</v>
      </c>
      <c r="AK8743" s="3">
        <v>1</v>
      </c>
      <c r="AL8743" s="3">
        <v>-1831.482</v>
      </c>
    </row>
    <row r="8744" spans="31:38" x14ac:dyDescent="0.25">
      <c r="AE8744" s="3" t="str">
        <f t="shared" si="214"/>
        <v>RAG_552_132.3_1_202526</v>
      </c>
      <c r="AF8744" s="3">
        <v>202526</v>
      </c>
      <c r="AG8744" s="3" t="s">
        <v>384</v>
      </c>
      <c r="AH8744" s="3">
        <v>552</v>
      </c>
      <c r="AI8744" s="3">
        <v>132.30000000000001</v>
      </c>
      <c r="AJ8744" s="3" t="s">
        <v>4081</v>
      </c>
      <c r="AK8744" s="3">
        <v>1</v>
      </c>
      <c r="AL8744" s="3">
        <v>-7404.6750000000002</v>
      </c>
    </row>
    <row r="8745" spans="31:38" x14ac:dyDescent="0.25">
      <c r="AE8745" s="3" t="str">
        <f t="shared" si="214"/>
        <v>RAG_562_132.3_1_202526</v>
      </c>
      <c r="AF8745" s="3">
        <v>202526</v>
      </c>
      <c r="AG8745" s="3" t="s">
        <v>384</v>
      </c>
      <c r="AH8745" s="3">
        <v>562</v>
      </c>
      <c r="AI8745" s="3">
        <v>132.30000000000001</v>
      </c>
      <c r="AJ8745" s="3" t="s">
        <v>4081</v>
      </c>
      <c r="AK8745" s="3">
        <v>1</v>
      </c>
      <c r="AL8745" s="3">
        <v>0</v>
      </c>
    </row>
    <row r="8746" spans="31:38" x14ac:dyDescent="0.25">
      <c r="AE8746" s="3" t="str">
        <f t="shared" si="214"/>
        <v>RAG_564_132.3_1_202526</v>
      </c>
      <c r="AF8746" s="3">
        <v>202526</v>
      </c>
      <c r="AG8746" s="3" t="s">
        <v>384</v>
      </c>
      <c r="AH8746" s="3">
        <v>564</v>
      </c>
      <c r="AI8746" s="3">
        <v>132.30000000000001</v>
      </c>
      <c r="AJ8746" s="3" t="s">
        <v>4081</v>
      </c>
      <c r="AK8746" s="3">
        <v>1</v>
      </c>
      <c r="AL8746" s="3">
        <v>0</v>
      </c>
    </row>
    <row r="8747" spans="31:38" x14ac:dyDescent="0.25">
      <c r="AE8747" s="3" t="str">
        <f t="shared" si="214"/>
        <v>RAG_566_132.3_1_202526</v>
      </c>
      <c r="AF8747" s="3">
        <v>202526</v>
      </c>
      <c r="AG8747" s="3" t="s">
        <v>384</v>
      </c>
      <c r="AH8747" s="3">
        <v>566</v>
      </c>
      <c r="AI8747" s="3">
        <v>132.30000000000001</v>
      </c>
      <c r="AJ8747" s="3" t="s">
        <v>4081</v>
      </c>
      <c r="AK8747" s="3">
        <v>1</v>
      </c>
      <c r="AL8747" s="3">
        <v>0</v>
      </c>
    </row>
    <row r="8748" spans="31:38" x14ac:dyDescent="0.25">
      <c r="AE8748" s="3" t="str">
        <f t="shared" si="214"/>
        <v>RAG_568_132.3_1_202526</v>
      </c>
      <c r="AF8748" s="3">
        <v>202526</v>
      </c>
      <c r="AG8748" s="3" t="s">
        <v>384</v>
      </c>
      <c r="AH8748" s="3">
        <v>568</v>
      </c>
      <c r="AI8748" s="3">
        <v>132.30000000000001</v>
      </c>
      <c r="AJ8748" s="3" t="s">
        <v>4081</v>
      </c>
      <c r="AK8748" s="3">
        <v>1</v>
      </c>
      <c r="AL8748" s="3">
        <v>0</v>
      </c>
    </row>
    <row r="8749" spans="31:38" x14ac:dyDescent="0.25">
      <c r="AE8749" s="3" t="str">
        <f t="shared" si="214"/>
        <v>RAG_572_132.3_1_202526</v>
      </c>
      <c r="AF8749" s="3">
        <v>202526</v>
      </c>
      <c r="AG8749" s="3" t="s">
        <v>384</v>
      </c>
      <c r="AH8749" s="3">
        <v>572</v>
      </c>
      <c r="AI8749" s="3">
        <v>132.30000000000001</v>
      </c>
      <c r="AJ8749" s="3" t="s">
        <v>4081</v>
      </c>
      <c r="AK8749" s="3">
        <v>1</v>
      </c>
      <c r="AL8749" s="3">
        <v>0</v>
      </c>
    </row>
    <row r="8750" spans="31:38" x14ac:dyDescent="0.25">
      <c r="AE8750" s="3" t="str">
        <f t="shared" si="214"/>
        <v>RAG_576_132.3_1_202526</v>
      </c>
      <c r="AF8750" s="3">
        <v>202526</v>
      </c>
      <c r="AG8750" s="3" t="s">
        <v>384</v>
      </c>
      <c r="AH8750" s="3">
        <v>576</v>
      </c>
      <c r="AI8750" s="3">
        <v>132.30000000000001</v>
      </c>
      <c r="AJ8750" s="3" t="s">
        <v>4081</v>
      </c>
      <c r="AK8750" s="3">
        <v>1</v>
      </c>
      <c r="AL8750" s="3">
        <v>0</v>
      </c>
    </row>
    <row r="8751" spans="31:38" x14ac:dyDescent="0.25">
      <c r="AE8751" s="3" t="str">
        <f t="shared" si="214"/>
        <v>RAG_584_132.3_1_202526</v>
      </c>
      <c r="AF8751" s="3">
        <v>202526</v>
      </c>
      <c r="AG8751" s="3" t="s">
        <v>384</v>
      </c>
      <c r="AH8751" s="3">
        <v>584</v>
      </c>
      <c r="AI8751" s="3">
        <v>132.30000000000001</v>
      </c>
      <c r="AJ8751" s="3" t="s">
        <v>4081</v>
      </c>
      <c r="AK8751" s="3">
        <v>1</v>
      </c>
      <c r="AL8751" s="3">
        <v>0</v>
      </c>
    </row>
    <row r="8752" spans="31:38" x14ac:dyDescent="0.25">
      <c r="AE8752" s="3" t="str">
        <f t="shared" si="214"/>
        <v>RAG_544_132.3_1_202526</v>
      </c>
      <c r="AF8752" s="3">
        <v>202526</v>
      </c>
      <c r="AG8752" s="3" t="s">
        <v>384</v>
      </c>
      <c r="AH8752" s="3">
        <v>544</v>
      </c>
      <c r="AI8752" s="3">
        <v>132.30000000000001</v>
      </c>
      <c r="AJ8752" s="3" t="s">
        <v>4081</v>
      </c>
      <c r="AK8752" s="3">
        <v>1</v>
      </c>
      <c r="AL8752" s="3">
        <v>-3871.34</v>
      </c>
    </row>
    <row r="8753" spans="31:38" x14ac:dyDescent="0.25">
      <c r="AE8753" s="3" t="str">
        <f t="shared" si="214"/>
        <v>RAG_542_132.3_1_202526</v>
      </c>
      <c r="AF8753" s="3">
        <v>202526</v>
      </c>
      <c r="AG8753" s="3" t="s">
        <v>384</v>
      </c>
      <c r="AH8753" s="3">
        <v>542</v>
      </c>
      <c r="AI8753" s="3">
        <v>132.30000000000001</v>
      </c>
      <c r="AJ8753" s="3" t="s">
        <v>4081</v>
      </c>
      <c r="AK8753" s="3">
        <v>1</v>
      </c>
      <c r="AL8753" s="3">
        <v>-1517.442</v>
      </c>
    </row>
    <row r="8754" spans="31:38" x14ac:dyDescent="0.25">
      <c r="AE8754" s="3" t="str">
        <f t="shared" si="214"/>
        <v>RAG_574_132.3_1_202526</v>
      </c>
      <c r="AF8754" s="3">
        <v>202526</v>
      </c>
      <c r="AG8754" s="3" t="s">
        <v>384</v>
      </c>
      <c r="AH8754" s="3">
        <v>574</v>
      </c>
      <c r="AI8754" s="3">
        <v>132.30000000000001</v>
      </c>
      <c r="AJ8754" s="3" t="s">
        <v>4081</v>
      </c>
      <c r="AK8754" s="3">
        <v>1</v>
      </c>
      <c r="AL8754" s="3">
        <v>0</v>
      </c>
    </row>
    <row r="8755" spans="31:38" x14ac:dyDescent="0.25">
      <c r="AE8755" s="3" t="str">
        <f t="shared" si="214"/>
        <v>RAG_514_132.3_1_202526</v>
      </c>
      <c r="AF8755" s="3">
        <v>202526</v>
      </c>
      <c r="AG8755" s="3" t="s">
        <v>384</v>
      </c>
      <c r="AH8755" s="3">
        <v>514</v>
      </c>
      <c r="AI8755" s="3">
        <v>132.30000000000001</v>
      </c>
      <c r="AJ8755" s="3" t="s">
        <v>4081</v>
      </c>
      <c r="AK8755" s="3">
        <v>1</v>
      </c>
      <c r="AL8755" s="3">
        <v>-2613</v>
      </c>
    </row>
    <row r="8756" spans="31:38" x14ac:dyDescent="0.25">
      <c r="AE8756" s="3" t="str">
        <f t="shared" si="214"/>
        <v>RAG_545_132.3_1_202526</v>
      </c>
      <c r="AF8756" s="3">
        <v>202526</v>
      </c>
      <c r="AG8756" s="3" t="s">
        <v>384</v>
      </c>
      <c r="AH8756" s="3">
        <v>545</v>
      </c>
      <c r="AI8756" s="3">
        <v>132.30000000000001</v>
      </c>
      <c r="AJ8756" s="3" t="s">
        <v>4081</v>
      </c>
      <c r="AK8756" s="3">
        <v>1</v>
      </c>
      <c r="AL8756" s="3">
        <v>-1598.1610000000001</v>
      </c>
    </row>
    <row r="8757" spans="31:38" x14ac:dyDescent="0.25">
      <c r="AE8757" s="3" t="str">
        <f t="shared" si="214"/>
        <v>RAG_512_132.3_1_202526</v>
      </c>
      <c r="AF8757" s="3">
        <v>202526</v>
      </c>
      <c r="AG8757" s="3" t="s">
        <v>384</v>
      </c>
      <c r="AH8757" s="3">
        <v>512</v>
      </c>
      <c r="AI8757" s="3">
        <v>132.30000000000001</v>
      </c>
      <c r="AJ8757" s="3" t="s">
        <v>4081</v>
      </c>
      <c r="AK8757" s="3">
        <v>1</v>
      </c>
      <c r="AL8757" s="3">
        <v>-1614</v>
      </c>
    </row>
    <row r="8758" spans="31:38" x14ac:dyDescent="0.25">
      <c r="AE8758" s="3" t="str">
        <f t="shared" si="214"/>
        <v>RAG_586_132.3_1_202526</v>
      </c>
      <c r="AF8758" s="3">
        <v>202526</v>
      </c>
      <c r="AG8758" s="3" t="s">
        <v>384</v>
      </c>
      <c r="AH8758" s="3">
        <v>586</v>
      </c>
      <c r="AI8758" s="3">
        <v>132.30000000000001</v>
      </c>
      <c r="AJ8758" s="3" t="s">
        <v>4081</v>
      </c>
      <c r="AK8758" s="3">
        <v>1</v>
      </c>
      <c r="AL8758" s="3">
        <v>0</v>
      </c>
    </row>
    <row r="8759" spans="31:38" x14ac:dyDescent="0.25">
      <c r="AE8759" s="3" t="str">
        <f t="shared" si="214"/>
        <v>RAG_516_132.3_1_202526</v>
      </c>
      <c r="AF8759" s="3">
        <v>202526</v>
      </c>
      <c r="AG8759" s="3" t="s">
        <v>384</v>
      </c>
      <c r="AH8759" s="3">
        <v>516</v>
      </c>
      <c r="AI8759" s="3">
        <v>132.30000000000001</v>
      </c>
      <c r="AJ8759" s="3" t="s">
        <v>4081</v>
      </c>
      <c r="AK8759" s="3">
        <v>1</v>
      </c>
      <c r="AL8759" s="3">
        <v>-2392.5369999999998</v>
      </c>
    </row>
    <row r="8760" spans="31:38" x14ac:dyDescent="0.25">
      <c r="AE8760" s="3" t="str">
        <f t="shared" si="214"/>
        <v>RAG_518_132.3_1_202526</v>
      </c>
      <c r="AF8760" s="3">
        <v>202526</v>
      </c>
      <c r="AG8760" s="3" t="s">
        <v>384</v>
      </c>
      <c r="AH8760" s="3">
        <v>518</v>
      </c>
      <c r="AI8760" s="3">
        <v>132.30000000000001</v>
      </c>
      <c r="AJ8760" s="3" t="s">
        <v>4081</v>
      </c>
      <c r="AK8760" s="3">
        <v>1</v>
      </c>
      <c r="AL8760" s="3">
        <v>0</v>
      </c>
    </row>
    <row r="8761" spans="31:38" x14ac:dyDescent="0.25">
      <c r="AE8761" s="3" t="str">
        <f t="shared" si="214"/>
        <v>RAG_520_132.3_1_202526</v>
      </c>
      <c r="AF8761" s="3">
        <v>202526</v>
      </c>
      <c r="AG8761" s="3" t="s">
        <v>384</v>
      </c>
      <c r="AH8761" s="3">
        <v>520</v>
      </c>
      <c r="AI8761" s="3">
        <v>132.30000000000001</v>
      </c>
      <c r="AJ8761" s="3" t="s">
        <v>4081</v>
      </c>
      <c r="AK8761" s="3">
        <v>1</v>
      </c>
      <c r="AL8761" s="3">
        <v>-3280.3980000000001</v>
      </c>
    </row>
    <row r="8762" spans="31:38" x14ac:dyDescent="0.25">
      <c r="AE8762" s="3" t="str">
        <f t="shared" si="214"/>
        <v>RAG_522_132.3_1_202526</v>
      </c>
      <c r="AF8762" s="3">
        <v>202526</v>
      </c>
      <c r="AG8762" s="3" t="s">
        <v>384</v>
      </c>
      <c r="AH8762" s="3">
        <v>522</v>
      </c>
      <c r="AI8762" s="3">
        <v>132.30000000000001</v>
      </c>
      <c r="AJ8762" s="3" t="s">
        <v>4081</v>
      </c>
      <c r="AK8762" s="3">
        <v>1</v>
      </c>
      <c r="AL8762" s="3">
        <v>-55</v>
      </c>
    </row>
    <row r="8763" spans="31:38" x14ac:dyDescent="0.25">
      <c r="AE8763" s="3" t="str">
        <f t="shared" si="214"/>
        <v>RAG_524_132.3_1_202526</v>
      </c>
      <c r="AF8763" s="3">
        <v>202526</v>
      </c>
      <c r="AG8763" s="3" t="s">
        <v>384</v>
      </c>
      <c r="AH8763" s="3">
        <v>524</v>
      </c>
      <c r="AI8763" s="3">
        <v>132.30000000000001</v>
      </c>
      <c r="AJ8763" s="3" t="s">
        <v>4081</v>
      </c>
      <c r="AK8763" s="3">
        <v>1</v>
      </c>
      <c r="AL8763" s="3">
        <v>-1741.6395486973327</v>
      </c>
    </row>
    <row r="8764" spans="31:38" x14ac:dyDescent="0.25">
      <c r="AE8764" s="3" t="str">
        <f t="shared" si="214"/>
        <v>RAG_540_132.3_1_202526</v>
      </c>
      <c r="AF8764" s="3">
        <v>202526</v>
      </c>
      <c r="AG8764" s="3" t="s">
        <v>384</v>
      </c>
      <c r="AH8764" s="3">
        <v>540</v>
      </c>
      <c r="AI8764" s="3">
        <v>132.30000000000001</v>
      </c>
      <c r="AJ8764" s="3" t="s">
        <v>4081</v>
      </c>
      <c r="AK8764" s="3">
        <v>1</v>
      </c>
      <c r="AL8764" s="3">
        <v>-5238.375</v>
      </c>
    </row>
    <row r="8765" spans="31:38" x14ac:dyDescent="0.25">
      <c r="AE8765" s="3" t="str">
        <f t="shared" si="214"/>
        <v>RAG_528_132.3_1_202526</v>
      </c>
      <c r="AF8765" s="3">
        <v>202526</v>
      </c>
      <c r="AG8765" s="3" t="s">
        <v>384</v>
      </c>
      <c r="AH8765" s="3">
        <v>528</v>
      </c>
      <c r="AI8765" s="3">
        <v>132.30000000000001</v>
      </c>
      <c r="AJ8765" s="3" t="s">
        <v>4081</v>
      </c>
      <c r="AK8765" s="3">
        <v>1</v>
      </c>
      <c r="AL8765" s="3">
        <v>-1526</v>
      </c>
    </row>
    <row r="8766" spans="31:38" x14ac:dyDescent="0.25">
      <c r="AE8766" s="3" t="str">
        <f t="shared" si="214"/>
        <v>RAG_530_132.3_1_202526</v>
      </c>
      <c r="AF8766" s="3">
        <v>202526</v>
      </c>
      <c r="AG8766" s="3" t="s">
        <v>384</v>
      </c>
      <c r="AH8766" s="3">
        <v>530</v>
      </c>
      <c r="AI8766" s="3">
        <v>132.30000000000001</v>
      </c>
      <c r="AJ8766" s="3" t="s">
        <v>4081</v>
      </c>
      <c r="AK8766" s="3">
        <v>1</v>
      </c>
      <c r="AL8766" s="3">
        <v>-3932.8620000000001</v>
      </c>
    </row>
    <row r="8767" spans="31:38" x14ac:dyDescent="0.25">
      <c r="AE8767" s="3" t="str">
        <f t="shared" si="214"/>
        <v>RAG_532_132.3_1_202526</v>
      </c>
      <c r="AF8767" s="3">
        <v>202526</v>
      </c>
      <c r="AG8767" s="3" t="s">
        <v>384</v>
      </c>
      <c r="AH8767" s="3">
        <v>532</v>
      </c>
      <c r="AI8767" s="3">
        <v>132.30000000000001</v>
      </c>
      <c r="AJ8767" s="3" t="s">
        <v>4081</v>
      </c>
      <c r="AK8767" s="3">
        <v>1</v>
      </c>
      <c r="AL8767" s="3">
        <v>-4771</v>
      </c>
    </row>
    <row r="8768" spans="31:38" x14ac:dyDescent="0.25">
      <c r="AE8768" s="3" t="str">
        <f t="shared" si="214"/>
        <v>RAG_534_132.3_1_202526</v>
      </c>
      <c r="AF8768" s="3">
        <v>202526</v>
      </c>
      <c r="AG8768" s="3" t="s">
        <v>384</v>
      </c>
      <c r="AH8768" s="3">
        <v>534</v>
      </c>
      <c r="AI8768" s="3">
        <v>132.30000000000001</v>
      </c>
      <c r="AJ8768" s="3" t="s">
        <v>4081</v>
      </c>
      <c r="AK8768" s="3">
        <v>1</v>
      </c>
      <c r="AL8768" s="3">
        <v>-2626.06</v>
      </c>
    </row>
    <row r="8769" spans="31:38" x14ac:dyDescent="0.25">
      <c r="AE8769" s="3" t="str">
        <f t="shared" si="214"/>
        <v>RAG_536_132.3_1_202526</v>
      </c>
      <c r="AF8769" s="3">
        <v>202526</v>
      </c>
      <c r="AG8769" s="3" t="s">
        <v>384</v>
      </c>
      <c r="AH8769" s="3">
        <v>536</v>
      </c>
      <c r="AI8769" s="3">
        <v>132.30000000000001</v>
      </c>
      <c r="AJ8769" s="3" t="s">
        <v>4081</v>
      </c>
      <c r="AK8769" s="3">
        <v>1</v>
      </c>
      <c r="AL8769" s="3">
        <v>-3235.4</v>
      </c>
    </row>
    <row r="8770" spans="31:38" x14ac:dyDescent="0.25">
      <c r="AE8770" s="3" t="str">
        <f t="shared" si="214"/>
        <v>RAG_538_132.3_1_202526</v>
      </c>
      <c r="AF8770" s="3">
        <v>202526</v>
      </c>
      <c r="AG8770" s="3" t="s">
        <v>384</v>
      </c>
      <c r="AH8770" s="3">
        <v>538</v>
      </c>
      <c r="AI8770" s="3">
        <v>132.30000000000001</v>
      </c>
      <c r="AJ8770" s="3" t="s">
        <v>4081</v>
      </c>
      <c r="AK8770" s="3">
        <v>1</v>
      </c>
      <c r="AL8770" s="3">
        <v>-3136.6039999999998</v>
      </c>
    </row>
    <row r="8771" spans="31:38" x14ac:dyDescent="0.25">
      <c r="AE8771" s="3" t="str">
        <f t="shared" si="214"/>
        <v>RAG_526_132.3_1_202526</v>
      </c>
      <c r="AF8771" s="3">
        <v>202526</v>
      </c>
      <c r="AG8771" s="3" t="s">
        <v>384</v>
      </c>
      <c r="AH8771" s="3">
        <v>526</v>
      </c>
      <c r="AI8771" s="3">
        <v>132.30000000000001</v>
      </c>
      <c r="AJ8771" s="3" t="s">
        <v>4081</v>
      </c>
      <c r="AK8771" s="3">
        <v>1</v>
      </c>
      <c r="AL8771" s="3">
        <v>-1499.6659999999999</v>
      </c>
    </row>
    <row r="8772" spans="31:38" x14ac:dyDescent="0.25">
      <c r="AE8772" s="3" t="str">
        <f t="shared" ref="AE8772:AE8835" si="215">AG8772&amp;"_"&amp;AH8772&amp;"_"&amp;AI8772&amp;"_"&amp;AK8772&amp;"_"&amp;AF8772</f>
        <v>RAG_576_132.4_1_202425</v>
      </c>
      <c r="AF8772" s="3">
        <v>202425</v>
      </c>
      <c r="AG8772" s="3" t="s">
        <v>384</v>
      </c>
      <c r="AH8772" s="3">
        <v>576</v>
      </c>
      <c r="AI8772" s="3">
        <v>132.4</v>
      </c>
      <c r="AJ8772" s="3" t="s">
        <v>4082</v>
      </c>
      <c r="AK8772" s="3">
        <v>1</v>
      </c>
      <c r="AL8772" s="3">
        <v>0</v>
      </c>
    </row>
    <row r="8773" spans="31:38" x14ac:dyDescent="0.25">
      <c r="AE8773" s="3" t="str">
        <f t="shared" si="215"/>
        <v>RAG_545_132.4_1_202425</v>
      </c>
      <c r="AF8773" s="3">
        <v>202425</v>
      </c>
      <c r="AG8773" s="3" t="s">
        <v>384</v>
      </c>
      <c r="AH8773" s="3">
        <v>545</v>
      </c>
      <c r="AI8773" s="3">
        <v>132.4</v>
      </c>
      <c r="AJ8773" s="3" t="s">
        <v>4082</v>
      </c>
      <c r="AK8773" s="3">
        <v>1</v>
      </c>
      <c r="AL8773" s="3">
        <v>-187.95912000000001</v>
      </c>
    </row>
    <row r="8774" spans="31:38" x14ac:dyDescent="0.25">
      <c r="AE8774" s="3" t="str">
        <f t="shared" si="215"/>
        <v>RAG_546_132.4_1_202425</v>
      </c>
      <c r="AF8774" s="3">
        <v>202425</v>
      </c>
      <c r="AG8774" s="3" t="s">
        <v>384</v>
      </c>
      <c r="AH8774" s="3">
        <v>546</v>
      </c>
      <c r="AI8774" s="3">
        <v>132.4</v>
      </c>
      <c r="AJ8774" s="3" t="s">
        <v>4082</v>
      </c>
      <c r="AK8774" s="3">
        <v>1</v>
      </c>
      <c r="AL8774" s="3">
        <v>-301.65101365912398</v>
      </c>
    </row>
    <row r="8775" spans="31:38" x14ac:dyDescent="0.25">
      <c r="AE8775" s="3" t="str">
        <f t="shared" si="215"/>
        <v>RAG_548_132.4_1_202425</v>
      </c>
      <c r="AF8775" s="3">
        <v>202425</v>
      </c>
      <c r="AG8775" s="3" t="s">
        <v>384</v>
      </c>
      <c r="AH8775" s="3">
        <v>548</v>
      </c>
      <c r="AI8775" s="3">
        <v>132.4</v>
      </c>
      <c r="AJ8775" s="3" t="s">
        <v>4082</v>
      </c>
      <c r="AK8775" s="3">
        <v>1</v>
      </c>
      <c r="AL8775" s="3">
        <v>-286.55099999999999</v>
      </c>
    </row>
    <row r="8776" spans="31:38" x14ac:dyDescent="0.25">
      <c r="AE8776" s="3" t="str">
        <f t="shared" si="215"/>
        <v>RAG_550_132.4_1_202425</v>
      </c>
      <c r="AF8776" s="3">
        <v>202425</v>
      </c>
      <c r="AG8776" s="3" t="s">
        <v>384</v>
      </c>
      <c r="AH8776" s="3">
        <v>550</v>
      </c>
      <c r="AI8776" s="3">
        <v>132.4</v>
      </c>
      <c r="AJ8776" s="3" t="s">
        <v>4082</v>
      </c>
      <c r="AK8776" s="3">
        <v>1</v>
      </c>
      <c r="AL8776" s="3">
        <v>0</v>
      </c>
    </row>
    <row r="8777" spans="31:38" x14ac:dyDescent="0.25">
      <c r="AE8777" s="3" t="str">
        <f t="shared" si="215"/>
        <v>RAG_552_132.4_1_202425</v>
      </c>
      <c r="AF8777" s="3">
        <v>202425</v>
      </c>
      <c r="AG8777" s="3" t="s">
        <v>384</v>
      </c>
      <c r="AH8777" s="3">
        <v>552</v>
      </c>
      <c r="AI8777" s="3">
        <v>132.4</v>
      </c>
      <c r="AJ8777" s="3" t="s">
        <v>4082</v>
      </c>
      <c r="AK8777" s="3">
        <v>1</v>
      </c>
      <c r="AL8777" s="3">
        <v>-797.54</v>
      </c>
    </row>
    <row r="8778" spans="31:38" x14ac:dyDescent="0.25">
      <c r="AE8778" s="3" t="str">
        <f t="shared" si="215"/>
        <v>RAG_562_132.4_1_202425</v>
      </c>
      <c r="AF8778" s="3">
        <v>202425</v>
      </c>
      <c r="AG8778" s="3" t="s">
        <v>384</v>
      </c>
      <c r="AH8778" s="3">
        <v>562</v>
      </c>
      <c r="AI8778" s="3">
        <v>132.4</v>
      </c>
      <c r="AJ8778" s="3" t="s">
        <v>4082</v>
      </c>
      <c r="AK8778" s="3">
        <v>1</v>
      </c>
      <c r="AL8778" s="3">
        <v>0</v>
      </c>
    </row>
    <row r="8779" spans="31:38" x14ac:dyDescent="0.25">
      <c r="AE8779" s="3" t="str">
        <f t="shared" si="215"/>
        <v>RAG_564_132.4_1_202425</v>
      </c>
      <c r="AF8779" s="3">
        <v>202425</v>
      </c>
      <c r="AG8779" s="3" t="s">
        <v>384</v>
      </c>
      <c r="AH8779" s="3">
        <v>564</v>
      </c>
      <c r="AI8779" s="3">
        <v>132.4</v>
      </c>
      <c r="AJ8779" s="3" t="s">
        <v>4082</v>
      </c>
      <c r="AK8779" s="3">
        <v>1</v>
      </c>
      <c r="AL8779" s="3">
        <v>0</v>
      </c>
    </row>
    <row r="8780" spans="31:38" x14ac:dyDescent="0.25">
      <c r="AE8780" s="3" t="str">
        <f t="shared" si="215"/>
        <v>RAG_566_132.4_1_202425</v>
      </c>
      <c r="AF8780" s="3">
        <v>202425</v>
      </c>
      <c r="AG8780" s="3" t="s">
        <v>384</v>
      </c>
      <c r="AH8780" s="3">
        <v>566</v>
      </c>
      <c r="AI8780" s="3">
        <v>132.4</v>
      </c>
      <c r="AJ8780" s="3" t="s">
        <v>4082</v>
      </c>
      <c r="AK8780" s="3">
        <v>1</v>
      </c>
      <c r="AL8780" s="3">
        <v>0</v>
      </c>
    </row>
    <row r="8781" spans="31:38" x14ac:dyDescent="0.25">
      <c r="AE8781" s="3" t="str">
        <f t="shared" si="215"/>
        <v>RAG_568_132.4_1_202425</v>
      </c>
      <c r="AF8781" s="3">
        <v>202425</v>
      </c>
      <c r="AG8781" s="3" t="s">
        <v>384</v>
      </c>
      <c r="AH8781" s="3">
        <v>568</v>
      </c>
      <c r="AI8781" s="3">
        <v>132.4</v>
      </c>
      <c r="AJ8781" s="3" t="s">
        <v>4082</v>
      </c>
      <c r="AK8781" s="3">
        <v>1</v>
      </c>
      <c r="AL8781" s="3">
        <v>0</v>
      </c>
    </row>
    <row r="8782" spans="31:38" x14ac:dyDescent="0.25">
      <c r="AE8782" s="3" t="str">
        <f t="shared" si="215"/>
        <v>RAG_584_132.4_1_202425</v>
      </c>
      <c r="AF8782" s="3">
        <v>202425</v>
      </c>
      <c r="AG8782" s="3" t="s">
        <v>384</v>
      </c>
      <c r="AH8782" s="3">
        <v>584</v>
      </c>
      <c r="AI8782" s="3">
        <v>132.4</v>
      </c>
      <c r="AJ8782" s="3" t="s">
        <v>4082</v>
      </c>
      <c r="AK8782" s="3">
        <v>1</v>
      </c>
      <c r="AL8782" s="3">
        <v>0</v>
      </c>
    </row>
    <row r="8783" spans="31:38" x14ac:dyDescent="0.25">
      <c r="AE8783" s="3" t="str">
        <f t="shared" si="215"/>
        <v>RAG_574_132.4_1_202425</v>
      </c>
      <c r="AF8783" s="3">
        <v>202425</v>
      </c>
      <c r="AG8783" s="3" t="s">
        <v>384</v>
      </c>
      <c r="AH8783" s="3">
        <v>574</v>
      </c>
      <c r="AI8783" s="3">
        <v>132.4</v>
      </c>
      <c r="AJ8783" s="3" t="s">
        <v>4082</v>
      </c>
      <c r="AK8783" s="3">
        <v>1</v>
      </c>
      <c r="AL8783" s="3">
        <v>0</v>
      </c>
    </row>
    <row r="8784" spans="31:38" x14ac:dyDescent="0.25">
      <c r="AE8784" s="3" t="str">
        <f t="shared" si="215"/>
        <v>RAG_582_132.4_1_202425</v>
      </c>
      <c r="AF8784" s="3">
        <v>202425</v>
      </c>
      <c r="AG8784" s="3" t="s">
        <v>384</v>
      </c>
      <c r="AH8784" s="3">
        <v>582</v>
      </c>
      <c r="AI8784" s="3">
        <v>132.4</v>
      </c>
      <c r="AJ8784" s="3" t="s">
        <v>4082</v>
      </c>
      <c r="AK8784" s="3">
        <v>1</v>
      </c>
      <c r="AL8784" s="3">
        <v>0</v>
      </c>
    </row>
    <row r="8785" spans="31:38" x14ac:dyDescent="0.25">
      <c r="AE8785" s="3" t="str">
        <f t="shared" si="215"/>
        <v>RAG_544_132.4_1_202425</v>
      </c>
      <c r="AF8785" s="3">
        <v>202425</v>
      </c>
      <c r="AG8785" s="3" t="s">
        <v>384</v>
      </c>
      <c r="AH8785" s="3">
        <v>544</v>
      </c>
      <c r="AI8785" s="3">
        <v>132.4</v>
      </c>
      <c r="AJ8785" s="3" t="s">
        <v>4082</v>
      </c>
      <c r="AK8785" s="3">
        <v>1</v>
      </c>
      <c r="AL8785" s="3">
        <v>-516.31200000000001</v>
      </c>
    </row>
    <row r="8786" spans="31:38" x14ac:dyDescent="0.25">
      <c r="AE8786" s="3" t="str">
        <f t="shared" si="215"/>
        <v>RAG_572_132.4_1_202425</v>
      </c>
      <c r="AF8786" s="3">
        <v>202425</v>
      </c>
      <c r="AG8786" s="3" t="s">
        <v>384</v>
      </c>
      <c r="AH8786" s="3">
        <v>572</v>
      </c>
      <c r="AI8786" s="3">
        <v>132.4</v>
      </c>
      <c r="AJ8786" s="3" t="s">
        <v>4082</v>
      </c>
      <c r="AK8786" s="3">
        <v>1</v>
      </c>
      <c r="AL8786" s="3">
        <v>0</v>
      </c>
    </row>
    <row r="8787" spans="31:38" x14ac:dyDescent="0.25">
      <c r="AE8787" s="3" t="str">
        <f t="shared" si="215"/>
        <v>RAG_512_132.4_1_202425</v>
      </c>
      <c r="AF8787" s="3">
        <v>202425</v>
      </c>
      <c r="AG8787" s="3" t="s">
        <v>384</v>
      </c>
      <c r="AH8787" s="3">
        <v>512</v>
      </c>
      <c r="AI8787" s="3">
        <v>132.4</v>
      </c>
      <c r="AJ8787" s="3" t="s">
        <v>4082</v>
      </c>
      <c r="AK8787" s="3">
        <v>1</v>
      </c>
      <c r="AL8787" s="3">
        <v>-348</v>
      </c>
    </row>
    <row r="8788" spans="31:38" x14ac:dyDescent="0.25">
      <c r="AE8788" s="3" t="str">
        <f t="shared" si="215"/>
        <v>RAG_514_132.4_1_202425</v>
      </c>
      <c r="AF8788" s="3">
        <v>202425</v>
      </c>
      <c r="AG8788" s="3" t="s">
        <v>384</v>
      </c>
      <c r="AH8788" s="3">
        <v>514</v>
      </c>
      <c r="AI8788" s="3">
        <v>132.4</v>
      </c>
      <c r="AJ8788" s="3" t="s">
        <v>4082</v>
      </c>
      <c r="AK8788" s="3">
        <v>1</v>
      </c>
      <c r="AL8788" s="3">
        <v>-658</v>
      </c>
    </row>
    <row r="8789" spans="31:38" x14ac:dyDescent="0.25">
      <c r="AE8789" s="3" t="str">
        <f t="shared" si="215"/>
        <v>RAG_586_132.4_1_202425</v>
      </c>
      <c r="AF8789" s="3">
        <v>202425</v>
      </c>
      <c r="AG8789" s="3" t="s">
        <v>384</v>
      </c>
      <c r="AH8789" s="3">
        <v>586</v>
      </c>
      <c r="AI8789" s="3">
        <v>132.4</v>
      </c>
      <c r="AJ8789" s="3" t="s">
        <v>4082</v>
      </c>
      <c r="AK8789" s="3">
        <v>1</v>
      </c>
      <c r="AL8789" s="3">
        <v>0</v>
      </c>
    </row>
    <row r="8790" spans="31:38" x14ac:dyDescent="0.25">
      <c r="AE8790" s="3" t="str">
        <f t="shared" si="215"/>
        <v>RAG_542_132.4_1_202425</v>
      </c>
      <c r="AF8790" s="3">
        <v>202425</v>
      </c>
      <c r="AG8790" s="3" t="s">
        <v>384</v>
      </c>
      <c r="AH8790" s="3">
        <v>542</v>
      </c>
      <c r="AI8790" s="3">
        <v>132.4</v>
      </c>
      <c r="AJ8790" s="3" t="s">
        <v>4082</v>
      </c>
      <c r="AK8790" s="3">
        <v>1</v>
      </c>
      <c r="AL8790" s="3">
        <v>-207.541</v>
      </c>
    </row>
    <row r="8791" spans="31:38" x14ac:dyDescent="0.25">
      <c r="AE8791" s="3" t="str">
        <f t="shared" si="215"/>
        <v>RAG_516_132.4_1_202425</v>
      </c>
      <c r="AF8791" s="3">
        <v>202425</v>
      </c>
      <c r="AG8791" s="3" t="s">
        <v>384</v>
      </c>
      <c r="AH8791" s="3">
        <v>516</v>
      </c>
      <c r="AI8791" s="3">
        <v>132.4</v>
      </c>
      <c r="AJ8791" s="3" t="s">
        <v>4082</v>
      </c>
      <c r="AK8791" s="3">
        <v>1</v>
      </c>
      <c r="AL8791" s="3">
        <v>-387.61799999999999</v>
      </c>
    </row>
    <row r="8792" spans="31:38" x14ac:dyDescent="0.25">
      <c r="AE8792" s="3" t="str">
        <f t="shared" si="215"/>
        <v>RAG_518_132.4_1_202425</v>
      </c>
      <c r="AF8792" s="3">
        <v>202425</v>
      </c>
      <c r="AG8792" s="3" t="s">
        <v>384</v>
      </c>
      <c r="AH8792" s="3">
        <v>518</v>
      </c>
      <c r="AI8792" s="3">
        <v>132.4</v>
      </c>
      <c r="AJ8792" s="3" t="s">
        <v>4082</v>
      </c>
      <c r="AK8792" s="3">
        <v>1</v>
      </c>
      <c r="AL8792" s="3">
        <v>0</v>
      </c>
    </row>
    <row r="8793" spans="31:38" x14ac:dyDescent="0.25">
      <c r="AE8793" s="3" t="str">
        <f t="shared" si="215"/>
        <v>RAG_520_132.4_1_202425</v>
      </c>
      <c r="AF8793" s="3">
        <v>202425</v>
      </c>
      <c r="AG8793" s="3" t="s">
        <v>384</v>
      </c>
      <c r="AH8793" s="3">
        <v>520</v>
      </c>
      <c r="AI8793" s="3">
        <v>132.4</v>
      </c>
      <c r="AJ8793" s="3" t="s">
        <v>4082</v>
      </c>
      <c r="AK8793" s="3">
        <v>1</v>
      </c>
      <c r="AL8793" s="3">
        <v>-398.25799999999998</v>
      </c>
    </row>
    <row r="8794" spans="31:38" x14ac:dyDescent="0.25">
      <c r="AE8794" s="3" t="str">
        <f t="shared" si="215"/>
        <v>RAG_522_132.4_1_202425</v>
      </c>
      <c r="AF8794" s="3">
        <v>202425</v>
      </c>
      <c r="AG8794" s="3" t="s">
        <v>384</v>
      </c>
      <c r="AH8794" s="3">
        <v>522</v>
      </c>
      <c r="AI8794" s="3">
        <v>132.4</v>
      </c>
      <c r="AJ8794" s="3" t="s">
        <v>4082</v>
      </c>
      <c r="AK8794" s="3">
        <v>1</v>
      </c>
      <c r="AL8794" s="3">
        <v>-278.60000000000002</v>
      </c>
    </row>
    <row r="8795" spans="31:38" x14ac:dyDescent="0.25">
      <c r="AE8795" s="3" t="str">
        <f t="shared" si="215"/>
        <v>RAG_524_132.4_1_202425</v>
      </c>
      <c r="AF8795" s="3">
        <v>202425</v>
      </c>
      <c r="AG8795" s="3" t="s">
        <v>384</v>
      </c>
      <c r="AH8795" s="3">
        <v>524</v>
      </c>
      <c r="AI8795" s="3">
        <v>132.4</v>
      </c>
      <c r="AJ8795" s="3" t="s">
        <v>4082</v>
      </c>
      <c r="AK8795" s="3">
        <v>1</v>
      </c>
      <c r="AL8795" s="3">
        <v>-477.69</v>
      </c>
    </row>
    <row r="8796" spans="31:38" x14ac:dyDescent="0.25">
      <c r="AE8796" s="3" t="str">
        <f t="shared" si="215"/>
        <v>RAG_538_132.4_1_202425</v>
      </c>
      <c r="AF8796" s="3">
        <v>202425</v>
      </c>
      <c r="AG8796" s="3" t="s">
        <v>384</v>
      </c>
      <c r="AH8796" s="3">
        <v>538</v>
      </c>
      <c r="AI8796" s="3">
        <v>132.4</v>
      </c>
      <c r="AJ8796" s="3" t="s">
        <v>4082</v>
      </c>
      <c r="AK8796" s="3">
        <v>1</v>
      </c>
      <c r="AL8796" s="3">
        <v>-401.53100000000001</v>
      </c>
    </row>
    <row r="8797" spans="31:38" x14ac:dyDescent="0.25">
      <c r="AE8797" s="3" t="str">
        <f t="shared" si="215"/>
        <v>RAG_526_132.4_1_202425</v>
      </c>
      <c r="AF8797" s="3">
        <v>202425</v>
      </c>
      <c r="AG8797" s="3" t="s">
        <v>384</v>
      </c>
      <c r="AH8797" s="3">
        <v>526</v>
      </c>
      <c r="AI8797" s="3">
        <v>132.4</v>
      </c>
      <c r="AJ8797" s="3" t="s">
        <v>4082</v>
      </c>
      <c r="AK8797" s="3">
        <v>1</v>
      </c>
      <c r="AL8797" s="3">
        <v>-153.333</v>
      </c>
    </row>
    <row r="8798" spans="31:38" x14ac:dyDescent="0.25">
      <c r="AE8798" s="3" t="str">
        <f t="shared" si="215"/>
        <v>RAG_540_132.4_1_202425</v>
      </c>
      <c r="AF8798" s="3">
        <v>202425</v>
      </c>
      <c r="AG8798" s="3" t="s">
        <v>384</v>
      </c>
      <c r="AH8798" s="3">
        <v>540</v>
      </c>
      <c r="AI8798" s="3">
        <v>132.4</v>
      </c>
      <c r="AJ8798" s="3" t="s">
        <v>4082</v>
      </c>
      <c r="AK8798" s="3">
        <v>1</v>
      </c>
      <c r="AL8798" s="3">
        <v>-693.93399999999997</v>
      </c>
    </row>
    <row r="8799" spans="31:38" x14ac:dyDescent="0.25">
      <c r="AE8799" s="3" t="str">
        <f t="shared" si="215"/>
        <v>RAG_536_132.4_1_202425</v>
      </c>
      <c r="AF8799" s="3">
        <v>202425</v>
      </c>
      <c r="AG8799" s="3" t="s">
        <v>384</v>
      </c>
      <c r="AH8799" s="3">
        <v>536</v>
      </c>
      <c r="AI8799" s="3">
        <v>132.4</v>
      </c>
      <c r="AJ8799" s="3" t="s">
        <v>4082</v>
      </c>
      <c r="AK8799" s="3">
        <v>1</v>
      </c>
      <c r="AL8799" s="3">
        <v>-414.32</v>
      </c>
    </row>
    <row r="8800" spans="31:38" x14ac:dyDescent="0.25">
      <c r="AE8800" s="3" t="str">
        <f t="shared" si="215"/>
        <v>RAG_534_132.4_1_202425</v>
      </c>
      <c r="AF8800" s="3">
        <v>202425</v>
      </c>
      <c r="AG8800" s="3" t="s">
        <v>384</v>
      </c>
      <c r="AH8800" s="3">
        <v>534</v>
      </c>
      <c r="AI8800" s="3">
        <v>132.4</v>
      </c>
      <c r="AJ8800" s="3" t="s">
        <v>4082</v>
      </c>
      <c r="AK8800" s="3">
        <v>1</v>
      </c>
      <c r="AL8800" s="3">
        <v>-100</v>
      </c>
    </row>
    <row r="8801" spans="31:38" x14ac:dyDescent="0.25">
      <c r="AE8801" s="3" t="str">
        <f t="shared" si="215"/>
        <v>RAG_532_132.4_1_202425</v>
      </c>
      <c r="AF8801" s="3">
        <v>202425</v>
      </c>
      <c r="AG8801" s="3" t="s">
        <v>384</v>
      </c>
      <c r="AH8801" s="3">
        <v>532</v>
      </c>
      <c r="AI8801" s="3">
        <v>132.4</v>
      </c>
      <c r="AJ8801" s="3" t="s">
        <v>4082</v>
      </c>
      <c r="AK8801" s="3">
        <v>1</v>
      </c>
      <c r="AL8801" s="3">
        <v>-318</v>
      </c>
    </row>
    <row r="8802" spans="31:38" x14ac:dyDescent="0.25">
      <c r="AE8802" s="3" t="str">
        <f t="shared" si="215"/>
        <v>RAG_530_132.4_1_202425</v>
      </c>
      <c r="AF8802" s="3">
        <v>202425</v>
      </c>
      <c r="AG8802" s="3" t="s">
        <v>384</v>
      </c>
      <c r="AH8802" s="3">
        <v>530</v>
      </c>
      <c r="AI8802" s="3">
        <v>132.4</v>
      </c>
      <c r="AJ8802" s="3" t="s">
        <v>4082</v>
      </c>
      <c r="AK8802" s="3">
        <v>1</v>
      </c>
      <c r="AL8802" s="3">
        <v>-639.34199999999998</v>
      </c>
    </row>
    <row r="8803" spans="31:38" x14ac:dyDescent="0.25">
      <c r="AE8803" s="3" t="str">
        <f t="shared" si="215"/>
        <v>RAG_528_132.4_1_202425</v>
      </c>
      <c r="AF8803" s="3">
        <v>202425</v>
      </c>
      <c r="AG8803" s="3" t="s">
        <v>384</v>
      </c>
      <c r="AH8803" s="3">
        <v>528</v>
      </c>
      <c r="AI8803" s="3">
        <v>132.4</v>
      </c>
      <c r="AJ8803" s="3" t="s">
        <v>4082</v>
      </c>
      <c r="AK8803" s="3">
        <v>1</v>
      </c>
      <c r="AL8803" s="3">
        <v>0</v>
      </c>
    </row>
    <row r="8804" spans="31:38" x14ac:dyDescent="0.25">
      <c r="AE8804" s="3" t="str">
        <f t="shared" si="215"/>
        <v>RAG_562_132.4_1_202526</v>
      </c>
      <c r="AF8804" s="3">
        <v>202526</v>
      </c>
      <c r="AG8804" s="3" t="s">
        <v>384</v>
      </c>
      <c r="AH8804" s="3">
        <v>562</v>
      </c>
      <c r="AI8804" s="3">
        <v>132.4</v>
      </c>
      <c r="AJ8804" s="3" t="s">
        <v>4082</v>
      </c>
      <c r="AK8804" s="3">
        <v>1</v>
      </c>
      <c r="AL8804" s="3">
        <v>0</v>
      </c>
    </row>
    <row r="8805" spans="31:38" x14ac:dyDescent="0.25">
      <c r="AE8805" s="3" t="str">
        <f t="shared" si="215"/>
        <v>RAG_552_132.4_1_202526</v>
      </c>
      <c r="AF8805" s="3">
        <v>202526</v>
      </c>
      <c r="AG8805" s="3" t="s">
        <v>384</v>
      </c>
      <c r="AH8805" s="3">
        <v>552</v>
      </c>
      <c r="AI8805" s="3">
        <v>132.4</v>
      </c>
      <c r="AJ8805" s="3" t="s">
        <v>4082</v>
      </c>
      <c r="AK8805" s="3">
        <v>1</v>
      </c>
      <c r="AL8805" s="3">
        <v>-813.76900000000001</v>
      </c>
    </row>
    <row r="8806" spans="31:38" x14ac:dyDescent="0.25">
      <c r="AE8806" s="3" t="str">
        <f t="shared" si="215"/>
        <v>RAG_550_132.4_1_202526</v>
      </c>
      <c r="AF8806" s="3">
        <v>202526</v>
      </c>
      <c r="AG8806" s="3" t="s">
        <v>384</v>
      </c>
      <c r="AH8806" s="3">
        <v>550</v>
      </c>
      <c r="AI8806" s="3">
        <v>132.4</v>
      </c>
      <c r="AJ8806" s="3" t="s">
        <v>4082</v>
      </c>
      <c r="AK8806" s="3">
        <v>1</v>
      </c>
      <c r="AL8806" s="3">
        <v>0</v>
      </c>
    </row>
    <row r="8807" spans="31:38" x14ac:dyDescent="0.25">
      <c r="AE8807" s="3" t="str">
        <f t="shared" si="215"/>
        <v>RAG_548_132.4_1_202526</v>
      </c>
      <c r="AF8807" s="3">
        <v>202526</v>
      </c>
      <c r="AG8807" s="3" t="s">
        <v>384</v>
      </c>
      <c r="AH8807" s="3">
        <v>548</v>
      </c>
      <c r="AI8807" s="3">
        <v>132.4</v>
      </c>
      <c r="AJ8807" s="3" t="s">
        <v>4082</v>
      </c>
      <c r="AK8807" s="3">
        <v>1</v>
      </c>
      <c r="AL8807" s="3">
        <v>-260.67700000000002</v>
      </c>
    </row>
    <row r="8808" spans="31:38" x14ac:dyDescent="0.25">
      <c r="AE8808" s="3" t="str">
        <f t="shared" si="215"/>
        <v>RAG_564_132.4_1_202526</v>
      </c>
      <c r="AF8808" s="3">
        <v>202526</v>
      </c>
      <c r="AG8808" s="3" t="s">
        <v>384</v>
      </c>
      <c r="AH8808" s="3">
        <v>564</v>
      </c>
      <c r="AI8808" s="3">
        <v>132.4</v>
      </c>
      <c r="AJ8808" s="3" t="s">
        <v>4082</v>
      </c>
      <c r="AK8808" s="3">
        <v>1</v>
      </c>
      <c r="AL8808" s="3">
        <v>0</v>
      </c>
    </row>
    <row r="8809" spans="31:38" x14ac:dyDescent="0.25">
      <c r="AE8809" s="3" t="str">
        <f t="shared" si="215"/>
        <v>RAG_545_132.4_1_202526</v>
      </c>
      <c r="AF8809" s="3">
        <v>202526</v>
      </c>
      <c r="AG8809" s="3" t="s">
        <v>384</v>
      </c>
      <c r="AH8809" s="3">
        <v>545</v>
      </c>
      <c r="AI8809" s="3">
        <v>132.4</v>
      </c>
      <c r="AJ8809" s="3" t="s">
        <v>4082</v>
      </c>
      <c r="AK8809" s="3">
        <v>1</v>
      </c>
      <c r="AL8809" s="3">
        <v>-174.16900000000001</v>
      </c>
    </row>
    <row r="8810" spans="31:38" x14ac:dyDescent="0.25">
      <c r="AE8810" s="3" t="str">
        <f t="shared" si="215"/>
        <v>RAG_576_132.4_1_202526</v>
      </c>
      <c r="AF8810" s="3">
        <v>202526</v>
      </c>
      <c r="AG8810" s="3" t="s">
        <v>384</v>
      </c>
      <c r="AH8810" s="3">
        <v>576</v>
      </c>
      <c r="AI8810" s="3">
        <v>132.4</v>
      </c>
      <c r="AJ8810" s="3" t="s">
        <v>4082</v>
      </c>
      <c r="AK8810" s="3">
        <v>1</v>
      </c>
      <c r="AL8810" s="3">
        <v>0</v>
      </c>
    </row>
    <row r="8811" spans="31:38" x14ac:dyDescent="0.25">
      <c r="AE8811" s="3" t="str">
        <f t="shared" si="215"/>
        <v>RAG_546_132.4_1_202526</v>
      </c>
      <c r="AF8811" s="3">
        <v>202526</v>
      </c>
      <c r="AG8811" s="3" t="s">
        <v>384</v>
      </c>
      <c r="AH8811" s="3">
        <v>546</v>
      </c>
      <c r="AI8811" s="3">
        <v>132.4</v>
      </c>
      <c r="AJ8811" s="3" t="s">
        <v>4082</v>
      </c>
      <c r="AK8811" s="3">
        <v>1</v>
      </c>
      <c r="AL8811" s="3">
        <v>-269.08406917689871</v>
      </c>
    </row>
    <row r="8812" spans="31:38" x14ac:dyDescent="0.25">
      <c r="AE8812" s="3" t="str">
        <f t="shared" si="215"/>
        <v>RAG_566_132.4_1_202526</v>
      </c>
      <c r="AF8812" s="3">
        <v>202526</v>
      </c>
      <c r="AG8812" s="3" t="s">
        <v>384</v>
      </c>
      <c r="AH8812" s="3">
        <v>566</v>
      </c>
      <c r="AI8812" s="3">
        <v>132.4</v>
      </c>
      <c r="AJ8812" s="3" t="s">
        <v>4082</v>
      </c>
      <c r="AK8812" s="3">
        <v>1</v>
      </c>
      <c r="AL8812" s="3">
        <v>0</v>
      </c>
    </row>
    <row r="8813" spans="31:38" x14ac:dyDescent="0.25">
      <c r="AE8813" s="3" t="str">
        <f t="shared" si="215"/>
        <v>RAG_568_132.4_1_202526</v>
      </c>
      <c r="AF8813" s="3">
        <v>202526</v>
      </c>
      <c r="AG8813" s="3" t="s">
        <v>384</v>
      </c>
      <c r="AH8813" s="3">
        <v>568</v>
      </c>
      <c r="AI8813" s="3">
        <v>132.4</v>
      </c>
      <c r="AJ8813" s="3" t="s">
        <v>4082</v>
      </c>
      <c r="AK8813" s="3">
        <v>1</v>
      </c>
      <c r="AL8813" s="3">
        <v>0</v>
      </c>
    </row>
    <row r="8814" spans="31:38" x14ac:dyDescent="0.25">
      <c r="AE8814" s="3" t="str">
        <f t="shared" si="215"/>
        <v>RAG_586_132.4_1_202526</v>
      </c>
      <c r="AF8814" s="3">
        <v>202526</v>
      </c>
      <c r="AG8814" s="3" t="s">
        <v>384</v>
      </c>
      <c r="AH8814" s="3">
        <v>586</v>
      </c>
      <c r="AI8814" s="3">
        <v>132.4</v>
      </c>
      <c r="AJ8814" s="3" t="s">
        <v>4082</v>
      </c>
      <c r="AK8814" s="3">
        <v>1</v>
      </c>
      <c r="AL8814" s="3">
        <v>0</v>
      </c>
    </row>
    <row r="8815" spans="31:38" x14ac:dyDescent="0.25">
      <c r="AE8815" s="3" t="str">
        <f t="shared" si="215"/>
        <v>RAG_574_132.4_1_202526</v>
      </c>
      <c r="AF8815" s="3">
        <v>202526</v>
      </c>
      <c r="AG8815" s="3" t="s">
        <v>384</v>
      </c>
      <c r="AH8815" s="3">
        <v>574</v>
      </c>
      <c r="AI8815" s="3">
        <v>132.4</v>
      </c>
      <c r="AJ8815" s="3" t="s">
        <v>4082</v>
      </c>
      <c r="AK8815" s="3">
        <v>1</v>
      </c>
      <c r="AL8815" s="3">
        <v>0</v>
      </c>
    </row>
    <row r="8816" spans="31:38" x14ac:dyDescent="0.25">
      <c r="AE8816" s="3" t="str">
        <f t="shared" si="215"/>
        <v>RAG_582_132.4_1_202526</v>
      </c>
      <c r="AF8816" s="3">
        <v>202526</v>
      </c>
      <c r="AG8816" s="3" t="s">
        <v>384</v>
      </c>
      <c r="AH8816" s="3">
        <v>582</v>
      </c>
      <c r="AI8816" s="3">
        <v>132.4</v>
      </c>
      <c r="AJ8816" s="3" t="s">
        <v>4082</v>
      </c>
      <c r="AK8816" s="3">
        <v>1</v>
      </c>
      <c r="AL8816" s="3">
        <v>0</v>
      </c>
    </row>
    <row r="8817" spans="31:38" x14ac:dyDescent="0.25">
      <c r="AE8817" s="3" t="str">
        <f t="shared" si="215"/>
        <v>RAG_584_132.4_1_202526</v>
      </c>
      <c r="AF8817" s="3">
        <v>202526</v>
      </c>
      <c r="AG8817" s="3" t="s">
        <v>384</v>
      </c>
      <c r="AH8817" s="3">
        <v>584</v>
      </c>
      <c r="AI8817" s="3">
        <v>132.4</v>
      </c>
      <c r="AJ8817" s="3" t="s">
        <v>4082</v>
      </c>
      <c r="AK8817" s="3">
        <v>1</v>
      </c>
      <c r="AL8817" s="3">
        <v>0</v>
      </c>
    </row>
    <row r="8818" spans="31:38" x14ac:dyDescent="0.25">
      <c r="AE8818" s="3" t="str">
        <f t="shared" si="215"/>
        <v>RAG_544_132.4_1_202526</v>
      </c>
      <c r="AF8818" s="3">
        <v>202526</v>
      </c>
      <c r="AG8818" s="3" t="s">
        <v>384</v>
      </c>
      <c r="AH8818" s="3">
        <v>544</v>
      </c>
      <c r="AI8818" s="3">
        <v>132.4</v>
      </c>
      <c r="AJ8818" s="3" t="s">
        <v>4082</v>
      </c>
      <c r="AK8818" s="3">
        <v>1</v>
      </c>
      <c r="AL8818" s="3">
        <v>-479.94799999999998</v>
      </c>
    </row>
    <row r="8819" spans="31:38" x14ac:dyDescent="0.25">
      <c r="AE8819" s="3" t="str">
        <f t="shared" si="215"/>
        <v>RAG_572_132.4_1_202526</v>
      </c>
      <c r="AF8819" s="3">
        <v>202526</v>
      </c>
      <c r="AG8819" s="3" t="s">
        <v>384</v>
      </c>
      <c r="AH8819" s="3">
        <v>572</v>
      </c>
      <c r="AI8819" s="3">
        <v>132.4</v>
      </c>
      <c r="AJ8819" s="3" t="s">
        <v>4082</v>
      </c>
      <c r="AK8819" s="3">
        <v>1</v>
      </c>
      <c r="AL8819" s="3">
        <v>0</v>
      </c>
    </row>
    <row r="8820" spans="31:38" x14ac:dyDescent="0.25">
      <c r="AE8820" s="3" t="str">
        <f t="shared" si="215"/>
        <v>RAG_522_132.4_1_202526</v>
      </c>
      <c r="AF8820" s="3">
        <v>202526</v>
      </c>
      <c r="AG8820" s="3" t="s">
        <v>384</v>
      </c>
      <c r="AH8820" s="3">
        <v>522</v>
      </c>
      <c r="AI8820" s="3">
        <v>132.4</v>
      </c>
      <c r="AJ8820" s="3" t="s">
        <v>4082</v>
      </c>
      <c r="AK8820" s="3">
        <v>1</v>
      </c>
      <c r="AL8820" s="3">
        <v>-262.60000000000002</v>
      </c>
    </row>
    <row r="8821" spans="31:38" x14ac:dyDescent="0.25">
      <c r="AE8821" s="3" t="str">
        <f t="shared" si="215"/>
        <v>RAG_514_132.4_1_202526</v>
      </c>
      <c r="AF8821" s="3">
        <v>202526</v>
      </c>
      <c r="AG8821" s="3" t="s">
        <v>384</v>
      </c>
      <c r="AH8821" s="3">
        <v>514</v>
      </c>
      <c r="AI8821" s="3">
        <v>132.4</v>
      </c>
      <c r="AJ8821" s="3" t="s">
        <v>4082</v>
      </c>
      <c r="AK8821" s="3">
        <v>1</v>
      </c>
      <c r="AL8821" s="3">
        <v>-736</v>
      </c>
    </row>
    <row r="8822" spans="31:38" x14ac:dyDescent="0.25">
      <c r="AE8822" s="3" t="str">
        <f t="shared" si="215"/>
        <v>RAG_542_132.4_1_202526</v>
      </c>
      <c r="AF8822" s="3">
        <v>202526</v>
      </c>
      <c r="AG8822" s="3" t="s">
        <v>384</v>
      </c>
      <c r="AH8822" s="3">
        <v>542</v>
      </c>
      <c r="AI8822" s="3">
        <v>132.4</v>
      </c>
      <c r="AJ8822" s="3" t="s">
        <v>4082</v>
      </c>
      <c r="AK8822" s="3">
        <v>1</v>
      </c>
      <c r="AL8822" s="3">
        <v>-203.98500000000001</v>
      </c>
    </row>
    <row r="8823" spans="31:38" x14ac:dyDescent="0.25">
      <c r="AE8823" s="3" t="str">
        <f t="shared" si="215"/>
        <v>RAG_516_132.4_1_202526</v>
      </c>
      <c r="AF8823" s="3">
        <v>202526</v>
      </c>
      <c r="AG8823" s="3" t="s">
        <v>384</v>
      </c>
      <c r="AH8823" s="3">
        <v>516</v>
      </c>
      <c r="AI8823" s="3">
        <v>132.4</v>
      </c>
      <c r="AJ8823" s="3" t="s">
        <v>4082</v>
      </c>
      <c r="AK8823" s="3">
        <v>1</v>
      </c>
      <c r="AL8823" s="3">
        <v>-350.35399999999998</v>
      </c>
    </row>
    <row r="8824" spans="31:38" x14ac:dyDescent="0.25">
      <c r="AE8824" s="3" t="str">
        <f t="shared" si="215"/>
        <v>RAG_520_132.4_1_202526</v>
      </c>
      <c r="AF8824" s="3">
        <v>202526</v>
      </c>
      <c r="AG8824" s="3" t="s">
        <v>384</v>
      </c>
      <c r="AH8824" s="3">
        <v>520</v>
      </c>
      <c r="AI8824" s="3">
        <v>132.4</v>
      </c>
      <c r="AJ8824" s="3" t="s">
        <v>4082</v>
      </c>
      <c r="AK8824" s="3">
        <v>1</v>
      </c>
      <c r="AL8824" s="3">
        <v>-361.22399999999999</v>
      </c>
    </row>
    <row r="8825" spans="31:38" x14ac:dyDescent="0.25">
      <c r="AE8825" s="3" t="str">
        <f t="shared" si="215"/>
        <v>RAG_512_132.4_1_202526</v>
      </c>
      <c r="AF8825" s="3">
        <v>202526</v>
      </c>
      <c r="AG8825" s="3" t="s">
        <v>384</v>
      </c>
      <c r="AH8825" s="3">
        <v>512</v>
      </c>
      <c r="AI8825" s="3">
        <v>132.4</v>
      </c>
      <c r="AJ8825" s="3" t="s">
        <v>4082</v>
      </c>
      <c r="AK8825" s="3">
        <v>1</v>
      </c>
      <c r="AL8825" s="3">
        <v>-374</v>
      </c>
    </row>
    <row r="8826" spans="31:38" x14ac:dyDescent="0.25">
      <c r="AE8826" s="3" t="str">
        <f t="shared" si="215"/>
        <v>RAG_524_132.4_1_202526</v>
      </c>
      <c r="AF8826" s="3">
        <v>202526</v>
      </c>
      <c r="AG8826" s="3" t="s">
        <v>384</v>
      </c>
      <c r="AH8826" s="3">
        <v>524</v>
      </c>
      <c r="AI8826" s="3">
        <v>132.4</v>
      </c>
      <c r="AJ8826" s="3" t="s">
        <v>4082</v>
      </c>
      <c r="AK8826" s="3">
        <v>1</v>
      </c>
      <c r="AL8826" s="3">
        <v>-185.82</v>
      </c>
    </row>
    <row r="8827" spans="31:38" x14ac:dyDescent="0.25">
      <c r="AE8827" s="3" t="str">
        <f t="shared" si="215"/>
        <v>RAG_526_132.4_1_202526</v>
      </c>
      <c r="AF8827" s="3">
        <v>202526</v>
      </c>
      <c r="AG8827" s="3" t="s">
        <v>384</v>
      </c>
      <c r="AH8827" s="3">
        <v>526</v>
      </c>
      <c r="AI8827" s="3">
        <v>132.4</v>
      </c>
      <c r="AJ8827" s="3" t="s">
        <v>4082</v>
      </c>
      <c r="AK8827" s="3">
        <v>1</v>
      </c>
      <c r="AL8827" s="3">
        <v>-406.50799999999998</v>
      </c>
    </row>
    <row r="8828" spans="31:38" x14ac:dyDescent="0.25">
      <c r="AE8828" s="3" t="str">
        <f t="shared" si="215"/>
        <v>RAG_528_132.4_1_202526</v>
      </c>
      <c r="AF8828" s="3">
        <v>202526</v>
      </c>
      <c r="AG8828" s="3" t="s">
        <v>384</v>
      </c>
      <c r="AH8828" s="3">
        <v>528</v>
      </c>
      <c r="AI8828" s="3">
        <v>132.4</v>
      </c>
      <c r="AJ8828" s="3" t="s">
        <v>4082</v>
      </c>
      <c r="AK8828" s="3">
        <v>1</v>
      </c>
      <c r="AL8828" s="3">
        <v>-203</v>
      </c>
    </row>
    <row r="8829" spans="31:38" x14ac:dyDescent="0.25">
      <c r="AE8829" s="3" t="str">
        <f t="shared" si="215"/>
        <v>RAG_530_132.4_1_202526</v>
      </c>
      <c r="AF8829" s="3">
        <v>202526</v>
      </c>
      <c r="AG8829" s="3" t="s">
        <v>384</v>
      </c>
      <c r="AH8829" s="3">
        <v>530</v>
      </c>
      <c r="AI8829" s="3">
        <v>132.4</v>
      </c>
      <c r="AJ8829" s="3" t="s">
        <v>4082</v>
      </c>
      <c r="AK8829" s="3">
        <v>1</v>
      </c>
      <c r="AL8829" s="3">
        <v>-677.82</v>
      </c>
    </row>
    <row r="8830" spans="31:38" x14ac:dyDescent="0.25">
      <c r="AE8830" s="3" t="str">
        <f t="shared" si="215"/>
        <v>RAG_532_132.4_1_202526</v>
      </c>
      <c r="AF8830" s="3">
        <v>202526</v>
      </c>
      <c r="AG8830" s="3" t="s">
        <v>384</v>
      </c>
      <c r="AH8830" s="3">
        <v>532</v>
      </c>
      <c r="AI8830" s="3">
        <v>132.4</v>
      </c>
      <c r="AJ8830" s="3" t="s">
        <v>4082</v>
      </c>
      <c r="AK8830" s="3">
        <v>1</v>
      </c>
      <c r="AL8830" s="3">
        <v>-537</v>
      </c>
    </row>
    <row r="8831" spans="31:38" x14ac:dyDescent="0.25">
      <c r="AE8831" s="3" t="str">
        <f t="shared" si="215"/>
        <v>RAG_534_132.4_1_202526</v>
      </c>
      <c r="AF8831" s="3">
        <v>202526</v>
      </c>
      <c r="AG8831" s="3" t="s">
        <v>384</v>
      </c>
      <c r="AH8831" s="3">
        <v>534</v>
      </c>
      <c r="AI8831" s="3">
        <v>132.4</v>
      </c>
      <c r="AJ8831" s="3" t="s">
        <v>4082</v>
      </c>
      <c r="AK8831" s="3">
        <v>1</v>
      </c>
      <c r="AL8831" s="3">
        <v>-388.73399999999998</v>
      </c>
    </row>
    <row r="8832" spans="31:38" x14ac:dyDescent="0.25">
      <c r="AE8832" s="3" t="str">
        <f t="shared" si="215"/>
        <v>RAG_536_132.4_1_202526</v>
      </c>
      <c r="AF8832" s="3">
        <v>202526</v>
      </c>
      <c r="AG8832" s="3" t="s">
        <v>384</v>
      </c>
      <c r="AH8832" s="3">
        <v>536</v>
      </c>
      <c r="AI8832" s="3">
        <v>132.4</v>
      </c>
      <c r="AJ8832" s="3" t="s">
        <v>4082</v>
      </c>
      <c r="AK8832" s="3">
        <v>1</v>
      </c>
      <c r="AL8832" s="3">
        <v>-361.40300000000002</v>
      </c>
    </row>
    <row r="8833" spans="31:38" x14ac:dyDescent="0.25">
      <c r="AE8833" s="3" t="str">
        <f t="shared" si="215"/>
        <v>RAG_538_132.4_1_202526</v>
      </c>
      <c r="AF8833" s="3">
        <v>202526</v>
      </c>
      <c r="AG8833" s="3" t="s">
        <v>384</v>
      </c>
      <c r="AH8833" s="3">
        <v>538</v>
      </c>
      <c r="AI8833" s="3">
        <v>132.4</v>
      </c>
      <c r="AJ8833" s="3" t="s">
        <v>4082</v>
      </c>
      <c r="AK8833" s="3">
        <v>1</v>
      </c>
      <c r="AL8833" s="3">
        <v>-360.36500000000001</v>
      </c>
    </row>
    <row r="8834" spans="31:38" x14ac:dyDescent="0.25">
      <c r="AE8834" s="3" t="str">
        <f t="shared" si="215"/>
        <v>RAG_540_132.4_1_202526</v>
      </c>
      <c r="AF8834" s="3">
        <v>202526</v>
      </c>
      <c r="AG8834" s="3" t="s">
        <v>384</v>
      </c>
      <c r="AH8834" s="3">
        <v>540</v>
      </c>
      <c r="AI8834" s="3">
        <v>132.4</v>
      </c>
      <c r="AJ8834" s="3" t="s">
        <v>4082</v>
      </c>
      <c r="AK8834" s="3">
        <v>1</v>
      </c>
      <c r="AL8834" s="3">
        <v>-644.50300000000004</v>
      </c>
    </row>
    <row r="8835" spans="31:38" x14ac:dyDescent="0.25">
      <c r="AE8835" s="3" t="str">
        <f t="shared" si="215"/>
        <v>RAG_518_132.4_1_202526</v>
      </c>
      <c r="AF8835" s="3">
        <v>202526</v>
      </c>
      <c r="AG8835" s="3" t="s">
        <v>384</v>
      </c>
      <c r="AH8835" s="3">
        <v>518</v>
      </c>
      <c r="AI8835" s="3">
        <v>132.4</v>
      </c>
      <c r="AJ8835" s="3" t="s">
        <v>4082</v>
      </c>
      <c r="AK8835" s="3">
        <v>1</v>
      </c>
      <c r="AL8835" s="3">
        <v>0</v>
      </c>
    </row>
    <row r="8836" spans="31:38" x14ac:dyDescent="0.25">
      <c r="AE8836" s="3" t="str">
        <f t="shared" ref="AE8836:AE8899" si="216">AG8836&amp;"_"&amp;AH8836&amp;"_"&amp;AI8836&amp;"_"&amp;AK8836&amp;"_"&amp;AF8836</f>
        <v>RAG_545_154_1_202425</v>
      </c>
      <c r="AF8836" s="3">
        <v>202425</v>
      </c>
      <c r="AG8836" s="3" t="s">
        <v>384</v>
      </c>
      <c r="AH8836" s="3">
        <v>545</v>
      </c>
      <c r="AI8836" s="3">
        <v>154</v>
      </c>
      <c r="AJ8836" s="3" t="s">
        <v>52</v>
      </c>
      <c r="AK8836" s="3">
        <v>1</v>
      </c>
      <c r="AL8836" s="3">
        <v>-300</v>
      </c>
    </row>
    <row r="8837" spans="31:38" x14ac:dyDescent="0.25">
      <c r="AE8837" s="3" t="str">
        <f t="shared" si="216"/>
        <v>RAG_576_154_1_202425</v>
      </c>
      <c r="AF8837" s="3">
        <v>202425</v>
      </c>
      <c r="AG8837" s="3" t="s">
        <v>384</v>
      </c>
      <c r="AH8837" s="3">
        <v>576</v>
      </c>
      <c r="AI8837" s="3">
        <v>154</v>
      </c>
      <c r="AJ8837" s="3" t="s">
        <v>52</v>
      </c>
      <c r="AK8837" s="3">
        <v>1</v>
      </c>
      <c r="AL8837" s="3">
        <v>0</v>
      </c>
    </row>
    <row r="8838" spans="31:38" x14ac:dyDescent="0.25">
      <c r="AE8838" s="3" t="str">
        <f t="shared" si="216"/>
        <v>RAG_564_154_1_202425</v>
      </c>
      <c r="AF8838" s="3">
        <v>202425</v>
      </c>
      <c r="AG8838" s="3" t="s">
        <v>384</v>
      </c>
      <c r="AH8838" s="3">
        <v>564</v>
      </c>
      <c r="AI8838" s="3">
        <v>154</v>
      </c>
      <c r="AJ8838" s="3" t="s">
        <v>52</v>
      </c>
      <c r="AK8838" s="3">
        <v>1</v>
      </c>
      <c r="AL8838" s="3">
        <v>0</v>
      </c>
    </row>
    <row r="8839" spans="31:38" x14ac:dyDescent="0.25">
      <c r="AE8839" s="3" t="str">
        <f t="shared" si="216"/>
        <v>RAG_548_154_1_202425</v>
      </c>
      <c r="AF8839" s="3">
        <v>202425</v>
      </c>
      <c r="AG8839" s="3" t="s">
        <v>384</v>
      </c>
      <c r="AH8839" s="3">
        <v>548</v>
      </c>
      <c r="AI8839" s="3">
        <v>154</v>
      </c>
      <c r="AJ8839" s="3" t="s">
        <v>52</v>
      </c>
      <c r="AK8839" s="3">
        <v>1</v>
      </c>
      <c r="AL8839" s="3">
        <v>-379.07400000000001</v>
      </c>
    </row>
    <row r="8840" spans="31:38" x14ac:dyDescent="0.25">
      <c r="AE8840" s="3" t="str">
        <f t="shared" si="216"/>
        <v>RAG_550_154_1_202425</v>
      </c>
      <c r="AF8840" s="3">
        <v>202425</v>
      </c>
      <c r="AG8840" s="3" t="s">
        <v>384</v>
      </c>
      <c r="AH8840" s="3">
        <v>550</v>
      </c>
      <c r="AI8840" s="3">
        <v>154</v>
      </c>
      <c r="AJ8840" s="3" t="s">
        <v>52</v>
      </c>
      <c r="AK8840" s="3">
        <v>1</v>
      </c>
      <c r="AL8840" s="3">
        <v>-545.524</v>
      </c>
    </row>
    <row r="8841" spans="31:38" x14ac:dyDescent="0.25">
      <c r="AE8841" s="3" t="str">
        <f t="shared" si="216"/>
        <v>RAG_552_154_1_202425</v>
      </c>
      <c r="AF8841" s="3">
        <v>202425</v>
      </c>
      <c r="AG8841" s="3" t="s">
        <v>384</v>
      </c>
      <c r="AH8841" s="3">
        <v>552</v>
      </c>
      <c r="AI8841" s="3">
        <v>154</v>
      </c>
      <c r="AJ8841" s="3" t="s">
        <v>52</v>
      </c>
      <c r="AK8841" s="3">
        <v>1</v>
      </c>
      <c r="AL8841" s="3">
        <v>-1243.0899999999999</v>
      </c>
    </row>
    <row r="8842" spans="31:38" x14ac:dyDescent="0.25">
      <c r="AE8842" s="3" t="str">
        <f t="shared" si="216"/>
        <v>RAG_562_154_1_202425</v>
      </c>
      <c r="AF8842" s="3">
        <v>202425</v>
      </c>
      <c r="AG8842" s="3" t="s">
        <v>384</v>
      </c>
      <c r="AH8842" s="3">
        <v>562</v>
      </c>
      <c r="AI8842" s="3">
        <v>154</v>
      </c>
      <c r="AJ8842" s="3" t="s">
        <v>52</v>
      </c>
      <c r="AK8842" s="3">
        <v>1</v>
      </c>
      <c r="AL8842" s="3">
        <v>0</v>
      </c>
    </row>
    <row r="8843" spans="31:38" x14ac:dyDescent="0.25">
      <c r="AE8843" s="3" t="str">
        <f t="shared" si="216"/>
        <v>RAG_546_154_1_202425</v>
      </c>
      <c r="AF8843" s="3">
        <v>202425</v>
      </c>
      <c r="AG8843" s="3" t="s">
        <v>384</v>
      </c>
      <c r="AH8843" s="3">
        <v>546</v>
      </c>
      <c r="AI8843" s="3">
        <v>154</v>
      </c>
      <c r="AJ8843" s="3" t="s">
        <v>52</v>
      </c>
      <c r="AK8843" s="3">
        <v>1</v>
      </c>
      <c r="AL8843" s="3">
        <v>-376.77800000000002</v>
      </c>
    </row>
    <row r="8844" spans="31:38" x14ac:dyDescent="0.25">
      <c r="AE8844" s="3" t="str">
        <f t="shared" si="216"/>
        <v>RAG_566_154_1_202425</v>
      </c>
      <c r="AF8844" s="3">
        <v>202425</v>
      </c>
      <c r="AG8844" s="3" t="s">
        <v>384</v>
      </c>
      <c r="AH8844" s="3">
        <v>566</v>
      </c>
      <c r="AI8844" s="3">
        <v>154</v>
      </c>
      <c r="AJ8844" s="3" t="s">
        <v>52</v>
      </c>
      <c r="AK8844" s="3">
        <v>1</v>
      </c>
      <c r="AL8844" s="3">
        <v>0</v>
      </c>
    </row>
    <row r="8845" spans="31:38" x14ac:dyDescent="0.25">
      <c r="AE8845" s="3" t="str">
        <f t="shared" si="216"/>
        <v>RAG_568_154_1_202425</v>
      </c>
      <c r="AF8845" s="3">
        <v>202425</v>
      </c>
      <c r="AG8845" s="3" t="s">
        <v>384</v>
      </c>
      <c r="AH8845" s="3">
        <v>568</v>
      </c>
      <c r="AI8845" s="3">
        <v>154</v>
      </c>
      <c r="AJ8845" s="3" t="s">
        <v>52</v>
      </c>
      <c r="AK8845" s="3">
        <v>1</v>
      </c>
      <c r="AL8845" s="3">
        <v>0</v>
      </c>
    </row>
    <row r="8846" spans="31:38" x14ac:dyDescent="0.25">
      <c r="AE8846" s="3" t="str">
        <f t="shared" si="216"/>
        <v>RAG_586_154_1_202425</v>
      </c>
      <c r="AF8846" s="3">
        <v>202425</v>
      </c>
      <c r="AG8846" s="3" t="s">
        <v>384</v>
      </c>
      <c r="AH8846" s="3">
        <v>586</v>
      </c>
      <c r="AI8846" s="3">
        <v>154</v>
      </c>
      <c r="AJ8846" s="3" t="s">
        <v>52</v>
      </c>
      <c r="AK8846" s="3">
        <v>1</v>
      </c>
      <c r="AL8846" s="3">
        <v>0</v>
      </c>
    </row>
    <row r="8847" spans="31:38" x14ac:dyDescent="0.25">
      <c r="AE8847" s="3" t="str">
        <f t="shared" si="216"/>
        <v>RAG_574_154_1_202425</v>
      </c>
      <c r="AF8847" s="3">
        <v>202425</v>
      </c>
      <c r="AG8847" s="3" t="s">
        <v>384</v>
      </c>
      <c r="AH8847" s="3">
        <v>574</v>
      </c>
      <c r="AI8847" s="3">
        <v>154</v>
      </c>
      <c r="AJ8847" s="3" t="s">
        <v>52</v>
      </c>
      <c r="AK8847" s="3">
        <v>1</v>
      </c>
      <c r="AL8847" s="3">
        <v>0</v>
      </c>
    </row>
    <row r="8848" spans="31:38" x14ac:dyDescent="0.25">
      <c r="AE8848" s="3" t="str">
        <f t="shared" si="216"/>
        <v>RAG_582_154_1_202425</v>
      </c>
      <c r="AF8848" s="3">
        <v>202425</v>
      </c>
      <c r="AG8848" s="3" t="s">
        <v>384</v>
      </c>
      <c r="AH8848" s="3">
        <v>582</v>
      </c>
      <c r="AI8848" s="3">
        <v>154</v>
      </c>
      <c r="AJ8848" s="3" t="s">
        <v>52</v>
      </c>
      <c r="AK8848" s="3">
        <v>1</v>
      </c>
      <c r="AL8848" s="3">
        <v>0</v>
      </c>
    </row>
    <row r="8849" spans="31:38" x14ac:dyDescent="0.25">
      <c r="AE8849" s="3" t="str">
        <f t="shared" si="216"/>
        <v>RAG_584_154_1_202425</v>
      </c>
      <c r="AF8849" s="3">
        <v>202425</v>
      </c>
      <c r="AG8849" s="3" t="s">
        <v>384</v>
      </c>
      <c r="AH8849" s="3">
        <v>584</v>
      </c>
      <c r="AI8849" s="3">
        <v>154</v>
      </c>
      <c r="AJ8849" s="3" t="s">
        <v>52</v>
      </c>
      <c r="AK8849" s="3">
        <v>1</v>
      </c>
      <c r="AL8849" s="3">
        <v>0</v>
      </c>
    </row>
    <row r="8850" spans="31:38" x14ac:dyDescent="0.25">
      <c r="AE8850" s="3" t="str">
        <f t="shared" si="216"/>
        <v>RAG_544_154_1_202425</v>
      </c>
      <c r="AF8850" s="3">
        <v>202425</v>
      </c>
      <c r="AG8850" s="3" t="s">
        <v>384</v>
      </c>
      <c r="AH8850" s="3">
        <v>544</v>
      </c>
      <c r="AI8850" s="3">
        <v>154</v>
      </c>
      <c r="AJ8850" s="3" t="s">
        <v>52</v>
      </c>
      <c r="AK8850" s="3">
        <v>1</v>
      </c>
      <c r="AL8850" s="3">
        <v>-621.91999999999996</v>
      </c>
    </row>
    <row r="8851" spans="31:38" x14ac:dyDescent="0.25">
      <c r="AE8851" s="3" t="str">
        <f t="shared" si="216"/>
        <v>RAG_572_154_1_202425</v>
      </c>
      <c r="AF8851" s="3">
        <v>202425</v>
      </c>
      <c r="AG8851" s="3" t="s">
        <v>384</v>
      </c>
      <c r="AH8851" s="3">
        <v>572</v>
      </c>
      <c r="AI8851" s="3">
        <v>154</v>
      </c>
      <c r="AJ8851" s="3" t="s">
        <v>52</v>
      </c>
      <c r="AK8851" s="3">
        <v>1</v>
      </c>
      <c r="AL8851" s="3">
        <v>0</v>
      </c>
    </row>
    <row r="8852" spans="31:38" x14ac:dyDescent="0.25">
      <c r="AE8852" s="3" t="str">
        <f t="shared" si="216"/>
        <v>RAG_522_154_1_202425</v>
      </c>
      <c r="AF8852" s="3">
        <v>202425</v>
      </c>
      <c r="AG8852" s="3" t="s">
        <v>384</v>
      </c>
      <c r="AH8852" s="3">
        <v>522</v>
      </c>
      <c r="AI8852" s="3">
        <v>154</v>
      </c>
      <c r="AJ8852" s="3" t="s">
        <v>52</v>
      </c>
      <c r="AK8852" s="3">
        <v>1</v>
      </c>
      <c r="AL8852" s="3">
        <v>-450.29399999999998</v>
      </c>
    </row>
    <row r="8853" spans="31:38" x14ac:dyDescent="0.25">
      <c r="AE8853" s="3" t="str">
        <f t="shared" si="216"/>
        <v>RAG_542_154_1_202425</v>
      </c>
      <c r="AF8853" s="3">
        <v>202425</v>
      </c>
      <c r="AG8853" s="3" t="s">
        <v>384</v>
      </c>
      <c r="AH8853" s="3">
        <v>542</v>
      </c>
      <c r="AI8853" s="3">
        <v>154</v>
      </c>
      <c r="AJ8853" s="3" t="s">
        <v>52</v>
      </c>
      <c r="AK8853" s="3">
        <v>1</v>
      </c>
      <c r="AL8853" s="3">
        <v>-319.892</v>
      </c>
    </row>
    <row r="8854" spans="31:38" x14ac:dyDescent="0.25">
      <c r="AE8854" s="3" t="str">
        <f t="shared" si="216"/>
        <v>RAG_514_154_1_202425</v>
      </c>
      <c r="AF8854" s="3">
        <v>202425</v>
      </c>
      <c r="AG8854" s="3" t="s">
        <v>384</v>
      </c>
      <c r="AH8854" s="3">
        <v>514</v>
      </c>
      <c r="AI8854" s="3">
        <v>154</v>
      </c>
      <c r="AJ8854" s="3" t="s">
        <v>52</v>
      </c>
      <c r="AK8854" s="3">
        <v>1</v>
      </c>
      <c r="AL8854" s="3">
        <v>-526</v>
      </c>
    </row>
    <row r="8855" spans="31:38" x14ac:dyDescent="0.25">
      <c r="AE8855" s="3" t="str">
        <f t="shared" si="216"/>
        <v>RAG_516_154_1_202425</v>
      </c>
      <c r="AF8855" s="3">
        <v>202425</v>
      </c>
      <c r="AG8855" s="3" t="s">
        <v>384</v>
      </c>
      <c r="AH8855" s="3">
        <v>516</v>
      </c>
      <c r="AI8855" s="3">
        <v>154</v>
      </c>
      <c r="AJ8855" s="3" t="s">
        <v>52</v>
      </c>
      <c r="AK8855" s="3">
        <v>1</v>
      </c>
      <c r="AL8855" s="3">
        <v>-1390.2059999999999</v>
      </c>
    </row>
    <row r="8856" spans="31:38" x14ac:dyDescent="0.25">
      <c r="AE8856" s="3" t="str">
        <f t="shared" si="216"/>
        <v>RAG_520_154_1_202425</v>
      </c>
      <c r="AF8856" s="3">
        <v>202425</v>
      </c>
      <c r="AG8856" s="3" t="s">
        <v>384</v>
      </c>
      <c r="AH8856" s="3">
        <v>520</v>
      </c>
      <c r="AI8856" s="3">
        <v>154</v>
      </c>
      <c r="AJ8856" s="3" t="s">
        <v>52</v>
      </c>
      <c r="AK8856" s="3">
        <v>1</v>
      </c>
      <c r="AL8856" s="3">
        <v>-557.59199999999998</v>
      </c>
    </row>
    <row r="8857" spans="31:38" x14ac:dyDescent="0.25">
      <c r="AE8857" s="3" t="str">
        <f t="shared" si="216"/>
        <v>RAG_512_154_1_202425</v>
      </c>
      <c r="AF8857" s="3">
        <v>202425</v>
      </c>
      <c r="AG8857" s="3" t="s">
        <v>384</v>
      </c>
      <c r="AH8857" s="3">
        <v>512</v>
      </c>
      <c r="AI8857" s="3">
        <v>154</v>
      </c>
      <c r="AJ8857" s="3" t="s">
        <v>52</v>
      </c>
      <c r="AK8857" s="3">
        <v>1</v>
      </c>
      <c r="AL8857" s="3">
        <v>-324</v>
      </c>
    </row>
    <row r="8858" spans="31:38" x14ac:dyDescent="0.25">
      <c r="AE8858" s="3" t="str">
        <f t="shared" si="216"/>
        <v>RAG_524_154_1_202425</v>
      </c>
      <c r="AF8858" s="3">
        <v>202425</v>
      </c>
      <c r="AG8858" s="3" t="s">
        <v>384</v>
      </c>
      <c r="AH8858" s="3">
        <v>524</v>
      </c>
      <c r="AI8858" s="3">
        <v>154</v>
      </c>
      <c r="AJ8858" s="3" t="s">
        <v>52</v>
      </c>
      <c r="AK8858" s="3">
        <v>1</v>
      </c>
      <c r="AL8858" s="3">
        <v>-860.82</v>
      </c>
    </row>
    <row r="8859" spans="31:38" x14ac:dyDescent="0.25">
      <c r="AE8859" s="3" t="str">
        <f t="shared" si="216"/>
        <v>RAG_526_154_1_202425</v>
      </c>
      <c r="AF8859" s="3">
        <v>202425</v>
      </c>
      <c r="AG8859" s="3" t="s">
        <v>384</v>
      </c>
      <c r="AH8859" s="3">
        <v>526</v>
      </c>
      <c r="AI8859" s="3">
        <v>154</v>
      </c>
      <c r="AJ8859" s="3" t="s">
        <v>52</v>
      </c>
      <c r="AK8859" s="3">
        <v>1</v>
      </c>
      <c r="AL8859" s="3">
        <v>-362.02199999999999</v>
      </c>
    </row>
    <row r="8860" spans="31:38" x14ac:dyDescent="0.25">
      <c r="AE8860" s="3" t="str">
        <f t="shared" si="216"/>
        <v>RAG_528_154_1_202425</v>
      </c>
      <c r="AF8860" s="3">
        <v>202425</v>
      </c>
      <c r="AG8860" s="3" t="s">
        <v>384</v>
      </c>
      <c r="AH8860" s="3">
        <v>528</v>
      </c>
      <c r="AI8860" s="3">
        <v>154</v>
      </c>
      <c r="AJ8860" s="3" t="s">
        <v>52</v>
      </c>
      <c r="AK8860" s="3">
        <v>1</v>
      </c>
      <c r="AL8860" s="3">
        <v>-452</v>
      </c>
    </row>
    <row r="8861" spans="31:38" x14ac:dyDescent="0.25">
      <c r="AE8861" s="3" t="str">
        <f t="shared" si="216"/>
        <v>RAG_530_154_1_202425</v>
      </c>
      <c r="AF8861" s="3">
        <v>202425</v>
      </c>
      <c r="AG8861" s="3" t="s">
        <v>384</v>
      </c>
      <c r="AH8861" s="3">
        <v>530</v>
      </c>
      <c r="AI8861" s="3">
        <v>154</v>
      </c>
      <c r="AJ8861" s="3" t="s">
        <v>52</v>
      </c>
      <c r="AK8861" s="3">
        <v>1</v>
      </c>
      <c r="AL8861" s="3">
        <v>-600</v>
      </c>
    </row>
    <row r="8862" spans="31:38" x14ac:dyDescent="0.25">
      <c r="AE8862" s="3" t="str">
        <f t="shared" si="216"/>
        <v>RAG_532_154_1_202425</v>
      </c>
      <c r="AF8862" s="3">
        <v>202425</v>
      </c>
      <c r="AG8862" s="3" t="s">
        <v>384</v>
      </c>
      <c r="AH8862" s="3">
        <v>532</v>
      </c>
      <c r="AI8862" s="3">
        <v>154</v>
      </c>
      <c r="AJ8862" s="3" t="s">
        <v>52</v>
      </c>
      <c r="AK8862" s="3">
        <v>1</v>
      </c>
      <c r="AL8862" s="3">
        <v>0</v>
      </c>
    </row>
    <row r="8863" spans="31:38" x14ac:dyDescent="0.25">
      <c r="AE8863" s="3" t="str">
        <f t="shared" si="216"/>
        <v>RAG_534_154_1_202425</v>
      </c>
      <c r="AF8863" s="3">
        <v>202425</v>
      </c>
      <c r="AG8863" s="3" t="s">
        <v>384</v>
      </c>
      <c r="AH8863" s="3">
        <v>534</v>
      </c>
      <c r="AI8863" s="3">
        <v>154</v>
      </c>
      <c r="AJ8863" s="3" t="s">
        <v>52</v>
      </c>
      <c r="AK8863" s="3">
        <v>1</v>
      </c>
      <c r="AL8863" s="3">
        <v>-495.68599999999998</v>
      </c>
    </row>
    <row r="8864" spans="31:38" x14ac:dyDescent="0.25">
      <c r="AE8864" s="3" t="str">
        <f t="shared" si="216"/>
        <v>RAG_536_154_1_202425</v>
      </c>
      <c r="AF8864" s="3">
        <v>202425</v>
      </c>
      <c r="AG8864" s="3" t="s">
        <v>384</v>
      </c>
      <c r="AH8864" s="3">
        <v>536</v>
      </c>
      <c r="AI8864" s="3">
        <v>154</v>
      </c>
      <c r="AJ8864" s="3" t="s">
        <v>52</v>
      </c>
      <c r="AK8864" s="3">
        <v>1</v>
      </c>
      <c r="AL8864" s="3">
        <v>-511.71899999999999</v>
      </c>
    </row>
    <row r="8865" spans="31:38" x14ac:dyDescent="0.25">
      <c r="AE8865" s="3" t="str">
        <f t="shared" si="216"/>
        <v>RAG_538_154_1_202425</v>
      </c>
      <c r="AF8865" s="3">
        <v>202425</v>
      </c>
      <c r="AG8865" s="3" t="s">
        <v>384</v>
      </c>
      <c r="AH8865" s="3">
        <v>538</v>
      </c>
      <c r="AI8865" s="3">
        <v>154</v>
      </c>
      <c r="AJ8865" s="3" t="s">
        <v>52</v>
      </c>
      <c r="AK8865" s="3">
        <v>1</v>
      </c>
      <c r="AL8865" s="3">
        <v>-477.30200000000002</v>
      </c>
    </row>
    <row r="8866" spans="31:38" x14ac:dyDescent="0.25">
      <c r="AE8866" s="3" t="str">
        <f t="shared" si="216"/>
        <v>RAG_540_154_1_202425</v>
      </c>
      <c r="AF8866" s="3">
        <v>202425</v>
      </c>
      <c r="AG8866" s="3" t="s">
        <v>384</v>
      </c>
      <c r="AH8866" s="3">
        <v>540</v>
      </c>
      <c r="AI8866" s="3">
        <v>154</v>
      </c>
      <c r="AJ8866" s="3" t="s">
        <v>52</v>
      </c>
      <c r="AK8866" s="3">
        <v>1</v>
      </c>
      <c r="AL8866" s="3">
        <v>-781.97</v>
      </c>
    </row>
    <row r="8867" spans="31:38" x14ac:dyDescent="0.25">
      <c r="AE8867" s="3" t="str">
        <f t="shared" si="216"/>
        <v>RAG_518_154_1_202425</v>
      </c>
      <c r="AF8867" s="3">
        <v>202425</v>
      </c>
      <c r="AG8867" s="3" t="s">
        <v>384</v>
      </c>
      <c r="AH8867" s="3">
        <v>518</v>
      </c>
      <c r="AI8867" s="3">
        <v>154</v>
      </c>
      <c r="AJ8867" s="3" t="s">
        <v>52</v>
      </c>
      <c r="AK8867" s="3">
        <v>1</v>
      </c>
      <c r="AL8867" s="3">
        <v>-488.58300000000003</v>
      </c>
    </row>
    <row r="8868" spans="31:38" x14ac:dyDescent="0.25">
      <c r="AE8868" s="3" t="str">
        <f t="shared" si="216"/>
        <v>RAG_566_154_1_202526</v>
      </c>
      <c r="AF8868" s="3">
        <v>202526</v>
      </c>
      <c r="AG8868" s="3" t="s">
        <v>384</v>
      </c>
      <c r="AH8868" s="3">
        <v>566</v>
      </c>
      <c r="AI8868" s="3">
        <v>154</v>
      </c>
      <c r="AJ8868" s="3" t="s">
        <v>52</v>
      </c>
      <c r="AK8868" s="3">
        <v>1</v>
      </c>
      <c r="AL8868" s="3">
        <v>0</v>
      </c>
    </row>
    <row r="8869" spans="31:38" x14ac:dyDescent="0.25">
      <c r="AE8869" s="3" t="str">
        <f t="shared" si="216"/>
        <v>RAG_546_154_1_202526</v>
      </c>
      <c r="AF8869" s="3">
        <v>202526</v>
      </c>
      <c r="AG8869" s="3" t="s">
        <v>384</v>
      </c>
      <c r="AH8869" s="3">
        <v>546</v>
      </c>
      <c r="AI8869" s="3">
        <v>154</v>
      </c>
      <c r="AJ8869" s="3" t="s">
        <v>52</v>
      </c>
      <c r="AK8869" s="3">
        <v>1</v>
      </c>
      <c r="AL8869" s="3">
        <v>-435.56400000000002</v>
      </c>
    </row>
    <row r="8870" spans="31:38" x14ac:dyDescent="0.25">
      <c r="AE8870" s="3" t="str">
        <f t="shared" si="216"/>
        <v>RAG_548_154_1_202526</v>
      </c>
      <c r="AF8870" s="3">
        <v>202526</v>
      </c>
      <c r="AG8870" s="3" t="s">
        <v>384</v>
      </c>
      <c r="AH8870" s="3">
        <v>548</v>
      </c>
      <c r="AI8870" s="3">
        <v>154</v>
      </c>
      <c r="AJ8870" s="3" t="s">
        <v>52</v>
      </c>
      <c r="AK8870" s="3">
        <v>1</v>
      </c>
      <c r="AL8870" s="3">
        <v>-292.68700000000001</v>
      </c>
    </row>
    <row r="8871" spans="31:38" x14ac:dyDescent="0.25">
      <c r="AE8871" s="3" t="str">
        <f t="shared" si="216"/>
        <v>RAG_550_154_1_202526</v>
      </c>
      <c r="AF8871" s="3">
        <v>202526</v>
      </c>
      <c r="AG8871" s="3" t="s">
        <v>384</v>
      </c>
      <c r="AH8871" s="3">
        <v>550</v>
      </c>
      <c r="AI8871" s="3">
        <v>154</v>
      </c>
      <c r="AJ8871" s="3" t="s">
        <v>52</v>
      </c>
      <c r="AK8871" s="3">
        <v>1</v>
      </c>
      <c r="AL8871" s="3">
        <v>-480.21199999999999</v>
      </c>
    </row>
    <row r="8872" spans="31:38" x14ac:dyDescent="0.25">
      <c r="AE8872" s="3" t="str">
        <f t="shared" si="216"/>
        <v>RAG_552_154_1_202526</v>
      </c>
      <c r="AF8872" s="3">
        <v>202526</v>
      </c>
      <c r="AG8872" s="3" t="s">
        <v>384</v>
      </c>
      <c r="AH8872" s="3">
        <v>552</v>
      </c>
      <c r="AI8872" s="3">
        <v>154</v>
      </c>
      <c r="AJ8872" s="3" t="s">
        <v>52</v>
      </c>
      <c r="AK8872" s="3">
        <v>1</v>
      </c>
      <c r="AL8872" s="3">
        <v>-1243.0899999999999</v>
      </c>
    </row>
    <row r="8873" spans="31:38" x14ac:dyDescent="0.25">
      <c r="AE8873" s="3" t="str">
        <f t="shared" si="216"/>
        <v>RAG_562_154_1_202526</v>
      </c>
      <c r="AF8873" s="3">
        <v>202526</v>
      </c>
      <c r="AG8873" s="3" t="s">
        <v>384</v>
      </c>
      <c r="AH8873" s="3">
        <v>562</v>
      </c>
      <c r="AI8873" s="3">
        <v>154</v>
      </c>
      <c r="AJ8873" s="3" t="s">
        <v>52</v>
      </c>
      <c r="AK8873" s="3">
        <v>1</v>
      </c>
      <c r="AL8873" s="3">
        <v>0</v>
      </c>
    </row>
    <row r="8874" spans="31:38" x14ac:dyDescent="0.25">
      <c r="AE8874" s="3" t="str">
        <f t="shared" si="216"/>
        <v>RAG_564_154_1_202526</v>
      </c>
      <c r="AF8874" s="3">
        <v>202526</v>
      </c>
      <c r="AG8874" s="3" t="s">
        <v>384</v>
      </c>
      <c r="AH8874" s="3">
        <v>564</v>
      </c>
      <c r="AI8874" s="3">
        <v>154</v>
      </c>
      <c r="AJ8874" s="3" t="s">
        <v>52</v>
      </c>
      <c r="AK8874" s="3">
        <v>1</v>
      </c>
      <c r="AL8874" s="3">
        <v>0</v>
      </c>
    </row>
    <row r="8875" spans="31:38" x14ac:dyDescent="0.25">
      <c r="AE8875" s="3" t="str">
        <f t="shared" si="216"/>
        <v>RAG_568_154_1_202526</v>
      </c>
      <c r="AF8875" s="3">
        <v>202526</v>
      </c>
      <c r="AG8875" s="3" t="s">
        <v>384</v>
      </c>
      <c r="AH8875" s="3">
        <v>568</v>
      </c>
      <c r="AI8875" s="3">
        <v>154</v>
      </c>
      <c r="AJ8875" s="3" t="s">
        <v>52</v>
      </c>
      <c r="AK8875" s="3">
        <v>1</v>
      </c>
      <c r="AL8875" s="3">
        <v>0</v>
      </c>
    </row>
    <row r="8876" spans="31:38" x14ac:dyDescent="0.25">
      <c r="AE8876" s="3" t="str">
        <f t="shared" si="216"/>
        <v>RAG_572_154_1_202526</v>
      </c>
      <c r="AF8876" s="3">
        <v>202526</v>
      </c>
      <c r="AG8876" s="3" t="s">
        <v>384</v>
      </c>
      <c r="AH8876" s="3">
        <v>572</v>
      </c>
      <c r="AI8876" s="3">
        <v>154</v>
      </c>
      <c r="AJ8876" s="3" t="s">
        <v>52</v>
      </c>
      <c r="AK8876" s="3">
        <v>1</v>
      </c>
      <c r="AL8876" s="3">
        <v>0</v>
      </c>
    </row>
    <row r="8877" spans="31:38" x14ac:dyDescent="0.25">
      <c r="AE8877" s="3" t="str">
        <f t="shared" si="216"/>
        <v>RAG_574_154_1_202526</v>
      </c>
      <c r="AF8877" s="3">
        <v>202526</v>
      </c>
      <c r="AG8877" s="3" t="s">
        <v>384</v>
      </c>
      <c r="AH8877" s="3">
        <v>574</v>
      </c>
      <c r="AI8877" s="3">
        <v>154</v>
      </c>
      <c r="AJ8877" s="3" t="s">
        <v>52</v>
      </c>
      <c r="AK8877" s="3">
        <v>1</v>
      </c>
      <c r="AL8877" s="3">
        <v>0</v>
      </c>
    </row>
    <row r="8878" spans="31:38" x14ac:dyDescent="0.25">
      <c r="AE8878" s="3" t="str">
        <f t="shared" si="216"/>
        <v>RAG_576_154_1_202526</v>
      </c>
      <c r="AF8878" s="3">
        <v>202526</v>
      </c>
      <c r="AG8878" s="3" t="s">
        <v>384</v>
      </c>
      <c r="AH8878" s="3">
        <v>576</v>
      </c>
      <c r="AI8878" s="3">
        <v>154</v>
      </c>
      <c r="AJ8878" s="3" t="s">
        <v>52</v>
      </c>
      <c r="AK8878" s="3">
        <v>1</v>
      </c>
      <c r="AL8878" s="3">
        <v>0</v>
      </c>
    </row>
    <row r="8879" spans="31:38" x14ac:dyDescent="0.25">
      <c r="AE8879" s="3" t="str">
        <f t="shared" si="216"/>
        <v>RAG_582_154_1_202526</v>
      </c>
      <c r="AF8879" s="3">
        <v>202526</v>
      </c>
      <c r="AG8879" s="3" t="s">
        <v>384</v>
      </c>
      <c r="AH8879" s="3">
        <v>582</v>
      </c>
      <c r="AI8879" s="3">
        <v>154</v>
      </c>
      <c r="AJ8879" s="3" t="s">
        <v>52</v>
      </c>
      <c r="AK8879" s="3">
        <v>1</v>
      </c>
      <c r="AL8879" s="3">
        <v>0</v>
      </c>
    </row>
    <row r="8880" spans="31:38" x14ac:dyDescent="0.25">
      <c r="AE8880" s="3" t="str">
        <f t="shared" si="216"/>
        <v>RAG_586_154_1_202526</v>
      </c>
      <c r="AF8880" s="3">
        <v>202526</v>
      </c>
      <c r="AG8880" s="3" t="s">
        <v>384</v>
      </c>
      <c r="AH8880" s="3">
        <v>586</v>
      </c>
      <c r="AI8880" s="3">
        <v>154</v>
      </c>
      <c r="AJ8880" s="3" t="s">
        <v>52</v>
      </c>
      <c r="AK8880" s="3">
        <v>1</v>
      </c>
      <c r="AL8880" s="3">
        <v>0</v>
      </c>
    </row>
    <row r="8881" spans="31:38" x14ac:dyDescent="0.25">
      <c r="AE8881" s="3" t="str">
        <f t="shared" si="216"/>
        <v>RAG_512_154_1_202526</v>
      </c>
      <c r="AF8881" s="3">
        <v>202526</v>
      </c>
      <c r="AG8881" s="3" t="s">
        <v>384</v>
      </c>
      <c r="AH8881" s="3">
        <v>512</v>
      </c>
      <c r="AI8881" s="3">
        <v>154</v>
      </c>
      <c r="AJ8881" s="3" t="s">
        <v>52</v>
      </c>
      <c r="AK8881" s="3">
        <v>1</v>
      </c>
      <c r="AL8881" s="3">
        <v>-359</v>
      </c>
    </row>
    <row r="8882" spans="31:38" x14ac:dyDescent="0.25">
      <c r="AE8882" s="3" t="str">
        <f t="shared" si="216"/>
        <v>RAG_545_154_1_202526</v>
      </c>
      <c r="AF8882" s="3">
        <v>202526</v>
      </c>
      <c r="AG8882" s="3" t="s">
        <v>384</v>
      </c>
      <c r="AH8882" s="3">
        <v>545</v>
      </c>
      <c r="AI8882" s="3">
        <v>154</v>
      </c>
      <c r="AJ8882" s="3" t="s">
        <v>52</v>
      </c>
      <c r="AK8882" s="3">
        <v>1</v>
      </c>
      <c r="AL8882" s="3">
        <v>-300</v>
      </c>
    </row>
    <row r="8883" spans="31:38" x14ac:dyDescent="0.25">
      <c r="AE8883" s="3" t="str">
        <f t="shared" si="216"/>
        <v>RAG_584_154_1_202526</v>
      </c>
      <c r="AF8883" s="3">
        <v>202526</v>
      </c>
      <c r="AG8883" s="3" t="s">
        <v>384</v>
      </c>
      <c r="AH8883" s="3">
        <v>584</v>
      </c>
      <c r="AI8883" s="3">
        <v>154</v>
      </c>
      <c r="AJ8883" s="3" t="s">
        <v>52</v>
      </c>
      <c r="AK8883" s="3">
        <v>1</v>
      </c>
      <c r="AL8883" s="3">
        <v>0</v>
      </c>
    </row>
    <row r="8884" spans="31:38" x14ac:dyDescent="0.25">
      <c r="AE8884" s="3" t="str">
        <f t="shared" si="216"/>
        <v>RAG_524_154_1_202526</v>
      </c>
      <c r="AF8884" s="3">
        <v>202526</v>
      </c>
      <c r="AG8884" s="3" t="s">
        <v>384</v>
      </c>
      <c r="AH8884" s="3">
        <v>524</v>
      </c>
      <c r="AI8884" s="3">
        <v>154</v>
      </c>
      <c r="AJ8884" s="3" t="s">
        <v>52</v>
      </c>
      <c r="AK8884" s="3">
        <v>1</v>
      </c>
      <c r="AL8884" s="3">
        <v>-1189.6099999999999</v>
      </c>
    </row>
    <row r="8885" spans="31:38" x14ac:dyDescent="0.25">
      <c r="AE8885" s="3" t="str">
        <f t="shared" si="216"/>
        <v>RAG_544_154_1_202526</v>
      </c>
      <c r="AF8885" s="3">
        <v>202526</v>
      </c>
      <c r="AG8885" s="3" t="s">
        <v>384</v>
      </c>
      <c r="AH8885" s="3">
        <v>544</v>
      </c>
      <c r="AI8885" s="3">
        <v>154</v>
      </c>
      <c r="AJ8885" s="3" t="s">
        <v>52</v>
      </c>
      <c r="AK8885" s="3">
        <v>1</v>
      </c>
      <c r="AL8885" s="3">
        <v>-607.41700000000003</v>
      </c>
    </row>
    <row r="8886" spans="31:38" x14ac:dyDescent="0.25">
      <c r="AE8886" s="3" t="str">
        <f t="shared" si="216"/>
        <v>RAG_516_154_1_202526</v>
      </c>
      <c r="AF8886" s="3">
        <v>202526</v>
      </c>
      <c r="AG8886" s="3" t="s">
        <v>384</v>
      </c>
      <c r="AH8886" s="3">
        <v>516</v>
      </c>
      <c r="AI8886" s="3">
        <v>154</v>
      </c>
      <c r="AJ8886" s="3" t="s">
        <v>52</v>
      </c>
      <c r="AK8886" s="3">
        <v>1</v>
      </c>
      <c r="AL8886" s="3">
        <v>-432.95499999999998</v>
      </c>
    </row>
    <row r="8887" spans="31:38" x14ac:dyDescent="0.25">
      <c r="AE8887" s="3" t="str">
        <f t="shared" si="216"/>
        <v>RAG_518_154_1_202526</v>
      </c>
      <c r="AF8887" s="3">
        <v>202526</v>
      </c>
      <c r="AG8887" s="3" t="s">
        <v>384</v>
      </c>
      <c r="AH8887" s="3">
        <v>518</v>
      </c>
      <c r="AI8887" s="3">
        <v>154</v>
      </c>
      <c r="AJ8887" s="3" t="s">
        <v>52</v>
      </c>
      <c r="AK8887" s="3">
        <v>1</v>
      </c>
      <c r="AL8887" s="3">
        <v>-486.25200000000001</v>
      </c>
    </row>
    <row r="8888" spans="31:38" x14ac:dyDescent="0.25">
      <c r="AE8888" s="3" t="str">
        <f t="shared" si="216"/>
        <v>RAG_522_154_1_202526</v>
      </c>
      <c r="AF8888" s="3">
        <v>202526</v>
      </c>
      <c r="AG8888" s="3" t="s">
        <v>384</v>
      </c>
      <c r="AH8888" s="3">
        <v>522</v>
      </c>
      <c r="AI8888" s="3">
        <v>154</v>
      </c>
      <c r="AJ8888" s="3" t="s">
        <v>52</v>
      </c>
      <c r="AK8888" s="3">
        <v>1</v>
      </c>
      <c r="AL8888" s="3">
        <v>-613.07600000000002</v>
      </c>
    </row>
    <row r="8889" spans="31:38" x14ac:dyDescent="0.25">
      <c r="AE8889" s="3" t="str">
        <f t="shared" si="216"/>
        <v>RAG_514_154_1_202526</v>
      </c>
      <c r="AF8889" s="3">
        <v>202526</v>
      </c>
      <c r="AG8889" s="3" t="s">
        <v>384</v>
      </c>
      <c r="AH8889" s="3">
        <v>514</v>
      </c>
      <c r="AI8889" s="3">
        <v>154</v>
      </c>
      <c r="AJ8889" s="3" t="s">
        <v>52</v>
      </c>
      <c r="AK8889" s="3">
        <v>1</v>
      </c>
      <c r="AL8889" s="3">
        <v>-499</v>
      </c>
    </row>
    <row r="8890" spans="31:38" x14ac:dyDescent="0.25">
      <c r="AE8890" s="3" t="str">
        <f t="shared" si="216"/>
        <v>RAG_526_154_1_202526</v>
      </c>
      <c r="AF8890" s="3">
        <v>202526</v>
      </c>
      <c r="AG8890" s="3" t="s">
        <v>384</v>
      </c>
      <c r="AH8890" s="3">
        <v>526</v>
      </c>
      <c r="AI8890" s="3">
        <v>154</v>
      </c>
      <c r="AJ8890" s="3" t="s">
        <v>52</v>
      </c>
      <c r="AK8890" s="3">
        <v>1</v>
      </c>
      <c r="AL8890" s="3">
        <v>-362.02199999999999</v>
      </c>
    </row>
    <row r="8891" spans="31:38" x14ac:dyDescent="0.25">
      <c r="AE8891" s="3" t="str">
        <f t="shared" si="216"/>
        <v>RAG_528_154_1_202526</v>
      </c>
      <c r="AF8891" s="3">
        <v>202526</v>
      </c>
      <c r="AG8891" s="3" t="s">
        <v>384</v>
      </c>
      <c r="AH8891" s="3">
        <v>528</v>
      </c>
      <c r="AI8891" s="3">
        <v>154</v>
      </c>
      <c r="AJ8891" s="3" t="s">
        <v>52</v>
      </c>
      <c r="AK8891" s="3">
        <v>1</v>
      </c>
      <c r="AL8891" s="3">
        <v>-662</v>
      </c>
    </row>
    <row r="8892" spans="31:38" x14ac:dyDescent="0.25">
      <c r="AE8892" s="3" t="str">
        <f t="shared" si="216"/>
        <v>RAG_530_154_1_202526</v>
      </c>
      <c r="AF8892" s="3">
        <v>202526</v>
      </c>
      <c r="AG8892" s="3" t="s">
        <v>384</v>
      </c>
      <c r="AH8892" s="3">
        <v>530</v>
      </c>
      <c r="AI8892" s="3">
        <v>154</v>
      </c>
      <c r="AJ8892" s="3" t="s">
        <v>52</v>
      </c>
      <c r="AK8892" s="3">
        <v>1</v>
      </c>
      <c r="AL8892" s="3">
        <v>-607.60299999999995</v>
      </c>
    </row>
    <row r="8893" spans="31:38" x14ac:dyDescent="0.25">
      <c r="AE8893" s="3" t="str">
        <f t="shared" si="216"/>
        <v>RAG_532_154_1_202526</v>
      </c>
      <c r="AF8893" s="3">
        <v>202526</v>
      </c>
      <c r="AG8893" s="3" t="s">
        <v>384</v>
      </c>
      <c r="AH8893" s="3">
        <v>532</v>
      </c>
      <c r="AI8893" s="3">
        <v>154</v>
      </c>
      <c r="AJ8893" s="3" t="s">
        <v>52</v>
      </c>
      <c r="AK8893" s="3">
        <v>1</v>
      </c>
      <c r="AL8893" s="3">
        <v>0</v>
      </c>
    </row>
    <row r="8894" spans="31:38" x14ac:dyDescent="0.25">
      <c r="AE8894" s="3" t="str">
        <f t="shared" si="216"/>
        <v>RAG_534_154_1_202526</v>
      </c>
      <c r="AF8894" s="3">
        <v>202526</v>
      </c>
      <c r="AG8894" s="3" t="s">
        <v>384</v>
      </c>
      <c r="AH8894" s="3">
        <v>534</v>
      </c>
      <c r="AI8894" s="3">
        <v>154</v>
      </c>
      <c r="AJ8894" s="3" t="s">
        <v>52</v>
      </c>
      <c r="AK8894" s="3">
        <v>1</v>
      </c>
      <c r="AL8894" s="3">
        <v>-571.33600000000001</v>
      </c>
    </row>
    <row r="8895" spans="31:38" x14ac:dyDescent="0.25">
      <c r="AE8895" s="3" t="str">
        <f t="shared" si="216"/>
        <v>RAG_536_154_1_202526</v>
      </c>
      <c r="AF8895" s="3">
        <v>202526</v>
      </c>
      <c r="AG8895" s="3" t="s">
        <v>384</v>
      </c>
      <c r="AH8895" s="3">
        <v>536</v>
      </c>
      <c r="AI8895" s="3">
        <v>154</v>
      </c>
      <c r="AJ8895" s="3" t="s">
        <v>52</v>
      </c>
      <c r="AK8895" s="3">
        <v>1</v>
      </c>
      <c r="AL8895" s="3">
        <v>-514.25199999999995</v>
      </c>
    </row>
    <row r="8896" spans="31:38" x14ac:dyDescent="0.25">
      <c r="AE8896" s="3" t="str">
        <f t="shared" si="216"/>
        <v>RAG_538_154_1_202526</v>
      </c>
      <c r="AF8896" s="3">
        <v>202526</v>
      </c>
      <c r="AG8896" s="3" t="s">
        <v>384</v>
      </c>
      <c r="AH8896" s="3">
        <v>538</v>
      </c>
      <c r="AI8896" s="3">
        <v>154</v>
      </c>
      <c r="AJ8896" s="3" t="s">
        <v>52</v>
      </c>
      <c r="AK8896" s="3">
        <v>1</v>
      </c>
      <c r="AL8896" s="3">
        <v>-481.41199999999998</v>
      </c>
    </row>
    <row r="8897" spans="31:38" x14ac:dyDescent="0.25">
      <c r="AE8897" s="3" t="str">
        <f t="shared" si="216"/>
        <v>RAG_540_154_1_202526</v>
      </c>
      <c r="AF8897" s="3">
        <v>202526</v>
      </c>
      <c r="AG8897" s="3" t="s">
        <v>384</v>
      </c>
      <c r="AH8897" s="3">
        <v>540</v>
      </c>
      <c r="AI8897" s="3">
        <v>154</v>
      </c>
      <c r="AJ8897" s="3" t="s">
        <v>52</v>
      </c>
      <c r="AK8897" s="3">
        <v>1</v>
      </c>
      <c r="AL8897" s="3">
        <v>-811.79</v>
      </c>
    </row>
    <row r="8898" spans="31:38" x14ac:dyDescent="0.25">
      <c r="AE8898" s="3" t="str">
        <f t="shared" si="216"/>
        <v>RAG_542_154_1_202526</v>
      </c>
      <c r="AF8898" s="3">
        <v>202526</v>
      </c>
      <c r="AG8898" s="3" t="s">
        <v>384</v>
      </c>
      <c r="AH8898" s="3">
        <v>542</v>
      </c>
      <c r="AI8898" s="3">
        <v>154</v>
      </c>
      <c r="AJ8898" s="3" t="s">
        <v>52</v>
      </c>
      <c r="AK8898" s="3">
        <v>1</v>
      </c>
      <c r="AL8898" s="3">
        <v>-311.06799999999998</v>
      </c>
    </row>
    <row r="8899" spans="31:38" x14ac:dyDescent="0.25">
      <c r="AE8899" s="3" t="str">
        <f t="shared" si="216"/>
        <v>RAG_520_154_1_202526</v>
      </c>
      <c r="AF8899" s="3">
        <v>202526</v>
      </c>
      <c r="AG8899" s="3" t="s">
        <v>384</v>
      </c>
      <c r="AH8899" s="3">
        <v>520</v>
      </c>
      <c r="AI8899" s="3">
        <v>154</v>
      </c>
      <c r="AJ8899" s="3" t="s">
        <v>52</v>
      </c>
      <c r="AK8899" s="3">
        <v>1</v>
      </c>
      <c r="AL8899" s="3">
        <v>-532.45500000000004</v>
      </c>
    </row>
    <row r="8900" spans="31:38" x14ac:dyDescent="0.25">
      <c r="AE8900" s="3" t="str">
        <f t="shared" ref="AE8900:AE8963" si="217">AG8900&amp;"_"&amp;AH8900&amp;"_"&amp;AI8900&amp;"_"&amp;AK8900&amp;"_"&amp;AF8900</f>
        <v>RAG_564_168_1_202425</v>
      </c>
      <c r="AF8900" s="3">
        <v>202425</v>
      </c>
      <c r="AG8900" s="3" t="s">
        <v>384</v>
      </c>
      <c r="AH8900" s="3">
        <v>564</v>
      </c>
      <c r="AI8900" s="3">
        <v>168</v>
      </c>
      <c r="AJ8900" s="3" t="s">
        <v>3975</v>
      </c>
      <c r="AK8900" s="3">
        <v>1</v>
      </c>
      <c r="AL8900" s="3">
        <v>0</v>
      </c>
    </row>
    <row r="8901" spans="31:38" x14ac:dyDescent="0.25">
      <c r="AE8901" s="3" t="str">
        <f t="shared" si="217"/>
        <v>RAG_544_168_1_202425</v>
      </c>
      <c r="AF8901" s="3">
        <v>202425</v>
      </c>
      <c r="AG8901" s="3" t="s">
        <v>384</v>
      </c>
      <c r="AH8901" s="3">
        <v>544</v>
      </c>
      <c r="AI8901" s="3">
        <v>168</v>
      </c>
      <c r="AJ8901" s="3" t="s">
        <v>3975</v>
      </c>
      <c r="AK8901" s="3">
        <v>1</v>
      </c>
      <c r="AL8901" s="3">
        <v>-1061.1690000000001</v>
      </c>
    </row>
    <row r="8902" spans="31:38" x14ac:dyDescent="0.25">
      <c r="AE8902" s="3" t="str">
        <f t="shared" si="217"/>
        <v>RAG_546_168_1_202425</v>
      </c>
      <c r="AF8902" s="3">
        <v>202425</v>
      </c>
      <c r="AG8902" s="3" t="s">
        <v>384</v>
      </c>
      <c r="AH8902" s="3">
        <v>546</v>
      </c>
      <c r="AI8902" s="3">
        <v>168</v>
      </c>
      <c r="AJ8902" s="3" t="s">
        <v>3975</v>
      </c>
      <c r="AK8902" s="3">
        <v>1</v>
      </c>
      <c r="AL8902" s="3">
        <v>-43.415999999999997</v>
      </c>
    </row>
    <row r="8903" spans="31:38" x14ac:dyDescent="0.25">
      <c r="AE8903" s="3" t="str">
        <f t="shared" si="217"/>
        <v>RAG_548_168_1_202425</v>
      </c>
      <c r="AF8903" s="3">
        <v>202425</v>
      </c>
      <c r="AG8903" s="3" t="s">
        <v>384</v>
      </c>
      <c r="AH8903" s="3">
        <v>548</v>
      </c>
      <c r="AI8903" s="3">
        <v>168</v>
      </c>
      <c r="AJ8903" s="3" t="s">
        <v>3975</v>
      </c>
      <c r="AK8903" s="3">
        <v>1</v>
      </c>
      <c r="AL8903" s="3">
        <v>-102.709</v>
      </c>
    </row>
    <row r="8904" spans="31:38" x14ac:dyDescent="0.25">
      <c r="AE8904" s="3" t="str">
        <f t="shared" si="217"/>
        <v>RAG_550_168_1_202425</v>
      </c>
      <c r="AF8904" s="3">
        <v>202425</v>
      </c>
      <c r="AG8904" s="3" t="s">
        <v>384</v>
      </c>
      <c r="AH8904" s="3">
        <v>550</v>
      </c>
      <c r="AI8904" s="3">
        <v>168</v>
      </c>
      <c r="AJ8904" s="3" t="s">
        <v>3975</v>
      </c>
      <c r="AK8904" s="3">
        <v>1</v>
      </c>
      <c r="AL8904" s="3">
        <v>-544.43799999999999</v>
      </c>
    </row>
    <row r="8905" spans="31:38" x14ac:dyDescent="0.25">
      <c r="AE8905" s="3" t="str">
        <f t="shared" si="217"/>
        <v>RAG_552_168_1_202425</v>
      </c>
      <c r="AF8905" s="3">
        <v>202425</v>
      </c>
      <c r="AG8905" s="3" t="s">
        <v>384</v>
      </c>
      <c r="AH8905" s="3">
        <v>552</v>
      </c>
      <c r="AI8905" s="3">
        <v>168</v>
      </c>
      <c r="AJ8905" s="3" t="s">
        <v>3975</v>
      </c>
      <c r="AK8905" s="3">
        <v>1</v>
      </c>
      <c r="AL8905" s="3">
        <v>-459.02</v>
      </c>
    </row>
    <row r="8906" spans="31:38" x14ac:dyDescent="0.25">
      <c r="AE8906" s="3" t="str">
        <f t="shared" si="217"/>
        <v>RAG_562_168_1_202425</v>
      </c>
      <c r="AF8906" s="3">
        <v>202425</v>
      </c>
      <c r="AG8906" s="3" t="s">
        <v>384</v>
      </c>
      <c r="AH8906" s="3">
        <v>562</v>
      </c>
      <c r="AI8906" s="3">
        <v>168</v>
      </c>
      <c r="AJ8906" s="3" t="s">
        <v>3975</v>
      </c>
      <c r="AK8906" s="3">
        <v>1</v>
      </c>
      <c r="AL8906" s="3">
        <v>0</v>
      </c>
    </row>
    <row r="8907" spans="31:38" x14ac:dyDescent="0.25">
      <c r="AE8907" s="3" t="str">
        <f t="shared" si="217"/>
        <v>RAG_566_168_1_202425</v>
      </c>
      <c r="AF8907" s="3">
        <v>202425</v>
      </c>
      <c r="AG8907" s="3" t="s">
        <v>384</v>
      </c>
      <c r="AH8907" s="3">
        <v>566</v>
      </c>
      <c r="AI8907" s="3">
        <v>168</v>
      </c>
      <c r="AJ8907" s="3" t="s">
        <v>3975</v>
      </c>
      <c r="AK8907" s="3">
        <v>1</v>
      </c>
      <c r="AL8907" s="3">
        <v>0</v>
      </c>
    </row>
    <row r="8908" spans="31:38" x14ac:dyDescent="0.25">
      <c r="AE8908" s="3" t="str">
        <f t="shared" si="217"/>
        <v>RAG_568_168_1_202425</v>
      </c>
      <c r="AF8908" s="3">
        <v>202425</v>
      </c>
      <c r="AG8908" s="3" t="s">
        <v>384</v>
      </c>
      <c r="AH8908" s="3">
        <v>568</v>
      </c>
      <c r="AI8908" s="3">
        <v>168</v>
      </c>
      <c r="AJ8908" s="3" t="s">
        <v>3975</v>
      </c>
      <c r="AK8908" s="3">
        <v>1</v>
      </c>
      <c r="AL8908" s="3">
        <v>0</v>
      </c>
    </row>
    <row r="8909" spans="31:38" x14ac:dyDescent="0.25">
      <c r="AE8909" s="3" t="str">
        <f t="shared" si="217"/>
        <v>RAG_572_168_1_202425</v>
      </c>
      <c r="AF8909" s="3">
        <v>202425</v>
      </c>
      <c r="AG8909" s="3" t="s">
        <v>384</v>
      </c>
      <c r="AH8909" s="3">
        <v>572</v>
      </c>
      <c r="AI8909" s="3">
        <v>168</v>
      </c>
      <c r="AJ8909" s="3" t="s">
        <v>3975</v>
      </c>
      <c r="AK8909" s="3">
        <v>1</v>
      </c>
      <c r="AL8909" s="3">
        <v>0</v>
      </c>
    </row>
    <row r="8910" spans="31:38" x14ac:dyDescent="0.25">
      <c r="AE8910" s="3" t="str">
        <f t="shared" si="217"/>
        <v>RAG_574_168_1_202425</v>
      </c>
      <c r="AF8910" s="3">
        <v>202425</v>
      </c>
      <c r="AG8910" s="3" t="s">
        <v>384</v>
      </c>
      <c r="AH8910" s="3">
        <v>574</v>
      </c>
      <c r="AI8910" s="3">
        <v>168</v>
      </c>
      <c r="AJ8910" s="3" t="s">
        <v>3975</v>
      </c>
      <c r="AK8910" s="3">
        <v>1</v>
      </c>
      <c r="AL8910" s="3">
        <v>0</v>
      </c>
    </row>
    <row r="8911" spans="31:38" x14ac:dyDescent="0.25">
      <c r="AE8911" s="3" t="str">
        <f t="shared" si="217"/>
        <v>RAG_576_168_1_202425</v>
      </c>
      <c r="AF8911" s="3">
        <v>202425</v>
      </c>
      <c r="AG8911" s="3" t="s">
        <v>384</v>
      </c>
      <c r="AH8911" s="3">
        <v>576</v>
      </c>
      <c r="AI8911" s="3">
        <v>168</v>
      </c>
      <c r="AJ8911" s="3" t="s">
        <v>3975</v>
      </c>
      <c r="AK8911" s="3">
        <v>1</v>
      </c>
      <c r="AL8911" s="3">
        <v>0</v>
      </c>
    </row>
    <row r="8912" spans="31:38" x14ac:dyDescent="0.25">
      <c r="AE8912" s="3" t="str">
        <f t="shared" si="217"/>
        <v>RAG_584_168_1_202425</v>
      </c>
      <c r="AF8912" s="3">
        <v>202425</v>
      </c>
      <c r="AG8912" s="3" t="s">
        <v>384</v>
      </c>
      <c r="AH8912" s="3">
        <v>584</v>
      </c>
      <c r="AI8912" s="3">
        <v>168</v>
      </c>
      <c r="AJ8912" s="3" t="s">
        <v>3975</v>
      </c>
      <c r="AK8912" s="3">
        <v>1</v>
      </c>
      <c r="AL8912" s="3">
        <v>0</v>
      </c>
    </row>
    <row r="8913" spans="31:38" x14ac:dyDescent="0.25">
      <c r="AE8913" s="3" t="str">
        <f t="shared" si="217"/>
        <v>RAG_542_168_1_202425</v>
      </c>
      <c r="AF8913" s="3">
        <v>202425</v>
      </c>
      <c r="AG8913" s="3" t="s">
        <v>384</v>
      </c>
      <c r="AH8913" s="3">
        <v>542</v>
      </c>
      <c r="AI8913" s="3">
        <v>168</v>
      </c>
      <c r="AJ8913" s="3" t="s">
        <v>3975</v>
      </c>
      <c r="AK8913" s="3">
        <v>1</v>
      </c>
      <c r="AL8913" s="3">
        <v>-553.30500000000006</v>
      </c>
    </row>
    <row r="8914" spans="31:38" x14ac:dyDescent="0.25">
      <c r="AE8914" s="3" t="str">
        <f t="shared" si="217"/>
        <v>RAG_586_168_1_202425</v>
      </c>
      <c r="AF8914" s="3">
        <v>202425</v>
      </c>
      <c r="AG8914" s="3" t="s">
        <v>384</v>
      </c>
      <c r="AH8914" s="3">
        <v>586</v>
      </c>
      <c r="AI8914" s="3">
        <v>168</v>
      </c>
      <c r="AJ8914" s="3" t="s">
        <v>3975</v>
      </c>
      <c r="AK8914" s="3">
        <v>1</v>
      </c>
      <c r="AL8914" s="3">
        <v>0</v>
      </c>
    </row>
    <row r="8915" spans="31:38" x14ac:dyDescent="0.25">
      <c r="AE8915" s="3" t="str">
        <f t="shared" si="217"/>
        <v>RAG_582_168_1_202425</v>
      </c>
      <c r="AF8915" s="3">
        <v>202425</v>
      </c>
      <c r="AG8915" s="3" t="s">
        <v>384</v>
      </c>
      <c r="AH8915" s="3">
        <v>582</v>
      </c>
      <c r="AI8915" s="3">
        <v>168</v>
      </c>
      <c r="AJ8915" s="3" t="s">
        <v>3975</v>
      </c>
      <c r="AK8915" s="3">
        <v>1</v>
      </c>
      <c r="AL8915" s="3">
        <v>0</v>
      </c>
    </row>
    <row r="8916" spans="31:38" x14ac:dyDescent="0.25">
      <c r="AE8916" s="3" t="str">
        <f t="shared" si="217"/>
        <v>RAG_518_168_1_202425</v>
      </c>
      <c r="AF8916" s="3">
        <v>202425</v>
      </c>
      <c r="AG8916" s="3" t="s">
        <v>384</v>
      </c>
      <c r="AH8916" s="3">
        <v>518</v>
      </c>
      <c r="AI8916" s="3">
        <v>168</v>
      </c>
      <c r="AJ8916" s="3" t="s">
        <v>3975</v>
      </c>
      <c r="AK8916" s="3">
        <v>1</v>
      </c>
      <c r="AL8916" s="3">
        <v>0</v>
      </c>
    </row>
    <row r="8917" spans="31:38" x14ac:dyDescent="0.25">
      <c r="AE8917" s="3" t="str">
        <f t="shared" si="217"/>
        <v>RAG_545_168_1_202425</v>
      </c>
      <c r="AF8917" s="3">
        <v>202425</v>
      </c>
      <c r="AG8917" s="3" t="s">
        <v>384</v>
      </c>
      <c r="AH8917" s="3">
        <v>545</v>
      </c>
      <c r="AI8917" s="3">
        <v>168</v>
      </c>
      <c r="AJ8917" s="3" t="s">
        <v>3975</v>
      </c>
      <c r="AK8917" s="3">
        <v>1</v>
      </c>
      <c r="AL8917" s="3">
        <v>0</v>
      </c>
    </row>
    <row r="8918" spans="31:38" x14ac:dyDescent="0.25">
      <c r="AE8918" s="3" t="str">
        <f t="shared" si="217"/>
        <v>RAG_540_168_1_202425</v>
      </c>
      <c r="AF8918" s="3">
        <v>202425</v>
      </c>
      <c r="AG8918" s="3" t="s">
        <v>384</v>
      </c>
      <c r="AH8918" s="3">
        <v>540</v>
      </c>
      <c r="AI8918" s="3">
        <v>168</v>
      </c>
      <c r="AJ8918" s="3" t="s">
        <v>3975</v>
      </c>
      <c r="AK8918" s="3">
        <v>1</v>
      </c>
      <c r="AL8918" s="3">
        <v>-304.39</v>
      </c>
    </row>
    <row r="8919" spans="31:38" x14ac:dyDescent="0.25">
      <c r="AE8919" s="3" t="str">
        <f t="shared" si="217"/>
        <v>RAG_512_168_1_202425</v>
      </c>
      <c r="AF8919" s="3">
        <v>202425</v>
      </c>
      <c r="AG8919" s="3" t="s">
        <v>384</v>
      </c>
      <c r="AH8919" s="3">
        <v>512</v>
      </c>
      <c r="AI8919" s="3">
        <v>168</v>
      </c>
      <c r="AJ8919" s="3" t="s">
        <v>3975</v>
      </c>
      <c r="AK8919" s="3">
        <v>1</v>
      </c>
      <c r="AL8919" s="3">
        <v>0</v>
      </c>
    </row>
    <row r="8920" spans="31:38" x14ac:dyDescent="0.25">
      <c r="AE8920" s="3" t="str">
        <f t="shared" si="217"/>
        <v>RAG_516_168_1_202425</v>
      </c>
      <c r="AF8920" s="3">
        <v>202425</v>
      </c>
      <c r="AG8920" s="3" t="s">
        <v>384</v>
      </c>
      <c r="AH8920" s="3">
        <v>516</v>
      </c>
      <c r="AI8920" s="3">
        <v>168</v>
      </c>
      <c r="AJ8920" s="3" t="s">
        <v>3975</v>
      </c>
      <c r="AK8920" s="3">
        <v>1</v>
      </c>
      <c r="AL8920" s="3">
        <v>-102.672</v>
      </c>
    </row>
    <row r="8921" spans="31:38" x14ac:dyDescent="0.25">
      <c r="AE8921" s="3" t="str">
        <f t="shared" si="217"/>
        <v>RAG_520_168_1_202425</v>
      </c>
      <c r="AF8921" s="3">
        <v>202425</v>
      </c>
      <c r="AG8921" s="3" t="s">
        <v>384</v>
      </c>
      <c r="AH8921" s="3">
        <v>520</v>
      </c>
      <c r="AI8921" s="3">
        <v>168</v>
      </c>
      <c r="AJ8921" s="3" t="s">
        <v>3975</v>
      </c>
      <c r="AK8921" s="3">
        <v>1</v>
      </c>
      <c r="AL8921" s="3">
        <v>0</v>
      </c>
    </row>
    <row r="8922" spans="31:38" x14ac:dyDescent="0.25">
      <c r="AE8922" s="3" t="str">
        <f t="shared" si="217"/>
        <v>RAG_522_168_1_202425</v>
      </c>
      <c r="AF8922" s="3">
        <v>202425</v>
      </c>
      <c r="AG8922" s="3" t="s">
        <v>384</v>
      </c>
      <c r="AH8922" s="3">
        <v>522</v>
      </c>
      <c r="AI8922" s="3">
        <v>168</v>
      </c>
      <c r="AJ8922" s="3" t="s">
        <v>3975</v>
      </c>
      <c r="AK8922" s="3">
        <v>1</v>
      </c>
      <c r="AL8922" s="3">
        <v>-3478.63</v>
      </c>
    </row>
    <row r="8923" spans="31:38" x14ac:dyDescent="0.25">
      <c r="AE8923" s="3" t="str">
        <f t="shared" si="217"/>
        <v>RAG_524_168_1_202425</v>
      </c>
      <c r="AF8923" s="3">
        <v>202425</v>
      </c>
      <c r="AG8923" s="3" t="s">
        <v>384</v>
      </c>
      <c r="AH8923" s="3">
        <v>524</v>
      </c>
      <c r="AI8923" s="3">
        <v>168</v>
      </c>
      <c r="AJ8923" s="3" t="s">
        <v>3975</v>
      </c>
      <c r="AK8923" s="3">
        <v>1</v>
      </c>
      <c r="AL8923" s="3">
        <v>-4071.9459999999999</v>
      </c>
    </row>
    <row r="8924" spans="31:38" x14ac:dyDescent="0.25">
      <c r="AE8924" s="3" t="str">
        <f t="shared" si="217"/>
        <v>RAG_536_168_1_202425</v>
      </c>
      <c r="AF8924" s="3">
        <v>202425</v>
      </c>
      <c r="AG8924" s="3" t="s">
        <v>384</v>
      </c>
      <c r="AH8924" s="3">
        <v>536</v>
      </c>
      <c r="AI8924" s="3">
        <v>168</v>
      </c>
      <c r="AJ8924" s="3" t="s">
        <v>3975</v>
      </c>
      <c r="AK8924" s="3">
        <v>1</v>
      </c>
      <c r="AL8924" s="3">
        <v>0</v>
      </c>
    </row>
    <row r="8925" spans="31:38" x14ac:dyDescent="0.25">
      <c r="AE8925" s="3" t="str">
        <f t="shared" si="217"/>
        <v>RAG_514_168_1_202425</v>
      </c>
      <c r="AF8925" s="3">
        <v>202425</v>
      </c>
      <c r="AG8925" s="3" t="s">
        <v>384</v>
      </c>
      <c r="AH8925" s="3">
        <v>514</v>
      </c>
      <c r="AI8925" s="3">
        <v>168</v>
      </c>
      <c r="AJ8925" s="3" t="s">
        <v>3975</v>
      </c>
      <c r="AK8925" s="3">
        <v>1</v>
      </c>
      <c r="AL8925" s="3">
        <v>0</v>
      </c>
    </row>
    <row r="8926" spans="31:38" x14ac:dyDescent="0.25">
      <c r="AE8926" s="3" t="str">
        <f t="shared" si="217"/>
        <v>RAG_538_168_1_202425</v>
      </c>
      <c r="AF8926" s="3">
        <v>202425</v>
      </c>
      <c r="AG8926" s="3" t="s">
        <v>384</v>
      </c>
      <c r="AH8926" s="3">
        <v>538</v>
      </c>
      <c r="AI8926" s="3">
        <v>168</v>
      </c>
      <c r="AJ8926" s="3" t="s">
        <v>3975</v>
      </c>
      <c r="AK8926" s="3">
        <v>1</v>
      </c>
      <c r="AL8926" s="3">
        <v>0</v>
      </c>
    </row>
    <row r="8927" spans="31:38" x14ac:dyDescent="0.25">
      <c r="AE8927" s="3" t="str">
        <f t="shared" si="217"/>
        <v>RAG_526_168_1_202425</v>
      </c>
      <c r="AF8927" s="3">
        <v>202425</v>
      </c>
      <c r="AG8927" s="3" t="s">
        <v>384</v>
      </c>
      <c r="AH8927" s="3">
        <v>526</v>
      </c>
      <c r="AI8927" s="3">
        <v>168</v>
      </c>
      <c r="AJ8927" s="3" t="s">
        <v>3975</v>
      </c>
      <c r="AK8927" s="3">
        <v>1</v>
      </c>
      <c r="AL8927" s="3">
        <v>-67.186000000000007</v>
      </c>
    </row>
    <row r="8928" spans="31:38" x14ac:dyDescent="0.25">
      <c r="AE8928" s="3" t="str">
        <f t="shared" si="217"/>
        <v>RAG_534_168_1_202425</v>
      </c>
      <c r="AF8928" s="3">
        <v>202425</v>
      </c>
      <c r="AG8928" s="3" t="s">
        <v>384</v>
      </c>
      <c r="AH8928" s="3">
        <v>534</v>
      </c>
      <c r="AI8928" s="3">
        <v>168</v>
      </c>
      <c r="AJ8928" s="3" t="s">
        <v>3975</v>
      </c>
      <c r="AK8928" s="3">
        <v>1</v>
      </c>
      <c r="AL8928" s="3">
        <v>-231</v>
      </c>
    </row>
    <row r="8929" spans="31:38" x14ac:dyDescent="0.25">
      <c r="AE8929" s="3" t="str">
        <f t="shared" si="217"/>
        <v>RAG_532_168_1_202425</v>
      </c>
      <c r="AF8929" s="3">
        <v>202425</v>
      </c>
      <c r="AG8929" s="3" t="s">
        <v>384</v>
      </c>
      <c r="AH8929" s="3">
        <v>532</v>
      </c>
      <c r="AI8929" s="3">
        <v>168</v>
      </c>
      <c r="AJ8929" s="3" t="s">
        <v>3975</v>
      </c>
      <c r="AK8929" s="3">
        <v>1</v>
      </c>
      <c r="AL8929" s="3">
        <v>0</v>
      </c>
    </row>
    <row r="8930" spans="31:38" x14ac:dyDescent="0.25">
      <c r="AE8930" s="3" t="str">
        <f t="shared" si="217"/>
        <v>RAG_530_168_1_202425</v>
      </c>
      <c r="AF8930" s="3">
        <v>202425</v>
      </c>
      <c r="AG8930" s="3" t="s">
        <v>384</v>
      </c>
      <c r="AH8930" s="3">
        <v>530</v>
      </c>
      <c r="AI8930" s="3">
        <v>168</v>
      </c>
      <c r="AJ8930" s="3" t="s">
        <v>3975</v>
      </c>
      <c r="AK8930" s="3">
        <v>1</v>
      </c>
      <c r="AL8930" s="3">
        <v>-500</v>
      </c>
    </row>
    <row r="8931" spans="31:38" x14ac:dyDescent="0.25">
      <c r="AE8931" s="3" t="str">
        <f t="shared" si="217"/>
        <v>RAG_528_168_1_202425</v>
      </c>
      <c r="AF8931" s="3">
        <v>202425</v>
      </c>
      <c r="AG8931" s="3" t="s">
        <v>384</v>
      </c>
      <c r="AH8931" s="3">
        <v>528</v>
      </c>
      <c r="AI8931" s="3">
        <v>168</v>
      </c>
      <c r="AJ8931" s="3" t="s">
        <v>3975</v>
      </c>
      <c r="AK8931" s="3">
        <v>1</v>
      </c>
      <c r="AL8931" s="3">
        <v>-998</v>
      </c>
    </row>
    <row r="8932" spans="31:38" x14ac:dyDescent="0.25">
      <c r="AE8932" s="3" t="str">
        <f t="shared" si="217"/>
        <v>RAG_564_168_1_202526</v>
      </c>
      <c r="AF8932" s="3">
        <v>202526</v>
      </c>
      <c r="AG8932" s="3" t="s">
        <v>384</v>
      </c>
      <c r="AH8932" s="3">
        <v>564</v>
      </c>
      <c r="AI8932" s="3">
        <v>168</v>
      </c>
      <c r="AJ8932" s="3" t="s">
        <v>3975</v>
      </c>
      <c r="AK8932" s="3">
        <v>1</v>
      </c>
      <c r="AL8932" s="3">
        <v>0</v>
      </c>
    </row>
    <row r="8933" spans="31:38" x14ac:dyDescent="0.25">
      <c r="AE8933" s="3" t="str">
        <f t="shared" si="217"/>
        <v>RAG_545_168_1_202526</v>
      </c>
      <c r="AF8933" s="3">
        <v>202526</v>
      </c>
      <c r="AG8933" s="3" t="s">
        <v>384</v>
      </c>
      <c r="AH8933" s="3">
        <v>545</v>
      </c>
      <c r="AI8933" s="3">
        <v>168</v>
      </c>
      <c r="AJ8933" s="3" t="s">
        <v>3975</v>
      </c>
      <c r="AK8933" s="3">
        <v>1</v>
      </c>
      <c r="AL8933" s="3">
        <v>0</v>
      </c>
    </row>
    <row r="8934" spans="31:38" x14ac:dyDescent="0.25">
      <c r="AE8934" s="3" t="str">
        <f t="shared" si="217"/>
        <v>RAG_548_168_1_202526</v>
      </c>
      <c r="AF8934" s="3">
        <v>202526</v>
      </c>
      <c r="AG8934" s="3" t="s">
        <v>384</v>
      </c>
      <c r="AH8934" s="3">
        <v>548</v>
      </c>
      <c r="AI8934" s="3">
        <v>168</v>
      </c>
      <c r="AJ8934" s="3" t="s">
        <v>3975</v>
      </c>
      <c r="AK8934" s="3">
        <v>1</v>
      </c>
      <c r="AL8934" s="3">
        <v>-102.809</v>
      </c>
    </row>
    <row r="8935" spans="31:38" x14ac:dyDescent="0.25">
      <c r="AE8935" s="3" t="str">
        <f t="shared" si="217"/>
        <v>RAG_550_168_1_202526</v>
      </c>
      <c r="AF8935" s="3">
        <v>202526</v>
      </c>
      <c r="AG8935" s="3" t="s">
        <v>384</v>
      </c>
      <c r="AH8935" s="3">
        <v>550</v>
      </c>
      <c r="AI8935" s="3">
        <v>168</v>
      </c>
      <c r="AJ8935" s="3" t="s">
        <v>3975</v>
      </c>
      <c r="AK8935" s="3">
        <v>1</v>
      </c>
      <c r="AL8935" s="3">
        <v>-575.80999999999995</v>
      </c>
    </row>
    <row r="8936" spans="31:38" x14ac:dyDescent="0.25">
      <c r="AE8936" s="3" t="str">
        <f t="shared" si="217"/>
        <v>RAG_552_168_1_202526</v>
      </c>
      <c r="AF8936" s="3">
        <v>202526</v>
      </c>
      <c r="AG8936" s="3" t="s">
        <v>384</v>
      </c>
      <c r="AH8936" s="3">
        <v>552</v>
      </c>
      <c r="AI8936" s="3">
        <v>168</v>
      </c>
      <c r="AJ8936" s="3" t="s">
        <v>3975</v>
      </c>
      <c r="AK8936" s="3">
        <v>1</v>
      </c>
      <c r="AL8936" s="3">
        <v>-459.02</v>
      </c>
    </row>
    <row r="8937" spans="31:38" x14ac:dyDescent="0.25">
      <c r="AE8937" s="3" t="str">
        <f t="shared" si="217"/>
        <v>RAG_562_168_1_202526</v>
      </c>
      <c r="AF8937" s="3">
        <v>202526</v>
      </c>
      <c r="AG8937" s="3" t="s">
        <v>384</v>
      </c>
      <c r="AH8937" s="3">
        <v>562</v>
      </c>
      <c r="AI8937" s="3">
        <v>168</v>
      </c>
      <c r="AJ8937" s="3" t="s">
        <v>3975</v>
      </c>
      <c r="AK8937" s="3">
        <v>1</v>
      </c>
      <c r="AL8937" s="3">
        <v>0</v>
      </c>
    </row>
    <row r="8938" spans="31:38" x14ac:dyDescent="0.25">
      <c r="AE8938" s="3" t="str">
        <f t="shared" si="217"/>
        <v>RAG_566_168_1_202526</v>
      </c>
      <c r="AF8938" s="3">
        <v>202526</v>
      </c>
      <c r="AG8938" s="3" t="s">
        <v>384</v>
      </c>
      <c r="AH8938" s="3">
        <v>566</v>
      </c>
      <c r="AI8938" s="3">
        <v>168</v>
      </c>
      <c r="AJ8938" s="3" t="s">
        <v>3975</v>
      </c>
      <c r="AK8938" s="3">
        <v>1</v>
      </c>
      <c r="AL8938" s="3">
        <v>0</v>
      </c>
    </row>
    <row r="8939" spans="31:38" x14ac:dyDescent="0.25">
      <c r="AE8939" s="3" t="str">
        <f t="shared" si="217"/>
        <v>RAG_568_168_1_202526</v>
      </c>
      <c r="AF8939" s="3">
        <v>202526</v>
      </c>
      <c r="AG8939" s="3" t="s">
        <v>384</v>
      </c>
      <c r="AH8939" s="3">
        <v>568</v>
      </c>
      <c r="AI8939" s="3">
        <v>168</v>
      </c>
      <c r="AJ8939" s="3" t="s">
        <v>3975</v>
      </c>
      <c r="AK8939" s="3">
        <v>1</v>
      </c>
      <c r="AL8939" s="3">
        <v>0</v>
      </c>
    </row>
    <row r="8940" spans="31:38" x14ac:dyDescent="0.25">
      <c r="AE8940" s="3" t="str">
        <f t="shared" si="217"/>
        <v>RAG_572_168_1_202526</v>
      </c>
      <c r="AF8940" s="3">
        <v>202526</v>
      </c>
      <c r="AG8940" s="3" t="s">
        <v>384</v>
      </c>
      <c r="AH8940" s="3">
        <v>572</v>
      </c>
      <c r="AI8940" s="3">
        <v>168</v>
      </c>
      <c r="AJ8940" s="3" t="s">
        <v>3975</v>
      </c>
      <c r="AK8940" s="3">
        <v>1</v>
      </c>
      <c r="AL8940" s="3">
        <v>0</v>
      </c>
    </row>
    <row r="8941" spans="31:38" x14ac:dyDescent="0.25">
      <c r="AE8941" s="3" t="str">
        <f t="shared" si="217"/>
        <v>RAG_574_168_1_202526</v>
      </c>
      <c r="AF8941" s="3">
        <v>202526</v>
      </c>
      <c r="AG8941" s="3" t="s">
        <v>384</v>
      </c>
      <c r="AH8941" s="3">
        <v>574</v>
      </c>
      <c r="AI8941" s="3">
        <v>168</v>
      </c>
      <c r="AJ8941" s="3" t="s">
        <v>3975</v>
      </c>
      <c r="AK8941" s="3">
        <v>1</v>
      </c>
      <c r="AL8941" s="3">
        <v>0</v>
      </c>
    </row>
    <row r="8942" spans="31:38" x14ac:dyDescent="0.25">
      <c r="AE8942" s="3" t="str">
        <f t="shared" si="217"/>
        <v>RAG_576_168_1_202526</v>
      </c>
      <c r="AF8942" s="3">
        <v>202526</v>
      </c>
      <c r="AG8942" s="3" t="s">
        <v>384</v>
      </c>
      <c r="AH8942" s="3">
        <v>576</v>
      </c>
      <c r="AI8942" s="3">
        <v>168</v>
      </c>
      <c r="AJ8942" s="3" t="s">
        <v>3975</v>
      </c>
      <c r="AK8942" s="3">
        <v>1</v>
      </c>
      <c r="AL8942" s="3">
        <v>0</v>
      </c>
    </row>
    <row r="8943" spans="31:38" x14ac:dyDescent="0.25">
      <c r="AE8943" s="3" t="str">
        <f t="shared" si="217"/>
        <v>RAG_582_168_1_202526</v>
      </c>
      <c r="AF8943" s="3">
        <v>202526</v>
      </c>
      <c r="AG8943" s="3" t="s">
        <v>384</v>
      </c>
      <c r="AH8943" s="3">
        <v>582</v>
      </c>
      <c r="AI8943" s="3">
        <v>168</v>
      </c>
      <c r="AJ8943" s="3" t="s">
        <v>3975</v>
      </c>
      <c r="AK8943" s="3">
        <v>1</v>
      </c>
      <c r="AL8943" s="3">
        <v>0</v>
      </c>
    </row>
    <row r="8944" spans="31:38" x14ac:dyDescent="0.25">
      <c r="AE8944" s="3" t="str">
        <f t="shared" si="217"/>
        <v>RAG_586_168_1_202526</v>
      </c>
      <c r="AF8944" s="3">
        <v>202526</v>
      </c>
      <c r="AG8944" s="3" t="s">
        <v>384</v>
      </c>
      <c r="AH8944" s="3">
        <v>586</v>
      </c>
      <c r="AI8944" s="3">
        <v>168</v>
      </c>
      <c r="AJ8944" s="3" t="s">
        <v>3975</v>
      </c>
      <c r="AK8944" s="3">
        <v>1</v>
      </c>
      <c r="AL8944" s="3">
        <v>0</v>
      </c>
    </row>
    <row r="8945" spans="31:38" x14ac:dyDescent="0.25">
      <c r="AE8945" s="3" t="str">
        <f t="shared" si="217"/>
        <v>RAG_544_168_1_202526</v>
      </c>
      <c r="AF8945" s="3">
        <v>202526</v>
      </c>
      <c r="AG8945" s="3" t="s">
        <v>384</v>
      </c>
      <c r="AH8945" s="3">
        <v>544</v>
      </c>
      <c r="AI8945" s="3">
        <v>168</v>
      </c>
      <c r="AJ8945" s="3" t="s">
        <v>3975</v>
      </c>
      <c r="AK8945" s="3">
        <v>1</v>
      </c>
      <c r="AL8945" s="3">
        <v>-1083.71</v>
      </c>
    </row>
    <row r="8946" spans="31:38" x14ac:dyDescent="0.25">
      <c r="AE8946" s="3" t="str">
        <f t="shared" si="217"/>
        <v>RAG_584_168_1_202526</v>
      </c>
      <c r="AF8946" s="3">
        <v>202526</v>
      </c>
      <c r="AG8946" s="3" t="s">
        <v>384</v>
      </c>
      <c r="AH8946" s="3">
        <v>584</v>
      </c>
      <c r="AI8946" s="3">
        <v>168</v>
      </c>
      <c r="AJ8946" s="3" t="s">
        <v>3975</v>
      </c>
      <c r="AK8946" s="3">
        <v>1</v>
      </c>
      <c r="AL8946" s="3">
        <v>0</v>
      </c>
    </row>
    <row r="8947" spans="31:38" x14ac:dyDescent="0.25">
      <c r="AE8947" s="3" t="str">
        <f t="shared" si="217"/>
        <v>RAG_518_168_1_202526</v>
      </c>
      <c r="AF8947" s="3">
        <v>202526</v>
      </c>
      <c r="AG8947" s="3" t="s">
        <v>384</v>
      </c>
      <c r="AH8947" s="3">
        <v>518</v>
      </c>
      <c r="AI8947" s="3">
        <v>168</v>
      </c>
      <c r="AJ8947" s="3" t="s">
        <v>3975</v>
      </c>
      <c r="AK8947" s="3">
        <v>1</v>
      </c>
      <c r="AL8947" s="3">
        <v>0</v>
      </c>
    </row>
    <row r="8948" spans="31:38" x14ac:dyDescent="0.25">
      <c r="AE8948" s="3" t="str">
        <f t="shared" si="217"/>
        <v>RAG_546_168_1_202526</v>
      </c>
      <c r="AF8948" s="3">
        <v>202526</v>
      </c>
      <c r="AG8948" s="3" t="s">
        <v>384</v>
      </c>
      <c r="AH8948" s="3">
        <v>546</v>
      </c>
      <c r="AI8948" s="3">
        <v>168</v>
      </c>
      <c r="AJ8948" s="3" t="s">
        <v>3975</v>
      </c>
      <c r="AK8948" s="3">
        <v>1</v>
      </c>
      <c r="AL8948" s="3">
        <v>-43.415999999999997</v>
      </c>
    </row>
    <row r="8949" spans="31:38" x14ac:dyDescent="0.25">
      <c r="AE8949" s="3" t="str">
        <f t="shared" si="217"/>
        <v>RAG_542_168_1_202526</v>
      </c>
      <c r="AF8949" s="3">
        <v>202526</v>
      </c>
      <c r="AG8949" s="3" t="s">
        <v>384</v>
      </c>
      <c r="AH8949" s="3">
        <v>542</v>
      </c>
      <c r="AI8949" s="3">
        <v>168</v>
      </c>
      <c r="AJ8949" s="3" t="s">
        <v>3975</v>
      </c>
      <c r="AK8949" s="3">
        <v>1</v>
      </c>
      <c r="AL8949" s="3">
        <v>-560.62800000000004</v>
      </c>
    </row>
    <row r="8950" spans="31:38" x14ac:dyDescent="0.25">
      <c r="AE8950" s="3" t="str">
        <f t="shared" si="217"/>
        <v>RAG_512_168_1_202526</v>
      </c>
      <c r="AF8950" s="3">
        <v>202526</v>
      </c>
      <c r="AG8950" s="3" t="s">
        <v>384</v>
      </c>
      <c r="AH8950" s="3">
        <v>512</v>
      </c>
      <c r="AI8950" s="3">
        <v>168</v>
      </c>
      <c r="AJ8950" s="3" t="s">
        <v>3975</v>
      </c>
      <c r="AK8950" s="3">
        <v>1</v>
      </c>
      <c r="AL8950" s="3">
        <v>0</v>
      </c>
    </row>
    <row r="8951" spans="31:38" x14ac:dyDescent="0.25">
      <c r="AE8951" s="3" t="str">
        <f t="shared" si="217"/>
        <v>RAG_516_168_1_202526</v>
      </c>
      <c r="AF8951" s="3">
        <v>202526</v>
      </c>
      <c r="AG8951" s="3" t="s">
        <v>384</v>
      </c>
      <c r="AH8951" s="3">
        <v>516</v>
      </c>
      <c r="AI8951" s="3">
        <v>168</v>
      </c>
      <c r="AJ8951" s="3" t="s">
        <v>3975</v>
      </c>
      <c r="AK8951" s="3">
        <v>1</v>
      </c>
      <c r="AL8951" s="3">
        <v>-102.672</v>
      </c>
    </row>
    <row r="8952" spans="31:38" x14ac:dyDescent="0.25">
      <c r="AE8952" s="3" t="str">
        <f t="shared" si="217"/>
        <v>RAG_520_168_1_202526</v>
      </c>
      <c r="AF8952" s="3">
        <v>202526</v>
      </c>
      <c r="AG8952" s="3" t="s">
        <v>384</v>
      </c>
      <c r="AH8952" s="3">
        <v>520</v>
      </c>
      <c r="AI8952" s="3">
        <v>168</v>
      </c>
      <c r="AJ8952" s="3" t="s">
        <v>3975</v>
      </c>
      <c r="AK8952" s="3">
        <v>1</v>
      </c>
      <c r="AL8952" s="3">
        <v>0</v>
      </c>
    </row>
    <row r="8953" spans="31:38" x14ac:dyDescent="0.25">
      <c r="AE8953" s="3" t="str">
        <f t="shared" si="217"/>
        <v>RAG_522_168_1_202526</v>
      </c>
      <c r="AF8953" s="3">
        <v>202526</v>
      </c>
      <c r="AG8953" s="3" t="s">
        <v>384</v>
      </c>
      <c r="AH8953" s="3">
        <v>522</v>
      </c>
      <c r="AI8953" s="3">
        <v>168</v>
      </c>
      <c r="AJ8953" s="3" t="s">
        <v>3975</v>
      </c>
      <c r="AK8953" s="3">
        <v>1</v>
      </c>
      <c r="AL8953" s="3">
        <v>-3478.63</v>
      </c>
    </row>
    <row r="8954" spans="31:38" x14ac:dyDescent="0.25">
      <c r="AE8954" s="3" t="str">
        <f t="shared" si="217"/>
        <v>RAG_524_168_1_202526</v>
      </c>
      <c r="AF8954" s="3">
        <v>202526</v>
      </c>
      <c r="AG8954" s="3" t="s">
        <v>384</v>
      </c>
      <c r="AH8954" s="3">
        <v>524</v>
      </c>
      <c r="AI8954" s="3">
        <v>168</v>
      </c>
      <c r="AJ8954" s="3" t="s">
        <v>3975</v>
      </c>
      <c r="AK8954" s="3">
        <v>1</v>
      </c>
      <c r="AL8954" s="3">
        <v>0</v>
      </c>
    </row>
    <row r="8955" spans="31:38" x14ac:dyDescent="0.25">
      <c r="AE8955" s="3" t="str">
        <f t="shared" si="217"/>
        <v>RAG_538_168_1_202526</v>
      </c>
      <c r="AF8955" s="3">
        <v>202526</v>
      </c>
      <c r="AG8955" s="3" t="s">
        <v>384</v>
      </c>
      <c r="AH8955" s="3">
        <v>538</v>
      </c>
      <c r="AI8955" s="3">
        <v>168</v>
      </c>
      <c r="AJ8955" s="3" t="s">
        <v>3975</v>
      </c>
      <c r="AK8955" s="3">
        <v>1</v>
      </c>
      <c r="AL8955" s="3">
        <v>0</v>
      </c>
    </row>
    <row r="8956" spans="31:38" x14ac:dyDescent="0.25">
      <c r="AE8956" s="3" t="str">
        <f t="shared" si="217"/>
        <v>RAG_528_168_1_202526</v>
      </c>
      <c r="AF8956" s="3">
        <v>202526</v>
      </c>
      <c r="AG8956" s="3" t="s">
        <v>384</v>
      </c>
      <c r="AH8956" s="3">
        <v>528</v>
      </c>
      <c r="AI8956" s="3">
        <v>168</v>
      </c>
      <c r="AJ8956" s="3" t="s">
        <v>3975</v>
      </c>
      <c r="AK8956" s="3">
        <v>1</v>
      </c>
      <c r="AL8956" s="3">
        <v>-1062</v>
      </c>
    </row>
    <row r="8957" spans="31:38" x14ac:dyDescent="0.25">
      <c r="AE8957" s="3" t="str">
        <f t="shared" si="217"/>
        <v>RAG_530_168_1_202526</v>
      </c>
      <c r="AF8957" s="3">
        <v>202526</v>
      </c>
      <c r="AG8957" s="3" t="s">
        <v>384</v>
      </c>
      <c r="AH8957" s="3">
        <v>530</v>
      </c>
      <c r="AI8957" s="3">
        <v>168</v>
      </c>
      <c r="AJ8957" s="3" t="s">
        <v>3975</v>
      </c>
      <c r="AK8957" s="3">
        <v>1</v>
      </c>
      <c r="AL8957" s="3">
        <v>-500</v>
      </c>
    </row>
    <row r="8958" spans="31:38" x14ac:dyDescent="0.25">
      <c r="AE8958" s="3" t="str">
        <f t="shared" si="217"/>
        <v>RAG_532_168_1_202526</v>
      </c>
      <c r="AF8958" s="3">
        <v>202526</v>
      </c>
      <c r="AG8958" s="3" t="s">
        <v>384</v>
      </c>
      <c r="AH8958" s="3">
        <v>532</v>
      </c>
      <c r="AI8958" s="3">
        <v>168</v>
      </c>
      <c r="AJ8958" s="3" t="s">
        <v>3975</v>
      </c>
      <c r="AK8958" s="3">
        <v>1</v>
      </c>
      <c r="AL8958" s="3">
        <v>0</v>
      </c>
    </row>
    <row r="8959" spans="31:38" x14ac:dyDescent="0.25">
      <c r="AE8959" s="3" t="str">
        <f t="shared" si="217"/>
        <v>RAG_534_168_1_202526</v>
      </c>
      <c r="AF8959" s="3">
        <v>202526</v>
      </c>
      <c r="AG8959" s="3" t="s">
        <v>384</v>
      </c>
      <c r="AH8959" s="3">
        <v>534</v>
      </c>
      <c r="AI8959" s="3">
        <v>168</v>
      </c>
      <c r="AJ8959" s="3" t="s">
        <v>3975</v>
      </c>
      <c r="AK8959" s="3">
        <v>1</v>
      </c>
      <c r="AL8959" s="3">
        <v>0</v>
      </c>
    </row>
    <row r="8960" spans="31:38" x14ac:dyDescent="0.25">
      <c r="AE8960" s="3" t="str">
        <f t="shared" si="217"/>
        <v>RAG_536_168_1_202526</v>
      </c>
      <c r="AF8960" s="3">
        <v>202526</v>
      </c>
      <c r="AG8960" s="3" t="s">
        <v>384</v>
      </c>
      <c r="AH8960" s="3">
        <v>536</v>
      </c>
      <c r="AI8960" s="3">
        <v>168</v>
      </c>
      <c r="AJ8960" s="3" t="s">
        <v>3975</v>
      </c>
      <c r="AK8960" s="3">
        <v>1</v>
      </c>
      <c r="AL8960" s="3">
        <v>0</v>
      </c>
    </row>
    <row r="8961" spans="31:38" x14ac:dyDescent="0.25">
      <c r="AE8961" s="3" t="str">
        <f t="shared" si="217"/>
        <v>RAG_526_168_1_202526</v>
      </c>
      <c r="AF8961" s="3">
        <v>202526</v>
      </c>
      <c r="AG8961" s="3" t="s">
        <v>384</v>
      </c>
      <c r="AH8961" s="3">
        <v>526</v>
      </c>
      <c r="AI8961" s="3">
        <v>168</v>
      </c>
      <c r="AJ8961" s="3" t="s">
        <v>3975</v>
      </c>
      <c r="AK8961" s="3">
        <v>1</v>
      </c>
      <c r="AL8961" s="3">
        <v>0</v>
      </c>
    </row>
    <row r="8962" spans="31:38" x14ac:dyDescent="0.25">
      <c r="AE8962" s="3" t="str">
        <f t="shared" si="217"/>
        <v>RAG_514_168_1_202526</v>
      </c>
      <c r="AF8962" s="3">
        <v>202526</v>
      </c>
      <c r="AG8962" s="3" t="s">
        <v>384</v>
      </c>
      <c r="AH8962" s="3">
        <v>514</v>
      </c>
      <c r="AI8962" s="3">
        <v>168</v>
      </c>
      <c r="AJ8962" s="3" t="s">
        <v>3975</v>
      </c>
      <c r="AK8962" s="3">
        <v>1</v>
      </c>
      <c r="AL8962" s="3">
        <v>0</v>
      </c>
    </row>
    <row r="8963" spans="31:38" x14ac:dyDescent="0.25">
      <c r="AE8963" s="3" t="str">
        <f t="shared" si="217"/>
        <v>RAG_540_168_1_202526</v>
      </c>
      <c r="AF8963" s="3">
        <v>202526</v>
      </c>
      <c r="AG8963" s="3" t="s">
        <v>384</v>
      </c>
      <c r="AH8963" s="3">
        <v>540</v>
      </c>
      <c r="AI8963" s="3">
        <v>168</v>
      </c>
      <c r="AJ8963" s="3" t="s">
        <v>3975</v>
      </c>
      <c r="AK8963" s="3">
        <v>1</v>
      </c>
      <c r="AL8963" s="3">
        <v>-315.27</v>
      </c>
    </row>
    <row r="8964" spans="31:38" x14ac:dyDescent="0.25">
      <c r="AE8964" s="3" t="str">
        <f t="shared" ref="AE8964:AE9027" si="218">AG8964&amp;"_"&amp;AH8964&amp;"_"&amp;AI8964&amp;"_"&amp;AK8964&amp;"_"&amp;AF8964</f>
        <v>RAG_564_173_1_202425</v>
      </c>
      <c r="AF8964" s="3">
        <v>202425</v>
      </c>
      <c r="AG8964" s="3" t="s">
        <v>384</v>
      </c>
      <c r="AH8964" s="3">
        <v>564</v>
      </c>
      <c r="AI8964" s="3">
        <v>173</v>
      </c>
      <c r="AJ8964" s="3" t="s">
        <v>4074</v>
      </c>
      <c r="AK8964" s="3">
        <v>1</v>
      </c>
      <c r="AL8964" s="3">
        <v>0</v>
      </c>
    </row>
    <row r="8965" spans="31:38" x14ac:dyDescent="0.25">
      <c r="AE8965" s="3" t="str">
        <f t="shared" si="218"/>
        <v>RAG_544_173_1_202425</v>
      </c>
      <c r="AF8965" s="3">
        <v>202425</v>
      </c>
      <c r="AG8965" s="3" t="s">
        <v>384</v>
      </c>
      <c r="AH8965" s="3">
        <v>544</v>
      </c>
      <c r="AI8965" s="3">
        <v>173</v>
      </c>
      <c r="AJ8965" s="3" t="s">
        <v>4074</v>
      </c>
      <c r="AK8965" s="3">
        <v>1</v>
      </c>
      <c r="AL8965" s="3">
        <v>0</v>
      </c>
    </row>
    <row r="8966" spans="31:38" x14ac:dyDescent="0.25">
      <c r="AE8966" s="3" t="str">
        <f t="shared" si="218"/>
        <v>RAG_546_173_1_202425</v>
      </c>
      <c r="AF8966" s="3">
        <v>202425</v>
      </c>
      <c r="AG8966" s="3" t="s">
        <v>384</v>
      </c>
      <c r="AH8966" s="3">
        <v>546</v>
      </c>
      <c r="AI8966" s="3">
        <v>173</v>
      </c>
      <c r="AJ8966" s="3" t="s">
        <v>4074</v>
      </c>
      <c r="AK8966" s="3">
        <v>1</v>
      </c>
      <c r="AL8966" s="3">
        <v>-507.375</v>
      </c>
    </row>
    <row r="8967" spans="31:38" x14ac:dyDescent="0.25">
      <c r="AE8967" s="3" t="str">
        <f t="shared" si="218"/>
        <v>RAG_548_173_1_202425</v>
      </c>
      <c r="AF8967" s="3">
        <v>202425</v>
      </c>
      <c r="AG8967" s="3" t="s">
        <v>384</v>
      </c>
      <c r="AH8967" s="3">
        <v>548</v>
      </c>
      <c r="AI8967" s="3">
        <v>173</v>
      </c>
      <c r="AJ8967" s="3" t="s">
        <v>4074</v>
      </c>
      <c r="AK8967" s="3">
        <v>1</v>
      </c>
      <c r="AL8967" s="3">
        <v>-61</v>
      </c>
    </row>
    <row r="8968" spans="31:38" x14ac:dyDescent="0.25">
      <c r="AE8968" s="3" t="str">
        <f t="shared" si="218"/>
        <v>RAG_550_173_1_202425</v>
      </c>
      <c r="AF8968" s="3">
        <v>202425</v>
      </c>
      <c r="AG8968" s="3" t="s">
        <v>384</v>
      </c>
      <c r="AH8968" s="3">
        <v>550</v>
      </c>
      <c r="AI8968" s="3">
        <v>173</v>
      </c>
      <c r="AJ8968" s="3" t="s">
        <v>4074</v>
      </c>
      <c r="AK8968" s="3">
        <v>1</v>
      </c>
      <c r="AL8968" s="3">
        <v>-221.3</v>
      </c>
    </row>
    <row r="8969" spans="31:38" x14ac:dyDescent="0.25">
      <c r="AE8969" s="3" t="str">
        <f t="shared" si="218"/>
        <v>RAG_552_173_1_202425</v>
      </c>
      <c r="AF8969" s="3">
        <v>202425</v>
      </c>
      <c r="AG8969" s="3" t="s">
        <v>384</v>
      </c>
      <c r="AH8969" s="3">
        <v>552</v>
      </c>
      <c r="AI8969" s="3">
        <v>173</v>
      </c>
      <c r="AJ8969" s="3" t="s">
        <v>4074</v>
      </c>
      <c r="AK8969" s="3">
        <v>1</v>
      </c>
      <c r="AL8969" s="3">
        <v>0</v>
      </c>
    </row>
    <row r="8970" spans="31:38" x14ac:dyDescent="0.25">
      <c r="AE8970" s="3" t="str">
        <f t="shared" si="218"/>
        <v>RAG_562_173_1_202425</v>
      </c>
      <c r="AF8970" s="3">
        <v>202425</v>
      </c>
      <c r="AG8970" s="3" t="s">
        <v>384</v>
      </c>
      <c r="AH8970" s="3">
        <v>562</v>
      </c>
      <c r="AI8970" s="3">
        <v>173</v>
      </c>
      <c r="AJ8970" s="3" t="s">
        <v>4074</v>
      </c>
      <c r="AK8970" s="3">
        <v>1</v>
      </c>
      <c r="AL8970" s="3">
        <v>0</v>
      </c>
    </row>
    <row r="8971" spans="31:38" x14ac:dyDescent="0.25">
      <c r="AE8971" s="3" t="str">
        <f t="shared" si="218"/>
        <v>RAG_545_173_1_202425</v>
      </c>
      <c r="AF8971" s="3">
        <v>202425</v>
      </c>
      <c r="AG8971" s="3" t="s">
        <v>384</v>
      </c>
      <c r="AH8971" s="3">
        <v>545</v>
      </c>
      <c r="AI8971" s="3">
        <v>173</v>
      </c>
      <c r="AJ8971" s="3" t="s">
        <v>4074</v>
      </c>
      <c r="AK8971" s="3">
        <v>1</v>
      </c>
      <c r="AL8971" s="3">
        <v>-393.27499999999998</v>
      </c>
    </row>
    <row r="8972" spans="31:38" x14ac:dyDescent="0.25">
      <c r="AE8972" s="3" t="str">
        <f t="shared" si="218"/>
        <v>RAG_566_173_1_202425</v>
      </c>
      <c r="AF8972" s="3">
        <v>202425</v>
      </c>
      <c r="AG8972" s="3" t="s">
        <v>384</v>
      </c>
      <c r="AH8972" s="3">
        <v>566</v>
      </c>
      <c r="AI8972" s="3">
        <v>173</v>
      </c>
      <c r="AJ8972" s="3" t="s">
        <v>4074</v>
      </c>
      <c r="AK8972" s="3">
        <v>1</v>
      </c>
      <c r="AL8972" s="3">
        <v>0</v>
      </c>
    </row>
    <row r="8973" spans="31:38" x14ac:dyDescent="0.25">
      <c r="AE8973" s="3" t="str">
        <f t="shared" si="218"/>
        <v>RAG_568_173_1_202425</v>
      </c>
      <c r="AF8973" s="3">
        <v>202425</v>
      </c>
      <c r="AG8973" s="3" t="s">
        <v>384</v>
      </c>
      <c r="AH8973" s="3">
        <v>568</v>
      </c>
      <c r="AI8973" s="3">
        <v>173</v>
      </c>
      <c r="AJ8973" s="3" t="s">
        <v>4074</v>
      </c>
      <c r="AK8973" s="3">
        <v>1</v>
      </c>
      <c r="AL8973" s="3">
        <v>0</v>
      </c>
    </row>
    <row r="8974" spans="31:38" x14ac:dyDescent="0.25">
      <c r="AE8974" s="3" t="str">
        <f t="shared" si="218"/>
        <v>RAG_572_173_1_202425</v>
      </c>
      <c r="AF8974" s="3">
        <v>202425</v>
      </c>
      <c r="AG8974" s="3" t="s">
        <v>384</v>
      </c>
      <c r="AH8974" s="3">
        <v>572</v>
      </c>
      <c r="AI8974" s="3">
        <v>173</v>
      </c>
      <c r="AJ8974" s="3" t="s">
        <v>4074</v>
      </c>
      <c r="AK8974" s="3">
        <v>1</v>
      </c>
      <c r="AL8974" s="3">
        <v>0</v>
      </c>
    </row>
    <row r="8975" spans="31:38" x14ac:dyDescent="0.25">
      <c r="AE8975" s="3" t="str">
        <f t="shared" si="218"/>
        <v>RAG_574_173_1_202425</v>
      </c>
      <c r="AF8975" s="3">
        <v>202425</v>
      </c>
      <c r="AG8975" s="3" t="s">
        <v>384</v>
      </c>
      <c r="AH8975" s="3">
        <v>574</v>
      </c>
      <c r="AI8975" s="3">
        <v>173</v>
      </c>
      <c r="AJ8975" s="3" t="s">
        <v>4074</v>
      </c>
      <c r="AK8975" s="3">
        <v>1</v>
      </c>
      <c r="AL8975" s="3">
        <v>0</v>
      </c>
    </row>
    <row r="8976" spans="31:38" x14ac:dyDescent="0.25">
      <c r="AE8976" s="3" t="str">
        <f t="shared" si="218"/>
        <v>RAG_576_173_1_202425</v>
      </c>
      <c r="AF8976" s="3">
        <v>202425</v>
      </c>
      <c r="AG8976" s="3" t="s">
        <v>384</v>
      </c>
      <c r="AH8976" s="3">
        <v>576</v>
      </c>
      <c r="AI8976" s="3">
        <v>173</v>
      </c>
      <c r="AJ8976" s="3" t="s">
        <v>4074</v>
      </c>
      <c r="AK8976" s="3">
        <v>1</v>
      </c>
      <c r="AL8976" s="3">
        <v>0</v>
      </c>
    </row>
    <row r="8977" spans="31:38" x14ac:dyDescent="0.25">
      <c r="AE8977" s="3" t="str">
        <f t="shared" si="218"/>
        <v>RAG_582_173_1_202425</v>
      </c>
      <c r="AF8977" s="3">
        <v>202425</v>
      </c>
      <c r="AG8977" s="3" t="s">
        <v>384</v>
      </c>
      <c r="AH8977" s="3">
        <v>582</v>
      </c>
      <c r="AI8977" s="3">
        <v>173</v>
      </c>
      <c r="AJ8977" s="3" t="s">
        <v>4074</v>
      </c>
      <c r="AK8977" s="3">
        <v>1</v>
      </c>
      <c r="AL8977" s="3">
        <v>0</v>
      </c>
    </row>
    <row r="8978" spans="31:38" x14ac:dyDescent="0.25">
      <c r="AE8978" s="3" t="str">
        <f t="shared" si="218"/>
        <v>RAG_584_173_1_202425</v>
      </c>
      <c r="AF8978" s="3">
        <v>202425</v>
      </c>
      <c r="AG8978" s="3" t="s">
        <v>384</v>
      </c>
      <c r="AH8978" s="3">
        <v>584</v>
      </c>
      <c r="AI8978" s="3">
        <v>173</v>
      </c>
      <c r="AJ8978" s="3" t="s">
        <v>4074</v>
      </c>
      <c r="AK8978" s="3">
        <v>1</v>
      </c>
      <c r="AL8978" s="3">
        <v>0</v>
      </c>
    </row>
    <row r="8979" spans="31:38" x14ac:dyDescent="0.25">
      <c r="AE8979" s="3" t="str">
        <f t="shared" si="218"/>
        <v>RAG_586_173_1_202425</v>
      </c>
      <c r="AF8979" s="3">
        <v>202425</v>
      </c>
      <c r="AG8979" s="3" t="s">
        <v>384</v>
      </c>
      <c r="AH8979" s="3">
        <v>586</v>
      </c>
      <c r="AI8979" s="3">
        <v>173</v>
      </c>
      <c r="AJ8979" s="3" t="s">
        <v>4074</v>
      </c>
      <c r="AK8979" s="3">
        <v>1</v>
      </c>
      <c r="AL8979" s="3">
        <v>0</v>
      </c>
    </row>
    <row r="8980" spans="31:38" x14ac:dyDescent="0.25">
      <c r="AE8980" s="3" t="str">
        <f t="shared" si="218"/>
        <v>RAG_514_173_1_202425</v>
      </c>
      <c r="AF8980" s="3">
        <v>202425</v>
      </c>
      <c r="AG8980" s="3" t="s">
        <v>384</v>
      </c>
      <c r="AH8980" s="3">
        <v>514</v>
      </c>
      <c r="AI8980" s="3">
        <v>173</v>
      </c>
      <c r="AJ8980" s="3" t="s">
        <v>4074</v>
      </c>
      <c r="AK8980" s="3">
        <v>1</v>
      </c>
      <c r="AL8980" s="3">
        <v>-440</v>
      </c>
    </row>
    <row r="8981" spans="31:38" x14ac:dyDescent="0.25">
      <c r="AE8981" s="3" t="str">
        <f t="shared" si="218"/>
        <v>RAG_542_173_1_202425</v>
      </c>
      <c r="AF8981" s="3">
        <v>202425</v>
      </c>
      <c r="AG8981" s="3" t="s">
        <v>384</v>
      </c>
      <c r="AH8981" s="3">
        <v>542</v>
      </c>
      <c r="AI8981" s="3">
        <v>173</v>
      </c>
      <c r="AJ8981" s="3" t="s">
        <v>4074</v>
      </c>
      <c r="AK8981" s="3">
        <v>1</v>
      </c>
      <c r="AL8981" s="3">
        <v>-294.22500000000002</v>
      </c>
    </row>
    <row r="8982" spans="31:38" x14ac:dyDescent="0.25">
      <c r="AE8982" s="3" t="str">
        <f t="shared" si="218"/>
        <v>RAG_512_173_1_202425</v>
      </c>
      <c r="AF8982" s="3">
        <v>202425</v>
      </c>
      <c r="AG8982" s="3" t="s">
        <v>384</v>
      </c>
      <c r="AH8982" s="3">
        <v>512</v>
      </c>
      <c r="AI8982" s="3">
        <v>173</v>
      </c>
      <c r="AJ8982" s="3" t="s">
        <v>4074</v>
      </c>
      <c r="AK8982" s="3">
        <v>1</v>
      </c>
      <c r="AL8982" s="3">
        <v>-203</v>
      </c>
    </row>
    <row r="8983" spans="31:38" x14ac:dyDescent="0.25">
      <c r="AE8983" s="3" t="str">
        <f t="shared" si="218"/>
        <v>RAG_516_173_1_202425</v>
      </c>
      <c r="AF8983" s="3">
        <v>202425</v>
      </c>
      <c r="AG8983" s="3" t="s">
        <v>384</v>
      </c>
      <c r="AH8983" s="3">
        <v>516</v>
      </c>
      <c r="AI8983" s="3">
        <v>173</v>
      </c>
      <c r="AJ8983" s="3" t="s">
        <v>4074</v>
      </c>
      <c r="AK8983" s="3">
        <v>1</v>
      </c>
      <c r="AL8983" s="3">
        <v>-759.51499999999999</v>
      </c>
    </row>
    <row r="8984" spans="31:38" x14ac:dyDescent="0.25">
      <c r="AE8984" s="3" t="str">
        <f t="shared" si="218"/>
        <v>RAG_518_173_1_202425</v>
      </c>
      <c r="AF8984" s="3">
        <v>202425</v>
      </c>
      <c r="AG8984" s="3" t="s">
        <v>384</v>
      </c>
      <c r="AH8984" s="3">
        <v>518</v>
      </c>
      <c r="AI8984" s="3">
        <v>173</v>
      </c>
      <c r="AJ8984" s="3" t="s">
        <v>4074</v>
      </c>
      <c r="AK8984" s="3">
        <v>1</v>
      </c>
      <c r="AL8984" s="3">
        <v>0</v>
      </c>
    </row>
    <row r="8985" spans="31:38" x14ac:dyDescent="0.25">
      <c r="AE8985" s="3" t="str">
        <f t="shared" si="218"/>
        <v>RAG_520_173_1_202425</v>
      </c>
      <c r="AF8985" s="3">
        <v>202425</v>
      </c>
      <c r="AG8985" s="3" t="s">
        <v>384</v>
      </c>
      <c r="AH8985" s="3">
        <v>520</v>
      </c>
      <c r="AI8985" s="3">
        <v>173</v>
      </c>
      <c r="AJ8985" s="3" t="s">
        <v>4074</v>
      </c>
      <c r="AK8985" s="3">
        <v>1</v>
      </c>
      <c r="AL8985" s="3">
        <v>-467.1</v>
      </c>
    </row>
    <row r="8986" spans="31:38" x14ac:dyDescent="0.25">
      <c r="AE8986" s="3" t="str">
        <f t="shared" si="218"/>
        <v>RAG_522_173_1_202425</v>
      </c>
      <c r="AF8986" s="3">
        <v>202425</v>
      </c>
      <c r="AG8986" s="3" t="s">
        <v>384</v>
      </c>
      <c r="AH8986" s="3">
        <v>522</v>
      </c>
      <c r="AI8986" s="3">
        <v>173</v>
      </c>
      <c r="AJ8986" s="3" t="s">
        <v>4074</v>
      </c>
      <c r="AK8986" s="3">
        <v>1</v>
      </c>
      <c r="AL8986" s="3">
        <v>-17.149999999999999</v>
      </c>
    </row>
    <row r="8987" spans="31:38" x14ac:dyDescent="0.25">
      <c r="AE8987" s="3" t="str">
        <f t="shared" si="218"/>
        <v>RAG_524_173_1_202425</v>
      </c>
      <c r="AF8987" s="3">
        <v>202425</v>
      </c>
      <c r="AG8987" s="3" t="s">
        <v>384</v>
      </c>
      <c r="AH8987" s="3">
        <v>524</v>
      </c>
      <c r="AI8987" s="3">
        <v>173</v>
      </c>
      <c r="AJ8987" s="3" t="s">
        <v>4074</v>
      </c>
      <c r="AK8987" s="3">
        <v>1</v>
      </c>
      <c r="AL8987" s="3">
        <v>0</v>
      </c>
    </row>
    <row r="8988" spans="31:38" x14ac:dyDescent="0.25">
      <c r="AE8988" s="3" t="str">
        <f t="shared" si="218"/>
        <v>RAG_540_173_1_202425</v>
      </c>
      <c r="AF8988" s="3">
        <v>202425</v>
      </c>
      <c r="AG8988" s="3" t="s">
        <v>384</v>
      </c>
      <c r="AH8988" s="3">
        <v>540</v>
      </c>
      <c r="AI8988" s="3">
        <v>173</v>
      </c>
      <c r="AJ8988" s="3" t="s">
        <v>4074</v>
      </c>
      <c r="AK8988" s="3">
        <v>1</v>
      </c>
      <c r="AL8988" s="3">
        <v>-1081</v>
      </c>
    </row>
    <row r="8989" spans="31:38" x14ac:dyDescent="0.25">
      <c r="AE8989" s="3" t="str">
        <f t="shared" si="218"/>
        <v>RAG_528_173_1_202425</v>
      </c>
      <c r="AF8989" s="3">
        <v>202425</v>
      </c>
      <c r="AG8989" s="3" t="s">
        <v>384</v>
      </c>
      <c r="AH8989" s="3">
        <v>528</v>
      </c>
      <c r="AI8989" s="3">
        <v>173</v>
      </c>
      <c r="AJ8989" s="3" t="s">
        <v>4074</v>
      </c>
      <c r="AK8989" s="3">
        <v>1</v>
      </c>
      <c r="AL8989" s="3">
        <v>-3267</v>
      </c>
    </row>
    <row r="8990" spans="31:38" x14ac:dyDescent="0.25">
      <c r="AE8990" s="3" t="str">
        <f t="shared" si="218"/>
        <v>RAG_530_173_1_202425</v>
      </c>
      <c r="AF8990" s="3">
        <v>202425</v>
      </c>
      <c r="AG8990" s="3" t="s">
        <v>384</v>
      </c>
      <c r="AH8990" s="3">
        <v>530</v>
      </c>
      <c r="AI8990" s="3">
        <v>173</v>
      </c>
      <c r="AJ8990" s="3" t="s">
        <v>4074</v>
      </c>
      <c r="AK8990" s="3">
        <v>1</v>
      </c>
      <c r="AL8990" s="3">
        <v>0</v>
      </c>
    </row>
    <row r="8991" spans="31:38" x14ac:dyDescent="0.25">
      <c r="AE8991" s="3" t="str">
        <f t="shared" si="218"/>
        <v>RAG_532_173_1_202425</v>
      </c>
      <c r="AF8991" s="3">
        <v>202425</v>
      </c>
      <c r="AG8991" s="3" t="s">
        <v>384</v>
      </c>
      <c r="AH8991" s="3">
        <v>532</v>
      </c>
      <c r="AI8991" s="3">
        <v>173</v>
      </c>
      <c r="AJ8991" s="3" t="s">
        <v>4074</v>
      </c>
      <c r="AK8991" s="3">
        <v>1</v>
      </c>
      <c r="AL8991" s="3">
        <v>0</v>
      </c>
    </row>
    <row r="8992" spans="31:38" x14ac:dyDescent="0.25">
      <c r="AE8992" s="3" t="str">
        <f t="shared" si="218"/>
        <v>RAG_534_173_1_202425</v>
      </c>
      <c r="AF8992" s="3">
        <v>202425</v>
      </c>
      <c r="AG8992" s="3" t="s">
        <v>384</v>
      </c>
      <c r="AH8992" s="3">
        <v>534</v>
      </c>
      <c r="AI8992" s="3">
        <v>173</v>
      </c>
      <c r="AJ8992" s="3" t="s">
        <v>4074</v>
      </c>
      <c r="AK8992" s="3">
        <v>1</v>
      </c>
      <c r="AL8992" s="3">
        <v>-750.923</v>
      </c>
    </row>
    <row r="8993" spans="31:38" x14ac:dyDescent="0.25">
      <c r="AE8993" s="3" t="str">
        <f t="shared" si="218"/>
        <v>RAG_536_173_1_202425</v>
      </c>
      <c r="AF8993" s="3">
        <v>202425</v>
      </c>
      <c r="AG8993" s="3" t="s">
        <v>384</v>
      </c>
      <c r="AH8993" s="3">
        <v>536</v>
      </c>
      <c r="AI8993" s="3">
        <v>173</v>
      </c>
      <c r="AJ8993" s="3" t="s">
        <v>4074</v>
      </c>
      <c r="AK8993" s="3">
        <v>1</v>
      </c>
      <c r="AL8993" s="3">
        <v>-695.17499999999995</v>
      </c>
    </row>
    <row r="8994" spans="31:38" x14ac:dyDescent="0.25">
      <c r="AE8994" s="3" t="str">
        <f t="shared" si="218"/>
        <v>RAG_538_173_1_202425</v>
      </c>
      <c r="AF8994" s="3">
        <v>202425</v>
      </c>
      <c r="AG8994" s="3" t="s">
        <v>384</v>
      </c>
      <c r="AH8994" s="3">
        <v>538</v>
      </c>
      <c r="AI8994" s="3">
        <v>173</v>
      </c>
      <c r="AJ8994" s="3" t="s">
        <v>4074</v>
      </c>
      <c r="AK8994" s="3">
        <v>1</v>
      </c>
      <c r="AL8994" s="3">
        <v>-492.5</v>
      </c>
    </row>
    <row r="8995" spans="31:38" x14ac:dyDescent="0.25">
      <c r="AE8995" s="3" t="str">
        <f t="shared" si="218"/>
        <v>RAG_526_173_1_202425</v>
      </c>
      <c r="AF8995" s="3">
        <v>202425</v>
      </c>
      <c r="AG8995" s="3" t="s">
        <v>384</v>
      </c>
      <c r="AH8995" s="3">
        <v>526</v>
      </c>
      <c r="AI8995" s="3">
        <v>173</v>
      </c>
      <c r="AJ8995" s="3" t="s">
        <v>4074</v>
      </c>
      <c r="AK8995" s="3">
        <v>1</v>
      </c>
      <c r="AL8995" s="3">
        <v>-221.52500000000001</v>
      </c>
    </row>
    <row r="8996" spans="31:38" x14ac:dyDescent="0.25">
      <c r="AE8996" s="3" t="str">
        <f t="shared" si="218"/>
        <v>RAG_534_173_1_202526</v>
      </c>
      <c r="AF8996" s="3">
        <v>202526</v>
      </c>
      <c r="AG8996" s="3" t="s">
        <v>384</v>
      </c>
      <c r="AH8996" s="3">
        <v>534</v>
      </c>
      <c r="AI8996" s="3">
        <v>173</v>
      </c>
      <c r="AJ8996" s="3" t="s">
        <v>4074</v>
      </c>
      <c r="AK8996" s="3">
        <v>1</v>
      </c>
      <c r="AL8996" s="3">
        <v>-750.62300000000005</v>
      </c>
    </row>
    <row r="8997" spans="31:38" x14ac:dyDescent="0.25">
      <c r="AE8997" s="3" t="str">
        <f t="shared" si="218"/>
        <v>RAG_536_173_1_202526</v>
      </c>
      <c r="AF8997" s="3">
        <v>202526</v>
      </c>
      <c r="AG8997" s="3" t="s">
        <v>384</v>
      </c>
      <c r="AH8997" s="3">
        <v>536</v>
      </c>
      <c r="AI8997" s="3">
        <v>173</v>
      </c>
      <c r="AJ8997" s="3" t="s">
        <v>4074</v>
      </c>
      <c r="AK8997" s="3">
        <v>1</v>
      </c>
      <c r="AL8997" s="3">
        <v>-568.07500000000005</v>
      </c>
    </row>
    <row r="8998" spans="31:38" x14ac:dyDescent="0.25">
      <c r="AE8998" s="3" t="str">
        <f t="shared" si="218"/>
        <v>RAG_538_173_1_202526</v>
      </c>
      <c r="AF8998" s="3">
        <v>202526</v>
      </c>
      <c r="AG8998" s="3" t="s">
        <v>384</v>
      </c>
      <c r="AH8998" s="3">
        <v>538</v>
      </c>
      <c r="AI8998" s="3">
        <v>173</v>
      </c>
      <c r="AJ8998" s="3" t="s">
        <v>4074</v>
      </c>
      <c r="AK8998" s="3">
        <v>1</v>
      </c>
      <c r="AL8998" s="3">
        <v>-464.7</v>
      </c>
    </row>
    <row r="8999" spans="31:38" x14ac:dyDescent="0.25">
      <c r="AE8999" s="3" t="str">
        <f t="shared" si="218"/>
        <v>RAG_540_173_1_202526</v>
      </c>
      <c r="AF8999" s="3">
        <v>202526</v>
      </c>
      <c r="AG8999" s="3" t="s">
        <v>384</v>
      </c>
      <c r="AH8999" s="3">
        <v>540</v>
      </c>
      <c r="AI8999" s="3">
        <v>173</v>
      </c>
      <c r="AJ8999" s="3" t="s">
        <v>4074</v>
      </c>
      <c r="AK8999" s="3">
        <v>1</v>
      </c>
      <c r="AL8999" s="3">
        <v>-1105.0250000000001</v>
      </c>
    </row>
    <row r="9000" spans="31:38" x14ac:dyDescent="0.25">
      <c r="AE9000" s="3" t="str">
        <f t="shared" si="218"/>
        <v>RAG_542_173_1_202526</v>
      </c>
      <c r="AF9000" s="3">
        <v>202526</v>
      </c>
      <c r="AG9000" s="3" t="s">
        <v>384</v>
      </c>
      <c r="AH9000" s="3">
        <v>542</v>
      </c>
      <c r="AI9000" s="3">
        <v>173</v>
      </c>
      <c r="AJ9000" s="3" t="s">
        <v>4074</v>
      </c>
      <c r="AK9000" s="3">
        <v>1</v>
      </c>
      <c r="AL9000" s="3">
        <v>-287.17500000000001</v>
      </c>
    </row>
    <row r="9001" spans="31:38" x14ac:dyDescent="0.25">
      <c r="AE9001" s="3" t="str">
        <f t="shared" si="218"/>
        <v>RAG_548_173_1_202526</v>
      </c>
      <c r="AF9001" s="3">
        <v>202526</v>
      </c>
      <c r="AG9001" s="3" t="s">
        <v>384</v>
      </c>
      <c r="AH9001" s="3">
        <v>548</v>
      </c>
      <c r="AI9001" s="3">
        <v>173</v>
      </c>
      <c r="AJ9001" s="3" t="s">
        <v>4074</v>
      </c>
      <c r="AK9001" s="3">
        <v>1</v>
      </c>
      <c r="AL9001" s="3">
        <v>-61</v>
      </c>
    </row>
    <row r="9002" spans="31:38" x14ac:dyDescent="0.25">
      <c r="AE9002" s="3" t="str">
        <f t="shared" si="218"/>
        <v>RAG_532_173_1_202526</v>
      </c>
      <c r="AF9002" s="3">
        <v>202526</v>
      </c>
      <c r="AG9002" s="3" t="s">
        <v>384</v>
      </c>
      <c r="AH9002" s="3">
        <v>532</v>
      </c>
      <c r="AI9002" s="3">
        <v>173</v>
      </c>
      <c r="AJ9002" s="3" t="s">
        <v>4074</v>
      </c>
      <c r="AK9002" s="3">
        <v>1</v>
      </c>
      <c r="AL9002" s="3">
        <v>-80</v>
      </c>
    </row>
    <row r="9003" spans="31:38" x14ac:dyDescent="0.25">
      <c r="AE9003" s="3" t="str">
        <f t="shared" si="218"/>
        <v>RAG_512_173_1_202526</v>
      </c>
      <c r="AF9003" s="3">
        <v>202526</v>
      </c>
      <c r="AG9003" s="3" t="s">
        <v>384</v>
      </c>
      <c r="AH9003" s="3">
        <v>512</v>
      </c>
      <c r="AI9003" s="3">
        <v>173</v>
      </c>
      <c r="AJ9003" s="3" t="s">
        <v>4074</v>
      </c>
      <c r="AK9003" s="3">
        <v>1</v>
      </c>
      <c r="AL9003" s="3">
        <v>-203</v>
      </c>
    </row>
    <row r="9004" spans="31:38" x14ac:dyDescent="0.25">
      <c r="AE9004" s="3" t="str">
        <f t="shared" si="218"/>
        <v>RAG_544_173_1_202526</v>
      </c>
      <c r="AF9004" s="3">
        <v>202526</v>
      </c>
      <c r="AG9004" s="3" t="s">
        <v>384</v>
      </c>
      <c r="AH9004" s="3">
        <v>544</v>
      </c>
      <c r="AI9004" s="3">
        <v>173</v>
      </c>
      <c r="AJ9004" s="3" t="s">
        <v>4074</v>
      </c>
      <c r="AK9004" s="3">
        <v>1</v>
      </c>
      <c r="AL9004" s="3">
        <v>0</v>
      </c>
    </row>
    <row r="9005" spans="31:38" x14ac:dyDescent="0.25">
      <c r="AE9005" s="3" t="str">
        <f t="shared" si="218"/>
        <v>RAG_530_173_1_202526</v>
      </c>
      <c r="AF9005" s="3">
        <v>202526</v>
      </c>
      <c r="AG9005" s="3" t="s">
        <v>384</v>
      </c>
      <c r="AH9005" s="3">
        <v>530</v>
      </c>
      <c r="AI9005" s="3">
        <v>173</v>
      </c>
      <c r="AJ9005" s="3" t="s">
        <v>4074</v>
      </c>
      <c r="AK9005" s="3">
        <v>1</v>
      </c>
      <c r="AL9005" s="3">
        <v>0</v>
      </c>
    </row>
    <row r="9006" spans="31:38" x14ac:dyDescent="0.25">
      <c r="AE9006" s="3" t="str">
        <f t="shared" si="218"/>
        <v>RAG_528_173_1_202526</v>
      </c>
      <c r="AF9006" s="3">
        <v>202526</v>
      </c>
      <c r="AG9006" s="3" t="s">
        <v>384</v>
      </c>
      <c r="AH9006" s="3">
        <v>528</v>
      </c>
      <c r="AI9006" s="3">
        <v>173</v>
      </c>
      <c r="AJ9006" s="3" t="s">
        <v>4074</v>
      </c>
      <c r="AK9006" s="3">
        <v>1</v>
      </c>
      <c r="AL9006" s="3">
        <v>-366</v>
      </c>
    </row>
    <row r="9007" spans="31:38" x14ac:dyDescent="0.25">
      <c r="AE9007" s="3" t="str">
        <f t="shared" si="218"/>
        <v>RAG_526_173_1_202526</v>
      </c>
      <c r="AF9007" s="3">
        <v>202526</v>
      </c>
      <c r="AG9007" s="3" t="s">
        <v>384</v>
      </c>
      <c r="AH9007" s="3">
        <v>526</v>
      </c>
      <c r="AI9007" s="3">
        <v>173</v>
      </c>
      <c r="AJ9007" s="3" t="s">
        <v>4074</v>
      </c>
      <c r="AK9007" s="3">
        <v>1</v>
      </c>
      <c r="AL9007" s="3">
        <v>0</v>
      </c>
    </row>
    <row r="9008" spans="31:38" x14ac:dyDescent="0.25">
      <c r="AE9008" s="3" t="str">
        <f t="shared" si="218"/>
        <v>RAG_524_173_1_202526</v>
      </c>
      <c r="AF9008" s="3">
        <v>202526</v>
      </c>
      <c r="AG9008" s="3" t="s">
        <v>384</v>
      </c>
      <c r="AH9008" s="3">
        <v>524</v>
      </c>
      <c r="AI9008" s="3">
        <v>173</v>
      </c>
      <c r="AJ9008" s="3" t="s">
        <v>4074</v>
      </c>
      <c r="AK9008" s="3">
        <v>1</v>
      </c>
      <c r="AL9008" s="3">
        <v>0</v>
      </c>
    </row>
    <row r="9009" spans="31:38" x14ac:dyDescent="0.25">
      <c r="AE9009" s="3" t="str">
        <f t="shared" si="218"/>
        <v>RAG_522_173_1_202526</v>
      </c>
      <c r="AF9009" s="3">
        <v>202526</v>
      </c>
      <c r="AG9009" s="3" t="s">
        <v>384</v>
      </c>
      <c r="AH9009" s="3">
        <v>522</v>
      </c>
      <c r="AI9009" s="3">
        <v>173</v>
      </c>
      <c r="AJ9009" s="3" t="s">
        <v>4074</v>
      </c>
      <c r="AK9009" s="3">
        <v>1</v>
      </c>
      <c r="AL9009" s="3">
        <v>0</v>
      </c>
    </row>
    <row r="9010" spans="31:38" x14ac:dyDescent="0.25">
      <c r="AE9010" s="3" t="str">
        <f t="shared" si="218"/>
        <v>RAG_520_173_1_202526</v>
      </c>
      <c r="AF9010" s="3">
        <v>202526</v>
      </c>
      <c r="AG9010" s="3" t="s">
        <v>384</v>
      </c>
      <c r="AH9010" s="3">
        <v>520</v>
      </c>
      <c r="AI9010" s="3">
        <v>173</v>
      </c>
      <c r="AJ9010" s="3" t="s">
        <v>4074</v>
      </c>
      <c r="AK9010" s="3">
        <v>1</v>
      </c>
      <c r="AL9010" s="3">
        <v>-626.57500000000005</v>
      </c>
    </row>
    <row r="9011" spans="31:38" x14ac:dyDescent="0.25">
      <c r="AE9011" s="3" t="str">
        <f t="shared" si="218"/>
        <v>RAG_518_173_1_202526</v>
      </c>
      <c r="AF9011" s="3">
        <v>202526</v>
      </c>
      <c r="AG9011" s="3" t="s">
        <v>384</v>
      </c>
      <c r="AH9011" s="3">
        <v>518</v>
      </c>
      <c r="AI9011" s="3">
        <v>173</v>
      </c>
      <c r="AJ9011" s="3" t="s">
        <v>4074</v>
      </c>
      <c r="AK9011" s="3">
        <v>1</v>
      </c>
      <c r="AL9011" s="3">
        <v>0</v>
      </c>
    </row>
    <row r="9012" spans="31:38" x14ac:dyDescent="0.25">
      <c r="AE9012" s="3" t="str">
        <f t="shared" si="218"/>
        <v>RAG_514_173_1_202526</v>
      </c>
      <c r="AF9012" s="3">
        <v>202526</v>
      </c>
      <c r="AG9012" s="3" t="s">
        <v>384</v>
      </c>
      <c r="AH9012" s="3">
        <v>514</v>
      </c>
      <c r="AI9012" s="3">
        <v>173</v>
      </c>
      <c r="AJ9012" s="3" t="s">
        <v>4074</v>
      </c>
      <c r="AK9012" s="3">
        <v>1</v>
      </c>
      <c r="AL9012" s="3">
        <v>-328</v>
      </c>
    </row>
    <row r="9013" spans="31:38" x14ac:dyDescent="0.25">
      <c r="AE9013" s="3" t="str">
        <f t="shared" si="218"/>
        <v>RAG_546_173_1_202526</v>
      </c>
      <c r="AF9013" s="3">
        <v>202526</v>
      </c>
      <c r="AG9013" s="3" t="s">
        <v>384</v>
      </c>
      <c r="AH9013" s="3">
        <v>546</v>
      </c>
      <c r="AI9013" s="3">
        <v>173</v>
      </c>
      <c r="AJ9013" s="3" t="s">
        <v>4074</v>
      </c>
      <c r="AK9013" s="3">
        <v>1</v>
      </c>
      <c r="AL9013" s="3">
        <v>-434.55</v>
      </c>
    </row>
    <row r="9014" spans="31:38" x14ac:dyDescent="0.25">
      <c r="AE9014" s="3" t="str">
        <f t="shared" si="218"/>
        <v>RAG_516_173_1_202526</v>
      </c>
      <c r="AF9014" s="3">
        <v>202526</v>
      </c>
      <c r="AG9014" s="3" t="s">
        <v>384</v>
      </c>
      <c r="AH9014" s="3">
        <v>516</v>
      </c>
      <c r="AI9014" s="3">
        <v>173</v>
      </c>
      <c r="AJ9014" s="3" t="s">
        <v>4074</v>
      </c>
      <c r="AK9014" s="3">
        <v>1</v>
      </c>
      <c r="AL9014" s="3">
        <v>-416.61</v>
      </c>
    </row>
    <row r="9015" spans="31:38" x14ac:dyDescent="0.25">
      <c r="AE9015" s="3" t="str">
        <f t="shared" si="218"/>
        <v>RAG_576_173_1_202526</v>
      </c>
      <c r="AF9015" s="3">
        <v>202526</v>
      </c>
      <c r="AG9015" s="3" t="s">
        <v>384</v>
      </c>
      <c r="AH9015" s="3">
        <v>576</v>
      </c>
      <c r="AI9015" s="3">
        <v>173</v>
      </c>
      <c r="AJ9015" s="3" t="s">
        <v>4074</v>
      </c>
      <c r="AK9015" s="3">
        <v>1</v>
      </c>
      <c r="AL9015" s="3">
        <v>0</v>
      </c>
    </row>
    <row r="9016" spans="31:38" x14ac:dyDescent="0.25">
      <c r="AE9016" s="3" t="str">
        <f t="shared" si="218"/>
        <v>RAG_586_173_1_202526</v>
      </c>
      <c r="AF9016" s="3">
        <v>202526</v>
      </c>
      <c r="AG9016" s="3" t="s">
        <v>384</v>
      </c>
      <c r="AH9016" s="3">
        <v>586</v>
      </c>
      <c r="AI9016" s="3">
        <v>173</v>
      </c>
      <c r="AJ9016" s="3" t="s">
        <v>4074</v>
      </c>
      <c r="AK9016" s="3">
        <v>1</v>
      </c>
      <c r="AL9016" s="3">
        <v>0</v>
      </c>
    </row>
    <row r="9017" spans="31:38" x14ac:dyDescent="0.25">
      <c r="AE9017" s="3" t="str">
        <f t="shared" si="218"/>
        <v>RAG_582_173_1_202526</v>
      </c>
      <c r="AF9017" s="3">
        <v>202526</v>
      </c>
      <c r="AG9017" s="3" t="s">
        <v>384</v>
      </c>
      <c r="AH9017" s="3">
        <v>582</v>
      </c>
      <c r="AI9017" s="3">
        <v>173</v>
      </c>
      <c r="AJ9017" s="3" t="s">
        <v>4074</v>
      </c>
      <c r="AK9017" s="3">
        <v>1</v>
      </c>
      <c r="AL9017" s="3">
        <v>0</v>
      </c>
    </row>
    <row r="9018" spans="31:38" x14ac:dyDescent="0.25">
      <c r="AE9018" s="3" t="str">
        <f t="shared" si="218"/>
        <v>RAG_545_173_1_202526</v>
      </c>
      <c r="AF9018" s="3">
        <v>202526</v>
      </c>
      <c r="AG9018" s="3" t="s">
        <v>384</v>
      </c>
      <c r="AH9018" s="3">
        <v>545</v>
      </c>
      <c r="AI9018" s="3">
        <v>173</v>
      </c>
      <c r="AJ9018" s="3" t="s">
        <v>4074</v>
      </c>
      <c r="AK9018" s="3">
        <v>1</v>
      </c>
      <c r="AL9018" s="3">
        <v>-380.22500000000002</v>
      </c>
    </row>
    <row r="9019" spans="31:38" x14ac:dyDescent="0.25">
      <c r="AE9019" s="3" t="str">
        <f t="shared" si="218"/>
        <v>RAG_574_173_1_202526</v>
      </c>
      <c r="AF9019" s="3">
        <v>202526</v>
      </c>
      <c r="AG9019" s="3" t="s">
        <v>384</v>
      </c>
      <c r="AH9019" s="3">
        <v>574</v>
      </c>
      <c r="AI9019" s="3">
        <v>173</v>
      </c>
      <c r="AJ9019" s="3" t="s">
        <v>4074</v>
      </c>
      <c r="AK9019" s="3">
        <v>1</v>
      </c>
      <c r="AL9019" s="3">
        <v>0</v>
      </c>
    </row>
    <row r="9020" spans="31:38" x14ac:dyDescent="0.25">
      <c r="AE9020" s="3" t="str">
        <f t="shared" si="218"/>
        <v>RAG_572_173_1_202526</v>
      </c>
      <c r="AF9020" s="3">
        <v>202526</v>
      </c>
      <c r="AG9020" s="3" t="s">
        <v>384</v>
      </c>
      <c r="AH9020" s="3">
        <v>572</v>
      </c>
      <c r="AI9020" s="3">
        <v>173</v>
      </c>
      <c r="AJ9020" s="3" t="s">
        <v>4074</v>
      </c>
      <c r="AK9020" s="3">
        <v>1</v>
      </c>
      <c r="AL9020" s="3">
        <v>0</v>
      </c>
    </row>
    <row r="9021" spans="31:38" x14ac:dyDescent="0.25">
      <c r="AE9021" s="3" t="str">
        <f t="shared" si="218"/>
        <v>RAG_568_173_1_202526</v>
      </c>
      <c r="AF9021" s="3">
        <v>202526</v>
      </c>
      <c r="AG9021" s="3" t="s">
        <v>384</v>
      </c>
      <c r="AH9021" s="3">
        <v>568</v>
      </c>
      <c r="AI9021" s="3">
        <v>173</v>
      </c>
      <c r="AJ9021" s="3" t="s">
        <v>4074</v>
      </c>
      <c r="AK9021" s="3">
        <v>1</v>
      </c>
      <c r="AL9021" s="3">
        <v>0</v>
      </c>
    </row>
    <row r="9022" spans="31:38" x14ac:dyDescent="0.25">
      <c r="AE9022" s="3" t="str">
        <f t="shared" si="218"/>
        <v>RAG_566_173_1_202526</v>
      </c>
      <c r="AF9022" s="3">
        <v>202526</v>
      </c>
      <c r="AG9022" s="3" t="s">
        <v>384</v>
      </c>
      <c r="AH9022" s="3">
        <v>566</v>
      </c>
      <c r="AI9022" s="3">
        <v>173</v>
      </c>
      <c r="AJ9022" s="3" t="s">
        <v>4074</v>
      </c>
      <c r="AK9022" s="3">
        <v>1</v>
      </c>
      <c r="AL9022" s="3">
        <v>0</v>
      </c>
    </row>
    <row r="9023" spans="31:38" x14ac:dyDescent="0.25">
      <c r="AE9023" s="3" t="str">
        <f t="shared" si="218"/>
        <v>RAG_564_173_1_202526</v>
      </c>
      <c r="AF9023" s="3">
        <v>202526</v>
      </c>
      <c r="AG9023" s="3" t="s">
        <v>384</v>
      </c>
      <c r="AH9023" s="3">
        <v>564</v>
      </c>
      <c r="AI9023" s="3">
        <v>173</v>
      </c>
      <c r="AJ9023" s="3" t="s">
        <v>4074</v>
      </c>
      <c r="AK9023" s="3">
        <v>1</v>
      </c>
      <c r="AL9023" s="3">
        <v>0</v>
      </c>
    </row>
    <row r="9024" spans="31:38" x14ac:dyDescent="0.25">
      <c r="AE9024" s="3" t="str">
        <f t="shared" si="218"/>
        <v>RAG_562_173_1_202526</v>
      </c>
      <c r="AF9024" s="3">
        <v>202526</v>
      </c>
      <c r="AG9024" s="3" t="s">
        <v>384</v>
      </c>
      <c r="AH9024" s="3">
        <v>562</v>
      </c>
      <c r="AI9024" s="3">
        <v>173</v>
      </c>
      <c r="AJ9024" s="3" t="s">
        <v>4074</v>
      </c>
      <c r="AK9024" s="3">
        <v>1</v>
      </c>
      <c r="AL9024" s="3">
        <v>0</v>
      </c>
    </row>
    <row r="9025" spans="31:38" x14ac:dyDescent="0.25">
      <c r="AE9025" s="3" t="str">
        <f t="shared" si="218"/>
        <v>RAG_552_173_1_202526</v>
      </c>
      <c r="AF9025" s="3">
        <v>202526</v>
      </c>
      <c r="AG9025" s="3" t="s">
        <v>384</v>
      </c>
      <c r="AH9025" s="3">
        <v>552</v>
      </c>
      <c r="AI9025" s="3">
        <v>173</v>
      </c>
      <c r="AJ9025" s="3" t="s">
        <v>4074</v>
      </c>
      <c r="AK9025" s="3">
        <v>1</v>
      </c>
      <c r="AL9025" s="3">
        <v>0</v>
      </c>
    </row>
    <row r="9026" spans="31:38" x14ac:dyDescent="0.25">
      <c r="AE9026" s="3" t="str">
        <f t="shared" si="218"/>
        <v>RAG_550_173_1_202526</v>
      </c>
      <c r="AF9026" s="3">
        <v>202526</v>
      </c>
      <c r="AG9026" s="3" t="s">
        <v>384</v>
      </c>
      <c r="AH9026" s="3">
        <v>550</v>
      </c>
      <c r="AI9026" s="3">
        <v>173</v>
      </c>
      <c r="AJ9026" s="3" t="s">
        <v>4074</v>
      </c>
      <c r="AK9026" s="3">
        <v>1</v>
      </c>
      <c r="AL9026" s="3">
        <v>-221.3</v>
      </c>
    </row>
    <row r="9027" spans="31:38" x14ac:dyDescent="0.25">
      <c r="AE9027" s="3" t="str">
        <f t="shared" si="218"/>
        <v>RAG_584_173_1_202526</v>
      </c>
      <c r="AF9027" s="3">
        <v>202526</v>
      </c>
      <c r="AG9027" s="3" t="s">
        <v>384</v>
      </c>
      <c r="AH9027" s="3">
        <v>584</v>
      </c>
      <c r="AI9027" s="3">
        <v>173</v>
      </c>
      <c r="AJ9027" s="3" t="s">
        <v>4074</v>
      </c>
      <c r="AK9027" s="3">
        <v>1</v>
      </c>
      <c r="AL9027" s="3">
        <v>0</v>
      </c>
    </row>
    <row r="9028" spans="31:38" x14ac:dyDescent="0.25">
      <c r="AE9028" s="3" t="str">
        <f t="shared" ref="AE9028:AE9091" si="219">AG9028&amp;"_"&amp;AH9028&amp;"_"&amp;AI9028&amp;"_"&amp;AK9028&amp;"_"&amp;AF9028</f>
        <v>RAG_564_174_1_202425</v>
      </c>
      <c r="AF9028" s="3">
        <v>202425</v>
      </c>
      <c r="AG9028" s="3" t="s">
        <v>384</v>
      </c>
      <c r="AH9028" s="3">
        <v>564</v>
      </c>
      <c r="AI9028" s="3">
        <v>174</v>
      </c>
      <c r="AJ9028" s="3" t="s">
        <v>4076</v>
      </c>
      <c r="AK9028" s="3">
        <v>1</v>
      </c>
      <c r="AL9028" s="3">
        <v>0</v>
      </c>
    </row>
    <row r="9029" spans="31:38" x14ac:dyDescent="0.25">
      <c r="AE9029" s="3" t="str">
        <f t="shared" si="219"/>
        <v>RAG_562_174_1_202425</v>
      </c>
      <c r="AF9029" s="3">
        <v>202425</v>
      </c>
      <c r="AG9029" s="3" t="s">
        <v>384</v>
      </c>
      <c r="AH9029" s="3">
        <v>562</v>
      </c>
      <c r="AI9029" s="3">
        <v>174</v>
      </c>
      <c r="AJ9029" s="3" t="s">
        <v>4076</v>
      </c>
      <c r="AK9029" s="3">
        <v>1</v>
      </c>
      <c r="AL9029" s="3">
        <v>0</v>
      </c>
    </row>
    <row r="9030" spans="31:38" x14ac:dyDescent="0.25">
      <c r="AE9030" s="3" t="str">
        <f t="shared" si="219"/>
        <v>RAG_552_174_1_202425</v>
      </c>
      <c r="AF9030" s="3">
        <v>202425</v>
      </c>
      <c r="AG9030" s="3" t="s">
        <v>384</v>
      </c>
      <c r="AH9030" s="3">
        <v>552</v>
      </c>
      <c r="AI9030" s="3">
        <v>174</v>
      </c>
      <c r="AJ9030" s="3" t="s">
        <v>4076</v>
      </c>
      <c r="AK9030" s="3">
        <v>1</v>
      </c>
      <c r="AL9030" s="3">
        <v>-5685.05</v>
      </c>
    </row>
    <row r="9031" spans="31:38" x14ac:dyDescent="0.25">
      <c r="AE9031" s="3" t="str">
        <f t="shared" si="219"/>
        <v>RAG_550_174_1_202425</v>
      </c>
      <c r="AF9031" s="3">
        <v>202425</v>
      </c>
      <c r="AG9031" s="3" t="s">
        <v>384</v>
      </c>
      <c r="AH9031" s="3">
        <v>550</v>
      </c>
      <c r="AI9031" s="3">
        <v>174</v>
      </c>
      <c r="AJ9031" s="3" t="s">
        <v>4076</v>
      </c>
      <c r="AK9031" s="3">
        <v>1</v>
      </c>
      <c r="AL9031" s="3">
        <v>-269.00799999999998</v>
      </c>
    </row>
    <row r="9032" spans="31:38" x14ac:dyDescent="0.25">
      <c r="AE9032" s="3" t="str">
        <f t="shared" si="219"/>
        <v>RAG_566_174_1_202425</v>
      </c>
      <c r="AF9032" s="3">
        <v>202425</v>
      </c>
      <c r="AG9032" s="3" t="s">
        <v>384</v>
      </c>
      <c r="AH9032" s="3">
        <v>566</v>
      </c>
      <c r="AI9032" s="3">
        <v>174</v>
      </c>
      <c r="AJ9032" s="3" t="s">
        <v>4076</v>
      </c>
      <c r="AK9032" s="3">
        <v>1</v>
      </c>
      <c r="AL9032" s="3">
        <v>0</v>
      </c>
    </row>
    <row r="9033" spans="31:38" x14ac:dyDescent="0.25">
      <c r="AE9033" s="3" t="str">
        <f t="shared" si="219"/>
        <v>RAG_546_174_1_202425</v>
      </c>
      <c r="AF9033" s="3">
        <v>202425</v>
      </c>
      <c r="AG9033" s="3" t="s">
        <v>384</v>
      </c>
      <c r="AH9033" s="3">
        <v>546</v>
      </c>
      <c r="AI9033" s="3">
        <v>174</v>
      </c>
      <c r="AJ9033" s="3" t="s">
        <v>4076</v>
      </c>
      <c r="AK9033" s="3">
        <v>1</v>
      </c>
      <c r="AL9033" s="3">
        <v>-2067.3670000000002</v>
      </c>
    </row>
    <row r="9034" spans="31:38" x14ac:dyDescent="0.25">
      <c r="AE9034" s="3" t="str">
        <f t="shared" si="219"/>
        <v>RAG_582_174_1_202425</v>
      </c>
      <c r="AF9034" s="3">
        <v>202425</v>
      </c>
      <c r="AG9034" s="3" t="s">
        <v>384</v>
      </c>
      <c r="AH9034" s="3">
        <v>582</v>
      </c>
      <c r="AI9034" s="3">
        <v>174</v>
      </c>
      <c r="AJ9034" s="3" t="s">
        <v>4076</v>
      </c>
      <c r="AK9034" s="3">
        <v>1</v>
      </c>
      <c r="AL9034" s="3">
        <v>0</v>
      </c>
    </row>
    <row r="9035" spans="31:38" x14ac:dyDescent="0.25">
      <c r="AE9035" s="3" t="str">
        <f t="shared" si="219"/>
        <v>RAG_548_174_1_202425</v>
      </c>
      <c r="AF9035" s="3">
        <v>202425</v>
      </c>
      <c r="AG9035" s="3" t="s">
        <v>384</v>
      </c>
      <c r="AH9035" s="3">
        <v>548</v>
      </c>
      <c r="AI9035" s="3">
        <v>174</v>
      </c>
      <c r="AJ9035" s="3" t="s">
        <v>4076</v>
      </c>
      <c r="AK9035" s="3">
        <v>1</v>
      </c>
      <c r="AL9035" s="3">
        <v>0</v>
      </c>
    </row>
    <row r="9036" spans="31:38" x14ac:dyDescent="0.25">
      <c r="AE9036" s="3" t="str">
        <f t="shared" si="219"/>
        <v>RAG_568_174_1_202425</v>
      </c>
      <c r="AF9036" s="3">
        <v>202425</v>
      </c>
      <c r="AG9036" s="3" t="s">
        <v>384</v>
      </c>
      <c r="AH9036" s="3">
        <v>568</v>
      </c>
      <c r="AI9036" s="3">
        <v>174</v>
      </c>
      <c r="AJ9036" s="3" t="s">
        <v>4076</v>
      </c>
      <c r="AK9036" s="3">
        <v>1</v>
      </c>
      <c r="AL9036" s="3">
        <v>0</v>
      </c>
    </row>
    <row r="9037" spans="31:38" x14ac:dyDescent="0.25">
      <c r="AE9037" s="3" t="str">
        <f t="shared" si="219"/>
        <v>RAG_572_174_1_202425</v>
      </c>
      <c r="AF9037" s="3">
        <v>202425</v>
      </c>
      <c r="AG9037" s="3" t="s">
        <v>384</v>
      </c>
      <c r="AH9037" s="3">
        <v>572</v>
      </c>
      <c r="AI9037" s="3">
        <v>174</v>
      </c>
      <c r="AJ9037" s="3" t="s">
        <v>4076</v>
      </c>
      <c r="AK9037" s="3">
        <v>1</v>
      </c>
      <c r="AL9037" s="3">
        <v>0</v>
      </c>
    </row>
    <row r="9038" spans="31:38" x14ac:dyDescent="0.25">
      <c r="AE9038" s="3" t="str">
        <f t="shared" si="219"/>
        <v>RAG_512_174_1_202425</v>
      </c>
      <c r="AF9038" s="3">
        <v>202425</v>
      </c>
      <c r="AG9038" s="3" t="s">
        <v>384</v>
      </c>
      <c r="AH9038" s="3">
        <v>512</v>
      </c>
      <c r="AI9038" s="3">
        <v>174</v>
      </c>
      <c r="AJ9038" s="3" t="s">
        <v>4076</v>
      </c>
      <c r="AK9038" s="3">
        <v>1</v>
      </c>
      <c r="AL9038" s="3">
        <v>-1751</v>
      </c>
    </row>
    <row r="9039" spans="31:38" x14ac:dyDescent="0.25">
      <c r="AE9039" s="3" t="str">
        <f t="shared" si="219"/>
        <v>RAG_576_174_1_202425</v>
      </c>
      <c r="AF9039" s="3">
        <v>202425</v>
      </c>
      <c r="AG9039" s="3" t="s">
        <v>384</v>
      </c>
      <c r="AH9039" s="3">
        <v>576</v>
      </c>
      <c r="AI9039" s="3">
        <v>174</v>
      </c>
      <c r="AJ9039" s="3" t="s">
        <v>4076</v>
      </c>
      <c r="AK9039" s="3">
        <v>1</v>
      </c>
      <c r="AL9039" s="3">
        <v>0</v>
      </c>
    </row>
    <row r="9040" spans="31:38" x14ac:dyDescent="0.25">
      <c r="AE9040" s="3" t="str">
        <f t="shared" si="219"/>
        <v>RAG_584_174_1_202425</v>
      </c>
      <c r="AF9040" s="3">
        <v>202425</v>
      </c>
      <c r="AG9040" s="3" t="s">
        <v>384</v>
      </c>
      <c r="AH9040" s="3">
        <v>584</v>
      </c>
      <c r="AI9040" s="3">
        <v>174</v>
      </c>
      <c r="AJ9040" s="3" t="s">
        <v>4076</v>
      </c>
      <c r="AK9040" s="3">
        <v>1</v>
      </c>
      <c r="AL9040" s="3">
        <v>0</v>
      </c>
    </row>
    <row r="9041" spans="31:38" x14ac:dyDescent="0.25">
      <c r="AE9041" s="3" t="str">
        <f t="shared" si="219"/>
        <v>RAG_544_174_1_202425</v>
      </c>
      <c r="AF9041" s="3">
        <v>202425</v>
      </c>
      <c r="AG9041" s="3" t="s">
        <v>384</v>
      </c>
      <c r="AH9041" s="3">
        <v>544</v>
      </c>
      <c r="AI9041" s="3">
        <v>174</v>
      </c>
      <c r="AJ9041" s="3" t="s">
        <v>4076</v>
      </c>
      <c r="AK9041" s="3">
        <v>1</v>
      </c>
      <c r="AL9041" s="3">
        <v>-3787.2350000000001</v>
      </c>
    </row>
    <row r="9042" spans="31:38" x14ac:dyDescent="0.25">
      <c r="AE9042" s="3" t="str">
        <f t="shared" si="219"/>
        <v>RAG_542_174_1_202425</v>
      </c>
      <c r="AF9042" s="3">
        <v>202425</v>
      </c>
      <c r="AG9042" s="3" t="s">
        <v>384</v>
      </c>
      <c r="AH9042" s="3">
        <v>542</v>
      </c>
      <c r="AI9042" s="3">
        <v>174</v>
      </c>
      <c r="AJ9042" s="3" t="s">
        <v>4076</v>
      </c>
      <c r="AK9042" s="3">
        <v>1</v>
      </c>
      <c r="AL9042" s="3">
        <v>-1366.1759999999999</v>
      </c>
    </row>
    <row r="9043" spans="31:38" x14ac:dyDescent="0.25">
      <c r="AE9043" s="3" t="str">
        <f t="shared" si="219"/>
        <v>RAG_574_174_1_202425</v>
      </c>
      <c r="AF9043" s="3">
        <v>202425</v>
      </c>
      <c r="AG9043" s="3" t="s">
        <v>384</v>
      </c>
      <c r="AH9043" s="3">
        <v>574</v>
      </c>
      <c r="AI9043" s="3">
        <v>174</v>
      </c>
      <c r="AJ9043" s="3" t="s">
        <v>4076</v>
      </c>
      <c r="AK9043" s="3">
        <v>1</v>
      </c>
      <c r="AL9043" s="3">
        <v>0</v>
      </c>
    </row>
    <row r="9044" spans="31:38" x14ac:dyDescent="0.25">
      <c r="AE9044" s="3" t="str">
        <f t="shared" si="219"/>
        <v>RAG_524_174_1_202425</v>
      </c>
      <c r="AF9044" s="3">
        <v>202425</v>
      </c>
      <c r="AG9044" s="3" t="s">
        <v>384</v>
      </c>
      <c r="AH9044" s="3">
        <v>524</v>
      </c>
      <c r="AI9044" s="3">
        <v>174</v>
      </c>
      <c r="AJ9044" s="3" t="s">
        <v>4076</v>
      </c>
      <c r="AK9044" s="3">
        <v>1</v>
      </c>
      <c r="AL9044" s="3">
        <v>-15</v>
      </c>
    </row>
    <row r="9045" spans="31:38" x14ac:dyDescent="0.25">
      <c r="AE9045" s="3" t="str">
        <f t="shared" si="219"/>
        <v>RAG_545_174_1_202425</v>
      </c>
      <c r="AF9045" s="3">
        <v>202425</v>
      </c>
      <c r="AG9045" s="3" t="s">
        <v>384</v>
      </c>
      <c r="AH9045" s="3">
        <v>545</v>
      </c>
      <c r="AI9045" s="3">
        <v>174</v>
      </c>
      <c r="AJ9045" s="3" t="s">
        <v>4076</v>
      </c>
      <c r="AK9045" s="3">
        <v>1</v>
      </c>
      <c r="AL9045" s="3">
        <v>0</v>
      </c>
    </row>
    <row r="9046" spans="31:38" x14ac:dyDescent="0.25">
      <c r="AE9046" s="3" t="str">
        <f t="shared" si="219"/>
        <v>RAG_586_174_1_202425</v>
      </c>
      <c r="AF9046" s="3">
        <v>202425</v>
      </c>
      <c r="AG9046" s="3" t="s">
        <v>384</v>
      </c>
      <c r="AH9046" s="3">
        <v>586</v>
      </c>
      <c r="AI9046" s="3">
        <v>174</v>
      </c>
      <c r="AJ9046" s="3" t="s">
        <v>4076</v>
      </c>
      <c r="AK9046" s="3">
        <v>1</v>
      </c>
      <c r="AL9046" s="3">
        <v>0</v>
      </c>
    </row>
    <row r="9047" spans="31:38" x14ac:dyDescent="0.25">
      <c r="AE9047" s="3" t="str">
        <f t="shared" si="219"/>
        <v>RAG_516_174_1_202425</v>
      </c>
      <c r="AF9047" s="3">
        <v>202425</v>
      </c>
      <c r="AG9047" s="3" t="s">
        <v>384</v>
      </c>
      <c r="AH9047" s="3">
        <v>516</v>
      </c>
      <c r="AI9047" s="3">
        <v>174</v>
      </c>
      <c r="AJ9047" s="3" t="s">
        <v>4076</v>
      </c>
      <c r="AK9047" s="3">
        <v>1</v>
      </c>
      <c r="AL9047" s="3">
        <v>-2489.4140000000002</v>
      </c>
    </row>
    <row r="9048" spans="31:38" x14ac:dyDescent="0.25">
      <c r="AE9048" s="3" t="str">
        <f t="shared" si="219"/>
        <v>RAG_518_174_1_202425</v>
      </c>
      <c r="AF9048" s="3">
        <v>202425</v>
      </c>
      <c r="AG9048" s="3" t="s">
        <v>384</v>
      </c>
      <c r="AH9048" s="3">
        <v>518</v>
      </c>
      <c r="AI9048" s="3">
        <v>174</v>
      </c>
      <c r="AJ9048" s="3" t="s">
        <v>4076</v>
      </c>
      <c r="AK9048" s="3">
        <v>1</v>
      </c>
      <c r="AL9048" s="3">
        <v>0</v>
      </c>
    </row>
    <row r="9049" spans="31:38" x14ac:dyDescent="0.25">
      <c r="AE9049" s="3" t="str">
        <f t="shared" si="219"/>
        <v>RAG_522_174_1_202425</v>
      </c>
      <c r="AF9049" s="3">
        <v>202425</v>
      </c>
      <c r="AG9049" s="3" t="s">
        <v>384</v>
      </c>
      <c r="AH9049" s="3">
        <v>522</v>
      </c>
      <c r="AI9049" s="3">
        <v>174</v>
      </c>
      <c r="AJ9049" s="3" t="s">
        <v>4076</v>
      </c>
      <c r="AK9049" s="3">
        <v>1</v>
      </c>
      <c r="AL9049" s="3">
        <v>0</v>
      </c>
    </row>
    <row r="9050" spans="31:38" x14ac:dyDescent="0.25">
      <c r="AE9050" s="3" t="str">
        <f t="shared" si="219"/>
        <v>RAG_514_174_1_202425</v>
      </c>
      <c r="AF9050" s="3">
        <v>202425</v>
      </c>
      <c r="AG9050" s="3" t="s">
        <v>384</v>
      </c>
      <c r="AH9050" s="3">
        <v>514</v>
      </c>
      <c r="AI9050" s="3">
        <v>174</v>
      </c>
      <c r="AJ9050" s="3" t="s">
        <v>4076</v>
      </c>
      <c r="AK9050" s="3">
        <v>1</v>
      </c>
      <c r="AL9050" s="3">
        <v>-3576</v>
      </c>
    </row>
    <row r="9051" spans="31:38" x14ac:dyDescent="0.25">
      <c r="AE9051" s="3" t="str">
        <f t="shared" si="219"/>
        <v>RAG_526_174_1_202425</v>
      </c>
      <c r="AF9051" s="3">
        <v>202425</v>
      </c>
      <c r="AG9051" s="3" t="s">
        <v>384</v>
      </c>
      <c r="AH9051" s="3">
        <v>526</v>
      </c>
      <c r="AI9051" s="3">
        <v>174</v>
      </c>
      <c r="AJ9051" s="3" t="s">
        <v>4076</v>
      </c>
      <c r="AK9051" s="3">
        <v>1</v>
      </c>
      <c r="AL9051" s="3">
        <v>-2067.0450000000001</v>
      </c>
    </row>
    <row r="9052" spans="31:38" x14ac:dyDescent="0.25">
      <c r="AE9052" s="3" t="str">
        <f t="shared" si="219"/>
        <v>RAG_528_174_1_202425</v>
      </c>
      <c r="AF9052" s="3">
        <v>202425</v>
      </c>
      <c r="AG9052" s="3" t="s">
        <v>384</v>
      </c>
      <c r="AH9052" s="3">
        <v>528</v>
      </c>
      <c r="AI9052" s="3">
        <v>174</v>
      </c>
      <c r="AJ9052" s="3" t="s">
        <v>4076</v>
      </c>
      <c r="AK9052" s="3">
        <v>1</v>
      </c>
      <c r="AL9052" s="3">
        <v>0</v>
      </c>
    </row>
    <row r="9053" spans="31:38" x14ac:dyDescent="0.25">
      <c r="AE9053" s="3" t="str">
        <f t="shared" si="219"/>
        <v>RAG_530_174_1_202425</v>
      </c>
      <c r="AF9053" s="3">
        <v>202425</v>
      </c>
      <c r="AG9053" s="3" t="s">
        <v>384</v>
      </c>
      <c r="AH9053" s="3">
        <v>530</v>
      </c>
      <c r="AI9053" s="3">
        <v>174</v>
      </c>
      <c r="AJ9053" s="3" t="s">
        <v>4076</v>
      </c>
      <c r="AK9053" s="3">
        <v>1</v>
      </c>
      <c r="AL9053" s="3">
        <v>0</v>
      </c>
    </row>
    <row r="9054" spans="31:38" x14ac:dyDescent="0.25">
      <c r="AE9054" s="3" t="str">
        <f t="shared" si="219"/>
        <v>RAG_532_174_1_202425</v>
      </c>
      <c r="AF9054" s="3">
        <v>202425</v>
      </c>
      <c r="AG9054" s="3" t="s">
        <v>384</v>
      </c>
      <c r="AH9054" s="3">
        <v>532</v>
      </c>
      <c r="AI9054" s="3">
        <v>174</v>
      </c>
      <c r="AJ9054" s="3" t="s">
        <v>4076</v>
      </c>
      <c r="AK9054" s="3">
        <v>1</v>
      </c>
      <c r="AL9054" s="3">
        <v>0</v>
      </c>
    </row>
    <row r="9055" spans="31:38" x14ac:dyDescent="0.25">
      <c r="AE9055" s="3" t="str">
        <f t="shared" si="219"/>
        <v>RAG_534_174_1_202425</v>
      </c>
      <c r="AF9055" s="3">
        <v>202425</v>
      </c>
      <c r="AG9055" s="3" t="s">
        <v>384</v>
      </c>
      <c r="AH9055" s="3">
        <v>534</v>
      </c>
      <c r="AI9055" s="3">
        <v>174</v>
      </c>
      <c r="AJ9055" s="3" t="s">
        <v>4076</v>
      </c>
      <c r="AK9055" s="3">
        <v>1</v>
      </c>
      <c r="AL9055" s="3">
        <v>-2900</v>
      </c>
    </row>
    <row r="9056" spans="31:38" x14ac:dyDescent="0.25">
      <c r="AE9056" s="3" t="str">
        <f t="shared" si="219"/>
        <v>RAG_536_174_1_202425</v>
      </c>
      <c r="AF9056" s="3">
        <v>202425</v>
      </c>
      <c r="AG9056" s="3" t="s">
        <v>384</v>
      </c>
      <c r="AH9056" s="3">
        <v>536</v>
      </c>
      <c r="AI9056" s="3">
        <v>174</v>
      </c>
      <c r="AJ9056" s="3" t="s">
        <v>4076</v>
      </c>
      <c r="AK9056" s="3">
        <v>1</v>
      </c>
      <c r="AL9056" s="3">
        <v>-1866.761</v>
      </c>
    </row>
    <row r="9057" spans="31:38" x14ac:dyDescent="0.25">
      <c r="AE9057" s="3" t="str">
        <f t="shared" si="219"/>
        <v>RAG_538_174_1_202425</v>
      </c>
      <c r="AF9057" s="3">
        <v>202425</v>
      </c>
      <c r="AG9057" s="3" t="s">
        <v>384</v>
      </c>
      <c r="AH9057" s="3">
        <v>538</v>
      </c>
      <c r="AI9057" s="3">
        <v>174</v>
      </c>
      <c r="AJ9057" s="3" t="s">
        <v>4076</v>
      </c>
      <c r="AK9057" s="3">
        <v>1</v>
      </c>
      <c r="AL9057" s="3">
        <v>-4772.3050000000003</v>
      </c>
    </row>
    <row r="9058" spans="31:38" x14ac:dyDescent="0.25">
      <c r="AE9058" s="3" t="str">
        <f t="shared" si="219"/>
        <v>RAG_540_174_1_202425</v>
      </c>
      <c r="AF9058" s="3">
        <v>202425</v>
      </c>
      <c r="AG9058" s="3" t="s">
        <v>384</v>
      </c>
      <c r="AH9058" s="3">
        <v>540</v>
      </c>
      <c r="AI9058" s="3">
        <v>174</v>
      </c>
      <c r="AJ9058" s="3" t="s">
        <v>4076</v>
      </c>
      <c r="AK9058" s="3">
        <v>1</v>
      </c>
      <c r="AL9058" s="3">
        <v>-5764.5550000000003</v>
      </c>
    </row>
    <row r="9059" spans="31:38" x14ac:dyDescent="0.25">
      <c r="AE9059" s="3" t="str">
        <f t="shared" si="219"/>
        <v>RAG_520_174_1_202425</v>
      </c>
      <c r="AF9059" s="3">
        <v>202425</v>
      </c>
      <c r="AG9059" s="3" t="s">
        <v>384</v>
      </c>
      <c r="AH9059" s="3">
        <v>520</v>
      </c>
      <c r="AI9059" s="3">
        <v>174</v>
      </c>
      <c r="AJ9059" s="3" t="s">
        <v>4076</v>
      </c>
      <c r="AK9059" s="3">
        <v>1</v>
      </c>
      <c r="AL9059" s="3">
        <v>0</v>
      </c>
    </row>
    <row r="9060" spans="31:38" x14ac:dyDescent="0.25">
      <c r="AE9060" s="3" t="str">
        <f t="shared" si="219"/>
        <v>RAG_568_174_1_202526</v>
      </c>
      <c r="AF9060" s="3">
        <v>202526</v>
      </c>
      <c r="AG9060" s="3" t="s">
        <v>384</v>
      </c>
      <c r="AH9060" s="3">
        <v>568</v>
      </c>
      <c r="AI9060" s="3">
        <v>174</v>
      </c>
      <c r="AJ9060" s="3" t="s">
        <v>4076</v>
      </c>
      <c r="AK9060" s="3">
        <v>1</v>
      </c>
      <c r="AL9060" s="3">
        <v>0</v>
      </c>
    </row>
    <row r="9061" spans="31:38" x14ac:dyDescent="0.25">
      <c r="AE9061" s="3" t="str">
        <f t="shared" si="219"/>
        <v>RAG_548_174_1_202526</v>
      </c>
      <c r="AF9061" s="3">
        <v>202526</v>
      </c>
      <c r="AG9061" s="3" t="s">
        <v>384</v>
      </c>
      <c r="AH9061" s="3">
        <v>548</v>
      </c>
      <c r="AI9061" s="3">
        <v>174</v>
      </c>
      <c r="AJ9061" s="3" t="s">
        <v>4076</v>
      </c>
      <c r="AK9061" s="3">
        <v>1</v>
      </c>
      <c r="AL9061" s="3">
        <v>-2253.5729999999999</v>
      </c>
    </row>
    <row r="9062" spans="31:38" x14ac:dyDescent="0.25">
      <c r="AE9062" s="3" t="str">
        <f t="shared" si="219"/>
        <v>RAG_550_174_1_202526</v>
      </c>
      <c r="AF9062" s="3">
        <v>202526</v>
      </c>
      <c r="AG9062" s="3" t="s">
        <v>384</v>
      </c>
      <c r="AH9062" s="3">
        <v>550</v>
      </c>
      <c r="AI9062" s="3">
        <v>174</v>
      </c>
      <c r="AJ9062" s="3" t="s">
        <v>4076</v>
      </c>
      <c r="AK9062" s="3">
        <v>1</v>
      </c>
      <c r="AL9062" s="3">
        <v>-619.00800000000004</v>
      </c>
    </row>
    <row r="9063" spans="31:38" x14ac:dyDescent="0.25">
      <c r="AE9063" s="3" t="str">
        <f t="shared" si="219"/>
        <v>RAG_552_174_1_202526</v>
      </c>
      <c r="AF9063" s="3">
        <v>202526</v>
      </c>
      <c r="AG9063" s="3" t="s">
        <v>384</v>
      </c>
      <c r="AH9063" s="3">
        <v>552</v>
      </c>
      <c r="AI9063" s="3">
        <v>174</v>
      </c>
      <c r="AJ9063" s="3" t="s">
        <v>4076</v>
      </c>
      <c r="AK9063" s="3">
        <v>1</v>
      </c>
      <c r="AL9063" s="3">
        <v>-8470</v>
      </c>
    </row>
    <row r="9064" spans="31:38" x14ac:dyDescent="0.25">
      <c r="AE9064" s="3" t="str">
        <f t="shared" si="219"/>
        <v>RAG_562_174_1_202526</v>
      </c>
      <c r="AF9064" s="3">
        <v>202526</v>
      </c>
      <c r="AG9064" s="3" t="s">
        <v>384</v>
      </c>
      <c r="AH9064" s="3">
        <v>562</v>
      </c>
      <c r="AI9064" s="3">
        <v>174</v>
      </c>
      <c r="AJ9064" s="3" t="s">
        <v>4076</v>
      </c>
      <c r="AK9064" s="3">
        <v>1</v>
      </c>
      <c r="AL9064" s="3">
        <v>0</v>
      </c>
    </row>
    <row r="9065" spans="31:38" x14ac:dyDescent="0.25">
      <c r="AE9065" s="3" t="str">
        <f t="shared" si="219"/>
        <v>RAG_564_174_1_202526</v>
      </c>
      <c r="AF9065" s="3">
        <v>202526</v>
      </c>
      <c r="AG9065" s="3" t="s">
        <v>384</v>
      </c>
      <c r="AH9065" s="3">
        <v>564</v>
      </c>
      <c r="AI9065" s="3">
        <v>174</v>
      </c>
      <c r="AJ9065" s="3" t="s">
        <v>4076</v>
      </c>
      <c r="AK9065" s="3">
        <v>1</v>
      </c>
      <c r="AL9065" s="3">
        <v>0</v>
      </c>
    </row>
    <row r="9066" spans="31:38" x14ac:dyDescent="0.25">
      <c r="AE9066" s="3" t="str">
        <f t="shared" si="219"/>
        <v>RAG_566_174_1_202526</v>
      </c>
      <c r="AF9066" s="3">
        <v>202526</v>
      </c>
      <c r="AG9066" s="3" t="s">
        <v>384</v>
      </c>
      <c r="AH9066" s="3">
        <v>566</v>
      </c>
      <c r="AI9066" s="3">
        <v>174</v>
      </c>
      <c r="AJ9066" s="3" t="s">
        <v>4076</v>
      </c>
      <c r="AK9066" s="3">
        <v>1</v>
      </c>
      <c r="AL9066" s="3">
        <v>0</v>
      </c>
    </row>
    <row r="9067" spans="31:38" x14ac:dyDescent="0.25">
      <c r="AE9067" s="3" t="str">
        <f t="shared" si="219"/>
        <v>RAG_572_174_1_202526</v>
      </c>
      <c r="AF9067" s="3">
        <v>202526</v>
      </c>
      <c r="AG9067" s="3" t="s">
        <v>384</v>
      </c>
      <c r="AH9067" s="3">
        <v>572</v>
      </c>
      <c r="AI9067" s="3">
        <v>174</v>
      </c>
      <c r="AJ9067" s="3" t="s">
        <v>4076</v>
      </c>
      <c r="AK9067" s="3">
        <v>1</v>
      </c>
      <c r="AL9067" s="3">
        <v>0</v>
      </c>
    </row>
    <row r="9068" spans="31:38" x14ac:dyDescent="0.25">
      <c r="AE9068" s="3" t="str">
        <f t="shared" si="219"/>
        <v>RAG_574_174_1_202526</v>
      </c>
      <c r="AF9068" s="3">
        <v>202526</v>
      </c>
      <c r="AG9068" s="3" t="s">
        <v>384</v>
      </c>
      <c r="AH9068" s="3">
        <v>574</v>
      </c>
      <c r="AI9068" s="3">
        <v>174</v>
      </c>
      <c r="AJ9068" s="3" t="s">
        <v>4076</v>
      </c>
      <c r="AK9068" s="3">
        <v>1</v>
      </c>
      <c r="AL9068" s="3">
        <v>0</v>
      </c>
    </row>
    <row r="9069" spans="31:38" x14ac:dyDescent="0.25">
      <c r="AE9069" s="3" t="str">
        <f t="shared" si="219"/>
        <v>RAG_576_174_1_202526</v>
      </c>
      <c r="AF9069" s="3">
        <v>202526</v>
      </c>
      <c r="AG9069" s="3" t="s">
        <v>384</v>
      </c>
      <c r="AH9069" s="3">
        <v>576</v>
      </c>
      <c r="AI9069" s="3">
        <v>174</v>
      </c>
      <c r="AJ9069" s="3" t="s">
        <v>4076</v>
      </c>
      <c r="AK9069" s="3">
        <v>1</v>
      </c>
      <c r="AL9069" s="3">
        <v>0</v>
      </c>
    </row>
    <row r="9070" spans="31:38" x14ac:dyDescent="0.25">
      <c r="AE9070" s="3" t="str">
        <f t="shared" si="219"/>
        <v>RAG_582_174_1_202526</v>
      </c>
      <c r="AF9070" s="3">
        <v>202526</v>
      </c>
      <c r="AG9070" s="3" t="s">
        <v>384</v>
      </c>
      <c r="AH9070" s="3">
        <v>582</v>
      </c>
      <c r="AI9070" s="3">
        <v>174</v>
      </c>
      <c r="AJ9070" s="3" t="s">
        <v>4076</v>
      </c>
      <c r="AK9070" s="3">
        <v>1</v>
      </c>
      <c r="AL9070" s="3">
        <v>0</v>
      </c>
    </row>
    <row r="9071" spans="31:38" x14ac:dyDescent="0.25">
      <c r="AE9071" s="3" t="str">
        <f t="shared" si="219"/>
        <v>RAG_545_174_1_202526</v>
      </c>
      <c r="AF9071" s="3">
        <v>202526</v>
      </c>
      <c r="AG9071" s="3" t="s">
        <v>384</v>
      </c>
      <c r="AH9071" s="3">
        <v>545</v>
      </c>
      <c r="AI9071" s="3">
        <v>174</v>
      </c>
      <c r="AJ9071" s="3" t="s">
        <v>4076</v>
      </c>
      <c r="AK9071" s="3">
        <v>1</v>
      </c>
      <c r="AL9071" s="3">
        <v>0</v>
      </c>
    </row>
    <row r="9072" spans="31:38" x14ac:dyDescent="0.25">
      <c r="AE9072" s="3" t="str">
        <f t="shared" si="219"/>
        <v>RAG_586_174_1_202526</v>
      </c>
      <c r="AF9072" s="3">
        <v>202526</v>
      </c>
      <c r="AG9072" s="3" t="s">
        <v>384</v>
      </c>
      <c r="AH9072" s="3">
        <v>586</v>
      </c>
      <c r="AI9072" s="3">
        <v>174</v>
      </c>
      <c r="AJ9072" s="3" t="s">
        <v>4076</v>
      </c>
      <c r="AK9072" s="3">
        <v>1</v>
      </c>
      <c r="AL9072" s="3">
        <v>0</v>
      </c>
    </row>
    <row r="9073" spans="31:38" x14ac:dyDescent="0.25">
      <c r="AE9073" s="3" t="str">
        <f t="shared" si="219"/>
        <v>RAG_544_174_1_202526</v>
      </c>
      <c r="AF9073" s="3">
        <v>202526</v>
      </c>
      <c r="AG9073" s="3" t="s">
        <v>384</v>
      </c>
      <c r="AH9073" s="3">
        <v>544</v>
      </c>
      <c r="AI9073" s="3">
        <v>174</v>
      </c>
      <c r="AJ9073" s="3" t="s">
        <v>4076</v>
      </c>
      <c r="AK9073" s="3">
        <v>1</v>
      </c>
      <c r="AL9073" s="3">
        <v>-3913.8989999999999</v>
      </c>
    </row>
    <row r="9074" spans="31:38" x14ac:dyDescent="0.25">
      <c r="AE9074" s="3" t="str">
        <f t="shared" si="219"/>
        <v>RAG_584_174_1_202526</v>
      </c>
      <c r="AF9074" s="3">
        <v>202526</v>
      </c>
      <c r="AG9074" s="3" t="s">
        <v>384</v>
      </c>
      <c r="AH9074" s="3">
        <v>584</v>
      </c>
      <c r="AI9074" s="3">
        <v>174</v>
      </c>
      <c r="AJ9074" s="3" t="s">
        <v>4076</v>
      </c>
      <c r="AK9074" s="3">
        <v>1</v>
      </c>
      <c r="AL9074" s="3">
        <v>0</v>
      </c>
    </row>
    <row r="9075" spans="31:38" x14ac:dyDescent="0.25">
      <c r="AE9075" s="3" t="str">
        <f t="shared" si="219"/>
        <v>RAG_516_174_1_202526</v>
      </c>
      <c r="AF9075" s="3">
        <v>202526</v>
      </c>
      <c r="AG9075" s="3" t="s">
        <v>384</v>
      </c>
      <c r="AH9075" s="3">
        <v>516</v>
      </c>
      <c r="AI9075" s="3">
        <v>174</v>
      </c>
      <c r="AJ9075" s="3" t="s">
        <v>4076</v>
      </c>
      <c r="AK9075" s="3">
        <v>1</v>
      </c>
      <c r="AL9075" s="3">
        <v>-2426.0610000000001</v>
      </c>
    </row>
    <row r="9076" spans="31:38" x14ac:dyDescent="0.25">
      <c r="AE9076" s="3" t="str">
        <f t="shared" si="219"/>
        <v>RAG_546_174_1_202526</v>
      </c>
      <c r="AF9076" s="3">
        <v>202526</v>
      </c>
      <c r="AG9076" s="3" t="s">
        <v>384</v>
      </c>
      <c r="AH9076" s="3">
        <v>546</v>
      </c>
      <c r="AI9076" s="3">
        <v>174</v>
      </c>
      <c r="AJ9076" s="3" t="s">
        <v>4076</v>
      </c>
      <c r="AK9076" s="3">
        <v>1</v>
      </c>
      <c r="AL9076" s="3">
        <v>-2434.2469999999998</v>
      </c>
    </row>
    <row r="9077" spans="31:38" x14ac:dyDescent="0.25">
      <c r="AE9077" s="3" t="str">
        <f t="shared" si="219"/>
        <v>RAG_514_174_1_202526</v>
      </c>
      <c r="AF9077" s="3">
        <v>202526</v>
      </c>
      <c r="AG9077" s="3" t="s">
        <v>384</v>
      </c>
      <c r="AH9077" s="3">
        <v>514</v>
      </c>
      <c r="AI9077" s="3">
        <v>174</v>
      </c>
      <c r="AJ9077" s="3" t="s">
        <v>4076</v>
      </c>
      <c r="AK9077" s="3">
        <v>1</v>
      </c>
      <c r="AL9077" s="3">
        <v>-3539</v>
      </c>
    </row>
    <row r="9078" spans="31:38" x14ac:dyDescent="0.25">
      <c r="AE9078" s="3" t="str">
        <f t="shared" si="219"/>
        <v>RAG_542_174_1_202526</v>
      </c>
      <c r="AF9078" s="3">
        <v>202526</v>
      </c>
      <c r="AG9078" s="3" t="s">
        <v>384</v>
      </c>
      <c r="AH9078" s="3">
        <v>542</v>
      </c>
      <c r="AI9078" s="3">
        <v>174</v>
      </c>
      <c r="AJ9078" s="3" t="s">
        <v>4076</v>
      </c>
      <c r="AK9078" s="3">
        <v>1</v>
      </c>
      <c r="AL9078" s="3">
        <v>-1552</v>
      </c>
    </row>
    <row r="9079" spans="31:38" x14ac:dyDescent="0.25">
      <c r="AE9079" s="3" t="str">
        <f t="shared" si="219"/>
        <v>RAG_518_174_1_202526</v>
      </c>
      <c r="AF9079" s="3">
        <v>202526</v>
      </c>
      <c r="AG9079" s="3" t="s">
        <v>384</v>
      </c>
      <c r="AH9079" s="3">
        <v>518</v>
      </c>
      <c r="AI9079" s="3">
        <v>174</v>
      </c>
      <c r="AJ9079" s="3" t="s">
        <v>4076</v>
      </c>
      <c r="AK9079" s="3">
        <v>1</v>
      </c>
      <c r="AL9079" s="3">
        <v>0</v>
      </c>
    </row>
    <row r="9080" spans="31:38" x14ac:dyDescent="0.25">
      <c r="AE9080" s="3" t="str">
        <f t="shared" si="219"/>
        <v>RAG_520_174_1_202526</v>
      </c>
      <c r="AF9080" s="3">
        <v>202526</v>
      </c>
      <c r="AG9080" s="3" t="s">
        <v>384</v>
      </c>
      <c r="AH9080" s="3">
        <v>520</v>
      </c>
      <c r="AI9080" s="3">
        <v>174</v>
      </c>
      <c r="AJ9080" s="3" t="s">
        <v>4076</v>
      </c>
      <c r="AK9080" s="3">
        <v>1</v>
      </c>
      <c r="AL9080" s="3">
        <v>-4020.52</v>
      </c>
    </row>
    <row r="9081" spans="31:38" x14ac:dyDescent="0.25">
      <c r="AE9081" s="3" t="str">
        <f t="shared" si="219"/>
        <v>RAG_522_174_1_202526</v>
      </c>
      <c r="AF9081" s="3">
        <v>202526</v>
      </c>
      <c r="AG9081" s="3" t="s">
        <v>384</v>
      </c>
      <c r="AH9081" s="3">
        <v>522</v>
      </c>
      <c r="AI9081" s="3">
        <v>174</v>
      </c>
      <c r="AJ9081" s="3" t="s">
        <v>4076</v>
      </c>
      <c r="AK9081" s="3">
        <v>1</v>
      </c>
      <c r="AL9081" s="3">
        <v>-1970.202</v>
      </c>
    </row>
    <row r="9082" spans="31:38" x14ac:dyDescent="0.25">
      <c r="AE9082" s="3" t="str">
        <f t="shared" si="219"/>
        <v>RAG_524_174_1_202526</v>
      </c>
      <c r="AF9082" s="3">
        <v>202526</v>
      </c>
      <c r="AG9082" s="3" t="s">
        <v>384</v>
      </c>
      <c r="AH9082" s="3">
        <v>524</v>
      </c>
      <c r="AI9082" s="3">
        <v>174</v>
      </c>
      <c r="AJ9082" s="3" t="s">
        <v>4076</v>
      </c>
      <c r="AK9082" s="3">
        <v>1</v>
      </c>
      <c r="AL9082" s="3">
        <v>-3450.18</v>
      </c>
    </row>
    <row r="9083" spans="31:38" x14ac:dyDescent="0.25">
      <c r="AE9083" s="3" t="str">
        <f t="shared" si="219"/>
        <v>RAG_526_174_1_202526</v>
      </c>
      <c r="AF9083" s="3">
        <v>202526</v>
      </c>
      <c r="AG9083" s="3" t="s">
        <v>384</v>
      </c>
      <c r="AH9083" s="3">
        <v>526</v>
      </c>
      <c r="AI9083" s="3">
        <v>174</v>
      </c>
      <c r="AJ9083" s="3" t="s">
        <v>4076</v>
      </c>
      <c r="AK9083" s="3">
        <v>1</v>
      </c>
      <c r="AL9083" s="3">
        <v>-1674.0060000000001</v>
      </c>
    </row>
    <row r="9084" spans="31:38" x14ac:dyDescent="0.25">
      <c r="AE9084" s="3" t="str">
        <f t="shared" si="219"/>
        <v>RAG_540_174_1_202526</v>
      </c>
      <c r="AF9084" s="3">
        <v>202526</v>
      </c>
      <c r="AG9084" s="3" t="s">
        <v>384</v>
      </c>
      <c r="AH9084" s="3">
        <v>540</v>
      </c>
      <c r="AI9084" s="3">
        <v>174</v>
      </c>
      <c r="AJ9084" s="3" t="s">
        <v>4076</v>
      </c>
      <c r="AK9084" s="3">
        <v>1</v>
      </c>
      <c r="AL9084" s="3">
        <v>-6161.3869999999997</v>
      </c>
    </row>
    <row r="9085" spans="31:38" x14ac:dyDescent="0.25">
      <c r="AE9085" s="3" t="str">
        <f t="shared" si="219"/>
        <v>RAG_530_174_1_202526</v>
      </c>
      <c r="AF9085" s="3">
        <v>202526</v>
      </c>
      <c r="AG9085" s="3" t="s">
        <v>384</v>
      </c>
      <c r="AH9085" s="3">
        <v>530</v>
      </c>
      <c r="AI9085" s="3">
        <v>174</v>
      </c>
      <c r="AJ9085" s="3" t="s">
        <v>4076</v>
      </c>
      <c r="AK9085" s="3">
        <v>1</v>
      </c>
      <c r="AL9085" s="3">
        <v>-5082.51</v>
      </c>
    </row>
    <row r="9086" spans="31:38" x14ac:dyDescent="0.25">
      <c r="AE9086" s="3" t="str">
        <f t="shared" si="219"/>
        <v>RAG_532_174_1_202526</v>
      </c>
      <c r="AF9086" s="3">
        <v>202526</v>
      </c>
      <c r="AG9086" s="3" t="s">
        <v>384</v>
      </c>
      <c r="AH9086" s="3">
        <v>532</v>
      </c>
      <c r="AI9086" s="3">
        <v>174</v>
      </c>
      <c r="AJ9086" s="3" t="s">
        <v>4076</v>
      </c>
      <c r="AK9086" s="3">
        <v>1</v>
      </c>
      <c r="AL9086" s="3">
        <v>-4439</v>
      </c>
    </row>
    <row r="9087" spans="31:38" x14ac:dyDescent="0.25">
      <c r="AE9087" s="3" t="str">
        <f t="shared" si="219"/>
        <v>RAG_534_174_1_202526</v>
      </c>
      <c r="AF9087" s="3">
        <v>202526</v>
      </c>
      <c r="AG9087" s="3" t="s">
        <v>384</v>
      </c>
      <c r="AH9087" s="3">
        <v>534</v>
      </c>
      <c r="AI9087" s="3">
        <v>174</v>
      </c>
      <c r="AJ9087" s="3" t="s">
        <v>4076</v>
      </c>
      <c r="AK9087" s="3">
        <v>1</v>
      </c>
      <c r="AL9087" s="3">
        <v>-2900</v>
      </c>
    </row>
    <row r="9088" spans="31:38" x14ac:dyDescent="0.25">
      <c r="AE9088" s="3" t="str">
        <f t="shared" si="219"/>
        <v>RAG_536_174_1_202526</v>
      </c>
      <c r="AF9088" s="3">
        <v>202526</v>
      </c>
      <c r="AG9088" s="3" t="s">
        <v>384</v>
      </c>
      <c r="AH9088" s="3">
        <v>536</v>
      </c>
      <c r="AI9088" s="3">
        <v>174</v>
      </c>
      <c r="AJ9088" s="3" t="s">
        <v>4076</v>
      </c>
      <c r="AK9088" s="3">
        <v>1</v>
      </c>
      <c r="AL9088" s="3">
        <v>-3705.4360000000001</v>
      </c>
    </row>
    <row r="9089" spans="31:38" x14ac:dyDescent="0.25">
      <c r="AE9089" s="3" t="str">
        <f t="shared" si="219"/>
        <v>RAG_538_174_1_202526</v>
      </c>
      <c r="AF9089" s="3">
        <v>202526</v>
      </c>
      <c r="AG9089" s="3" t="s">
        <v>384</v>
      </c>
      <c r="AH9089" s="3">
        <v>538</v>
      </c>
      <c r="AI9089" s="3">
        <v>174</v>
      </c>
      <c r="AJ9089" s="3" t="s">
        <v>4076</v>
      </c>
      <c r="AK9089" s="3">
        <v>1</v>
      </c>
      <c r="AL9089" s="3">
        <v>-4702.4380000000001</v>
      </c>
    </row>
    <row r="9090" spans="31:38" x14ac:dyDescent="0.25">
      <c r="AE9090" s="3" t="str">
        <f t="shared" si="219"/>
        <v>RAG_512_174_1_202526</v>
      </c>
      <c r="AF9090" s="3">
        <v>202526</v>
      </c>
      <c r="AG9090" s="3" t="s">
        <v>384</v>
      </c>
      <c r="AH9090" s="3">
        <v>512</v>
      </c>
      <c r="AI9090" s="3">
        <v>174</v>
      </c>
      <c r="AJ9090" s="3" t="s">
        <v>4076</v>
      </c>
      <c r="AK9090" s="3">
        <v>1</v>
      </c>
      <c r="AL9090" s="3">
        <v>-1706</v>
      </c>
    </row>
    <row r="9091" spans="31:38" x14ac:dyDescent="0.25">
      <c r="AE9091" s="3" t="str">
        <f t="shared" si="219"/>
        <v>RAG_528_174_1_202526</v>
      </c>
      <c r="AF9091" s="3">
        <v>202526</v>
      </c>
      <c r="AG9091" s="3" t="s">
        <v>384</v>
      </c>
      <c r="AH9091" s="3">
        <v>528</v>
      </c>
      <c r="AI9091" s="3">
        <v>174</v>
      </c>
      <c r="AJ9091" s="3" t="s">
        <v>4076</v>
      </c>
      <c r="AK9091" s="3">
        <v>1</v>
      </c>
      <c r="AL9091" s="3">
        <v>0</v>
      </c>
    </row>
    <row r="9092" spans="31:38" x14ac:dyDescent="0.25">
      <c r="AE9092" s="3" t="str">
        <f t="shared" ref="AE9092:AE9155" si="220">AG9092&amp;"_"&amp;AH9092&amp;"_"&amp;AI9092&amp;"_"&amp;AK9092&amp;"_"&amp;AF9092</f>
        <v>RAG_564_175_1_202526</v>
      </c>
      <c r="AF9092" s="3">
        <v>202526</v>
      </c>
      <c r="AG9092" s="3" t="s">
        <v>384</v>
      </c>
      <c r="AH9092" s="3">
        <v>564</v>
      </c>
      <c r="AI9092" s="3">
        <v>175</v>
      </c>
      <c r="AJ9092" s="3" t="s">
        <v>4094</v>
      </c>
      <c r="AK9092" s="3">
        <v>1</v>
      </c>
      <c r="AL9092" s="3">
        <v>0</v>
      </c>
    </row>
    <row r="9093" spans="31:38" x14ac:dyDescent="0.25">
      <c r="AE9093" s="3" t="str">
        <f t="shared" si="220"/>
        <v>RAG_562_175_1_202526</v>
      </c>
      <c r="AF9093" s="3">
        <v>202526</v>
      </c>
      <c r="AG9093" s="3" t="s">
        <v>384</v>
      </c>
      <c r="AH9093" s="3">
        <v>562</v>
      </c>
      <c r="AI9093" s="3">
        <v>175</v>
      </c>
      <c r="AJ9093" s="3" t="s">
        <v>4094</v>
      </c>
      <c r="AK9093" s="3">
        <v>1</v>
      </c>
      <c r="AL9093" s="3">
        <v>0</v>
      </c>
    </row>
    <row r="9094" spans="31:38" x14ac:dyDescent="0.25">
      <c r="AE9094" s="3" t="str">
        <f t="shared" si="220"/>
        <v>RAG_552_175_1_202526</v>
      </c>
      <c r="AF9094" s="3">
        <v>202526</v>
      </c>
      <c r="AG9094" s="3" t="s">
        <v>384</v>
      </c>
      <c r="AH9094" s="3">
        <v>552</v>
      </c>
      <c r="AI9094" s="3">
        <v>175</v>
      </c>
      <c r="AJ9094" s="3" t="s">
        <v>4094</v>
      </c>
      <c r="AK9094" s="3">
        <v>1</v>
      </c>
      <c r="AL9094" s="3">
        <v>0</v>
      </c>
    </row>
    <row r="9095" spans="31:38" x14ac:dyDescent="0.25">
      <c r="AE9095" s="3" t="str">
        <f t="shared" si="220"/>
        <v>RAG_566_175_1_202526</v>
      </c>
      <c r="AF9095" s="3">
        <v>202526</v>
      </c>
      <c r="AG9095" s="3" t="s">
        <v>384</v>
      </c>
      <c r="AH9095" s="3">
        <v>566</v>
      </c>
      <c r="AI9095" s="3">
        <v>175</v>
      </c>
      <c r="AJ9095" s="3" t="s">
        <v>4094</v>
      </c>
      <c r="AK9095" s="3">
        <v>1</v>
      </c>
      <c r="AL9095" s="3">
        <v>0</v>
      </c>
    </row>
    <row r="9096" spans="31:38" x14ac:dyDescent="0.25">
      <c r="AE9096" s="3" t="str">
        <f t="shared" si="220"/>
        <v>RAG_548_175_1_202526</v>
      </c>
      <c r="AF9096" s="3">
        <v>202526</v>
      </c>
      <c r="AG9096" s="3" t="s">
        <v>384</v>
      </c>
      <c r="AH9096" s="3">
        <v>548</v>
      </c>
      <c r="AI9096" s="3">
        <v>175</v>
      </c>
      <c r="AJ9096" s="3" t="s">
        <v>4094</v>
      </c>
      <c r="AK9096" s="3">
        <v>1</v>
      </c>
      <c r="AL9096" s="3">
        <v>0</v>
      </c>
    </row>
    <row r="9097" spans="31:38" x14ac:dyDescent="0.25">
      <c r="AE9097" s="3" t="str">
        <f t="shared" si="220"/>
        <v>RAG_582_175_1_202526</v>
      </c>
      <c r="AF9097" s="3">
        <v>202526</v>
      </c>
      <c r="AG9097" s="3" t="s">
        <v>384</v>
      </c>
      <c r="AH9097" s="3">
        <v>582</v>
      </c>
      <c r="AI9097" s="3">
        <v>175</v>
      </c>
      <c r="AJ9097" s="3" t="s">
        <v>4094</v>
      </c>
      <c r="AK9097" s="3">
        <v>1</v>
      </c>
      <c r="AL9097" s="3">
        <v>0</v>
      </c>
    </row>
    <row r="9098" spans="31:38" x14ac:dyDescent="0.25">
      <c r="AE9098" s="3" t="str">
        <f t="shared" si="220"/>
        <v>RAG_546_175_1_202526</v>
      </c>
      <c r="AF9098" s="3">
        <v>202526</v>
      </c>
      <c r="AG9098" s="3" t="s">
        <v>384</v>
      </c>
      <c r="AH9098" s="3">
        <v>546</v>
      </c>
      <c r="AI9098" s="3">
        <v>175</v>
      </c>
      <c r="AJ9098" s="3" t="s">
        <v>4094</v>
      </c>
      <c r="AK9098" s="3">
        <v>1</v>
      </c>
      <c r="AL9098" s="3">
        <v>0</v>
      </c>
    </row>
    <row r="9099" spans="31:38" x14ac:dyDescent="0.25">
      <c r="AE9099" s="3" t="str">
        <f t="shared" si="220"/>
        <v>RAG_550_175_1_202526</v>
      </c>
      <c r="AF9099" s="3">
        <v>202526</v>
      </c>
      <c r="AG9099" s="3" t="s">
        <v>384</v>
      </c>
      <c r="AH9099" s="3">
        <v>550</v>
      </c>
      <c r="AI9099" s="3">
        <v>175</v>
      </c>
      <c r="AJ9099" s="3" t="s">
        <v>4094</v>
      </c>
      <c r="AK9099" s="3">
        <v>1</v>
      </c>
      <c r="AL9099" s="3">
        <v>0</v>
      </c>
    </row>
    <row r="9100" spans="31:38" x14ac:dyDescent="0.25">
      <c r="AE9100" s="3" t="str">
        <f t="shared" si="220"/>
        <v>RAG_568_175_1_202526</v>
      </c>
      <c r="AF9100" s="3">
        <v>202526</v>
      </c>
      <c r="AG9100" s="3" t="s">
        <v>384</v>
      </c>
      <c r="AH9100" s="3">
        <v>568</v>
      </c>
      <c r="AI9100" s="3">
        <v>175</v>
      </c>
      <c r="AJ9100" s="3" t="s">
        <v>4094</v>
      </c>
      <c r="AK9100" s="3">
        <v>1</v>
      </c>
      <c r="AL9100" s="3">
        <v>0</v>
      </c>
    </row>
    <row r="9101" spans="31:38" x14ac:dyDescent="0.25">
      <c r="AE9101" s="3" t="str">
        <f t="shared" si="220"/>
        <v>RAG_572_175_1_202526</v>
      </c>
      <c r="AF9101" s="3">
        <v>202526</v>
      </c>
      <c r="AG9101" s="3" t="s">
        <v>384</v>
      </c>
      <c r="AH9101" s="3">
        <v>572</v>
      </c>
      <c r="AI9101" s="3">
        <v>175</v>
      </c>
      <c r="AJ9101" s="3" t="s">
        <v>4094</v>
      </c>
      <c r="AK9101" s="3">
        <v>1</v>
      </c>
      <c r="AL9101" s="3">
        <v>0</v>
      </c>
    </row>
    <row r="9102" spans="31:38" x14ac:dyDescent="0.25">
      <c r="AE9102" s="3" t="str">
        <f t="shared" si="220"/>
        <v>RAG_576_175_1_202526</v>
      </c>
      <c r="AF9102" s="3">
        <v>202526</v>
      </c>
      <c r="AG9102" s="3" t="s">
        <v>384</v>
      </c>
      <c r="AH9102" s="3">
        <v>576</v>
      </c>
      <c r="AI9102" s="3">
        <v>175</v>
      </c>
      <c r="AJ9102" s="3" t="s">
        <v>4094</v>
      </c>
      <c r="AK9102" s="3">
        <v>1</v>
      </c>
      <c r="AL9102" s="3">
        <v>0</v>
      </c>
    </row>
    <row r="9103" spans="31:38" x14ac:dyDescent="0.25">
      <c r="AE9103" s="3" t="str">
        <f t="shared" si="220"/>
        <v>RAG_584_175_1_202526</v>
      </c>
      <c r="AF9103" s="3">
        <v>202526</v>
      </c>
      <c r="AG9103" s="3" t="s">
        <v>384</v>
      </c>
      <c r="AH9103" s="3">
        <v>584</v>
      </c>
      <c r="AI9103" s="3">
        <v>175</v>
      </c>
      <c r="AJ9103" s="3" t="s">
        <v>4094</v>
      </c>
      <c r="AK9103" s="3">
        <v>1</v>
      </c>
      <c r="AL9103" s="3">
        <v>0</v>
      </c>
    </row>
    <row r="9104" spans="31:38" x14ac:dyDescent="0.25">
      <c r="AE9104" s="3" t="str">
        <f t="shared" si="220"/>
        <v>RAG_586_175_1_202526</v>
      </c>
      <c r="AF9104" s="3">
        <v>202526</v>
      </c>
      <c r="AG9104" s="3" t="s">
        <v>384</v>
      </c>
      <c r="AH9104" s="3">
        <v>586</v>
      </c>
      <c r="AI9104" s="3">
        <v>175</v>
      </c>
      <c r="AJ9104" s="3" t="s">
        <v>4094</v>
      </c>
      <c r="AK9104" s="3">
        <v>1</v>
      </c>
      <c r="AL9104" s="3">
        <v>0</v>
      </c>
    </row>
    <row r="9105" spans="31:38" x14ac:dyDescent="0.25">
      <c r="AE9105" s="3" t="str">
        <f t="shared" si="220"/>
        <v>RAG_512_175_1_202526</v>
      </c>
      <c r="AF9105" s="3">
        <v>202526</v>
      </c>
      <c r="AG9105" s="3" t="s">
        <v>384</v>
      </c>
      <c r="AH9105" s="3">
        <v>512</v>
      </c>
      <c r="AI9105" s="3">
        <v>175</v>
      </c>
      <c r="AJ9105" s="3" t="s">
        <v>4094</v>
      </c>
      <c r="AK9105" s="3">
        <v>1</v>
      </c>
      <c r="AL9105" s="3">
        <v>0</v>
      </c>
    </row>
    <row r="9106" spans="31:38" x14ac:dyDescent="0.25">
      <c r="AE9106" s="3" t="str">
        <f t="shared" si="220"/>
        <v>RAG_545_175_1_202526</v>
      </c>
      <c r="AF9106" s="3">
        <v>202526</v>
      </c>
      <c r="AG9106" s="3" t="s">
        <v>384</v>
      </c>
      <c r="AH9106" s="3">
        <v>545</v>
      </c>
      <c r="AI9106" s="3">
        <v>175</v>
      </c>
      <c r="AJ9106" s="3" t="s">
        <v>4094</v>
      </c>
      <c r="AK9106" s="3">
        <v>1</v>
      </c>
      <c r="AL9106" s="3">
        <v>0</v>
      </c>
    </row>
    <row r="9107" spans="31:38" x14ac:dyDescent="0.25">
      <c r="AE9107" s="3" t="str">
        <f t="shared" si="220"/>
        <v>RAG_574_175_1_202526</v>
      </c>
      <c r="AF9107" s="3">
        <v>202526</v>
      </c>
      <c r="AG9107" s="3" t="s">
        <v>384</v>
      </c>
      <c r="AH9107" s="3">
        <v>574</v>
      </c>
      <c r="AI9107" s="3">
        <v>175</v>
      </c>
      <c r="AJ9107" s="3" t="s">
        <v>4094</v>
      </c>
      <c r="AK9107" s="3">
        <v>1</v>
      </c>
      <c r="AL9107" s="3">
        <v>0</v>
      </c>
    </row>
    <row r="9108" spans="31:38" x14ac:dyDescent="0.25">
      <c r="AE9108" s="3" t="str">
        <f t="shared" si="220"/>
        <v>RAG_524_175_1_202526</v>
      </c>
      <c r="AF9108" s="3">
        <v>202526</v>
      </c>
      <c r="AG9108" s="3" t="s">
        <v>384</v>
      </c>
      <c r="AH9108" s="3">
        <v>524</v>
      </c>
      <c r="AI9108" s="3">
        <v>175</v>
      </c>
      <c r="AJ9108" s="3" t="s">
        <v>4094</v>
      </c>
      <c r="AK9108" s="3">
        <v>1</v>
      </c>
      <c r="AL9108" s="3">
        <v>0</v>
      </c>
    </row>
    <row r="9109" spans="31:38" x14ac:dyDescent="0.25">
      <c r="AE9109" s="3" t="str">
        <f t="shared" si="220"/>
        <v>RAG_516_175_1_202526</v>
      </c>
      <c r="AF9109" s="3">
        <v>202526</v>
      </c>
      <c r="AG9109" s="3" t="s">
        <v>384</v>
      </c>
      <c r="AH9109" s="3">
        <v>516</v>
      </c>
      <c r="AI9109" s="3">
        <v>175</v>
      </c>
      <c r="AJ9109" s="3" t="s">
        <v>4094</v>
      </c>
      <c r="AK9109" s="3">
        <v>1</v>
      </c>
      <c r="AL9109" s="3">
        <v>0</v>
      </c>
    </row>
    <row r="9110" spans="31:38" x14ac:dyDescent="0.25">
      <c r="AE9110" s="3" t="str">
        <f t="shared" si="220"/>
        <v>RAG_544_175_1_202526</v>
      </c>
      <c r="AF9110" s="3">
        <v>202526</v>
      </c>
      <c r="AG9110" s="3" t="s">
        <v>384</v>
      </c>
      <c r="AH9110" s="3">
        <v>544</v>
      </c>
      <c r="AI9110" s="3">
        <v>175</v>
      </c>
      <c r="AJ9110" s="3" t="s">
        <v>4094</v>
      </c>
      <c r="AK9110" s="3">
        <v>1</v>
      </c>
      <c r="AL9110" s="3">
        <v>0</v>
      </c>
    </row>
    <row r="9111" spans="31:38" x14ac:dyDescent="0.25">
      <c r="AE9111" s="3" t="str">
        <f t="shared" si="220"/>
        <v>RAG_518_175_1_202526</v>
      </c>
      <c r="AF9111" s="3">
        <v>202526</v>
      </c>
      <c r="AG9111" s="3" t="s">
        <v>384</v>
      </c>
      <c r="AH9111" s="3">
        <v>518</v>
      </c>
      <c r="AI9111" s="3">
        <v>175</v>
      </c>
      <c r="AJ9111" s="3" t="s">
        <v>4094</v>
      </c>
      <c r="AK9111" s="3">
        <v>1</v>
      </c>
      <c r="AL9111" s="3">
        <v>0</v>
      </c>
    </row>
    <row r="9112" spans="31:38" x14ac:dyDescent="0.25">
      <c r="AE9112" s="3" t="str">
        <f t="shared" si="220"/>
        <v>RAG_522_175_1_202526</v>
      </c>
      <c r="AF9112" s="3">
        <v>202526</v>
      </c>
      <c r="AG9112" s="3" t="s">
        <v>384</v>
      </c>
      <c r="AH9112" s="3">
        <v>522</v>
      </c>
      <c r="AI9112" s="3">
        <v>175</v>
      </c>
      <c r="AJ9112" s="3" t="s">
        <v>4094</v>
      </c>
      <c r="AK9112" s="3">
        <v>1</v>
      </c>
      <c r="AL9112" s="3">
        <v>0</v>
      </c>
    </row>
    <row r="9113" spans="31:38" x14ac:dyDescent="0.25">
      <c r="AE9113" s="3" t="str">
        <f t="shared" si="220"/>
        <v>RAG_514_175_1_202526</v>
      </c>
      <c r="AF9113" s="3">
        <v>202526</v>
      </c>
      <c r="AG9113" s="3" t="s">
        <v>384</v>
      </c>
      <c r="AH9113" s="3">
        <v>514</v>
      </c>
      <c r="AI9113" s="3">
        <v>175</v>
      </c>
      <c r="AJ9113" s="3" t="s">
        <v>4094</v>
      </c>
      <c r="AK9113" s="3">
        <v>1</v>
      </c>
      <c r="AL9113" s="3">
        <v>0</v>
      </c>
    </row>
    <row r="9114" spans="31:38" x14ac:dyDescent="0.25">
      <c r="AE9114" s="3" t="str">
        <f t="shared" si="220"/>
        <v>RAG_526_175_1_202526</v>
      </c>
      <c r="AF9114" s="3">
        <v>202526</v>
      </c>
      <c r="AG9114" s="3" t="s">
        <v>384</v>
      </c>
      <c r="AH9114" s="3">
        <v>526</v>
      </c>
      <c r="AI9114" s="3">
        <v>175</v>
      </c>
      <c r="AJ9114" s="3" t="s">
        <v>4094</v>
      </c>
      <c r="AK9114" s="3">
        <v>1</v>
      </c>
      <c r="AL9114" s="3">
        <v>0</v>
      </c>
    </row>
    <row r="9115" spans="31:38" x14ac:dyDescent="0.25">
      <c r="AE9115" s="3" t="str">
        <f t="shared" si="220"/>
        <v>RAG_528_175_1_202526</v>
      </c>
      <c r="AF9115" s="3">
        <v>202526</v>
      </c>
      <c r="AG9115" s="3" t="s">
        <v>384</v>
      </c>
      <c r="AH9115" s="3">
        <v>528</v>
      </c>
      <c r="AI9115" s="3">
        <v>175</v>
      </c>
      <c r="AJ9115" s="3" t="s">
        <v>4094</v>
      </c>
      <c r="AK9115" s="3">
        <v>1</v>
      </c>
      <c r="AL9115" s="3">
        <v>0</v>
      </c>
    </row>
    <row r="9116" spans="31:38" x14ac:dyDescent="0.25">
      <c r="AE9116" s="3" t="str">
        <f t="shared" si="220"/>
        <v>RAG_530_175_1_202526</v>
      </c>
      <c r="AF9116" s="3">
        <v>202526</v>
      </c>
      <c r="AG9116" s="3" t="s">
        <v>384</v>
      </c>
      <c r="AH9116" s="3">
        <v>530</v>
      </c>
      <c r="AI9116" s="3">
        <v>175</v>
      </c>
      <c r="AJ9116" s="3" t="s">
        <v>4094</v>
      </c>
      <c r="AK9116" s="3">
        <v>1</v>
      </c>
      <c r="AL9116" s="3">
        <v>0</v>
      </c>
    </row>
    <row r="9117" spans="31:38" x14ac:dyDescent="0.25">
      <c r="AE9117" s="3" t="str">
        <f t="shared" si="220"/>
        <v>RAG_532_175_1_202526</v>
      </c>
      <c r="AF9117" s="3">
        <v>202526</v>
      </c>
      <c r="AG9117" s="3" t="s">
        <v>384</v>
      </c>
      <c r="AH9117" s="3">
        <v>532</v>
      </c>
      <c r="AI9117" s="3">
        <v>175</v>
      </c>
      <c r="AJ9117" s="3" t="s">
        <v>4094</v>
      </c>
      <c r="AK9117" s="3">
        <v>1</v>
      </c>
      <c r="AL9117" s="3">
        <v>0</v>
      </c>
    </row>
    <row r="9118" spans="31:38" x14ac:dyDescent="0.25">
      <c r="AE9118" s="3" t="str">
        <f t="shared" si="220"/>
        <v>RAG_534_175_1_202526</v>
      </c>
      <c r="AF9118" s="3">
        <v>202526</v>
      </c>
      <c r="AG9118" s="3" t="s">
        <v>384</v>
      </c>
      <c r="AH9118" s="3">
        <v>534</v>
      </c>
      <c r="AI9118" s="3">
        <v>175</v>
      </c>
      <c r="AJ9118" s="3" t="s">
        <v>4094</v>
      </c>
      <c r="AK9118" s="3">
        <v>1</v>
      </c>
      <c r="AL9118" s="3">
        <v>0</v>
      </c>
    </row>
    <row r="9119" spans="31:38" x14ac:dyDescent="0.25">
      <c r="AE9119" s="3" t="str">
        <f t="shared" si="220"/>
        <v>RAG_536_175_1_202526</v>
      </c>
      <c r="AF9119" s="3">
        <v>202526</v>
      </c>
      <c r="AG9119" s="3" t="s">
        <v>384</v>
      </c>
      <c r="AH9119" s="3">
        <v>536</v>
      </c>
      <c r="AI9119" s="3">
        <v>175</v>
      </c>
      <c r="AJ9119" s="3" t="s">
        <v>4094</v>
      </c>
      <c r="AK9119" s="3">
        <v>1</v>
      </c>
      <c r="AL9119" s="3">
        <v>0</v>
      </c>
    </row>
    <row r="9120" spans="31:38" x14ac:dyDescent="0.25">
      <c r="AE9120" s="3" t="str">
        <f t="shared" si="220"/>
        <v>RAG_538_175_1_202526</v>
      </c>
      <c r="AF9120" s="3">
        <v>202526</v>
      </c>
      <c r="AG9120" s="3" t="s">
        <v>384</v>
      </c>
      <c r="AH9120" s="3">
        <v>538</v>
      </c>
      <c r="AI9120" s="3">
        <v>175</v>
      </c>
      <c r="AJ9120" s="3" t="s">
        <v>4094</v>
      </c>
      <c r="AK9120" s="3">
        <v>1</v>
      </c>
      <c r="AL9120" s="3">
        <v>0</v>
      </c>
    </row>
    <row r="9121" spans="31:38" x14ac:dyDescent="0.25">
      <c r="AE9121" s="3" t="str">
        <f t="shared" si="220"/>
        <v>RAG_540_175_1_202526</v>
      </c>
      <c r="AF9121" s="3">
        <v>202526</v>
      </c>
      <c r="AG9121" s="3" t="s">
        <v>384</v>
      </c>
      <c r="AH9121" s="3">
        <v>540</v>
      </c>
      <c r="AI9121" s="3">
        <v>175</v>
      </c>
      <c r="AJ9121" s="3" t="s">
        <v>4094</v>
      </c>
      <c r="AK9121" s="3">
        <v>1</v>
      </c>
      <c r="AL9121" s="3">
        <v>-5211.5889999999999</v>
      </c>
    </row>
    <row r="9122" spans="31:38" x14ac:dyDescent="0.25">
      <c r="AE9122" s="3" t="str">
        <f t="shared" si="220"/>
        <v>RAG_542_175_1_202526</v>
      </c>
      <c r="AF9122" s="3">
        <v>202526</v>
      </c>
      <c r="AG9122" s="3" t="s">
        <v>384</v>
      </c>
      <c r="AH9122" s="3">
        <v>542</v>
      </c>
      <c r="AI9122" s="3">
        <v>175</v>
      </c>
      <c r="AJ9122" s="3" t="s">
        <v>4094</v>
      </c>
      <c r="AK9122" s="3">
        <v>1</v>
      </c>
      <c r="AL9122" s="3">
        <v>0</v>
      </c>
    </row>
    <row r="9123" spans="31:38" x14ac:dyDescent="0.25">
      <c r="AE9123" s="3" t="str">
        <f t="shared" si="220"/>
        <v>RAG_520_175_1_202526</v>
      </c>
      <c r="AF9123" s="3">
        <v>202526</v>
      </c>
      <c r="AG9123" s="3" t="s">
        <v>384</v>
      </c>
      <c r="AH9123" s="3">
        <v>520</v>
      </c>
      <c r="AI9123" s="3">
        <v>175</v>
      </c>
      <c r="AJ9123" s="3" t="s">
        <v>4094</v>
      </c>
      <c r="AK9123" s="3">
        <v>1</v>
      </c>
      <c r="AL9123" s="3">
        <v>0</v>
      </c>
    </row>
    <row r="9124" spans="31:38" x14ac:dyDescent="0.25">
      <c r="AE9124" s="3" t="str">
        <f t="shared" si="220"/>
        <v>RAG_564_198_1_202425</v>
      </c>
      <c r="AF9124" s="3">
        <v>202425</v>
      </c>
      <c r="AG9124" s="3" t="s">
        <v>384</v>
      </c>
      <c r="AH9124" s="3">
        <v>564</v>
      </c>
      <c r="AI9124" s="3">
        <v>198</v>
      </c>
      <c r="AJ9124" s="3" t="s">
        <v>499</v>
      </c>
      <c r="AK9124" s="3">
        <v>1</v>
      </c>
      <c r="AL9124" s="3">
        <v>0</v>
      </c>
    </row>
    <row r="9125" spans="31:38" x14ac:dyDescent="0.25">
      <c r="AE9125" s="3" t="str">
        <f t="shared" si="220"/>
        <v>RAG_546_198_1_202425</v>
      </c>
      <c r="AF9125" s="3">
        <v>202425</v>
      </c>
      <c r="AG9125" s="3" t="s">
        <v>384</v>
      </c>
      <c r="AH9125" s="3">
        <v>546</v>
      </c>
      <c r="AI9125" s="3">
        <v>198</v>
      </c>
      <c r="AJ9125" s="3" t="s">
        <v>499</v>
      </c>
      <c r="AK9125" s="3">
        <v>1</v>
      </c>
      <c r="AL9125" s="3">
        <v>-5948.0940000000001</v>
      </c>
    </row>
    <row r="9126" spans="31:38" x14ac:dyDescent="0.25">
      <c r="AE9126" s="3" t="str">
        <f t="shared" si="220"/>
        <v>RAG_545_198_1_202425</v>
      </c>
      <c r="AF9126" s="3">
        <v>202425</v>
      </c>
      <c r="AG9126" s="3" t="s">
        <v>384</v>
      </c>
      <c r="AH9126" s="3">
        <v>545</v>
      </c>
      <c r="AI9126" s="3">
        <v>198</v>
      </c>
      <c r="AJ9126" s="3" t="s">
        <v>499</v>
      </c>
      <c r="AK9126" s="3">
        <v>1</v>
      </c>
      <c r="AL9126" s="3">
        <v>-300.89</v>
      </c>
    </row>
    <row r="9127" spans="31:38" x14ac:dyDescent="0.25">
      <c r="AE9127" s="3" t="str">
        <f t="shared" si="220"/>
        <v>RAG_548_198_1_202425</v>
      </c>
      <c r="AF9127" s="3">
        <v>202425</v>
      </c>
      <c r="AG9127" s="3" t="s">
        <v>384</v>
      </c>
      <c r="AH9127" s="3">
        <v>548</v>
      </c>
      <c r="AI9127" s="3">
        <v>198</v>
      </c>
      <c r="AJ9127" s="3" t="s">
        <v>499</v>
      </c>
      <c r="AK9127" s="3">
        <v>1</v>
      </c>
      <c r="AL9127" s="3">
        <v>-4991.155999999999</v>
      </c>
    </row>
    <row r="9128" spans="31:38" x14ac:dyDescent="0.25">
      <c r="AE9128" s="3" t="str">
        <f t="shared" si="220"/>
        <v>RAG_550_198_1_202425</v>
      </c>
      <c r="AF9128" s="3">
        <v>202425</v>
      </c>
      <c r="AG9128" s="3" t="s">
        <v>384</v>
      </c>
      <c r="AH9128" s="3">
        <v>550</v>
      </c>
      <c r="AI9128" s="3">
        <v>198</v>
      </c>
      <c r="AJ9128" s="3" t="s">
        <v>499</v>
      </c>
      <c r="AK9128" s="3">
        <v>1</v>
      </c>
      <c r="AL9128" s="3">
        <v>-14090.427</v>
      </c>
    </row>
    <row r="9129" spans="31:38" x14ac:dyDescent="0.25">
      <c r="AE9129" s="3" t="str">
        <f t="shared" si="220"/>
        <v>RAG_552_198_1_202425</v>
      </c>
      <c r="AF9129" s="3">
        <v>202425</v>
      </c>
      <c r="AG9129" s="3" t="s">
        <v>384</v>
      </c>
      <c r="AH9129" s="3">
        <v>552</v>
      </c>
      <c r="AI9129" s="3">
        <v>198</v>
      </c>
      <c r="AJ9129" s="3" t="s">
        <v>499</v>
      </c>
      <c r="AK9129" s="3">
        <v>1</v>
      </c>
      <c r="AL9129" s="3">
        <v>-21361.14</v>
      </c>
    </row>
    <row r="9130" spans="31:38" x14ac:dyDescent="0.25">
      <c r="AE9130" s="3" t="str">
        <f t="shared" si="220"/>
        <v>RAG_562_198_1_202425</v>
      </c>
      <c r="AF9130" s="3">
        <v>202425</v>
      </c>
      <c r="AG9130" s="3" t="s">
        <v>384</v>
      </c>
      <c r="AH9130" s="3">
        <v>562</v>
      </c>
      <c r="AI9130" s="3">
        <v>198</v>
      </c>
      <c r="AJ9130" s="3" t="s">
        <v>499</v>
      </c>
      <c r="AK9130" s="3">
        <v>1</v>
      </c>
      <c r="AL9130" s="3">
        <v>0</v>
      </c>
    </row>
    <row r="9131" spans="31:38" x14ac:dyDescent="0.25">
      <c r="AE9131" s="3" t="str">
        <f t="shared" si="220"/>
        <v>RAG_566_198_1_202425</v>
      </c>
      <c r="AF9131" s="3">
        <v>202425</v>
      </c>
      <c r="AG9131" s="3" t="s">
        <v>384</v>
      </c>
      <c r="AH9131" s="3">
        <v>566</v>
      </c>
      <c r="AI9131" s="3">
        <v>198</v>
      </c>
      <c r="AJ9131" s="3" t="s">
        <v>499</v>
      </c>
      <c r="AK9131" s="3">
        <v>1</v>
      </c>
      <c r="AL9131" s="3">
        <v>0</v>
      </c>
    </row>
    <row r="9132" spans="31:38" x14ac:dyDescent="0.25">
      <c r="AE9132" s="3" t="str">
        <f t="shared" si="220"/>
        <v>RAG_568_198_1_202425</v>
      </c>
      <c r="AF9132" s="3">
        <v>202425</v>
      </c>
      <c r="AG9132" s="3" t="s">
        <v>384</v>
      </c>
      <c r="AH9132" s="3">
        <v>568</v>
      </c>
      <c r="AI9132" s="3">
        <v>198</v>
      </c>
      <c r="AJ9132" s="3" t="s">
        <v>499</v>
      </c>
      <c r="AK9132" s="3">
        <v>1</v>
      </c>
      <c r="AL9132" s="3">
        <v>0</v>
      </c>
    </row>
    <row r="9133" spans="31:38" x14ac:dyDescent="0.25">
      <c r="AE9133" s="3" t="str">
        <f t="shared" si="220"/>
        <v>RAG_572_198_1_202425</v>
      </c>
      <c r="AF9133" s="3">
        <v>202425</v>
      </c>
      <c r="AG9133" s="3" t="s">
        <v>384</v>
      </c>
      <c r="AH9133" s="3">
        <v>572</v>
      </c>
      <c r="AI9133" s="3">
        <v>198</v>
      </c>
      <c r="AJ9133" s="3" t="s">
        <v>499</v>
      </c>
      <c r="AK9133" s="3">
        <v>1</v>
      </c>
      <c r="AL9133" s="3">
        <v>0</v>
      </c>
    </row>
    <row r="9134" spans="31:38" x14ac:dyDescent="0.25">
      <c r="AE9134" s="3" t="str">
        <f t="shared" si="220"/>
        <v>RAG_574_198_1_202425</v>
      </c>
      <c r="AF9134" s="3">
        <v>202425</v>
      </c>
      <c r="AG9134" s="3" t="s">
        <v>384</v>
      </c>
      <c r="AH9134" s="3">
        <v>574</v>
      </c>
      <c r="AI9134" s="3">
        <v>198</v>
      </c>
      <c r="AJ9134" s="3" t="s">
        <v>499</v>
      </c>
      <c r="AK9134" s="3">
        <v>1</v>
      </c>
      <c r="AL9134" s="3">
        <v>0</v>
      </c>
    </row>
    <row r="9135" spans="31:38" x14ac:dyDescent="0.25">
      <c r="AE9135" s="3" t="str">
        <f t="shared" si="220"/>
        <v>RAG_576_198_1_202425</v>
      </c>
      <c r="AF9135" s="3">
        <v>202425</v>
      </c>
      <c r="AG9135" s="3" t="s">
        <v>384</v>
      </c>
      <c r="AH9135" s="3">
        <v>576</v>
      </c>
      <c r="AI9135" s="3">
        <v>198</v>
      </c>
      <c r="AJ9135" s="3" t="s">
        <v>499</v>
      </c>
      <c r="AK9135" s="3">
        <v>1</v>
      </c>
      <c r="AL9135" s="3">
        <v>0</v>
      </c>
    </row>
    <row r="9136" spans="31:38" x14ac:dyDescent="0.25">
      <c r="AE9136" s="3" t="str">
        <f t="shared" si="220"/>
        <v>RAG_582_198_1_202425</v>
      </c>
      <c r="AF9136" s="3">
        <v>202425</v>
      </c>
      <c r="AG9136" s="3" t="s">
        <v>384</v>
      </c>
      <c r="AH9136" s="3">
        <v>582</v>
      </c>
      <c r="AI9136" s="3">
        <v>198</v>
      </c>
      <c r="AJ9136" s="3" t="s">
        <v>499</v>
      </c>
      <c r="AK9136" s="3">
        <v>1</v>
      </c>
      <c r="AL9136" s="3">
        <v>0</v>
      </c>
    </row>
    <row r="9137" spans="31:38" x14ac:dyDescent="0.25">
      <c r="AE9137" s="3" t="str">
        <f t="shared" si="220"/>
        <v>RAG_586_198_1_202425</v>
      </c>
      <c r="AF9137" s="3">
        <v>202425</v>
      </c>
      <c r="AG9137" s="3" t="s">
        <v>384</v>
      </c>
      <c r="AH9137" s="3">
        <v>586</v>
      </c>
      <c r="AI9137" s="3">
        <v>198</v>
      </c>
      <c r="AJ9137" s="3" t="s">
        <v>499</v>
      </c>
      <c r="AK9137" s="3">
        <v>1</v>
      </c>
      <c r="AL9137" s="3">
        <v>0</v>
      </c>
    </row>
    <row r="9138" spans="31:38" x14ac:dyDescent="0.25">
      <c r="AE9138" s="3" t="str">
        <f t="shared" si="220"/>
        <v>RAG_544_198_1_202425</v>
      </c>
      <c r="AF9138" s="3">
        <v>202425</v>
      </c>
      <c r="AG9138" s="3" t="s">
        <v>384</v>
      </c>
      <c r="AH9138" s="3">
        <v>544</v>
      </c>
      <c r="AI9138" s="3">
        <v>198</v>
      </c>
      <c r="AJ9138" s="3" t="s">
        <v>499</v>
      </c>
      <c r="AK9138" s="3">
        <v>1</v>
      </c>
      <c r="AL9138" s="3">
        <v>-8200.0580000000009</v>
      </c>
    </row>
    <row r="9139" spans="31:38" x14ac:dyDescent="0.25">
      <c r="AE9139" s="3" t="str">
        <f t="shared" si="220"/>
        <v>RAG_584_198_1_202425</v>
      </c>
      <c r="AF9139" s="3">
        <v>202425</v>
      </c>
      <c r="AG9139" s="3" t="s">
        <v>384</v>
      </c>
      <c r="AH9139" s="3">
        <v>584</v>
      </c>
      <c r="AI9139" s="3">
        <v>198</v>
      </c>
      <c r="AJ9139" s="3" t="s">
        <v>499</v>
      </c>
      <c r="AK9139" s="3">
        <v>1</v>
      </c>
      <c r="AL9139" s="3">
        <v>0</v>
      </c>
    </row>
    <row r="9140" spans="31:38" x14ac:dyDescent="0.25">
      <c r="AE9140" s="3" t="str">
        <f t="shared" si="220"/>
        <v>RAG_520_198_1_202425</v>
      </c>
      <c r="AF9140" s="3">
        <v>202425</v>
      </c>
      <c r="AG9140" s="3" t="s">
        <v>384</v>
      </c>
      <c r="AH9140" s="3">
        <v>520</v>
      </c>
      <c r="AI9140" s="3">
        <v>198</v>
      </c>
      <c r="AJ9140" s="3" t="s">
        <v>499</v>
      </c>
      <c r="AK9140" s="3">
        <v>1</v>
      </c>
      <c r="AL9140" s="3">
        <v>-11301.161</v>
      </c>
    </row>
    <row r="9141" spans="31:38" x14ac:dyDescent="0.25">
      <c r="AE9141" s="3" t="str">
        <f t="shared" si="220"/>
        <v>RAG_514_198_1_202425</v>
      </c>
      <c r="AF9141" s="3">
        <v>202425</v>
      </c>
      <c r="AG9141" s="3" t="s">
        <v>384</v>
      </c>
      <c r="AH9141" s="3">
        <v>514</v>
      </c>
      <c r="AI9141" s="3">
        <v>198</v>
      </c>
      <c r="AJ9141" s="3" t="s">
        <v>499</v>
      </c>
      <c r="AK9141" s="3">
        <v>1</v>
      </c>
      <c r="AL9141" s="3">
        <v>-7436.04</v>
      </c>
    </row>
    <row r="9142" spans="31:38" x14ac:dyDescent="0.25">
      <c r="AE9142" s="3" t="str">
        <f t="shared" si="220"/>
        <v>RAG_542_198_1_202425</v>
      </c>
      <c r="AF9142" s="3">
        <v>202425</v>
      </c>
      <c r="AG9142" s="3" t="s">
        <v>384</v>
      </c>
      <c r="AH9142" s="3">
        <v>542</v>
      </c>
      <c r="AI9142" s="3">
        <v>198</v>
      </c>
      <c r="AJ9142" s="3" t="s">
        <v>499</v>
      </c>
      <c r="AK9142" s="3">
        <v>1</v>
      </c>
      <c r="AL9142" s="3">
        <v>-1286.5229999999999</v>
      </c>
    </row>
    <row r="9143" spans="31:38" x14ac:dyDescent="0.25">
      <c r="AE9143" s="3" t="str">
        <f t="shared" si="220"/>
        <v>RAG_512_198_1_202425</v>
      </c>
      <c r="AF9143" s="3">
        <v>202425</v>
      </c>
      <c r="AG9143" s="3" t="s">
        <v>384</v>
      </c>
      <c r="AH9143" s="3">
        <v>512</v>
      </c>
      <c r="AI9143" s="3">
        <v>198</v>
      </c>
      <c r="AJ9143" s="3" t="s">
        <v>499</v>
      </c>
      <c r="AK9143" s="3">
        <v>1</v>
      </c>
      <c r="AL9143" s="3">
        <v>-3259</v>
      </c>
    </row>
    <row r="9144" spans="31:38" x14ac:dyDescent="0.25">
      <c r="AE9144" s="3" t="str">
        <f t="shared" si="220"/>
        <v>RAG_518_198_1_202425</v>
      </c>
      <c r="AF9144" s="3">
        <v>202425</v>
      </c>
      <c r="AG9144" s="3" t="s">
        <v>384</v>
      </c>
      <c r="AH9144" s="3">
        <v>518</v>
      </c>
      <c r="AI9144" s="3">
        <v>198</v>
      </c>
      <c r="AJ9144" s="3" t="s">
        <v>499</v>
      </c>
      <c r="AK9144" s="3">
        <v>1</v>
      </c>
      <c r="AL9144" s="3">
        <v>-215.566</v>
      </c>
    </row>
    <row r="9145" spans="31:38" x14ac:dyDescent="0.25">
      <c r="AE9145" s="3" t="str">
        <f t="shared" si="220"/>
        <v>RAG_522_198_1_202425</v>
      </c>
      <c r="AF9145" s="3">
        <v>202425</v>
      </c>
      <c r="AG9145" s="3" t="s">
        <v>384</v>
      </c>
      <c r="AH9145" s="3">
        <v>522</v>
      </c>
      <c r="AI9145" s="3">
        <v>198</v>
      </c>
      <c r="AJ9145" s="3" t="s">
        <v>499</v>
      </c>
      <c r="AK9145" s="3">
        <v>1</v>
      </c>
      <c r="AL9145" s="3">
        <v>-1754.6950000000002</v>
      </c>
    </row>
    <row r="9146" spans="31:38" x14ac:dyDescent="0.25">
      <c r="AE9146" s="3" t="str">
        <f t="shared" si="220"/>
        <v>RAG_524_198_1_202425</v>
      </c>
      <c r="AF9146" s="3">
        <v>202425</v>
      </c>
      <c r="AG9146" s="3" t="s">
        <v>384</v>
      </c>
      <c r="AH9146" s="3">
        <v>524</v>
      </c>
      <c r="AI9146" s="3">
        <v>198</v>
      </c>
      <c r="AJ9146" s="3" t="s">
        <v>499</v>
      </c>
      <c r="AK9146" s="3">
        <v>1</v>
      </c>
      <c r="AL9146" s="3">
        <v>-6491.29</v>
      </c>
    </row>
    <row r="9147" spans="31:38" x14ac:dyDescent="0.25">
      <c r="AE9147" s="3" t="str">
        <f t="shared" si="220"/>
        <v>RAG_526_198_1_202425</v>
      </c>
      <c r="AF9147" s="3">
        <v>202425</v>
      </c>
      <c r="AG9147" s="3" t="s">
        <v>384</v>
      </c>
      <c r="AH9147" s="3">
        <v>526</v>
      </c>
      <c r="AI9147" s="3">
        <v>198</v>
      </c>
      <c r="AJ9147" s="3" t="s">
        <v>499</v>
      </c>
      <c r="AK9147" s="3">
        <v>1</v>
      </c>
      <c r="AL9147" s="3">
        <v>-5094.8069999999998</v>
      </c>
    </row>
    <row r="9148" spans="31:38" x14ac:dyDescent="0.25">
      <c r="AE9148" s="3" t="str">
        <f t="shared" si="220"/>
        <v>RAG_538_198_1_202425</v>
      </c>
      <c r="AF9148" s="3">
        <v>202425</v>
      </c>
      <c r="AG9148" s="3" t="s">
        <v>384</v>
      </c>
      <c r="AH9148" s="3">
        <v>538</v>
      </c>
      <c r="AI9148" s="3">
        <v>198</v>
      </c>
      <c r="AJ9148" s="3" t="s">
        <v>499</v>
      </c>
      <c r="AK9148" s="3">
        <v>1</v>
      </c>
      <c r="AL9148" s="3">
        <v>-9615.1760000000013</v>
      </c>
    </row>
    <row r="9149" spans="31:38" x14ac:dyDescent="0.25">
      <c r="AE9149" s="3" t="str">
        <f t="shared" si="220"/>
        <v>RAG_516_198_1_202425</v>
      </c>
      <c r="AF9149" s="3">
        <v>202425</v>
      </c>
      <c r="AG9149" s="3" t="s">
        <v>384</v>
      </c>
      <c r="AH9149" s="3">
        <v>516</v>
      </c>
      <c r="AI9149" s="3">
        <v>198</v>
      </c>
      <c r="AJ9149" s="3" t="s">
        <v>499</v>
      </c>
      <c r="AK9149" s="3">
        <v>1</v>
      </c>
      <c r="AL9149" s="3">
        <v>-6556.4589999999989</v>
      </c>
    </row>
    <row r="9150" spans="31:38" x14ac:dyDescent="0.25">
      <c r="AE9150" s="3" t="str">
        <f t="shared" si="220"/>
        <v>RAG_540_198_1_202425</v>
      </c>
      <c r="AF9150" s="3">
        <v>202425</v>
      </c>
      <c r="AG9150" s="3" t="s">
        <v>384</v>
      </c>
      <c r="AH9150" s="3">
        <v>540</v>
      </c>
      <c r="AI9150" s="3">
        <v>198</v>
      </c>
      <c r="AJ9150" s="3" t="s">
        <v>499</v>
      </c>
      <c r="AK9150" s="3">
        <v>1</v>
      </c>
      <c r="AL9150" s="3">
        <v>-13463.022000000001</v>
      </c>
    </row>
    <row r="9151" spans="31:38" x14ac:dyDescent="0.25">
      <c r="AE9151" s="3" t="str">
        <f t="shared" si="220"/>
        <v>RAG_528_198_1_202425</v>
      </c>
      <c r="AF9151" s="3">
        <v>202425</v>
      </c>
      <c r="AG9151" s="3" t="s">
        <v>384</v>
      </c>
      <c r="AH9151" s="3">
        <v>528</v>
      </c>
      <c r="AI9151" s="3">
        <v>198</v>
      </c>
      <c r="AJ9151" s="3" t="s">
        <v>499</v>
      </c>
      <c r="AK9151" s="3">
        <v>1</v>
      </c>
      <c r="AL9151" s="3">
        <v>-13128</v>
      </c>
    </row>
    <row r="9152" spans="31:38" x14ac:dyDescent="0.25">
      <c r="AE9152" s="3" t="str">
        <f t="shared" si="220"/>
        <v>RAG_536_198_1_202425</v>
      </c>
      <c r="AF9152" s="3">
        <v>202425</v>
      </c>
      <c r="AG9152" s="3" t="s">
        <v>384</v>
      </c>
      <c r="AH9152" s="3">
        <v>536</v>
      </c>
      <c r="AI9152" s="3">
        <v>198</v>
      </c>
      <c r="AJ9152" s="3" t="s">
        <v>499</v>
      </c>
      <c r="AK9152" s="3">
        <v>1</v>
      </c>
      <c r="AL9152" s="3">
        <v>-8411.8780000000006</v>
      </c>
    </row>
    <row r="9153" spans="31:38" x14ac:dyDescent="0.25">
      <c r="AE9153" s="3" t="str">
        <f t="shared" si="220"/>
        <v>RAG_534_198_1_202425</v>
      </c>
      <c r="AF9153" s="3">
        <v>202425</v>
      </c>
      <c r="AG9153" s="3" t="s">
        <v>384</v>
      </c>
      <c r="AH9153" s="3">
        <v>534</v>
      </c>
      <c r="AI9153" s="3">
        <v>198</v>
      </c>
      <c r="AJ9153" s="3" t="s">
        <v>499</v>
      </c>
      <c r="AK9153" s="3">
        <v>1</v>
      </c>
      <c r="AL9153" s="3">
        <v>-3607.7179999999998</v>
      </c>
    </row>
    <row r="9154" spans="31:38" x14ac:dyDescent="0.25">
      <c r="AE9154" s="3" t="str">
        <f t="shared" si="220"/>
        <v>RAG_532_198_1_202425</v>
      </c>
      <c r="AF9154" s="3">
        <v>202425</v>
      </c>
      <c r="AG9154" s="3" t="s">
        <v>384</v>
      </c>
      <c r="AH9154" s="3">
        <v>532</v>
      </c>
      <c r="AI9154" s="3">
        <v>198</v>
      </c>
      <c r="AJ9154" s="3" t="s">
        <v>499</v>
      </c>
      <c r="AK9154" s="3">
        <v>1</v>
      </c>
      <c r="AL9154" s="3">
        <v>-7578.2</v>
      </c>
    </row>
    <row r="9155" spans="31:38" x14ac:dyDescent="0.25">
      <c r="AE9155" s="3" t="str">
        <f t="shared" si="220"/>
        <v>RAG_530_198_1_202425</v>
      </c>
      <c r="AF9155" s="3">
        <v>202425</v>
      </c>
      <c r="AG9155" s="3" t="s">
        <v>384</v>
      </c>
      <c r="AH9155" s="3">
        <v>530</v>
      </c>
      <c r="AI9155" s="3">
        <v>198</v>
      </c>
      <c r="AJ9155" s="3" t="s">
        <v>499</v>
      </c>
      <c r="AK9155" s="3">
        <v>1</v>
      </c>
      <c r="AL9155" s="3">
        <v>-7817.875</v>
      </c>
    </row>
    <row r="9156" spans="31:38" x14ac:dyDescent="0.25">
      <c r="AE9156" s="3" t="str">
        <f t="shared" ref="AE9156:AE9219" si="221">AG9156&amp;"_"&amp;AH9156&amp;"_"&amp;AI9156&amp;"_"&amp;AK9156&amp;"_"&amp;AF9156</f>
        <v>RAG_568_198_1_202526</v>
      </c>
      <c r="AF9156" s="3">
        <v>202526</v>
      </c>
      <c r="AG9156" s="3" t="s">
        <v>384</v>
      </c>
      <c r="AH9156" s="3">
        <v>568</v>
      </c>
      <c r="AI9156" s="3">
        <v>198</v>
      </c>
      <c r="AJ9156" s="3" t="s">
        <v>499</v>
      </c>
      <c r="AK9156" s="3">
        <v>1</v>
      </c>
      <c r="AL9156" s="3">
        <v>0</v>
      </c>
    </row>
    <row r="9157" spans="31:38" x14ac:dyDescent="0.25">
      <c r="AE9157" s="3" t="str">
        <f t="shared" si="221"/>
        <v>RAG_548_198_1_202526</v>
      </c>
      <c r="AF9157" s="3">
        <v>202526</v>
      </c>
      <c r="AG9157" s="3" t="s">
        <v>384</v>
      </c>
      <c r="AH9157" s="3">
        <v>548</v>
      </c>
      <c r="AI9157" s="3">
        <v>198</v>
      </c>
      <c r="AJ9157" s="3" t="s">
        <v>499</v>
      </c>
      <c r="AK9157" s="3">
        <v>1</v>
      </c>
      <c r="AL9157" s="3">
        <v>-5244.4589999999998</v>
      </c>
    </row>
    <row r="9158" spans="31:38" x14ac:dyDescent="0.25">
      <c r="AE9158" s="3" t="str">
        <f t="shared" si="221"/>
        <v>RAG_550_198_1_202526</v>
      </c>
      <c r="AF9158" s="3">
        <v>202526</v>
      </c>
      <c r="AG9158" s="3" t="s">
        <v>384</v>
      </c>
      <c r="AH9158" s="3">
        <v>550</v>
      </c>
      <c r="AI9158" s="3">
        <v>198</v>
      </c>
      <c r="AJ9158" s="3" t="s">
        <v>499</v>
      </c>
      <c r="AK9158" s="3">
        <v>1</v>
      </c>
      <c r="AL9158" s="3">
        <v>-9362.6930000000011</v>
      </c>
    </row>
    <row r="9159" spans="31:38" x14ac:dyDescent="0.25">
      <c r="AE9159" s="3" t="str">
        <f t="shared" si="221"/>
        <v>RAG_552_198_1_202526</v>
      </c>
      <c r="AF9159" s="3">
        <v>202526</v>
      </c>
      <c r="AG9159" s="3" t="s">
        <v>384</v>
      </c>
      <c r="AH9159" s="3">
        <v>552</v>
      </c>
      <c r="AI9159" s="3">
        <v>198</v>
      </c>
      <c r="AJ9159" s="3" t="s">
        <v>499</v>
      </c>
      <c r="AK9159" s="3">
        <v>1</v>
      </c>
      <c r="AL9159" s="3">
        <v>-19437.382000000001</v>
      </c>
    </row>
    <row r="9160" spans="31:38" x14ac:dyDescent="0.25">
      <c r="AE9160" s="3" t="str">
        <f t="shared" si="221"/>
        <v>RAG_562_198_1_202526</v>
      </c>
      <c r="AF9160" s="3">
        <v>202526</v>
      </c>
      <c r="AG9160" s="3" t="s">
        <v>384</v>
      </c>
      <c r="AH9160" s="3">
        <v>562</v>
      </c>
      <c r="AI9160" s="3">
        <v>198</v>
      </c>
      <c r="AJ9160" s="3" t="s">
        <v>499</v>
      </c>
      <c r="AK9160" s="3">
        <v>1</v>
      </c>
      <c r="AL9160" s="3">
        <v>0</v>
      </c>
    </row>
    <row r="9161" spans="31:38" x14ac:dyDescent="0.25">
      <c r="AE9161" s="3" t="str">
        <f t="shared" si="221"/>
        <v>RAG_564_198_1_202526</v>
      </c>
      <c r="AF9161" s="3">
        <v>202526</v>
      </c>
      <c r="AG9161" s="3" t="s">
        <v>384</v>
      </c>
      <c r="AH9161" s="3">
        <v>564</v>
      </c>
      <c r="AI9161" s="3">
        <v>198</v>
      </c>
      <c r="AJ9161" s="3" t="s">
        <v>499</v>
      </c>
      <c r="AK9161" s="3">
        <v>1</v>
      </c>
      <c r="AL9161" s="3">
        <v>0</v>
      </c>
    </row>
    <row r="9162" spans="31:38" x14ac:dyDescent="0.25">
      <c r="AE9162" s="3" t="str">
        <f t="shared" si="221"/>
        <v>RAG_566_198_1_202526</v>
      </c>
      <c r="AF9162" s="3">
        <v>202526</v>
      </c>
      <c r="AG9162" s="3" t="s">
        <v>384</v>
      </c>
      <c r="AH9162" s="3">
        <v>566</v>
      </c>
      <c r="AI9162" s="3">
        <v>198</v>
      </c>
      <c r="AJ9162" s="3" t="s">
        <v>499</v>
      </c>
      <c r="AK9162" s="3">
        <v>1</v>
      </c>
      <c r="AL9162" s="3">
        <v>0</v>
      </c>
    </row>
    <row r="9163" spans="31:38" x14ac:dyDescent="0.25">
      <c r="AE9163" s="3" t="str">
        <f t="shared" si="221"/>
        <v>RAG_572_198_1_202526</v>
      </c>
      <c r="AF9163" s="3">
        <v>202526</v>
      </c>
      <c r="AG9163" s="3" t="s">
        <v>384</v>
      </c>
      <c r="AH9163" s="3">
        <v>572</v>
      </c>
      <c r="AI9163" s="3">
        <v>198</v>
      </c>
      <c r="AJ9163" s="3" t="s">
        <v>499</v>
      </c>
      <c r="AK9163" s="3">
        <v>1</v>
      </c>
      <c r="AL9163" s="3">
        <v>0</v>
      </c>
    </row>
    <row r="9164" spans="31:38" x14ac:dyDescent="0.25">
      <c r="AE9164" s="3" t="str">
        <f t="shared" si="221"/>
        <v>RAG_574_198_1_202526</v>
      </c>
      <c r="AF9164" s="3">
        <v>202526</v>
      </c>
      <c r="AG9164" s="3" t="s">
        <v>384</v>
      </c>
      <c r="AH9164" s="3">
        <v>574</v>
      </c>
      <c r="AI9164" s="3">
        <v>198</v>
      </c>
      <c r="AJ9164" s="3" t="s">
        <v>499</v>
      </c>
      <c r="AK9164" s="3">
        <v>1</v>
      </c>
      <c r="AL9164" s="3">
        <v>0</v>
      </c>
    </row>
    <row r="9165" spans="31:38" x14ac:dyDescent="0.25">
      <c r="AE9165" s="3" t="str">
        <f t="shared" si="221"/>
        <v>RAG_576_198_1_202526</v>
      </c>
      <c r="AF9165" s="3">
        <v>202526</v>
      </c>
      <c r="AG9165" s="3" t="s">
        <v>384</v>
      </c>
      <c r="AH9165" s="3">
        <v>576</v>
      </c>
      <c r="AI9165" s="3">
        <v>198</v>
      </c>
      <c r="AJ9165" s="3" t="s">
        <v>499</v>
      </c>
      <c r="AK9165" s="3">
        <v>1</v>
      </c>
      <c r="AL9165" s="3">
        <v>0</v>
      </c>
    </row>
    <row r="9166" spans="31:38" x14ac:dyDescent="0.25">
      <c r="AE9166" s="3" t="str">
        <f t="shared" si="221"/>
        <v>RAG_582_198_1_202526</v>
      </c>
      <c r="AF9166" s="3">
        <v>202526</v>
      </c>
      <c r="AG9166" s="3" t="s">
        <v>384</v>
      </c>
      <c r="AH9166" s="3">
        <v>582</v>
      </c>
      <c r="AI9166" s="3">
        <v>198</v>
      </c>
      <c r="AJ9166" s="3" t="s">
        <v>499</v>
      </c>
      <c r="AK9166" s="3">
        <v>1</v>
      </c>
      <c r="AL9166" s="3">
        <v>0</v>
      </c>
    </row>
    <row r="9167" spans="31:38" x14ac:dyDescent="0.25">
      <c r="AE9167" s="3" t="str">
        <f t="shared" si="221"/>
        <v>RAG_584_198_1_202526</v>
      </c>
      <c r="AF9167" s="3">
        <v>202526</v>
      </c>
      <c r="AG9167" s="3" t="s">
        <v>384</v>
      </c>
      <c r="AH9167" s="3">
        <v>584</v>
      </c>
      <c r="AI9167" s="3">
        <v>198</v>
      </c>
      <c r="AJ9167" s="3" t="s">
        <v>499</v>
      </c>
      <c r="AK9167" s="3">
        <v>1</v>
      </c>
      <c r="AL9167" s="3">
        <v>0</v>
      </c>
    </row>
    <row r="9168" spans="31:38" x14ac:dyDescent="0.25">
      <c r="AE9168" s="3" t="str">
        <f t="shared" si="221"/>
        <v>RAG_586_198_1_202526</v>
      </c>
      <c r="AF9168" s="3">
        <v>202526</v>
      </c>
      <c r="AG9168" s="3" t="s">
        <v>384</v>
      </c>
      <c r="AH9168" s="3">
        <v>586</v>
      </c>
      <c r="AI9168" s="3">
        <v>198</v>
      </c>
      <c r="AJ9168" s="3" t="s">
        <v>499</v>
      </c>
      <c r="AK9168" s="3">
        <v>1</v>
      </c>
      <c r="AL9168" s="3">
        <v>0</v>
      </c>
    </row>
    <row r="9169" spans="31:38" x14ac:dyDescent="0.25">
      <c r="AE9169" s="3" t="str">
        <f t="shared" si="221"/>
        <v>RAG_545_198_1_202526</v>
      </c>
      <c r="AF9169" s="3">
        <v>202526</v>
      </c>
      <c r="AG9169" s="3" t="s">
        <v>384</v>
      </c>
      <c r="AH9169" s="3">
        <v>545</v>
      </c>
      <c r="AI9169" s="3">
        <v>198</v>
      </c>
      <c r="AJ9169" s="3" t="s">
        <v>499</v>
      </c>
      <c r="AK9169" s="3">
        <v>1</v>
      </c>
      <c r="AL9169" s="3">
        <v>-630.98</v>
      </c>
    </row>
    <row r="9170" spans="31:38" x14ac:dyDescent="0.25">
      <c r="AE9170" s="3" t="str">
        <f t="shared" si="221"/>
        <v>RAG_544_198_1_202526</v>
      </c>
      <c r="AF9170" s="3">
        <v>202526</v>
      </c>
      <c r="AG9170" s="3" t="s">
        <v>384</v>
      </c>
      <c r="AH9170" s="3">
        <v>544</v>
      </c>
      <c r="AI9170" s="3">
        <v>198</v>
      </c>
      <c r="AJ9170" s="3" t="s">
        <v>499</v>
      </c>
      <c r="AK9170" s="3">
        <v>1</v>
      </c>
      <c r="AL9170" s="3">
        <v>-6196.476999999999</v>
      </c>
    </row>
    <row r="9171" spans="31:38" x14ac:dyDescent="0.25">
      <c r="AE9171" s="3" t="str">
        <f t="shared" si="221"/>
        <v>RAG_516_198_1_202526</v>
      </c>
      <c r="AF9171" s="3">
        <v>202526</v>
      </c>
      <c r="AG9171" s="3" t="s">
        <v>384</v>
      </c>
      <c r="AH9171" s="3">
        <v>516</v>
      </c>
      <c r="AI9171" s="3">
        <v>198</v>
      </c>
      <c r="AJ9171" s="3" t="s">
        <v>499</v>
      </c>
      <c r="AK9171" s="3">
        <v>1</v>
      </c>
      <c r="AL9171" s="3">
        <v>-7911.6569999999992</v>
      </c>
    </row>
    <row r="9172" spans="31:38" x14ac:dyDescent="0.25">
      <c r="AE9172" s="3" t="str">
        <f t="shared" si="221"/>
        <v>RAG_542_198_1_202526</v>
      </c>
      <c r="AF9172" s="3">
        <v>202526</v>
      </c>
      <c r="AG9172" s="3" t="s">
        <v>384</v>
      </c>
      <c r="AH9172" s="3">
        <v>542</v>
      </c>
      <c r="AI9172" s="3">
        <v>198</v>
      </c>
      <c r="AJ9172" s="3" t="s">
        <v>499</v>
      </c>
      <c r="AK9172" s="3">
        <v>1</v>
      </c>
      <c r="AL9172" s="3">
        <v>-654.72900000000004</v>
      </c>
    </row>
    <row r="9173" spans="31:38" x14ac:dyDescent="0.25">
      <c r="AE9173" s="3" t="str">
        <f t="shared" si="221"/>
        <v>RAG_514_198_1_202526</v>
      </c>
      <c r="AF9173" s="3">
        <v>202526</v>
      </c>
      <c r="AG9173" s="3" t="s">
        <v>384</v>
      </c>
      <c r="AH9173" s="3">
        <v>514</v>
      </c>
      <c r="AI9173" s="3">
        <v>198</v>
      </c>
      <c r="AJ9173" s="3" t="s">
        <v>499</v>
      </c>
      <c r="AK9173" s="3">
        <v>1</v>
      </c>
      <c r="AL9173" s="3">
        <v>-5078.08</v>
      </c>
    </row>
    <row r="9174" spans="31:38" x14ac:dyDescent="0.25">
      <c r="AE9174" s="3" t="str">
        <f t="shared" si="221"/>
        <v>RAG_518_198_1_202526</v>
      </c>
      <c r="AF9174" s="3">
        <v>202526</v>
      </c>
      <c r="AG9174" s="3" t="s">
        <v>384</v>
      </c>
      <c r="AH9174" s="3">
        <v>518</v>
      </c>
      <c r="AI9174" s="3">
        <v>198</v>
      </c>
      <c r="AJ9174" s="3" t="s">
        <v>499</v>
      </c>
      <c r="AK9174" s="3">
        <v>1</v>
      </c>
      <c r="AL9174" s="3">
        <v>-215.566</v>
      </c>
    </row>
    <row r="9175" spans="31:38" x14ac:dyDescent="0.25">
      <c r="AE9175" s="3" t="str">
        <f t="shared" si="221"/>
        <v>RAG_520_198_1_202526</v>
      </c>
      <c r="AF9175" s="3">
        <v>202526</v>
      </c>
      <c r="AG9175" s="3" t="s">
        <v>384</v>
      </c>
      <c r="AH9175" s="3">
        <v>520</v>
      </c>
      <c r="AI9175" s="3">
        <v>198</v>
      </c>
      <c r="AJ9175" s="3" t="s">
        <v>499</v>
      </c>
      <c r="AK9175" s="3">
        <v>1</v>
      </c>
      <c r="AL9175" s="3">
        <v>-6633.2459999999992</v>
      </c>
    </row>
    <row r="9176" spans="31:38" x14ac:dyDescent="0.25">
      <c r="AE9176" s="3" t="str">
        <f t="shared" si="221"/>
        <v>RAG_522_198_1_202526</v>
      </c>
      <c r="AF9176" s="3">
        <v>202526</v>
      </c>
      <c r="AG9176" s="3" t="s">
        <v>384</v>
      </c>
      <c r="AH9176" s="3">
        <v>522</v>
      </c>
      <c r="AI9176" s="3">
        <v>198</v>
      </c>
      <c r="AJ9176" s="3" t="s">
        <v>499</v>
      </c>
      <c r="AK9176" s="3">
        <v>1</v>
      </c>
      <c r="AL9176" s="3">
        <v>-1369.7910000000002</v>
      </c>
    </row>
    <row r="9177" spans="31:38" x14ac:dyDescent="0.25">
      <c r="AE9177" s="3" t="str">
        <f t="shared" si="221"/>
        <v>RAG_524_198_1_202526</v>
      </c>
      <c r="AF9177" s="3">
        <v>202526</v>
      </c>
      <c r="AG9177" s="3" t="s">
        <v>384</v>
      </c>
      <c r="AH9177" s="3">
        <v>524</v>
      </c>
      <c r="AI9177" s="3">
        <v>198</v>
      </c>
      <c r="AJ9177" s="3" t="s">
        <v>499</v>
      </c>
      <c r="AK9177" s="3">
        <v>1</v>
      </c>
      <c r="AL9177" s="3">
        <v>-5665.1479999999992</v>
      </c>
    </row>
    <row r="9178" spans="31:38" x14ac:dyDescent="0.25">
      <c r="AE9178" s="3" t="str">
        <f t="shared" si="221"/>
        <v>RAG_526_198_1_202526</v>
      </c>
      <c r="AF9178" s="3">
        <v>202526</v>
      </c>
      <c r="AG9178" s="3" t="s">
        <v>384</v>
      </c>
      <c r="AH9178" s="3">
        <v>526</v>
      </c>
      <c r="AI9178" s="3">
        <v>198</v>
      </c>
      <c r="AJ9178" s="3" t="s">
        <v>499</v>
      </c>
      <c r="AK9178" s="3">
        <v>1</v>
      </c>
      <c r="AL9178" s="3">
        <v>-4886.8010000000004</v>
      </c>
    </row>
    <row r="9179" spans="31:38" x14ac:dyDescent="0.25">
      <c r="AE9179" s="3" t="str">
        <f t="shared" si="221"/>
        <v>RAG_528_198_1_202526</v>
      </c>
      <c r="AF9179" s="3">
        <v>202526</v>
      </c>
      <c r="AG9179" s="3" t="s">
        <v>384</v>
      </c>
      <c r="AH9179" s="3">
        <v>528</v>
      </c>
      <c r="AI9179" s="3">
        <v>198</v>
      </c>
      <c r="AJ9179" s="3" t="s">
        <v>499</v>
      </c>
      <c r="AK9179" s="3">
        <v>1</v>
      </c>
      <c r="AL9179" s="3">
        <v>-4553</v>
      </c>
    </row>
    <row r="9180" spans="31:38" x14ac:dyDescent="0.25">
      <c r="AE9180" s="3" t="str">
        <f t="shared" si="221"/>
        <v>RAG_540_198_1_202526</v>
      </c>
      <c r="AF9180" s="3">
        <v>202526</v>
      </c>
      <c r="AG9180" s="3" t="s">
        <v>384</v>
      </c>
      <c r="AH9180" s="3">
        <v>540</v>
      </c>
      <c r="AI9180" s="3">
        <v>198</v>
      </c>
      <c r="AJ9180" s="3" t="s">
        <v>499</v>
      </c>
      <c r="AK9180" s="3">
        <v>1</v>
      </c>
      <c r="AL9180" s="3">
        <v>-16520.210999999999</v>
      </c>
    </row>
    <row r="9181" spans="31:38" x14ac:dyDescent="0.25">
      <c r="AE9181" s="3" t="str">
        <f t="shared" si="221"/>
        <v>RAG_530_198_1_202526</v>
      </c>
      <c r="AF9181" s="3">
        <v>202526</v>
      </c>
      <c r="AG9181" s="3" t="s">
        <v>384</v>
      </c>
      <c r="AH9181" s="3">
        <v>530</v>
      </c>
      <c r="AI9181" s="3">
        <v>198</v>
      </c>
      <c r="AJ9181" s="3" t="s">
        <v>499</v>
      </c>
      <c r="AK9181" s="3">
        <v>1</v>
      </c>
      <c r="AL9181" s="3">
        <v>-8110.3190000000004</v>
      </c>
    </row>
    <row r="9182" spans="31:38" x14ac:dyDescent="0.25">
      <c r="AE9182" s="3" t="str">
        <f t="shared" si="221"/>
        <v>RAG_512_198_1_202526</v>
      </c>
      <c r="AF9182" s="3">
        <v>202526</v>
      </c>
      <c r="AG9182" s="3" t="s">
        <v>384</v>
      </c>
      <c r="AH9182" s="3">
        <v>512</v>
      </c>
      <c r="AI9182" s="3">
        <v>198</v>
      </c>
      <c r="AJ9182" s="3" t="s">
        <v>499</v>
      </c>
      <c r="AK9182" s="3">
        <v>1</v>
      </c>
      <c r="AL9182" s="3">
        <v>-3225</v>
      </c>
    </row>
    <row r="9183" spans="31:38" x14ac:dyDescent="0.25">
      <c r="AE9183" s="3" t="str">
        <f t="shared" si="221"/>
        <v>RAG_546_198_1_202526</v>
      </c>
      <c r="AF9183" s="3">
        <v>202526</v>
      </c>
      <c r="AG9183" s="3" t="s">
        <v>384</v>
      </c>
      <c r="AH9183" s="3">
        <v>546</v>
      </c>
      <c r="AI9183" s="3">
        <v>198</v>
      </c>
      <c r="AJ9183" s="3" t="s">
        <v>499</v>
      </c>
      <c r="AK9183" s="3">
        <v>1</v>
      </c>
      <c r="AL9183" s="3">
        <v>-1166.6129166666667</v>
      </c>
    </row>
    <row r="9184" spans="31:38" x14ac:dyDescent="0.25">
      <c r="AE9184" s="3" t="str">
        <f t="shared" si="221"/>
        <v>RAG_538_198_1_202526</v>
      </c>
      <c r="AF9184" s="3">
        <v>202526</v>
      </c>
      <c r="AG9184" s="3" t="s">
        <v>384</v>
      </c>
      <c r="AH9184" s="3">
        <v>538</v>
      </c>
      <c r="AI9184" s="3">
        <v>198</v>
      </c>
      <c r="AJ9184" s="3" t="s">
        <v>499</v>
      </c>
      <c r="AK9184" s="3">
        <v>1</v>
      </c>
      <c r="AL9184" s="3">
        <v>-11130.363000000001</v>
      </c>
    </row>
    <row r="9185" spans="31:38" x14ac:dyDescent="0.25">
      <c r="AE9185" s="3" t="str">
        <f t="shared" si="221"/>
        <v>RAG_536_198_1_202526</v>
      </c>
      <c r="AF9185" s="3">
        <v>202526</v>
      </c>
      <c r="AG9185" s="3" t="s">
        <v>384</v>
      </c>
      <c r="AH9185" s="3">
        <v>536</v>
      </c>
      <c r="AI9185" s="3">
        <v>198</v>
      </c>
      <c r="AJ9185" s="3" t="s">
        <v>499</v>
      </c>
      <c r="AK9185" s="3">
        <v>1</v>
      </c>
      <c r="AL9185" s="3">
        <v>-8593.2759999999998</v>
      </c>
    </row>
    <row r="9186" spans="31:38" x14ac:dyDescent="0.25">
      <c r="AE9186" s="3" t="str">
        <f t="shared" si="221"/>
        <v>RAG_534_198_1_202526</v>
      </c>
      <c r="AF9186" s="3">
        <v>202526</v>
      </c>
      <c r="AG9186" s="3" t="s">
        <v>384</v>
      </c>
      <c r="AH9186" s="3">
        <v>534</v>
      </c>
      <c r="AI9186" s="3">
        <v>198</v>
      </c>
      <c r="AJ9186" s="3" t="s">
        <v>499</v>
      </c>
      <c r="AK9186" s="3">
        <v>1</v>
      </c>
      <c r="AL9186" s="3">
        <v>-15066.39</v>
      </c>
    </row>
    <row r="9187" spans="31:38" x14ac:dyDescent="0.25">
      <c r="AE9187" s="3" t="str">
        <f t="shared" si="221"/>
        <v>RAG_532_198_1_202526</v>
      </c>
      <c r="AF9187" s="3">
        <v>202526</v>
      </c>
      <c r="AG9187" s="3" t="s">
        <v>384</v>
      </c>
      <c r="AH9187" s="3">
        <v>532</v>
      </c>
      <c r="AI9187" s="3">
        <v>198</v>
      </c>
      <c r="AJ9187" s="3" t="s">
        <v>499</v>
      </c>
      <c r="AK9187" s="3">
        <v>1</v>
      </c>
      <c r="AL9187" s="3">
        <v>-7104.2</v>
      </c>
    </row>
    <row r="9188" spans="31:38" x14ac:dyDescent="0.25">
      <c r="AE9188" s="3" t="str">
        <f t="shared" si="221"/>
        <v>RAG_562_199_1_202425</v>
      </c>
      <c r="AF9188" s="3">
        <v>202425</v>
      </c>
      <c r="AG9188" s="3" t="s">
        <v>384</v>
      </c>
      <c r="AH9188" s="3">
        <v>562</v>
      </c>
      <c r="AI9188" s="3">
        <v>199</v>
      </c>
      <c r="AJ9188" s="3" t="s">
        <v>13</v>
      </c>
      <c r="AK9188" s="3">
        <v>1</v>
      </c>
      <c r="AL9188" s="3">
        <v>0</v>
      </c>
    </row>
    <row r="9189" spans="31:38" x14ac:dyDescent="0.25">
      <c r="AE9189" s="3" t="str">
        <f t="shared" si="221"/>
        <v>RAG_552_199_1_202425</v>
      </c>
      <c r="AF9189" s="3">
        <v>202425</v>
      </c>
      <c r="AG9189" s="3" t="s">
        <v>384</v>
      </c>
      <c r="AH9189" s="3">
        <v>552</v>
      </c>
      <c r="AI9189" s="3">
        <v>199</v>
      </c>
      <c r="AJ9189" s="3" t="s">
        <v>13</v>
      </c>
      <c r="AK9189" s="3">
        <v>1</v>
      </c>
      <c r="AL9189" s="3">
        <v>-80269.89</v>
      </c>
    </row>
    <row r="9190" spans="31:38" x14ac:dyDescent="0.25">
      <c r="AE9190" s="3" t="str">
        <f t="shared" si="221"/>
        <v>RAG_550_199_1_202425</v>
      </c>
      <c r="AF9190" s="3">
        <v>202425</v>
      </c>
      <c r="AG9190" s="3" t="s">
        <v>384</v>
      </c>
      <c r="AH9190" s="3">
        <v>550</v>
      </c>
      <c r="AI9190" s="3">
        <v>199</v>
      </c>
      <c r="AJ9190" s="3" t="s">
        <v>13</v>
      </c>
      <c r="AK9190" s="3">
        <v>1</v>
      </c>
      <c r="AL9190" s="3">
        <v>-34468.857000000004</v>
      </c>
    </row>
    <row r="9191" spans="31:38" x14ac:dyDescent="0.25">
      <c r="AE9191" s="3" t="str">
        <f t="shared" si="221"/>
        <v>RAG_548_199_1_202425</v>
      </c>
      <c r="AF9191" s="3">
        <v>202425</v>
      </c>
      <c r="AG9191" s="3" t="s">
        <v>384</v>
      </c>
      <c r="AH9191" s="3">
        <v>548</v>
      </c>
      <c r="AI9191" s="3">
        <v>199</v>
      </c>
      <c r="AJ9191" s="3" t="s">
        <v>13</v>
      </c>
      <c r="AK9191" s="3">
        <v>1</v>
      </c>
      <c r="AL9191" s="3">
        <v>-13665.338000000002</v>
      </c>
    </row>
    <row r="9192" spans="31:38" x14ac:dyDescent="0.25">
      <c r="AE9192" s="3" t="str">
        <f t="shared" si="221"/>
        <v>RAG_564_199_1_202425</v>
      </c>
      <c r="AF9192" s="3">
        <v>202425</v>
      </c>
      <c r="AG9192" s="3" t="s">
        <v>384</v>
      </c>
      <c r="AH9192" s="3">
        <v>564</v>
      </c>
      <c r="AI9192" s="3">
        <v>199</v>
      </c>
      <c r="AJ9192" s="3" t="s">
        <v>13</v>
      </c>
      <c r="AK9192" s="3">
        <v>1</v>
      </c>
      <c r="AL9192" s="3">
        <v>0</v>
      </c>
    </row>
    <row r="9193" spans="31:38" x14ac:dyDescent="0.25">
      <c r="AE9193" s="3" t="str">
        <f t="shared" si="221"/>
        <v>RAG_545_199_1_202425</v>
      </c>
      <c r="AF9193" s="3">
        <v>202425</v>
      </c>
      <c r="AG9193" s="3" t="s">
        <v>384</v>
      </c>
      <c r="AH9193" s="3">
        <v>545</v>
      </c>
      <c r="AI9193" s="3">
        <v>199</v>
      </c>
      <c r="AJ9193" s="3" t="s">
        <v>13</v>
      </c>
      <c r="AK9193" s="3">
        <v>1</v>
      </c>
      <c r="AL9193" s="3">
        <v>-9521.8652099999981</v>
      </c>
    </row>
    <row r="9194" spans="31:38" x14ac:dyDescent="0.25">
      <c r="AE9194" s="3" t="str">
        <f t="shared" si="221"/>
        <v>RAG_576_199_1_202425</v>
      </c>
      <c r="AF9194" s="3">
        <v>202425</v>
      </c>
      <c r="AG9194" s="3" t="s">
        <v>384</v>
      </c>
      <c r="AH9194" s="3">
        <v>576</v>
      </c>
      <c r="AI9194" s="3">
        <v>199</v>
      </c>
      <c r="AJ9194" s="3" t="s">
        <v>13</v>
      </c>
      <c r="AK9194" s="3">
        <v>1</v>
      </c>
      <c r="AL9194" s="3">
        <v>0</v>
      </c>
    </row>
    <row r="9195" spans="31:38" x14ac:dyDescent="0.25">
      <c r="AE9195" s="3" t="str">
        <f t="shared" si="221"/>
        <v>RAG_546_199_1_202425</v>
      </c>
      <c r="AF9195" s="3">
        <v>202425</v>
      </c>
      <c r="AG9195" s="3" t="s">
        <v>384</v>
      </c>
      <c r="AH9195" s="3">
        <v>546</v>
      </c>
      <c r="AI9195" s="3">
        <v>199</v>
      </c>
      <c r="AJ9195" s="3" t="s">
        <v>13</v>
      </c>
      <c r="AK9195" s="3">
        <v>1</v>
      </c>
      <c r="AL9195" s="3">
        <v>-20572.773915414513</v>
      </c>
    </row>
    <row r="9196" spans="31:38" x14ac:dyDescent="0.25">
      <c r="AE9196" s="3" t="str">
        <f t="shared" si="221"/>
        <v>RAG_566_199_1_202425</v>
      </c>
      <c r="AF9196" s="3">
        <v>202425</v>
      </c>
      <c r="AG9196" s="3" t="s">
        <v>384</v>
      </c>
      <c r="AH9196" s="3">
        <v>566</v>
      </c>
      <c r="AI9196" s="3">
        <v>199</v>
      </c>
      <c r="AJ9196" s="3" t="s">
        <v>13</v>
      </c>
      <c r="AK9196" s="3">
        <v>1</v>
      </c>
      <c r="AL9196" s="3">
        <v>0</v>
      </c>
    </row>
    <row r="9197" spans="31:38" x14ac:dyDescent="0.25">
      <c r="AE9197" s="3" t="str">
        <f t="shared" si="221"/>
        <v>RAG_568_199_1_202425</v>
      </c>
      <c r="AF9197" s="3">
        <v>202425</v>
      </c>
      <c r="AG9197" s="3" t="s">
        <v>384</v>
      </c>
      <c r="AH9197" s="3">
        <v>568</v>
      </c>
      <c r="AI9197" s="3">
        <v>199</v>
      </c>
      <c r="AJ9197" s="3" t="s">
        <v>13</v>
      </c>
      <c r="AK9197" s="3">
        <v>1</v>
      </c>
      <c r="AL9197" s="3">
        <v>0</v>
      </c>
    </row>
    <row r="9198" spans="31:38" x14ac:dyDescent="0.25">
      <c r="AE9198" s="3" t="str">
        <f t="shared" si="221"/>
        <v>RAG_586_199_1_202425</v>
      </c>
      <c r="AF9198" s="3">
        <v>202425</v>
      </c>
      <c r="AG9198" s="3" t="s">
        <v>384</v>
      </c>
      <c r="AH9198" s="3">
        <v>586</v>
      </c>
      <c r="AI9198" s="3">
        <v>199</v>
      </c>
      <c r="AJ9198" s="3" t="s">
        <v>13</v>
      </c>
      <c r="AK9198" s="3">
        <v>1</v>
      </c>
      <c r="AL9198" s="3">
        <v>0</v>
      </c>
    </row>
    <row r="9199" spans="31:38" x14ac:dyDescent="0.25">
      <c r="AE9199" s="3" t="str">
        <f t="shared" si="221"/>
        <v>RAG_574_199_1_202425</v>
      </c>
      <c r="AF9199" s="3">
        <v>202425</v>
      </c>
      <c r="AG9199" s="3" t="s">
        <v>384</v>
      </c>
      <c r="AH9199" s="3">
        <v>574</v>
      </c>
      <c r="AI9199" s="3">
        <v>199</v>
      </c>
      <c r="AJ9199" s="3" t="s">
        <v>13</v>
      </c>
      <c r="AK9199" s="3">
        <v>1</v>
      </c>
      <c r="AL9199" s="3">
        <v>0</v>
      </c>
    </row>
    <row r="9200" spans="31:38" x14ac:dyDescent="0.25">
      <c r="AE9200" s="3" t="str">
        <f t="shared" si="221"/>
        <v>RAG_582_199_1_202425</v>
      </c>
      <c r="AF9200" s="3">
        <v>202425</v>
      </c>
      <c r="AG9200" s="3" t="s">
        <v>384</v>
      </c>
      <c r="AH9200" s="3">
        <v>582</v>
      </c>
      <c r="AI9200" s="3">
        <v>199</v>
      </c>
      <c r="AJ9200" s="3" t="s">
        <v>13</v>
      </c>
      <c r="AK9200" s="3">
        <v>1</v>
      </c>
      <c r="AL9200" s="3">
        <v>0</v>
      </c>
    </row>
    <row r="9201" spans="31:38" x14ac:dyDescent="0.25">
      <c r="AE9201" s="3" t="str">
        <f t="shared" si="221"/>
        <v>RAG_544_199_1_202425</v>
      </c>
      <c r="AF9201" s="3">
        <v>202425</v>
      </c>
      <c r="AG9201" s="3" t="s">
        <v>384</v>
      </c>
      <c r="AH9201" s="3">
        <v>544</v>
      </c>
      <c r="AI9201" s="3">
        <v>199</v>
      </c>
      <c r="AJ9201" s="3" t="s">
        <v>13</v>
      </c>
      <c r="AK9201" s="3">
        <v>1</v>
      </c>
      <c r="AL9201" s="3">
        <v>-36587.931000000004</v>
      </c>
    </row>
    <row r="9202" spans="31:38" x14ac:dyDescent="0.25">
      <c r="AE9202" s="3" t="str">
        <f t="shared" si="221"/>
        <v>RAG_584_199_1_202425</v>
      </c>
      <c r="AF9202" s="3">
        <v>202425</v>
      </c>
      <c r="AG9202" s="3" t="s">
        <v>384</v>
      </c>
      <c r="AH9202" s="3">
        <v>584</v>
      </c>
      <c r="AI9202" s="3">
        <v>199</v>
      </c>
      <c r="AJ9202" s="3" t="s">
        <v>13</v>
      </c>
      <c r="AK9202" s="3">
        <v>1</v>
      </c>
      <c r="AL9202" s="3">
        <v>0</v>
      </c>
    </row>
    <row r="9203" spans="31:38" x14ac:dyDescent="0.25">
      <c r="AE9203" s="3" t="str">
        <f t="shared" si="221"/>
        <v>RAG_572_199_1_202425</v>
      </c>
      <c r="AF9203" s="3">
        <v>202425</v>
      </c>
      <c r="AG9203" s="3" t="s">
        <v>384</v>
      </c>
      <c r="AH9203" s="3">
        <v>572</v>
      </c>
      <c r="AI9203" s="3">
        <v>199</v>
      </c>
      <c r="AJ9203" s="3" t="s">
        <v>13</v>
      </c>
      <c r="AK9203" s="3">
        <v>1</v>
      </c>
      <c r="AL9203" s="3">
        <v>0</v>
      </c>
    </row>
    <row r="9204" spans="31:38" x14ac:dyDescent="0.25">
      <c r="AE9204" s="3" t="str">
        <f t="shared" si="221"/>
        <v>RAG_522_199_1_202425</v>
      </c>
      <c r="AF9204" s="3">
        <v>202425</v>
      </c>
      <c r="AG9204" s="3" t="s">
        <v>384</v>
      </c>
      <c r="AH9204" s="3">
        <v>522</v>
      </c>
      <c r="AI9204" s="3">
        <v>199</v>
      </c>
      <c r="AJ9204" s="3" t="s">
        <v>13</v>
      </c>
      <c r="AK9204" s="3">
        <v>1</v>
      </c>
      <c r="AL9204" s="3">
        <v>-16023.164999999999</v>
      </c>
    </row>
    <row r="9205" spans="31:38" x14ac:dyDescent="0.25">
      <c r="AE9205" s="3" t="str">
        <f t="shared" si="221"/>
        <v>RAG_542_199_1_202425</v>
      </c>
      <c r="AF9205" s="3">
        <v>202425</v>
      </c>
      <c r="AG9205" s="3" t="s">
        <v>384</v>
      </c>
      <c r="AH9205" s="3">
        <v>542</v>
      </c>
      <c r="AI9205" s="3">
        <v>199</v>
      </c>
      <c r="AJ9205" s="3" t="s">
        <v>13</v>
      </c>
      <c r="AK9205" s="3">
        <v>1</v>
      </c>
      <c r="AL9205" s="3">
        <v>-12122.590999999999</v>
      </c>
    </row>
    <row r="9206" spans="31:38" x14ac:dyDescent="0.25">
      <c r="AE9206" s="3" t="str">
        <f t="shared" si="221"/>
        <v>RAG_514_199_1_202425</v>
      </c>
      <c r="AF9206" s="3">
        <v>202425</v>
      </c>
      <c r="AG9206" s="3" t="s">
        <v>384</v>
      </c>
      <c r="AH9206" s="3">
        <v>514</v>
      </c>
      <c r="AI9206" s="3">
        <v>199</v>
      </c>
      <c r="AJ9206" s="3" t="s">
        <v>13</v>
      </c>
      <c r="AK9206" s="3">
        <v>1</v>
      </c>
      <c r="AL9206" s="3">
        <v>-24552.04</v>
      </c>
    </row>
    <row r="9207" spans="31:38" x14ac:dyDescent="0.25">
      <c r="AE9207" s="3" t="str">
        <f t="shared" si="221"/>
        <v>RAG_516_199_1_202425</v>
      </c>
      <c r="AF9207" s="3">
        <v>202425</v>
      </c>
      <c r="AG9207" s="3" t="s">
        <v>384</v>
      </c>
      <c r="AH9207" s="3">
        <v>516</v>
      </c>
      <c r="AI9207" s="3">
        <v>199</v>
      </c>
      <c r="AJ9207" s="3" t="s">
        <v>13</v>
      </c>
      <c r="AK9207" s="3">
        <v>1</v>
      </c>
      <c r="AL9207" s="3">
        <v>-23223.295999999998</v>
      </c>
    </row>
    <row r="9208" spans="31:38" x14ac:dyDescent="0.25">
      <c r="AE9208" s="3" t="str">
        <f t="shared" si="221"/>
        <v>RAG_520_199_1_202425</v>
      </c>
      <c r="AF9208" s="3">
        <v>202425</v>
      </c>
      <c r="AG9208" s="3" t="s">
        <v>384</v>
      </c>
      <c r="AH9208" s="3">
        <v>520</v>
      </c>
      <c r="AI9208" s="3">
        <v>199</v>
      </c>
      <c r="AJ9208" s="3" t="s">
        <v>13</v>
      </c>
      <c r="AK9208" s="3">
        <v>1</v>
      </c>
      <c r="AL9208" s="3">
        <v>-28964.995000000003</v>
      </c>
    </row>
    <row r="9209" spans="31:38" x14ac:dyDescent="0.25">
      <c r="AE9209" s="3" t="str">
        <f t="shared" si="221"/>
        <v>RAG_512_199_1_202425</v>
      </c>
      <c r="AF9209" s="3">
        <v>202425</v>
      </c>
      <c r="AG9209" s="3" t="s">
        <v>384</v>
      </c>
      <c r="AH9209" s="3">
        <v>512</v>
      </c>
      <c r="AI9209" s="3">
        <v>199</v>
      </c>
      <c r="AJ9209" s="3" t="s">
        <v>13</v>
      </c>
      <c r="AK9209" s="3">
        <v>1</v>
      </c>
      <c r="AL9209" s="3">
        <v>-13037</v>
      </c>
    </row>
    <row r="9210" spans="31:38" x14ac:dyDescent="0.25">
      <c r="AE9210" s="3" t="str">
        <f t="shared" si="221"/>
        <v>RAG_524_199_1_202425</v>
      </c>
      <c r="AF9210" s="3">
        <v>202425</v>
      </c>
      <c r="AG9210" s="3" t="s">
        <v>384</v>
      </c>
      <c r="AH9210" s="3">
        <v>524</v>
      </c>
      <c r="AI9210" s="3">
        <v>199</v>
      </c>
      <c r="AJ9210" s="3" t="s">
        <v>13</v>
      </c>
      <c r="AK9210" s="3">
        <v>1</v>
      </c>
      <c r="AL9210" s="3">
        <v>-23163.671999999999</v>
      </c>
    </row>
    <row r="9211" spans="31:38" x14ac:dyDescent="0.25">
      <c r="AE9211" s="3" t="str">
        <f t="shared" si="221"/>
        <v>RAG_526_199_1_202425</v>
      </c>
      <c r="AF9211" s="3">
        <v>202425</v>
      </c>
      <c r="AG9211" s="3" t="s">
        <v>384</v>
      </c>
      <c r="AH9211" s="3">
        <v>526</v>
      </c>
      <c r="AI9211" s="3">
        <v>199</v>
      </c>
      <c r="AJ9211" s="3" t="s">
        <v>13</v>
      </c>
      <c r="AK9211" s="3">
        <v>1</v>
      </c>
      <c r="AL9211" s="3">
        <v>-14440.803509999998</v>
      </c>
    </row>
    <row r="9212" spans="31:38" x14ac:dyDescent="0.25">
      <c r="AE9212" s="3" t="str">
        <f t="shared" si="221"/>
        <v>RAG_528_199_1_202425</v>
      </c>
      <c r="AF9212" s="3">
        <v>202425</v>
      </c>
      <c r="AG9212" s="3" t="s">
        <v>384</v>
      </c>
      <c r="AH9212" s="3">
        <v>528</v>
      </c>
      <c r="AI9212" s="3">
        <v>199</v>
      </c>
      <c r="AJ9212" s="3" t="s">
        <v>13</v>
      </c>
      <c r="AK9212" s="3">
        <v>1</v>
      </c>
      <c r="AL9212" s="3">
        <v>-17845</v>
      </c>
    </row>
    <row r="9213" spans="31:38" x14ac:dyDescent="0.25">
      <c r="AE9213" s="3" t="str">
        <f t="shared" si="221"/>
        <v>RAG_530_199_1_202425</v>
      </c>
      <c r="AF9213" s="3">
        <v>202425</v>
      </c>
      <c r="AG9213" s="3" t="s">
        <v>384</v>
      </c>
      <c r="AH9213" s="3">
        <v>530</v>
      </c>
      <c r="AI9213" s="3">
        <v>199</v>
      </c>
      <c r="AJ9213" s="3" t="s">
        <v>13</v>
      </c>
      <c r="AK9213" s="3">
        <v>1</v>
      </c>
      <c r="AL9213" s="3">
        <v>-29661.287</v>
      </c>
    </row>
    <row r="9214" spans="31:38" x14ac:dyDescent="0.25">
      <c r="AE9214" s="3" t="str">
        <f t="shared" si="221"/>
        <v>RAG_532_199_1_202425</v>
      </c>
      <c r="AF9214" s="3">
        <v>202425</v>
      </c>
      <c r="AG9214" s="3" t="s">
        <v>384</v>
      </c>
      <c r="AH9214" s="3">
        <v>532</v>
      </c>
      <c r="AI9214" s="3">
        <v>199</v>
      </c>
      <c r="AJ9214" s="3" t="s">
        <v>13</v>
      </c>
      <c r="AK9214" s="3">
        <v>1</v>
      </c>
      <c r="AL9214" s="3">
        <v>-27770.2</v>
      </c>
    </row>
    <row r="9215" spans="31:38" x14ac:dyDescent="0.25">
      <c r="AE9215" s="3" t="str">
        <f t="shared" si="221"/>
        <v>RAG_534_199_1_202425</v>
      </c>
      <c r="AF9215" s="3">
        <v>202425</v>
      </c>
      <c r="AG9215" s="3" t="s">
        <v>384</v>
      </c>
      <c r="AH9215" s="3">
        <v>534</v>
      </c>
      <c r="AI9215" s="3">
        <v>199</v>
      </c>
      <c r="AJ9215" s="3" t="s">
        <v>13</v>
      </c>
      <c r="AK9215" s="3">
        <v>1</v>
      </c>
      <c r="AL9215" s="3">
        <v>-25388.129000000001</v>
      </c>
    </row>
    <row r="9216" spans="31:38" x14ac:dyDescent="0.25">
      <c r="AE9216" s="3" t="str">
        <f t="shared" si="221"/>
        <v>RAG_536_199_1_202425</v>
      </c>
      <c r="AF9216" s="3">
        <v>202425</v>
      </c>
      <c r="AG9216" s="3" t="s">
        <v>384</v>
      </c>
      <c r="AH9216" s="3">
        <v>536</v>
      </c>
      <c r="AI9216" s="3">
        <v>199</v>
      </c>
      <c r="AJ9216" s="3" t="s">
        <v>13</v>
      </c>
      <c r="AK9216" s="3">
        <v>1</v>
      </c>
      <c r="AL9216" s="3">
        <v>-30040.922999999999</v>
      </c>
    </row>
    <row r="9217" spans="31:38" x14ac:dyDescent="0.25">
      <c r="AE9217" s="3" t="str">
        <f t="shared" si="221"/>
        <v>RAG_538_199_1_202425</v>
      </c>
      <c r="AF9217" s="3">
        <v>202425</v>
      </c>
      <c r="AG9217" s="3" t="s">
        <v>384</v>
      </c>
      <c r="AH9217" s="3">
        <v>538</v>
      </c>
      <c r="AI9217" s="3">
        <v>199</v>
      </c>
      <c r="AJ9217" s="3" t="s">
        <v>13</v>
      </c>
      <c r="AK9217" s="3">
        <v>1</v>
      </c>
      <c r="AL9217" s="3">
        <v>-31721.269</v>
      </c>
    </row>
    <row r="9218" spans="31:38" x14ac:dyDescent="0.25">
      <c r="AE9218" s="3" t="str">
        <f t="shared" si="221"/>
        <v>RAG_540_199_1_202425</v>
      </c>
      <c r="AF9218" s="3">
        <v>202425</v>
      </c>
      <c r="AG9218" s="3" t="s">
        <v>384</v>
      </c>
      <c r="AH9218" s="3">
        <v>540</v>
      </c>
      <c r="AI9218" s="3">
        <v>199</v>
      </c>
      <c r="AJ9218" s="3" t="s">
        <v>13</v>
      </c>
      <c r="AK9218" s="3">
        <v>1</v>
      </c>
      <c r="AL9218" s="3">
        <v>-51237.849000000002</v>
      </c>
    </row>
    <row r="9219" spans="31:38" x14ac:dyDescent="0.25">
      <c r="AE9219" s="3" t="str">
        <f t="shared" si="221"/>
        <v>RAG_518_199_1_202425</v>
      </c>
      <c r="AF9219" s="3">
        <v>202425</v>
      </c>
      <c r="AG9219" s="3" t="s">
        <v>384</v>
      </c>
      <c r="AH9219" s="3">
        <v>518</v>
      </c>
      <c r="AI9219" s="3">
        <v>199</v>
      </c>
      <c r="AJ9219" s="3" t="s">
        <v>13</v>
      </c>
      <c r="AK9219" s="3">
        <v>1</v>
      </c>
      <c r="AL9219" s="3">
        <v>-15689.113000000001</v>
      </c>
    </row>
    <row r="9220" spans="31:38" x14ac:dyDescent="0.25">
      <c r="AE9220" s="3" t="str">
        <f t="shared" ref="AE9220:AE9283" si="222">AG9220&amp;"_"&amp;AH9220&amp;"_"&amp;AI9220&amp;"_"&amp;AK9220&amp;"_"&amp;AF9220</f>
        <v>RAG_566_199_1_202526</v>
      </c>
      <c r="AF9220" s="3">
        <v>202526</v>
      </c>
      <c r="AG9220" s="3" t="s">
        <v>384</v>
      </c>
      <c r="AH9220" s="3">
        <v>566</v>
      </c>
      <c r="AI9220" s="3">
        <v>199</v>
      </c>
      <c r="AJ9220" s="3" t="s">
        <v>13</v>
      </c>
      <c r="AK9220" s="3">
        <v>1</v>
      </c>
      <c r="AL9220" s="3">
        <v>0</v>
      </c>
    </row>
    <row r="9221" spans="31:38" x14ac:dyDescent="0.25">
      <c r="AE9221" s="3" t="str">
        <f t="shared" si="222"/>
        <v>RAG_546_199_1_202526</v>
      </c>
      <c r="AF9221" s="3">
        <v>202526</v>
      </c>
      <c r="AG9221" s="3" t="s">
        <v>384</v>
      </c>
      <c r="AH9221" s="3">
        <v>546</v>
      </c>
      <c r="AI9221" s="3">
        <v>199</v>
      </c>
      <c r="AJ9221" s="3" t="s">
        <v>13</v>
      </c>
      <c r="AK9221" s="3">
        <v>1</v>
      </c>
      <c r="AL9221" s="3">
        <v>-16653.02115668865</v>
      </c>
    </row>
    <row r="9222" spans="31:38" x14ac:dyDescent="0.25">
      <c r="AE9222" s="3" t="str">
        <f t="shared" si="222"/>
        <v>RAG_548_199_1_202526</v>
      </c>
      <c r="AF9222" s="3">
        <v>202526</v>
      </c>
      <c r="AG9222" s="3" t="s">
        <v>384</v>
      </c>
      <c r="AH9222" s="3">
        <v>548</v>
      </c>
      <c r="AI9222" s="3">
        <v>199</v>
      </c>
      <c r="AJ9222" s="3" t="s">
        <v>13</v>
      </c>
      <c r="AK9222" s="3">
        <v>1</v>
      </c>
      <c r="AL9222" s="3">
        <v>-16547.351999999999</v>
      </c>
    </row>
    <row r="9223" spans="31:38" x14ac:dyDescent="0.25">
      <c r="AE9223" s="3" t="str">
        <f t="shared" si="222"/>
        <v>RAG_550_199_1_202526</v>
      </c>
      <c r="AF9223" s="3">
        <v>202526</v>
      </c>
      <c r="AG9223" s="3" t="s">
        <v>384</v>
      </c>
      <c r="AH9223" s="3">
        <v>550</v>
      </c>
      <c r="AI9223" s="3">
        <v>199</v>
      </c>
      <c r="AJ9223" s="3" t="s">
        <v>13</v>
      </c>
      <c r="AK9223" s="3">
        <v>1</v>
      </c>
      <c r="AL9223" s="3">
        <v>-30979.153000000006</v>
      </c>
    </row>
    <row r="9224" spans="31:38" x14ac:dyDescent="0.25">
      <c r="AE9224" s="3" t="str">
        <f t="shared" si="222"/>
        <v>RAG_552_199_1_202526</v>
      </c>
      <c r="AF9224" s="3">
        <v>202526</v>
      </c>
      <c r="AG9224" s="3" t="s">
        <v>384</v>
      </c>
      <c r="AH9224" s="3">
        <v>552</v>
      </c>
      <c r="AI9224" s="3">
        <v>199</v>
      </c>
      <c r="AJ9224" s="3" t="s">
        <v>13</v>
      </c>
      <c r="AK9224" s="3">
        <v>1</v>
      </c>
      <c r="AL9224" s="3">
        <v>-84021.879000000001</v>
      </c>
    </row>
    <row r="9225" spans="31:38" x14ac:dyDescent="0.25">
      <c r="AE9225" s="3" t="str">
        <f t="shared" si="222"/>
        <v>RAG_562_199_1_202526</v>
      </c>
      <c r="AF9225" s="3">
        <v>202526</v>
      </c>
      <c r="AG9225" s="3" t="s">
        <v>384</v>
      </c>
      <c r="AH9225" s="3">
        <v>562</v>
      </c>
      <c r="AI9225" s="3">
        <v>199</v>
      </c>
      <c r="AJ9225" s="3" t="s">
        <v>13</v>
      </c>
      <c r="AK9225" s="3">
        <v>1</v>
      </c>
      <c r="AL9225" s="3">
        <v>0</v>
      </c>
    </row>
    <row r="9226" spans="31:38" x14ac:dyDescent="0.25">
      <c r="AE9226" s="3" t="str">
        <f t="shared" si="222"/>
        <v>RAG_564_199_1_202526</v>
      </c>
      <c r="AF9226" s="3">
        <v>202526</v>
      </c>
      <c r="AG9226" s="3" t="s">
        <v>384</v>
      </c>
      <c r="AH9226" s="3">
        <v>564</v>
      </c>
      <c r="AI9226" s="3">
        <v>199</v>
      </c>
      <c r="AJ9226" s="3" t="s">
        <v>13</v>
      </c>
      <c r="AK9226" s="3">
        <v>1</v>
      </c>
      <c r="AL9226" s="3">
        <v>0</v>
      </c>
    </row>
    <row r="9227" spans="31:38" x14ac:dyDescent="0.25">
      <c r="AE9227" s="3" t="str">
        <f t="shared" si="222"/>
        <v>RAG_568_199_1_202526</v>
      </c>
      <c r="AF9227" s="3">
        <v>202526</v>
      </c>
      <c r="AG9227" s="3" t="s">
        <v>384</v>
      </c>
      <c r="AH9227" s="3">
        <v>568</v>
      </c>
      <c r="AI9227" s="3">
        <v>199</v>
      </c>
      <c r="AJ9227" s="3" t="s">
        <v>13</v>
      </c>
      <c r="AK9227" s="3">
        <v>1</v>
      </c>
      <c r="AL9227" s="3">
        <v>0</v>
      </c>
    </row>
    <row r="9228" spans="31:38" x14ac:dyDescent="0.25">
      <c r="AE9228" s="3" t="str">
        <f t="shared" si="222"/>
        <v>RAG_572_199_1_202526</v>
      </c>
      <c r="AF9228" s="3">
        <v>202526</v>
      </c>
      <c r="AG9228" s="3" t="s">
        <v>384</v>
      </c>
      <c r="AH9228" s="3">
        <v>572</v>
      </c>
      <c r="AI9228" s="3">
        <v>199</v>
      </c>
      <c r="AJ9228" s="3" t="s">
        <v>13</v>
      </c>
      <c r="AK9228" s="3">
        <v>1</v>
      </c>
      <c r="AL9228" s="3">
        <v>0</v>
      </c>
    </row>
    <row r="9229" spans="31:38" x14ac:dyDescent="0.25">
      <c r="AE9229" s="3" t="str">
        <f t="shared" si="222"/>
        <v>RAG_574_199_1_202526</v>
      </c>
      <c r="AF9229" s="3">
        <v>202526</v>
      </c>
      <c r="AG9229" s="3" t="s">
        <v>384</v>
      </c>
      <c r="AH9229" s="3">
        <v>574</v>
      </c>
      <c r="AI9229" s="3">
        <v>199</v>
      </c>
      <c r="AJ9229" s="3" t="s">
        <v>13</v>
      </c>
      <c r="AK9229" s="3">
        <v>1</v>
      </c>
      <c r="AL9229" s="3">
        <v>0</v>
      </c>
    </row>
    <row r="9230" spans="31:38" x14ac:dyDescent="0.25">
      <c r="AE9230" s="3" t="str">
        <f t="shared" si="222"/>
        <v>RAG_576_199_1_202526</v>
      </c>
      <c r="AF9230" s="3">
        <v>202526</v>
      </c>
      <c r="AG9230" s="3" t="s">
        <v>384</v>
      </c>
      <c r="AH9230" s="3">
        <v>576</v>
      </c>
      <c r="AI9230" s="3">
        <v>199</v>
      </c>
      <c r="AJ9230" s="3" t="s">
        <v>13</v>
      </c>
      <c r="AK9230" s="3">
        <v>1</v>
      </c>
      <c r="AL9230" s="3">
        <v>0</v>
      </c>
    </row>
    <row r="9231" spans="31:38" x14ac:dyDescent="0.25">
      <c r="AE9231" s="3" t="str">
        <f t="shared" si="222"/>
        <v>RAG_582_199_1_202526</v>
      </c>
      <c r="AF9231" s="3">
        <v>202526</v>
      </c>
      <c r="AG9231" s="3" t="s">
        <v>384</v>
      </c>
      <c r="AH9231" s="3">
        <v>582</v>
      </c>
      <c r="AI9231" s="3">
        <v>199</v>
      </c>
      <c r="AJ9231" s="3" t="s">
        <v>13</v>
      </c>
      <c r="AK9231" s="3">
        <v>1</v>
      </c>
      <c r="AL9231" s="3">
        <v>0</v>
      </c>
    </row>
    <row r="9232" spans="31:38" x14ac:dyDescent="0.25">
      <c r="AE9232" s="3" t="str">
        <f t="shared" si="222"/>
        <v>RAG_545_199_1_202526</v>
      </c>
      <c r="AF9232" s="3">
        <v>202526</v>
      </c>
      <c r="AG9232" s="3" t="s">
        <v>384</v>
      </c>
      <c r="AH9232" s="3">
        <v>545</v>
      </c>
      <c r="AI9232" s="3">
        <v>199</v>
      </c>
      <c r="AJ9232" s="3" t="s">
        <v>13</v>
      </c>
      <c r="AK9232" s="3">
        <v>1</v>
      </c>
      <c r="AL9232" s="3">
        <v>-10531.690999999999</v>
      </c>
    </row>
    <row r="9233" spans="31:38" x14ac:dyDescent="0.25">
      <c r="AE9233" s="3" t="str">
        <f t="shared" si="222"/>
        <v>RAG_586_199_1_202526</v>
      </c>
      <c r="AF9233" s="3">
        <v>202526</v>
      </c>
      <c r="AG9233" s="3" t="s">
        <v>384</v>
      </c>
      <c r="AH9233" s="3">
        <v>586</v>
      </c>
      <c r="AI9233" s="3">
        <v>199</v>
      </c>
      <c r="AJ9233" s="3" t="s">
        <v>13</v>
      </c>
      <c r="AK9233" s="3">
        <v>1</v>
      </c>
      <c r="AL9233" s="3">
        <v>0</v>
      </c>
    </row>
    <row r="9234" spans="31:38" x14ac:dyDescent="0.25">
      <c r="AE9234" s="3" t="str">
        <f t="shared" si="222"/>
        <v>RAG_540_199_1_202526</v>
      </c>
      <c r="AF9234" s="3">
        <v>202526</v>
      </c>
      <c r="AG9234" s="3" t="s">
        <v>384</v>
      </c>
      <c r="AH9234" s="3">
        <v>540</v>
      </c>
      <c r="AI9234" s="3">
        <v>199</v>
      </c>
      <c r="AJ9234" s="3" t="s">
        <v>13</v>
      </c>
      <c r="AK9234" s="3">
        <v>1</v>
      </c>
      <c r="AL9234" s="3">
        <v>-62211.796999999991</v>
      </c>
    </row>
    <row r="9235" spans="31:38" x14ac:dyDescent="0.25">
      <c r="AE9235" s="3" t="str">
        <f t="shared" si="222"/>
        <v>RAG_584_199_1_202526</v>
      </c>
      <c r="AF9235" s="3">
        <v>202526</v>
      </c>
      <c r="AG9235" s="3" t="s">
        <v>384</v>
      </c>
      <c r="AH9235" s="3">
        <v>584</v>
      </c>
      <c r="AI9235" s="3">
        <v>199</v>
      </c>
      <c r="AJ9235" s="3" t="s">
        <v>13</v>
      </c>
      <c r="AK9235" s="3">
        <v>1</v>
      </c>
      <c r="AL9235" s="3">
        <v>0</v>
      </c>
    </row>
    <row r="9236" spans="31:38" x14ac:dyDescent="0.25">
      <c r="AE9236" s="3" t="str">
        <f t="shared" si="222"/>
        <v>RAG_522_199_1_202526</v>
      </c>
      <c r="AF9236" s="3">
        <v>202526</v>
      </c>
      <c r="AG9236" s="3" t="s">
        <v>384</v>
      </c>
      <c r="AH9236" s="3">
        <v>522</v>
      </c>
      <c r="AI9236" s="3">
        <v>199</v>
      </c>
      <c r="AJ9236" s="3" t="s">
        <v>13</v>
      </c>
      <c r="AK9236" s="3">
        <v>1</v>
      </c>
      <c r="AL9236" s="3">
        <v>-17738.095000000001</v>
      </c>
    </row>
    <row r="9237" spans="31:38" x14ac:dyDescent="0.25">
      <c r="AE9237" s="3" t="str">
        <f t="shared" si="222"/>
        <v>RAG_544_199_1_202526</v>
      </c>
      <c r="AF9237" s="3">
        <v>202526</v>
      </c>
      <c r="AG9237" s="3" t="s">
        <v>384</v>
      </c>
      <c r="AH9237" s="3">
        <v>544</v>
      </c>
      <c r="AI9237" s="3">
        <v>199</v>
      </c>
      <c r="AJ9237" s="3" t="s">
        <v>13</v>
      </c>
      <c r="AK9237" s="3">
        <v>1</v>
      </c>
      <c r="AL9237" s="3">
        <v>-35386.044999999998</v>
      </c>
    </row>
    <row r="9238" spans="31:38" x14ac:dyDescent="0.25">
      <c r="AE9238" s="3" t="str">
        <f t="shared" si="222"/>
        <v>RAG_512_199_1_202526</v>
      </c>
      <c r="AF9238" s="3">
        <v>202526</v>
      </c>
      <c r="AG9238" s="3" t="s">
        <v>384</v>
      </c>
      <c r="AH9238" s="3">
        <v>512</v>
      </c>
      <c r="AI9238" s="3">
        <v>199</v>
      </c>
      <c r="AJ9238" s="3" t="s">
        <v>13</v>
      </c>
      <c r="AK9238" s="3">
        <v>1</v>
      </c>
      <c r="AL9238" s="3">
        <v>-13523</v>
      </c>
    </row>
    <row r="9239" spans="31:38" x14ac:dyDescent="0.25">
      <c r="AE9239" s="3" t="str">
        <f t="shared" si="222"/>
        <v>RAG_516_199_1_202526</v>
      </c>
      <c r="AF9239" s="3">
        <v>202526</v>
      </c>
      <c r="AG9239" s="3" t="s">
        <v>384</v>
      </c>
      <c r="AH9239" s="3">
        <v>516</v>
      </c>
      <c r="AI9239" s="3">
        <v>199</v>
      </c>
      <c r="AJ9239" s="3" t="s">
        <v>13</v>
      </c>
      <c r="AK9239" s="3">
        <v>1</v>
      </c>
      <c r="AL9239" s="3">
        <v>-23959.271999999997</v>
      </c>
    </row>
    <row r="9240" spans="31:38" x14ac:dyDescent="0.25">
      <c r="AE9240" s="3" t="str">
        <f t="shared" si="222"/>
        <v>RAG_520_199_1_202526</v>
      </c>
      <c r="AF9240" s="3">
        <v>202526</v>
      </c>
      <c r="AG9240" s="3" t="s">
        <v>384</v>
      </c>
      <c r="AH9240" s="3">
        <v>520</v>
      </c>
      <c r="AI9240" s="3">
        <v>199</v>
      </c>
      <c r="AJ9240" s="3" t="s">
        <v>13</v>
      </c>
      <c r="AK9240" s="3">
        <v>1</v>
      </c>
      <c r="AL9240" s="3">
        <v>-30170.799999999999</v>
      </c>
    </row>
    <row r="9241" spans="31:38" x14ac:dyDescent="0.25">
      <c r="AE9241" s="3" t="str">
        <f t="shared" si="222"/>
        <v>RAG_514_199_1_202526</v>
      </c>
      <c r="AF9241" s="3">
        <v>202526</v>
      </c>
      <c r="AG9241" s="3" t="s">
        <v>384</v>
      </c>
      <c r="AH9241" s="3">
        <v>514</v>
      </c>
      <c r="AI9241" s="3">
        <v>199</v>
      </c>
      <c r="AJ9241" s="3" t="s">
        <v>13</v>
      </c>
      <c r="AK9241" s="3">
        <v>1</v>
      </c>
      <c r="AL9241" s="3">
        <v>-22770.080000000002</v>
      </c>
    </row>
    <row r="9242" spans="31:38" x14ac:dyDescent="0.25">
      <c r="AE9242" s="3" t="str">
        <f t="shared" si="222"/>
        <v>RAG_524_199_1_202526</v>
      </c>
      <c r="AF9242" s="3">
        <v>202526</v>
      </c>
      <c r="AG9242" s="3" t="s">
        <v>384</v>
      </c>
      <c r="AH9242" s="3">
        <v>524</v>
      </c>
      <c r="AI9242" s="3">
        <v>199</v>
      </c>
      <c r="AJ9242" s="3" t="s">
        <v>13</v>
      </c>
      <c r="AK9242" s="3">
        <v>1</v>
      </c>
      <c r="AL9242" s="3">
        <v>-21065.442208697332</v>
      </c>
    </row>
    <row r="9243" spans="31:38" x14ac:dyDescent="0.25">
      <c r="AE9243" s="3" t="str">
        <f t="shared" si="222"/>
        <v>RAG_526_199_1_202526</v>
      </c>
      <c r="AF9243" s="3">
        <v>202526</v>
      </c>
      <c r="AG9243" s="3" t="s">
        <v>384</v>
      </c>
      <c r="AH9243" s="3">
        <v>526</v>
      </c>
      <c r="AI9243" s="3">
        <v>199</v>
      </c>
      <c r="AJ9243" s="3" t="s">
        <v>13</v>
      </c>
      <c r="AK9243" s="3">
        <v>1</v>
      </c>
      <c r="AL9243" s="3">
        <v>-14659.697</v>
      </c>
    </row>
    <row r="9244" spans="31:38" x14ac:dyDescent="0.25">
      <c r="AE9244" s="3" t="str">
        <f t="shared" si="222"/>
        <v>RAG_528_199_1_202526</v>
      </c>
      <c r="AF9244" s="3">
        <v>202526</v>
      </c>
      <c r="AG9244" s="3" t="s">
        <v>384</v>
      </c>
      <c r="AH9244" s="3">
        <v>528</v>
      </c>
      <c r="AI9244" s="3">
        <v>199</v>
      </c>
      <c r="AJ9244" s="3" t="s">
        <v>13</v>
      </c>
      <c r="AK9244" s="3">
        <v>1</v>
      </c>
      <c r="AL9244" s="3">
        <v>-18369</v>
      </c>
    </row>
    <row r="9245" spans="31:38" x14ac:dyDescent="0.25">
      <c r="AE9245" s="3" t="str">
        <f t="shared" si="222"/>
        <v>RAG_530_199_1_202526</v>
      </c>
      <c r="AF9245" s="3">
        <v>202526</v>
      </c>
      <c r="AG9245" s="3" t="s">
        <v>384</v>
      </c>
      <c r="AH9245" s="3">
        <v>530</v>
      </c>
      <c r="AI9245" s="3">
        <v>199</v>
      </c>
      <c r="AJ9245" s="3" t="s">
        <v>13</v>
      </c>
      <c r="AK9245" s="3">
        <v>1</v>
      </c>
      <c r="AL9245" s="3">
        <v>-36396.272000000004</v>
      </c>
    </row>
    <row r="9246" spans="31:38" x14ac:dyDescent="0.25">
      <c r="AE9246" s="3" t="str">
        <f t="shared" si="222"/>
        <v>RAG_532_199_1_202526</v>
      </c>
      <c r="AF9246" s="3">
        <v>202526</v>
      </c>
      <c r="AG9246" s="3" t="s">
        <v>384</v>
      </c>
      <c r="AH9246" s="3">
        <v>532</v>
      </c>
      <c r="AI9246" s="3">
        <v>199</v>
      </c>
      <c r="AJ9246" s="3" t="s">
        <v>13</v>
      </c>
      <c r="AK9246" s="3">
        <v>1</v>
      </c>
      <c r="AL9246" s="3">
        <v>-42601.2</v>
      </c>
    </row>
    <row r="9247" spans="31:38" x14ac:dyDescent="0.25">
      <c r="AE9247" s="3" t="str">
        <f t="shared" si="222"/>
        <v>RAG_534_199_1_202526</v>
      </c>
      <c r="AF9247" s="3">
        <v>202526</v>
      </c>
      <c r="AG9247" s="3" t="s">
        <v>384</v>
      </c>
      <c r="AH9247" s="3">
        <v>534</v>
      </c>
      <c r="AI9247" s="3">
        <v>199</v>
      </c>
      <c r="AJ9247" s="3" t="s">
        <v>13</v>
      </c>
      <c r="AK9247" s="3">
        <v>1</v>
      </c>
      <c r="AL9247" s="3">
        <v>-37676.846000000005</v>
      </c>
    </row>
    <row r="9248" spans="31:38" x14ac:dyDescent="0.25">
      <c r="AE9248" s="3" t="str">
        <f t="shared" si="222"/>
        <v>RAG_536_199_1_202526</v>
      </c>
      <c r="AF9248" s="3">
        <v>202526</v>
      </c>
      <c r="AG9248" s="3" t="s">
        <v>384</v>
      </c>
      <c r="AH9248" s="3">
        <v>536</v>
      </c>
      <c r="AI9248" s="3">
        <v>199</v>
      </c>
      <c r="AJ9248" s="3" t="s">
        <v>13</v>
      </c>
      <c r="AK9248" s="3">
        <v>1</v>
      </c>
      <c r="AL9248" s="3">
        <v>-32796.529000000002</v>
      </c>
    </row>
    <row r="9249" spans="31:38" x14ac:dyDescent="0.25">
      <c r="AE9249" s="3" t="str">
        <f t="shared" si="222"/>
        <v>RAG_538_199_1_202526</v>
      </c>
      <c r="AF9249" s="3">
        <v>202526</v>
      </c>
      <c r="AG9249" s="3" t="s">
        <v>384</v>
      </c>
      <c r="AH9249" s="3">
        <v>538</v>
      </c>
      <c r="AI9249" s="3">
        <v>199</v>
      </c>
      <c r="AJ9249" s="3" t="s">
        <v>13</v>
      </c>
      <c r="AK9249" s="3">
        <v>1</v>
      </c>
      <c r="AL9249" s="3">
        <v>-34370.304000000004</v>
      </c>
    </row>
    <row r="9250" spans="31:38" x14ac:dyDescent="0.25">
      <c r="AE9250" s="3" t="str">
        <f t="shared" si="222"/>
        <v>RAG_542_199_1_202526</v>
      </c>
      <c r="AF9250" s="3">
        <v>202526</v>
      </c>
      <c r="AG9250" s="3" t="s">
        <v>384</v>
      </c>
      <c r="AH9250" s="3">
        <v>542</v>
      </c>
      <c r="AI9250" s="3">
        <v>199</v>
      </c>
      <c r="AJ9250" s="3" t="s">
        <v>13</v>
      </c>
      <c r="AK9250" s="3">
        <v>1</v>
      </c>
      <c r="AL9250" s="3">
        <v>-12317.487999999998</v>
      </c>
    </row>
    <row r="9251" spans="31:38" x14ac:dyDescent="0.25">
      <c r="AE9251" s="3" t="str">
        <f t="shared" si="222"/>
        <v>RAG_518_199_1_202526</v>
      </c>
      <c r="AF9251" s="3">
        <v>202526</v>
      </c>
      <c r="AG9251" s="3" t="s">
        <v>384</v>
      </c>
      <c r="AH9251" s="3">
        <v>518</v>
      </c>
      <c r="AI9251" s="3">
        <v>199</v>
      </c>
      <c r="AJ9251" s="3" t="s">
        <v>13</v>
      </c>
      <c r="AK9251" s="3">
        <v>1</v>
      </c>
      <c r="AL9251" s="3">
        <v>-17513.453000000001</v>
      </c>
    </row>
    <row r="9252" spans="31:38" x14ac:dyDescent="0.25">
      <c r="AE9252" s="3" t="str">
        <f t="shared" si="222"/>
        <v>RAG_564_203_1_202425</v>
      </c>
      <c r="AF9252" s="3">
        <v>202425</v>
      </c>
      <c r="AG9252" s="3" t="s">
        <v>384</v>
      </c>
      <c r="AH9252" s="3">
        <v>564</v>
      </c>
      <c r="AI9252" s="3">
        <v>203</v>
      </c>
      <c r="AJ9252" s="3" t="s">
        <v>391</v>
      </c>
      <c r="AK9252" s="3">
        <v>1</v>
      </c>
      <c r="AL9252" s="3">
        <v>0</v>
      </c>
    </row>
    <row r="9253" spans="31:38" x14ac:dyDescent="0.25">
      <c r="AE9253" s="3" t="str">
        <f t="shared" si="222"/>
        <v>RAG_545_203_1_202425</v>
      </c>
      <c r="AF9253" s="3">
        <v>202425</v>
      </c>
      <c r="AG9253" s="3" t="s">
        <v>384</v>
      </c>
      <c r="AH9253" s="3">
        <v>545</v>
      </c>
      <c r="AI9253" s="3">
        <v>203</v>
      </c>
      <c r="AJ9253" s="3" t="s">
        <v>391</v>
      </c>
      <c r="AK9253" s="3">
        <v>1</v>
      </c>
      <c r="AL9253" s="3">
        <v>-795.15</v>
      </c>
    </row>
    <row r="9254" spans="31:38" x14ac:dyDescent="0.25">
      <c r="AE9254" s="3" t="str">
        <f t="shared" si="222"/>
        <v>RAG_546_203_1_202425</v>
      </c>
      <c r="AF9254" s="3">
        <v>202425</v>
      </c>
      <c r="AG9254" s="3" t="s">
        <v>384</v>
      </c>
      <c r="AH9254" s="3">
        <v>546</v>
      </c>
      <c r="AI9254" s="3">
        <v>203</v>
      </c>
      <c r="AJ9254" s="3" t="s">
        <v>391</v>
      </c>
      <c r="AK9254" s="3">
        <v>1</v>
      </c>
      <c r="AL9254" s="3">
        <v>-3202</v>
      </c>
    </row>
    <row r="9255" spans="31:38" x14ac:dyDescent="0.25">
      <c r="AE9255" s="3" t="str">
        <f t="shared" si="222"/>
        <v>RAG_548_203_1_202425</v>
      </c>
      <c r="AF9255" s="3">
        <v>202425</v>
      </c>
      <c r="AG9255" s="3" t="s">
        <v>384</v>
      </c>
      <c r="AH9255" s="3">
        <v>548</v>
      </c>
      <c r="AI9255" s="3">
        <v>203</v>
      </c>
      <c r="AJ9255" s="3" t="s">
        <v>391</v>
      </c>
      <c r="AK9255" s="3">
        <v>1</v>
      </c>
      <c r="AL9255" s="3">
        <v>-899.21600000000001</v>
      </c>
    </row>
    <row r="9256" spans="31:38" x14ac:dyDescent="0.25">
      <c r="AE9256" s="3" t="str">
        <f t="shared" si="222"/>
        <v>RAG_550_203_1_202425</v>
      </c>
      <c r="AF9256" s="3">
        <v>202425</v>
      </c>
      <c r="AG9256" s="3" t="s">
        <v>384</v>
      </c>
      <c r="AH9256" s="3">
        <v>550</v>
      </c>
      <c r="AI9256" s="3">
        <v>203</v>
      </c>
      <c r="AJ9256" s="3" t="s">
        <v>391</v>
      </c>
      <c r="AK9256" s="3">
        <v>1</v>
      </c>
      <c r="AL9256" s="3">
        <v>-2629.47</v>
      </c>
    </row>
    <row r="9257" spans="31:38" x14ac:dyDescent="0.25">
      <c r="AE9257" s="3" t="str">
        <f t="shared" si="222"/>
        <v>RAG_552_203_1_202425</v>
      </c>
      <c r="AF9257" s="3">
        <v>202425</v>
      </c>
      <c r="AG9257" s="3" t="s">
        <v>384</v>
      </c>
      <c r="AH9257" s="3">
        <v>552</v>
      </c>
      <c r="AI9257" s="3">
        <v>203</v>
      </c>
      <c r="AJ9257" s="3" t="s">
        <v>391</v>
      </c>
      <c r="AK9257" s="3">
        <v>1</v>
      </c>
      <c r="AL9257" s="3">
        <v>-8019.81</v>
      </c>
    </row>
    <row r="9258" spans="31:38" x14ac:dyDescent="0.25">
      <c r="AE9258" s="3" t="str">
        <f t="shared" si="222"/>
        <v>RAG_562_203_1_202425</v>
      </c>
      <c r="AF9258" s="3">
        <v>202425</v>
      </c>
      <c r="AG9258" s="3" t="s">
        <v>384</v>
      </c>
      <c r="AH9258" s="3">
        <v>562</v>
      </c>
      <c r="AI9258" s="3">
        <v>203</v>
      </c>
      <c r="AJ9258" s="3" t="s">
        <v>391</v>
      </c>
      <c r="AK9258" s="3">
        <v>1</v>
      </c>
      <c r="AL9258" s="3">
        <v>0</v>
      </c>
    </row>
    <row r="9259" spans="31:38" x14ac:dyDescent="0.25">
      <c r="AE9259" s="3" t="str">
        <f t="shared" si="222"/>
        <v>RAG_566_203_1_202425</v>
      </c>
      <c r="AF9259" s="3">
        <v>202425</v>
      </c>
      <c r="AG9259" s="3" t="s">
        <v>384</v>
      </c>
      <c r="AH9259" s="3">
        <v>566</v>
      </c>
      <c r="AI9259" s="3">
        <v>203</v>
      </c>
      <c r="AJ9259" s="3" t="s">
        <v>391</v>
      </c>
      <c r="AK9259" s="3">
        <v>1</v>
      </c>
      <c r="AL9259" s="3">
        <v>0</v>
      </c>
    </row>
    <row r="9260" spans="31:38" x14ac:dyDescent="0.25">
      <c r="AE9260" s="3" t="str">
        <f t="shared" si="222"/>
        <v>RAG_568_203_1_202425</v>
      </c>
      <c r="AF9260" s="3">
        <v>202425</v>
      </c>
      <c r="AG9260" s="3" t="s">
        <v>384</v>
      </c>
      <c r="AH9260" s="3">
        <v>568</v>
      </c>
      <c r="AI9260" s="3">
        <v>203</v>
      </c>
      <c r="AJ9260" s="3" t="s">
        <v>391</v>
      </c>
      <c r="AK9260" s="3">
        <v>1</v>
      </c>
      <c r="AL9260" s="3">
        <v>0</v>
      </c>
    </row>
    <row r="9261" spans="31:38" x14ac:dyDescent="0.25">
      <c r="AE9261" s="3" t="str">
        <f t="shared" si="222"/>
        <v>RAG_572_203_1_202425</v>
      </c>
      <c r="AF9261" s="3">
        <v>202425</v>
      </c>
      <c r="AG9261" s="3" t="s">
        <v>384</v>
      </c>
      <c r="AH9261" s="3">
        <v>572</v>
      </c>
      <c r="AI9261" s="3">
        <v>203</v>
      </c>
      <c r="AJ9261" s="3" t="s">
        <v>391</v>
      </c>
      <c r="AK9261" s="3">
        <v>1</v>
      </c>
      <c r="AL9261" s="3">
        <v>0</v>
      </c>
    </row>
    <row r="9262" spans="31:38" x14ac:dyDescent="0.25">
      <c r="AE9262" s="3" t="str">
        <f t="shared" si="222"/>
        <v>RAG_586_203_1_202425</v>
      </c>
      <c r="AF9262" s="3">
        <v>202425</v>
      </c>
      <c r="AG9262" s="3" t="s">
        <v>384</v>
      </c>
      <c r="AH9262" s="3">
        <v>586</v>
      </c>
      <c r="AI9262" s="3">
        <v>203</v>
      </c>
      <c r="AJ9262" s="3" t="s">
        <v>391</v>
      </c>
      <c r="AK9262" s="3">
        <v>1</v>
      </c>
      <c r="AL9262" s="3">
        <v>0</v>
      </c>
    </row>
    <row r="9263" spans="31:38" x14ac:dyDescent="0.25">
      <c r="AE9263" s="3" t="str">
        <f t="shared" si="222"/>
        <v>RAG_576_203_1_202425</v>
      </c>
      <c r="AF9263" s="3">
        <v>202425</v>
      </c>
      <c r="AG9263" s="3" t="s">
        <v>384</v>
      </c>
      <c r="AH9263" s="3">
        <v>576</v>
      </c>
      <c r="AI9263" s="3">
        <v>203</v>
      </c>
      <c r="AJ9263" s="3" t="s">
        <v>391</v>
      </c>
      <c r="AK9263" s="3">
        <v>1</v>
      </c>
      <c r="AL9263" s="3">
        <v>0</v>
      </c>
    </row>
    <row r="9264" spans="31:38" x14ac:dyDescent="0.25">
      <c r="AE9264" s="3" t="str">
        <f t="shared" si="222"/>
        <v>RAG_574_203_1_202425</v>
      </c>
      <c r="AF9264" s="3">
        <v>202425</v>
      </c>
      <c r="AG9264" s="3" t="s">
        <v>384</v>
      </c>
      <c r="AH9264" s="3">
        <v>574</v>
      </c>
      <c r="AI9264" s="3">
        <v>203</v>
      </c>
      <c r="AJ9264" s="3" t="s">
        <v>391</v>
      </c>
      <c r="AK9264" s="3">
        <v>1</v>
      </c>
      <c r="AL9264" s="3">
        <v>0</v>
      </c>
    </row>
    <row r="9265" spans="31:38" x14ac:dyDescent="0.25">
      <c r="AE9265" s="3" t="str">
        <f t="shared" si="222"/>
        <v>RAG_544_203_1_202425</v>
      </c>
      <c r="AF9265" s="3">
        <v>202425</v>
      </c>
      <c r="AG9265" s="3" t="s">
        <v>384</v>
      </c>
      <c r="AH9265" s="3">
        <v>544</v>
      </c>
      <c r="AI9265" s="3">
        <v>203</v>
      </c>
      <c r="AJ9265" s="3" t="s">
        <v>391</v>
      </c>
      <c r="AK9265" s="3">
        <v>1</v>
      </c>
      <c r="AL9265" s="3">
        <v>-3718.125</v>
      </c>
    </row>
    <row r="9266" spans="31:38" x14ac:dyDescent="0.25">
      <c r="AE9266" s="3" t="str">
        <f t="shared" si="222"/>
        <v>RAG_584_203_1_202425</v>
      </c>
      <c r="AF9266" s="3">
        <v>202425</v>
      </c>
      <c r="AG9266" s="3" t="s">
        <v>384</v>
      </c>
      <c r="AH9266" s="3">
        <v>584</v>
      </c>
      <c r="AI9266" s="3">
        <v>203</v>
      </c>
      <c r="AJ9266" s="3" t="s">
        <v>391</v>
      </c>
      <c r="AK9266" s="3">
        <v>1</v>
      </c>
      <c r="AL9266" s="3">
        <v>0</v>
      </c>
    </row>
    <row r="9267" spans="31:38" x14ac:dyDescent="0.25">
      <c r="AE9267" s="3" t="str">
        <f t="shared" si="222"/>
        <v>RAG_512_203_1_202425</v>
      </c>
      <c r="AF9267" s="3">
        <v>202425</v>
      </c>
      <c r="AG9267" s="3" t="s">
        <v>384</v>
      </c>
      <c r="AH9267" s="3">
        <v>512</v>
      </c>
      <c r="AI9267" s="3">
        <v>203</v>
      </c>
      <c r="AJ9267" s="3" t="s">
        <v>391</v>
      </c>
      <c r="AK9267" s="3">
        <v>1</v>
      </c>
      <c r="AL9267" s="3">
        <v>-772</v>
      </c>
    </row>
    <row r="9268" spans="31:38" x14ac:dyDescent="0.25">
      <c r="AE9268" s="3" t="str">
        <f t="shared" si="222"/>
        <v>RAG_582_203_1_202425</v>
      </c>
      <c r="AF9268" s="3">
        <v>202425</v>
      </c>
      <c r="AG9268" s="3" t="s">
        <v>384</v>
      </c>
      <c r="AH9268" s="3">
        <v>582</v>
      </c>
      <c r="AI9268" s="3">
        <v>203</v>
      </c>
      <c r="AJ9268" s="3" t="s">
        <v>391</v>
      </c>
      <c r="AK9268" s="3">
        <v>1</v>
      </c>
      <c r="AL9268" s="3">
        <v>0</v>
      </c>
    </row>
    <row r="9269" spans="31:38" x14ac:dyDescent="0.25">
      <c r="AE9269" s="3" t="str">
        <f t="shared" si="222"/>
        <v>RAG_514_203_1_202425</v>
      </c>
      <c r="AF9269" s="3">
        <v>202425</v>
      </c>
      <c r="AG9269" s="3" t="s">
        <v>384</v>
      </c>
      <c r="AH9269" s="3">
        <v>514</v>
      </c>
      <c r="AI9269" s="3">
        <v>203</v>
      </c>
      <c r="AJ9269" s="3" t="s">
        <v>391</v>
      </c>
      <c r="AK9269" s="3">
        <v>1</v>
      </c>
      <c r="AL9269" s="3">
        <v>-1849.03</v>
      </c>
    </row>
    <row r="9270" spans="31:38" x14ac:dyDescent="0.25">
      <c r="AE9270" s="3" t="str">
        <f t="shared" si="222"/>
        <v>RAG_516_203_1_202425</v>
      </c>
      <c r="AF9270" s="3">
        <v>202425</v>
      </c>
      <c r="AG9270" s="3" t="s">
        <v>384</v>
      </c>
      <c r="AH9270" s="3">
        <v>516</v>
      </c>
      <c r="AI9270" s="3">
        <v>203</v>
      </c>
      <c r="AJ9270" s="3" t="s">
        <v>391</v>
      </c>
      <c r="AK9270" s="3">
        <v>1</v>
      </c>
      <c r="AL9270" s="3">
        <v>-2647</v>
      </c>
    </row>
    <row r="9271" spans="31:38" x14ac:dyDescent="0.25">
      <c r="AE9271" s="3" t="str">
        <f t="shared" si="222"/>
        <v>RAG_518_203_1_202425</v>
      </c>
      <c r="AF9271" s="3">
        <v>202425</v>
      </c>
      <c r="AG9271" s="3" t="s">
        <v>384</v>
      </c>
      <c r="AH9271" s="3">
        <v>518</v>
      </c>
      <c r="AI9271" s="3">
        <v>203</v>
      </c>
      <c r="AJ9271" s="3" t="s">
        <v>391</v>
      </c>
      <c r="AK9271" s="3">
        <v>1</v>
      </c>
      <c r="AL9271" s="3">
        <v>-1959.9190000000001</v>
      </c>
    </row>
    <row r="9272" spans="31:38" x14ac:dyDescent="0.25">
      <c r="AE9272" s="3" t="str">
        <f t="shared" si="222"/>
        <v>RAG_520_203_1_202425</v>
      </c>
      <c r="AF9272" s="3">
        <v>202425</v>
      </c>
      <c r="AG9272" s="3" t="s">
        <v>384</v>
      </c>
      <c r="AH9272" s="3">
        <v>520</v>
      </c>
      <c r="AI9272" s="3">
        <v>203</v>
      </c>
      <c r="AJ9272" s="3" t="s">
        <v>391</v>
      </c>
      <c r="AK9272" s="3">
        <v>1</v>
      </c>
      <c r="AL9272" s="3">
        <v>-1895.5930000000001</v>
      </c>
    </row>
    <row r="9273" spans="31:38" x14ac:dyDescent="0.25">
      <c r="AE9273" s="3" t="str">
        <f t="shared" si="222"/>
        <v>RAG_522_203_1_202425</v>
      </c>
      <c r="AF9273" s="3">
        <v>202425</v>
      </c>
      <c r="AG9273" s="3" t="s">
        <v>384</v>
      </c>
      <c r="AH9273" s="3">
        <v>522</v>
      </c>
      <c r="AI9273" s="3">
        <v>203</v>
      </c>
      <c r="AJ9273" s="3" t="s">
        <v>391</v>
      </c>
      <c r="AK9273" s="3">
        <v>1</v>
      </c>
      <c r="AL9273" s="3">
        <v>-2635</v>
      </c>
    </row>
    <row r="9274" spans="31:38" x14ac:dyDescent="0.25">
      <c r="AE9274" s="3" t="str">
        <f t="shared" si="222"/>
        <v>RAG_524_203_1_202425</v>
      </c>
      <c r="AF9274" s="3">
        <v>202425</v>
      </c>
      <c r="AG9274" s="3" t="s">
        <v>384</v>
      </c>
      <c r="AH9274" s="3">
        <v>524</v>
      </c>
      <c r="AI9274" s="3">
        <v>203</v>
      </c>
      <c r="AJ9274" s="3" t="s">
        <v>391</v>
      </c>
      <c r="AK9274" s="3">
        <v>1</v>
      </c>
      <c r="AL9274" s="3">
        <v>-1232.67</v>
      </c>
    </row>
    <row r="9275" spans="31:38" x14ac:dyDescent="0.25">
      <c r="AE9275" s="3" t="str">
        <f t="shared" si="222"/>
        <v>RAG_540_203_1_202425</v>
      </c>
      <c r="AF9275" s="3">
        <v>202425</v>
      </c>
      <c r="AG9275" s="3" t="s">
        <v>384</v>
      </c>
      <c r="AH9275" s="3">
        <v>540</v>
      </c>
      <c r="AI9275" s="3">
        <v>203</v>
      </c>
      <c r="AJ9275" s="3" t="s">
        <v>391</v>
      </c>
      <c r="AK9275" s="3">
        <v>1</v>
      </c>
      <c r="AL9275" s="3">
        <v>-5550.82</v>
      </c>
    </row>
    <row r="9276" spans="31:38" x14ac:dyDescent="0.25">
      <c r="AE9276" s="3" t="str">
        <f t="shared" si="222"/>
        <v>RAG_528_203_1_202425</v>
      </c>
      <c r="AF9276" s="3">
        <v>202425</v>
      </c>
      <c r="AG9276" s="3" t="s">
        <v>384</v>
      </c>
      <c r="AH9276" s="3">
        <v>528</v>
      </c>
      <c r="AI9276" s="3">
        <v>203</v>
      </c>
      <c r="AJ9276" s="3" t="s">
        <v>391</v>
      </c>
      <c r="AK9276" s="3">
        <v>1</v>
      </c>
      <c r="AL9276" s="3">
        <v>-1369</v>
      </c>
    </row>
    <row r="9277" spans="31:38" x14ac:dyDescent="0.25">
      <c r="AE9277" s="3" t="str">
        <f t="shared" si="222"/>
        <v>RAG_530_203_1_202425</v>
      </c>
      <c r="AF9277" s="3">
        <v>202425</v>
      </c>
      <c r="AG9277" s="3" t="s">
        <v>384</v>
      </c>
      <c r="AH9277" s="3">
        <v>530</v>
      </c>
      <c r="AI9277" s="3">
        <v>203</v>
      </c>
      <c r="AJ9277" s="3" t="s">
        <v>391</v>
      </c>
      <c r="AK9277" s="3">
        <v>1</v>
      </c>
      <c r="AL9277" s="3">
        <v>-1693.5709999999999</v>
      </c>
    </row>
    <row r="9278" spans="31:38" x14ac:dyDescent="0.25">
      <c r="AE9278" s="3" t="str">
        <f t="shared" si="222"/>
        <v>RAG_532_203_1_202425</v>
      </c>
      <c r="AF9278" s="3">
        <v>202425</v>
      </c>
      <c r="AG9278" s="3" t="s">
        <v>384</v>
      </c>
      <c r="AH9278" s="3">
        <v>532</v>
      </c>
      <c r="AI9278" s="3">
        <v>203</v>
      </c>
      <c r="AJ9278" s="3" t="s">
        <v>391</v>
      </c>
      <c r="AK9278" s="3">
        <v>1</v>
      </c>
      <c r="AL9278" s="3">
        <v>-5036.5</v>
      </c>
    </row>
    <row r="9279" spans="31:38" x14ac:dyDescent="0.25">
      <c r="AE9279" s="3" t="str">
        <f t="shared" si="222"/>
        <v>RAG_534_203_1_202425</v>
      </c>
      <c r="AF9279" s="3">
        <v>202425</v>
      </c>
      <c r="AG9279" s="3" t="s">
        <v>384</v>
      </c>
      <c r="AH9279" s="3">
        <v>534</v>
      </c>
      <c r="AI9279" s="3">
        <v>203</v>
      </c>
      <c r="AJ9279" s="3" t="s">
        <v>391</v>
      </c>
      <c r="AK9279" s="3">
        <v>1</v>
      </c>
      <c r="AL9279" s="3">
        <v>-3025.96</v>
      </c>
    </row>
    <row r="9280" spans="31:38" x14ac:dyDescent="0.25">
      <c r="AE9280" s="3" t="str">
        <f t="shared" si="222"/>
        <v>RAG_536_203_1_202425</v>
      </c>
      <c r="AF9280" s="3">
        <v>202425</v>
      </c>
      <c r="AG9280" s="3" t="s">
        <v>384</v>
      </c>
      <c r="AH9280" s="3">
        <v>536</v>
      </c>
      <c r="AI9280" s="3">
        <v>203</v>
      </c>
      <c r="AJ9280" s="3" t="s">
        <v>391</v>
      </c>
      <c r="AK9280" s="3">
        <v>1</v>
      </c>
      <c r="AL9280" s="3">
        <v>-2686.91</v>
      </c>
    </row>
    <row r="9281" spans="31:38" x14ac:dyDescent="0.25">
      <c r="AE9281" s="3" t="str">
        <f t="shared" si="222"/>
        <v>RAG_538_203_1_202425</v>
      </c>
      <c r="AF9281" s="3">
        <v>202425</v>
      </c>
      <c r="AG9281" s="3" t="s">
        <v>384</v>
      </c>
      <c r="AH9281" s="3">
        <v>538</v>
      </c>
      <c r="AI9281" s="3">
        <v>203</v>
      </c>
      <c r="AJ9281" s="3" t="s">
        <v>391</v>
      </c>
      <c r="AK9281" s="3">
        <v>1</v>
      </c>
      <c r="AL9281" s="3">
        <v>-1652.1780000000001</v>
      </c>
    </row>
    <row r="9282" spans="31:38" x14ac:dyDescent="0.25">
      <c r="AE9282" s="3" t="str">
        <f t="shared" si="222"/>
        <v>RAG_542_203_1_202425</v>
      </c>
      <c r="AF9282" s="3">
        <v>202425</v>
      </c>
      <c r="AG9282" s="3" t="s">
        <v>384</v>
      </c>
      <c r="AH9282" s="3">
        <v>542</v>
      </c>
      <c r="AI9282" s="3">
        <v>203</v>
      </c>
      <c r="AJ9282" s="3" t="s">
        <v>391</v>
      </c>
      <c r="AK9282" s="3">
        <v>1</v>
      </c>
      <c r="AL9282" s="3">
        <v>-1031.895</v>
      </c>
    </row>
    <row r="9283" spans="31:38" x14ac:dyDescent="0.25">
      <c r="AE9283" s="3" t="str">
        <f t="shared" si="222"/>
        <v>RAG_526_203_1_202425</v>
      </c>
      <c r="AF9283" s="3">
        <v>202425</v>
      </c>
      <c r="AG9283" s="3" t="s">
        <v>384</v>
      </c>
      <c r="AH9283" s="3">
        <v>526</v>
      </c>
      <c r="AI9283" s="3">
        <v>203</v>
      </c>
      <c r="AJ9283" s="3" t="s">
        <v>391</v>
      </c>
      <c r="AK9283" s="3">
        <v>1</v>
      </c>
      <c r="AL9283" s="3">
        <v>-576</v>
      </c>
    </row>
    <row r="9284" spans="31:38" x14ac:dyDescent="0.25">
      <c r="AE9284" s="3" t="str">
        <f t="shared" ref="AE9284:AE9347" si="223">AG9284&amp;"_"&amp;AH9284&amp;"_"&amp;AI9284&amp;"_"&amp;AK9284&amp;"_"&amp;AF9284</f>
        <v>RAG_562_203_1_202526</v>
      </c>
      <c r="AF9284" s="3">
        <v>202526</v>
      </c>
      <c r="AG9284" s="3" t="s">
        <v>384</v>
      </c>
      <c r="AH9284" s="3">
        <v>562</v>
      </c>
      <c r="AI9284" s="3">
        <v>203</v>
      </c>
      <c r="AJ9284" s="3" t="s">
        <v>391</v>
      </c>
      <c r="AK9284" s="3">
        <v>1</v>
      </c>
      <c r="AL9284" s="3">
        <v>0</v>
      </c>
    </row>
    <row r="9285" spans="31:38" x14ac:dyDescent="0.25">
      <c r="AE9285" s="3" t="str">
        <f t="shared" si="223"/>
        <v>RAG_552_203_1_202526</v>
      </c>
      <c r="AF9285" s="3">
        <v>202526</v>
      </c>
      <c r="AG9285" s="3" t="s">
        <v>384</v>
      </c>
      <c r="AH9285" s="3">
        <v>552</v>
      </c>
      <c r="AI9285" s="3">
        <v>203</v>
      </c>
      <c r="AJ9285" s="3" t="s">
        <v>391</v>
      </c>
      <c r="AK9285" s="3">
        <v>1</v>
      </c>
      <c r="AL9285" s="3">
        <v>-8019.81</v>
      </c>
    </row>
    <row r="9286" spans="31:38" x14ac:dyDescent="0.25">
      <c r="AE9286" s="3" t="str">
        <f t="shared" si="223"/>
        <v>RAG_550_203_1_202526</v>
      </c>
      <c r="AF9286" s="3">
        <v>202526</v>
      </c>
      <c r="AG9286" s="3" t="s">
        <v>384</v>
      </c>
      <c r="AH9286" s="3">
        <v>550</v>
      </c>
      <c r="AI9286" s="3">
        <v>203</v>
      </c>
      <c r="AJ9286" s="3" t="s">
        <v>391</v>
      </c>
      <c r="AK9286" s="3">
        <v>1</v>
      </c>
      <c r="AL9286" s="3">
        <v>-2629.47</v>
      </c>
    </row>
    <row r="9287" spans="31:38" x14ac:dyDescent="0.25">
      <c r="AE9287" s="3" t="str">
        <f t="shared" si="223"/>
        <v>RAG_548_203_1_202526</v>
      </c>
      <c r="AF9287" s="3">
        <v>202526</v>
      </c>
      <c r="AG9287" s="3" t="s">
        <v>384</v>
      </c>
      <c r="AH9287" s="3">
        <v>548</v>
      </c>
      <c r="AI9287" s="3">
        <v>203</v>
      </c>
      <c r="AJ9287" s="3" t="s">
        <v>391</v>
      </c>
      <c r="AK9287" s="3">
        <v>1</v>
      </c>
      <c r="AL9287" s="3">
        <v>-2749.8</v>
      </c>
    </row>
    <row r="9288" spans="31:38" x14ac:dyDescent="0.25">
      <c r="AE9288" s="3" t="str">
        <f t="shared" si="223"/>
        <v>RAG_564_203_1_202526</v>
      </c>
      <c r="AF9288" s="3">
        <v>202526</v>
      </c>
      <c r="AG9288" s="3" t="s">
        <v>384</v>
      </c>
      <c r="AH9288" s="3">
        <v>564</v>
      </c>
      <c r="AI9288" s="3">
        <v>203</v>
      </c>
      <c r="AJ9288" s="3" t="s">
        <v>391</v>
      </c>
      <c r="AK9288" s="3">
        <v>1</v>
      </c>
      <c r="AL9288" s="3">
        <v>0</v>
      </c>
    </row>
    <row r="9289" spans="31:38" x14ac:dyDescent="0.25">
      <c r="AE9289" s="3" t="str">
        <f t="shared" si="223"/>
        <v>RAG_545_203_1_202526</v>
      </c>
      <c r="AF9289" s="3">
        <v>202526</v>
      </c>
      <c r="AG9289" s="3" t="s">
        <v>384</v>
      </c>
      <c r="AH9289" s="3">
        <v>545</v>
      </c>
      <c r="AI9289" s="3">
        <v>203</v>
      </c>
      <c r="AJ9289" s="3" t="s">
        <v>391</v>
      </c>
      <c r="AK9289" s="3">
        <v>1</v>
      </c>
      <c r="AL9289" s="3">
        <v>-795.15</v>
      </c>
    </row>
    <row r="9290" spans="31:38" x14ac:dyDescent="0.25">
      <c r="AE9290" s="3" t="str">
        <f t="shared" si="223"/>
        <v>RAG_582_203_1_202526</v>
      </c>
      <c r="AF9290" s="3">
        <v>202526</v>
      </c>
      <c r="AG9290" s="3" t="s">
        <v>384</v>
      </c>
      <c r="AH9290" s="3">
        <v>582</v>
      </c>
      <c r="AI9290" s="3">
        <v>203</v>
      </c>
      <c r="AJ9290" s="3" t="s">
        <v>391</v>
      </c>
      <c r="AK9290" s="3">
        <v>1</v>
      </c>
      <c r="AL9290" s="3">
        <v>0</v>
      </c>
    </row>
    <row r="9291" spans="31:38" x14ac:dyDescent="0.25">
      <c r="AE9291" s="3" t="str">
        <f t="shared" si="223"/>
        <v>RAG_546_203_1_202526</v>
      </c>
      <c r="AF9291" s="3">
        <v>202526</v>
      </c>
      <c r="AG9291" s="3" t="s">
        <v>384</v>
      </c>
      <c r="AH9291" s="3">
        <v>546</v>
      </c>
      <c r="AI9291" s="3">
        <v>203</v>
      </c>
      <c r="AJ9291" s="3" t="s">
        <v>391</v>
      </c>
      <c r="AK9291" s="3">
        <v>1</v>
      </c>
      <c r="AL9291" s="3">
        <v>-3202</v>
      </c>
    </row>
    <row r="9292" spans="31:38" x14ac:dyDescent="0.25">
      <c r="AE9292" s="3" t="str">
        <f t="shared" si="223"/>
        <v>RAG_566_203_1_202526</v>
      </c>
      <c r="AF9292" s="3">
        <v>202526</v>
      </c>
      <c r="AG9292" s="3" t="s">
        <v>384</v>
      </c>
      <c r="AH9292" s="3">
        <v>566</v>
      </c>
      <c r="AI9292" s="3">
        <v>203</v>
      </c>
      <c r="AJ9292" s="3" t="s">
        <v>391</v>
      </c>
      <c r="AK9292" s="3">
        <v>1</v>
      </c>
      <c r="AL9292" s="3">
        <v>0</v>
      </c>
    </row>
    <row r="9293" spans="31:38" x14ac:dyDescent="0.25">
      <c r="AE9293" s="3" t="str">
        <f t="shared" si="223"/>
        <v>RAG_568_203_1_202526</v>
      </c>
      <c r="AF9293" s="3">
        <v>202526</v>
      </c>
      <c r="AG9293" s="3" t="s">
        <v>384</v>
      </c>
      <c r="AH9293" s="3">
        <v>568</v>
      </c>
      <c r="AI9293" s="3">
        <v>203</v>
      </c>
      <c r="AJ9293" s="3" t="s">
        <v>391</v>
      </c>
      <c r="AK9293" s="3">
        <v>1</v>
      </c>
      <c r="AL9293" s="3">
        <v>0</v>
      </c>
    </row>
    <row r="9294" spans="31:38" x14ac:dyDescent="0.25">
      <c r="AE9294" s="3" t="str">
        <f t="shared" si="223"/>
        <v>RAG_572_203_1_202526</v>
      </c>
      <c r="AF9294" s="3">
        <v>202526</v>
      </c>
      <c r="AG9294" s="3" t="s">
        <v>384</v>
      </c>
      <c r="AH9294" s="3">
        <v>572</v>
      </c>
      <c r="AI9294" s="3">
        <v>203</v>
      </c>
      <c r="AJ9294" s="3" t="s">
        <v>391</v>
      </c>
      <c r="AK9294" s="3">
        <v>1</v>
      </c>
      <c r="AL9294" s="3">
        <v>0</v>
      </c>
    </row>
    <row r="9295" spans="31:38" x14ac:dyDescent="0.25">
      <c r="AE9295" s="3" t="str">
        <f t="shared" si="223"/>
        <v>RAG_576_203_1_202526</v>
      </c>
      <c r="AF9295" s="3">
        <v>202526</v>
      </c>
      <c r="AG9295" s="3" t="s">
        <v>384</v>
      </c>
      <c r="AH9295" s="3">
        <v>576</v>
      </c>
      <c r="AI9295" s="3">
        <v>203</v>
      </c>
      <c r="AJ9295" s="3" t="s">
        <v>391</v>
      </c>
      <c r="AK9295" s="3">
        <v>1</v>
      </c>
      <c r="AL9295" s="3">
        <v>0</v>
      </c>
    </row>
    <row r="9296" spans="31:38" x14ac:dyDescent="0.25">
      <c r="AE9296" s="3" t="str">
        <f t="shared" si="223"/>
        <v>RAG_586_203_1_202526</v>
      </c>
      <c r="AF9296" s="3">
        <v>202526</v>
      </c>
      <c r="AG9296" s="3" t="s">
        <v>384</v>
      </c>
      <c r="AH9296" s="3">
        <v>586</v>
      </c>
      <c r="AI9296" s="3">
        <v>203</v>
      </c>
      <c r="AJ9296" s="3" t="s">
        <v>391</v>
      </c>
      <c r="AK9296" s="3">
        <v>1</v>
      </c>
      <c r="AL9296" s="3">
        <v>0</v>
      </c>
    </row>
    <row r="9297" spans="31:38" x14ac:dyDescent="0.25">
      <c r="AE9297" s="3" t="str">
        <f t="shared" si="223"/>
        <v>RAG_544_203_1_202526</v>
      </c>
      <c r="AF9297" s="3">
        <v>202526</v>
      </c>
      <c r="AG9297" s="3" t="s">
        <v>384</v>
      </c>
      <c r="AH9297" s="3">
        <v>544</v>
      </c>
      <c r="AI9297" s="3">
        <v>203</v>
      </c>
      <c r="AJ9297" s="3" t="s">
        <v>391</v>
      </c>
      <c r="AK9297" s="3">
        <v>1</v>
      </c>
      <c r="AL9297" s="3">
        <v>-3614.49</v>
      </c>
    </row>
    <row r="9298" spans="31:38" x14ac:dyDescent="0.25">
      <c r="AE9298" s="3" t="str">
        <f t="shared" si="223"/>
        <v>RAG_584_203_1_202526</v>
      </c>
      <c r="AF9298" s="3">
        <v>202526</v>
      </c>
      <c r="AG9298" s="3" t="s">
        <v>384</v>
      </c>
      <c r="AH9298" s="3">
        <v>584</v>
      </c>
      <c r="AI9298" s="3">
        <v>203</v>
      </c>
      <c r="AJ9298" s="3" t="s">
        <v>391</v>
      </c>
      <c r="AK9298" s="3">
        <v>1</v>
      </c>
      <c r="AL9298" s="3">
        <v>0</v>
      </c>
    </row>
    <row r="9299" spans="31:38" x14ac:dyDescent="0.25">
      <c r="AE9299" s="3" t="str">
        <f t="shared" si="223"/>
        <v>RAG_574_203_1_202526</v>
      </c>
      <c r="AF9299" s="3">
        <v>202526</v>
      </c>
      <c r="AG9299" s="3" t="s">
        <v>384</v>
      </c>
      <c r="AH9299" s="3">
        <v>574</v>
      </c>
      <c r="AI9299" s="3">
        <v>203</v>
      </c>
      <c r="AJ9299" s="3" t="s">
        <v>391</v>
      </c>
      <c r="AK9299" s="3">
        <v>1</v>
      </c>
      <c r="AL9299" s="3">
        <v>0</v>
      </c>
    </row>
    <row r="9300" spans="31:38" x14ac:dyDescent="0.25">
      <c r="AE9300" s="3" t="str">
        <f t="shared" si="223"/>
        <v>RAG_514_203_1_202526</v>
      </c>
      <c r="AF9300" s="3">
        <v>202526</v>
      </c>
      <c r="AG9300" s="3" t="s">
        <v>384</v>
      </c>
      <c r="AH9300" s="3">
        <v>514</v>
      </c>
      <c r="AI9300" s="3">
        <v>203</v>
      </c>
      <c r="AJ9300" s="3" t="s">
        <v>391</v>
      </c>
      <c r="AK9300" s="3">
        <v>1</v>
      </c>
      <c r="AL9300" s="3">
        <v>-1849.03</v>
      </c>
    </row>
    <row r="9301" spans="31:38" x14ac:dyDescent="0.25">
      <c r="AE9301" s="3" t="str">
        <f t="shared" si="223"/>
        <v>RAG_542_203_1_202526</v>
      </c>
      <c r="AF9301" s="3">
        <v>202526</v>
      </c>
      <c r="AG9301" s="3" t="s">
        <v>384</v>
      </c>
      <c r="AH9301" s="3">
        <v>542</v>
      </c>
      <c r="AI9301" s="3">
        <v>203</v>
      </c>
      <c r="AJ9301" s="3" t="s">
        <v>391</v>
      </c>
      <c r="AK9301" s="3">
        <v>1</v>
      </c>
      <c r="AL9301" s="3">
        <v>-1250.472</v>
      </c>
    </row>
    <row r="9302" spans="31:38" x14ac:dyDescent="0.25">
      <c r="AE9302" s="3" t="str">
        <f t="shared" si="223"/>
        <v>RAG_512_203_1_202526</v>
      </c>
      <c r="AF9302" s="3">
        <v>202526</v>
      </c>
      <c r="AG9302" s="3" t="s">
        <v>384</v>
      </c>
      <c r="AH9302" s="3">
        <v>512</v>
      </c>
      <c r="AI9302" s="3">
        <v>203</v>
      </c>
      <c r="AJ9302" s="3" t="s">
        <v>391</v>
      </c>
      <c r="AK9302" s="3">
        <v>1</v>
      </c>
      <c r="AL9302" s="3">
        <v>-771</v>
      </c>
    </row>
    <row r="9303" spans="31:38" x14ac:dyDescent="0.25">
      <c r="AE9303" s="3" t="str">
        <f t="shared" si="223"/>
        <v>RAG_516_203_1_202526</v>
      </c>
      <c r="AF9303" s="3">
        <v>202526</v>
      </c>
      <c r="AG9303" s="3" t="s">
        <v>384</v>
      </c>
      <c r="AH9303" s="3">
        <v>516</v>
      </c>
      <c r="AI9303" s="3">
        <v>203</v>
      </c>
      <c r="AJ9303" s="3" t="s">
        <v>391</v>
      </c>
      <c r="AK9303" s="3">
        <v>1</v>
      </c>
      <c r="AL9303" s="3">
        <v>-2647</v>
      </c>
    </row>
    <row r="9304" spans="31:38" x14ac:dyDescent="0.25">
      <c r="AE9304" s="3" t="str">
        <f t="shared" si="223"/>
        <v>RAG_518_203_1_202526</v>
      </c>
      <c r="AF9304" s="3">
        <v>202526</v>
      </c>
      <c r="AG9304" s="3" t="s">
        <v>384</v>
      </c>
      <c r="AH9304" s="3">
        <v>518</v>
      </c>
      <c r="AI9304" s="3">
        <v>203</v>
      </c>
      <c r="AJ9304" s="3" t="s">
        <v>391</v>
      </c>
      <c r="AK9304" s="3">
        <v>1</v>
      </c>
      <c r="AL9304" s="3">
        <v>-1966.8448260211158</v>
      </c>
    </row>
    <row r="9305" spans="31:38" x14ac:dyDescent="0.25">
      <c r="AE9305" s="3" t="str">
        <f t="shared" si="223"/>
        <v>RAG_520_203_1_202526</v>
      </c>
      <c r="AF9305" s="3">
        <v>202526</v>
      </c>
      <c r="AG9305" s="3" t="s">
        <v>384</v>
      </c>
      <c r="AH9305" s="3">
        <v>520</v>
      </c>
      <c r="AI9305" s="3">
        <v>203</v>
      </c>
      <c r="AJ9305" s="3" t="s">
        <v>391</v>
      </c>
      <c r="AK9305" s="3">
        <v>1</v>
      </c>
      <c r="AL9305" s="3">
        <v>-1895.5930000000001</v>
      </c>
    </row>
    <row r="9306" spans="31:38" x14ac:dyDescent="0.25">
      <c r="AE9306" s="3" t="str">
        <f t="shared" si="223"/>
        <v>RAG_522_203_1_202526</v>
      </c>
      <c r="AF9306" s="3">
        <v>202526</v>
      </c>
      <c r="AG9306" s="3" t="s">
        <v>384</v>
      </c>
      <c r="AH9306" s="3">
        <v>522</v>
      </c>
      <c r="AI9306" s="3">
        <v>203</v>
      </c>
      <c r="AJ9306" s="3" t="s">
        <v>391</v>
      </c>
      <c r="AK9306" s="3">
        <v>1</v>
      </c>
      <c r="AL9306" s="3">
        <v>-2635</v>
      </c>
    </row>
    <row r="9307" spans="31:38" x14ac:dyDescent="0.25">
      <c r="AE9307" s="3" t="str">
        <f t="shared" si="223"/>
        <v>RAG_524_203_1_202526</v>
      </c>
      <c r="AF9307" s="3">
        <v>202526</v>
      </c>
      <c r="AG9307" s="3" t="s">
        <v>384</v>
      </c>
      <c r="AH9307" s="3">
        <v>524</v>
      </c>
      <c r="AI9307" s="3">
        <v>203</v>
      </c>
      <c r="AJ9307" s="3" t="s">
        <v>391</v>
      </c>
      <c r="AK9307" s="3">
        <v>1</v>
      </c>
      <c r="AL9307" s="3">
        <v>-1232.67</v>
      </c>
    </row>
    <row r="9308" spans="31:38" x14ac:dyDescent="0.25">
      <c r="AE9308" s="3" t="str">
        <f t="shared" si="223"/>
        <v>RAG_538_203_1_202526</v>
      </c>
      <c r="AF9308" s="3">
        <v>202526</v>
      </c>
      <c r="AG9308" s="3" t="s">
        <v>384</v>
      </c>
      <c r="AH9308" s="3">
        <v>538</v>
      </c>
      <c r="AI9308" s="3">
        <v>203</v>
      </c>
      <c r="AJ9308" s="3" t="s">
        <v>391</v>
      </c>
      <c r="AK9308" s="3">
        <v>1</v>
      </c>
      <c r="AL9308" s="3">
        <v>-1652.1780000000001</v>
      </c>
    </row>
    <row r="9309" spans="31:38" x14ac:dyDescent="0.25">
      <c r="AE9309" s="3" t="str">
        <f t="shared" si="223"/>
        <v>RAG_526_203_1_202526</v>
      </c>
      <c r="AF9309" s="3">
        <v>202526</v>
      </c>
      <c r="AG9309" s="3" t="s">
        <v>384</v>
      </c>
      <c r="AH9309" s="3">
        <v>526</v>
      </c>
      <c r="AI9309" s="3">
        <v>203</v>
      </c>
      <c r="AJ9309" s="3" t="s">
        <v>391</v>
      </c>
      <c r="AK9309" s="3">
        <v>1</v>
      </c>
      <c r="AL9309" s="3">
        <v>-576</v>
      </c>
    </row>
    <row r="9310" spans="31:38" x14ac:dyDescent="0.25">
      <c r="AE9310" s="3" t="str">
        <f t="shared" si="223"/>
        <v>RAG_540_203_1_202526</v>
      </c>
      <c r="AF9310" s="3">
        <v>202526</v>
      </c>
      <c r="AG9310" s="3" t="s">
        <v>384</v>
      </c>
      <c r="AH9310" s="3">
        <v>540</v>
      </c>
      <c r="AI9310" s="3">
        <v>203</v>
      </c>
      <c r="AJ9310" s="3" t="s">
        <v>391</v>
      </c>
      <c r="AK9310" s="3">
        <v>1</v>
      </c>
      <c r="AL9310" s="3">
        <v>-5550.82</v>
      </c>
    </row>
    <row r="9311" spans="31:38" x14ac:dyDescent="0.25">
      <c r="AE9311" s="3" t="str">
        <f t="shared" si="223"/>
        <v>RAG_536_203_1_202526</v>
      </c>
      <c r="AF9311" s="3">
        <v>202526</v>
      </c>
      <c r="AG9311" s="3" t="s">
        <v>384</v>
      </c>
      <c r="AH9311" s="3">
        <v>536</v>
      </c>
      <c r="AI9311" s="3">
        <v>203</v>
      </c>
      <c r="AJ9311" s="3" t="s">
        <v>391</v>
      </c>
      <c r="AK9311" s="3">
        <v>1</v>
      </c>
      <c r="AL9311" s="3">
        <v>-2686.91</v>
      </c>
    </row>
    <row r="9312" spans="31:38" x14ac:dyDescent="0.25">
      <c r="AE9312" s="3" t="str">
        <f t="shared" si="223"/>
        <v>RAG_534_203_1_202526</v>
      </c>
      <c r="AF9312" s="3">
        <v>202526</v>
      </c>
      <c r="AG9312" s="3" t="s">
        <v>384</v>
      </c>
      <c r="AH9312" s="3">
        <v>534</v>
      </c>
      <c r="AI9312" s="3">
        <v>203</v>
      </c>
      <c r="AJ9312" s="3" t="s">
        <v>391</v>
      </c>
      <c r="AK9312" s="3">
        <v>1</v>
      </c>
      <c r="AL9312" s="3">
        <v>-1859.673</v>
      </c>
    </row>
    <row r="9313" spans="31:38" x14ac:dyDescent="0.25">
      <c r="AE9313" s="3" t="str">
        <f t="shared" si="223"/>
        <v>RAG_532_203_1_202526</v>
      </c>
      <c r="AF9313" s="3">
        <v>202526</v>
      </c>
      <c r="AG9313" s="3" t="s">
        <v>384</v>
      </c>
      <c r="AH9313" s="3">
        <v>532</v>
      </c>
      <c r="AI9313" s="3">
        <v>203</v>
      </c>
      <c r="AJ9313" s="3" t="s">
        <v>391</v>
      </c>
      <c r="AK9313" s="3">
        <v>1</v>
      </c>
      <c r="AL9313" s="3">
        <v>-5036.5</v>
      </c>
    </row>
    <row r="9314" spans="31:38" x14ac:dyDescent="0.25">
      <c r="AE9314" s="3" t="str">
        <f t="shared" si="223"/>
        <v>RAG_530_203_1_202526</v>
      </c>
      <c r="AF9314" s="3">
        <v>202526</v>
      </c>
      <c r="AG9314" s="3" t="s">
        <v>384</v>
      </c>
      <c r="AH9314" s="3">
        <v>530</v>
      </c>
      <c r="AI9314" s="3">
        <v>203</v>
      </c>
      <c r="AJ9314" s="3" t="s">
        <v>391</v>
      </c>
      <c r="AK9314" s="3">
        <v>1</v>
      </c>
      <c r="AL9314" s="3">
        <v>-1693.5709999999999</v>
      </c>
    </row>
    <row r="9315" spans="31:38" x14ac:dyDescent="0.25">
      <c r="AE9315" s="3" t="str">
        <f t="shared" si="223"/>
        <v>RAG_528_203_1_202526</v>
      </c>
      <c r="AF9315" s="3">
        <v>202526</v>
      </c>
      <c r="AG9315" s="3" t="s">
        <v>384</v>
      </c>
      <c r="AH9315" s="3">
        <v>528</v>
      </c>
      <c r="AI9315" s="3">
        <v>203</v>
      </c>
      <c r="AJ9315" s="3" t="s">
        <v>391</v>
      </c>
      <c r="AK9315" s="3">
        <v>1</v>
      </c>
      <c r="AL9315" s="3">
        <v>-1369</v>
      </c>
    </row>
    <row r="9316" spans="31:38" x14ac:dyDescent="0.25">
      <c r="AE9316" s="3" t="str">
        <f t="shared" si="223"/>
        <v>RAG_562_208_1_202425</v>
      </c>
      <c r="AF9316" s="3">
        <v>202425</v>
      </c>
      <c r="AG9316" s="3" t="s">
        <v>384</v>
      </c>
      <c r="AH9316" s="3">
        <v>562</v>
      </c>
      <c r="AI9316" s="3">
        <v>208</v>
      </c>
      <c r="AJ9316" s="3" t="s">
        <v>486</v>
      </c>
      <c r="AK9316" s="3">
        <v>1</v>
      </c>
      <c r="AL9316" s="3">
        <v>0</v>
      </c>
    </row>
    <row r="9317" spans="31:38" x14ac:dyDescent="0.25">
      <c r="AE9317" s="3" t="str">
        <f t="shared" si="223"/>
        <v>RAG_552_208_1_202425</v>
      </c>
      <c r="AF9317" s="3">
        <v>202425</v>
      </c>
      <c r="AG9317" s="3" t="s">
        <v>384</v>
      </c>
      <c r="AH9317" s="3">
        <v>552</v>
      </c>
      <c r="AI9317" s="3">
        <v>208</v>
      </c>
      <c r="AJ9317" s="3" t="s">
        <v>486</v>
      </c>
      <c r="AK9317" s="3">
        <v>1</v>
      </c>
      <c r="AL9317" s="3">
        <v>0</v>
      </c>
    </row>
    <row r="9318" spans="31:38" x14ac:dyDescent="0.25">
      <c r="AE9318" s="3" t="str">
        <f t="shared" si="223"/>
        <v>RAG_550_208_1_202425</v>
      </c>
      <c r="AF9318" s="3">
        <v>202425</v>
      </c>
      <c r="AG9318" s="3" t="s">
        <v>384</v>
      </c>
      <c r="AH9318" s="3">
        <v>550</v>
      </c>
      <c r="AI9318" s="3">
        <v>208</v>
      </c>
      <c r="AJ9318" s="3" t="s">
        <v>486</v>
      </c>
      <c r="AK9318" s="3">
        <v>1</v>
      </c>
      <c r="AL9318" s="3">
        <v>-337.84399999999999</v>
      </c>
    </row>
    <row r="9319" spans="31:38" x14ac:dyDescent="0.25">
      <c r="AE9319" s="3" t="str">
        <f t="shared" si="223"/>
        <v>RAG_548_208_1_202425</v>
      </c>
      <c r="AF9319" s="3">
        <v>202425</v>
      </c>
      <c r="AG9319" s="3" t="s">
        <v>384</v>
      </c>
      <c r="AH9319" s="3">
        <v>548</v>
      </c>
      <c r="AI9319" s="3">
        <v>208</v>
      </c>
      <c r="AJ9319" s="3" t="s">
        <v>486</v>
      </c>
      <c r="AK9319" s="3">
        <v>1</v>
      </c>
      <c r="AL9319" s="3">
        <v>-334.28800000000001</v>
      </c>
    </row>
    <row r="9320" spans="31:38" x14ac:dyDescent="0.25">
      <c r="AE9320" s="3" t="str">
        <f t="shared" si="223"/>
        <v>RAG_564_208_1_202425</v>
      </c>
      <c r="AF9320" s="3">
        <v>202425</v>
      </c>
      <c r="AG9320" s="3" t="s">
        <v>384</v>
      </c>
      <c r="AH9320" s="3">
        <v>564</v>
      </c>
      <c r="AI9320" s="3">
        <v>208</v>
      </c>
      <c r="AJ9320" s="3" t="s">
        <v>486</v>
      </c>
      <c r="AK9320" s="3">
        <v>1</v>
      </c>
      <c r="AL9320" s="3">
        <v>0</v>
      </c>
    </row>
    <row r="9321" spans="31:38" x14ac:dyDescent="0.25">
      <c r="AE9321" s="3" t="str">
        <f t="shared" si="223"/>
        <v>RAG_545_208_1_202425</v>
      </c>
      <c r="AF9321" s="3">
        <v>202425</v>
      </c>
      <c r="AG9321" s="3" t="s">
        <v>384</v>
      </c>
      <c r="AH9321" s="3">
        <v>545</v>
      </c>
      <c r="AI9321" s="3">
        <v>208</v>
      </c>
      <c r="AJ9321" s="3" t="s">
        <v>486</v>
      </c>
      <c r="AK9321" s="3">
        <v>1</v>
      </c>
      <c r="AL9321" s="3">
        <v>0</v>
      </c>
    </row>
    <row r="9322" spans="31:38" x14ac:dyDescent="0.25">
      <c r="AE9322" s="3" t="str">
        <f t="shared" si="223"/>
        <v>RAG_582_208_1_202425</v>
      </c>
      <c r="AF9322" s="3">
        <v>202425</v>
      </c>
      <c r="AG9322" s="3" t="s">
        <v>384</v>
      </c>
      <c r="AH9322" s="3">
        <v>582</v>
      </c>
      <c r="AI9322" s="3">
        <v>208</v>
      </c>
      <c r="AJ9322" s="3" t="s">
        <v>486</v>
      </c>
      <c r="AK9322" s="3">
        <v>1</v>
      </c>
      <c r="AL9322" s="3">
        <v>0</v>
      </c>
    </row>
    <row r="9323" spans="31:38" x14ac:dyDescent="0.25">
      <c r="AE9323" s="3" t="str">
        <f t="shared" si="223"/>
        <v>RAG_546_208_1_202425</v>
      </c>
      <c r="AF9323" s="3">
        <v>202425</v>
      </c>
      <c r="AG9323" s="3" t="s">
        <v>384</v>
      </c>
      <c r="AH9323" s="3">
        <v>546</v>
      </c>
      <c r="AI9323" s="3">
        <v>208</v>
      </c>
      <c r="AJ9323" s="3" t="s">
        <v>486</v>
      </c>
      <c r="AK9323" s="3">
        <v>1</v>
      </c>
      <c r="AL9323" s="3">
        <v>-238</v>
      </c>
    </row>
    <row r="9324" spans="31:38" x14ac:dyDescent="0.25">
      <c r="AE9324" s="3" t="str">
        <f t="shared" si="223"/>
        <v>RAG_566_208_1_202425</v>
      </c>
      <c r="AF9324" s="3">
        <v>202425</v>
      </c>
      <c r="AG9324" s="3" t="s">
        <v>384</v>
      </c>
      <c r="AH9324" s="3">
        <v>566</v>
      </c>
      <c r="AI9324" s="3">
        <v>208</v>
      </c>
      <c r="AJ9324" s="3" t="s">
        <v>486</v>
      </c>
      <c r="AK9324" s="3">
        <v>1</v>
      </c>
      <c r="AL9324" s="3">
        <v>0</v>
      </c>
    </row>
    <row r="9325" spans="31:38" x14ac:dyDescent="0.25">
      <c r="AE9325" s="3" t="str">
        <f t="shared" si="223"/>
        <v>RAG_568_208_1_202425</v>
      </c>
      <c r="AF9325" s="3">
        <v>202425</v>
      </c>
      <c r="AG9325" s="3" t="s">
        <v>384</v>
      </c>
      <c r="AH9325" s="3">
        <v>568</v>
      </c>
      <c r="AI9325" s="3">
        <v>208</v>
      </c>
      <c r="AJ9325" s="3" t="s">
        <v>486</v>
      </c>
      <c r="AK9325" s="3">
        <v>1</v>
      </c>
      <c r="AL9325" s="3">
        <v>0</v>
      </c>
    </row>
    <row r="9326" spans="31:38" x14ac:dyDescent="0.25">
      <c r="AE9326" s="3" t="str">
        <f t="shared" si="223"/>
        <v>RAG_572_208_1_202425</v>
      </c>
      <c r="AF9326" s="3">
        <v>202425</v>
      </c>
      <c r="AG9326" s="3" t="s">
        <v>384</v>
      </c>
      <c r="AH9326" s="3">
        <v>572</v>
      </c>
      <c r="AI9326" s="3">
        <v>208</v>
      </c>
      <c r="AJ9326" s="3" t="s">
        <v>486</v>
      </c>
      <c r="AK9326" s="3">
        <v>1</v>
      </c>
      <c r="AL9326" s="3">
        <v>0</v>
      </c>
    </row>
    <row r="9327" spans="31:38" x14ac:dyDescent="0.25">
      <c r="AE9327" s="3" t="str">
        <f t="shared" si="223"/>
        <v>RAG_576_208_1_202425</v>
      </c>
      <c r="AF9327" s="3">
        <v>202425</v>
      </c>
      <c r="AG9327" s="3" t="s">
        <v>384</v>
      </c>
      <c r="AH9327" s="3">
        <v>576</v>
      </c>
      <c r="AI9327" s="3">
        <v>208</v>
      </c>
      <c r="AJ9327" s="3" t="s">
        <v>486</v>
      </c>
      <c r="AK9327" s="3">
        <v>1</v>
      </c>
      <c r="AL9327" s="3">
        <v>0</v>
      </c>
    </row>
    <row r="9328" spans="31:38" x14ac:dyDescent="0.25">
      <c r="AE9328" s="3" t="str">
        <f t="shared" si="223"/>
        <v>RAG_586_208_1_202425</v>
      </c>
      <c r="AF9328" s="3">
        <v>202425</v>
      </c>
      <c r="AG9328" s="3" t="s">
        <v>384</v>
      </c>
      <c r="AH9328" s="3">
        <v>586</v>
      </c>
      <c r="AI9328" s="3">
        <v>208</v>
      </c>
      <c r="AJ9328" s="3" t="s">
        <v>486</v>
      </c>
      <c r="AK9328" s="3">
        <v>1</v>
      </c>
      <c r="AL9328" s="3">
        <v>0</v>
      </c>
    </row>
    <row r="9329" spans="31:38" x14ac:dyDescent="0.25">
      <c r="AE9329" s="3" t="str">
        <f t="shared" si="223"/>
        <v>RAG_544_208_1_202425</v>
      </c>
      <c r="AF9329" s="3">
        <v>202425</v>
      </c>
      <c r="AG9329" s="3" t="s">
        <v>384</v>
      </c>
      <c r="AH9329" s="3">
        <v>544</v>
      </c>
      <c r="AI9329" s="3">
        <v>208</v>
      </c>
      <c r="AJ9329" s="3" t="s">
        <v>486</v>
      </c>
      <c r="AK9329" s="3">
        <v>1</v>
      </c>
      <c r="AL9329" s="3">
        <v>-475.202</v>
      </c>
    </row>
    <row r="9330" spans="31:38" x14ac:dyDescent="0.25">
      <c r="AE9330" s="3" t="str">
        <f t="shared" si="223"/>
        <v>RAG_584_208_1_202425</v>
      </c>
      <c r="AF9330" s="3">
        <v>202425</v>
      </c>
      <c r="AG9330" s="3" t="s">
        <v>384</v>
      </c>
      <c r="AH9330" s="3">
        <v>584</v>
      </c>
      <c r="AI9330" s="3">
        <v>208</v>
      </c>
      <c r="AJ9330" s="3" t="s">
        <v>486</v>
      </c>
      <c r="AK9330" s="3">
        <v>1</v>
      </c>
      <c r="AL9330" s="3">
        <v>0</v>
      </c>
    </row>
    <row r="9331" spans="31:38" x14ac:dyDescent="0.25">
      <c r="AE9331" s="3" t="str">
        <f t="shared" si="223"/>
        <v>RAG_574_208_1_202425</v>
      </c>
      <c r="AF9331" s="3">
        <v>202425</v>
      </c>
      <c r="AG9331" s="3" t="s">
        <v>384</v>
      </c>
      <c r="AH9331" s="3">
        <v>574</v>
      </c>
      <c r="AI9331" s="3">
        <v>208</v>
      </c>
      <c r="AJ9331" s="3" t="s">
        <v>486</v>
      </c>
      <c r="AK9331" s="3">
        <v>1</v>
      </c>
      <c r="AL9331" s="3">
        <v>0</v>
      </c>
    </row>
    <row r="9332" spans="31:38" x14ac:dyDescent="0.25">
      <c r="AE9332" s="3" t="str">
        <f t="shared" si="223"/>
        <v>RAG_522_208_1_202425</v>
      </c>
      <c r="AF9332" s="3">
        <v>202425</v>
      </c>
      <c r="AG9332" s="3" t="s">
        <v>384</v>
      </c>
      <c r="AH9332" s="3">
        <v>522</v>
      </c>
      <c r="AI9332" s="3">
        <v>208</v>
      </c>
      <c r="AJ9332" s="3" t="s">
        <v>486</v>
      </c>
      <c r="AK9332" s="3">
        <v>1</v>
      </c>
      <c r="AL9332" s="3">
        <v>-336.46</v>
      </c>
    </row>
    <row r="9333" spans="31:38" x14ac:dyDescent="0.25">
      <c r="AE9333" s="3" t="str">
        <f t="shared" si="223"/>
        <v>RAG_542_208_1_202425</v>
      </c>
      <c r="AF9333" s="3">
        <v>202425</v>
      </c>
      <c r="AG9333" s="3" t="s">
        <v>384</v>
      </c>
      <c r="AH9333" s="3">
        <v>542</v>
      </c>
      <c r="AI9333" s="3">
        <v>208</v>
      </c>
      <c r="AJ9333" s="3" t="s">
        <v>486</v>
      </c>
      <c r="AK9333" s="3">
        <v>1</v>
      </c>
      <c r="AL9333" s="3">
        <v>-153.36500000000001</v>
      </c>
    </row>
    <row r="9334" spans="31:38" x14ac:dyDescent="0.25">
      <c r="AE9334" s="3" t="str">
        <f t="shared" si="223"/>
        <v>RAG_512_208_1_202425</v>
      </c>
      <c r="AF9334" s="3">
        <v>202425</v>
      </c>
      <c r="AG9334" s="3" t="s">
        <v>384</v>
      </c>
      <c r="AH9334" s="3">
        <v>512</v>
      </c>
      <c r="AI9334" s="3">
        <v>208</v>
      </c>
      <c r="AJ9334" s="3" t="s">
        <v>486</v>
      </c>
      <c r="AK9334" s="3">
        <v>1</v>
      </c>
      <c r="AL9334" s="3">
        <v>-520</v>
      </c>
    </row>
    <row r="9335" spans="31:38" x14ac:dyDescent="0.25">
      <c r="AE9335" s="3" t="str">
        <f t="shared" si="223"/>
        <v>RAG_516_208_1_202425</v>
      </c>
      <c r="AF9335" s="3">
        <v>202425</v>
      </c>
      <c r="AG9335" s="3" t="s">
        <v>384</v>
      </c>
      <c r="AH9335" s="3">
        <v>516</v>
      </c>
      <c r="AI9335" s="3">
        <v>208</v>
      </c>
      <c r="AJ9335" s="3" t="s">
        <v>486</v>
      </c>
      <c r="AK9335" s="3">
        <v>1</v>
      </c>
      <c r="AL9335" s="3">
        <v>-420</v>
      </c>
    </row>
    <row r="9336" spans="31:38" x14ac:dyDescent="0.25">
      <c r="AE9336" s="3" t="str">
        <f t="shared" si="223"/>
        <v>RAG_520_208_1_202425</v>
      </c>
      <c r="AF9336" s="3">
        <v>202425</v>
      </c>
      <c r="AG9336" s="3" t="s">
        <v>384</v>
      </c>
      <c r="AH9336" s="3">
        <v>520</v>
      </c>
      <c r="AI9336" s="3">
        <v>208</v>
      </c>
      <c r="AJ9336" s="3" t="s">
        <v>486</v>
      </c>
      <c r="AK9336" s="3">
        <v>1</v>
      </c>
      <c r="AL9336" s="3">
        <v>-557.97900000000004</v>
      </c>
    </row>
    <row r="9337" spans="31:38" x14ac:dyDescent="0.25">
      <c r="AE9337" s="3" t="str">
        <f t="shared" si="223"/>
        <v>RAG_514_208_1_202425</v>
      </c>
      <c r="AF9337" s="3">
        <v>202425</v>
      </c>
      <c r="AG9337" s="3" t="s">
        <v>384</v>
      </c>
      <c r="AH9337" s="3">
        <v>514</v>
      </c>
      <c r="AI9337" s="3">
        <v>208</v>
      </c>
      <c r="AJ9337" s="3" t="s">
        <v>486</v>
      </c>
      <c r="AK9337" s="3">
        <v>1</v>
      </c>
      <c r="AL9337" s="3">
        <v>0</v>
      </c>
    </row>
    <row r="9338" spans="31:38" x14ac:dyDescent="0.25">
      <c r="AE9338" s="3" t="str">
        <f t="shared" si="223"/>
        <v>RAG_524_208_1_202425</v>
      </c>
      <c r="AF9338" s="3">
        <v>202425</v>
      </c>
      <c r="AG9338" s="3" t="s">
        <v>384</v>
      </c>
      <c r="AH9338" s="3">
        <v>524</v>
      </c>
      <c r="AI9338" s="3">
        <v>208</v>
      </c>
      <c r="AJ9338" s="3" t="s">
        <v>486</v>
      </c>
      <c r="AK9338" s="3">
        <v>1</v>
      </c>
      <c r="AL9338" s="3">
        <v>-1184.3</v>
      </c>
    </row>
    <row r="9339" spans="31:38" x14ac:dyDescent="0.25">
      <c r="AE9339" s="3" t="str">
        <f t="shared" si="223"/>
        <v>RAG_526_208_1_202425</v>
      </c>
      <c r="AF9339" s="3">
        <v>202425</v>
      </c>
      <c r="AG9339" s="3" t="s">
        <v>384</v>
      </c>
      <c r="AH9339" s="3">
        <v>526</v>
      </c>
      <c r="AI9339" s="3">
        <v>208</v>
      </c>
      <c r="AJ9339" s="3" t="s">
        <v>486</v>
      </c>
      <c r="AK9339" s="3">
        <v>1</v>
      </c>
      <c r="AL9339" s="3">
        <v>-366</v>
      </c>
    </row>
    <row r="9340" spans="31:38" x14ac:dyDescent="0.25">
      <c r="AE9340" s="3" t="str">
        <f t="shared" si="223"/>
        <v>RAG_528_208_1_202425</v>
      </c>
      <c r="AF9340" s="3">
        <v>202425</v>
      </c>
      <c r="AG9340" s="3" t="s">
        <v>384</v>
      </c>
      <c r="AH9340" s="3">
        <v>528</v>
      </c>
      <c r="AI9340" s="3">
        <v>208</v>
      </c>
      <c r="AJ9340" s="3" t="s">
        <v>486</v>
      </c>
      <c r="AK9340" s="3">
        <v>1</v>
      </c>
      <c r="AL9340" s="3">
        <v>-148</v>
      </c>
    </row>
    <row r="9341" spans="31:38" x14ac:dyDescent="0.25">
      <c r="AE9341" s="3" t="str">
        <f t="shared" si="223"/>
        <v>RAG_530_208_1_202425</v>
      </c>
      <c r="AF9341" s="3">
        <v>202425</v>
      </c>
      <c r="AG9341" s="3" t="s">
        <v>384</v>
      </c>
      <c r="AH9341" s="3">
        <v>530</v>
      </c>
      <c r="AI9341" s="3">
        <v>208</v>
      </c>
      <c r="AJ9341" s="3" t="s">
        <v>486</v>
      </c>
      <c r="AK9341" s="3">
        <v>1</v>
      </c>
      <c r="AL9341" s="3">
        <v>-668.23500000000001</v>
      </c>
    </row>
    <row r="9342" spans="31:38" x14ac:dyDescent="0.25">
      <c r="AE9342" s="3" t="str">
        <f t="shared" si="223"/>
        <v>RAG_532_208_1_202425</v>
      </c>
      <c r="AF9342" s="3">
        <v>202425</v>
      </c>
      <c r="AG9342" s="3" t="s">
        <v>384</v>
      </c>
      <c r="AH9342" s="3">
        <v>532</v>
      </c>
      <c r="AI9342" s="3">
        <v>208</v>
      </c>
      <c r="AJ9342" s="3" t="s">
        <v>486</v>
      </c>
      <c r="AK9342" s="3">
        <v>1</v>
      </c>
      <c r="AL9342" s="3">
        <v>-4668.3</v>
      </c>
    </row>
    <row r="9343" spans="31:38" x14ac:dyDescent="0.25">
      <c r="AE9343" s="3" t="str">
        <f t="shared" si="223"/>
        <v>RAG_534_208_1_202425</v>
      </c>
      <c r="AF9343" s="3">
        <v>202425</v>
      </c>
      <c r="AG9343" s="3" t="s">
        <v>384</v>
      </c>
      <c r="AH9343" s="3">
        <v>534</v>
      </c>
      <c r="AI9343" s="3">
        <v>208</v>
      </c>
      <c r="AJ9343" s="3" t="s">
        <v>486</v>
      </c>
      <c r="AK9343" s="3">
        <v>1</v>
      </c>
      <c r="AL9343" s="3">
        <v>0</v>
      </c>
    </row>
    <row r="9344" spans="31:38" x14ac:dyDescent="0.25">
      <c r="AE9344" s="3" t="str">
        <f t="shared" si="223"/>
        <v>RAG_536_208_1_202425</v>
      </c>
      <c r="AF9344" s="3">
        <v>202425</v>
      </c>
      <c r="AG9344" s="3" t="s">
        <v>384</v>
      </c>
      <c r="AH9344" s="3">
        <v>536</v>
      </c>
      <c r="AI9344" s="3">
        <v>208</v>
      </c>
      <c r="AJ9344" s="3" t="s">
        <v>486</v>
      </c>
      <c r="AK9344" s="3">
        <v>1</v>
      </c>
      <c r="AL9344" s="3">
        <v>-399.46</v>
      </c>
    </row>
    <row r="9345" spans="31:38" x14ac:dyDescent="0.25">
      <c r="AE9345" s="3" t="str">
        <f t="shared" si="223"/>
        <v>RAG_538_208_1_202425</v>
      </c>
      <c r="AF9345" s="3">
        <v>202425</v>
      </c>
      <c r="AG9345" s="3" t="s">
        <v>384</v>
      </c>
      <c r="AH9345" s="3">
        <v>538</v>
      </c>
      <c r="AI9345" s="3">
        <v>208</v>
      </c>
      <c r="AJ9345" s="3" t="s">
        <v>486</v>
      </c>
      <c r="AK9345" s="3">
        <v>1</v>
      </c>
      <c r="AL9345" s="3">
        <v>-586</v>
      </c>
    </row>
    <row r="9346" spans="31:38" x14ac:dyDescent="0.25">
      <c r="AE9346" s="3" t="str">
        <f t="shared" si="223"/>
        <v>RAG_540_208_1_202425</v>
      </c>
      <c r="AF9346" s="3">
        <v>202425</v>
      </c>
      <c r="AG9346" s="3" t="s">
        <v>384</v>
      </c>
      <c r="AH9346" s="3">
        <v>540</v>
      </c>
      <c r="AI9346" s="3">
        <v>208</v>
      </c>
      <c r="AJ9346" s="3" t="s">
        <v>486</v>
      </c>
      <c r="AK9346" s="3">
        <v>1</v>
      </c>
      <c r="AL9346" s="3">
        <v>-664.69</v>
      </c>
    </row>
    <row r="9347" spans="31:38" x14ac:dyDescent="0.25">
      <c r="AE9347" s="3" t="str">
        <f t="shared" si="223"/>
        <v>RAG_518_208_1_202425</v>
      </c>
      <c r="AF9347" s="3">
        <v>202425</v>
      </c>
      <c r="AG9347" s="3" t="s">
        <v>384</v>
      </c>
      <c r="AH9347" s="3">
        <v>518</v>
      </c>
      <c r="AI9347" s="3">
        <v>208</v>
      </c>
      <c r="AJ9347" s="3" t="s">
        <v>486</v>
      </c>
      <c r="AK9347" s="3">
        <v>1</v>
      </c>
      <c r="AL9347" s="3">
        <v>-420.00200000000001</v>
      </c>
    </row>
    <row r="9348" spans="31:38" x14ac:dyDescent="0.25">
      <c r="AE9348" s="3" t="str">
        <f t="shared" ref="AE9348:AE9411" si="224">AG9348&amp;"_"&amp;AH9348&amp;"_"&amp;AI9348&amp;"_"&amp;AK9348&amp;"_"&amp;AF9348</f>
        <v>RAG_512_208_1_202526</v>
      </c>
      <c r="AF9348" s="3">
        <v>202526</v>
      </c>
      <c r="AG9348" s="3" t="s">
        <v>384</v>
      </c>
      <c r="AH9348" s="3">
        <v>512</v>
      </c>
      <c r="AI9348" s="3">
        <v>208</v>
      </c>
      <c r="AJ9348" s="3" t="s">
        <v>486</v>
      </c>
      <c r="AK9348" s="3">
        <v>1</v>
      </c>
      <c r="AL9348" s="3">
        <v>-520</v>
      </c>
    </row>
    <row r="9349" spans="31:38" x14ac:dyDescent="0.25">
      <c r="AE9349" s="3" t="str">
        <f t="shared" si="224"/>
        <v>RAG_576_208_1_202526</v>
      </c>
      <c r="AF9349" s="3">
        <v>202526</v>
      </c>
      <c r="AG9349" s="3" t="s">
        <v>384</v>
      </c>
      <c r="AH9349" s="3">
        <v>576</v>
      </c>
      <c r="AI9349" s="3">
        <v>208</v>
      </c>
      <c r="AJ9349" s="3" t="s">
        <v>486</v>
      </c>
      <c r="AK9349" s="3">
        <v>1</v>
      </c>
      <c r="AL9349" s="3">
        <v>0</v>
      </c>
    </row>
    <row r="9350" spans="31:38" x14ac:dyDescent="0.25">
      <c r="AE9350" s="3" t="str">
        <f t="shared" si="224"/>
        <v>RAG_564_208_1_202526</v>
      </c>
      <c r="AF9350" s="3">
        <v>202526</v>
      </c>
      <c r="AG9350" s="3" t="s">
        <v>384</v>
      </c>
      <c r="AH9350" s="3">
        <v>564</v>
      </c>
      <c r="AI9350" s="3">
        <v>208</v>
      </c>
      <c r="AJ9350" s="3" t="s">
        <v>486</v>
      </c>
      <c r="AK9350" s="3">
        <v>1</v>
      </c>
      <c r="AL9350" s="3">
        <v>0</v>
      </c>
    </row>
    <row r="9351" spans="31:38" x14ac:dyDescent="0.25">
      <c r="AE9351" s="3" t="str">
        <f t="shared" si="224"/>
        <v>RAG_548_208_1_202526</v>
      </c>
      <c r="AF9351" s="3">
        <v>202526</v>
      </c>
      <c r="AG9351" s="3" t="s">
        <v>384</v>
      </c>
      <c r="AH9351" s="3">
        <v>548</v>
      </c>
      <c r="AI9351" s="3">
        <v>208</v>
      </c>
      <c r="AJ9351" s="3" t="s">
        <v>486</v>
      </c>
      <c r="AK9351" s="3">
        <v>1</v>
      </c>
      <c r="AL9351" s="3">
        <v>-176.35499999999999</v>
      </c>
    </row>
    <row r="9352" spans="31:38" x14ac:dyDescent="0.25">
      <c r="AE9352" s="3" t="str">
        <f t="shared" si="224"/>
        <v>RAG_550_208_1_202526</v>
      </c>
      <c r="AF9352" s="3">
        <v>202526</v>
      </c>
      <c r="AG9352" s="3" t="s">
        <v>384</v>
      </c>
      <c r="AH9352" s="3">
        <v>550</v>
      </c>
      <c r="AI9352" s="3">
        <v>208</v>
      </c>
      <c r="AJ9352" s="3" t="s">
        <v>486</v>
      </c>
      <c r="AK9352" s="3">
        <v>1</v>
      </c>
      <c r="AL9352" s="3">
        <v>-337.84399999999999</v>
      </c>
    </row>
    <row r="9353" spans="31:38" x14ac:dyDescent="0.25">
      <c r="AE9353" s="3" t="str">
        <f t="shared" si="224"/>
        <v>RAG_552_208_1_202526</v>
      </c>
      <c r="AF9353" s="3">
        <v>202526</v>
      </c>
      <c r="AG9353" s="3" t="s">
        <v>384</v>
      </c>
      <c r="AH9353" s="3">
        <v>552</v>
      </c>
      <c r="AI9353" s="3">
        <v>208</v>
      </c>
      <c r="AJ9353" s="3" t="s">
        <v>486</v>
      </c>
      <c r="AK9353" s="3">
        <v>1</v>
      </c>
      <c r="AL9353" s="3">
        <v>-2419.09</v>
      </c>
    </row>
    <row r="9354" spans="31:38" x14ac:dyDescent="0.25">
      <c r="AE9354" s="3" t="str">
        <f t="shared" si="224"/>
        <v>RAG_562_208_1_202526</v>
      </c>
      <c r="AF9354" s="3">
        <v>202526</v>
      </c>
      <c r="AG9354" s="3" t="s">
        <v>384</v>
      </c>
      <c r="AH9354" s="3">
        <v>562</v>
      </c>
      <c r="AI9354" s="3">
        <v>208</v>
      </c>
      <c r="AJ9354" s="3" t="s">
        <v>486</v>
      </c>
      <c r="AK9354" s="3">
        <v>1</v>
      </c>
      <c r="AL9354" s="3">
        <v>0</v>
      </c>
    </row>
    <row r="9355" spans="31:38" x14ac:dyDescent="0.25">
      <c r="AE9355" s="3" t="str">
        <f t="shared" si="224"/>
        <v>RAG_546_208_1_202526</v>
      </c>
      <c r="AF9355" s="3">
        <v>202526</v>
      </c>
      <c r="AG9355" s="3" t="s">
        <v>384</v>
      </c>
      <c r="AH9355" s="3">
        <v>546</v>
      </c>
      <c r="AI9355" s="3">
        <v>208</v>
      </c>
      <c r="AJ9355" s="3" t="s">
        <v>486</v>
      </c>
      <c r="AK9355" s="3">
        <v>1</v>
      </c>
      <c r="AL9355" s="3">
        <v>-238</v>
      </c>
    </row>
    <row r="9356" spans="31:38" x14ac:dyDescent="0.25">
      <c r="AE9356" s="3" t="str">
        <f t="shared" si="224"/>
        <v>RAG_566_208_1_202526</v>
      </c>
      <c r="AF9356" s="3">
        <v>202526</v>
      </c>
      <c r="AG9356" s="3" t="s">
        <v>384</v>
      </c>
      <c r="AH9356" s="3">
        <v>566</v>
      </c>
      <c r="AI9356" s="3">
        <v>208</v>
      </c>
      <c r="AJ9356" s="3" t="s">
        <v>486</v>
      </c>
      <c r="AK9356" s="3">
        <v>1</v>
      </c>
      <c r="AL9356" s="3">
        <v>0</v>
      </c>
    </row>
    <row r="9357" spans="31:38" x14ac:dyDescent="0.25">
      <c r="AE9357" s="3" t="str">
        <f t="shared" si="224"/>
        <v>RAG_568_208_1_202526</v>
      </c>
      <c r="AF9357" s="3">
        <v>202526</v>
      </c>
      <c r="AG9357" s="3" t="s">
        <v>384</v>
      </c>
      <c r="AH9357" s="3">
        <v>568</v>
      </c>
      <c r="AI9357" s="3">
        <v>208</v>
      </c>
      <c r="AJ9357" s="3" t="s">
        <v>486</v>
      </c>
      <c r="AK9357" s="3">
        <v>1</v>
      </c>
      <c r="AL9357" s="3">
        <v>0</v>
      </c>
    </row>
    <row r="9358" spans="31:38" x14ac:dyDescent="0.25">
      <c r="AE9358" s="3" t="str">
        <f t="shared" si="224"/>
        <v>RAG_584_208_1_202526</v>
      </c>
      <c r="AF9358" s="3">
        <v>202526</v>
      </c>
      <c r="AG9358" s="3" t="s">
        <v>384</v>
      </c>
      <c r="AH9358" s="3">
        <v>584</v>
      </c>
      <c r="AI9358" s="3">
        <v>208</v>
      </c>
      <c r="AJ9358" s="3" t="s">
        <v>486</v>
      </c>
      <c r="AK9358" s="3">
        <v>1</v>
      </c>
      <c r="AL9358" s="3">
        <v>0</v>
      </c>
    </row>
    <row r="9359" spans="31:38" x14ac:dyDescent="0.25">
      <c r="AE9359" s="3" t="str">
        <f t="shared" si="224"/>
        <v>RAG_574_208_1_202526</v>
      </c>
      <c r="AF9359" s="3">
        <v>202526</v>
      </c>
      <c r="AG9359" s="3" t="s">
        <v>384</v>
      </c>
      <c r="AH9359" s="3">
        <v>574</v>
      </c>
      <c r="AI9359" s="3">
        <v>208</v>
      </c>
      <c r="AJ9359" s="3" t="s">
        <v>486</v>
      </c>
      <c r="AK9359" s="3">
        <v>1</v>
      </c>
      <c r="AL9359" s="3">
        <v>0</v>
      </c>
    </row>
    <row r="9360" spans="31:38" x14ac:dyDescent="0.25">
      <c r="AE9360" s="3" t="str">
        <f t="shared" si="224"/>
        <v>RAG_582_208_1_202526</v>
      </c>
      <c r="AF9360" s="3">
        <v>202526</v>
      </c>
      <c r="AG9360" s="3" t="s">
        <v>384</v>
      </c>
      <c r="AH9360" s="3">
        <v>582</v>
      </c>
      <c r="AI9360" s="3">
        <v>208</v>
      </c>
      <c r="AJ9360" s="3" t="s">
        <v>486</v>
      </c>
      <c r="AK9360" s="3">
        <v>1</v>
      </c>
      <c r="AL9360" s="3">
        <v>0</v>
      </c>
    </row>
    <row r="9361" spans="31:38" x14ac:dyDescent="0.25">
      <c r="AE9361" s="3" t="str">
        <f t="shared" si="224"/>
        <v>RAG_542_208_1_202526</v>
      </c>
      <c r="AF9361" s="3">
        <v>202526</v>
      </c>
      <c r="AG9361" s="3" t="s">
        <v>384</v>
      </c>
      <c r="AH9361" s="3">
        <v>542</v>
      </c>
      <c r="AI9361" s="3">
        <v>208</v>
      </c>
      <c r="AJ9361" s="3" t="s">
        <v>486</v>
      </c>
      <c r="AK9361" s="3">
        <v>1</v>
      </c>
      <c r="AL9361" s="3">
        <v>-437.92500000000001</v>
      </c>
    </row>
    <row r="9362" spans="31:38" x14ac:dyDescent="0.25">
      <c r="AE9362" s="3" t="str">
        <f t="shared" si="224"/>
        <v>RAG_586_208_1_202526</v>
      </c>
      <c r="AF9362" s="3">
        <v>202526</v>
      </c>
      <c r="AG9362" s="3" t="s">
        <v>384</v>
      </c>
      <c r="AH9362" s="3">
        <v>586</v>
      </c>
      <c r="AI9362" s="3">
        <v>208</v>
      </c>
      <c r="AJ9362" s="3" t="s">
        <v>486</v>
      </c>
      <c r="AK9362" s="3">
        <v>1</v>
      </c>
      <c r="AL9362" s="3">
        <v>0</v>
      </c>
    </row>
    <row r="9363" spans="31:38" x14ac:dyDescent="0.25">
      <c r="AE9363" s="3" t="str">
        <f t="shared" si="224"/>
        <v>RAG_572_208_1_202526</v>
      </c>
      <c r="AF9363" s="3">
        <v>202526</v>
      </c>
      <c r="AG9363" s="3" t="s">
        <v>384</v>
      </c>
      <c r="AH9363" s="3">
        <v>572</v>
      </c>
      <c r="AI9363" s="3">
        <v>208</v>
      </c>
      <c r="AJ9363" s="3" t="s">
        <v>486</v>
      </c>
      <c r="AK9363" s="3">
        <v>1</v>
      </c>
      <c r="AL9363" s="3">
        <v>0</v>
      </c>
    </row>
    <row r="9364" spans="31:38" x14ac:dyDescent="0.25">
      <c r="AE9364" s="3" t="str">
        <f t="shared" si="224"/>
        <v>RAG_520_208_1_202526</v>
      </c>
      <c r="AF9364" s="3">
        <v>202526</v>
      </c>
      <c r="AG9364" s="3" t="s">
        <v>384</v>
      </c>
      <c r="AH9364" s="3">
        <v>520</v>
      </c>
      <c r="AI9364" s="3">
        <v>208</v>
      </c>
      <c r="AJ9364" s="3" t="s">
        <v>486</v>
      </c>
      <c r="AK9364" s="3">
        <v>1</v>
      </c>
      <c r="AL9364" s="3">
        <v>0</v>
      </c>
    </row>
    <row r="9365" spans="31:38" x14ac:dyDescent="0.25">
      <c r="AE9365" s="3" t="str">
        <f t="shared" si="224"/>
        <v>RAG_545_208_1_202526</v>
      </c>
      <c r="AF9365" s="3">
        <v>202526</v>
      </c>
      <c r="AG9365" s="3" t="s">
        <v>384</v>
      </c>
      <c r="AH9365" s="3">
        <v>545</v>
      </c>
      <c r="AI9365" s="3">
        <v>208</v>
      </c>
      <c r="AJ9365" s="3" t="s">
        <v>486</v>
      </c>
      <c r="AK9365" s="3">
        <v>1</v>
      </c>
      <c r="AL9365" s="3">
        <v>0</v>
      </c>
    </row>
    <row r="9366" spans="31:38" x14ac:dyDescent="0.25">
      <c r="AE9366" s="3" t="str">
        <f t="shared" si="224"/>
        <v>RAG_544_208_1_202526</v>
      </c>
      <c r="AF9366" s="3">
        <v>202526</v>
      </c>
      <c r="AG9366" s="3" t="s">
        <v>384</v>
      </c>
      <c r="AH9366" s="3">
        <v>544</v>
      </c>
      <c r="AI9366" s="3">
        <v>208</v>
      </c>
      <c r="AJ9366" s="3" t="s">
        <v>486</v>
      </c>
      <c r="AK9366" s="3">
        <v>1</v>
      </c>
      <c r="AL9366" s="3">
        <v>-427.45400000000001</v>
      </c>
    </row>
    <row r="9367" spans="31:38" x14ac:dyDescent="0.25">
      <c r="AE9367" s="3" t="str">
        <f t="shared" si="224"/>
        <v>RAG_514_208_1_202526</v>
      </c>
      <c r="AF9367" s="3">
        <v>202526</v>
      </c>
      <c r="AG9367" s="3" t="s">
        <v>384</v>
      </c>
      <c r="AH9367" s="3">
        <v>514</v>
      </c>
      <c r="AI9367" s="3">
        <v>208</v>
      </c>
      <c r="AJ9367" s="3" t="s">
        <v>486</v>
      </c>
      <c r="AK9367" s="3">
        <v>1</v>
      </c>
      <c r="AL9367" s="3">
        <v>0</v>
      </c>
    </row>
    <row r="9368" spans="31:38" x14ac:dyDescent="0.25">
      <c r="AE9368" s="3" t="str">
        <f t="shared" si="224"/>
        <v>RAG_518_208_1_202526</v>
      </c>
      <c r="AF9368" s="3">
        <v>202526</v>
      </c>
      <c r="AG9368" s="3" t="s">
        <v>384</v>
      </c>
      <c r="AH9368" s="3">
        <v>518</v>
      </c>
      <c r="AI9368" s="3">
        <v>208</v>
      </c>
      <c r="AJ9368" s="3" t="s">
        <v>486</v>
      </c>
      <c r="AK9368" s="3">
        <v>1</v>
      </c>
      <c r="AL9368" s="3">
        <v>-421.4861739788841</v>
      </c>
    </row>
    <row r="9369" spans="31:38" x14ac:dyDescent="0.25">
      <c r="AE9369" s="3" t="str">
        <f t="shared" si="224"/>
        <v>RAG_522_208_1_202526</v>
      </c>
      <c r="AF9369" s="3">
        <v>202526</v>
      </c>
      <c r="AG9369" s="3" t="s">
        <v>384</v>
      </c>
      <c r="AH9369" s="3">
        <v>522</v>
      </c>
      <c r="AI9369" s="3">
        <v>208</v>
      </c>
      <c r="AJ9369" s="3" t="s">
        <v>486</v>
      </c>
      <c r="AK9369" s="3">
        <v>1</v>
      </c>
      <c r="AL9369" s="3">
        <v>-336.46</v>
      </c>
    </row>
    <row r="9370" spans="31:38" x14ac:dyDescent="0.25">
      <c r="AE9370" s="3" t="str">
        <f t="shared" si="224"/>
        <v>RAG_524_208_1_202526</v>
      </c>
      <c r="AF9370" s="3">
        <v>202526</v>
      </c>
      <c r="AG9370" s="3" t="s">
        <v>384</v>
      </c>
      <c r="AH9370" s="3">
        <v>524</v>
      </c>
      <c r="AI9370" s="3">
        <v>208</v>
      </c>
      <c r="AJ9370" s="3" t="s">
        <v>486</v>
      </c>
      <c r="AK9370" s="3">
        <v>1</v>
      </c>
      <c r="AL9370" s="3">
        <v>-1184.3</v>
      </c>
    </row>
    <row r="9371" spans="31:38" x14ac:dyDescent="0.25">
      <c r="AE9371" s="3" t="str">
        <f t="shared" si="224"/>
        <v>RAG_526_208_1_202526</v>
      </c>
      <c r="AF9371" s="3">
        <v>202526</v>
      </c>
      <c r="AG9371" s="3" t="s">
        <v>384</v>
      </c>
      <c r="AH9371" s="3">
        <v>526</v>
      </c>
      <c r="AI9371" s="3">
        <v>208</v>
      </c>
      <c r="AJ9371" s="3" t="s">
        <v>486</v>
      </c>
      <c r="AK9371" s="3">
        <v>1</v>
      </c>
      <c r="AL9371" s="3">
        <v>-366</v>
      </c>
    </row>
    <row r="9372" spans="31:38" x14ac:dyDescent="0.25">
      <c r="AE9372" s="3" t="str">
        <f t="shared" si="224"/>
        <v>RAG_538_208_1_202526</v>
      </c>
      <c r="AF9372" s="3">
        <v>202526</v>
      </c>
      <c r="AG9372" s="3" t="s">
        <v>384</v>
      </c>
      <c r="AH9372" s="3">
        <v>538</v>
      </c>
      <c r="AI9372" s="3">
        <v>208</v>
      </c>
      <c r="AJ9372" s="3" t="s">
        <v>486</v>
      </c>
      <c r="AK9372" s="3">
        <v>1</v>
      </c>
      <c r="AL9372" s="3">
        <v>-391.69499999999999</v>
      </c>
    </row>
    <row r="9373" spans="31:38" x14ac:dyDescent="0.25">
      <c r="AE9373" s="3" t="str">
        <f t="shared" si="224"/>
        <v>RAG_516_208_1_202526</v>
      </c>
      <c r="AF9373" s="3">
        <v>202526</v>
      </c>
      <c r="AG9373" s="3" t="s">
        <v>384</v>
      </c>
      <c r="AH9373" s="3">
        <v>516</v>
      </c>
      <c r="AI9373" s="3">
        <v>208</v>
      </c>
      <c r="AJ9373" s="3" t="s">
        <v>486</v>
      </c>
      <c r="AK9373" s="3">
        <v>1</v>
      </c>
      <c r="AL9373" s="3">
        <v>-420</v>
      </c>
    </row>
    <row r="9374" spans="31:38" x14ac:dyDescent="0.25">
      <c r="AE9374" s="3" t="str">
        <f t="shared" si="224"/>
        <v>RAG_540_208_1_202526</v>
      </c>
      <c r="AF9374" s="3">
        <v>202526</v>
      </c>
      <c r="AG9374" s="3" t="s">
        <v>384</v>
      </c>
      <c r="AH9374" s="3">
        <v>540</v>
      </c>
      <c r="AI9374" s="3">
        <v>208</v>
      </c>
      <c r="AJ9374" s="3" t="s">
        <v>486</v>
      </c>
      <c r="AK9374" s="3">
        <v>1</v>
      </c>
      <c r="AL9374" s="3">
        <v>-607.64099999999996</v>
      </c>
    </row>
    <row r="9375" spans="31:38" x14ac:dyDescent="0.25">
      <c r="AE9375" s="3" t="str">
        <f t="shared" si="224"/>
        <v>RAG_528_208_1_202526</v>
      </c>
      <c r="AF9375" s="3">
        <v>202526</v>
      </c>
      <c r="AG9375" s="3" t="s">
        <v>384</v>
      </c>
      <c r="AH9375" s="3">
        <v>528</v>
      </c>
      <c r="AI9375" s="3">
        <v>208</v>
      </c>
      <c r="AJ9375" s="3" t="s">
        <v>486</v>
      </c>
      <c r="AK9375" s="3">
        <v>1</v>
      </c>
      <c r="AL9375" s="3">
        <v>-117</v>
      </c>
    </row>
    <row r="9376" spans="31:38" x14ac:dyDescent="0.25">
      <c r="AE9376" s="3" t="str">
        <f t="shared" si="224"/>
        <v>RAG_536_208_1_202526</v>
      </c>
      <c r="AF9376" s="3">
        <v>202526</v>
      </c>
      <c r="AG9376" s="3" t="s">
        <v>384</v>
      </c>
      <c r="AH9376" s="3">
        <v>536</v>
      </c>
      <c r="AI9376" s="3">
        <v>208</v>
      </c>
      <c r="AJ9376" s="3" t="s">
        <v>486</v>
      </c>
      <c r="AK9376" s="3">
        <v>1</v>
      </c>
      <c r="AL9376" s="3">
        <v>-1899.69</v>
      </c>
    </row>
    <row r="9377" spans="31:38" x14ac:dyDescent="0.25">
      <c r="AE9377" s="3" t="str">
        <f t="shared" si="224"/>
        <v>RAG_534_208_1_202526</v>
      </c>
      <c r="AF9377" s="3">
        <v>202526</v>
      </c>
      <c r="AG9377" s="3" t="s">
        <v>384</v>
      </c>
      <c r="AH9377" s="3">
        <v>534</v>
      </c>
      <c r="AI9377" s="3">
        <v>208</v>
      </c>
      <c r="AJ9377" s="3" t="s">
        <v>486</v>
      </c>
      <c r="AK9377" s="3">
        <v>1</v>
      </c>
      <c r="AL9377" s="3">
        <v>-2777.4569999999999</v>
      </c>
    </row>
    <row r="9378" spans="31:38" x14ac:dyDescent="0.25">
      <c r="AE9378" s="3" t="str">
        <f t="shared" si="224"/>
        <v>RAG_532_208_1_202526</v>
      </c>
      <c r="AF9378" s="3">
        <v>202526</v>
      </c>
      <c r="AG9378" s="3" t="s">
        <v>384</v>
      </c>
      <c r="AH9378" s="3">
        <v>532</v>
      </c>
      <c r="AI9378" s="3">
        <v>208</v>
      </c>
      <c r="AJ9378" s="3" t="s">
        <v>486</v>
      </c>
      <c r="AK9378" s="3">
        <v>1</v>
      </c>
      <c r="AL9378" s="3">
        <v>-4668.3</v>
      </c>
    </row>
    <row r="9379" spans="31:38" x14ac:dyDescent="0.25">
      <c r="AE9379" s="3" t="str">
        <f t="shared" si="224"/>
        <v>RAG_530_208_1_202526</v>
      </c>
      <c r="AF9379" s="3">
        <v>202526</v>
      </c>
      <c r="AG9379" s="3" t="s">
        <v>384</v>
      </c>
      <c r="AH9379" s="3">
        <v>530</v>
      </c>
      <c r="AI9379" s="3">
        <v>208</v>
      </c>
      <c r="AJ9379" s="3" t="s">
        <v>486</v>
      </c>
      <c r="AK9379" s="3">
        <v>1</v>
      </c>
      <c r="AL9379" s="3">
        <v>-668.23500000000001</v>
      </c>
    </row>
    <row r="9380" spans="31:38" x14ac:dyDescent="0.25">
      <c r="AE9380" s="3" t="str">
        <f t="shared" si="224"/>
        <v>RAG_564_210_1_202425</v>
      </c>
      <c r="AF9380" s="3">
        <v>202425</v>
      </c>
      <c r="AG9380" s="3" t="s">
        <v>384</v>
      </c>
      <c r="AH9380" s="3">
        <v>564</v>
      </c>
      <c r="AI9380" s="3">
        <v>210</v>
      </c>
      <c r="AJ9380" s="3" t="s">
        <v>510</v>
      </c>
      <c r="AK9380" s="3">
        <v>1</v>
      </c>
      <c r="AL9380" s="3">
        <v>0</v>
      </c>
    </row>
    <row r="9381" spans="31:38" x14ac:dyDescent="0.25">
      <c r="AE9381" s="3" t="str">
        <f t="shared" si="224"/>
        <v>RAG_512_210_1_202425</v>
      </c>
      <c r="AF9381" s="3">
        <v>202425</v>
      </c>
      <c r="AG9381" s="3" t="s">
        <v>384</v>
      </c>
      <c r="AH9381" s="3">
        <v>512</v>
      </c>
      <c r="AI9381" s="3">
        <v>210</v>
      </c>
      <c r="AJ9381" s="3" t="s">
        <v>510</v>
      </c>
      <c r="AK9381" s="3">
        <v>1</v>
      </c>
      <c r="AL9381" s="3">
        <v>0</v>
      </c>
    </row>
    <row r="9382" spans="31:38" x14ac:dyDescent="0.25">
      <c r="AE9382" s="3" t="str">
        <f t="shared" si="224"/>
        <v>RAG_546_210_1_202425</v>
      </c>
      <c r="AF9382" s="3">
        <v>202425</v>
      </c>
      <c r="AG9382" s="3" t="s">
        <v>384</v>
      </c>
      <c r="AH9382" s="3">
        <v>546</v>
      </c>
      <c r="AI9382" s="3">
        <v>210</v>
      </c>
      <c r="AJ9382" s="3" t="s">
        <v>510</v>
      </c>
      <c r="AK9382" s="3">
        <v>1</v>
      </c>
      <c r="AL9382" s="3">
        <v>0</v>
      </c>
    </row>
    <row r="9383" spans="31:38" x14ac:dyDescent="0.25">
      <c r="AE9383" s="3" t="str">
        <f t="shared" si="224"/>
        <v>RAG_548_210_1_202425</v>
      </c>
      <c r="AF9383" s="3">
        <v>202425</v>
      </c>
      <c r="AG9383" s="3" t="s">
        <v>384</v>
      </c>
      <c r="AH9383" s="3">
        <v>548</v>
      </c>
      <c r="AI9383" s="3">
        <v>210</v>
      </c>
      <c r="AJ9383" s="3" t="s">
        <v>510</v>
      </c>
      <c r="AK9383" s="3">
        <v>1</v>
      </c>
      <c r="AL9383" s="3">
        <v>-81.715000000000003</v>
      </c>
    </row>
    <row r="9384" spans="31:38" x14ac:dyDescent="0.25">
      <c r="AE9384" s="3" t="str">
        <f t="shared" si="224"/>
        <v>RAG_550_210_1_202425</v>
      </c>
      <c r="AF9384" s="3">
        <v>202425</v>
      </c>
      <c r="AG9384" s="3" t="s">
        <v>384</v>
      </c>
      <c r="AH9384" s="3">
        <v>550</v>
      </c>
      <c r="AI9384" s="3">
        <v>210</v>
      </c>
      <c r="AJ9384" s="3" t="s">
        <v>510</v>
      </c>
      <c r="AK9384" s="3">
        <v>1</v>
      </c>
      <c r="AL9384" s="3">
        <v>0</v>
      </c>
    </row>
    <row r="9385" spans="31:38" x14ac:dyDescent="0.25">
      <c r="AE9385" s="3" t="str">
        <f t="shared" si="224"/>
        <v>RAG_552_210_1_202425</v>
      </c>
      <c r="AF9385" s="3">
        <v>202425</v>
      </c>
      <c r="AG9385" s="3" t="s">
        <v>384</v>
      </c>
      <c r="AH9385" s="3">
        <v>552</v>
      </c>
      <c r="AI9385" s="3">
        <v>210</v>
      </c>
      <c r="AJ9385" s="3" t="s">
        <v>510</v>
      </c>
      <c r="AK9385" s="3">
        <v>1</v>
      </c>
      <c r="AL9385" s="3">
        <v>-656.09</v>
      </c>
    </row>
    <row r="9386" spans="31:38" x14ac:dyDescent="0.25">
      <c r="AE9386" s="3" t="str">
        <f t="shared" si="224"/>
        <v>RAG_562_210_1_202425</v>
      </c>
      <c r="AF9386" s="3">
        <v>202425</v>
      </c>
      <c r="AG9386" s="3" t="s">
        <v>384</v>
      </c>
      <c r="AH9386" s="3">
        <v>562</v>
      </c>
      <c r="AI9386" s="3">
        <v>210</v>
      </c>
      <c r="AJ9386" s="3" t="s">
        <v>510</v>
      </c>
      <c r="AK9386" s="3">
        <v>1</v>
      </c>
      <c r="AL9386" s="3">
        <v>0</v>
      </c>
    </row>
    <row r="9387" spans="31:38" x14ac:dyDescent="0.25">
      <c r="AE9387" s="3" t="str">
        <f t="shared" si="224"/>
        <v>RAG_566_210_1_202425</v>
      </c>
      <c r="AF9387" s="3">
        <v>202425</v>
      </c>
      <c r="AG9387" s="3" t="s">
        <v>384</v>
      </c>
      <c r="AH9387" s="3">
        <v>566</v>
      </c>
      <c r="AI9387" s="3">
        <v>210</v>
      </c>
      <c r="AJ9387" s="3" t="s">
        <v>510</v>
      </c>
      <c r="AK9387" s="3">
        <v>1</v>
      </c>
      <c r="AL9387" s="3">
        <v>0</v>
      </c>
    </row>
    <row r="9388" spans="31:38" x14ac:dyDescent="0.25">
      <c r="AE9388" s="3" t="str">
        <f t="shared" si="224"/>
        <v>RAG_568_210_1_202425</v>
      </c>
      <c r="AF9388" s="3">
        <v>202425</v>
      </c>
      <c r="AG9388" s="3" t="s">
        <v>384</v>
      </c>
      <c r="AH9388" s="3">
        <v>568</v>
      </c>
      <c r="AI9388" s="3">
        <v>210</v>
      </c>
      <c r="AJ9388" s="3" t="s">
        <v>510</v>
      </c>
      <c r="AK9388" s="3">
        <v>1</v>
      </c>
      <c r="AL9388" s="3">
        <v>0</v>
      </c>
    </row>
    <row r="9389" spans="31:38" x14ac:dyDescent="0.25">
      <c r="AE9389" s="3" t="str">
        <f t="shared" si="224"/>
        <v>RAG_572_210_1_202425</v>
      </c>
      <c r="AF9389" s="3">
        <v>202425</v>
      </c>
      <c r="AG9389" s="3" t="s">
        <v>384</v>
      </c>
      <c r="AH9389" s="3">
        <v>572</v>
      </c>
      <c r="AI9389" s="3">
        <v>210</v>
      </c>
      <c r="AJ9389" s="3" t="s">
        <v>510</v>
      </c>
      <c r="AK9389" s="3">
        <v>1</v>
      </c>
      <c r="AL9389" s="3">
        <v>0</v>
      </c>
    </row>
    <row r="9390" spans="31:38" x14ac:dyDescent="0.25">
      <c r="AE9390" s="3" t="str">
        <f t="shared" si="224"/>
        <v>RAG_574_210_1_202425</v>
      </c>
      <c r="AF9390" s="3">
        <v>202425</v>
      </c>
      <c r="AG9390" s="3" t="s">
        <v>384</v>
      </c>
      <c r="AH9390" s="3">
        <v>574</v>
      </c>
      <c r="AI9390" s="3">
        <v>210</v>
      </c>
      <c r="AJ9390" s="3" t="s">
        <v>510</v>
      </c>
      <c r="AK9390" s="3">
        <v>1</v>
      </c>
      <c r="AL9390" s="3">
        <v>0</v>
      </c>
    </row>
    <row r="9391" spans="31:38" x14ac:dyDescent="0.25">
      <c r="AE9391" s="3" t="str">
        <f t="shared" si="224"/>
        <v>RAG_576_210_1_202425</v>
      </c>
      <c r="AF9391" s="3">
        <v>202425</v>
      </c>
      <c r="AG9391" s="3" t="s">
        <v>384</v>
      </c>
      <c r="AH9391" s="3">
        <v>576</v>
      </c>
      <c r="AI9391" s="3">
        <v>210</v>
      </c>
      <c r="AJ9391" s="3" t="s">
        <v>510</v>
      </c>
      <c r="AK9391" s="3">
        <v>1</v>
      </c>
      <c r="AL9391" s="3">
        <v>0</v>
      </c>
    </row>
    <row r="9392" spans="31:38" x14ac:dyDescent="0.25">
      <c r="AE9392" s="3" t="str">
        <f t="shared" si="224"/>
        <v>RAG_582_210_1_202425</v>
      </c>
      <c r="AF9392" s="3">
        <v>202425</v>
      </c>
      <c r="AG9392" s="3" t="s">
        <v>384</v>
      </c>
      <c r="AH9392" s="3">
        <v>582</v>
      </c>
      <c r="AI9392" s="3">
        <v>210</v>
      </c>
      <c r="AJ9392" s="3" t="s">
        <v>510</v>
      </c>
      <c r="AK9392" s="3">
        <v>1</v>
      </c>
      <c r="AL9392" s="3">
        <v>0</v>
      </c>
    </row>
    <row r="9393" spans="31:38" x14ac:dyDescent="0.25">
      <c r="AE9393" s="3" t="str">
        <f t="shared" si="224"/>
        <v>RAG_586_210_1_202425</v>
      </c>
      <c r="AF9393" s="3">
        <v>202425</v>
      </c>
      <c r="AG9393" s="3" t="s">
        <v>384</v>
      </c>
      <c r="AH9393" s="3">
        <v>586</v>
      </c>
      <c r="AI9393" s="3">
        <v>210</v>
      </c>
      <c r="AJ9393" s="3" t="s">
        <v>510</v>
      </c>
      <c r="AK9393" s="3">
        <v>1</v>
      </c>
      <c r="AL9393" s="3">
        <v>0</v>
      </c>
    </row>
    <row r="9394" spans="31:38" x14ac:dyDescent="0.25">
      <c r="AE9394" s="3" t="str">
        <f t="shared" si="224"/>
        <v>RAG_542_210_1_202425</v>
      </c>
      <c r="AF9394" s="3">
        <v>202425</v>
      </c>
      <c r="AG9394" s="3" t="s">
        <v>384</v>
      </c>
      <c r="AH9394" s="3">
        <v>542</v>
      </c>
      <c r="AI9394" s="3">
        <v>210</v>
      </c>
      <c r="AJ9394" s="3" t="s">
        <v>510</v>
      </c>
      <c r="AK9394" s="3">
        <v>1</v>
      </c>
      <c r="AL9394" s="3">
        <v>0</v>
      </c>
    </row>
    <row r="9395" spans="31:38" x14ac:dyDescent="0.25">
      <c r="AE9395" s="3" t="str">
        <f t="shared" si="224"/>
        <v>RAG_584_210_1_202425</v>
      </c>
      <c r="AF9395" s="3">
        <v>202425</v>
      </c>
      <c r="AG9395" s="3" t="s">
        <v>384</v>
      </c>
      <c r="AH9395" s="3">
        <v>584</v>
      </c>
      <c r="AI9395" s="3">
        <v>210</v>
      </c>
      <c r="AJ9395" s="3" t="s">
        <v>510</v>
      </c>
      <c r="AK9395" s="3">
        <v>1</v>
      </c>
      <c r="AL9395" s="3">
        <v>0</v>
      </c>
    </row>
    <row r="9396" spans="31:38" x14ac:dyDescent="0.25">
      <c r="AE9396" s="3" t="str">
        <f t="shared" si="224"/>
        <v>RAG_520_210_1_202425</v>
      </c>
      <c r="AF9396" s="3">
        <v>202425</v>
      </c>
      <c r="AG9396" s="3" t="s">
        <v>384</v>
      </c>
      <c r="AH9396" s="3">
        <v>520</v>
      </c>
      <c r="AI9396" s="3">
        <v>210</v>
      </c>
      <c r="AJ9396" s="3" t="s">
        <v>510</v>
      </c>
      <c r="AK9396" s="3">
        <v>1</v>
      </c>
      <c r="AL9396" s="3">
        <v>0</v>
      </c>
    </row>
    <row r="9397" spans="31:38" x14ac:dyDescent="0.25">
      <c r="AE9397" s="3" t="str">
        <f t="shared" si="224"/>
        <v>RAG_545_210_1_202425</v>
      </c>
      <c r="AF9397" s="3">
        <v>202425</v>
      </c>
      <c r="AG9397" s="3" t="s">
        <v>384</v>
      </c>
      <c r="AH9397" s="3">
        <v>545</v>
      </c>
      <c r="AI9397" s="3">
        <v>210</v>
      </c>
      <c r="AJ9397" s="3" t="s">
        <v>510</v>
      </c>
      <c r="AK9397" s="3">
        <v>1</v>
      </c>
      <c r="AL9397" s="3">
        <v>-155.96</v>
      </c>
    </row>
    <row r="9398" spans="31:38" x14ac:dyDescent="0.25">
      <c r="AE9398" s="3" t="str">
        <f t="shared" si="224"/>
        <v>RAG_544_210_1_202425</v>
      </c>
      <c r="AF9398" s="3">
        <v>202425</v>
      </c>
      <c r="AG9398" s="3" t="s">
        <v>384</v>
      </c>
      <c r="AH9398" s="3">
        <v>544</v>
      </c>
      <c r="AI9398" s="3">
        <v>210</v>
      </c>
      <c r="AJ9398" s="3" t="s">
        <v>510</v>
      </c>
      <c r="AK9398" s="3">
        <v>1</v>
      </c>
      <c r="AL9398" s="3">
        <v>0</v>
      </c>
    </row>
    <row r="9399" spans="31:38" x14ac:dyDescent="0.25">
      <c r="AE9399" s="3" t="str">
        <f t="shared" si="224"/>
        <v>RAG_514_210_1_202425</v>
      </c>
      <c r="AF9399" s="3">
        <v>202425</v>
      </c>
      <c r="AG9399" s="3" t="s">
        <v>384</v>
      </c>
      <c r="AH9399" s="3">
        <v>514</v>
      </c>
      <c r="AI9399" s="3">
        <v>210</v>
      </c>
      <c r="AJ9399" s="3" t="s">
        <v>510</v>
      </c>
      <c r="AK9399" s="3">
        <v>1</v>
      </c>
      <c r="AL9399" s="3">
        <v>0</v>
      </c>
    </row>
    <row r="9400" spans="31:38" x14ac:dyDescent="0.25">
      <c r="AE9400" s="3" t="str">
        <f t="shared" si="224"/>
        <v>RAG_518_210_1_202425</v>
      </c>
      <c r="AF9400" s="3">
        <v>202425</v>
      </c>
      <c r="AG9400" s="3" t="s">
        <v>384</v>
      </c>
      <c r="AH9400" s="3">
        <v>518</v>
      </c>
      <c r="AI9400" s="3">
        <v>210</v>
      </c>
      <c r="AJ9400" s="3" t="s">
        <v>510</v>
      </c>
      <c r="AK9400" s="3">
        <v>1</v>
      </c>
      <c r="AL9400" s="3">
        <v>0</v>
      </c>
    </row>
    <row r="9401" spans="31:38" x14ac:dyDescent="0.25">
      <c r="AE9401" s="3" t="str">
        <f t="shared" si="224"/>
        <v>RAG_522_210_1_202425</v>
      </c>
      <c r="AF9401" s="3">
        <v>202425</v>
      </c>
      <c r="AG9401" s="3" t="s">
        <v>384</v>
      </c>
      <c r="AH9401" s="3">
        <v>522</v>
      </c>
      <c r="AI9401" s="3">
        <v>210</v>
      </c>
      <c r="AJ9401" s="3" t="s">
        <v>510</v>
      </c>
      <c r="AK9401" s="3">
        <v>1</v>
      </c>
      <c r="AL9401" s="3">
        <v>0</v>
      </c>
    </row>
    <row r="9402" spans="31:38" x14ac:dyDescent="0.25">
      <c r="AE9402" s="3" t="str">
        <f t="shared" si="224"/>
        <v>RAG_524_210_1_202425</v>
      </c>
      <c r="AF9402" s="3">
        <v>202425</v>
      </c>
      <c r="AG9402" s="3" t="s">
        <v>384</v>
      </c>
      <c r="AH9402" s="3">
        <v>524</v>
      </c>
      <c r="AI9402" s="3">
        <v>210</v>
      </c>
      <c r="AJ9402" s="3" t="s">
        <v>510</v>
      </c>
      <c r="AK9402" s="3">
        <v>1</v>
      </c>
      <c r="AL9402" s="3">
        <v>-106.8</v>
      </c>
    </row>
    <row r="9403" spans="31:38" x14ac:dyDescent="0.25">
      <c r="AE9403" s="3" t="str">
        <f t="shared" si="224"/>
        <v>RAG_526_210_1_202425</v>
      </c>
      <c r="AF9403" s="3">
        <v>202425</v>
      </c>
      <c r="AG9403" s="3" t="s">
        <v>384</v>
      </c>
      <c r="AH9403" s="3">
        <v>526</v>
      </c>
      <c r="AI9403" s="3">
        <v>210</v>
      </c>
      <c r="AJ9403" s="3" t="s">
        <v>510</v>
      </c>
      <c r="AK9403" s="3">
        <v>1</v>
      </c>
      <c r="AL9403" s="3">
        <v>-394</v>
      </c>
    </row>
    <row r="9404" spans="31:38" x14ac:dyDescent="0.25">
      <c r="AE9404" s="3" t="str">
        <f t="shared" si="224"/>
        <v>RAG_538_210_1_202425</v>
      </c>
      <c r="AF9404" s="3">
        <v>202425</v>
      </c>
      <c r="AG9404" s="3" t="s">
        <v>384</v>
      </c>
      <c r="AH9404" s="3">
        <v>538</v>
      </c>
      <c r="AI9404" s="3">
        <v>210</v>
      </c>
      <c r="AJ9404" s="3" t="s">
        <v>510</v>
      </c>
      <c r="AK9404" s="3">
        <v>1</v>
      </c>
      <c r="AL9404" s="3">
        <v>-379.57600000000002</v>
      </c>
    </row>
    <row r="9405" spans="31:38" x14ac:dyDescent="0.25">
      <c r="AE9405" s="3" t="str">
        <f t="shared" si="224"/>
        <v>RAG_516_210_1_202425</v>
      </c>
      <c r="AF9405" s="3">
        <v>202425</v>
      </c>
      <c r="AG9405" s="3" t="s">
        <v>384</v>
      </c>
      <c r="AH9405" s="3">
        <v>516</v>
      </c>
      <c r="AI9405" s="3">
        <v>210</v>
      </c>
      <c r="AJ9405" s="3" t="s">
        <v>510</v>
      </c>
      <c r="AK9405" s="3">
        <v>1</v>
      </c>
      <c r="AL9405" s="3">
        <v>0</v>
      </c>
    </row>
    <row r="9406" spans="31:38" x14ac:dyDescent="0.25">
      <c r="AE9406" s="3" t="str">
        <f t="shared" si="224"/>
        <v>RAG_540_210_1_202425</v>
      </c>
      <c r="AF9406" s="3">
        <v>202425</v>
      </c>
      <c r="AG9406" s="3" t="s">
        <v>384</v>
      </c>
      <c r="AH9406" s="3">
        <v>540</v>
      </c>
      <c r="AI9406" s="3">
        <v>210</v>
      </c>
      <c r="AJ9406" s="3" t="s">
        <v>510</v>
      </c>
      <c r="AK9406" s="3">
        <v>1</v>
      </c>
      <c r="AL9406" s="3">
        <v>0</v>
      </c>
    </row>
    <row r="9407" spans="31:38" x14ac:dyDescent="0.25">
      <c r="AE9407" s="3" t="str">
        <f t="shared" si="224"/>
        <v>RAG_528_210_1_202425</v>
      </c>
      <c r="AF9407" s="3">
        <v>202425</v>
      </c>
      <c r="AG9407" s="3" t="s">
        <v>384</v>
      </c>
      <c r="AH9407" s="3">
        <v>528</v>
      </c>
      <c r="AI9407" s="3">
        <v>210</v>
      </c>
      <c r="AJ9407" s="3" t="s">
        <v>510</v>
      </c>
      <c r="AK9407" s="3">
        <v>1</v>
      </c>
      <c r="AL9407" s="3">
        <v>0</v>
      </c>
    </row>
    <row r="9408" spans="31:38" x14ac:dyDescent="0.25">
      <c r="AE9408" s="3" t="str">
        <f t="shared" si="224"/>
        <v>RAG_536_210_1_202425</v>
      </c>
      <c r="AF9408" s="3">
        <v>202425</v>
      </c>
      <c r="AG9408" s="3" t="s">
        <v>384</v>
      </c>
      <c r="AH9408" s="3">
        <v>536</v>
      </c>
      <c r="AI9408" s="3">
        <v>210</v>
      </c>
      <c r="AJ9408" s="3" t="s">
        <v>510</v>
      </c>
      <c r="AK9408" s="3">
        <v>1</v>
      </c>
      <c r="AL9408" s="3">
        <v>0</v>
      </c>
    </row>
    <row r="9409" spans="31:38" x14ac:dyDescent="0.25">
      <c r="AE9409" s="3" t="str">
        <f t="shared" si="224"/>
        <v>RAG_534_210_1_202425</v>
      </c>
      <c r="AF9409" s="3">
        <v>202425</v>
      </c>
      <c r="AG9409" s="3" t="s">
        <v>384</v>
      </c>
      <c r="AH9409" s="3">
        <v>534</v>
      </c>
      <c r="AI9409" s="3">
        <v>210</v>
      </c>
      <c r="AJ9409" s="3" t="s">
        <v>510</v>
      </c>
      <c r="AK9409" s="3">
        <v>1</v>
      </c>
      <c r="AL9409" s="3">
        <v>-432.85899999999998</v>
      </c>
    </row>
    <row r="9410" spans="31:38" x14ac:dyDescent="0.25">
      <c r="AE9410" s="3" t="str">
        <f t="shared" si="224"/>
        <v>RAG_532_210_1_202425</v>
      </c>
      <c r="AF9410" s="3">
        <v>202425</v>
      </c>
      <c r="AG9410" s="3" t="s">
        <v>384</v>
      </c>
      <c r="AH9410" s="3">
        <v>532</v>
      </c>
      <c r="AI9410" s="3">
        <v>210</v>
      </c>
      <c r="AJ9410" s="3" t="s">
        <v>510</v>
      </c>
      <c r="AK9410" s="3">
        <v>1</v>
      </c>
      <c r="AL9410" s="3">
        <v>-546</v>
      </c>
    </row>
    <row r="9411" spans="31:38" x14ac:dyDescent="0.25">
      <c r="AE9411" s="3" t="str">
        <f t="shared" si="224"/>
        <v>RAG_530_210_1_202425</v>
      </c>
      <c r="AF9411" s="3">
        <v>202425</v>
      </c>
      <c r="AG9411" s="3" t="s">
        <v>384</v>
      </c>
      <c r="AH9411" s="3">
        <v>530</v>
      </c>
      <c r="AI9411" s="3">
        <v>210</v>
      </c>
      <c r="AJ9411" s="3" t="s">
        <v>510</v>
      </c>
      <c r="AK9411" s="3">
        <v>1</v>
      </c>
      <c r="AL9411" s="3">
        <v>0</v>
      </c>
    </row>
    <row r="9412" spans="31:38" x14ac:dyDescent="0.25">
      <c r="AE9412" s="3" t="str">
        <f t="shared" ref="AE9412:AE9475" si="225">AG9412&amp;"_"&amp;AH9412&amp;"_"&amp;AI9412&amp;"_"&amp;AK9412&amp;"_"&amp;AF9412</f>
        <v>RAG_562_210_1_202526</v>
      </c>
      <c r="AF9412" s="3">
        <v>202526</v>
      </c>
      <c r="AG9412" s="3" t="s">
        <v>384</v>
      </c>
      <c r="AH9412" s="3">
        <v>562</v>
      </c>
      <c r="AI9412" s="3">
        <v>210</v>
      </c>
      <c r="AJ9412" s="3" t="s">
        <v>510</v>
      </c>
      <c r="AK9412" s="3">
        <v>1</v>
      </c>
      <c r="AL9412" s="3">
        <v>0</v>
      </c>
    </row>
    <row r="9413" spans="31:38" x14ac:dyDescent="0.25">
      <c r="AE9413" s="3" t="str">
        <f t="shared" si="225"/>
        <v>RAG_540_210_1_202526</v>
      </c>
      <c r="AF9413" s="3">
        <v>202526</v>
      </c>
      <c r="AG9413" s="3" t="s">
        <v>384</v>
      </c>
      <c r="AH9413" s="3">
        <v>540</v>
      </c>
      <c r="AI9413" s="3">
        <v>210</v>
      </c>
      <c r="AJ9413" s="3" t="s">
        <v>510</v>
      </c>
      <c r="AK9413" s="3">
        <v>1</v>
      </c>
      <c r="AL9413" s="3">
        <v>0</v>
      </c>
    </row>
    <row r="9414" spans="31:38" x14ac:dyDescent="0.25">
      <c r="AE9414" s="3" t="str">
        <f t="shared" si="225"/>
        <v>RAG_545_210_1_202526</v>
      </c>
      <c r="AF9414" s="3">
        <v>202526</v>
      </c>
      <c r="AG9414" s="3" t="s">
        <v>384</v>
      </c>
      <c r="AH9414" s="3">
        <v>545</v>
      </c>
      <c r="AI9414" s="3">
        <v>210</v>
      </c>
      <c r="AJ9414" s="3" t="s">
        <v>510</v>
      </c>
      <c r="AK9414" s="3">
        <v>1</v>
      </c>
      <c r="AL9414" s="3">
        <v>-155.96</v>
      </c>
    </row>
    <row r="9415" spans="31:38" x14ac:dyDescent="0.25">
      <c r="AE9415" s="3" t="str">
        <f t="shared" si="225"/>
        <v>RAG_546_210_1_202526</v>
      </c>
      <c r="AF9415" s="3">
        <v>202526</v>
      </c>
      <c r="AG9415" s="3" t="s">
        <v>384</v>
      </c>
      <c r="AH9415" s="3">
        <v>546</v>
      </c>
      <c r="AI9415" s="3">
        <v>210</v>
      </c>
      <c r="AJ9415" s="3" t="s">
        <v>510</v>
      </c>
      <c r="AK9415" s="3">
        <v>1</v>
      </c>
      <c r="AL9415" s="3">
        <v>0</v>
      </c>
    </row>
    <row r="9416" spans="31:38" x14ac:dyDescent="0.25">
      <c r="AE9416" s="3" t="str">
        <f t="shared" si="225"/>
        <v>RAG_548_210_1_202526</v>
      </c>
      <c r="AF9416" s="3">
        <v>202526</v>
      </c>
      <c r="AG9416" s="3" t="s">
        <v>384</v>
      </c>
      <c r="AH9416" s="3">
        <v>548</v>
      </c>
      <c r="AI9416" s="3">
        <v>210</v>
      </c>
      <c r="AJ9416" s="3" t="s">
        <v>510</v>
      </c>
      <c r="AK9416" s="3">
        <v>1</v>
      </c>
      <c r="AL9416" s="3">
        <v>-163.72</v>
      </c>
    </row>
    <row r="9417" spans="31:38" x14ac:dyDescent="0.25">
      <c r="AE9417" s="3" t="str">
        <f t="shared" si="225"/>
        <v>RAG_550_210_1_202526</v>
      </c>
      <c r="AF9417" s="3">
        <v>202526</v>
      </c>
      <c r="AG9417" s="3" t="s">
        <v>384</v>
      </c>
      <c r="AH9417" s="3">
        <v>550</v>
      </c>
      <c r="AI9417" s="3">
        <v>210</v>
      </c>
      <c r="AJ9417" s="3" t="s">
        <v>510</v>
      </c>
      <c r="AK9417" s="3">
        <v>1</v>
      </c>
      <c r="AL9417" s="3">
        <v>0</v>
      </c>
    </row>
    <row r="9418" spans="31:38" x14ac:dyDescent="0.25">
      <c r="AE9418" s="3" t="str">
        <f t="shared" si="225"/>
        <v>RAG_552_210_1_202526</v>
      </c>
      <c r="AF9418" s="3">
        <v>202526</v>
      </c>
      <c r="AG9418" s="3" t="s">
        <v>384</v>
      </c>
      <c r="AH9418" s="3">
        <v>552</v>
      </c>
      <c r="AI9418" s="3">
        <v>210</v>
      </c>
      <c r="AJ9418" s="3" t="s">
        <v>510</v>
      </c>
      <c r="AK9418" s="3">
        <v>1</v>
      </c>
      <c r="AL9418" s="3">
        <v>-656.1</v>
      </c>
    </row>
    <row r="9419" spans="31:38" x14ac:dyDescent="0.25">
      <c r="AE9419" s="3" t="str">
        <f t="shared" si="225"/>
        <v>RAG_586_210_1_202526</v>
      </c>
      <c r="AF9419" s="3">
        <v>202526</v>
      </c>
      <c r="AG9419" s="3" t="s">
        <v>384</v>
      </c>
      <c r="AH9419" s="3">
        <v>586</v>
      </c>
      <c r="AI9419" s="3">
        <v>210</v>
      </c>
      <c r="AJ9419" s="3" t="s">
        <v>510</v>
      </c>
      <c r="AK9419" s="3">
        <v>1</v>
      </c>
      <c r="AL9419" s="3">
        <v>0</v>
      </c>
    </row>
    <row r="9420" spans="31:38" x14ac:dyDescent="0.25">
      <c r="AE9420" s="3" t="str">
        <f t="shared" si="225"/>
        <v>RAG_564_210_1_202526</v>
      </c>
      <c r="AF9420" s="3">
        <v>202526</v>
      </c>
      <c r="AG9420" s="3" t="s">
        <v>384</v>
      </c>
      <c r="AH9420" s="3">
        <v>564</v>
      </c>
      <c r="AI9420" s="3">
        <v>210</v>
      </c>
      <c r="AJ9420" s="3" t="s">
        <v>510</v>
      </c>
      <c r="AK9420" s="3">
        <v>1</v>
      </c>
      <c r="AL9420" s="3">
        <v>0</v>
      </c>
    </row>
    <row r="9421" spans="31:38" x14ac:dyDescent="0.25">
      <c r="AE9421" s="3" t="str">
        <f t="shared" si="225"/>
        <v>RAG_566_210_1_202526</v>
      </c>
      <c r="AF9421" s="3">
        <v>202526</v>
      </c>
      <c r="AG9421" s="3" t="s">
        <v>384</v>
      </c>
      <c r="AH9421" s="3">
        <v>566</v>
      </c>
      <c r="AI9421" s="3">
        <v>210</v>
      </c>
      <c r="AJ9421" s="3" t="s">
        <v>510</v>
      </c>
      <c r="AK9421" s="3">
        <v>1</v>
      </c>
      <c r="AL9421" s="3">
        <v>0</v>
      </c>
    </row>
    <row r="9422" spans="31:38" x14ac:dyDescent="0.25">
      <c r="AE9422" s="3" t="str">
        <f t="shared" si="225"/>
        <v>RAG_568_210_1_202526</v>
      </c>
      <c r="AF9422" s="3">
        <v>202526</v>
      </c>
      <c r="AG9422" s="3" t="s">
        <v>384</v>
      </c>
      <c r="AH9422" s="3">
        <v>568</v>
      </c>
      <c r="AI9422" s="3">
        <v>210</v>
      </c>
      <c r="AJ9422" s="3" t="s">
        <v>510</v>
      </c>
      <c r="AK9422" s="3">
        <v>1</v>
      </c>
      <c r="AL9422" s="3">
        <v>0</v>
      </c>
    </row>
    <row r="9423" spans="31:38" x14ac:dyDescent="0.25">
      <c r="AE9423" s="3" t="str">
        <f t="shared" si="225"/>
        <v>RAG_572_210_1_202526</v>
      </c>
      <c r="AF9423" s="3">
        <v>202526</v>
      </c>
      <c r="AG9423" s="3" t="s">
        <v>384</v>
      </c>
      <c r="AH9423" s="3">
        <v>572</v>
      </c>
      <c r="AI9423" s="3">
        <v>210</v>
      </c>
      <c r="AJ9423" s="3" t="s">
        <v>510</v>
      </c>
      <c r="AK9423" s="3">
        <v>1</v>
      </c>
      <c r="AL9423" s="3">
        <v>0</v>
      </c>
    </row>
    <row r="9424" spans="31:38" x14ac:dyDescent="0.25">
      <c r="AE9424" s="3" t="str">
        <f t="shared" si="225"/>
        <v>RAG_574_210_1_202526</v>
      </c>
      <c r="AF9424" s="3">
        <v>202526</v>
      </c>
      <c r="AG9424" s="3" t="s">
        <v>384</v>
      </c>
      <c r="AH9424" s="3">
        <v>574</v>
      </c>
      <c r="AI9424" s="3">
        <v>210</v>
      </c>
      <c r="AJ9424" s="3" t="s">
        <v>510</v>
      </c>
      <c r="AK9424" s="3">
        <v>1</v>
      </c>
      <c r="AL9424" s="3">
        <v>0</v>
      </c>
    </row>
    <row r="9425" spans="31:38" x14ac:dyDescent="0.25">
      <c r="AE9425" s="3" t="str">
        <f t="shared" si="225"/>
        <v>RAG_576_210_1_202526</v>
      </c>
      <c r="AF9425" s="3">
        <v>202526</v>
      </c>
      <c r="AG9425" s="3" t="s">
        <v>384</v>
      </c>
      <c r="AH9425" s="3">
        <v>576</v>
      </c>
      <c r="AI9425" s="3">
        <v>210</v>
      </c>
      <c r="AJ9425" s="3" t="s">
        <v>510</v>
      </c>
      <c r="AK9425" s="3">
        <v>1</v>
      </c>
      <c r="AL9425" s="3">
        <v>0</v>
      </c>
    </row>
    <row r="9426" spans="31:38" x14ac:dyDescent="0.25">
      <c r="AE9426" s="3" t="str">
        <f t="shared" si="225"/>
        <v>RAG_584_210_1_202526</v>
      </c>
      <c r="AF9426" s="3">
        <v>202526</v>
      </c>
      <c r="AG9426" s="3" t="s">
        <v>384</v>
      </c>
      <c r="AH9426" s="3">
        <v>584</v>
      </c>
      <c r="AI9426" s="3">
        <v>210</v>
      </c>
      <c r="AJ9426" s="3" t="s">
        <v>510</v>
      </c>
      <c r="AK9426" s="3">
        <v>1</v>
      </c>
      <c r="AL9426" s="3">
        <v>0</v>
      </c>
    </row>
    <row r="9427" spans="31:38" x14ac:dyDescent="0.25">
      <c r="AE9427" s="3" t="str">
        <f t="shared" si="225"/>
        <v>RAG_582_210_1_202526</v>
      </c>
      <c r="AF9427" s="3">
        <v>202526</v>
      </c>
      <c r="AG9427" s="3" t="s">
        <v>384</v>
      </c>
      <c r="AH9427" s="3">
        <v>582</v>
      </c>
      <c r="AI9427" s="3">
        <v>210</v>
      </c>
      <c r="AJ9427" s="3" t="s">
        <v>510</v>
      </c>
      <c r="AK9427" s="3">
        <v>1</v>
      </c>
      <c r="AL9427" s="3">
        <v>0</v>
      </c>
    </row>
    <row r="9428" spans="31:38" x14ac:dyDescent="0.25">
      <c r="AE9428" s="3" t="str">
        <f t="shared" si="225"/>
        <v>RAG_512_210_1_202526</v>
      </c>
      <c r="AF9428" s="3">
        <v>202526</v>
      </c>
      <c r="AG9428" s="3" t="s">
        <v>384</v>
      </c>
      <c r="AH9428" s="3">
        <v>512</v>
      </c>
      <c r="AI9428" s="3">
        <v>210</v>
      </c>
      <c r="AJ9428" s="3" t="s">
        <v>510</v>
      </c>
      <c r="AK9428" s="3">
        <v>1</v>
      </c>
      <c r="AL9428" s="3">
        <v>0</v>
      </c>
    </row>
    <row r="9429" spans="31:38" x14ac:dyDescent="0.25">
      <c r="AE9429" s="3" t="str">
        <f t="shared" si="225"/>
        <v>RAG_544_210_1_202526</v>
      </c>
      <c r="AF9429" s="3">
        <v>202526</v>
      </c>
      <c r="AG9429" s="3" t="s">
        <v>384</v>
      </c>
      <c r="AH9429" s="3">
        <v>544</v>
      </c>
      <c r="AI9429" s="3">
        <v>210</v>
      </c>
      <c r="AJ9429" s="3" t="s">
        <v>510</v>
      </c>
      <c r="AK9429" s="3">
        <v>1</v>
      </c>
      <c r="AL9429" s="3">
        <v>0</v>
      </c>
    </row>
    <row r="9430" spans="31:38" x14ac:dyDescent="0.25">
      <c r="AE9430" s="3" t="str">
        <f t="shared" si="225"/>
        <v>RAG_514_210_1_202526</v>
      </c>
      <c r="AF9430" s="3">
        <v>202526</v>
      </c>
      <c r="AG9430" s="3" t="s">
        <v>384</v>
      </c>
      <c r="AH9430" s="3">
        <v>514</v>
      </c>
      <c r="AI9430" s="3">
        <v>210</v>
      </c>
      <c r="AJ9430" s="3" t="s">
        <v>510</v>
      </c>
      <c r="AK9430" s="3">
        <v>1</v>
      </c>
      <c r="AL9430" s="3">
        <v>0</v>
      </c>
    </row>
    <row r="9431" spans="31:38" x14ac:dyDescent="0.25">
      <c r="AE9431" s="3" t="str">
        <f t="shared" si="225"/>
        <v>RAG_516_210_1_202526</v>
      </c>
      <c r="AF9431" s="3">
        <v>202526</v>
      </c>
      <c r="AG9431" s="3" t="s">
        <v>384</v>
      </c>
      <c r="AH9431" s="3">
        <v>516</v>
      </c>
      <c r="AI9431" s="3">
        <v>210</v>
      </c>
      <c r="AJ9431" s="3" t="s">
        <v>510</v>
      </c>
      <c r="AK9431" s="3">
        <v>1</v>
      </c>
      <c r="AL9431" s="3">
        <v>0</v>
      </c>
    </row>
    <row r="9432" spans="31:38" x14ac:dyDescent="0.25">
      <c r="AE9432" s="3" t="str">
        <f t="shared" si="225"/>
        <v>RAG_518_210_1_202526</v>
      </c>
      <c r="AF9432" s="3">
        <v>202526</v>
      </c>
      <c r="AG9432" s="3" t="s">
        <v>384</v>
      </c>
      <c r="AH9432" s="3">
        <v>518</v>
      </c>
      <c r="AI9432" s="3">
        <v>210</v>
      </c>
      <c r="AJ9432" s="3" t="s">
        <v>510</v>
      </c>
      <c r="AK9432" s="3">
        <v>1</v>
      </c>
      <c r="AL9432" s="3">
        <v>0</v>
      </c>
    </row>
    <row r="9433" spans="31:38" x14ac:dyDescent="0.25">
      <c r="AE9433" s="3" t="str">
        <f t="shared" si="225"/>
        <v>RAG_520_210_1_202526</v>
      </c>
      <c r="AF9433" s="3">
        <v>202526</v>
      </c>
      <c r="AG9433" s="3" t="s">
        <v>384</v>
      </c>
      <c r="AH9433" s="3">
        <v>520</v>
      </c>
      <c r="AI9433" s="3">
        <v>210</v>
      </c>
      <c r="AJ9433" s="3" t="s">
        <v>510</v>
      </c>
      <c r="AK9433" s="3">
        <v>1</v>
      </c>
      <c r="AL9433" s="3">
        <v>0</v>
      </c>
    </row>
    <row r="9434" spans="31:38" x14ac:dyDescent="0.25">
      <c r="AE9434" s="3" t="str">
        <f t="shared" si="225"/>
        <v>RAG_522_210_1_202526</v>
      </c>
      <c r="AF9434" s="3">
        <v>202526</v>
      </c>
      <c r="AG9434" s="3" t="s">
        <v>384</v>
      </c>
      <c r="AH9434" s="3">
        <v>522</v>
      </c>
      <c r="AI9434" s="3">
        <v>210</v>
      </c>
      <c r="AJ9434" s="3" t="s">
        <v>510</v>
      </c>
      <c r="AK9434" s="3">
        <v>1</v>
      </c>
      <c r="AL9434" s="3">
        <v>0</v>
      </c>
    </row>
    <row r="9435" spans="31:38" x14ac:dyDescent="0.25">
      <c r="AE9435" s="3" t="str">
        <f t="shared" si="225"/>
        <v>RAG_524_210_1_202526</v>
      </c>
      <c r="AF9435" s="3">
        <v>202526</v>
      </c>
      <c r="AG9435" s="3" t="s">
        <v>384</v>
      </c>
      <c r="AH9435" s="3">
        <v>524</v>
      </c>
      <c r="AI9435" s="3">
        <v>210</v>
      </c>
      <c r="AJ9435" s="3" t="s">
        <v>510</v>
      </c>
      <c r="AK9435" s="3">
        <v>1</v>
      </c>
      <c r="AL9435" s="3">
        <v>0</v>
      </c>
    </row>
    <row r="9436" spans="31:38" x14ac:dyDescent="0.25">
      <c r="AE9436" s="3" t="str">
        <f t="shared" si="225"/>
        <v>RAG_528_210_1_202526</v>
      </c>
      <c r="AF9436" s="3">
        <v>202526</v>
      </c>
      <c r="AG9436" s="3" t="s">
        <v>384</v>
      </c>
      <c r="AH9436" s="3">
        <v>528</v>
      </c>
      <c r="AI9436" s="3">
        <v>210</v>
      </c>
      <c r="AJ9436" s="3" t="s">
        <v>510</v>
      </c>
      <c r="AK9436" s="3">
        <v>1</v>
      </c>
      <c r="AL9436" s="3">
        <v>0</v>
      </c>
    </row>
    <row r="9437" spans="31:38" x14ac:dyDescent="0.25">
      <c r="AE9437" s="3" t="str">
        <f t="shared" si="225"/>
        <v>RAG_530_210_1_202526</v>
      </c>
      <c r="AF9437" s="3">
        <v>202526</v>
      </c>
      <c r="AG9437" s="3" t="s">
        <v>384</v>
      </c>
      <c r="AH9437" s="3">
        <v>530</v>
      </c>
      <c r="AI9437" s="3">
        <v>210</v>
      </c>
      <c r="AJ9437" s="3" t="s">
        <v>510</v>
      </c>
      <c r="AK9437" s="3">
        <v>1</v>
      </c>
      <c r="AL9437" s="3">
        <v>0</v>
      </c>
    </row>
    <row r="9438" spans="31:38" x14ac:dyDescent="0.25">
      <c r="AE9438" s="3" t="str">
        <f t="shared" si="225"/>
        <v>RAG_532_210_1_202526</v>
      </c>
      <c r="AF9438" s="3">
        <v>202526</v>
      </c>
      <c r="AG9438" s="3" t="s">
        <v>384</v>
      </c>
      <c r="AH9438" s="3">
        <v>532</v>
      </c>
      <c r="AI9438" s="3">
        <v>210</v>
      </c>
      <c r="AJ9438" s="3" t="s">
        <v>510</v>
      </c>
      <c r="AK9438" s="3">
        <v>1</v>
      </c>
      <c r="AL9438" s="3">
        <v>-546</v>
      </c>
    </row>
    <row r="9439" spans="31:38" x14ac:dyDescent="0.25">
      <c r="AE9439" s="3" t="str">
        <f t="shared" si="225"/>
        <v>RAG_534_210_1_202526</v>
      </c>
      <c r="AF9439" s="3">
        <v>202526</v>
      </c>
      <c r="AG9439" s="3" t="s">
        <v>384</v>
      </c>
      <c r="AH9439" s="3">
        <v>534</v>
      </c>
      <c r="AI9439" s="3">
        <v>210</v>
      </c>
      <c r="AJ9439" s="3" t="s">
        <v>510</v>
      </c>
      <c r="AK9439" s="3">
        <v>1</v>
      </c>
      <c r="AL9439" s="3">
        <v>-543.49400000000003</v>
      </c>
    </row>
    <row r="9440" spans="31:38" x14ac:dyDescent="0.25">
      <c r="AE9440" s="3" t="str">
        <f t="shared" si="225"/>
        <v>RAG_536_210_1_202526</v>
      </c>
      <c r="AF9440" s="3">
        <v>202526</v>
      </c>
      <c r="AG9440" s="3" t="s">
        <v>384</v>
      </c>
      <c r="AH9440" s="3">
        <v>536</v>
      </c>
      <c r="AI9440" s="3">
        <v>210</v>
      </c>
      <c r="AJ9440" s="3" t="s">
        <v>510</v>
      </c>
      <c r="AK9440" s="3">
        <v>1</v>
      </c>
      <c r="AL9440" s="3">
        <v>0</v>
      </c>
    </row>
    <row r="9441" spans="31:38" x14ac:dyDescent="0.25">
      <c r="AE9441" s="3" t="str">
        <f t="shared" si="225"/>
        <v>RAG_538_210_1_202526</v>
      </c>
      <c r="AF9441" s="3">
        <v>202526</v>
      </c>
      <c r="AG9441" s="3" t="s">
        <v>384</v>
      </c>
      <c r="AH9441" s="3">
        <v>538</v>
      </c>
      <c r="AI9441" s="3">
        <v>210</v>
      </c>
      <c r="AJ9441" s="3" t="s">
        <v>510</v>
      </c>
      <c r="AK9441" s="3">
        <v>1</v>
      </c>
      <c r="AL9441" s="3">
        <v>0</v>
      </c>
    </row>
    <row r="9442" spans="31:38" x14ac:dyDescent="0.25">
      <c r="AE9442" s="3" t="str">
        <f t="shared" si="225"/>
        <v>RAG_526_210_1_202526</v>
      </c>
      <c r="AF9442" s="3">
        <v>202526</v>
      </c>
      <c r="AG9442" s="3" t="s">
        <v>384</v>
      </c>
      <c r="AH9442" s="3">
        <v>526</v>
      </c>
      <c r="AI9442" s="3">
        <v>210</v>
      </c>
      <c r="AJ9442" s="3" t="s">
        <v>510</v>
      </c>
      <c r="AK9442" s="3">
        <v>1</v>
      </c>
      <c r="AL9442" s="3">
        <v>-394</v>
      </c>
    </row>
    <row r="9443" spans="31:38" x14ac:dyDescent="0.25">
      <c r="AE9443" s="3" t="str">
        <f t="shared" si="225"/>
        <v>RAG_542_210_1_202526</v>
      </c>
      <c r="AF9443" s="3">
        <v>202526</v>
      </c>
      <c r="AG9443" s="3" t="s">
        <v>384</v>
      </c>
      <c r="AH9443" s="3">
        <v>542</v>
      </c>
      <c r="AI9443" s="3">
        <v>210</v>
      </c>
      <c r="AJ9443" s="3" t="s">
        <v>510</v>
      </c>
      <c r="AK9443" s="3">
        <v>1</v>
      </c>
      <c r="AL9443" s="3">
        <v>0</v>
      </c>
    </row>
    <row r="9444" spans="31:38" x14ac:dyDescent="0.25">
      <c r="AE9444" s="3" t="str">
        <f t="shared" si="225"/>
        <v>RAG_566_212_1_202425</v>
      </c>
      <c r="AF9444" s="3">
        <v>202425</v>
      </c>
      <c r="AG9444" s="3" t="s">
        <v>384</v>
      </c>
      <c r="AH9444" s="3">
        <v>566</v>
      </c>
      <c r="AI9444" s="3">
        <v>212</v>
      </c>
      <c r="AJ9444" s="3" t="s">
        <v>489</v>
      </c>
      <c r="AK9444" s="3">
        <v>1</v>
      </c>
      <c r="AL9444" s="3">
        <v>0</v>
      </c>
    </row>
    <row r="9445" spans="31:38" x14ac:dyDescent="0.25">
      <c r="AE9445" s="3" t="str">
        <f t="shared" si="225"/>
        <v>RAG_545_212_1_202425</v>
      </c>
      <c r="AF9445" s="3">
        <v>202425</v>
      </c>
      <c r="AG9445" s="3" t="s">
        <v>384</v>
      </c>
      <c r="AH9445" s="3">
        <v>545</v>
      </c>
      <c r="AI9445" s="3">
        <v>212</v>
      </c>
      <c r="AJ9445" s="3" t="s">
        <v>489</v>
      </c>
      <c r="AK9445" s="3">
        <v>1</v>
      </c>
      <c r="AL9445" s="3">
        <v>-47.48</v>
      </c>
    </row>
    <row r="9446" spans="31:38" x14ac:dyDescent="0.25">
      <c r="AE9446" s="3" t="str">
        <f t="shared" si="225"/>
        <v>RAG_548_212_1_202425</v>
      </c>
      <c r="AF9446" s="3">
        <v>202425</v>
      </c>
      <c r="AG9446" s="3" t="s">
        <v>384</v>
      </c>
      <c r="AH9446" s="3">
        <v>548</v>
      </c>
      <c r="AI9446" s="3">
        <v>212</v>
      </c>
      <c r="AJ9446" s="3" t="s">
        <v>489</v>
      </c>
      <c r="AK9446" s="3">
        <v>1</v>
      </c>
      <c r="AL9446" s="3">
        <v>-58.1</v>
      </c>
    </row>
    <row r="9447" spans="31:38" x14ac:dyDescent="0.25">
      <c r="AE9447" s="3" t="str">
        <f t="shared" si="225"/>
        <v>RAG_550_212_1_202425</v>
      </c>
      <c r="AF9447" s="3">
        <v>202425</v>
      </c>
      <c r="AG9447" s="3" t="s">
        <v>384</v>
      </c>
      <c r="AH9447" s="3">
        <v>550</v>
      </c>
      <c r="AI9447" s="3">
        <v>212</v>
      </c>
      <c r="AJ9447" s="3" t="s">
        <v>489</v>
      </c>
      <c r="AK9447" s="3">
        <v>1</v>
      </c>
      <c r="AL9447" s="3">
        <v>-79.275999999999996</v>
      </c>
    </row>
    <row r="9448" spans="31:38" x14ac:dyDescent="0.25">
      <c r="AE9448" s="3" t="str">
        <f t="shared" si="225"/>
        <v>RAG_552_212_1_202425</v>
      </c>
      <c r="AF9448" s="3">
        <v>202425</v>
      </c>
      <c r="AG9448" s="3" t="s">
        <v>384</v>
      </c>
      <c r="AH9448" s="3">
        <v>552</v>
      </c>
      <c r="AI9448" s="3">
        <v>212</v>
      </c>
      <c r="AJ9448" s="3" t="s">
        <v>489</v>
      </c>
      <c r="AK9448" s="3">
        <v>1</v>
      </c>
      <c r="AL9448" s="3">
        <v>-147.88999999999999</v>
      </c>
    </row>
    <row r="9449" spans="31:38" x14ac:dyDescent="0.25">
      <c r="AE9449" s="3" t="str">
        <f t="shared" si="225"/>
        <v>RAG_562_212_1_202425</v>
      </c>
      <c r="AF9449" s="3">
        <v>202425</v>
      </c>
      <c r="AG9449" s="3" t="s">
        <v>384</v>
      </c>
      <c r="AH9449" s="3">
        <v>562</v>
      </c>
      <c r="AI9449" s="3">
        <v>212</v>
      </c>
      <c r="AJ9449" s="3" t="s">
        <v>489</v>
      </c>
      <c r="AK9449" s="3">
        <v>1</v>
      </c>
      <c r="AL9449" s="3">
        <v>0</v>
      </c>
    </row>
    <row r="9450" spans="31:38" x14ac:dyDescent="0.25">
      <c r="AE9450" s="3" t="str">
        <f t="shared" si="225"/>
        <v>RAG_564_212_1_202425</v>
      </c>
      <c r="AF9450" s="3">
        <v>202425</v>
      </c>
      <c r="AG9450" s="3" t="s">
        <v>384</v>
      </c>
      <c r="AH9450" s="3">
        <v>564</v>
      </c>
      <c r="AI9450" s="3">
        <v>212</v>
      </c>
      <c r="AJ9450" s="3" t="s">
        <v>489</v>
      </c>
      <c r="AK9450" s="3">
        <v>1</v>
      </c>
      <c r="AL9450" s="3">
        <v>0</v>
      </c>
    </row>
    <row r="9451" spans="31:38" x14ac:dyDescent="0.25">
      <c r="AE9451" s="3" t="str">
        <f t="shared" si="225"/>
        <v>RAG_546_212_1_202425</v>
      </c>
      <c r="AF9451" s="3">
        <v>202425</v>
      </c>
      <c r="AG9451" s="3" t="s">
        <v>384</v>
      </c>
      <c r="AH9451" s="3">
        <v>546</v>
      </c>
      <c r="AI9451" s="3">
        <v>212</v>
      </c>
      <c r="AJ9451" s="3" t="s">
        <v>489</v>
      </c>
      <c r="AK9451" s="3">
        <v>1</v>
      </c>
      <c r="AL9451" s="3">
        <v>0</v>
      </c>
    </row>
    <row r="9452" spans="31:38" x14ac:dyDescent="0.25">
      <c r="AE9452" s="3" t="str">
        <f t="shared" si="225"/>
        <v>RAG_568_212_1_202425</v>
      </c>
      <c r="AF9452" s="3">
        <v>202425</v>
      </c>
      <c r="AG9452" s="3" t="s">
        <v>384</v>
      </c>
      <c r="AH9452" s="3">
        <v>568</v>
      </c>
      <c r="AI9452" s="3">
        <v>212</v>
      </c>
      <c r="AJ9452" s="3" t="s">
        <v>489</v>
      </c>
      <c r="AK9452" s="3">
        <v>1</v>
      </c>
      <c r="AL9452" s="3">
        <v>0</v>
      </c>
    </row>
    <row r="9453" spans="31:38" x14ac:dyDescent="0.25">
      <c r="AE9453" s="3" t="str">
        <f t="shared" si="225"/>
        <v>RAG_572_212_1_202425</v>
      </c>
      <c r="AF9453" s="3">
        <v>202425</v>
      </c>
      <c r="AG9453" s="3" t="s">
        <v>384</v>
      </c>
      <c r="AH9453" s="3">
        <v>572</v>
      </c>
      <c r="AI9453" s="3">
        <v>212</v>
      </c>
      <c r="AJ9453" s="3" t="s">
        <v>489</v>
      </c>
      <c r="AK9453" s="3">
        <v>1</v>
      </c>
      <c r="AL9453" s="3">
        <v>0</v>
      </c>
    </row>
    <row r="9454" spans="31:38" x14ac:dyDescent="0.25">
      <c r="AE9454" s="3" t="str">
        <f t="shared" si="225"/>
        <v>RAG_574_212_1_202425</v>
      </c>
      <c r="AF9454" s="3">
        <v>202425</v>
      </c>
      <c r="AG9454" s="3" t="s">
        <v>384</v>
      </c>
      <c r="AH9454" s="3">
        <v>574</v>
      </c>
      <c r="AI9454" s="3">
        <v>212</v>
      </c>
      <c r="AJ9454" s="3" t="s">
        <v>489</v>
      </c>
      <c r="AK9454" s="3">
        <v>1</v>
      </c>
      <c r="AL9454" s="3">
        <v>0</v>
      </c>
    </row>
    <row r="9455" spans="31:38" x14ac:dyDescent="0.25">
      <c r="AE9455" s="3" t="str">
        <f t="shared" si="225"/>
        <v>RAG_576_212_1_202425</v>
      </c>
      <c r="AF9455" s="3">
        <v>202425</v>
      </c>
      <c r="AG9455" s="3" t="s">
        <v>384</v>
      </c>
      <c r="AH9455" s="3">
        <v>576</v>
      </c>
      <c r="AI9455" s="3">
        <v>212</v>
      </c>
      <c r="AJ9455" s="3" t="s">
        <v>489</v>
      </c>
      <c r="AK9455" s="3">
        <v>1</v>
      </c>
      <c r="AL9455" s="3">
        <v>0</v>
      </c>
    </row>
    <row r="9456" spans="31:38" x14ac:dyDescent="0.25">
      <c r="AE9456" s="3" t="str">
        <f t="shared" si="225"/>
        <v>RAG_582_212_1_202425</v>
      </c>
      <c r="AF9456" s="3">
        <v>202425</v>
      </c>
      <c r="AG9456" s="3" t="s">
        <v>384</v>
      </c>
      <c r="AH9456" s="3">
        <v>582</v>
      </c>
      <c r="AI9456" s="3">
        <v>212</v>
      </c>
      <c r="AJ9456" s="3" t="s">
        <v>489</v>
      </c>
      <c r="AK9456" s="3">
        <v>1</v>
      </c>
      <c r="AL9456" s="3">
        <v>0</v>
      </c>
    </row>
    <row r="9457" spans="31:38" x14ac:dyDescent="0.25">
      <c r="AE9457" s="3" t="str">
        <f t="shared" si="225"/>
        <v>RAG_584_212_1_202425</v>
      </c>
      <c r="AF9457" s="3">
        <v>202425</v>
      </c>
      <c r="AG9457" s="3" t="s">
        <v>384</v>
      </c>
      <c r="AH9457" s="3">
        <v>584</v>
      </c>
      <c r="AI9457" s="3">
        <v>212</v>
      </c>
      <c r="AJ9457" s="3" t="s">
        <v>489</v>
      </c>
      <c r="AK9457" s="3">
        <v>1</v>
      </c>
      <c r="AL9457" s="3">
        <v>0</v>
      </c>
    </row>
    <row r="9458" spans="31:38" x14ac:dyDescent="0.25">
      <c r="AE9458" s="3" t="str">
        <f t="shared" si="225"/>
        <v>RAG_540_212_1_202425</v>
      </c>
      <c r="AF9458" s="3">
        <v>202425</v>
      </c>
      <c r="AG9458" s="3" t="s">
        <v>384</v>
      </c>
      <c r="AH9458" s="3">
        <v>540</v>
      </c>
      <c r="AI9458" s="3">
        <v>212</v>
      </c>
      <c r="AJ9458" s="3" t="s">
        <v>489</v>
      </c>
      <c r="AK9458" s="3">
        <v>1</v>
      </c>
      <c r="AL9458" s="3">
        <v>-101.1</v>
      </c>
    </row>
    <row r="9459" spans="31:38" x14ac:dyDescent="0.25">
      <c r="AE9459" s="3" t="str">
        <f t="shared" si="225"/>
        <v>RAG_586_212_1_202425</v>
      </c>
      <c r="AF9459" s="3">
        <v>202425</v>
      </c>
      <c r="AG9459" s="3" t="s">
        <v>384</v>
      </c>
      <c r="AH9459" s="3">
        <v>586</v>
      </c>
      <c r="AI9459" s="3">
        <v>212</v>
      </c>
      <c r="AJ9459" s="3" t="s">
        <v>489</v>
      </c>
      <c r="AK9459" s="3">
        <v>1</v>
      </c>
      <c r="AL9459" s="3">
        <v>0</v>
      </c>
    </row>
    <row r="9460" spans="31:38" x14ac:dyDescent="0.25">
      <c r="AE9460" s="3" t="str">
        <f t="shared" si="225"/>
        <v>RAG_516_212_1_202425</v>
      </c>
      <c r="AF9460" s="3">
        <v>202425</v>
      </c>
      <c r="AG9460" s="3" t="s">
        <v>384</v>
      </c>
      <c r="AH9460" s="3">
        <v>516</v>
      </c>
      <c r="AI9460" s="3">
        <v>212</v>
      </c>
      <c r="AJ9460" s="3" t="s">
        <v>489</v>
      </c>
      <c r="AK9460" s="3">
        <v>1</v>
      </c>
      <c r="AL9460" s="3">
        <v>0</v>
      </c>
    </row>
    <row r="9461" spans="31:38" x14ac:dyDescent="0.25">
      <c r="AE9461" s="3" t="str">
        <f t="shared" si="225"/>
        <v>RAG_514_212_1_202425</v>
      </c>
      <c r="AF9461" s="3">
        <v>202425</v>
      </c>
      <c r="AG9461" s="3" t="s">
        <v>384</v>
      </c>
      <c r="AH9461" s="3">
        <v>514</v>
      </c>
      <c r="AI9461" s="3">
        <v>212</v>
      </c>
      <c r="AJ9461" s="3" t="s">
        <v>489</v>
      </c>
      <c r="AK9461" s="3">
        <v>1</v>
      </c>
      <c r="AL9461" s="3">
        <v>-73.11</v>
      </c>
    </row>
    <row r="9462" spans="31:38" x14ac:dyDescent="0.25">
      <c r="AE9462" s="3" t="str">
        <f t="shared" si="225"/>
        <v>RAG_518_212_1_202425</v>
      </c>
      <c r="AF9462" s="3">
        <v>202425</v>
      </c>
      <c r="AG9462" s="3" t="s">
        <v>384</v>
      </c>
      <c r="AH9462" s="3">
        <v>518</v>
      </c>
      <c r="AI9462" s="3">
        <v>212</v>
      </c>
      <c r="AJ9462" s="3" t="s">
        <v>489</v>
      </c>
      <c r="AK9462" s="3">
        <v>1</v>
      </c>
      <c r="AL9462" s="3">
        <v>-38.802</v>
      </c>
    </row>
    <row r="9463" spans="31:38" x14ac:dyDescent="0.25">
      <c r="AE9463" s="3" t="str">
        <f t="shared" si="225"/>
        <v>RAG_520_212_1_202425</v>
      </c>
      <c r="AF9463" s="3">
        <v>202425</v>
      </c>
      <c r="AG9463" s="3" t="s">
        <v>384</v>
      </c>
      <c r="AH9463" s="3">
        <v>520</v>
      </c>
      <c r="AI9463" s="3">
        <v>212</v>
      </c>
      <c r="AJ9463" s="3" t="s">
        <v>489</v>
      </c>
      <c r="AK9463" s="3">
        <v>1</v>
      </c>
      <c r="AL9463" s="3">
        <v>-90.801000000000002</v>
      </c>
    </row>
    <row r="9464" spans="31:38" x14ac:dyDescent="0.25">
      <c r="AE9464" s="3" t="str">
        <f t="shared" si="225"/>
        <v>RAG_522_212_1_202425</v>
      </c>
      <c r="AF9464" s="3">
        <v>202425</v>
      </c>
      <c r="AG9464" s="3" t="s">
        <v>384</v>
      </c>
      <c r="AH9464" s="3">
        <v>522</v>
      </c>
      <c r="AI9464" s="3">
        <v>212</v>
      </c>
      <c r="AJ9464" s="3" t="s">
        <v>489</v>
      </c>
      <c r="AK9464" s="3">
        <v>1</v>
      </c>
      <c r="AL9464" s="3">
        <v>-67.951999999999998</v>
      </c>
    </row>
    <row r="9465" spans="31:38" x14ac:dyDescent="0.25">
      <c r="AE9465" s="3" t="str">
        <f t="shared" si="225"/>
        <v>RAG_524_212_1_202425</v>
      </c>
      <c r="AF9465" s="3">
        <v>202425</v>
      </c>
      <c r="AG9465" s="3" t="s">
        <v>384</v>
      </c>
      <c r="AH9465" s="3">
        <v>524</v>
      </c>
      <c r="AI9465" s="3">
        <v>212</v>
      </c>
      <c r="AJ9465" s="3" t="s">
        <v>489</v>
      </c>
      <c r="AK9465" s="3">
        <v>1</v>
      </c>
      <c r="AL9465" s="3">
        <v>0</v>
      </c>
    </row>
    <row r="9466" spans="31:38" x14ac:dyDescent="0.25">
      <c r="AE9466" s="3" t="str">
        <f t="shared" si="225"/>
        <v>RAG_526_212_1_202425</v>
      </c>
      <c r="AF9466" s="3">
        <v>202425</v>
      </c>
      <c r="AG9466" s="3" t="s">
        <v>384</v>
      </c>
      <c r="AH9466" s="3">
        <v>526</v>
      </c>
      <c r="AI9466" s="3">
        <v>212</v>
      </c>
      <c r="AJ9466" s="3" t="s">
        <v>489</v>
      </c>
      <c r="AK9466" s="3">
        <v>1</v>
      </c>
      <c r="AL9466" s="3">
        <v>-50</v>
      </c>
    </row>
    <row r="9467" spans="31:38" x14ac:dyDescent="0.25">
      <c r="AE9467" s="3" t="str">
        <f t="shared" si="225"/>
        <v>RAG_528_212_1_202425</v>
      </c>
      <c r="AF9467" s="3">
        <v>202425</v>
      </c>
      <c r="AG9467" s="3" t="s">
        <v>384</v>
      </c>
      <c r="AH9467" s="3">
        <v>528</v>
      </c>
      <c r="AI9467" s="3">
        <v>212</v>
      </c>
      <c r="AJ9467" s="3" t="s">
        <v>489</v>
      </c>
      <c r="AK9467" s="3">
        <v>1</v>
      </c>
      <c r="AL9467" s="3">
        <v>-82</v>
      </c>
    </row>
    <row r="9468" spans="31:38" x14ac:dyDescent="0.25">
      <c r="AE9468" s="3" t="str">
        <f t="shared" si="225"/>
        <v>RAG_532_212_1_202425</v>
      </c>
      <c r="AF9468" s="3">
        <v>202425</v>
      </c>
      <c r="AG9468" s="3" t="s">
        <v>384</v>
      </c>
      <c r="AH9468" s="3">
        <v>532</v>
      </c>
      <c r="AI9468" s="3">
        <v>212</v>
      </c>
      <c r="AJ9468" s="3" t="s">
        <v>489</v>
      </c>
      <c r="AK9468" s="3">
        <v>1</v>
      </c>
      <c r="AL9468" s="3">
        <v>-98.5</v>
      </c>
    </row>
    <row r="9469" spans="31:38" x14ac:dyDescent="0.25">
      <c r="AE9469" s="3" t="str">
        <f t="shared" si="225"/>
        <v>RAG_534_212_1_202425</v>
      </c>
      <c r="AF9469" s="3">
        <v>202425</v>
      </c>
      <c r="AG9469" s="3" t="s">
        <v>384</v>
      </c>
      <c r="AH9469" s="3">
        <v>534</v>
      </c>
      <c r="AI9469" s="3">
        <v>212</v>
      </c>
      <c r="AJ9469" s="3" t="s">
        <v>489</v>
      </c>
      <c r="AK9469" s="3">
        <v>1</v>
      </c>
      <c r="AL9469" s="3">
        <v>-66.054000000000002</v>
      </c>
    </row>
    <row r="9470" spans="31:38" x14ac:dyDescent="0.25">
      <c r="AE9470" s="3" t="str">
        <f t="shared" si="225"/>
        <v>RAG_536_212_1_202425</v>
      </c>
      <c r="AF9470" s="3">
        <v>202425</v>
      </c>
      <c r="AG9470" s="3" t="s">
        <v>384</v>
      </c>
      <c r="AH9470" s="3">
        <v>536</v>
      </c>
      <c r="AI9470" s="3">
        <v>212</v>
      </c>
      <c r="AJ9470" s="3" t="s">
        <v>489</v>
      </c>
      <c r="AK9470" s="3">
        <v>1</v>
      </c>
      <c r="AL9470" s="3">
        <v>-32.700000000000003</v>
      </c>
    </row>
    <row r="9471" spans="31:38" x14ac:dyDescent="0.25">
      <c r="AE9471" s="3" t="str">
        <f t="shared" si="225"/>
        <v>RAG_538_212_1_202425</v>
      </c>
      <c r="AF9471" s="3">
        <v>202425</v>
      </c>
      <c r="AG9471" s="3" t="s">
        <v>384</v>
      </c>
      <c r="AH9471" s="3">
        <v>538</v>
      </c>
      <c r="AI9471" s="3">
        <v>212</v>
      </c>
      <c r="AJ9471" s="3" t="s">
        <v>489</v>
      </c>
      <c r="AK9471" s="3">
        <v>1</v>
      </c>
      <c r="AL9471" s="3">
        <v>-53.3</v>
      </c>
    </row>
    <row r="9472" spans="31:38" x14ac:dyDescent="0.25">
      <c r="AE9472" s="3" t="str">
        <f t="shared" si="225"/>
        <v>RAG_512_212_1_202425</v>
      </c>
      <c r="AF9472" s="3">
        <v>202425</v>
      </c>
      <c r="AG9472" s="3" t="s">
        <v>384</v>
      </c>
      <c r="AH9472" s="3">
        <v>512</v>
      </c>
      <c r="AI9472" s="3">
        <v>212</v>
      </c>
      <c r="AJ9472" s="3" t="s">
        <v>489</v>
      </c>
      <c r="AK9472" s="3">
        <v>1</v>
      </c>
      <c r="AL9472" s="3">
        <v>0</v>
      </c>
    </row>
    <row r="9473" spans="31:38" x14ac:dyDescent="0.25">
      <c r="AE9473" s="3" t="str">
        <f t="shared" si="225"/>
        <v>RAG_542_212_1_202425</v>
      </c>
      <c r="AF9473" s="3">
        <v>202425</v>
      </c>
      <c r="AG9473" s="3" t="s">
        <v>384</v>
      </c>
      <c r="AH9473" s="3">
        <v>542</v>
      </c>
      <c r="AI9473" s="3">
        <v>212</v>
      </c>
      <c r="AJ9473" s="3" t="s">
        <v>489</v>
      </c>
      <c r="AK9473" s="3">
        <v>1</v>
      </c>
      <c r="AL9473" s="3">
        <v>-40</v>
      </c>
    </row>
    <row r="9474" spans="31:38" x14ac:dyDescent="0.25">
      <c r="AE9474" s="3" t="str">
        <f t="shared" si="225"/>
        <v>RAG_530_212_1_202425</v>
      </c>
      <c r="AF9474" s="3">
        <v>202425</v>
      </c>
      <c r="AG9474" s="3" t="s">
        <v>384</v>
      </c>
      <c r="AH9474" s="3">
        <v>530</v>
      </c>
      <c r="AI9474" s="3">
        <v>212</v>
      </c>
      <c r="AJ9474" s="3" t="s">
        <v>489</v>
      </c>
      <c r="AK9474" s="3">
        <v>1</v>
      </c>
      <c r="AL9474" s="3">
        <v>-107.8</v>
      </c>
    </row>
    <row r="9475" spans="31:38" x14ac:dyDescent="0.25">
      <c r="AE9475" s="3" t="str">
        <f t="shared" si="225"/>
        <v>RAG_544_212_1_202425</v>
      </c>
      <c r="AF9475" s="3">
        <v>202425</v>
      </c>
      <c r="AG9475" s="3" t="s">
        <v>384</v>
      </c>
      <c r="AH9475" s="3">
        <v>544</v>
      </c>
      <c r="AI9475" s="3">
        <v>212</v>
      </c>
      <c r="AJ9475" s="3" t="s">
        <v>489</v>
      </c>
      <c r="AK9475" s="3">
        <v>1</v>
      </c>
      <c r="AL9475" s="3">
        <v>-165.4</v>
      </c>
    </row>
    <row r="9476" spans="31:38" x14ac:dyDescent="0.25">
      <c r="AE9476" s="3" t="str">
        <f t="shared" ref="AE9476:AE9539" si="226">AG9476&amp;"_"&amp;AH9476&amp;"_"&amp;AI9476&amp;"_"&amp;AK9476&amp;"_"&amp;AF9476</f>
        <v>RAG_582_212_1_202526</v>
      </c>
      <c r="AF9476" s="3">
        <v>202526</v>
      </c>
      <c r="AG9476" s="3" t="s">
        <v>384</v>
      </c>
      <c r="AH9476" s="3">
        <v>582</v>
      </c>
      <c r="AI9476" s="3">
        <v>212</v>
      </c>
      <c r="AJ9476" s="3" t="s">
        <v>489</v>
      </c>
      <c r="AK9476" s="3">
        <v>1</v>
      </c>
      <c r="AL9476" s="3">
        <v>0</v>
      </c>
    </row>
    <row r="9477" spans="31:38" x14ac:dyDescent="0.25">
      <c r="AE9477" s="3" t="str">
        <f t="shared" si="226"/>
        <v>RAG_546_212_1_202526</v>
      </c>
      <c r="AF9477" s="3">
        <v>202526</v>
      </c>
      <c r="AG9477" s="3" t="s">
        <v>384</v>
      </c>
      <c r="AH9477" s="3">
        <v>546</v>
      </c>
      <c r="AI9477" s="3">
        <v>212</v>
      </c>
      <c r="AJ9477" s="3" t="s">
        <v>489</v>
      </c>
      <c r="AK9477" s="3">
        <v>1</v>
      </c>
      <c r="AL9477" s="3">
        <v>0</v>
      </c>
    </row>
    <row r="9478" spans="31:38" x14ac:dyDescent="0.25">
      <c r="AE9478" s="3" t="str">
        <f t="shared" si="226"/>
        <v>RAG_548_212_1_202526</v>
      </c>
      <c r="AF9478" s="3">
        <v>202526</v>
      </c>
      <c r="AG9478" s="3" t="s">
        <v>384</v>
      </c>
      <c r="AH9478" s="3">
        <v>548</v>
      </c>
      <c r="AI9478" s="3">
        <v>212</v>
      </c>
      <c r="AJ9478" s="3" t="s">
        <v>489</v>
      </c>
      <c r="AK9478" s="3">
        <v>1</v>
      </c>
      <c r="AL9478" s="3">
        <v>-57.1</v>
      </c>
    </row>
    <row r="9479" spans="31:38" x14ac:dyDescent="0.25">
      <c r="AE9479" s="3" t="str">
        <f t="shared" si="226"/>
        <v>RAG_550_212_1_202526</v>
      </c>
      <c r="AF9479" s="3">
        <v>202526</v>
      </c>
      <c r="AG9479" s="3" t="s">
        <v>384</v>
      </c>
      <c r="AH9479" s="3">
        <v>550</v>
      </c>
      <c r="AI9479" s="3">
        <v>212</v>
      </c>
      <c r="AJ9479" s="3" t="s">
        <v>489</v>
      </c>
      <c r="AK9479" s="3">
        <v>1</v>
      </c>
      <c r="AL9479" s="3">
        <v>-84.367999999999995</v>
      </c>
    </row>
    <row r="9480" spans="31:38" x14ac:dyDescent="0.25">
      <c r="AE9480" s="3" t="str">
        <f t="shared" si="226"/>
        <v>RAG_552_212_1_202526</v>
      </c>
      <c r="AF9480" s="3">
        <v>202526</v>
      </c>
      <c r="AG9480" s="3" t="s">
        <v>384</v>
      </c>
      <c r="AH9480" s="3">
        <v>552</v>
      </c>
      <c r="AI9480" s="3">
        <v>212</v>
      </c>
      <c r="AJ9480" s="3" t="s">
        <v>489</v>
      </c>
      <c r="AK9480" s="3">
        <v>1</v>
      </c>
      <c r="AL9480" s="3">
        <v>-137.29</v>
      </c>
    </row>
    <row r="9481" spans="31:38" x14ac:dyDescent="0.25">
      <c r="AE9481" s="3" t="str">
        <f t="shared" si="226"/>
        <v>RAG_562_212_1_202526</v>
      </c>
      <c r="AF9481" s="3">
        <v>202526</v>
      </c>
      <c r="AG9481" s="3" t="s">
        <v>384</v>
      </c>
      <c r="AH9481" s="3">
        <v>562</v>
      </c>
      <c r="AI9481" s="3">
        <v>212</v>
      </c>
      <c r="AJ9481" s="3" t="s">
        <v>489</v>
      </c>
      <c r="AK9481" s="3">
        <v>1</v>
      </c>
      <c r="AL9481" s="3">
        <v>0</v>
      </c>
    </row>
    <row r="9482" spans="31:38" x14ac:dyDescent="0.25">
      <c r="AE9482" s="3" t="str">
        <f t="shared" si="226"/>
        <v>RAG_564_212_1_202526</v>
      </c>
      <c r="AF9482" s="3">
        <v>202526</v>
      </c>
      <c r="AG9482" s="3" t="s">
        <v>384</v>
      </c>
      <c r="AH9482" s="3">
        <v>564</v>
      </c>
      <c r="AI9482" s="3">
        <v>212</v>
      </c>
      <c r="AJ9482" s="3" t="s">
        <v>489</v>
      </c>
      <c r="AK9482" s="3">
        <v>1</v>
      </c>
      <c r="AL9482" s="3">
        <v>0</v>
      </c>
    </row>
    <row r="9483" spans="31:38" x14ac:dyDescent="0.25">
      <c r="AE9483" s="3" t="str">
        <f t="shared" si="226"/>
        <v>RAG_566_212_1_202526</v>
      </c>
      <c r="AF9483" s="3">
        <v>202526</v>
      </c>
      <c r="AG9483" s="3" t="s">
        <v>384</v>
      </c>
      <c r="AH9483" s="3">
        <v>566</v>
      </c>
      <c r="AI9483" s="3">
        <v>212</v>
      </c>
      <c r="AJ9483" s="3" t="s">
        <v>489</v>
      </c>
      <c r="AK9483" s="3">
        <v>1</v>
      </c>
      <c r="AL9483" s="3">
        <v>0</v>
      </c>
    </row>
    <row r="9484" spans="31:38" x14ac:dyDescent="0.25">
      <c r="AE9484" s="3" t="str">
        <f t="shared" si="226"/>
        <v>RAG_568_212_1_202526</v>
      </c>
      <c r="AF9484" s="3">
        <v>202526</v>
      </c>
      <c r="AG9484" s="3" t="s">
        <v>384</v>
      </c>
      <c r="AH9484" s="3">
        <v>568</v>
      </c>
      <c r="AI9484" s="3">
        <v>212</v>
      </c>
      <c r="AJ9484" s="3" t="s">
        <v>489</v>
      </c>
      <c r="AK9484" s="3">
        <v>1</v>
      </c>
      <c r="AL9484" s="3">
        <v>0</v>
      </c>
    </row>
    <row r="9485" spans="31:38" x14ac:dyDescent="0.25">
      <c r="AE9485" s="3" t="str">
        <f t="shared" si="226"/>
        <v>RAG_572_212_1_202526</v>
      </c>
      <c r="AF9485" s="3">
        <v>202526</v>
      </c>
      <c r="AG9485" s="3" t="s">
        <v>384</v>
      </c>
      <c r="AH9485" s="3">
        <v>572</v>
      </c>
      <c r="AI9485" s="3">
        <v>212</v>
      </c>
      <c r="AJ9485" s="3" t="s">
        <v>489</v>
      </c>
      <c r="AK9485" s="3">
        <v>1</v>
      </c>
      <c r="AL9485" s="3">
        <v>0</v>
      </c>
    </row>
    <row r="9486" spans="31:38" x14ac:dyDescent="0.25">
      <c r="AE9486" s="3" t="str">
        <f t="shared" si="226"/>
        <v>RAG_576_212_1_202526</v>
      </c>
      <c r="AF9486" s="3">
        <v>202526</v>
      </c>
      <c r="AG9486" s="3" t="s">
        <v>384</v>
      </c>
      <c r="AH9486" s="3">
        <v>576</v>
      </c>
      <c r="AI9486" s="3">
        <v>212</v>
      </c>
      <c r="AJ9486" s="3" t="s">
        <v>489</v>
      </c>
      <c r="AK9486" s="3">
        <v>1</v>
      </c>
      <c r="AL9486" s="3">
        <v>0</v>
      </c>
    </row>
    <row r="9487" spans="31:38" x14ac:dyDescent="0.25">
      <c r="AE9487" s="3" t="str">
        <f t="shared" si="226"/>
        <v>RAG_584_212_1_202526</v>
      </c>
      <c r="AF9487" s="3">
        <v>202526</v>
      </c>
      <c r="AG9487" s="3" t="s">
        <v>384</v>
      </c>
      <c r="AH9487" s="3">
        <v>584</v>
      </c>
      <c r="AI9487" s="3">
        <v>212</v>
      </c>
      <c r="AJ9487" s="3" t="s">
        <v>489</v>
      </c>
      <c r="AK9487" s="3">
        <v>1</v>
      </c>
      <c r="AL9487" s="3">
        <v>0</v>
      </c>
    </row>
    <row r="9488" spans="31:38" x14ac:dyDescent="0.25">
      <c r="AE9488" s="3" t="str">
        <f t="shared" si="226"/>
        <v>RAG_544_212_1_202526</v>
      </c>
      <c r="AF9488" s="3">
        <v>202526</v>
      </c>
      <c r="AG9488" s="3" t="s">
        <v>384</v>
      </c>
      <c r="AH9488" s="3">
        <v>544</v>
      </c>
      <c r="AI9488" s="3">
        <v>212</v>
      </c>
      <c r="AJ9488" s="3" t="s">
        <v>489</v>
      </c>
      <c r="AK9488" s="3">
        <v>1</v>
      </c>
      <c r="AL9488" s="3">
        <v>-88.2</v>
      </c>
    </row>
    <row r="9489" spans="31:38" x14ac:dyDescent="0.25">
      <c r="AE9489" s="3" t="str">
        <f t="shared" si="226"/>
        <v>RAG_542_212_1_202526</v>
      </c>
      <c r="AF9489" s="3">
        <v>202526</v>
      </c>
      <c r="AG9489" s="3" t="s">
        <v>384</v>
      </c>
      <c r="AH9489" s="3">
        <v>542</v>
      </c>
      <c r="AI9489" s="3">
        <v>212</v>
      </c>
      <c r="AJ9489" s="3" t="s">
        <v>489</v>
      </c>
      <c r="AK9489" s="3">
        <v>1</v>
      </c>
      <c r="AL9489" s="3">
        <v>-40</v>
      </c>
    </row>
    <row r="9490" spans="31:38" x14ac:dyDescent="0.25">
      <c r="AE9490" s="3" t="str">
        <f t="shared" si="226"/>
        <v>RAG_574_212_1_202526</v>
      </c>
      <c r="AF9490" s="3">
        <v>202526</v>
      </c>
      <c r="AG9490" s="3" t="s">
        <v>384</v>
      </c>
      <c r="AH9490" s="3">
        <v>574</v>
      </c>
      <c r="AI9490" s="3">
        <v>212</v>
      </c>
      <c r="AJ9490" s="3" t="s">
        <v>489</v>
      </c>
      <c r="AK9490" s="3">
        <v>1</v>
      </c>
      <c r="AL9490" s="3">
        <v>0</v>
      </c>
    </row>
    <row r="9491" spans="31:38" x14ac:dyDescent="0.25">
      <c r="AE9491" s="3" t="str">
        <f t="shared" si="226"/>
        <v>RAG_514_212_1_202526</v>
      </c>
      <c r="AF9491" s="3">
        <v>202526</v>
      </c>
      <c r="AG9491" s="3" t="s">
        <v>384</v>
      </c>
      <c r="AH9491" s="3">
        <v>514</v>
      </c>
      <c r="AI9491" s="3">
        <v>212</v>
      </c>
      <c r="AJ9491" s="3" t="s">
        <v>489</v>
      </c>
      <c r="AK9491" s="3">
        <v>1</v>
      </c>
      <c r="AL9491" s="3">
        <v>-75.59</v>
      </c>
    </row>
    <row r="9492" spans="31:38" x14ac:dyDescent="0.25">
      <c r="AE9492" s="3" t="str">
        <f t="shared" si="226"/>
        <v>RAG_545_212_1_202526</v>
      </c>
      <c r="AF9492" s="3">
        <v>202526</v>
      </c>
      <c r="AG9492" s="3" t="s">
        <v>384</v>
      </c>
      <c r="AH9492" s="3">
        <v>545</v>
      </c>
      <c r="AI9492" s="3">
        <v>212</v>
      </c>
      <c r="AJ9492" s="3" t="s">
        <v>489</v>
      </c>
      <c r="AK9492" s="3">
        <v>1</v>
      </c>
      <c r="AL9492" s="3">
        <v>-47.48</v>
      </c>
    </row>
    <row r="9493" spans="31:38" x14ac:dyDescent="0.25">
      <c r="AE9493" s="3" t="str">
        <f t="shared" si="226"/>
        <v>RAG_512_212_1_202526</v>
      </c>
      <c r="AF9493" s="3">
        <v>202526</v>
      </c>
      <c r="AG9493" s="3" t="s">
        <v>384</v>
      </c>
      <c r="AH9493" s="3">
        <v>512</v>
      </c>
      <c r="AI9493" s="3">
        <v>212</v>
      </c>
      <c r="AJ9493" s="3" t="s">
        <v>489</v>
      </c>
      <c r="AK9493" s="3">
        <v>1</v>
      </c>
      <c r="AL9493" s="3">
        <v>-107</v>
      </c>
    </row>
    <row r="9494" spans="31:38" x14ac:dyDescent="0.25">
      <c r="AE9494" s="3" t="str">
        <f t="shared" si="226"/>
        <v>RAG_586_212_1_202526</v>
      </c>
      <c r="AF9494" s="3">
        <v>202526</v>
      </c>
      <c r="AG9494" s="3" t="s">
        <v>384</v>
      </c>
      <c r="AH9494" s="3">
        <v>586</v>
      </c>
      <c r="AI9494" s="3">
        <v>212</v>
      </c>
      <c r="AJ9494" s="3" t="s">
        <v>489</v>
      </c>
      <c r="AK9494" s="3">
        <v>1</v>
      </c>
      <c r="AL9494" s="3">
        <v>0</v>
      </c>
    </row>
    <row r="9495" spans="31:38" x14ac:dyDescent="0.25">
      <c r="AE9495" s="3" t="str">
        <f t="shared" si="226"/>
        <v>RAG_516_212_1_202526</v>
      </c>
      <c r="AF9495" s="3">
        <v>202526</v>
      </c>
      <c r="AG9495" s="3" t="s">
        <v>384</v>
      </c>
      <c r="AH9495" s="3">
        <v>516</v>
      </c>
      <c r="AI9495" s="3">
        <v>212</v>
      </c>
      <c r="AJ9495" s="3" t="s">
        <v>489</v>
      </c>
      <c r="AK9495" s="3">
        <v>1</v>
      </c>
      <c r="AL9495" s="3">
        <v>-40</v>
      </c>
    </row>
    <row r="9496" spans="31:38" x14ac:dyDescent="0.25">
      <c r="AE9496" s="3" t="str">
        <f t="shared" si="226"/>
        <v>RAG_518_212_1_202526</v>
      </c>
      <c r="AF9496" s="3">
        <v>202526</v>
      </c>
      <c r="AG9496" s="3" t="s">
        <v>384</v>
      </c>
      <c r="AH9496" s="3">
        <v>518</v>
      </c>
      <c r="AI9496" s="3">
        <v>212</v>
      </c>
      <c r="AJ9496" s="3" t="s">
        <v>489</v>
      </c>
      <c r="AK9496" s="3">
        <v>1</v>
      </c>
      <c r="AL9496" s="3">
        <v>-38.802</v>
      </c>
    </row>
    <row r="9497" spans="31:38" x14ac:dyDescent="0.25">
      <c r="AE9497" s="3" t="str">
        <f t="shared" si="226"/>
        <v>RAG_520_212_1_202526</v>
      </c>
      <c r="AF9497" s="3">
        <v>202526</v>
      </c>
      <c r="AG9497" s="3" t="s">
        <v>384</v>
      </c>
      <c r="AH9497" s="3">
        <v>520</v>
      </c>
      <c r="AI9497" s="3">
        <v>212</v>
      </c>
      <c r="AJ9497" s="3" t="s">
        <v>489</v>
      </c>
      <c r="AK9497" s="3">
        <v>1</v>
      </c>
      <c r="AL9497" s="3">
        <v>-90.801000000000002</v>
      </c>
    </row>
    <row r="9498" spans="31:38" x14ac:dyDescent="0.25">
      <c r="AE9498" s="3" t="str">
        <f t="shared" si="226"/>
        <v>RAG_522_212_1_202526</v>
      </c>
      <c r="AF9498" s="3">
        <v>202526</v>
      </c>
      <c r="AG9498" s="3" t="s">
        <v>384</v>
      </c>
      <c r="AH9498" s="3">
        <v>522</v>
      </c>
      <c r="AI9498" s="3">
        <v>212</v>
      </c>
      <c r="AJ9498" s="3" t="s">
        <v>489</v>
      </c>
      <c r="AK9498" s="3">
        <v>1</v>
      </c>
      <c r="AL9498" s="3">
        <v>-67.951999999999998</v>
      </c>
    </row>
    <row r="9499" spans="31:38" x14ac:dyDescent="0.25">
      <c r="AE9499" s="3" t="str">
        <f t="shared" si="226"/>
        <v>RAG_524_212_1_202526</v>
      </c>
      <c r="AF9499" s="3">
        <v>202526</v>
      </c>
      <c r="AG9499" s="3" t="s">
        <v>384</v>
      </c>
      <c r="AH9499" s="3">
        <v>524</v>
      </c>
      <c r="AI9499" s="3">
        <v>212</v>
      </c>
      <c r="AJ9499" s="3" t="s">
        <v>489</v>
      </c>
      <c r="AK9499" s="3">
        <v>1</v>
      </c>
      <c r="AL9499" s="3">
        <v>-106.8</v>
      </c>
    </row>
    <row r="9500" spans="31:38" x14ac:dyDescent="0.25">
      <c r="AE9500" s="3" t="str">
        <f t="shared" si="226"/>
        <v>RAG_540_212_1_202526</v>
      </c>
      <c r="AF9500" s="3">
        <v>202526</v>
      </c>
      <c r="AG9500" s="3" t="s">
        <v>384</v>
      </c>
      <c r="AH9500" s="3">
        <v>540</v>
      </c>
      <c r="AI9500" s="3">
        <v>212</v>
      </c>
      <c r="AJ9500" s="3" t="s">
        <v>489</v>
      </c>
      <c r="AK9500" s="3">
        <v>1</v>
      </c>
      <c r="AL9500" s="3">
        <v>-101.1</v>
      </c>
    </row>
    <row r="9501" spans="31:38" x14ac:dyDescent="0.25">
      <c r="AE9501" s="3" t="str">
        <f t="shared" si="226"/>
        <v>RAG_528_212_1_202526</v>
      </c>
      <c r="AF9501" s="3">
        <v>202526</v>
      </c>
      <c r="AG9501" s="3" t="s">
        <v>384</v>
      </c>
      <c r="AH9501" s="3">
        <v>528</v>
      </c>
      <c r="AI9501" s="3">
        <v>212</v>
      </c>
      <c r="AJ9501" s="3" t="s">
        <v>489</v>
      </c>
      <c r="AK9501" s="3">
        <v>1</v>
      </c>
      <c r="AL9501" s="3">
        <v>-101</v>
      </c>
    </row>
    <row r="9502" spans="31:38" x14ac:dyDescent="0.25">
      <c r="AE9502" s="3" t="str">
        <f t="shared" si="226"/>
        <v>RAG_530_212_1_202526</v>
      </c>
      <c r="AF9502" s="3">
        <v>202526</v>
      </c>
      <c r="AG9502" s="3" t="s">
        <v>384</v>
      </c>
      <c r="AH9502" s="3">
        <v>530</v>
      </c>
      <c r="AI9502" s="3">
        <v>212</v>
      </c>
      <c r="AJ9502" s="3" t="s">
        <v>489</v>
      </c>
      <c r="AK9502" s="3">
        <v>1</v>
      </c>
      <c r="AL9502" s="3">
        <v>-108.5</v>
      </c>
    </row>
    <row r="9503" spans="31:38" x14ac:dyDescent="0.25">
      <c r="AE9503" s="3" t="str">
        <f t="shared" si="226"/>
        <v>RAG_532_212_1_202526</v>
      </c>
      <c r="AF9503" s="3">
        <v>202526</v>
      </c>
      <c r="AG9503" s="3" t="s">
        <v>384</v>
      </c>
      <c r="AH9503" s="3">
        <v>532</v>
      </c>
      <c r="AI9503" s="3">
        <v>212</v>
      </c>
      <c r="AJ9503" s="3" t="s">
        <v>489</v>
      </c>
      <c r="AK9503" s="3">
        <v>1</v>
      </c>
      <c r="AL9503" s="3">
        <v>-94.5</v>
      </c>
    </row>
    <row r="9504" spans="31:38" x14ac:dyDescent="0.25">
      <c r="AE9504" s="3" t="str">
        <f t="shared" si="226"/>
        <v>RAG_534_212_1_202526</v>
      </c>
      <c r="AF9504" s="3">
        <v>202526</v>
      </c>
      <c r="AG9504" s="3" t="s">
        <v>384</v>
      </c>
      <c r="AH9504" s="3">
        <v>534</v>
      </c>
      <c r="AI9504" s="3">
        <v>212</v>
      </c>
      <c r="AJ9504" s="3" t="s">
        <v>489</v>
      </c>
      <c r="AK9504" s="3">
        <v>1</v>
      </c>
      <c r="AL9504" s="3">
        <v>-58.3</v>
      </c>
    </row>
    <row r="9505" spans="31:38" x14ac:dyDescent="0.25">
      <c r="AE9505" s="3" t="str">
        <f t="shared" si="226"/>
        <v>RAG_536_212_1_202526</v>
      </c>
      <c r="AF9505" s="3">
        <v>202526</v>
      </c>
      <c r="AG9505" s="3" t="s">
        <v>384</v>
      </c>
      <c r="AH9505" s="3">
        <v>536</v>
      </c>
      <c r="AI9505" s="3">
        <v>212</v>
      </c>
      <c r="AJ9505" s="3" t="s">
        <v>489</v>
      </c>
      <c r="AK9505" s="3">
        <v>1</v>
      </c>
      <c r="AL9505" s="3">
        <v>-30.26</v>
      </c>
    </row>
    <row r="9506" spans="31:38" x14ac:dyDescent="0.25">
      <c r="AE9506" s="3" t="str">
        <f t="shared" si="226"/>
        <v>RAG_538_212_1_202526</v>
      </c>
      <c r="AF9506" s="3">
        <v>202526</v>
      </c>
      <c r="AG9506" s="3" t="s">
        <v>384</v>
      </c>
      <c r="AH9506" s="3">
        <v>538</v>
      </c>
      <c r="AI9506" s="3">
        <v>212</v>
      </c>
      <c r="AJ9506" s="3" t="s">
        <v>489</v>
      </c>
      <c r="AK9506" s="3">
        <v>1</v>
      </c>
      <c r="AL9506" s="3">
        <v>-53.3</v>
      </c>
    </row>
    <row r="9507" spans="31:38" x14ac:dyDescent="0.25">
      <c r="AE9507" s="3" t="str">
        <f t="shared" si="226"/>
        <v>RAG_526_212_1_202526</v>
      </c>
      <c r="AF9507" s="3">
        <v>202526</v>
      </c>
      <c r="AG9507" s="3" t="s">
        <v>384</v>
      </c>
      <c r="AH9507" s="3">
        <v>526</v>
      </c>
      <c r="AI9507" s="3">
        <v>212</v>
      </c>
      <c r="AJ9507" s="3" t="s">
        <v>489</v>
      </c>
      <c r="AK9507" s="3">
        <v>1</v>
      </c>
      <c r="AL9507" s="3">
        <v>-50</v>
      </c>
    </row>
    <row r="9508" spans="31:38" x14ac:dyDescent="0.25">
      <c r="AE9508" s="3" t="str">
        <f t="shared" si="226"/>
        <v>RAG_582_213_1_202425</v>
      </c>
      <c r="AF9508" s="3">
        <v>202425</v>
      </c>
      <c r="AG9508" s="3" t="s">
        <v>384</v>
      </c>
      <c r="AH9508" s="3">
        <v>582</v>
      </c>
      <c r="AI9508" s="3">
        <v>213</v>
      </c>
      <c r="AJ9508" s="3" t="s">
        <v>4091</v>
      </c>
      <c r="AK9508" s="3">
        <v>1</v>
      </c>
      <c r="AL9508" s="3">
        <v>0</v>
      </c>
    </row>
    <row r="9509" spans="31:38" x14ac:dyDescent="0.25">
      <c r="AE9509" s="3" t="str">
        <f t="shared" si="226"/>
        <v>RAG_546_213_1_202425</v>
      </c>
      <c r="AF9509" s="3">
        <v>202425</v>
      </c>
      <c r="AG9509" s="3" t="s">
        <v>384</v>
      </c>
      <c r="AH9509" s="3">
        <v>546</v>
      </c>
      <c r="AI9509" s="3">
        <v>213</v>
      </c>
      <c r="AJ9509" s="3" t="s">
        <v>4091</v>
      </c>
      <c r="AK9509" s="3">
        <v>1</v>
      </c>
      <c r="AL9509" s="3">
        <v>0</v>
      </c>
    </row>
    <row r="9510" spans="31:38" x14ac:dyDescent="0.25">
      <c r="AE9510" s="3" t="str">
        <f t="shared" si="226"/>
        <v>RAG_548_213_1_202425</v>
      </c>
      <c r="AF9510" s="3">
        <v>202425</v>
      </c>
      <c r="AG9510" s="3" t="s">
        <v>384</v>
      </c>
      <c r="AH9510" s="3">
        <v>548</v>
      </c>
      <c r="AI9510" s="3">
        <v>213</v>
      </c>
      <c r="AJ9510" s="3" t="s">
        <v>4091</v>
      </c>
      <c r="AK9510" s="3">
        <v>1</v>
      </c>
      <c r="AL9510" s="3">
        <v>0</v>
      </c>
    </row>
    <row r="9511" spans="31:38" x14ac:dyDescent="0.25">
      <c r="AE9511" s="3" t="str">
        <f t="shared" si="226"/>
        <v>RAG_550_213_1_202425</v>
      </c>
      <c r="AF9511" s="3">
        <v>202425</v>
      </c>
      <c r="AG9511" s="3" t="s">
        <v>384</v>
      </c>
      <c r="AH9511" s="3">
        <v>550</v>
      </c>
      <c r="AI9511" s="3">
        <v>213</v>
      </c>
      <c r="AJ9511" s="3" t="s">
        <v>4091</v>
      </c>
      <c r="AK9511" s="3">
        <v>1</v>
      </c>
      <c r="AL9511" s="3">
        <v>0</v>
      </c>
    </row>
    <row r="9512" spans="31:38" x14ac:dyDescent="0.25">
      <c r="AE9512" s="3" t="str">
        <f t="shared" si="226"/>
        <v>RAG_552_213_1_202425</v>
      </c>
      <c r="AF9512" s="3">
        <v>202425</v>
      </c>
      <c r="AG9512" s="3" t="s">
        <v>384</v>
      </c>
      <c r="AH9512" s="3">
        <v>552</v>
      </c>
      <c r="AI9512" s="3">
        <v>213</v>
      </c>
      <c r="AJ9512" s="3" t="s">
        <v>4091</v>
      </c>
      <c r="AK9512" s="3">
        <v>1</v>
      </c>
      <c r="AL9512" s="3">
        <v>0</v>
      </c>
    </row>
    <row r="9513" spans="31:38" x14ac:dyDescent="0.25">
      <c r="AE9513" s="3" t="str">
        <f t="shared" si="226"/>
        <v>RAG_562_213_1_202425</v>
      </c>
      <c r="AF9513" s="3">
        <v>202425</v>
      </c>
      <c r="AG9513" s="3" t="s">
        <v>384</v>
      </c>
      <c r="AH9513" s="3">
        <v>562</v>
      </c>
      <c r="AI9513" s="3">
        <v>213</v>
      </c>
      <c r="AJ9513" s="3" t="s">
        <v>4091</v>
      </c>
      <c r="AK9513" s="3">
        <v>1</v>
      </c>
      <c r="AL9513" s="3">
        <v>0</v>
      </c>
    </row>
    <row r="9514" spans="31:38" x14ac:dyDescent="0.25">
      <c r="AE9514" s="3" t="str">
        <f t="shared" si="226"/>
        <v>RAG_564_213_1_202425</v>
      </c>
      <c r="AF9514" s="3">
        <v>202425</v>
      </c>
      <c r="AG9514" s="3" t="s">
        <v>384</v>
      </c>
      <c r="AH9514" s="3">
        <v>564</v>
      </c>
      <c r="AI9514" s="3">
        <v>213</v>
      </c>
      <c r="AJ9514" s="3" t="s">
        <v>4091</v>
      </c>
      <c r="AK9514" s="3">
        <v>1</v>
      </c>
      <c r="AL9514" s="3">
        <v>0</v>
      </c>
    </row>
    <row r="9515" spans="31:38" x14ac:dyDescent="0.25">
      <c r="AE9515" s="3" t="str">
        <f t="shared" si="226"/>
        <v>RAG_566_213_1_202425</v>
      </c>
      <c r="AF9515" s="3">
        <v>202425</v>
      </c>
      <c r="AG9515" s="3" t="s">
        <v>384</v>
      </c>
      <c r="AH9515" s="3">
        <v>566</v>
      </c>
      <c r="AI9515" s="3">
        <v>213</v>
      </c>
      <c r="AJ9515" s="3" t="s">
        <v>4091</v>
      </c>
      <c r="AK9515" s="3">
        <v>1</v>
      </c>
      <c r="AL9515" s="3">
        <v>0</v>
      </c>
    </row>
    <row r="9516" spans="31:38" x14ac:dyDescent="0.25">
      <c r="AE9516" s="3" t="str">
        <f t="shared" si="226"/>
        <v>RAG_568_213_1_202425</v>
      </c>
      <c r="AF9516" s="3">
        <v>202425</v>
      </c>
      <c r="AG9516" s="3" t="s">
        <v>384</v>
      </c>
      <c r="AH9516" s="3">
        <v>568</v>
      </c>
      <c r="AI9516" s="3">
        <v>213</v>
      </c>
      <c r="AJ9516" s="3" t="s">
        <v>4091</v>
      </c>
      <c r="AK9516" s="3">
        <v>1</v>
      </c>
      <c r="AL9516" s="3">
        <v>0</v>
      </c>
    </row>
    <row r="9517" spans="31:38" x14ac:dyDescent="0.25">
      <c r="AE9517" s="3" t="str">
        <f t="shared" si="226"/>
        <v>RAG_572_213_1_202425</v>
      </c>
      <c r="AF9517" s="3">
        <v>202425</v>
      </c>
      <c r="AG9517" s="3" t="s">
        <v>384</v>
      </c>
      <c r="AH9517" s="3">
        <v>572</v>
      </c>
      <c r="AI9517" s="3">
        <v>213</v>
      </c>
      <c r="AJ9517" s="3" t="s">
        <v>4091</v>
      </c>
      <c r="AK9517" s="3">
        <v>1</v>
      </c>
      <c r="AL9517" s="3">
        <v>0</v>
      </c>
    </row>
    <row r="9518" spans="31:38" x14ac:dyDescent="0.25">
      <c r="AE9518" s="3" t="str">
        <f t="shared" si="226"/>
        <v>RAG_576_213_1_202425</v>
      </c>
      <c r="AF9518" s="3">
        <v>202425</v>
      </c>
      <c r="AG9518" s="3" t="s">
        <v>384</v>
      </c>
      <c r="AH9518" s="3">
        <v>576</v>
      </c>
      <c r="AI9518" s="3">
        <v>213</v>
      </c>
      <c r="AJ9518" s="3" t="s">
        <v>4091</v>
      </c>
      <c r="AK9518" s="3">
        <v>1</v>
      </c>
      <c r="AL9518" s="3">
        <v>0</v>
      </c>
    </row>
    <row r="9519" spans="31:38" x14ac:dyDescent="0.25">
      <c r="AE9519" s="3" t="str">
        <f t="shared" si="226"/>
        <v>RAG_584_213_1_202425</v>
      </c>
      <c r="AF9519" s="3">
        <v>202425</v>
      </c>
      <c r="AG9519" s="3" t="s">
        <v>384</v>
      </c>
      <c r="AH9519" s="3">
        <v>584</v>
      </c>
      <c r="AI9519" s="3">
        <v>213</v>
      </c>
      <c r="AJ9519" s="3" t="s">
        <v>4091</v>
      </c>
      <c r="AK9519" s="3">
        <v>1</v>
      </c>
      <c r="AL9519" s="3">
        <v>0</v>
      </c>
    </row>
    <row r="9520" spans="31:38" x14ac:dyDescent="0.25">
      <c r="AE9520" s="3" t="str">
        <f t="shared" si="226"/>
        <v>RAG_544_213_1_202425</v>
      </c>
      <c r="AF9520" s="3">
        <v>202425</v>
      </c>
      <c r="AG9520" s="3" t="s">
        <v>384</v>
      </c>
      <c r="AH9520" s="3">
        <v>544</v>
      </c>
      <c r="AI9520" s="3">
        <v>213</v>
      </c>
      <c r="AJ9520" s="3" t="s">
        <v>4091</v>
      </c>
      <c r="AK9520" s="3">
        <v>1</v>
      </c>
      <c r="AL9520" s="3">
        <v>0</v>
      </c>
    </row>
    <row r="9521" spans="31:38" x14ac:dyDescent="0.25">
      <c r="AE9521" s="3" t="str">
        <f t="shared" si="226"/>
        <v>RAG_542_213_1_202425</v>
      </c>
      <c r="AF9521" s="3">
        <v>202425</v>
      </c>
      <c r="AG9521" s="3" t="s">
        <v>384</v>
      </c>
      <c r="AH9521" s="3">
        <v>542</v>
      </c>
      <c r="AI9521" s="3">
        <v>213</v>
      </c>
      <c r="AJ9521" s="3" t="s">
        <v>4091</v>
      </c>
      <c r="AK9521" s="3">
        <v>1</v>
      </c>
      <c r="AL9521" s="3">
        <v>0</v>
      </c>
    </row>
    <row r="9522" spans="31:38" x14ac:dyDescent="0.25">
      <c r="AE9522" s="3" t="str">
        <f t="shared" si="226"/>
        <v>RAG_574_213_1_202425</v>
      </c>
      <c r="AF9522" s="3">
        <v>202425</v>
      </c>
      <c r="AG9522" s="3" t="s">
        <v>384</v>
      </c>
      <c r="AH9522" s="3">
        <v>574</v>
      </c>
      <c r="AI9522" s="3">
        <v>213</v>
      </c>
      <c r="AJ9522" s="3" t="s">
        <v>4091</v>
      </c>
      <c r="AK9522" s="3">
        <v>1</v>
      </c>
      <c r="AL9522" s="3">
        <v>0</v>
      </c>
    </row>
    <row r="9523" spans="31:38" x14ac:dyDescent="0.25">
      <c r="AE9523" s="3" t="str">
        <f t="shared" si="226"/>
        <v>RAG_522_213_1_202425</v>
      </c>
      <c r="AF9523" s="3">
        <v>202425</v>
      </c>
      <c r="AG9523" s="3" t="s">
        <v>384</v>
      </c>
      <c r="AH9523" s="3">
        <v>522</v>
      </c>
      <c r="AI9523" s="3">
        <v>213</v>
      </c>
      <c r="AJ9523" s="3" t="s">
        <v>4091</v>
      </c>
      <c r="AK9523" s="3">
        <v>1</v>
      </c>
      <c r="AL9523" s="3">
        <v>0</v>
      </c>
    </row>
    <row r="9524" spans="31:38" x14ac:dyDescent="0.25">
      <c r="AE9524" s="3" t="str">
        <f t="shared" si="226"/>
        <v>RAG_512_213_1_202425</v>
      </c>
      <c r="AF9524" s="3">
        <v>202425</v>
      </c>
      <c r="AG9524" s="3" t="s">
        <v>384</v>
      </c>
      <c r="AH9524" s="3">
        <v>512</v>
      </c>
      <c r="AI9524" s="3">
        <v>213</v>
      </c>
      <c r="AJ9524" s="3" t="s">
        <v>4091</v>
      </c>
      <c r="AK9524" s="3">
        <v>1</v>
      </c>
      <c r="AL9524" s="3">
        <v>0</v>
      </c>
    </row>
    <row r="9525" spans="31:38" x14ac:dyDescent="0.25">
      <c r="AE9525" s="3" t="str">
        <f t="shared" si="226"/>
        <v>RAG_545_213_1_202425</v>
      </c>
      <c r="AF9525" s="3">
        <v>202425</v>
      </c>
      <c r="AG9525" s="3" t="s">
        <v>384</v>
      </c>
      <c r="AH9525" s="3">
        <v>545</v>
      </c>
      <c r="AI9525" s="3">
        <v>213</v>
      </c>
      <c r="AJ9525" s="3" t="s">
        <v>4091</v>
      </c>
      <c r="AK9525" s="3">
        <v>1</v>
      </c>
      <c r="AL9525" s="3">
        <v>0</v>
      </c>
    </row>
    <row r="9526" spans="31:38" x14ac:dyDescent="0.25">
      <c r="AE9526" s="3" t="str">
        <f t="shared" si="226"/>
        <v>RAG_586_213_1_202425</v>
      </c>
      <c r="AF9526" s="3">
        <v>202425</v>
      </c>
      <c r="AG9526" s="3" t="s">
        <v>384</v>
      </c>
      <c r="AH9526" s="3">
        <v>586</v>
      </c>
      <c r="AI9526" s="3">
        <v>213</v>
      </c>
      <c r="AJ9526" s="3" t="s">
        <v>4091</v>
      </c>
      <c r="AK9526" s="3">
        <v>1</v>
      </c>
      <c r="AL9526" s="3">
        <v>0</v>
      </c>
    </row>
    <row r="9527" spans="31:38" x14ac:dyDescent="0.25">
      <c r="AE9527" s="3" t="str">
        <f t="shared" si="226"/>
        <v>RAG_516_213_1_202425</v>
      </c>
      <c r="AF9527" s="3">
        <v>202425</v>
      </c>
      <c r="AG9527" s="3" t="s">
        <v>384</v>
      </c>
      <c r="AH9527" s="3">
        <v>516</v>
      </c>
      <c r="AI9527" s="3">
        <v>213</v>
      </c>
      <c r="AJ9527" s="3" t="s">
        <v>4091</v>
      </c>
      <c r="AK9527" s="3">
        <v>1</v>
      </c>
      <c r="AL9527" s="3">
        <v>-40</v>
      </c>
    </row>
    <row r="9528" spans="31:38" x14ac:dyDescent="0.25">
      <c r="AE9528" s="3" t="str">
        <f t="shared" si="226"/>
        <v>RAG_520_213_1_202425</v>
      </c>
      <c r="AF9528" s="3">
        <v>202425</v>
      </c>
      <c r="AG9528" s="3" t="s">
        <v>384</v>
      </c>
      <c r="AH9528" s="3">
        <v>520</v>
      </c>
      <c r="AI9528" s="3">
        <v>213</v>
      </c>
      <c r="AJ9528" s="3" t="s">
        <v>4091</v>
      </c>
      <c r="AK9528" s="3">
        <v>1</v>
      </c>
      <c r="AL9528" s="3">
        <v>0</v>
      </c>
    </row>
    <row r="9529" spans="31:38" x14ac:dyDescent="0.25">
      <c r="AE9529" s="3" t="str">
        <f t="shared" si="226"/>
        <v>RAG_514_213_1_202425</v>
      </c>
      <c r="AF9529" s="3">
        <v>202425</v>
      </c>
      <c r="AG9529" s="3" t="s">
        <v>384</v>
      </c>
      <c r="AH9529" s="3">
        <v>514</v>
      </c>
      <c r="AI9529" s="3">
        <v>213</v>
      </c>
      <c r="AJ9529" s="3" t="s">
        <v>4091</v>
      </c>
      <c r="AK9529" s="3">
        <v>1</v>
      </c>
      <c r="AL9529" s="3">
        <v>0</v>
      </c>
    </row>
    <row r="9530" spans="31:38" x14ac:dyDescent="0.25">
      <c r="AE9530" s="3" t="str">
        <f t="shared" si="226"/>
        <v>RAG_524_213_1_202425</v>
      </c>
      <c r="AF9530" s="3">
        <v>202425</v>
      </c>
      <c r="AG9530" s="3" t="s">
        <v>384</v>
      </c>
      <c r="AH9530" s="3">
        <v>524</v>
      </c>
      <c r="AI9530" s="3">
        <v>213</v>
      </c>
      <c r="AJ9530" s="3" t="s">
        <v>4091</v>
      </c>
      <c r="AK9530" s="3">
        <v>1</v>
      </c>
      <c r="AL9530" s="3">
        <v>0</v>
      </c>
    </row>
    <row r="9531" spans="31:38" x14ac:dyDescent="0.25">
      <c r="AE9531" s="3" t="str">
        <f t="shared" si="226"/>
        <v>RAG_526_213_1_202425</v>
      </c>
      <c r="AF9531" s="3">
        <v>202425</v>
      </c>
      <c r="AG9531" s="3" t="s">
        <v>384</v>
      </c>
      <c r="AH9531" s="3">
        <v>526</v>
      </c>
      <c r="AI9531" s="3">
        <v>213</v>
      </c>
      <c r="AJ9531" s="3" t="s">
        <v>4091</v>
      </c>
      <c r="AK9531" s="3">
        <v>1</v>
      </c>
      <c r="AL9531" s="3">
        <v>0</v>
      </c>
    </row>
    <row r="9532" spans="31:38" x14ac:dyDescent="0.25">
      <c r="AE9532" s="3" t="str">
        <f t="shared" si="226"/>
        <v>RAG_528_213_1_202425</v>
      </c>
      <c r="AF9532" s="3">
        <v>202425</v>
      </c>
      <c r="AG9532" s="3" t="s">
        <v>384</v>
      </c>
      <c r="AH9532" s="3">
        <v>528</v>
      </c>
      <c r="AI9532" s="3">
        <v>213</v>
      </c>
      <c r="AJ9532" s="3" t="s">
        <v>4091</v>
      </c>
      <c r="AK9532" s="3">
        <v>1</v>
      </c>
      <c r="AL9532" s="3">
        <v>0</v>
      </c>
    </row>
    <row r="9533" spans="31:38" x14ac:dyDescent="0.25">
      <c r="AE9533" s="3" t="str">
        <f t="shared" si="226"/>
        <v>RAG_530_213_1_202425</v>
      </c>
      <c r="AF9533" s="3">
        <v>202425</v>
      </c>
      <c r="AG9533" s="3" t="s">
        <v>384</v>
      </c>
      <c r="AH9533" s="3">
        <v>530</v>
      </c>
      <c r="AI9533" s="3">
        <v>213</v>
      </c>
      <c r="AJ9533" s="3" t="s">
        <v>4091</v>
      </c>
      <c r="AK9533" s="3">
        <v>1</v>
      </c>
      <c r="AL9533" s="3">
        <v>0</v>
      </c>
    </row>
    <row r="9534" spans="31:38" x14ac:dyDescent="0.25">
      <c r="AE9534" s="3" t="str">
        <f t="shared" si="226"/>
        <v>RAG_532_213_1_202425</v>
      </c>
      <c r="AF9534" s="3">
        <v>202425</v>
      </c>
      <c r="AG9534" s="3" t="s">
        <v>384</v>
      </c>
      <c r="AH9534" s="3">
        <v>532</v>
      </c>
      <c r="AI9534" s="3">
        <v>213</v>
      </c>
      <c r="AJ9534" s="3" t="s">
        <v>4091</v>
      </c>
      <c r="AK9534" s="3">
        <v>1</v>
      </c>
      <c r="AL9534" s="3">
        <v>-1833.326</v>
      </c>
    </row>
    <row r="9535" spans="31:38" x14ac:dyDescent="0.25">
      <c r="AE9535" s="3" t="str">
        <f t="shared" si="226"/>
        <v>RAG_534_213_1_202425</v>
      </c>
      <c r="AF9535" s="3">
        <v>202425</v>
      </c>
      <c r="AG9535" s="3" t="s">
        <v>384</v>
      </c>
      <c r="AH9535" s="3">
        <v>534</v>
      </c>
      <c r="AI9535" s="3">
        <v>213</v>
      </c>
      <c r="AJ9535" s="3" t="s">
        <v>4091</v>
      </c>
      <c r="AK9535" s="3">
        <v>1</v>
      </c>
      <c r="AL9535" s="3">
        <v>0</v>
      </c>
    </row>
    <row r="9536" spans="31:38" x14ac:dyDescent="0.25">
      <c r="AE9536" s="3" t="str">
        <f t="shared" si="226"/>
        <v>RAG_536_213_1_202425</v>
      </c>
      <c r="AF9536" s="3">
        <v>202425</v>
      </c>
      <c r="AG9536" s="3" t="s">
        <v>384</v>
      </c>
      <c r="AH9536" s="3">
        <v>536</v>
      </c>
      <c r="AI9536" s="3">
        <v>213</v>
      </c>
      <c r="AJ9536" s="3" t="s">
        <v>4091</v>
      </c>
      <c r="AK9536" s="3">
        <v>1</v>
      </c>
      <c r="AL9536" s="3">
        <v>0</v>
      </c>
    </row>
    <row r="9537" spans="31:38" x14ac:dyDescent="0.25">
      <c r="AE9537" s="3" t="str">
        <f t="shared" si="226"/>
        <v>RAG_538_213_1_202425</v>
      </c>
      <c r="AF9537" s="3">
        <v>202425</v>
      </c>
      <c r="AG9537" s="3" t="s">
        <v>384</v>
      </c>
      <c r="AH9537" s="3">
        <v>538</v>
      </c>
      <c r="AI9537" s="3">
        <v>213</v>
      </c>
      <c r="AJ9537" s="3" t="s">
        <v>4091</v>
      </c>
      <c r="AK9537" s="3">
        <v>1</v>
      </c>
      <c r="AL9537" s="3">
        <v>0</v>
      </c>
    </row>
    <row r="9538" spans="31:38" x14ac:dyDescent="0.25">
      <c r="AE9538" s="3" t="str">
        <f t="shared" si="226"/>
        <v>RAG_540_213_1_202425</v>
      </c>
      <c r="AF9538" s="3">
        <v>202425</v>
      </c>
      <c r="AG9538" s="3" t="s">
        <v>384</v>
      </c>
      <c r="AH9538" s="3">
        <v>540</v>
      </c>
      <c r="AI9538" s="3">
        <v>213</v>
      </c>
      <c r="AJ9538" s="3" t="s">
        <v>4091</v>
      </c>
      <c r="AK9538" s="3">
        <v>1</v>
      </c>
      <c r="AL9538" s="3">
        <v>0</v>
      </c>
    </row>
    <row r="9539" spans="31:38" x14ac:dyDescent="0.25">
      <c r="AE9539" s="3" t="str">
        <f t="shared" si="226"/>
        <v>RAG_518_213_1_202425</v>
      </c>
      <c r="AF9539" s="3">
        <v>202425</v>
      </c>
      <c r="AG9539" s="3" t="s">
        <v>384</v>
      </c>
      <c r="AH9539" s="3">
        <v>518</v>
      </c>
      <c r="AI9539" s="3">
        <v>213</v>
      </c>
      <c r="AJ9539" s="3" t="s">
        <v>4091</v>
      </c>
      <c r="AK9539" s="3">
        <v>1</v>
      </c>
      <c r="AL9539" s="3">
        <v>0</v>
      </c>
    </row>
    <row r="9540" spans="31:38" x14ac:dyDescent="0.25">
      <c r="AE9540" s="3" t="str">
        <f t="shared" ref="AE9540:AE9603" si="227">AG9540&amp;"_"&amp;AH9540&amp;"_"&amp;AI9540&amp;"_"&amp;AK9540&amp;"_"&amp;AF9540</f>
        <v>RAG_562_213_1_202526</v>
      </c>
      <c r="AF9540" s="3">
        <v>202526</v>
      </c>
      <c r="AG9540" s="3" t="s">
        <v>384</v>
      </c>
      <c r="AH9540" s="3">
        <v>562</v>
      </c>
      <c r="AI9540" s="3">
        <v>213</v>
      </c>
      <c r="AJ9540" s="3" t="s">
        <v>4091</v>
      </c>
      <c r="AK9540" s="3">
        <v>1</v>
      </c>
      <c r="AL9540" s="3">
        <v>0</v>
      </c>
    </row>
    <row r="9541" spans="31:38" x14ac:dyDescent="0.25">
      <c r="AE9541" s="3" t="str">
        <f t="shared" si="227"/>
        <v>RAG_552_213_1_202526</v>
      </c>
      <c r="AF9541" s="3">
        <v>202526</v>
      </c>
      <c r="AG9541" s="3" t="s">
        <v>384</v>
      </c>
      <c r="AH9541" s="3">
        <v>552</v>
      </c>
      <c r="AI9541" s="3">
        <v>213</v>
      </c>
      <c r="AJ9541" s="3" t="s">
        <v>4091</v>
      </c>
      <c r="AK9541" s="3">
        <v>1</v>
      </c>
      <c r="AL9541" s="3">
        <v>0</v>
      </c>
    </row>
    <row r="9542" spans="31:38" x14ac:dyDescent="0.25">
      <c r="AE9542" s="3" t="str">
        <f t="shared" si="227"/>
        <v>RAG_550_213_1_202526</v>
      </c>
      <c r="AF9542" s="3">
        <v>202526</v>
      </c>
      <c r="AG9542" s="3" t="s">
        <v>384</v>
      </c>
      <c r="AH9542" s="3">
        <v>550</v>
      </c>
      <c r="AI9542" s="3">
        <v>213</v>
      </c>
      <c r="AJ9542" s="3" t="s">
        <v>4091</v>
      </c>
      <c r="AK9542" s="3">
        <v>1</v>
      </c>
      <c r="AL9542" s="3">
        <v>0</v>
      </c>
    </row>
    <row r="9543" spans="31:38" x14ac:dyDescent="0.25">
      <c r="AE9543" s="3" t="str">
        <f t="shared" si="227"/>
        <v>RAG_548_213_1_202526</v>
      </c>
      <c r="AF9543" s="3">
        <v>202526</v>
      </c>
      <c r="AG9543" s="3" t="s">
        <v>384</v>
      </c>
      <c r="AH9543" s="3">
        <v>548</v>
      </c>
      <c r="AI9543" s="3">
        <v>213</v>
      </c>
      <c r="AJ9543" s="3" t="s">
        <v>4091</v>
      </c>
      <c r="AK9543" s="3">
        <v>1</v>
      </c>
      <c r="AL9543" s="3">
        <v>0</v>
      </c>
    </row>
    <row r="9544" spans="31:38" x14ac:dyDescent="0.25">
      <c r="AE9544" s="3" t="str">
        <f t="shared" si="227"/>
        <v>RAG_564_213_1_202526</v>
      </c>
      <c r="AF9544" s="3">
        <v>202526</v>
      </c>
      <c r="AG9544" s="3" t="s">
        <v>384</v>
      </c>
      <c r="AH9544" s="3">
        <v>564</v>
      </c>
      <c r="AI9544" s="3">
        <v>213</v>
      </c>
      <c r="AJ9544" s="3" t="s">
        <v>4091</v>
      </c>
      <c r="AK9544" s="3">
        <v>1</v>
      </c>
      <c r="AL9544" s="3">
        <v>0</v>
      </c>
    </row>
    <row r="9545" spans="31:38" x14ac:dyDescent="0.25">
      <c r="AE9545" s="3" t="str">
        <f t="shared" si="227"/>
        <v>RAG_545_213_1_202526</v>
      </c>
      <c r="AF9545" s="3">
        <v>202526</v>
      </c>
      <c r="AG9545" s="3" t="s">
        <v>384</v>
      </c>
      <c r="AH9545" s="3">
        <v>545</v>
      </c>
      <c r="AI9545" s="3">
        <v>213</v>
      </c>
      <c r="AJ9545" s="3" t="s">
        <v>4091</v>
      </c>
      <c r="AK9545" s="3">
        <v>1</v>
      </c>
      <c r="AL9545" s="3">
        <v>0</v>
      </c>
    </row>
    <row r="9546" spans="31:38" x14ac:dyDescent="0.25">
      <c r="AE9546" s="3" t="str">
        <f t="shared" si="227"/>
        <v>RAG_576_213_1_202526</v>
      </c>
      <c r="AF9546" s="3">
        <v>202526</v>
      </c>
      <c r="AG9546" s="3" t="s">
        <v>384</v>
      </c>
      <c r="AH9546" s="3">
        <v>576</v>
      </c>
      <c r="AI9546" s="3">
        <v>213</v>
      </c>
      <c r="AJ9546" s="3" t="s">
        <v>4091</v>
      </c>
      <c r="AK9546" s="3">
        <v>1</v>
      </c>
      <c r="AL9546" s="3">
        <v>0</v>
      </c>
    </row>
    <row r="9547" spans="31:38" x14ac:dyDescent="0.25">
      <c r="AE9547" s="3" t="str">
        <f t="shared" si="227"/>
        <v>RAG_546_213_1_202526</v>
      </c>
      <c r="AF9547" s="3">
        <v>202526</v>
      </c>
      <c r="AG9547" s="3" t="s">
        <v>384</v>
      </c>
      <c r="AH9547" s="3">
        <v>546</v>
      </c>
      <c r="AI9547" s="3">
        <v>213</v>
      </c>
      <c r="AJ9547" s="3" t="s">
        <v>4091</v>
      </c>
      <c r="AK9547" s="3">
        <v>1</v>
      </c>
      <c r="AL9547" s="3">
        <v>0</v>
      </c>
    </row>
    <row r="9548" spans="31:38" x14ac:dyDescent="0.25">
      <c r="AE9548" s="3" t="str">
        <f t="shared" si="227"/>
        <v>RAG_566_213_1_202526</v>
      </c>
      <c r="AF9548" s="3">
        <v>202526</v>
      </c>
      <c r="AG9548" s="3" t="s">
        <v>384</v>
      </c>
      <c r="AH9548" s="3">
        <v>566</v>
      </c>
      <c r="AI9548" s="3">
        <v>213</v>
      </c>
      <c r="AJ9548" s="3" t="s">
        <v>4091</v>
      </c>
      <c r="AK9548" s="3">
        <v>1</v>
      </c>
      <c r="AL9548" s="3">
        <v>0</v>
      </c>
    </row>
    <row r="9549" spans="31:38" x14ac:dyDescent="0.25">
      <c r="AE9549" s="3" t="str">
        <f t="shared" si="227"/>
        <v>RAG_568_213_1_202526</v>
      </c>
      <c r="AF9549" s="3">
        <v>202526</v>
      </c>
      <c r="AG9549" s="3" t="s">
        <v>384</v>
      </c>
      <c r="AH9549" s="3">
        <v>568</v>
      </c>
      <c r="AI9549" s="3">
        <v>213</v>
      </c>
      <c r="AJ9549" s="3" t="s">
        <v>4091</v>
      </c>
      <c r="AK9549" s="3">
        <v>1</v>
      </c>
      <c r="AL9549" s="3">
        <v>0</v>
      </c>
    </row>
    <row r="9550" spans="31:38" x14ac:dyDescent="0.25">
      <c r="AE9550" s="3" t="str">
        <f t="shared" si="227"/>
        <v>RAG_584_213_1_202526</v>
      </c>
      <c r="AF9550" s="3">
        <v>202526</v>
      </c>
      <c r="AG9550" s="3" t="s">
        <v>384</v>
      </c>
      <c r="AH9550" s="3">
        <v>584</v>
      </c>
      <c r="AI9550" s="3">
        <v>213</v>
      </c>
      <c r="AJ9550" s="3" t="s">
        <v>4091</v>
      </c>
      <c r="AK9550" s="3">
        <v>1</v>
      </c>
      <c r="AL9550" s="3">
        <v>0</v>
      </c>
    </row>
    <row r="9551" spans="31:38" x14ac:dyDescent="0.25">
      <c r="AE9551" s="3" t="str">
        <f t="shared" si="227"/>
        <v>RAG_574_213_1_202526</v>
      </c>
      <c r="AF9551" s="3">
        <v>202526</v>
      </c>
      <c r="AG9551" s="3" t="s">
        <v>384</v>
      </c>
      <c r="AH9551" s="3">
        <v>574</v>
      </c>
      <c r="AI9551" s="3">
        <v>213</v>
      </c>
      <c r="AJ9551" s="3" t="s">
        <v>4091</v>
      </c>
      <c r="AK9551" s="3">
        <v>1</v>
      </c>
      <c r="AL9551" s="3">
        <v>0</v>
      </c>
    </row>
    <row r="9552" spans="31:38" x14ac:dyDescent="0.25">
      <c r="AE9552" s="3" t="str">
        <f t="shared" si="227"/>
        <v>RAG_582_213_1_202526</v>
      </c>
      <c r="AF9552" s="3">
        <v>202526</v>
      </c>
      <c r="AG9552" s="3" t="s">
        <v>384</v>
      </c>
      <c r="AH9552" s="3">
        <v>582</v>
      </c>
      <c r="AI9552" s="3">
        <v>213</v>
      </c>
      <c r="AJ9552" s="3" t="s">
        <v>4091</v>
      </c>
      <c r="AK9552" s="3">
        <v>1</v>
      </c>
      <c r="AL9552" s="3">
        <v>0</v>
      </c>
    </row>
    <row r="9553" spans="31:38" x14ac:dyDescent="0.25">
      <c r="AE9553" s="3" t="str">
        <f t="shared" si="227"/>
        <v>RAG_586_213_1_202526</v>
      </c>
      <c r="AF9553" s="3">
        <v>202526</v>
      </c>
      <c r="AG9553" s="3" t="s">
        <v>384</v>
      </c>
      <c r="AH9553" s="3">
        <v>586</v>
      </c>
      <c r="AI9553" s="3">
        <v>213</v>
      </c>
      <c r="AJ9553" s="3" t="s">
        <v>4091</v>
      </c>
      <c r="AK9553" s="3">
        <v>1</v>
      </c>
      <c r="AL9553" s="3">
        <v>0</v>
      </c>
    </row>
    <row r="9554" spans="31:38" x14ac:dyDescent="0.25">
      <c r="AE9554" s="3" t="str">
        <f t="shared" si="227"/>
        <v>RAG_544_213_1_202526</v>
      </c>
      <c r="AF9554" s="3">
        <v>202526</v>
      </c>
      <c r="AG9554" s="3" t="s">
        <v>384</v>
      </c>
      <c r="AH9554" s="3">
        <v>544</v>
      </c>
      <c r="AI9554" s="3">
        <v>213</v>
      </c>
      <c r="AJ9554" s="3" t="s">
        <v>4091</v>
      </c>
      <c r="AK9554" s="3">
        <v>1</v>
      </c>
      <c r="AL9554" s="3">
        <v>0</v>
      </c>
    </row>
    <row r="9555" spans="31:38" x14ac:dyDescent="0.25">
      <c r="AE9555" s="3" t="str">
        <f t="shared" si="227"/>
        <v>RAG_572_213_1_202526</v>
      </c>
      <c r="AF9555" s="3">
        <v>202526</v>
      </c>
      <c r="AG9555" s="3" t="s">
        <v>384</v>
      </c>
      <c r="AH9555" s="3">
        <v>572</v>
      </c>
      <c r="AI9555" s="3">
        <v>213</v>
      </c>
      <c r="AJ9555" s="3" t="s">
        <v>4091</v>
      </c>
      <c r="AK9555" s="3">
        <v>1</v>
      </c>
      <c r="AL9555" s="3">
        <v>0</v>
      </c>
    </row>
    <row r="9556" spans="31:38" x14ac:dyDescent="0.25">
      <c r="AE9556" s="3" t="str">
        <f t="shared" si="227"/>
        <v>RAG_520_213_1_202526</v>
      </c>
      <c r="AF9556" s="3">
        <v>202526</v>
      </c>
      <c r="AG9556" s="3" t="s">
        <v>384</v>
      </c>
      <c r="AH9556" s="3">
        <v>520</v>
      </c>
      <c r="AI9556" s="3">
        <v>213</v>
      </c>
      <c r="AJ9556" s="3" t="s">
        <v>4091</v>
      </c>
      <c r="AK9556" s="3">
        <v>1</v>
      </c>
      <c r="AL9556" s="3">
        <v>0</v>
      </c>
    </row>
    <row r="9557" spans="31:38" x14ac:dyDescent="0.25">
      <c r="AE9557" s="3" t="str">
        <f t="shared" si="227"/>
        <v>RAG_514_213_1_202526</v>
      </c>
      <c r="AF9557" s="3">
        <v>202526</v>
      </c>
      <c r="AG9557" s="3" t="s">
        <v>384</v>
      </c>
      <c r="AH9557" s="3">
        <v>514</v>
      </c>
      <c r="AI9557" s="3">
        <v>213</v>
      </c>
      <c r="AJ9557" s="3" t="s">
        <v>4091</v>
      </c>
      <c r="AK9557" s="3">
        <v>1</v>
      </c>
      <c r="AL9557" s="3">
        <v>0</v>
      </c>
    </row>
    <row r="9558" spans="31:38" x14ac:dyDescent="0.25">
      <c r="AE9558" s="3" t="str">
        <f t="shared" si="227"/>
        <v>RAG_542_213_1_202526</v>
      </c>
      <c r="AF9558" s="3">
        <v>202526</v>
      </c>
      <c r="AG9558" s="3" t="s">
        <v>384</v>
      </c>
      <c r="AH9558" s="3">
        <v>542</v>
      </c>
      <c r="AI9558" s="3">
        <v>213</v>
      </c>
      <c r="AJ9558" s="3" t="s">
        <v>4091</v>
      </c>
      <c r="AK9558" s="3">
        <v>1</v>
      </c>
      <c r="AL9558" s="3">
        <v>0</v>
      </c>
    </row>
    <row r="9559" spans="31:38" x14ac:dyDescent="0.25">
      <c r="AE9559" s="3" t="str">
        <f t="shared" si="227"/>
        <v>RAG_512_213_1_202526</v>
      </c>
      <c r="AF9559" s="3">
        <v>202526</v>
      </c>
      <c r="AG9559" s="3" t="s">
        <v>384</v>
      </c>
      <c r="AH9559" s="3">
        <v>512</v>
      </c>
      <c r="AI9559" s="3">
        <v>213</v>
      </c>
      <c r="AJ9559" s="3" t="s">
        <v>4091</v>
      </c>
      <c r="AK9559" s="3">
        <v>1</v>
      </c>
      <c r="AL9559" s="3">
        <v>0</v>
      </c>
    </row>
    <row r="9560" spans="31:38" x14ac:dyDescent="0.25">
      <c r="AE9560" s="3" t="str">
        <f t="shared" si="227"/>
        <v>RAG_518_213_1_202526</v>
      </c>
      <c r="AF9560" s="3">
        <v>202526</v>
      </c>
      <c r="AG9560" s="3" t="s">
        <v>384</v>
      </c>
      <c r="AH9560" s="3">
        <v>518</v>
      </c>
      <c r="AI9560" s="3">
        <v>213</v>
      </c>
      <c r="AJ9560" s="3" t="s">
        <v>4091</v>
      </c>
      <c r="AK9560" s="3">
        <v>1</v>
      </c>
      <c r="AL9560" s="3">
        <v>0</v>
      </c>
    </row>
    <row r="9561" spans="31:38" x14ac:dyDescent="0.25">
      <c r="AE9561" s="3" t="str">
        <f t="shared" si="227"/>
        <v>RAG_522_213_1_202526</v>
      </c>
      <c r="AF9561" s="3">
        <v>202526</v>
      </c>
      <c r="AG9561" s="3" t="s">
        <v>384</v>
      </c>
      <c r="AH9561" s="3">
        <v>522</v>
      </c>
      <c r="AI9561" s="3">
        <v>213</v>
      </c>
      <c r="AJ9561" s="3" t="s">
        <v>4091</v>
      </c>
      <c r="AK9561" s="3">
        <v>1</v>
      </c>
      <c r="AL9561" s="3">
        <v>0</v>
      </c>
    </row>
    <row r="9562" spans="31:38" x14ac:dyDescent="0.25">
      <c r="AE9562" s="3" t="str">
        <f t="shared" si="227"/>
        <v>RAG_524_213_1_202526</v>
      </c>
      <c r="AF9562" s="3">
        <v>202526</v>
      </c>
      <c r="AG9562" s="3" t="s">
        <v>384</v>
      </c>
      <c r="AH9562" s="3">
        <v>524</v>
      </c>
      <c r="AI9562" s="3">
        <v>213</v>
      </c>
      <c r="AJ9562" s="3" t="s">
        <v>4091</v>
      </c>
      <c r="AK9562" s="3">
        <v>1</v>
      </c>
      <c r="AL9562" s="3">
        <v>0</v>
      </c>
    </row>
    <row r="9563" spans="31:38" x14ac:dyDescent="0.25">
      <c r="AE9563" s="3" t="str">
        <f t="shared" si="227"/>
        <v>RAG_526_213_1_202526</v>
      </c>
      <c r="AF9563" s="3">
        <v>202526</v>
      </c>
      <c r="AG9563" s="3" t="s">
        <v>384</v>
      </c>
      <c r="AH9563" s="3">
        <v>526</v>
      </c>
      <c r="AI9563" s="3">
        <v>213</v>
      </c>
      <c r="AJ9563" s="3" t="s">
        <v>4091</v>
      </c>
      <c r="AK9563" s="3">
        <v>1</v>
      </c>
      <c r="AL9563" s="3">
        <v>0</v>
      </c>
    </row>
    <row r="9564" spans="31:38" x14ac:dyDescent="0.25">
      <c r="AE9564" s="3" t="str">
        <f t="shared" si="227"/>
        <v>RAG_538_213_1_202526</v>
      </c>
      <c r="AF9564" s="3">
        <v>202526</v>
      </c>
      <c r="AG9564" s="3" t="s">
        <v>384</v>
      </c>
      <c r="AH9564" s="3">
        <v>538</v>
      </c>
      <c r="AI9564" s="3">
        <v>213</v>
      </c>
      <c r="AJ9564" s="3" t="s">
        <v>4091</v>
      </c>
      <c r="AK9564" s="3">
        <v>1</v>
      </c>
      <c r="AL9564" s="3">
        <v>0</v>
      </c>
    </row>
    <row r="9565" spans="31:38" x14ac:dyDescent="0.25">
      <c r="AE9565" s="3" t="str">
        <f t="shared" si="227"/>
        <v>RAG_516_213_1_202526</v>
      </c>
      <c r="AF9565" s="3">
        <v>202526</v>
      </c>
      <c r="AG9565" s="3" t="s">
        <v>384</v>
      </c>
      <c r="AH9565" s="3">
        <v>516</v>
      </c>
      <c r="AI9565" s="3">
        <v>213</v>
      </c>
      <c r="AJ9565" s="3" t="s">
        <v>4091</v>
      </c>
      <c r="AK9565" s="3">
        <v>1</v>
      </c>
      <c r="AL9565" s="3">
        <v>0</v>
      </c>
    </row>
    <row r="9566" spans="31:38" x14ac:dyDescent="0.25">
      <c r="AE9566" s="3" t="str">
        <f t="shared" si="227"/>
        <v>RAG_540_213_1_202526</v>
      </c>
      <c r="AF9566" s="3">
        <v>202526</v>
      </c>
      <c r="AG9566" s="3" t="s">
        <v>384</v>
      </c>
      <c r="AH9566" s="3">
        <v>540</v>
      </c>
      <c r="AI9566" s="3">
        <v>213</v>
      </c>
      <c r="AJ9566" s="3" t="s">
        <v>4091</v>
      </c>
      <c r="AK9566" s="3">
        <v>1</v>
      </c>
      <c r="AL9566" s="3">
        <v>-2334.2890000000002</v>
      </c>
    </row>
    <row r="9567" spans="31:38" x14ac:dyDescent="0.25">
      <c r="AE9567" s="3" t="str">
        <f t="shared" si="227"/>
        <v>RAG_528_213_1_202526</v>
      </c>
      <c r="AF9567" s="3">
        <v>202526</v>
      </c>
      <c r="AG9567" s="3" t="s">
        <v>384</v>
      </c>
      <c r="AH9567" s="3">
        <v>528</v>
      </c>
      <c r="AI9567" s="3">
        <v>213</v>
      </c>
      <c r="AJ9567" s="3" t="s">
        <v>4091</v>
      </c>
      <c r="AK9567" s="3">
        <v>1</v>
      </c>
      <c r="AL9567" s="3">
        <v>0</v>
      </c>
    </row>
    <row r="9568" spans="31:38" x14ac:dyDescent="0.25">
      <c r="AE9568" s="3" t="str">
        <f t="shared" si="227"/>
        <v>RAG_536_213_1_202526</v>
      </c>
      <c r="AF9568" s="3">
        <v>202526</v>
      </c>
      <c r="AG9568" s="3" t="s">
        <v>384</v>
      </c>
      <c r="AH9568" s="3">
        <v>536</v>
      </c>
      <c r="AI9568" s="3">
        <v>213</v>
      </c>
      <c r="AJ9568" s="3" t="s">
        <v>4091</v>
      </c>
      <c r="AK9568" s="3">
        <v>1</v>
      </c>
      <c r="AL9568" s="3">
        <v>0</v>
      </c>
    </row>
    <row r="9569" spans="31:38" x14ac:dyDescent="0.25">
      <c r="AE9569" s="3" t="str">
        <f t="shared" si="227"/>
        <v>RAG_534_213_1_202526</v>
      </c>
      <c r="AF9569" s="3">
        <v>202526</v>
      </c>
      <c r="AG9569" s="3" t="s">
        <v>384</v>
      </c>
      <c r="AH9569" s="3">
        <v>534</v>
      </c>
      <c r="AI9569" s="3">
        <v>213</v>
      </c>
      <c r="AJ9569" s="3" t="s">
        <v>4091</v>
      </c>
      <c r="AK9569" s="3">
        <v>1</v>
      </c>
      <c r="AL9569" s="3">
        <v>0</v>
      </c>
    </row>
    <row r="9570" spans="31:38" x14ac:dyDescent="0.25">
      <c r="AE9570" s="3" t="str">
        <f t="shared" si="227"/>
        <v>RAG_532_213_1_202526</v>
      </c>
      <c r="AF9570" s="3">
        <v>202526</v>
      </c>
      <c r="AG9570" s="3" t="s">
        <v>384</v>
      </c>
      <c r="AH9570" s="3">
        <v>532</v>
      </c>
      <c r="AI9570" s="3">
        <v>213</v>
      </c>
      <c r="AJ9570" s="3" t="s">
        <v>4091</v>
      </c>
      <c r="AK9570" s="3">
        <v>1</v>
      </c>
      <c r="AL9570" s="3">
        <v>-1833.326</v>
      </c>
    </row>
    <row r="9571" spans="31:38" x14ac:dyDescent="0.25">
      <c r="AE9571" s="3" t="str">
        <f t="shared" si="227"/>
        <v>RAG_530_213_1_202526</v>
      </c>
      <c r="AF9571" s="3">
        <v>202526</v>
      </c>
      <c r="AG9571" s="3" t="s">
        <v>384</v>
      </c>
      <c r="AH9571" s="3">
        <v>530</v>
      </c>
      <c r="AI9571" s="3">
        <v>213</v>
      </c>
      <c r="AJ9571" s="3" t="s">
        <v>4091</v>
      </c>
      <c r="AK9571" s="3">
        <v>1</v>
      </c>
      <c r="AL9571" s="3">
        <v>0</v>
      </c>
    </row>
    <row r="9572" spans="31:38" x14ac:dyDescent="0.25">
      <c r="AE9572" s="3" t="str">
        <f t="shared" si="227"/>
        <v>RAG_564_298_1_202425</v>
      </c>
      <c r="AF9572" s="3">
        <v>202425</v>
      </c>
      <c r="AG9572" s="3" t="s">
        <v>384</v>
      </c>
      <c r="AH9572" s="3">
        <v>564</v>
      </c>
      <c r="AI9572" s="3">
        <v>298</v>
      </c>
      <c r="AJ9572" s="3" t="s">
        <v>450</v>
      </c>
      <c r="AK9572" s="3">
        <v>1</v>
      </c>
      <c r="AL9572" s="3">
        <v>0</v>
      </c>
    </row>
    <row r="9573" spans="31:38" x14ac:dyDescent="0.25">
      <c r="AE9573" s="3" t="str">
        <f t="shared" si="227"/>
        <v>RAG_546_298_1_202425</v>
      </c>
      <c r="AF9573" s="3">
        <v>202425</v>
      </c>
      <c r="AG9573" s="3" t="s">
        <v>384</v>
      </c>
      <c r="AH9573" s="3">
        <v>546</v>
      </c>
      <c r="AI9573" s="3">
        <v>298</v>
      </c>
      <c r="AJ9573" s="3" t="s">
        <v>450</v>
      </c>
      <c r="AK9573" s="3">
        <v>1</v>
      </c>
      <c r="AL9573" s="3">
        <v>-87</v>
      </c>
    </row>
    <row r="9574" spans="31:38" x14ac:dyDescent="0.25">
      <c r="AE9574" s="3" t="str">
        <f t="shared" si="227"/>
        <v>RAG_545_298_1_202425</v>
      </c>
      <c r="AF9574" s="3">
        <v>202425</v>
      </c>
      <c r="AG9574" s="3" t="s">
        <v>384</v>
      </c>
      <c r="AH9574" s="3">
        <v>545</v>
      </c>
      <c r="AI9574" s="3">
        <v>298</v>
      </c>
      <c r="AJ9574" s="3" t="s">
        <v>450</v>
      </c>
      <c r="AK9574" s="3">
        <v>1</v>
      </c>
      <c r="AL9574" s="3">
        <v>0</v>
      </c>
    </row>
    <row r="9575" spans="31:38" x14ac:dyDescent="0.25">
      <c r="AE9575" s="3" t="str">
        <f t="shared" si="227"/>
        <v>RAG_548_298_1_202425</v>
      </c>
      <c r="AF9575" s="3">
        <v>202425</v>
      </c>
      <c r="AG9575" s="3" t="s">
        <v>384</v>
      </c>
      <c r="AH9575" s="3">
        <v>548</v>
      </c>
      <c r="AI9575" s="3">
        <v>298</v>
      </c>
      <c r="AJ9575" s="3" t="s">
        <v>450</v>
      </c>
      <c r="AK9575" s="3">
        <v>1</v>
      </c>
      <c r="AL9575" s="3">
        <v>0</v>
      </c>
    </row>
    <row r="9576" spans="31:38" x14ac:dyDescent="0.25">
      <c r="AE9576" s="3" t="str">
        <f t="shared" si="227"/>
        <v>RAG_550_298_1_202425</v>
      </c>
      <c r="AF9576" s="3">
        <v>202425</v>
      </c>
      <c r="AG9576" s="3" t="s">
        <v>384</v>
      </c>
      <c r="AH9576" s="3">
        <v>550</v>
      </c>
      <c r="AI9576" s="3">
        <v>298</v>
      </c>
      <c r="AJ9576" s="3" t="s">
        <v>450</v>
      </c>
      <c r="AK9576" s="3">
        <v>1</v>
      </c>
      <c r="AL9576" s="3">
        <v>-311</v>
      </c>
    </row>
    <row r="9577" spans="31:38" x14ac:dyDescent="0.25">
      <c r="AE9577" s="3" t="str">
        <f t="shared" si="227"/>
        <v>RAG_552_298_1_202425</v>
      </c>
      <c r="AF9577" s="3">
        <v>202425</v>
      </c>
      <c r="AG9577" s="3" t="s">
        <v>384</v>
      </c>
      <c r="AH9577" s="3">
        <v>552</v>
      </c>
      <c r="AI9577" s="3">
        <v>298</v>
      </c>
      <c r="AJ9577" s="3" t="s">
        <v>450</v>
      </c>
      <c r="AK9577" s="3">
        <v>1</v>
      </c>
      <c r="AL9577" s="3">
        <v>-6891.27</v>
      </c>
    </row>
    <row r="9578" spans="31:38" x14ac:dyDescent="0.25">
      <c r="AE9578" s="3" t="str">
        <f t="shared" si="227"/>
        <v>RAG_562_298_1_202425</v>
      </c>
      <c r="AF9578" s="3">
        <v>202425</v>
      </c>
      <c r="AG9578" s="3" t="s">
        <v>384</v>
      </c>
      <c r="AH9578" s="3">
        <v>562</v>
      </c>
      <c r="AI9578" s="3">
        <v>298</v>
      </c>
      <c r="AJ9578" s="3" t="s">
        <v>450</v>
      </c>
      <c r="AK9578" s="3">
        <v>1</v>
      </c>
      <c r="AL9578" s="3">
        <v>0</v>
      </c>
    </row>
    <row r="9579" spans="31:38" x14ac:dyDescent="0.25">
      <c r="AE9579" s="3" t="str">
        <f t="shared" si="227"/>
        <v>RAG_566_298_1_202425</v>
      </c>
      <c r="AF9579" s="3">
        <v>202425</v>
      </c>
      <c r="AG9579" s="3" t="s">
        <v>384</v>
      </c>
      <c r="AH9579" s="3">
        <v>566</v>
      </c>
      <c r="AI9579" s="3">
        <v>298</v>
      </c>
      <c r="AJ9579" s="3" t="s">
        <v>450</v>
      </c>
      <c r="AK9579" s="3">
        <v>1</v>
      </c>
      <c r="AL9579" s="3">
        <v>0</v>
      </c>
    </row>
    <row r="9580" spans="31:38" x14ac:dyDescent="0.25">
      <c r="AE9580" s="3" t="str">
        <f t="shared" si="227"/>
        <v>RAG_568_298_1_202425</v>
      </c>
      <c r="AF9580" s="3">
        <v>202425</v>
      </c>
      <c r="AG9580" s="3" t="s">
        <v>384</v>
      </c>
      <c r="AH9580" s="3">
        <v>568</v>
      </c>
      <c r="AI9580" s="3">
        <v>298</v>
      </c>
      <c r="AJ9580" s="3" t="s">
        <v>450</v>
      </c>
      <c r="AK9580" s="3">
        <v>1</v>
      </c>
      <c r="AL9580" s="3">
        <v>0</v>
      </c>
    </row>
    <row r="9581" spans="31:38" x14ac:dyDescent="0.25">
      <c r="AE9581" s="3" t="str">
        <f t="shared" si="227"/>
        <v>RAG_572_298_1_202425</v>
      </c>
      <c r="AF9581" s="3">
        <v>202425</v>
      </c>
      <c r="AG9581" s="3" t="s">
        <v>384</v>
      </c>
      <c r="AH9581" s="3">
        <v>572</v>
      </c>
      <c r="AI9581" s="3">
        <v>298</v>
      </c>
      <c r="AJ9581" s="3" t="s">
        <v>450</v>
      </c>
      <c r="AK9581" s="3">
        <v>1</v>
      </c>
      <c r="AL9581" s="3">
        <v>0</v>
      </c>
    </row>
    <row r="9582" spans="31:38" x14ac:dyDescent="0.25">
      <c r="AE9582" s="3" t="str">
        <f t="shared" si="227"/>
        <v>RAG_574_298_1_202425</v>
      </c>
      <c r="AF9582" s="3">
        <v>202425</v>
      </c>
      <c r="AG9582" s="3" t="s">
        <v>384</v>
      </c>
      <c r="AH9582" s="3">
        <v>574</v>
      </c>
      <c r="AI9582" s="3">
        <v>298</v>
      </c>
      <c r="AJ9582" s="3" t="s">
        <v>450</v>
      </c>
      <c r="AK9582" s="3">
        <v>1</v>
      </c>
      <c r="AL9582" s="3">
        <v>0</v>
      </c>
    </row>
    <row r="9583" spans="31:38" x14ac:dyDescent="0.25">
      <c r="AE9583" s="3" t="str">
        <f t="shared" si="227"/>
        <v>RAG_576_298_1_202425</v>
      </c>
      <c r="AF9583" s="3">
        <v>202425</v>
      </c>
      <c r="AG9583" s="3" t="s">
        <v>384</v>
      </c>
      <c r="AH9583" s="3">
        <v>576</v>
      </c>
      <c r="AI9583" s="3">
        <v>298</v>
      </c>
      <c r="AJ9583" s="3" t="s">
        <v>450</v>
      </c>
      <c r="AK9583" s="3">
        <v>1</v>
      </c>
      <c r="AL9583" s="3">
        <v>0</v>
      </c>
    </row>
    <row r="9584" spans="31:38" x14ac:dyDescent="0.25">
      <c r="AE9584" s="3" t="str">
        <f t="shared" si="227"/>
        <v>RAG_582_298_1_202425</v>
      </c>
      <c r="AF9584" s="3">
        <v>202425</v>
      </c>
      <c r="AG9584" s="3" t="s">
        <v>384</v>
      </c>
      <c r="AH9584" s="3">
        <v>582</v>
      </c>
      <c r="AI9584" s="3">
        <v>298</v>
      </c>
      <c r="AJ9584" s="3" t="s">
        <v>450</v>
      </c>
      <c r="AK9584" s="3">
        <v>1</v>
      </c>
      <c r="AL9584" s="3">
        <v>0</v>
      </c>
    </row>
    <row r="9585" spans="31:38" x14ac:dyDescent="0.25">
      <c r="AE9585" s="3" t="str">
        <f t="shared" si="227"/>
        <v>RAG_586_298_1_202425</v>
      </c>
      <c r="AF9585" s="3">
        <v>202425</v>
      </c>
      <c r="AG9585" s="3" t="s">
        <v>384</v>
      </c>
      <c r="AH9585" s="3">
        <v>586</v>
      </c>
      <c r="AI9585" s="3">
        <v>298</v>
      </c>
      <c r="AJ9585" s="3" t="s">
        <v>450</v>
      </c>
      <c r="AK9585" s="3">
        <v>1</v>
      </c>
      <c r="AL9585" s="3">
        <v>0</v>
      </c>
    </row>
    <row r="9586" spans="31:38" x14ac:dyDescent="0.25">
      <c r="AE9586" s="3" t="str">
        <f t="shared" si="227"/>
        <v>RAG_544_298_1_202425</v>
      </c>
      <c r="AF9586" s="3">
        <v>202425</v>
      </c>
      <c r="AG9586" s="3" t="s">
        <v>384</v>
      </c>
      <c r="AH9586" s="3">
        <v>544</v>
      </c>
      <c r="AI9586" s="3">
        <v>298</v>
      </c>
      <c r="AJ9586" s="3" t="s">
        <v>450</v>
      </c>
      <c r="AK9586" s="3">
        <v>1</v>
      </c>
      <c r="AL9586" s="3">
        <v>0</v>
      </c>
    </row>
    <row r="9587" spans="31:38" x14ac:dyDescent="0.25">
      <c r="AE9587" s="3" t="str">
        <f t="shared" si="227"/>
        <v>RAG_584_298_1_202425</v>
      </c>
      <c r="AF9587" s="3">
        <v>202425</v>
      </c>
      <c r="AG9587" s="3" t="s">
        <v>384</v>
      </c>
      <c r="AH9587" s="3">
        <v>584</v>
      </c>
      <c r="AI9587" s="3">
        <v>298</v>
      </c>
      <c r="AJ9587" s="3" t="s">
        <v>450</v>
      </c>
      <c r="AK9587" s="3">
        <v>1</v>
      </c>
      <c r="AL9587" s="3">
        <v>0</v>
      </c>
    </row>
    <row r="9588" spans="31:38" x14ac:dyDescent="0.25">
      <c r="AE9588" s="3" t="str">
        <f t="shared" si="227"/>
        <v>RAG_520_298_1_202425</v>
      </c>
      <c r="AF9588" s="3">
        <v>202425</v>
      </c>
      <c r="AG9588" s="3" t="s">
        <v>384</v>
      </c>
      <c r="AH9588" s="3">
        <v>520</v>
      </c>
      <c r="AI9588" s="3">
        <v>298</v>
      </c>
      <c r="AJ9588" s="3" t="s">
        <v>450</v>
      </c>
      <c r="AK9588" s="3">
        <v>1</v>
      </c>
      <c r="AL9588" s="3">
        <v>-339.34100000000001</v>
      </c>
    </row>
    <row r="9589" spans="31:38" x14ac:dyDescent="0.25">
      <c r="AE9589" s="3" t="str">
        <f t="shared" si="227"/>
        <v>RAG_514_298_1_202425</v>
      </c>
      <c r="AF9589" s="3">
        <v>202425</v>
      </c>
      <c r="AG9589" s="3" t="s">
        <v>384</v>
      </c>
      <c r="AH9589" s="3">
        <v>514</v>
      </c>
      <c r="AI9589" s="3">
        <v>298</v>
      </c>
      <c r="AJ9589" s="3" t="s">
        <v>450</v>
      </c>
      <c r="AK9589" s="3">
        <v>1</v>
      </c>
      <c r="AL9589" s="3">
        <v>-691.92</v>
      </c>
    </row>
    <row r="9590" spans="31:38" x14ac:dyDescent="0.25">
      <c r="AE9590" s="3" t="str">
        <f t="shared" si="227"/>
        <v>RAG_542_298_1_202425</v>
      </c>
      <c r="AF9590" s="3">
        <v>202425</v>
      </c>
      <c r="AG9590" s="3" t="s">
        <v>384</v>
      </c>
      <c r="AH9590" s="3">
        <v>542</v>
      </c>
      <c r="AI9590" s="3">
        <v>298</v>
      </c>
      <c r="AJ9590" s="3" t="s">
        <v>450</v>
      </c>
      <c r="AK9590" s="3">
        <v>1</v>
      </c>
      <c r="AL9590" s="3">
        <v>0</v>
      </c>
    </row>
    <row r="9591" spans="31:38" x14ac:dyDescent="0.25">
      <c r="AE9591" s="3" t="str">
        <f t="shared" si="227"/>
        <v>RAG_512_298_1_202425</v>
      </c>
      <c r="AF9591" s="3">
        <v>202425</v>
      </c>
      <c r="AG9591" s="3" t="s">
        <v>384</v>
      </c>
      <c r="AH9591" s="3">
        <v>512</v>
      </c>
      <c r="AI9591" s="3">
        <v>298</v>
      </c>
      <c r="AJ9591" s="3" t="s">
        <v>450</v>
      </c>
      <c r="AK9591" s="3">
        <v>1</v>
      </c>
      <c r="AL9591" s="3">
        <v>-152</v>
      </c>
    </row>
    <row r="9592" spans="31:38" x14ac:dyDescent="0.25">
      <c r="AE9592" s="3" t="str">
        <f t="shared" si="227"/>
        <v>RAG_518_298_1_202425</v>
      </c>
      <c r="AF9592" s="3">
        <v>202425</v>
      </c>
      <c r="AG9592" s="3" t="s">
        <v>384</v>
      </c>
      <c r="AH9592" s="3">
        <v>518</v>
      </c>
      <c r="AI9592" s="3">
        <v>298</v>
      </c>
      <c r="AJ9592" s="3" t="s">
        <v>450</v>
      </c>
      <c r="AK9592" s="3">
        <v>1</v>
      </c>
      <c r="AL9592" s="3">
        <v>0</v>
      </c>
    </row>
    <row r="9593" spans="31:38" x14ac:dyDescent="0.25">
      <c r="AE9593" s="3" t="str">
        <f t="shared" si="227"/>
        <v>RAG_522_298_1_202425</v>
      </c>
      <c r="AF9593" s="3">
        <v>202425</v>
      </c>
      <c r="AG9593" s="3" t="s">
        <v>384</v>
      </c>
      <c r="AH9593" s="3">
        <v>522</v>
      </c>
      <c r="AI9593" s="3">
        <v>298</v>
      </c>
      <c r="AJ9593" s="3" t="s">
        <v>450</v>
      </c>
      <c r="AK9593" s="3">
        <v>1</v>
      </c>
      <c r="AL9593" s="3">
        <v>0</v>
      </c>
    </row>
    <row r="9594" spans="31:38" x14ac:dyDescent="0.25">
      <c r="AE9594" s="3" t="str">
        <f t="shared" si="227"/>
        <v>RAG_524_298_1_202425</v>
      </c>
      <c r="AF9594" s="3">
        <v>202425</v>
      </c>
      <c r="AG9594" s="3" t="s">
        <v>384</v>
      </c>
      <c r="AH9594" s="3">
        <v>524</v>
      </c>
      <c r="AI9594" s="3">
        <v>298</v>
      </c>
      <c r="AJ9594" s="3" t="s">
        <v>450</v>
      </c>
      <c r="AK9594" s="3">
        <v>1</v>
      </c>
      <c r="AL9594" s="3">
        <v>-2453.39</v>
      </c>
    </row>
    <row r="9595" spans="31:38" x14ac:dyDescent="0.25">
      <c r="AE9595" s="3" t="str">
        <f t="shared" si="227"/>
        <v>RAG_526_298_1_202425</v>
      </c>
      <c r="AF9595" s="3">
        <v>202425</v>
      </c>
      <c r="AG9595" s="3" t="s">
        <v>384</v>
      </c>
      <c r="AH9595" s="3">
        <v>526</v>
      </c>
      <c r="AI9595" s="3">
        <v>298</v>
      </c>
      <c r="AJ9595" s="3" t="s">
        <v>450</v>
      </c>
      <c r="AK9595" s="3">
        <v>1</v>
      </c>
      <c r="AL9595" s="3">
        <v>-257</v>
      </c>
    </row>
    <row r="9596" spans="31:38" x14ac:dyDescent="0.25">
      <c r="AE9596" s="3" t="str">
        <f t="shared" si="227"/>
        <v>RAG_538_298_1_202425</v>
      </c>
      <c r="AF9596" s="3">
        <v>202425</v>
      </c>
      <c r="AG9596" s="3" t="s">
        <v>384</v>
      </c>
      <c r="AH9596" s="3">
        <v>538</v>
      </c>
      <c r="AI9596" s="3">
        <v>298</v>
      </c>
      <c r="AJ9596" s="3" t="s">
        <v>450</v>
      </c>
      <c r="AK9596" s="3">
        <v>1</v>
      </c>
      <c r="AL9596" s="3">
        <v>0</v>
      </c>
    </row>
    <row r="9597" spans="31:38" x14ac:dyDescent="0.25">
      <c r="AE9597" s="3" t="str">
        <f t="shared" si="227"/>
        <v>RAG_516_298_1_202425</v>
      </c>
      <c r="AF9597" s="3">
        <v>202425</v>
      </c>
      <c r="AG9597" s="3" t="s">
        <v>384</v>
      </c>
      <c r="AH9597" s="3">
        <v>516</v>
      </c>
      <c r="AI9597" s="3">
        <v>298</v>
      </c>
      <c r="AJ9597" s="3" t="s">
        <v>450</v>
      </c>
      <c r="AK9597" s="3">
        <v>1</v>
      </c>
      <c r="AL9597" s="3">
        <v>0</v>
      </c>
    </row>
    <row r="9598" spans="31:38" x14ac:dyDescent="0.25">
      <c r="AE9598" s="3" t="str">
        <f t="shared" si="227"/>
        <v>RAG_540_298_1_202425</v>
      </c>
      <c r="AF9598" s="3">
        <v>202425</v>
      </c>
      <c r="AG9598" s="3" t="s">
        <v>384</v>
      </c>
      <c r="AH9598" s="3">
        <v>540</v>
      </c>
      <c r="AI9598" s="3">
        <v>298</v>
      </c>
      <c r="AJ9598" s="3" t="s">
        <v>450</v>
      </c>
      <c r="AK9598" s="3">
        <v>1</v>
      </c>
      <c r="AL9598" s="3">
        <v>0</v>
      </c>
    </row>
    <row r="9599" spans="31:38" x14ac:dyDescent="0.25">
      <c r="AE9599" s="3" t="str">
        <f t="shared" si="227"/>
        <v>RAG_528_298_1_202425</v>
      </c>
      <c r="AF9599" s="3">
        <v>202425</v>
      </c>
      <c r="AG9599" s="3" t="s">
        <v>384</v>
      </c>
      <c r="AH9599" s="3">
        <v>528</v>
      </c>
      <c r="AI9599" s="3">
        <v>298</v>
      </c>
      <c r="AJ9599" s="3" t="s">
        <v>450</v>
      </c>
      <c r="AK9599" s="3">
        <v>1</v>
      </c>
      <c r="AL9599" s="3">
        <v>-3140</v>
      </c>
    </row>
    <row r="9600" spans="31:38" x14ac:dyDescent="0.25">
      <c r="AE9600" s="3" t="str">
        <f t="shared" si="227"/>
        <v>RAG_536_298_1_202425</v>
      </c>
      <c r="AF9600" s="3">
        <v>202425</v>
      </c>
      <c r="AG9600" s="3" t="s">
        <v>384</v>
      </c>
      <c r="AH9600" s="3">
        <v>536</v>
      </c>
      <c r="AI9600" s="3">
        <v>298</v>
      </c>
      <c r="AJ9600" s="3" t="s">
        <v>450</v>
      </c>
      <c r="AK9600" s="3">
        <v>1</v>
      </c>
      <c r="AL9600" s="3">
        <v>-863</v>
      </c>
    </row>
    <row r="9601" spans="31:38" x14ac:dyDescent="0.25">
      <c r="AE9601" s="3" t="str">
        <f t="shared" si="227"/>
        <v>RAG_534_298_1_202425</v>
      </c>
      <c r="AF9601" s="3">
        <v>202425</v>
      </c>
      <c r="AG9601" s="3" t="s">
        <v>384</v>
      </c>
      <c r="AH9601" s="3">
        <v>534</v>
      </c>
      <c r="AI9601" s="3">
        <v>298</v>
      </c>
      <c r="AJ9601" s="3" t="s">
        <v>450</v>
      </c>
      <c r="AK9601" s="3">
        <v>1</v>
      </c>
      <c r="AL9601" s="3">
        <v>0</v>
      </c>
    </row>
    <row r="9602" spans="31:38" x14ac:dyDescent="0.25">
      <c r="AE9602" s="3" t="str">
        <f t="shared" si="227"/>
        <v>RAG_532_298_1_202425</v>
      </c>
      <c r="AF9602" s="3">
        <v>202425</v>
      </c>
      <c r="AG9602" s="3" t="s">
        <v>384</v>
      </c>
      <c r="AH9602" s="3">
        <v>532</v>
      </c>
      <c r="AI9602" s="3">
        <v>298</v>
      </c>
      <c r="AJ9602" s="3" t="s">
        <v>450</v>
      </c>
      <c r="AK9602" s="3">
        <v>1</v>
      </c>
      <c r="AL9602" s="3">
        <v>0</v>
      </c>
    </row>
    <row r="9603" spans="31:38" x14ac:dyDescent="0.25">
      <c r="AE9603" s="3" t="str">
        <f t="shared" si="227"/>
        <v>RAG_530_298_1_202425</v>
      </c>
      <c r="AF9603" s="3">
        <v>202425</v>
      </c>
      <c r="AG9603" s="3" t="s">
        <v>384</v>
      </c>
      <c r="AH9603" s="3">
        <v>530</v>
      </c>
      <c r="AI9603" s="3">
        <v>298</v>
      </c>
      <c r="AJ9603" s="3" t="s">
        <v>450</v>
      </c>
      <c r="AK9603" s="3">
        <v>1</v>
      </c>
      <c r="AL9603" s="3">
        <v>0</v>
      </c>
    </row>
    <row r="9604" spans="31:38" x14ac:dyDescent="0.25">
      <c r="AE9604" s="3" t="str">
        <f t="shared" ref="AE9604:AE9667" si="228">AG9604&amp;"_"&amp;AH9604&amp;"_"&amp;AI9604&amp;"_"&amp;AK9604&amp;"_"&amp;AF9604</f>
        <v>RAG_566_298_1_202526</v>
      </c>
      <c r="AF9604" s="3">
        <v>202526</v>
      </c>
      <c r="AG9604" s="3" t="s">
        <v>384</v>
      </c>
      <c r="AH9604" s="3">
        <v>566</v>
      </c>
      <c r="AI9604" s="3">
        <v>298</v>
      </c>
      <c r="AJ9604" s="3" t="s">
        <v>450</v>
      </c>
      <c r="AK9604" s="3">
        <v>1</v>
      </c>
      <c r="AL9604" s="3">
        <v>0</v>
      </c>
    </row>
    <row r="9605" spans="31:38" x14ac:dyDescent="0.25">
      <c r="AE9605" s="3" t="str">
        <f t="shared" si="228"/>
        <v>RAG_545_298_1_202526</v>
      </c>
      <c r="AF9605" s="3">
        <v>202526</v>
      </c>
      <c r="AG9605" s="3" t="s">
        <v>384</v>
      </c>
      <c r="AH9605" s="3">
        <v>545</v>
      </c>
      <c r="AI9605" s="3">
        <v>298</v>
      </c>
      <c r="AJ9605" s="3" t="s">
        <v>450</v>
      </c>
      <c r="AK9605" s="3">
        <v>1</v>
      </c>
      <c r="AL9605" s="3">
        <v>0</v>
      </c>
    </row>
    <row r="9606" spans="31:38" x14ac:dyDescent="0.25">
      <c r="AE9606" s="3" t="str">
        <f t="shared" si="228"/>
        <v>RAG_548_298_1_202526</v>
      </c>
      <c r="AF9606" s="3">
        <v>202526</v>
      </c>
      <c r="AG9606" s="3" t="s">
        <v>384</v>
      </c>
      <c r="AH9606" s="3">
        <v>548</v>
      </c>
      <c r="AI9606" s="3">
        <v>298</v>
      </c>
      <c r="AJ9606" s="3" t="s">
        <v>450</v>
      </c>
      <c r="AK9606" s="3">
        <v>1</v>
      </c>
      <c r="AL9606" s="3">
        <v>0</v>
      </c>
    </row>
    <row r="9607" spans="31:38" x14ac:dyDescent="0.25">
      <c r="AE9607" s="3" t="str">
        <f t="shared" si="228"/>
        <v>RAG_550_298_1_202526</v>
      </c>
      <c r="AF9607" s="3">
        <v>202526</v>
      </c>
      <c r="AG9607" s="3" t="s">
        <v>384</v>
      </c>
      <c r="AH9607" s="3">
        <v>550</v>
      </c>
      <c r="AI9607" s="3">
        <v>298</v>
      </c>
      <c r="AJ9607" s="3" t="s">
        <v>450</v>
      </c>
      <c r="AK9607" s="3">
        <v>1</v>
      </c>
      <c r="AL9607" s="3">
        <v>-260</v>
      </c>
    </row>
    <row r="9608" spans="31:38" x14ac:dyDescent="0.25">
      <c r="AE9608" s="3" t="str">
        <f t="shared" si="228"/>
        <v>RAG_552_298_1_202526</v>
      </c>
      <c r="AF9608" s="3">
        <v>202526</v>
      </c>
      <c r="AG9608" s="3" t="s">
        <v>384</v>
      </c>
      <c r="AH9608" s="3">
        <v>552</v>
      </c>
      <c r="AI9608" s="3">
        <v>298</v>
      </c>
      <c r="AJ9608" s="3" t="s">
        <v>450</v>
      </c>
      <c r="AK9608" s="3">
        <v>1</v>
      </c>
      <c r="AL9608" s="3">
        <v>-6802.7960000000003</v>
      </c>
    </row>
    <row r="9609" spans="31:38" x14ac:dyDescent="0.25">
      <c r="AE9609" s="3" t="str">
        <f t="shared" si="228"/>
        <v>RAG_562_298_1_202526</v>
      </c>
      <c r="AF9609" s="3">
        <v>202526</v>
      </c>
      <c r="AG9609" s="3" t="s">
        <v>384</v>
      </c>
      <c r="AH9609" s="3">
        <v>562</v>
      </c>
      <c r="AI9609" s="3">
        <v>298</v>
      </c>
      <c r="AJ9609" s="3" t="s">
        <v>450</v>
      </c>
      <c r="AK9609" s="3">
        <v>1</v>
      </c>
      <c r="AL9609" s="3">
        <v>0</v>
      </c>
    </row>
    <row r="9610" spans="31:38" x14ac:dyDescent="0.25">
      <c r="AE9610" s="3" t="str">
        <f t="shared" si="228"/>
        <v>RAG_564_298_1_202526</v>
      </c>
      <c r="AF9610" s="3">
        <v>202526</v>
      </c>
      <c r="AG9610" s="3" t="s">
        <v>384</v>
      </c>
      <c r="AH9610" s="3">
        <v>564</v>
      </c>
      <c r="AI9610" s="3">
        <v>298</v>
      </c>
      <c r="AJ9610" s="3" t="s">
        <v>450</v>
      </c>
      <c r="AK9610" s="3">
        <v>1</v>
      </c>
      <c r="AL9610" s="3">
        <v>0</v>
      </c>
    </row>
    <row r="9611" spans="31:38" x14ac:dyDescent="0.25">
      <c r="AE9611" s="3" t="str">
        <f t="shared" si="228"/>
        <v>RAG_546_298_1_202526</v>
      </c>
      <c r="AF9611" s="3">
        <v>202526</v>
      </c>
      <c r="AG9611" s="3" t="s">
        <v>384</v>
      </c>
      <c r="AH9611" s="3">
        <v>546</v>
      </c>
      <c r="AI9611" s="3">
        <v>298</v>
      </c>
      <c r="AJ9611" s="3" t="s">
        <v>450</v>
      </c>
      <c r="AK9611" s="3">
        <v>1</v>
      </c>
      <c r="AL9611" s="3">
        <v>-306</v>
      </c>
    </row>
    <row r="9612" spans="31:38" x14ac:dyDescent="0.25">
      <c r="AE9612" s="3" t="str">
        <f t="shared" si="228"/>
        <v>RAG_568_298_1_202526</v>
      </c>
      <c r="AF9612" s="3">
        <v>202526</v>
      </c>
      <c r="AG9612" s="3" t="s">
        <v>384</v>
      </c>
      <c r="AH9612" s="3">
        <v>568</v>
      </c>
      <c r="AI9612" s="3">
        <v>298</v>
      </c>
      <c r="AJ9612" s="3" t="s">
        <v>450</v>
      </c>
      <c r="AK9612" s="3">
        <v>1</v>
      </c>
      <c r="AL9612" s="3">
        <v>0</v>
      </c>
    </row>
    <row r="9613" spans="31:38" x14ac:dyDescent="0.25">
      <c r="AE9613" s="3" t="str">
        <f t="shared" si="228"/>
        <v>RAG_572_298_1_202526</v>
      </c>
      <c r="AF9613" s="3">
        <v>202526</v>
      </c>
      <c r="AG9613" s="3" t="s">
        <v>384</v>
      </c>
      <c r="AH9613" s="3">
        <v>572</v>
      </c>
      <c r="AI9613" s="3">
        <v>298</v>
      </c>
      <c r="AJ9613" s="3" t="s">
        <v>450</v>
      </c>
      <c r="AK9613" s="3">
        <v>1</v>
      </c>
      <c r="AL9613" s="3">
        <v>0</v>
      </c>
    </row>
    <row r="9614" spans="31:38" x14ac:dyDescent="0.25">
      <c r="AE9614" s="3" t="str">
        <f t="shared" si="228"/>
        <v>RAG_574_298_1_202526</v>
      </c>
      <c r="AF9614" s="3">
        <v>202526</v>
      </c>
      <c r="AG9614" s="3" t="s">
        <v>384</v>
      </c>
      <c r="AH9614" s="3">
        <v>574</v>
      </c>
      <c r="AI9614" s="3">
        <v>298</v>
      </c>
      <c r="AJ9614" s="3" t="s">
        <v>450</v>
      </c>
      <c r="AK9614" s="3">
        <v>1</v>
      </c>
      <c r="AL9614" s="3">
        <v>0</v>
      </c>
    </row>
    <row r="9615" spans="31:38" x14ac:dyDescent="0.25">
      <c r="AE9615" s="3" t="str">
        <f t="shared" si="228"/>
        <v>RAG_576_298_1_202526</v>
      </c>
      <c r="AF9615" s="3">
        <v>202526</v>
      </c>
      <c r="AG9615" s="3" t="s">
        <v>384</v>
      </c>
      <c r="AH9615" s="3">
        <v>576</v>
      </c>
      <c r="AI9615" s="3">
        <v>298</v>
      </c>
      <c r="AJ9615" s="3" t="s">
        <v>450</v>
      </c>
      <c r="AK9615" s="3">
        <v>1</v>
      </c>
      <c r="AL9615" s="3">
        <v>0</v>
      </c>
    </row>
    <row r="9616" spans="31:38" x14ac:dyDescent="0.25">
      <c r="AE9616" s="3" t="str">
        <f t="shared" si="228"/>
        <v>RAG_582_298_1_202526</v>
      </c>
      <c r="AF9616" s="3">
        <v>202526</v>
      </c>
      <c r="AG9616" s="3" t="s">
        <v>384</v>
      </c>
      <c r="AH9616" s="3">
        <v>582</v>
      </c>
      <c r="AI9616" s="3">
        <v>298</v>
      </c>
      <c r="AJ9616" s="3" t="s">
        <v>450</v>
      </c>
      <c r="AK9616" s="3">
        <v>1</v>
      </c>
      <c r="AL9616" s="3">
        <v>0</v>
      </c>
    </row>
    <row r="9617" spans="31:38" x14ac:dyDescent="0.25">
      <c r="AE9617" s="3" t="str">
        <f t="shared" si="228"/>
        <v>RAG_512_298_1_202526</v>
      </c>
      <c r="AF9617" s="3">
        <v>202526</v>
      </c>
      <c r="AG9617" s="3" t="s">
        <v>384</v>
      </c>
      <c r="AH9617" s="3">
        <v>512</v>
      </c>
      <c r="AI9617" s="3">
        <v>298</v>
      </c>
      <c r="AJ9617" s="3" t="s">
        <v>450</v>
      </c>
      <c r="AK9617" s="3">
        <v>1</v>
      </c>
      <c r="AL9617" s="3">
        <v>-14</v>
      </c>
    </row>
    <row r="9618" spans="31:38" x14ac:dyDescent="0.25">
      <c r="AE9618" s="3" t="str">
        <f t="shared" si="228"/>
        <v>RAG_586_298_1_202526</v>
      </c>
      <c r="AF9618" s="3">
        <v>202526</v>
      </c>
      <c r="AG9618" s="3" t="s">
        <v>384</v>
      </c>
      <c r="AH9618" s="3">
        <v>586</v>
      </c>
      <c r="AI9618" s="3">
        <v>298</v>
      </c>
      <c r="AJ9618" s="3" t="s">
        <v>450</v>
      </c>
      <c r="AK9618" s="3">
        <v>1</v>
      </c>
      <c r="AL9618" s="3">
        <v>0</v>
      </c>
    </row>
    <row r="9619" spans="31:38" x14ac:dyDescent="0.25">
      <c r="AE9619" s="3" t="str">
        <f t="shared" si="228"/>
        <v>RAG_584_298_1_202526</v>
      </c>
      <c r="AF9619" s="3">
        <v>202526</v>
      </c>
      <c r="AG9619" s="3" t="s">
        <v>384</v>
      </c>
      <c r="AH9619" s="3">
        <v>584</v>
      </c>
      <c r="AI9619" s="3">
        <v>298</v>
      </c>
      <c r="AJ9619" s="3" t="s">
        <v>450</v>
      </c>
      <c r="AK9619" s="3">
        <v>1</v>
      </c>
      <c r="AL9619" s="3">
        <v>0</v>
      </c>
    </row>
    <row r="9620" spans="31:38" x14ac:dyDescent="0.25">
      <c r="AE9620" s="3" t="str">
        <f t="shared" si="228"/>
        <v>RAG_514_298_1_202526</v>
      </c>
      <c r="AF9620" s="3">
        <v>202526</v>
      </c>
      <c r="AG9620" s="3" t="s">
        <v>384</v>
      </c>
      <c r="AH9620" s="3">
        <v>514</v>
      </c>
      <c r="AI9620" s="3">
        <v>298</v>
      </c>
      <c r="AJ9620" s="3" t="s">
        <v>450</v>
      </c>
      <c r="AK9620" s="3">
        <v>1</v>
      </c>
      <c r="AL9620" s="3">
        <v>-691.92</v>
      </c>
    </row>
    <row r="9621" spans="31:38" x14ac:dyDescent="0.25">
      <c r="AE9621" s="3" t="str">
        <f t="shared" si="228"/>
        <v>RAG_516_298_1_202526</v>
      </c>
      <c r="AF9621" s="3">
        <v>202526</v>
      </c>
      <c r="AG9621" s="3" t="s">
        <v>384</v>
      </c>
      <c r="AH9621" s="3">
        <v>516</v>
      </c>
      <c r="AI9621" s="3">
        <v>298</v>
      </c>
      <c r="AJ9621" s="3" t="s">
        <v>450</v>
      </c>
      <c r="AK9621" s="3">
        <v>1</v>
      </c>
      <c r="AL9621" s="3">
        <v>0</v>
      </c>
    </row>
    <row r="9622" spans="31:38" x14ac:dyDescent="0.25">
      <c r="AE9622" s="3" t="str">
        <f t="shared" si="228"/>
        <v>RAG_518_298_1_202526</v>
      </c>
      <c r="AF9622" s="3">
        <v>202526</v>
      </c>
      <c r="AG9622" s="3" t="s">
        <v>384</v>
      </c>
      <c r="AH9622" s="3">
        <v>518</v>
      </c>
      <c r="AI9622" s="3">
        <v>298</v>
      </c>
      <c r="AJ9622" s="3" t="s">
        <v>450</v>
      </c>
      <c r="AK9622" s="3">
        <v>1</v>
      </c>
      <c r="AL9622" s="3">
        <v>0</v>
      </c>
    </row>
    <row r="9623" spans="31:38" x14ac:dyDescent="0.25">
      <c r="AE9623" s="3" t="str">
        <f t="shared" si="228"/>
        <v>RAG_520_298_1_202526</v>
      </c>
      <c r="AF9623" s="3">
        <v>202526</v>
      </c>
      <c r="AG9623" s="3" t="s">
        <v>384</v>
      </c>
      <c r="AH9623" s="3">
        <v>520</v>
      </c>
      <c r="AI9623" s="3">
        <v>298</v>
      </c>
      <c r="AJ9623" s="3" t="s">
        <v>450</v>
      </c>
      <c r="AK9623" s="3">
        <v>1</v>
      </c>
      <c r="AL9623" s="3">
        <v>-44.341000000000001</v>
      </c>
    </row>
    <row r="9624" spans="31:38" x14ac:dyDescent="0.25">
      <c r="AE9624" s="3" t="str">
        <f t="shared" si="228"/>
        <v>RAG_522_298_1_202526</v>
      </c>
      <c r="AF9624" s="3">
        <v>202526</v>
      </c>
      <c r="AG9624" s="3" t="s">
        <v>384</v>
      </c>
      <c r="AH9624" s="3">
        <v>522</v>
      </c>
      <c r="AI9624" s="3">
        <v>298</v>
      </c>
      <c r="AJ9624" s="3" t="s">
        <v>450</v>
      </c>
      <c r="AK9624" s="3">
        <v>1</v>
      </c>
      <c r="AL9624" s="3">
        <v>0</v>
      </c>
    </row>
    <row r="9625" spans="31:38" x14ac:dyDescent="0.25">
      <c r="AE9625" s="3" t="str">
        <f t="shared" si="228"/>
        <v>RAG_524_298_1_202526</v>
      </c>
      <c r="AF9625" s="3">
        <v>202526</v>
      </c>
      <c r="AG9625" s="3" t="s">
        <v>384</v>
      </c>
      <c r="AH9625" s="3">
        <v>524</v>
      </c>
      <c r="AI9625" s="3">
        <v>298</v>
      </c>
      <c r="AJ9625" s="3" t="s">
        <v>450</v>
      </c>
      <c r="AK9625" s="3">
        <v>1</v>
      </c>
      <c r="AL9625" s="3">
        <v>-2737.23</v>
      </c>
    </row>
    <row r="9626" spans="31:38" x14ac:dyDescent="0.25">
      <c r="AE9626" s="3" t="str">
        <f t="shared" si="228"/>
        <v>RAG_526_298_1_202526</v>
      </c>
      <c r="AF9626" s="3">
        <v>202526</v>
      </c>
      <c r="AG9626" s="3" t="s">
        <v>384</v>
      </c>
      <c r="AH9626" s="3">
        <v>526</v>
      </c>
      <c r="AI9626" s="3">
        <v>298</v>
      </c>
      <c r="AJ9626" s="3" t="s">
        <v>450</v>
      </c>
      <c r="AK9626" s="3">
        <v>1</v>
      </c>
      <c r="AL9626" s="3">
        <v>-257</v>
      </c>
    </row>
    <row r="9627" spans="31:38" x14ac:dyDescent="0.25">
      <c r="AE9627" s="3" t="str">
        <f t="shared" si="228"/>
        <v>RAG_528_298_1_202526</v>
      </c>
      <c r="AF9627" s="3">
        <v>202526</v>
      </c>
      <c r="AG9627" s="3" t="s">
        <v>384</v>
      </c>
      <c r="AH9627" s="3">
        <v>528</v>
      </c>
      <c r="AI9627" s="3">
        <v>298</v>
      </c>
      <c r="AJ9627" s="3" t="s">
        <v>450</v>
      </c>
      <c r="AK9627" s="3">
        <v>1</v>
      </c>
      <c r="AL9627" s="3">
        <v>-3140</v>
      </c>
    </row>
    <row r="9628" spans="31:38" x14ac:dyDescent="0.25">
      <c r="AE9628" s="3" t="str">
        <f t="shared" si="228"/>
        <v>RAG_532_298_1_202526</v>
      </c>
      <c r="AF9628" s="3">
        <v>202526</v>
      </c>
      <c r="AG9628" s="3" t="s">
        <v>384</v>
      </c>
      <c r="AH9628" s="3">
        <v>532</v>
      </c>
      <c r="AI9628" s="3">
        <v>298</v>
      </c>
      <c r="AJ9628" s="3" t="s">
        <v>450</v>
      </c>
      <c r="AK9628" s="3">
        <v>1</v>
      </c>
      <c r="AL9628" s="3">
        <v>0</v>
      </c>
    </row>
    <row r="9629" spans="31:38" x14ac:dyDescent="0.25">
      <c r="AE9629" s="3" t="str">
        <f t="shared" si="228"/>
        <v>RAG_534_298_1_202526</v>
      </c>
      <c r="AF9629" s="3">
        <v>202526</v>
      </c>
      <c r="AG9629" s="3" t="s">
        <v>384</v>
      </c>
      <c r="AH9629" s="3">
        <v>534</v>
      </c>
      <c r="AI9629" s="3">
        <v>298</v>
      </c>
      <c r="AJ9629" s="3" t="s">
        <v>450</v>
      </c>
      <c r="AK9629" s="3">
        <v>1</v>
      </c>
      <c r="AL9629" s="3">
        <v>0</v>
      </c>
    </row>
    <row r="9630" spans="31:38" x14ac:dyDescent="0.25">
      <c r="AE9630" s="3" t="str">
        <f t="shared" si="228"/>
        <v>RAG_536_298_1_202526</v>
      </c>
      <c r="AF9630" s="3">
        <v>202526</v>
      </c>
      <c r="AG9630" s="3" t="s">
        <v>384</v>
      </c>
      <c r="AH9630" s="3">
        <v>536</v>
      </c>
      <c r="AI9630" s="3">
        <v>298</v>
      </c>
      <c r="AJ9630" s="3" t="s">
        <v>450</v>
      </c>
      <c r="AK9630" s="3">
        <v>1</v>
      </c>
      <c r="AL9630" s="3">
        <v>-1186.443</v>
      </c>
    </row>
    <row r="9631" spans="31:38" x14ac:dyDescent="0.25">
      <c r="AE9631" s="3" t="str">
        <f t="shared" si="228"/>
        <v>RAG_538_298_1_202526</v>
      </c>
      <c r="AF9631" s="3">
        <v>202526</v>
      </c>
      <c r="AG9631" s="3" t="s">
        <v>384</v>
      </c>
      <c r="AH9631" s="3">
        <v>538</v>
      </c>
      <c r="AI9631" s="3">
        <v>298</v>
      </c>
      <c r="AJ9631" s="3" t="s">
        <v>450</v>
      </c>
      <c r="AK9631" s="3">
        <v>1</v>
      </c>
      <c r="AL9631" s="3">
        <v>-128.92500000000001</v>
      </c>
    </row>
    <row r="9632" spans="31:38" x14ac:dyDescent="0.25">
      <c r="AE9632" s="3" t="str">
        <f t="shared" si="228"/>
        <v>RAG_540_298_1_202526</v>
      </c>
      <c r="AF9632" s="3">
        <v>202526</v>
      </c>
      <c r="AG9632" s="3" t="s">
        <v>384</v>
      </c>
      <c r="AH9632" s="3">
        <v>540</v>
      </c>
      <c r="AI9632" s="3">
        <v>298</v>
      </c>
      <c r="AJ9632" s="3" t="s">
        <v>450</v>
      </c>
      <c r="AK9632" s="3">
        <v>1</v>
      </c>
      <c r="AL9632" s="3">
        <v>0</v>
      </c>
    </row>
    <row r="9633" spans="31:38" x14ac:dyDescent="0.25">
      <c r="AE9633" s="3" t="str">
        <f t="shared" si="228"/>
        <v>RAG_542_298_1_202526</v>
      </c>
      <c r="AF9633" s="3">
        <v>202526</v>
      </c>
      <c r="AG9633" s="3" t="s">
        <v>384</v>
      </c>
      <c r="AH9633" s="3">
        <v>542</v>
      </c>
      <c r="AI9633" s="3">
        <v>298</v>
      </c>
      <c r="AJ9633" s="3" t="s">
        <v>450</v>
      </c>
      <c r="AK9633" s="3">
        <v>1</v>
      </c>
      <c r="AL9633" s="3">
        <v>0</v>
      </c>
    </row>
    <row r="9634" spans="31:38" x14ac:dyDescent="0.25">
      <c r="AE9634" s="3" t="str">
        <f t="shared" si="228"/>
        <v>RAG_530_298_1_202526</v>
      </c>
      <c r="AF9634" s="3">
        <v>202526</v>
      </c>
      <c r="AG9634" s="3" t="s">
        <v>384</v>
      </c>
      <c r="AH9634" s="3">
        <v>530</v>
      </c>
      <c r="AI9634" s="3">
        <v>298</v>
      </c>
      <c r="AJ9634" s="3" t="s">
        <v>450</v>
      </c>
      <c r="AK9634" s="3">
        <v>1</v>
      </c>
      <c r="AL9634" s="3">
        <v>0</v>
      </c>
    </row>
    <row r="9635" spans="31:38" x14ac:dyDescent="0.25">
      <c r="AE9635" s="3" t="str">
        <f t="shared" si="228"/>
        <v>RAG_544_298_1_202526</v>
      </c>
      <c r="AF9635" s="3">
        <v>202526</v>
      </c>
      <c r="AG9635" s="3" t="s">
        <v>384</v>
      </c>
      <c r="AH9635" s="3">
        <v>544</v>
      </c>
      <c r="AI9635" s="3">
        <v>298</v>
      </c>
      <c r="AJ9635" s="3" t="s">
        <v>450</v>
      </c>
      <c r="AK9635" s="3">
        <v>1</v>
      </c>
      <c r="AL9635" s="3">
        <v>0</v>
      </c>
    </row>
    <row r="9636" spans="31:38" x14ac:dyDescent="0.25">
      <c r="AE9636" s="3" t="str">
        <f t="shared" si="228"/>
        <v>RAG_582_299_1_202425</v>
      </c>
      <c r="AF9636" s="3">
        <v>202425</v>
      </c>
      <c r="AG9636" s="3" t="s">
        <v>384</v>
      </c>
      <c r="AH9636" s="3">
        <v>582</v>
      </c>
      <c r="AI9636" s="3">
        <v>299</v>
      </c>
      <c r="AJ9636" s="3" t="s">
        <v>15</v>
      </c>
      <c r="AK9636" s="3">
        <v>1</v>
      </c>
      <c r="AL9636" s="3">
        <v>0</v>
      </c>
    </row>
    <row r="9637" spans="31:38" x14ac:dyDescent="0.25">
      <c r="AE9637" s="3" t="str">
        <f t="shared" si="228"/>
        <v>RAG_546_299_1_202425</v>
      </c>
      <c r="AF9637" s="3">
        <v>202425</v>
      </c>
      <c r="AG9637" s="3" t="s">
        <v>384</v>
      </c>
      <c r="AH9637" s="3">
        <v>546</v>
      </c>
      <c r="AI9637" s="3">
        <v>299</v>
      </c>
      <c r="AJ9637" s="3" t="s">
        <v>15</v>
      </c>
      <c r="AK9637" s="3">
        <v>1</v>
      </c>
      <c r="AL9637" s="3">
        <v>-3527</v>
      </c>
    </row>
    <row r="9638" spans="31:38" x14ac:dyDescent="0.25">
      <c r="AE9638" s="3" t="str">
        <f t="shared" si="228"/>
        <v>RAG_548_299_1_202425</v>
      </c>
      <c r="AF9638" s="3">
        <v>202425</v>
      </c>
      <c r="AG9638" s="3" t="s">
        <v>384</v>
      </c>
      <c r="AH9638" s="3">
        <v>548</v>
      </c>
      <c r="AI9638" s="3">
        <v>299</v>
      </c>
      <c r="AJ9638" s="3" t="s">
        <v>15</v>
      </c>
      <c r="AK9638" s="3">
        <v>1</v>
      </c>
      <c r="AL9638" s="3">
        <v>-1373.3189999999997</v>
      </c>
    </row>
    <row r="9639" spans="31:38" x14ac:dyDescent="0.25">
      <c r="AE9639" s="3" t="str">
        <f t="shared" si="228"/>
        <v>RAG_550_299_1_202425</v>
      </c>
      <c r="AF9639" s="3">
        <v>202425</v>
      </c>
      <c r="AG9639" s="3" t="s">
        <v>384</v>
      </c>
      <c r="AH9639" s="3">
        <v>550</v>
      </c>
      <c r="AI9639" s="3">
        <v>299</v>
      </c>
      <c r="AJ9639" s="3" t="s">
        <v>15</v>
      </c>
      <c r="AK9639" s="3">
        <v>1</v>
      </c>
      <c r="AL9639" s="3">
        <v>-3357.5899999999997</v>
      </c>
    </row>
    <row r="9640" spans="31:38" x14ac:dyDescent="0.25">
      <c r="AE9640" s="3" t="str">
        <f t="shared" si="228"/>
        <v>RAG_552_299_1_202425</v>
      </c>
      <c r="AF9640" s="3">
        <v>202425</v>
      </c>
      <c r="AG9640" s="3" t="s">
        <v>384</v>
      </c>
      <c r="AH9640" s="3">
        <v>552</v>
      </c>
      <c r="AI9640" s="3">
        <v>299</v>
      </c>
      <c r="AJ9640" s="3" t="s">
        <v>15</v>
      </c>
      <c r="AK9640" s="3">
        <v>1</v>
      </c>
      <c r="AL9640" s="3">
        <v>-15715.06</v>
      </c>
    </row>
    <row r="9641" spans="31:38" x14ac:dyDescent="0.25">
      <c r="AE9641" s="3" t="str">
        <f t="shared" si="228"/>
        <v>RAG_562_299_1_202425</v>
      </c>
      <c r="AF9641" s="3">
        <v>202425</v>
      </c>
      <c r="AG9641" s="3" t="s">
        <v>384</v>
      </c>
      <c r="AH9641" s="3">
        <v>562</v>
      </c>
      <c r="AI9641" s="3">
        <v>299</v>
      </c>
      <c r="AJ9641" s="3" t="s">
        <v>15</v>
      </c>
      <c r="AK9641" s="3">
        <v>1</v>
      </c>
      <c r="AL9641" s="3">
        <v>0</v>
      </c>
    </row>
    <row r="9642" spans="31:38" x14ac:dyDescent="0.25">
      <c r="AE9642" s="3" t="str">
        <f t="shared" si="228"/>
        <v>RAG_564_299_1_202425</v>
      </c>
      <c r="AF9642" s="3">
        <v>202425</v>
      </c>
      <c r="AG9642" s="3" t="s">
        <v>384</v>
      </c>
      <c r="AH9642" s="3">
        <v>564</v>
      </c>
      <c r="AI9642" s="3">
        <v>299</v>
      </c>
      <c r="AJ9642" s="3" t="s">
        <v>15</v>
      </c>
      <c r="AK9642" s="3">
        <v>1</v>
      </c>
      <c r="AL9642" s="3">
        <v>0</v>
      </c>
    </row>
    <row r="9643" spans="31:38" x14ac:dyDescent="0.25">
      <c r="AE9643" s="3" t="str">
        <f t="shared" si="228"/>
        <v>RAG_566_299_1_202425</v>
      </c>
      <c r="AF9643" s="3">
        <v>202425</v>
      </c>
      <c r="AG9643" s="3" t="s">
        <v>384</v>
      </c>
      <c r="AH9643" s="3">
        <v>566</v>
      </c>
      <c r="AI9643" s="3">
        <v>299</v>
      </c>
      <c r="AJ9643" s="3" t="s">
        <v>15</v>
      </c>
      <c r="AK9643" s="3">
        <v>1</v>
      </c>
      <c r="AL9643" s="3">
        <v>0</v>
      </c>
    </row>
    <row r="9644" spans="31:38" x14ac:dyDescent="0.25">
      <c r="AE9644" s="3" t="str">
        <f t="shared" si="228"/>
        <v>RAG_568_299_1_202425</v>
      </c>
      <c r="AF9644" s="3">
        <v>202425</v>
      </c>
      <c r="AG9644" s="3" t="s">
        <v>384</v>
      </c>
      <c r="AH9644" s="3">
        <v>568</v>
      </c>
      <c r="AI9644" s="3">
        <v>299</v>
      </c>
      <c r="AJ9644" s="3" t="s">
        <v>15</v>
      </c>
      <c r="AK9644" s="3">
        <v>1</v>
      </c>
      <c r="AL9644" s="3">
        <v>0</v>
      </c>
    </row>
    <row r="9645" spans="31:38" x14ac:dyDescent="0.25">
      <c r="AE9645" s="3" t="str">
        <f t="shared" si="228"/>
        <v>RAG_572_299_1_202425</v>
      </c>
      <c r="AF9645" s="3">
        <v>202425</v>
      </c>
      <c r="AG9645" s="3" t="s">
        <v>384</v>
      </c>
      <c r="AH9645" s="3">
        <v>572</v>
      </c>
      <c r="AI9645" s="3">
        <v>299</v>
      </c>
      <c r="AJ9645" s="3" t="s">
        <v>15</v>
      </c>
      <c r="AK9645" s="3">
        <v>1</v>
      </c>
      <c r="AL9645" s="3">
        <v>0</v>
      </c>
    </row>
    <row r="9646" spans="31:38" x14ac:dyDescent="0.25">
      <c r="AE9646" s="3" t="str">
        <f t="shared" si="228"/>
        <v>RAG_576_299_1_202425</v>
      </c>
      <c r="AF9646" s="3">
        <v>202425</v>
      </c>
      <c r="AG9646" s="3" t="s">
        <v>384</v>
      </c>
      <c r="AH9646" s="3">
        <v>576</v>
      </c>
      <c r="AI9646" s="3">
        <v>299</v>
      </c>
      <c r="AJ9646" s="3" t="s">
        <v>15</v>
      </c>
      <c r="AK9646" s="3">
        <v>1</v>
      </c>
      <c r="AL9646" s="3">
        <v>0</v>
      </c>
    </row>
    <row r="9647" spans="31:38" x14ac:dyDescent="0.25">
      <c r="AE9647" s="3" t="str">
        <f t="shared" si="228"/>
        <v>RAG_584_299_1_202425</v>
      </c>
      <c r="AF9647" s="3">
        <v>202425</v>
      </c>
      <c r="AG9647" s="3" t="s">
        <v>384</v>
      </c>
      <c r="AH9647" s="3">
        <v>584</v>
      </c>
      <c r="AI9647" s="3">
        <v>299</v>
      </c>
      <c r="AJ9647" s="3" t="s">
        <v>15</v>
      </c>
      <c r="AK9647" s="3">
        <v>1</v>
      </c>
      <c r="AL9647" s="3">
        <v>0</v>
      </c>
    </row>
    <row r="9648" spans="31:38" x14ac:dyDescent="0.25">
      <c r="AE9648" s="3" t="str">
        <f t="shared" si="228"/>
        <v>RAG_544_299_1_202425</v>
      </c>
      <c r="AF9648" s="3">
        <v>202425</v>
      </c>
      <c r="AG9648" s="3" t="s">
        <v>384</v>
      </c>
      <c r="AH9648" s="3">
        <v>544</v>
      </c>
      <c r="AI9648" s="3">
        <v>299</v>
      </c>
      <c r="AJ9648" s="3" t="s">
        <v>15</v>
      </c>
      <c r="AK9648" s="3">
        <v>1</v>
      </c>
      <c r="AL9648" s="3">
        <v>-4358.7269999999999</v>
      </c>
    </row>
    <row r="9649" spans="31:38" x14ac:dyDescent="0.25">
      <c r="AE9649" s="3" t="str">
        <f t="shared" si="228"/>
        <v>RAG_542_299_1_202425</v>
      </c>
      <c r="AF9649" s="3">
        <v>202425</v>
      </c>
      <c r="AG9649" s="3" t="s">
        <v>384</v>
      </c>
      <c r="AH9649" s="3">
        <v>542</v>
      </c>
      <c r="AI9649" s="3">
        <v>299</v>
      </c>
      <c r="AJ9649" s="3" t="s">
        <v>15</v>
      </c>
      <c r="AK9649" s="3">
        <v>1</v>
      </c>
      <c r="AL9649" s="3">
        <v>-1225.26</v>
      </c>
    </row>
    <row r="9650" spans="31:38" x14ac:dyDescent="0.25">
      <c r="AE9650" s="3" t="str">
        <f t="shared" si="228"/>
        <v>RAG_574_299_1_202425</v>
      </c>
      <c r="AF9650" s="3">
        <v>202425</v>
      </c>
      <c r="AG9650" s="3" t="s">
        <v>384</v>
      </c>
      <c r="AH9650" s="3">
        <v>574</v>
      </c>
      <c r="AI9650" s="3">
        <v>299</v>
      </c>
      <c r="AJ9650" s="3" t="s">
        <v>15</v>
      </c>
      <c r="AK9650" s="3">
        <v>1</v>
      </c>
      <c r="AL9650" s="3">
        <v>0</v>
      </c>
    </row>
    <row r="9651" spans="31:38" x14ac:dyDescent="0.25">
      <c r="AE9651" s="3" t="str">
        <f t="shared" si="228"/>
        <v>RAG_514_299_1_202425</v>
      </c>
      <c r="AF9651" s="3">
        <v>202425</v>
      </c>
      <c r="AG9651" s="3" t="s">
        <v>384</v>
      </c>
      <c r="AH9651" s="3">
        <v>514</v>
      </c>
      <c r="AI9651" s="3">
        <v>299</v>
      </c>
      <c r="AJ9651" s="3" t="s">
        <v>15</v>
      </c>
      <c r="AK9651" s="3">
        <v>1</v>
      </c>
      <c r="AL9651" s="3">
        <v>-2614.06</v>
      </c>
    </row>
    <row r="9652" spans="31:38" x14ac:dyDescent="0.25">
      <c r="AE9652" s="3" t="str">
        <f t="shared" si="228"/>
        <v>RAG_545_299_1_202425</v>
      </c>
      <c r="AF9652" s="3">
        <v>202425</v>
      </c>
      <c r="AG9652" s="3" t="s">
        <v>384</v>
      </c>
      <c r="AH9652" s="3">
        <v>545</v>
      </c>
      <c r="AI9652" s="3">
        <v>299</v>
      </c>
      <c r="AJ9652" s="3" t="s">
        <v>15</v>
      </c>
      <c r="AK9652" s="3">
        <v>1</v>
      </c>
      <c r="AL9652" s="3">
        <v>-998.59</v>
      </c>
    </row>
    <row r="9653" spans="31:38" x14ac:dyDescent="0.25">
      <c r="AE9653" s="3" t="str">
        <f t="shared" si="228"/>
        <v>RAG_512_299_1_202425</v>
      </c>
      <c r="AF9653" s="3">
        <v>202425</v>
      </c>
      <c r="AG9653" s="3" t="s">
        <v>384</v>
      </c>
      <c r="AH9653" s="3">
        <v>512</v>
      </c>
      <c r="AI9653" s="3">
        <v>299</v>
      </c>
      <c r="AJ9653" s="3" t="s">
        <v>15</v>
      </c>
      <c r="AK9653" s="3">
        <v>1</v>
      </c>
      <c r="AL9653" s="3">
        <v>-1444</v>
      </c>
    </row>
    <row r="9654" spans="31:38" x14ac:dyDescent="0.25">
      <c r="AE9654" s="3" t="str">
        <f t="shared" si="228"/>
        <v>RAG_586_299_1_202425</v>
      </c>
      <c r="AF9654" s="3">
        <v>202425</v>
      </c>
      <c r="AG9654" s="3" t="s">
        <v>384</v>
      </c>
      <c r="AH9654" s="3">
        <v>586</v>
      </c>
      <c r="AI9654" s="3">
        <v>299</v>
      </c>
      <c r="AJ9654" s="3" t="s">
        <v>15</v>
      </c>
      <c r="AK9654" s="3">
        <v>1</v>
      </c>
      <c r="AL9654" s="3">
        <v>0</v>
      </c>
    </row>
    <row r="9655" spans="31:38" x14ac:dyDescent="0.25">
      <c r="AE9655" s="3" t="str">
        <f t="shared" si="228"/>
        <v>RAG_516_299_1_202425</v>
      </c>
      <c r="AF9655" s="3">
        <v>202425</v>
      </c>
      <c r="AG9655" s="3" t="s">
        <v>384</v>
      </c>
      <c r="AH9655" s="3">
        <v>516</v>
      </c>
      <c r="AI9655" s="3">
        <v>299</v>
      </c>
      <c r="AJ9655" s="3" t="s">
        <v>15</v>
      </c>
      <c r="AK9655" s="3">
        <v>1</v>
      </c>
      <c r="AL9655" s="3">
        <v>-3107</v>
      </c>
    </row>
    <row r="9656" spans="31:38" x14ac:dyDescent="0.25">
      <c r="AE9656" s="3" t="str">
        <f t="shared" si="228"/>
        <v>RAG_518_299_1_202425</v>
      </c>
      <c r="AF9656" s="3">
        <v>202425</v>
      </c>
      <c r="AG9656" s="3" t="s">
        <v>384</v>
      </c>
      <c r="AH9656" s="3">
        <v>518</v>
      </c>
      <c r="AI9656" s="3">
        <v>299</v>
      </c>
      <c r="AJ9656" s="3" t="s">
        <v>15</v>
      </c>
      <c r="AK9656" s="3">
        <v>1</v>
      </c>
      <c r="AL9656" s="3">
        <v>-2418.7230000000004</v>
      </c>
    </row>
    <row r="9657" spans="31:38" x14ac:dyDescent="0.25">
      <c r="AE9657" s="3" t="str">
        <f t="shared" si="228"/>
        <v>RAG_520_299_1_202425</v>
      </c>
      <c r="AF9657" s="3">
        <v>202425</v>
      </c>
      <c r="AG9657" s="3" t="s">
        <v>384</v>
      </c>
      <c r="AH9657" s="3">
        <v>520</v>
      </c>
      <c r="AI9657" s="3">
        <v>299</v>
      </c>
      <c r="AJ9657" s="3" t="s">
        <v>15</v>
      </c>
      <c r="AK9657" s="3">
        <v>1</v>
      </c>
      <c r="AL9657" s="3">
        <v>-2883.7139999999999</v>
      </c>
    </row>
    <row r="9658" spans="31:38" x14ac:dyDescent="0.25">
      <c r="AE9658" s="3" t="str">
        <f t="shared" si="228"/>
        <v>RAG_522_299_1_202425</v>
      </c>
      <c r="AF9658" s="3">
        <v>202425</v>
      </c>
      <c r="AG9658" s="3" t="s">
        <v>384</v>
      </c>
      <c r="AH9658" s="3">
        <v>522</v>
      </c>
      <c r="AI9658" s="3">
        <v>299</v>
      </c>
      <c r="AJ9658" s="3" t="s">
        <v>15</v>
      </c>
      <c r="AK9658" s="3">
        <v>1</v>
      </c>
      <c r="AL9658" s="3">
        <v>-3039.4120000000003</v>
      </c>
    </row>
    <row r="9659" spans="31:38" x14ac:dyDescent="0.25">
      <c r="AE9659" s="3" t="str">
        <f t="shared" si="228"/>
        <v>RAG_524_299_1_202425</v>
      </c>
      <c r="AF9659" s="3">
        <v>202425</v>
      </c>
      <c r="AG9659" s="3" t="s">
        <v>384</v>
      </c>
      <c r="AH9659" s="3">
        <v>524</v>
      </c>
      <c r="AI9659" s="3">
        <v>299</v>
      </c>
      <c r="AJ9659" s="3" t="s">
        <v>15</v>
      </c>
      <c r="AK9659" s="3">
        <v>1</v>
      </c>
      <c r="AL9659" s="3">
        <v>-4977.16</v>
      </c>
    </row>
    <row r="9660" spans="31:38" x14ac:dyDescent="0.25">
      <c r="AE9660" s="3" t="str">
        <f t="shared" si="228"/>
        <v>RAG_540_299_1_202425</v>
      </c>
      <c r="AF9660" s="3">
        <v>202425</v>
      </c>
      <c r="AG9660" s="3" t="s">
        <v>384</v>
      </c>
      <c r="AH9660" s="3">
        <v>540</v>
      </c>
      <c r="AI9660" s="3">
        <v>299</v>
      </c>
      <c r="AJ9660" s="3" t="s">
        <v>15</v>
      </c>
      <c r="AK9660" s="3">
        <v>1</v>
      </c>
      <c r="AL9660" s="3">
        <v>-6316.6100000000006</v>
      </c>
    </row>
    <row r="9661" spans="31:38" x14ac:dyDescent="0.25">
      <c r="AE9661" s="3" t="str">
        <f t="shared" si="228"/>
        <v>RAG_528_299_1_202425</v>
      </c>
      <c r="AF9661" s="3">
        <v>202425</v>
      </c>
      <c r="AG9661" s="3" t="s">
        <v>384</v>
      </c>
      <c r="AH9661" s="3">
        <v>528</v>
      </c>
      <c r="AI9661" s="3">
        <v>299</v>
      </c>
      <c r="AJ9661" s="3" t="s">
        <v>15</v>
      </c>
      <c r="AK9661" s="3">
        <v>1</v>
      </c>
      <c r="AL9661" s="3">
        <v>-4739</v>
      </c>
    </row>
    <row r="9662" spans="31:38" x14ac:dyDescent="0.25">
      <c r="AE9662" s="3" t="str">
        <f t="shared" si="228"/>
        <v>RAG_530_299_1_202425</v>
      </c>
      <c r="AF9662" s="3">
        <v>202425</v>
      </c>
      <c r="AG9662" s="3" t="s">
        <v>384</v>
      </c>
      <c r="AH9662" s="3">
        <v>530</v>
      </c>
      <c r="AI9662" s="3">
        <v>299</v>
      </c>
      <c r="AJ9662" s="3" t="s">
        <v>15</v>
      </c>
      <c r="AK9662" s="3">
        <v>1</v>
      </c>
      <c r="AL9662" s="3">
        <v>-2469.6060000000002</v>
      </c>
    </row>
    <row r="9663" spans="31:38" x14ac:dyDescent="0.25">
      <c r="AE9663" s="3" t="str">
        <f t="shared" si="228"/>
        <v>RAG_532_299_1_202425</v>
      </c>
      <c r="AF9663" s="3">
        <v>202425</v>
      </c>
      <c r="AG9663" s="3" t="s">
        <v>384</v>
      </c>
      <c r="AH9663" s="3">
        <v>532</v>
      </c>
      <c r="AI9663" s="3">
        <v>299</v>
      </c>
      <c r="AJ9663" s="3" t="s">
        <v>15</v>
      </c>
      <c r="AK9663" s="3">
        <v>1</v>
      </c>
      <c r="AL9663" s="3">
        <v>-12182.626</v>
      </c>
    </row>
    <row r="9664" spans="31:38" x14ac:dyDescent="0.25">
      <c r="AE9664" s="3" t="str">
        <f t="shared" si="228"/>
        <v>RAG_534_299_1_202425</v>
      </c>
      <c r="AF9664" s="3">
        <v>202425</v>
      </c>
      <c r="AG9664" s="3" t="s">
        <v>384</v>
      </c>
      <c r="AH9664" s="3">
        <v>534</v>
      </c>
      <c r="AI9664" s="3">
        <v>299</v>
      </c>
      <c r="AJ9664" s="3" t="s">
        <v>15</v>
      </c>
      <c r="AK9664" s="3">
        <v>1</v>
      </c>
      <c r="AL9664" s="3">
        <v>-3524.873</v>
      </c>
    </row>
    <row r="9665" spans="31:38" x14ac:dyDescent="0.25">
      <c r="AE9665" s="3" t="str">
        <f t="shared" si="228"/>
        <v>RAG_536_299_1_202425</v>
      </c>
      <c r="AF9665" s="3">
        <v>202425</v>
      </c>
      <c r="AG9665" s="3" t="s">
        <v>384</v>
      </c>
      <c r="AH9665" s="3">
        <v>536</v>
      </c>
      <c r="AI9665" s="3">
        <v>299</v>
      </c>
      <c r="AJ9665" s="3" t="s">
        <v>15</v>
      </c>
      <c r="AK9665" s="3">
        <v>1</v>
      </c>
      <c r="AL9665" s="3">
        <v>-3982.0699999999997</v>
      </c>
    </row>
    <row r="9666" spans="31:38" x14ac:dyDescent="0.25">
      <c r="AE9666" s="3" t="str">
        <f t="shared" si="228"/>
        <v>RAG_538_299_1_202425</v>
      </c>
      <c r="AF9666" s="3">
        <v>202425</v>
      </c>
      <c r="AG9666" s="3" t="s">
        <v>384</v>
      </c>
      <c r="AH9666" s="3">
        <v>538</v>
      </c>
      <c r="AI9666" s="3">
        <v>299</v>
      </c>
      <c r="AJ9666" s="3" t="s">
        <v>15</v>
      </c>
      <c r="AK9666" s="3">
        <v>1</v>
      </c>
      <c r="AL9666" s="3">
        <v>-2671.0540000000001</v>
      </c>
    </row>
    <row r="9667" spans="31:38" x14ac:dyDescent="0.25">
      <c r="AE9667" s="3" t="str">
        <f t="shared" si="228"/>
        <v>RAG_526_299_1_202425</v>
      </c>
      <c r="AF9667" s="3">
        <v>202425</v>
      </c>
      <c r="AG9667" s="3" t="s">
        <v>384</v>
      </c>
      <c r="AH9667" s="3">
        <v>526</v>
      </c>
      <c r="AI9667" s="3">
        <v>299</v>
      </c>
      <c r="AJ9667" s="3" t="s">
        <v>15</v>
      </c>
      <c r="AK9667" s="3">
        <v>1</v>
      </c>
      <c r="AL9667" s="3">
        <v>-1643</v>
      </c>
    </row>
    <row r="9668" spans="31:38" x14ac:dyDescent="0.25">
      <c r="AE9668" s="3" t="str">
        <f t="shared" ref="AE9668:AE9731" si="229">AG9668&amp;"_"&amp;AH9668&amp;"_"&amp;AI9668&amp;"_"&amp;AK9668&amp;"_"&amp;AF9668</f>
        <v>RAG_562_299_1_202526</v>
      </c>
      <c r="AF9668" s="3">
        <v>202526</v>
      </c>
      <c r="AG9668" s="3" t="s">
        <v>384</v>
      </c>
      <c r="AH9668" s="3">
        <v>562</v>
      </c>
      <c r="AI9668" s="3">
        <v>299</v>
      </c>
      <c r="AJ9668" s="3" t="s">
        <v>15</v>
      </c>
      <c r="AK9668" s="3">
        <v>1</v>
      </c>
      <c r="AL9668" s="3">
        <v>0</v>
      </c>
    </row>
    <row r="9669" spans="31:38" x14ac:dyDescent="0.25">
      <c r="AE9669" s="3" t="str">
        <f t="shared" si="229"/>
        <v>RAG_552_299_1_202526</v>
      </c>
      <c r="AF9669" s="3">
        <v>202526</v>
      </c>
      <c r="AG9669" s="3" t="s">
        <v>384</v>
      </c>
      <c r="AH9669" s="3">
        <v>552</v>
      </c>
      <c r="AI9669" s="3">
        <v>299</v>
      </c>
      <c r="AJ9669" s="3" t="s">
        <v>15</v>
      </c>
      <c r="AK9669" s="3">
        <v>1</v>
      </c>
      <c r="AL9669" s="3">
        <v>-18035.086000000003</v>
      </c>
    </row>
    <row r="9670" spans="31:38" x14ac:dyDescent="0.25">
      <c r="AE9670" s="3" t="str">
        <f t="shared" si="229"/>
        <v>RAG_550_299_1_202526</v>
      </c>
      <c r="AF9670" s="3">
        <v>202526</v>
      </c>
      <c r="AG9670" s="3" t="s">
        <v>384</v>
      </c>
      <c r="AH9670" s="3">
        <v>550</v>
      </c>
      <c r="AI9670" s="3">
        <v>299</v>
      </c>
      <c r="AJ9670" s="3" t="s">
        <v>15</v>
      </c>
      <c r="AK9670" s="3">
        <v>1</v>
      </c>
      <c r="AL9670" s="3">
        <v>-3311.6819999999998</v>
      </c>
    </row>
    <row r="9671" spans="31:38" x14ac:dyDescent="0.25">
      <c r="AE9671" s="3" t="str">
        <f t="shared" si="229"/>
        <v>RAG_548_299_1_202526</v>
      </c>
      <c r="AF9671" s="3">
        <v>202526</v>
      </c>
      <c r="AG9671" s="3" t="s">
        <v>384</v>
      </c>
      <c r="AH9671" s="3">
        <v>548</v>
      </c>
      <c r="AI9671" s="3">
        <v>299</v>
      </c>
      <c r="AJ9671" s="3" t="s">
        <v>15</v>
      </c>
      <c r="AK9671" s="3">
        <v>1</v>
      </c>
      <c r="AL9671" s="3">
        <v>-3146.9749999999999</v>
      </c>
    </row>
    <row r="9672" spans="31:38" x14ac:dyDescent="0.25">
      <c r="AE9672" s="3" t="str">
        <f t="shared" si="229"/>
        <v>RAG_564_299_1_202526</v>
      </c>
      <c r="AF9672" s="3">
        <v>202526</v>
      </c>
      <c r="AG9672" s="3" t="s">
        <v>384</v>
      </c>
      <c r="AH9672" s="3">
        <v>564</v>
      </c>
      <c r="AI9672" s="3">
        <v>299</v>
      </c>
      <c r="AJ9672" s="3" t="s">
        <v>15</v>
      </c>
      <c r="AK9672" s="3">
        <v>1</v>
      </c>
      <c r="AL9672" s="3">
        <v>0</v>
      </c>
    </row>
    <row r="9673" spans="31:38" x14ac:dyDescent="0.25">
      <c r="AE9673" s="3" t="str">
        <f t="shared" si="229"/>
        <v>RAG_545_299_1_202526</v>
      </c>
      <c r="AF9673" s="3">
        <v>202526</v>
      </c>
      <c r="AG9673" s="3" t="s">
        <v>384</v>
      </c>
      <c r="AH9673" s="3">
        <v>545</v>
      </c>
      <c r="AI9673" s="3">
        <v>299</v>
      </c>
      <c r="AJ9673" s="3" t="s">
        <v>15</v>
      </c>
      <c r="AK9673" s="3">
        <v>1</v>
      </c>
      <c r="AL9673" s="3">
        <v>-998.59</v>
      </c>
    </row>
    <row r="9674" spans="31:38" x14ac:dyDescent="0.25">
      <c r="AE9674" s="3" t="str">
        <f t="shared" si="229"/>
        <v>RAG_576_299_1_202526</v>
      </c>
      <c r="AF9674" s="3">
        <v>202526</v>
      </c>
      <c r="AG9674" s="3" t="s">
        <v>384</v>
      </c>
      <c r="AH9674" s="3">
        <v>576</v>
      </c>
      <c r="AI9674" s="3">
        <v>299</v>
      </c>
      <c r="AJ9674" s="3" t="s">
        <v>15</v>
      </c>
      <c r="AK9674" s="3">
        <v>1</v>
      </c>
      <c r="AL9674" s="3">
        <v>0</v>
      </c>
    </row>
    <row r="9675" spans="31:38" x14ac:dyDescent="0.25">
      <c r="AE9675" s="3" t="str">
        <f t="shared" si="229"/>
        <v>RAG_546_299_1_202526</v>
      </c>
      <c r="AF9675" s="3">
        <v>202526</v>
      </c>
      <c r="AG9675" s="3" t="s">
        <v>384</v>
      </c>
      <c r="AH9675" s="3">
        <v>546</v>
      </c>
      <c r="AI9675" s="3">
        <v>299</v>
      </c>
      <c r="AJ9675" s="3" t="s">
        <v>15</v>
      </c>
      <c r="AK9675" s="3">
        <v>1</v>
      </c>
      <c r="AL9675" s="3">
        <v>-3746</v>
      </c>
    </row>
    <row r="9676" spans="31:38" x14ac:dyDescent="0.25">
      <c r="AE9676" s="3" t="str">
        <f t="shared" si="229"/>
        <v>RAG_566_299_1_202526</v>
      </c>
      <c r="AF9676" s="3">
        <v>202526</v>
      </c>
      <c r="AG9676" s="3" t="s">
        <v>384</v>
      </c>
      <c r="AH9676" s="3">
        <v>566</v>
      </c>
      <c r="AI9676" s="3">
        <v>299</v>
      </c>
      <c r="AJ9676" s="3" t="s">
        <v>15</v>
      </c>
      <c r="AK9676" s="3">
        <v>1</v>
      </c>
      <c r="AL9676" s="3">
        <v>0</v>
      </c>
    </row>
    <row r="9677" spans="31:38" x14ac:dyDescent="0.25">
      <c r="AE9677" s="3" t="str">
        <f t="shared" si="229"/>
        <v>RAG_568_299_1_202526</v>
      </c>
      <c r="AF9677" s="3">
        <v>202526</v>
      </c>
      <c r="AG9677" s="3" t="s">
        <v>384</v>
      </c>
      <c r="AH9677" s="3">
        <v>568</v>
      </c>
      <c r="AI9677" s="3">
        <v>299</v>
      </c>
      <c r="AJ9677" s="3" t="s">
        <v>15</v>
      </c>
      <c r="AK9677" s="3">
        <v>1</v>
      </c>
      <c r="AL9677" s="3">
        <v>0</v>
      </c>
    </row>
    <row r="9678" spans="31:38" x14ac:dyDescent="0.25">
      <c r="AE9678" s="3" t="str">
        <f t="shared" si="229"/>
        <v>RAG_586_299_1_202526</v>
      </c>
      <c r="AF9678" s="3">
        <v>202526</v>
      </c>
      <c r="AG9678" s="3" t="s">
        <v>384</v>
      </c>
      <c r="AH9678" s="3">
        <v>586</v>
      </c>
      <c r="AI9678" s="3">
        <v>299</v>
      </c>
      <c r="AJ9678" s="3" t="s">
        <v>15</v>
      </c>
      <c r="AK9678" s="3">
        <v>1</v>
      </c>
      <c r="AL9678" s="3">
        <v>0</v>
      </c>
    </row>
    <row r="9679" spans="31:38" x14ac:dyDescent="0.25">
      <c r="AE9679" s="3" t="str">
        <f t="shared" si="229"/>
        <v>RAG_574_299_1_202526</v>
      </c>
      <c r="AF9679" s="3">
        <v>202526</v>
      </c>
      <c r="AG9679" s="3" t="s">
        <v>384</v>
      </c>
      <c r="AH9679" s="3">
        <v>574</v>
      </c>
      <c r="AI9679" s="3">
        <v>299</v>
      </c>
      <c r="AJ9679" s="3" t="s">
        <v>15</v>
      </c>
      <c r="AK9679" s="3">
        <v>1</v>
      </c>
      <c r="AL9679" s="3">
        <v>0</v>
      </c>
    </row>
    <row r="9680" spans="31:38" x14ac:dyDescent="0.25">
      <c r="AE9680" s="3" t="str">
        <f t="shared" si="229"/>
        <v>RAG_582_299_1_202526</v>
      </c>
      <c r="AF9680" s="3">
        <v>202526</v>
      </c>
      <c r="AG9680" s="3" t="s">
        <v>384</v>
      </c>
      <c r="AH9680" s="3">
        <v>582</v>
      </c>
      <c r="AI9680" s="3">
        <v>299</v>
      </c>
      <c r="AJ9680" s="3" t="s">
        <v>15</v>
      </c>
      <c r="AK9680" s="3">
        <v>1</v>
      </c>
      <c r="AL9680" s="3">
        <v>0</v>
      </c>
    </row>
    <row r="9681" spans="31:38" x14ac:dyDescent="0.25">
      <c r="AE9681" s="3" t="str">
        <f t="shared" si="229"/>
        <v>RAG_584_299_1_202526</v>
      </c>
      <c r="AF9681" s="3">
        <v>202526</v>
      </c>
      <c r="AG9681" s="3" t="s">
        <v>384</v>
      </c>
      <c r="AH9681" s="3">
        <v>584</v>
      </c>
      <c r="AI9681" s="3">
        <v>299</v>
      </c>
      <c r="AJ9681" s="3" t="s">
        <v>15</v>
      </c>
      <c r="AK9681" s="3">
        <v>1</v>
      </c>
      <c r="AL9681" s="3">
        <v>0</v>
      </c>
    </row>
    <row r="9682" spans="31:38" x14ac:dyDescent="0.25">
      <c r="AE9682" s="3" t="str">
        <f t="shared" si="229"/>
        <v>RAG_544_299_1_202526</v>
      </c>
      <c r="AF9682" s="3">
        <v>202526</v>
      </c>
      <c r="AG9682" s="3" t="s">
        <v>384</v>
      </c>
      <c r="AH9682" s="3">
        <v>544</v>
      </c>
      <c r="AI9682" s="3">
        <v>299</v>
      </c>
      <c r="AJ9682" s="3" t="s">
        <v>15</v>
      </c>
      <c r="AK9682" s="3">
        <v>1</v>
      </c>
      <c r="AL9682" s="3">
        <v>-4130.1440000000002</v>
      </c>
    </row>
    <row r="9683" spans="31:38" x14ac:dyDescent="0.25">
      <c r="AE9683" s="3" t="str">
        <f t="shared" si="229"/>
        <v>RAG_572_299_1_202526</v>
      </c>
      <c r="AF9683" s="3">
        <v>202526</v>
      </c>
      <c r="AG9683" s="3" t="s">
        <v>384</v>
      </c>
      <c r="AH9683" s="3">
        <v>572</v>
      </c>
      <c r="AI9683" s="3">
        <v>299</v>
      </c>
      <c r="AJ9683" s="3" t="s">
        <v>15</v>
      </c>
      <c r="AK9683" s="3">
        <v>1</v>
      </c>
      <c r="AL9683" s="3">
        <v>0</v>
      </c>
    </row>
    <row r="9684" spans="31:38" x14ac:dyDescent="0.25">
      <c r="AE9684" s="3" t="str">
        <f t="shared" si="229"/>
        <v>RAG_522_299_1_202526</v>
      </c>
      <c r="AF9684" s="3">
        <v>202526</v>
      </c>
      <c r="AG9684" s="3" t="s">
        <v>384</v>
      </c>
      <c r="AH9684" s="3">
        <v>522</v>
      </c>
      <c r="AI9684" s="3">
        <v>299</v>
      </c>
      <c r="AJ9684" s="3" t="s">
        <v>15</v>
      </c>
      <c r="AK9684" s="3">
        <v>1</v>
      </c>
      <c r="AL9684" s="3">
        <v>-3039.4120000000003</v>
      </c>
    </row>
    <row r="9685" spans="31:38" x14ac:dyDescent="0.25">
      <c r="AE9685" s="3" t="str">
        <f t="shared" si="229"/>
        <v>RAG_514_299_1_202526</v>
      </c>
      <c r="AF9685" s="3">
        <v>202526</v>
      </c>
      <c r="AG9685" s="3" t="s">
        <v>384</v>
      </c>
      <c r="AH9685" s="3">
        <v>514</v>
      </c>
      <c r="AI9685" s="3">
        <v>299</v>
      </c>
      <c r="AJ9685" s="3" t="s">
        <v>15</v>
      </c>
      <c r="AK9685" s="3">
        <v>1</v>
      </c>
      <c r="AL9685" s="3">
        <v>-2616.54</v>
      </c>
    </row>
    <row r="9686" spans="31:38" x14ac:dyDescent="0.25">
      <c r="AE9686" s="3" t="str">
        <f t="shared" si="229"/>
        <v>RAG_542_299_1_202526</v>
      </c>
      <c r="AF9686" s="3">
        <v>202526</v>
      </c>
      <c r="AG9686" s="3" t="s">
        <v>384</v>
      </c>
      <c r="AH9686" s="3">
        <v>542</v>
      </c>
      <c r="AI9686" s="3">
        <v>299</v>
      </c>
      <c r="AJ9686" s="3" t="s">
        <v>15</v>
      </c>
      <c r="AK9686" s="3">
        <v>1</v>
      </c>
      <c r="AL9686" s="3">
        <v>-1728.3969999999999</v>
      </c>
    </row>
    <row r="9687" spans="31:38" x14ac:dyDescent="0.25">
      <c r="AE9687" s="3" t="str">
        <f t="shared" si="229"/>
        <v>RAG_516_299_1_202526</v>
      </c>
      <c r="AF9687" s="3">
        <v>202526</v>
      </c>
      <c r="AG9687" s="3" t="s">
        <v>384</v>
      </c>
      <c r="AH9687" s="3">
        <v>516</v>
      </c>
      <c r="AI9687" s="3">
        <v>299</v>
      </c>
      <c r="AJ9687" s="3" t="s">
        <v>15</v>
      </c>
      <c r="AK9687" s="3">
        <v>1</v>
      </c>
      <c r="AL9687" s="3">
        <v>-3107</v>
      </c>
    </row>
    <row r="9688" spans="31:38" x14ac:dyDescent="0.25">
      <c r="AE9688" s="3" t="str">
        <f t="shared" si="229"/>
        <v>RAG_520_299_1_202526</v>
      </c>
      <c r="AF9688" s="3">
        <v>202526</v>
      </c>
      <c r="AG9688" s="3" t="s">
        <v>384</v>
      </c>
      <c r="AH9688" s="3">
        <v>520</v>
      </c>
      <c r="AI9688" s="3">
        <v>299</v>
      </c>
      <c r="AJ9688" s="3" t="s">
        <v>15</v>
      </c>
      <c r="AK9688" s="3">
        <v>1</v>
      </c>
      <c r="AL9688" s="3">
        <v>-2030.7349999999999</v>
      </c>
    </row>
    <row r="9689" spans="31:38" x14ac:dyDescent="0.25">
      <c r="AE9689" s="3" t="str">
        <f t="shared" si="229"/>
        <v>RAG_512_299_1_202526</v>
      </c>
      <c r="AF9689" s="3">
        <v>202526</v>
      </c>
      <c r="AG9689" s="3" t="s">
        <v>384</v>
      </c>
      <c r="AH9689" s="3">
        <v>512</v>
      </c>
      <c r="AI9689" s="3">
        <v>299</v>
      </c>
      <c r="AJ9689" s="3" t="s">
        <v>15</v>
      </c>
      <c r="AK9689" s="3">
        <v>1</v>
      </c>
      <c r="AL9689" s="3">
        <v>-1412</v>
      </c>
    </row>
    <row r="9690" spans="31:38" x14ac:dyDescent="0.25">
      <c r="AE9690" s="3" t="str">
        <f t="shared" si="229"/>
        <v>RAG_524_299_1_202526</v>
      </c>
      <c r="AF9690" s="3">
        <v>202526</v>
      </c>
      <c r="AG9690" s="3" t="s">
        <v>384</v>
      </c>
      <c r="AH9690" s="3">
        <v>524</v>
      </c>
      <c r="AI9690" s="3">
        <v>299</v>
      </c>
      <c r="AJ9690" s="3" t="s">
        <v>15</v>
      </c>
      <c r="AK9690" s="3">
        <v>1</v>
      </c>
      <c r="AL9690" s="3">
        <v>-5261</v>
      </c>
    </row>
    <row r="9691" spans="31:38" x14ac:dyDescent="0.25">
      <c r="AE9691" s="3" t="str">
        <f t="shared" si="229"/>
        <v>RAG_526_299_1_202526</v>
      </c>
      <c r="AF9691" s="3">
        <v>202526</v>
      </c>
      <c r="AG9691" s="3" t="s">
        <v>384</v>
      </c>
      <c r="AH9691" s="3">
        <v>526</v>
      </c>
      <c r="AI9691" s="3">
        <v>299</v>
      </c>
      <c r="AJ9691" s="3" t="s">
        <v>15</v>
      </c>
      <c r="AK9691" s="3">
        <v>1</v>
      </c>
      <c r="AL9691" s="3">
        <v>-1643</v>
      </c>
    </row>
    <row r="9692" spans="31:38" x14ac:dyDescent="0.25">
      <c r="AE9692" s="3" t="str">
        <f t="shared" si="229"/>
        <v>RAG_528_299_1_202526</v>
      </c>
      <c r="AF9692" s="3">
        <v>202526</v>
      </c>
      <c r="AG9692" s="3" t="s">
        <v>384</v>
      </c>
      <c r="AH9692" s="3">
        <v>528</v>
      </c>
      <c r="AI9692" s="3">
        <v>299</v>
      </c>
      <c r="AJ9692" s="3" t="s">
        <v>15</v>
      </c>
      <c r="AK9692" s="3">
        <v>1</v>
      </c>
      <c r="AL9692" s="3">
        <v>-4727</v>
      </c>
    </row>
    <row r="9693" spans="31:38" x14ac:dyDescent="0.25">
      <c r="AE9693" s="3" t="str">
        <f t="shared" si="229"/>
        <v>RAG_530_299_1_202526</v>
      </c>
      <c r="AF9693" s="3">
        <v>202526</v>
      </c>
      <c r="AG9693" s="3" t="s">
        <v>384</v>
      </c>
      <c r="AH9693" s="3">
        <v>530</v>
      </c>
      <c r="AI9693" s="3">
        <v>299</v>
      </c>
      <c r="AJ9693" s="3" t="s">
        <v>15</v>
      </c>
      <c r="AK9693" s="3">
        <v>1</v>
      </c>
      <c r="AL9693" s="3">
        <v>-2470.306</v>
      </c>
    </row>
    <row r="9694" spans="31:38" x14ac:dyDescent="0.25">
      <c r="AE9694" s="3" t="str">
        <f t="shared" si="229"/>
        <v>RAG_532_299_1_202526</v>
      </c>
      <c r="AF9694" s="3">
        <v>202526</v>
      </c>
      <c r="AG9694" s="3" t="s">
        <v>384</v>
      </c>
      <c r="AH9694" s="3">
        <v>532</v>
      </c>
      <c r="AI9694" s="3">
        <v>299</v>
      </c>
      <c r="AJ9694" s="3" t="s">
        <v>15</v>
      </c>
      <c r="AK9694" s="3">
        <v>1</v>
      </c>
      <c r="AL9694" s="3">
        <v>-12178.626</v>
      </c>
    </row>
    <row r="9695" spans="31:38" x14ac:dyDescent="0.25">
      <c r="AE9695" s="3" t="str">
        <f t="shared" si="229"/>
        <v>RAG_534_299_1_202526</v>
      </c>
      <c r="AF9695" s="3">
        <v>202526</v>
      </c>
      <c r="AG9695" s="3" t="s">
        <v>384</v>
      </c>
      <c r="AH9695" s="3">
        <v>534</v>
      </c>
      <c r="AI9695" s="3">
        <v>299</v>
      </c>
      <c r="AJ9695" s="3" t="s">
        <v>15</v>
      </c>
      <c r="AK9695" s="3">
        <v>1</v>
      </c>
      <c r="AL9695" s="3">
        <v>-5238.924</v>
      </c>
    </row>
    <row r="9696" spans="31:38" x14ac:dyDescent="0.25">
      <c r="AE9696" s="3" t="str">
        <f t="shared" si="229"/>
        <v>RAG_536_299_1_202526</v>
      </c>
      <c r="AF9696" s="3">
        <v>202526</v>
      </c>
      <c r="AG9696" s="3" t="s">
        <v>384</v>
      </c>
      <c r="AH9696" s="3">
        <v>536</v>
      </c>
      <c r="AI9696" s="3">
        <v>299</v>
      </c>
      <c r="AJ9696" s="3" t="s">
        <v>15</v>
      </c>
      <c r="AK9696" s="3">
        <v>1</v>
      </c>
      <c r="AL9696" s="3">
        <v>-5803.3030000000008</v>
      </c>
    </row>
    <row r="9697" spans="31:38" x14ac:dyDescent="0.25">
      <c r="AE9697" s="3" t="str">
        <f t="shared" si="229"/>
        <v>RAG_538_299_1_202526</v>
      </c>
      <c r="AF9697" s="3">
        <v>202526</v>
      </c>
      <c r="AG9697" s="3" t="s">
        <v>384</v>
      </c>
      <c r="AH9697" s="3">
        <v>538</v>
      </c>
      <c r="AI9697" s="3">
        <v>299</v>
      </c>
      <c r="AJ9697" s="3" t="s">
        <v>15</v>
      </c>
      <c r="AK9697" s="3">
        <v>1</v>
      </c>
      <c r="AL9697" s="3">
        <v>-2226.0980000000004</v>
      </c>
    </row>
    <row r="9698" spans="31:38" x14ac:dyDescent="0.25">
      <c r="AE9698" s="3" t="str">
        <f t="shared" si="229"/>
        <v>RAG_540_299_1_202526</v>
      </c>
      <c r="AF9698" s="3">
        <v>202526</v>
      </c>
      <c r="AG9698" s="3" t="s">
        <v>384</v>
      </c>
      <c r="AH9698" s="3">
        <v>540</v>
      </c>
      <c r="AI9698" s="3">
        <v>299</v>
      </c>
      <c r="AJ9698" s="3" t="s">
        <v>15</v>
      </c>
      <c r="AK9698" s="3">
        <v>1</v>
      </c>
      <c r="AL9698" s="3">
        <v>-8593.85</v>
      </c>
    </row>
    <row r="9699" spans="31:38" x14ac:dyDescent="0.25">
      <c r="AE9699" s="3" t="str">
        <f t="shared" si="229"/>
        <v>RAG_518_299_1_202526</v>
      </c>
      <c r="AF9699" s="3">
        <v>202526</v>
      </c>
      <c r="AG9699" s="3" t="s">
        <v>384</v>
      </c>
      <c r="AH9699" s="3">
        <v>518</v>
      </c>
      <c r="AI9699" s="3">
        <v>299</v>
      </c>
      <c r="AJ9699" s="3" t="s">
        <v>15</v>
      </c>
      <c r="AK9699" s="3">
        <v>1</v>
      </c>
      <c r="AL9699" s="3">
        <v>-2427.1329999999998</v>
      </c>
    </row>
    <row r="9700" spans="31:38" x14ac:dyDescent="0.25">
      <c r="AE9700" s="3" t="str">
        <f t="shared" si="229"/>
        <v>RAG_562_311_1_202425</v>
      </c>
      <c r="AF9700" s="3">
        <v>202425</v>
      </c>
      <c r="AG9700" s="3" t="s">
        <v>384</v>
      </c>
      <c r="AH9700" s="3">
        <v>562</v>
      </c>
      <c r="AI9700" s="3">
        <v>311</v>
      </c>
      <c r="AJ9700" s="3" t="s">
        <v>3973</v>
      </c>
      <c r="AK9700" s="3">
        <v>1</v>
      </c>
      <c r="AL9700" s="3">
        <v>0</v>
      </c>
    </row>
    <row r="9701" spans="31:38" x14ac:dyDescent="0.25">
      <c r="AE9701" s="3" t="str">
        <f t="shared" si="229"/>
        <v>RAG_546_311_1_202425</v>
      </c>
      <c r="AF9701" s="3">
        <v>202425</v>
      </c>
      <c r="AG9701" s="3" t="s">
        <v>384</v>
      </c>
      <c r="AH9701" s="3">
        <v>546</v>
      </c>
      <c r="AI9701" s="3">
        <v>311</v>
      </c>
      <c r="AJ9701" s="3" t="s">
        <v>3973</v>
      </c>
      <c r="AK9701" s="3">
        <v>1</v>
      </c>
      <c r="AL9701" s="3">
        <v>0</v>
      </c>
    </row>
    <row r="9702" spans="31:38" x14ac:dyDescent="0.25">
      <c r="AE9702" s="3" t="str">
        <f t="shared" si="229"/>
        <v>RAG_586_311_1_202425</v>
      </c>
      <c r="AF9702" s="3">
        <v>202425</v>
      </c>
      <c r="AG9702" s="3" t="s">
        <v>384</v>
      </c>
      <c r="AH9702" s="3">
        <v>586</v>
      </c>
      <c r="AI9702" s="3">
        <v>311</v>
      </c>
      <c r="AJ9702" s="3" t="s">
        <v>3973</v>
      </c>
      <c r="AK9702" s="3">
        <v>1</v>
      </c>
      <c r="AL9702" s="3">
        <v>0</v>
      </c>
    </row>
    <row r="9703" spans="31:38" x14ac:dyDescent="0.25">
      <c r="AE9703" s="3" t="str">
        <f t="shared" si="229"/>
        <v>RAG_548_311_1_202425</v>
      </c>
      <c r="AF9703" s="3">
        <v>202425</v>
      </c>
      <c r="AG9703" s="3" t="s">
        <v>384</v>
      </c>
      <c r="AH9703" s="3">
        <v>548</v>
      </c>
      <c r="AI9703" s="3">
        <v>311</v>
      </c>
      <c r="AJ9703" s="3" t="s">
        <v>3973</v>
      </c>
      <c r="AK9703" s="3">
        <v>1</v>
      </c>
      <c r="AL9703" s="3">
        <v>0</v>
      </c>
    </row>
    <row r="9704" spans="31:38" x14ac:dyDescent="0.25">
      <c r="AE9704" s="3" t="str">
        <f t="shared" si="229"/>
        <v>RAG_534_311_1_202425</v>
      </c>
      <c r="AF9704" s="3">
        <v>202425</v>
      </c>
      <c r="AG9704" s="3" t="s">
        <v>384</v>
      </c>
      <c r="AH9704" s="3">
        <v>534</v>
      </c>
      <c r="AI9704" s="3">
        <v>311</v>
      </c>
      <c r="AJ9704" s="3" t="s">
        <v>3973</v>
      </c>
      <c r="AK9704" s="3">
        <v>1</v>
      </c>
      <c r="AL9704" s="3">
        <v>0</v>
      </c>
    </row>
    <row r="9705" spans="31:38" x14ac:dyDescent="0.25">
      <c r="AE9705" s="3" t="str">
        <f t="shared" si="229"/>
        <v>RAG_550_311_1_202425</v>
      </c>
      <c r="AF9705" s="3">
        <v>202425</v>
      </c>
      <c r="AG9705" s="3" t="s">
        <v>384</v>
      </c>
      <c r="AH9705" s="3">
        <v>550</v>
      </c>
      <c r="AI9705" s="3">
        <v>311</v>
      </c>
      <c r="AJ9705" s="3" t="s">
        <v>3973</v>
      </c>
      <c r="AK9705" s="3">
        <v>1</v>
      </c>
      <c r="AL9705" s="3">
        <v>-8283.5990000000002</v>
      </c>
    </row>
    <row r="9706" spans="31:38" x14ac:dyDescent="0.25">
      <c r="AE9706" s="3" t="str">
        <f t="shared" si="229"/>
        <v>RAG_552_311_1_202425</v>
      </c>
      <c r="AF9706" s="3">
        <v>202425</v>
      </c>
      <c r="AG9706" s="3" t="s">
        <v>384</v>
      </c>
      <c r="AH9706" s="3">
        <v>552</v>
      </c>
      <c r="AI9706" s="3">
        <v>311</v>
      </c>
      <c r="AJ9706" s="3" t="s">
        <v>3973</v>
      </c>
      <c r="AK9706" s="3">
        <v>1</v>
      </c>
      <c r="AL9706" s="3">
        <v>0</v>
      </c>
    </row>
    <row r="9707" spans="31:38" x14ac:dyDescent="0.25">
      <c r="AE9707" s="3" t="str">
        <f t="shared" si="229"/>
        <v>RAG_564_311_1_202425</v>
      </c>
      <c r="AF9707" s="3">
        <v>202425</v>
      </c>
      <c r="AG9707" s="3" t="s">
        <v>384</v>
      </c>
      <c r="AH9707" s="3">
        <v>564</v>
      </c>
      <c r="AI9707" s="3">
        <v>311</v>
      </c>
      <c r="AJ9707" s="3" t="s">
        <v>3973</v>
      </c>
      <c r="AK9707" s="3">
        <v>1</v>
      </c>
      <c r="AL9707" s="3">
        <v>0</v>
      </c>
    </row>
    <row r="9708" spans="31:38" x14ac:dyDescent="0.25">
      <c r="AE9708" s="3" t="str">
        <f t="shared" si="229"/>
        <v>RAG_566_311_1_202425</v>
      </c>
      <c r="AF9708" s="3">
        <v>202425</v>
      </c>
      <c r="AG9708" s="3" t="s">
        <v>384</v>
      </c>
      <c r="AH9708" s="3">
        <v>566</v>
      </c>
      <c r="AI9708" s="3">
        <v>311</v>
      </c>
      <c r="AJ9708" s="3" t="s">
        <v>3973</v>
      </c>
      <c r="AK9708" s="3">
        <v>1</v>
      </c>
      <c r="AL9708" s="3">
        <v>0</v>
      </c>
    </row>
    <row r="9709" spans="31:38" x14ac:dyDescent="0.25">
      <c r="AE9709" s="3" t="str">
        <f t="shared" si="229"/>
        <v>RAG_568_311_1_202425</v>
      </c>
      <c r="AF9709" s="3">
        <v>202425</v>
      </c>
      <c r="AG9709" s="3" t="s">
        <v>384</v>
      </c>
      <c r="AH9709" s="3">
        <v>568</v>
      </c>
      <c r="AI9709" s="3">
        <v>311</v>
      </c>
      <c r="AJ9709" s="3" t="s">
        <v>3973</v>
      </c>
      <c r="AK9709" s="3">
        <v>1</v>
      </c>
      <c r="AL9709" s="3">
        <v>0</v>
      </c>
    </row>
    <row r="9710" spans="31:38" x14ac:dyDescent="0.25">
      <c r="AE9710" s="3" t="str">
        <f t="shared" si="229"/>
        <v>RAG_572_311_1_202425</v>
      </c>
      <c r="AF9710" s="3">
        <v>202425</v>
      </c>
      <c r="AG9710" s="3" t="s">
        <v>384</v>
      </c>
      <c r="AH9710" s="3">
        <v>572</v>
      </c>
      <c r="AI9710" s="3">
        <v>311</v>
      </c>
      <c r="AJ9710" s="3" t="s">
        <v>3973</v>
      </c>
      <c r="AK9710" s="3">
        <v>1</v>
      </c>
      <c r="AL9710" s="3">
        <v>0</v>
      </c>
    </row>
    <row r="9711" spans="31:38" x14ac:dyDescent="0.25">
      <c r="AE9711" s="3" t="str">
        <f t="shared" si="229"/>
        <v>RAG_574_311_1_202425</v>
      </c>
      <c r="AF9711" s="3">
        <v>202425</v>
      </c>
      <c r="AG9711" s="3" t="s">
        <v>384</v>
      </c>
      <c r="AH9711" s="3">
        <v>574</v>
      </c>
      <c r="AI9711" s="3">
        <v>311</v>
      </c>
      <c r="AJ9711" s="3" t="s">
        <v>3973</v>
      </c>
      <c r="AK9711" s="3">
        <v>1</v>
      </c>
      <c r="AL9711" s="3">
        <v>0</v>
      </c>
    </row>
    <row r="9712" spans="31:38" x14ac:dyDescent="0.25">
      <c r="AE9712" s="3" t="str">
        <f t="shared" si="229"/>
        <v>RAG_576_311_1_202425</v>
      </c>
      <c r="AF9712" s="3">
        <v>202425</v>
      </c>
      <c r="AG9712" s="3" t="s">
        <v>384</v>
      </c>
      <c r="AH9712" s="3">
        <v>576</v>
      </c>
      <c r="AI9712" s="3">
        <v>311</v>
      </c>
      <c r="AJ9712" s="3" t="s">
        <v>3973</v>
      </c>
      <c r="AK9712" s="3">
        <v>1</v>
      </c>
      <c r="AL9712" s="3">
        <v>0</v>
      </c>
    </row>
    <row r="9713" spans="31:38" x14ac:dyDescent="0.25">
      <c r="AE9713" s="3" t="str">
        <f t="shared" si="229"/>
        <v>RAG_584_311_1_202425</v>
      </c>
      <c r="AF9713" s="3">
        <v>202425</v>
      </c>
      <c r="AG9713" s="3" t="s">
        <v>384</v>
      </c>
      <c r="AH9713" s="3">
        <v>584</v>
      </c>
      <c r="AI9713" s="3">
        <v>311</v>
      </c>
      <c r="AJ9713" s="3" t="s">
        <v>3973</v>
      </c>
      <c r="AK9713" s="3">
        <v>1</v>
      </c>
      <c r="AL9713" s="3">
        <v>0</v>
      </c>
    </row>
    <row r="9714" spans="31:38" x14ac:dyDescent="0.25">
      <c r="AE9714" s="3" t="str">
        <f t="shared" si="229"/>
        <v>RAG_545_311_1_202425</v>
      </c>
      <c r="AF9714" s="3">
        <v>202425</v>
      </c>
      <c r="AG9714" s="3" t="s">
        <v>384</v>
      </c>
      <c r="AH9714" s="3">
        <v>545</v>
      </c>
      <c r="AI9714" s="3">
        <v>311</v>
      </c>
      <c r="AJ9714" s="3" t="s">
        <v>3973</v>
      </c>
      <c r="AK9714" s="3">
        <v>1</v>
      </c>
      <c r="AL9714" s="3">
        <v>-3446.77</v>
      </c>
    </row>
    <row r="9715" spans="31:38" x14ac:dyDescent="0.25">
      <c r="AE9715" s="3" t="str">
        <f t="shared" si="229"/>
        <v>RAG_582_311_1_202425</v>
      </c>
      <c r="AF9715" s="3">
        <v>202425</v>
      </c>
      <c r="AG9715" s="3" t="s">
        <v>384</v>
      </c>
      <c r="AH9715" s="3">
        <v>582</v>
      </c>
      <c r="AI9715" s="3">
        <v>311</v>
      </c>
      <c r="AJ9715" s="3" t="s">
        <v>3973</v>
      </c>
      <c r="AK9715" s="3">
        <v>1</v>
      </c>
      <c r="AL9715" s="3">
        <v>0</v>
      </c>
    </row>
    <row r="9716" spans="31:38" x14ac:dyDescent="0.25">
      <c r="AE9716" s="3" t="str">
        <f t="shared" si="229"/>
        <v>RAG_520_311_1_202425</v>
      </c>
      <c r="AF9716" s="3">
        <v>202425</v>
      </c>
      <c r="AG9716" s="3" t="s">
        <v>384</v>
      </c>
      <c r="AH9716" s="3">
        <v>520</v>
      </c>
      <c r="AI9716" s="3">
        <v>311</v>
      </c>
      <c r="AJ9716" s="3" t="s">
        <v>3973</v>
      </c>
      <c r="AK9716" s="3">
        <v>1</v>
      </c>
      <c r="AL9716" s="3">
        <v>-1777.4189999999999</v>
      </c>
    </row>
    <row r="9717" spans="31:38" x14ac:dyDescent="0.25">
      <c r="AE9717" s="3" t="str">
        <f t="shared" si="229"/>
        <v>RAG_544_311_1_202425</v>
      </c>
      <c r="AF9717" s="3">
        <v>202425</v>
      </c>
      <c r="AG9717" s="3" t="s">
        <v>384</v>
      </c>
      <c r="AH9717" s="3">
        <v>544</v>
      </c>
      <c r="AI9717" s="3">
        <v>311</v>
      </c>
      <c r="AJ9717" s="3" t="s">
        <v>3973</v>
      </c>
      <c r="AK9717" s="3">
        <v>1</v>
      </c>
      <c r="AL9717" s="3">
        <v>0</v>
      </c>
    </row>
    <row r="9718" spans="31:38" x14ac:dyDescent="0.25">
      <c r="AE9718" s="3" t="str">
        <f t="shared" si="229"/>
        <v>RAG_538_311_1_202425</v>
      </c>
      <c r="AF9718" s="3">
        <v>202425</v>
      </c>
      <c r="AG9718" s="3" t="s">
        <v>384</v>
      </c>
      <c r="AH9718" s="3">
        <v>538</v>
      </c>
      <c r="AI9718" s="3">
        <v>311</v>
      </c>
      <c r="AJ9718" s="3" t="s">
        <v>3973</v>
      </c>
      <c r="AK9718" s="3">
        <v>1</v>
      </c>
      <c r="AL9718" s="3">
        <v>0</v>
      </c>
    </row>
    <row r="9719" spans="31:38" x14ac:dyDescent="0.25">
      <c r="AE9719" s="3" t="str">
        <f t="shared" si="229"/>
        <v>RAG_514_311_1_202425</v>
      </c>
      <c r="AF9719" s="3">
        <v>202425</v>
      </c>
      <c r="AG9719" s="3" t="s">
        <v>384</v>
      </c>
      <c r="AH9719" s="3">
        <v>514</v>
      </c>
      <c r="AI9719" s="3">
        <v>311</v>
      </c>
      <c r="AJ9719" s="3" t="s">
        <v>3973</v>
      </c>
      <c r="AK9719" s="3">
        <v>1</v>
      </c>
      <c r="AL9719" s="3">
        <v>0</v>
      </c>
    </row>
    <row r="9720" spans="31:38" x14ac:dyDescent="0.25">
      <c r="AE9720" s="3" t="str">
        <f t="shared" si="229"/>
        <v>RAG_518_311_1_202425</v>
      </c>
      <c r="AF9720" s="3">
        <v>202425</v>
      </c>
      <c r="AG9720" s="3" t="s">
        <v>384</v>
      </c>
      <c r="AH9720" s="3">
        <v>518</v>
      </c>
      <c r="AI9720" s="3">
        <v>311</v>
      </c>
      <c r="AJ9720" s="3" t="s">
        <v>3973</v>
      </c>
      <c r="AK9720" s="3">
        <v>1</v>
      </c>
      <c r="AL9720" s="3">
        <v>-1548.654</v>
      </c>
    </row>
    <row r="9721" spans="31:38" x14ac:dyDescent="0.25">
      <c r="AE9721" s="3" t="str">
        <f t="shared" si="229"/>
        <v>RAG_512_311_1_202425</v>
      </c>
      <c r="AF9721" s="3">
        <v>202425</v>
      </c>
      <c r="AG9721" s="3" t="s">
        <v>384</v>
      </c>
      <c r="AH9721" s="3">
        <v>512</v>
      </c>
      <c r="AI9721" s="3">
        <v>311</v>
      </c>
      <c r="AJ9721" s="3" t="s">
        <v>3973</v>
      </c>
      <c r="AK9721" s="3">
        <v>1</v>
      </c>
      <c r="AL9721" s="3">
        <v>0</v>
      </c>
    </row>
    <row r="9722" spans="31:38" x14ac:dyDescent="0.25">
      <c r="AE9722" s="3" t="str">
        <f t="shared" si="229"/>
        <v>RAG_522_311_1_202425</v>
      </c>
      <c r="AF9722" s="3">
        <v>202425</v>
      </c>
      <c r="AG9722" s="3" t="s">
        <v>384</v>
      </c>
      <c r="AH9722" s="3">
        <v>522</v>
      </c>
      <c r="AI9722" s="3">
        <v>311</v>
      </c>
      <c r="AJ9722" s="3" t="s">
        <v>3973</v>
      </c>
      <c r="AK9722" s="3">
        <v>1</v>
      </c>
      <c r="AL9722" s="3">
        <v>-1867.17</v>
      </c>
    </row>
    <row r="9723" spans="31:38" x14ac:dyDescent="0.25">
      <c r="AE9723" s="3" t="str">
        <f t="shared" si="229"/>
        <v>RAG_524_311_1_202425</v>
      </c>
      <c r="AF9723" s="3">
        <v>202425</v>
      </c>
      <c r="AG9723" s="3" t="s">
        <v>384</v>
      </c>
      <c r="AH9723" s="3">
        <v>524</v>
      </c>
      <c r="AI9723" s="3">
        <v>311</v>
      </c>
      <c r="AJ9723" s="3" t="s">
        <v>3973</v>
      </c>
      <c r="AK9723" s="3">
        <v>1</v>
      </c>
      <c r="AL9723" s="3">
        <v>-163.61000000000001</v>
      </c>
    </row>
    <row r="9724" spans="31:38" x14ac:dyDescent="0.25">
      <c r="AE9724" s="3" t="str">
        <f t="shared" si="229"/>
        <v>RAG_526_311_1_202425</v>
      </c>
      <c r="AF9724" s="3">
        <v>202425</v>
      </c>
      <c r="AG9724" s="3" t="s">
        <v>384</v>
      </c>
      <c r="AH9724" s="3">
        <v>526</v>
      </c>
      <c r="AI9724" s="3">
        <v>311</v>
      </c>
      <c r="AJ9724" s="3" t="s">
        <v>3973</v>
      </c>
      <c r="AK9724" s="3">
        <v>1</v>
      </c>
      <c r="AL9724" s="3">
        <v>-3526.6329999999998</v>
      </c>
    </row>
    <row r="9725" spans="31:38" x14ac:dyDescent="0.25">
      <c r="AE9725" s="3" t="str">
        <f t="shared" si="229"/>
        <v>RAG_528_311_1_202425</v>
      </c>
      <c r="AF9725" s="3">
        <v>202425</v>
      </c>
      <c r="AG9725" s="3" t="s">
        <v>384</v>
      </c>
      <c r="AH9725" s="3">
        <v>528</v>
      </c>
      <c r="AI9725" s="3">
        <v>311</v>
      </c>
      <c r="AJ9725" s="3" t="s">
        <v>3973</v>
      </c>
      <c r="AK9725" s="3">
        <v>1</v>
      </c>
      <c r="AL9725" s="3">
        <v>-1106</v>
      </c>
    </row>
    <row r="9726" spans="31:38" x14ac:dyDescent="0.25">
      <c r="AE9726" s="3" t="str">
        <f t="shared" si="229"/>
        <v>RAG_530_311_1_202425</v>
      </c>
      <c r="AF9726" s="3">
        <v>202425</v>
      </c>
      <c r="AG9726" s="3" t="s">
        <v>384</v>
      </c>
      <c r="AH9726" s="3">
        <v>530</v>
      </c>
      <c r="AI9726" s="3">
        <v>311</v>
      </c>
      <c r="AJ9726" s="3" t="s">
        <v>3973</v>
      </c>
      <c r="AK9726" s="3">
        <v>1</v>
      </c>
      <c r="AL9726" s="3">
        <v>0</v>
      </c>
    </row>
    <row r="9727" spans="31:38" x14ac:dyDescent="0.25">
      <c r="AE9727" s="3" t="str">
        <f t="shared" si="229"/>
        <v>RAG_532_311_1_202425</v>
      </c>
      <c r="AF9727" s="3">
        <v>202425</v>
      </c>
      <c r="AG9727" s="3" t="s">
        <v>384</v>
      </c>
      <c r="AH9727" s="3">
        <v>532</v>
      </c>
      <c r="AI9727" s="3">
        <v>311</v>
      </c>
      <c r="AJ9727" s="3" t="s">
        <v>3973</v>
      </c>
      <c r="AK9727" s="3">
        <v>1</v>
      </c>
      <c r="AL9727" s="3">
        <v>-5171.6000000000004</v>
      </c>
    </row>
    <row r="9728" spans="31:38" x14ac:dyDescent="0.25">
      <c r="AE9728" s="3" t="str">
        <f t="shared" si="229"/>
        <v>RAG_536_311_1_202425</v>
      </c>
      <c r="AF9728" s="3">
        <v>202425</v>
      </c>
      <c r="AG9728" s="3" t="s">
        <v>384</v>
      </c>
      <c r="AH9728" s="3">
        <v>536</v>
      </c>
      <c r="AI9728" s="3">
        <v>311</v>
      </c>
      <c r="AJ9728" s="3" t="s">
        <v>3973</v>
      </c>
      <c r="AK9728" s="3">
        <v>1</v>
      </c>
      <c r="AL9728" s="3">
        <v>-2345.17</v>
      </c>
    </row>
    <row r="9729" spans="31:38" x14ac:dyDescent="0.25">
      <c r="AE9729" s="3" t="str">
        <f t="shared" si="229"/>
        <v>RAG_540_311_1_202425</v>
      </c>
      <c r="AF9729" s="3">
        <v>202425</v>
      </c>
      <c r="AG9729" s="3" t="s">
        <v>384</v>
      </c>
      <c r="AH9729" s="3">
        <v>540</v>
      </c>
      <c r="AI9729" s="3">
        <v>311</v>
      </c>
      <c r="AJ9729" s="3" t="s">
        <v>3973</v>
      </c>
      <c r="AK9729" s="3">
        <v>1</v>
      </c>
      <c r="AL9729" s="3">
        <v>-5096.8999999999996</v>
      </c>
    </row>
    <row r="9730" spans="31:38" x14ac:dyDescent="0.25">
      <c r="AE9730" s="3" t="str">
        <f t="shared" si="229"/>
        <v>RAG_542_311_1_202425</v>
      </c>
      <c r="AF9730" s="3">
        <v>202425</v>
      </c>
      <c r="AG9730" s="3" t="s">
        <v>384</v>
      </c>
      <c r="AH9730" s="3">
        <v>542</v>
      </c>
      <c r="AI9730" s="3">
        <v>311</v>
      </c>
      <c r="AJ9730" s="3" t="s">
        <v>3973</v>
      </c>
      <c r="AK9730" s="3">
        <v>1</v>
      </c>
      <c r="AL9730" s="3">
        <v>-3178.9029999999998</v>
      </c>
    </row>
    <row r="9731" spans="31:38" x14ac:dyDescent="0.25">
      <c r="AE9731" s="3" t="str">
        <f t="shared" si="229"/>
        <v>RAG_516_311_1_202425</v>
      </c>
      <c r="AF9731" s="3">
        <v>202425</v>
      </c>
      <c r="AG9731" s="3" t="s">
        <v>384</v>
      </c>
      <c r="AH9731" s="3">
        <v>516</v>
      </c>
      <c r="AI9731" s="3">
        <v>311</v>
      </c>
      <c r="AJ9731" s="3" t="s">
        <v>3973</v>
      </c>
      <c r="AK9731" s="3">
        <v>1</v>
      </c>
      <c r="AL9731" s="3">
        <v>-4087</v>
      </c>
    </row>
    <row r="9732" spans="31:38" x14ac:dyDescent="0.25">
      <c r="AE9732" s="3" t="str">
        <f t="shared" ref="AE9732:AE9795" si="230">AG9732&amp;"_"&amp;AH9732&amp;"_"&amp;AI9732&amp;"_"&amp;AK9732&amp;"_"&amp;AF9732</f>
        <v>RAG_582_311_1_202526</v>
      </c>
      <c r="AF9732" s="3">
        <v>202526</v>
      </c>
      <c r="AG9732" s="3" t="s">
        <v>384</v>
      </c>
      <c r="AH9732" s="3">
        <v>582</v>
      </c>
      <c r="AI9732" s="3">
        <v>311</v>
      </c>
      <c r="AJ9732" s="3" t="s">
        <v>3973</v>
      </c>
      <c r="AK9732" s="3">
        <v>1</v>
      </c>
      <c r="AL9732" s="3">
        <v>0</v>
      </c>
    </row>
    <row r="9733" spans="31:38" x14ac:dyDescent="0.25">
      <c r="AE9733" s="3" t="str">
        <f t="shared" si="230"/>
        <v>RAG_546_311_1_202526</v>
      </c>
      <c r="AF9733" s="3">
        <v>202526</v>
      </c>
      <c r="AG9733" s="3" t="s">
        <v>384</v>
      </c>
      <c r="AH9733" s="3">
        <v>546</v>
      </c>
      <c r="AI9733" s="3">
        <v>311</v>
      </c>
      <c r="AJ9733" s="3" t="s">
        <v>3973</v>
      </c>
      <c r="AK9733" s="3">
        <v>1</v>
      </c>
      <c r="AL9733" s="3">
        <v>0</v>
      </c>
    </row>
    <row r="9734" spans="31:38" x14ac:dyDescent="0.25">
      <c r="AE9734" s="3" t="str">
        <f t="shared" si="230"/>
        <v>RAG_548_311_1_202526</v>
      </c>
      <c r="AF9734" s="3">
        <v>202526</v>
      </c>
      <c r="AG9734" s="3" t="s">
        <v>384</v>
      </c>
      <c r="AH9734" s="3">
        <v>548</v>
      </c>
      <c r="AI9734" s="3">
        <v>311</v>
      </c>
      <c r="AJ9734" s="3" t="s">
        <v>3973</v>
      </c>
      <c r="AK9734" s="3">
        <v>1</v>
      </c>
      <c r="AL9734" s="3">
        <v>0</v>
      </c>
    </row>
    <row r="9735" spans="31:38" x14ac:dyDescent="0.25">
      <c r="AE9735" s="3" t="str">
        <f t="shared" si="230"/>
        <v>RAG_550_311_1_202526</v>
      </c>
      <c r="AF9735" s="3">
        <v>202526</v>
      </c>
      <c r="AG9735" s="3" t="s">
        <v>384</v>
      </c>
      <c r="AH9735" s="3">
        <v>550</v>
      </c>
      <c r="AI9735" s="3">
        <v>311</v>
      </c>
      <c r="AJ9735" s="3" t="s">
        <v>3973</v>
      </c>
      <c r="AK9735" s="3">
        <v>1</v>
      </c>
      <c r="AL9735" s="3">
        <v>-10510.065000000001</v>
      </c>
    </row>
    <row r="9736" spans="31:38" x14ac:dyDescent="0.25">
      <c r="AE9736" s="3" t="str">
        <f t="shared" si="230"/>
        <v>RAG_552_311_1_202526</v>
      </c>
      <c r="AF9736" s="3">
        <v>202526</v>
      </c>
      <c r="AG9736" s="3" t="s">
        <v>384</v>
      </c>
      <c r="AH9736" s="3">
        <v>552</v>
      </c>
      <c r="AI9736" s="3">
        <v>311</v>
      </c>
      <c r="AJ9736" s="3" t="s">
        <v>3973</v>
      </c>
      <c r="AK9736" s="3">
        <v>1</v>
      </c>
      <c r="AL9736" s="3">
        <v>0</v>
      </c>
    </row>
    <row r="9737" spans="31:38" x14ac:dyDescent="0.25">
      <c r="AE9737" s="3" t="str">
        <f t="shared" si="230"/>
        <v>RAG_562_311_1_202526</v>
      </c>
      <c r="AF9737" s="3">
        <v>202526</v>
      </c>
      <c r="AG9737" s="3" t="s">
        <v>384</v>
      </c>
      <c r="AH9737" s="3">
        <v>562</v>
      </c>
      <c r="AI9737" s="3">
        <v>311</v>
      </c>
      <c r="AJ9737" s="3" t="s">
        <v>3973</v>
      </c>
      <c r="AK9737" s="3">
        <v>1</v>
      </c>
      <c r="AL9737" s="3">
        <v>0</v>
      </c>
    </row>
    <row r="9738" spans="31:38" x14ac:dyDescent="0.25">
      <c r="AE9738" s="3" t="str">
        <f t="shared" si="230"/>
        <v>RAG_564_311_1_202526</v>
      </c>
      <c r="AF9738" s="3">
        <v>202526</v>
      </c>
      <c r="AG9738" s="3" t="s">
        <v>384</v>
      </c>
      <c r="AH9738" s="3">
        <v>564</v>
      </c>
      <c r="AI9738" s="3">
        <v>311</v>
      </c>
      <c r="AJ9738" s="3" t="s">
        <v>3973</v>
      </c>
      <c r="AK9738" s="3">
        <v>1</v>
      </c>
      <c r="AL9738" s="3">
        <v>0</v>
      </c>
    </row>
    <row r="9739" spans="31:38" x14ac:dyDescent="0.25">
      <c r="AE9739" s="3" t="str">
        <f t="shared" si="230"/>
        <v>RAG_566_311_1_202526</v>
      </c>
      <c r="AF9739" s="3">
        <v>202526</v>
      </c>
      <c r="AG9739" s="3" t="s">
        <v>384</v>
      </c>
      <c r="AH9739" s="3">
        <v>566</v>
      </c>
      <c r="AI9739" s="3">
        <v>311</v>
      </c>
      <c r="AJ9739" s="3" t="s">
        <v>3973</v>
      </c>
      <c r="AK9739" s="3">
        <v>1</v>
      </c>
      <c r="AL9739" s="3">
        <v>0</v>
      </c>
    </row>
    <row r="9740" spans="31:38" x14ac:dyDescent="0.25">
      <c r="AE9740" s="3" t="str">
        <f t="shared" si="230"/>
        <v>RAG_568_311_1_202526</v>
      </c>
      <c r="AF9740" s="3">
        <v>202526</v>
      </c>
      <c r="AG9740" s="3" t="s">
        <v>384</v>
      </c>
      <c r="AH9740" s="3">
        <v>568</v>
      </c>
      <c r="AI9740" s="3">
        <v>311</v>
      </c>
      <c r="AJ9740" s="3" t="s">
        <v>3973</v>
      </c>
      <c r="AK9740" s="3">
        <v>1</v>
      </c>
      <c r="AL9740" s="3">
        <v>0</v>
      </c>
    </row>
    <row r="9741" spans="31:38" x14ac:dyDescent="0.25">
      <c r="AE9741" s="3" t="str">
        <f t="shared" si="230"/>
        <v>RAG_572_311_1_202526</v>
      </c>
      <c r="AF9741" s="3">
        <v>202526</v>
      </c>
      <c r="AG9741" s="3" t="s">
        <v>384</v>
      </c>
      <c r="AH9741" s="3">
        <v>572</v>
      </c>
      <c r="AI9741" s="3">
        <v>311</v>
      </c>
      <c r="AJ9741" s="3" t="s">
        <v>3973</v>
      </c>
      <c r="AK9741" s="3">
        <v>1</v>
      </c>
      <c r="AL9741" s="3">
        <v>0</v>
      </c>
    </row>
    <row r="9742" spans="31:38" x14ac:dyDescent="0.25">
      <c r="AE9742" s="3" t="str">
        <f t="shared" si="230"/>
        <v>RAG_576_311_1_202526</v>
      </c>
      <c r="AF9742" s="3">
        <v>202526</v>
      </c>
      <c r="AG9742" s="3" t="s">
        <v>384</v>
      </c>
      <c r="AH9742" s="3">
        <v>576</v>
      </c>
      <c r="AI9742" s="3">
        <v>311</v>
      </c>
      <c r="AJ9742" s="3" t="s">
        <v>3973</v>
      </c>
      <c r="AK9742" s="3">
        <v>1</v>
      </c>
      <c r="AL9742" s="3">
        <v>0</v>
      </c>
    </row>
    <row r="9743" spans="31:38" x14ac:dyDescent="0.25">
      <c r="AE9743" s="3" t="str">
        <f t="shared" si="230"/>
        <v>RAG_584_311_1_202526</v>
      </c>
      <c r="AF9743" s="3">
        <v>202526</v>
      </c>
      <c r="AG9743" s="3" t="s">
        <v>384</v>
      </c>
      <c r="AH9743" s="3">
        <v>584</v>
      </c>
      <c r="AI9743" s="3">
        <v>311</v>
      </c>
      <c r="AJ9743" s="3" t="s">
        <v>3973</v>
      </c>
      <c r="AK9743" s="3">
        <v>1</v>
      </c>
      <c r="AL9743" s="3">
        <v>0</v>
      </c>
    </row>
    <row r="9744" spans="31:38" x14ac:dyDescent="0.25">
      <c r="AE9744" s="3" t="str">
        <f t="shared" si="230"/>
        <v>RAG_545_311_1_202526</v>
      </c>
      <c r="AF9744" s="3">
        <v>202526</v>
      </c>
      <c r="AG9744" s="3" t="s">
        <v>384</v>
      </c>
      <c r="AH9744" s="3">
        <v>545</v>
      </c>
      <c r="AI9744" s="3">
        <v>311</v>
      </c>
      <c r="AJ9744" s="3" t="s">
        <v>3973</v>
      </c>
      <c r="AK9744" s="3">
        <v>1</v>
      </c>
      <c r="AL9744" s="3">
        <v>-3446.66</v>
      </c>
    </row>
    <row r="9745" spans="31:38" x14ac:dyDescent="0.25">
      <c r="AE9745" s="3" t="str">
        <f t="shared" si="230"/>
        <v>RAG_540_311_1_202526</v>
      </c>
      <c r="AF9745" s="3">
        <v>202526</v>
      </c>
      <c r="AG9745" s="3" t="s">
        <v>384</v>
      </c>
      <c r="AH9745" s="3">
        <v>540</v>
      </c>
      <c r="AI9745" s="3">
        <v>311</v>
      </c>
      <c r="AJ9745" s="3" t="s">
        <v>3973</v>
      </c>
      <c r="AK9745" s="3">
        <v>1</v>
      </c>
      <c r="AL9745" s="3">
        <v>-5499.76</v>
      </c>
    </row>
    <row r="9746" spans="31:38" x14ac:dyDescent="0.25">
      <c r="AE9746" s="3" t="str">
        <f t="shared" si="230"/>
        <v>RAG_574_311_1_202526</v>
      </c>
      <c r="AF9746" s="3">
        <v>202526</v>
      </c>
      <c r="AG9746" s="3" t="s">
        <v>384</v>
      </c>
      <c r="AH9746" s="3">
        <v>574</v>
      </c>
      <c r="AI9746" s="3">
        <v>311</v>
      </c>
      <c r="AJ9746" s="3" t="s">
        <v>3973</v>
      </c>
      <c r="AK9746" s="3">
        <v>1</v>
      </c>
      <c r="AL9746" s="3">
        <v>0</v>
      </c>
    </row>
    <row r="9747" spans="31:38" x14ac:dyDescent="0.25">
      <c r="AE9747" s="3" t="str">
        <f t="shared" si="230"/>
        <v>RAG_522_311_1_202526</v>
      </c>
      <c r="AF9747" s="3">
        <v>202526</v>
      </c>
      <c r="AG9747" s="3" t="s">
        <v>384</v>
      </c>
      <c r="AH9747" s="3">
        <v>522</v>
      </c>
      <c r="AI9747" s="3">
        <v>311</v>
      </c>
      <c r="AJ9747" s="3" t="s">
        <v>3973</v>
      </c>
      <c r="AK9747" s="3">
        <v>1</v>
      </c>
      <c r="AL9747" s="3">
        <v>-1867.17</v>
      </c>
    </row>
    <row r="9748" spans="31:38" x14ac:dyDescent="0.25">
      <c r="AE9748" s="3" t="str">
        <f t="shared" si="230"/>
        <v>RAG_512_311_1_202526</v>
      </c>
      <c r="AF9748" s="3">
        <v>202526</v>
      </c>
      <c r="AG9748" s="3" t="s">
        <v>384</v>
      </c>
      <c r="AH9748" s="3">
        <v>512</v>
      </c>
      <c r="AI9748" s="3">
        <v>311</v>
      </c>
      <c r="AJ9748" s="3" t="s">
        <v>3973</v>
      </c>
      <c r="AK9748" s="3">
        <v>1</v>
      </c>
      <c r="AL9748" s="3">
        <v>0</v>
      </c>
    </row>
    <row r="9749" spans="31:38" x14ac:dyDescent="0.25">
      <c r="AE9749" s="3" t="str">
        <f t="shared" si="230"/>
        <v>RAG_544_311_1_202526</v>
      </c>
      <c r="AF9749" s="3">
        <v>202526</v>
      </c>
      <c r="AG9749" s="3" t="s">
        <v>384</v>
      </c>
      <c r="AH9749" s="3">
        <v>544</v>
      </c>
      <c r="AI9749" s="3">
        <v>311</v>
      </c>
      <c r="AJ9749" s="3" t="s">
        <v>3973</v>
      </c>
      <c r="AK9749" s="3">
        <v>1</v>
      </c>
      <c r="AL9749" s="3">
        <v>0</v>
      </c>
    </row>
    <row r="9750" spans="31:38" x14ac:dyDescent="0.25">
      <c r="AE9750" s="3" t="str">
        <f t="shared" si="230"/>
        <v>RAG_542_311_1_202526</v>
      </c>
      <c r="AF9750" s="3">
        <v>202526</v>
      </c>
      <c r="AG9750" s="3" t="s">
        <v>384</v>
      </c>
      <c r="AH9750" s="3">
        <v>542</v>
      </c>
      <c r="AI9750" s="3">
        <v>311</v>
      </c>
      <c r="AJ9750" s="3" t="s">
        <v>3973</v>
      </c>
      <c r="AK9750" s="3">
        <v>1</v>
      </c>
      <c r="AL9750" s="3">
        <v>0</v>
      </c>
    </row>
    <row r="9751" spans="31:38" x14ac:dyDescent="0.25">
      <c r="AE9751" s="3" t="str">
        <f t="shared" si="230"/>
        <v>RAG_516_311_1_202526</v>
      </c>
      <c r="AF9751" s="3">
        <v>202526</v>
      </c>
      <c r="AG9751" s="3" t="s">
        <v>384</v>
      </c>
      <c r="AH9751" s="3">
        <v>516</v>
      </c>
      <c r="AI9751" s="3">
        <v>311</v>
      </c>
      <c r="AJ9751" s="3" t="s">
        <v>3973</v>
      </c>
      <c r="AK9751" s="3">
        <v>1</v>
      </c>
      <c r="AL9751" s="3">
        <v>-4312</v>
      </c>
    </row>
    <row r="9752" spans="31:38" x14ac:dyDescent="0.25">
      <c r="AE9752" s="3" t="str">
        <f t="shared" si="230"/>
        <v>RAG_520_311_1_202526</v>
      </c>
      <c r="AF9752" s="3">
        <v>202526</v>
      </c>
      <c r="AG9752" s="3" t="s">
        <v>384</v>
      </c>
      <c r="AH9752" s="3">
        <v>520</v>
      </c>
      <c r="AI9752" s="3">
        <v>311</v>
      </c>
      <c r="AJ9752" s="3" t="s">
        <v>3973</v>
      </c>
      <c r="AK9752" s="3">
        <v>1</v>
      </c>
      <c r="AL9752" s="3">
        <v>-1797.4189999999999</v>
      </c>
    </row>
    <row r="9753" spans="31:38" x14ac:dyDescent="0.25">
      <c r="AE9753" s="3" t="str">
        <f t="shared" si="230"/>
        <v>RAG_514_311_1_202526</v>
      </c>
      <c r="AF9753" s="3">
        <v>202526</v>
      </c>
      <c r="AG9753" s="3" t="s">
        <v>384</v>
      </c>
      <c r="AH9753" s="3">
        <v>514</v>
      </c>
      <c r="AI9753" s="3">
        <v>311</v>
      </c>
      <c r="AJ9753" s="3" t="s">
        <v>3973</v>
      </c>
      <c r="AK9753" s="3">
        <v>1</v>
      </c>
      <c r="AL9753" s="3">
        <v>0</v>
      </c>
    </row>
    <row r="9754" spans="31:38" x14ac:dyDescent="0.25">
      <c r="AE9754" s="3" t="str">
        <f t="shared" si="230"/>
        <v>RAG_524_311_1_202526</v>
      </c>
      <c r="AF9754" s="3">
        <v>202526</v>
      </c>
      <c r="AG9754" s="3" t="s">
        <v>384</v>
      </c>
      <c r="AH9754" s="3">
        <v>524</v>
      </c>
      <c r="AI9754" s="3">
        <v>311</v>
      </c>
      <c r="AJ9754" s="3" t="s">
        <v>3973</v>
      </c>
      <c r="AK9754" s="3">
        <v>1</v>
      </c>
      <c r="AL9754" s="3">
        <v>-296.67</v>
      </c>
    </row>
    <row r="9755" spans="31:38" x14ac:dyDescent="0.25">
      <c r="AE9755" s="3" t="str">
        <f t="shared" si="230"/>
        <v>RAG_526_311_1_202526</v>
      </c>
      <c r="AF9755" s="3">
        <v>202526</v>
      </c>
      <c r="AG9755" s="3" t="s">
        <v>384</v>
      </c>
      <c r="AH9755" s="3">
        <v>526</v>
      </c>
      <c r="AI9755" s="3">
        <v>311</v>
      </c>
      <c r="AJ9755" s="3" t="s">
        <v>3973</v>
      </c>
      <c r="AK9755" s="3">
        <v>1</v>
      </c>
      <c r="AL9755" s="3">
        <v>-3791</v>
      </c>
    </row>
    <row r="9756" spans="31:38" x14ac:dyDescent="0.25">
      <c r="AE9756" s="3" t="str">
        <f t="shared" si="230"/>
        <v>RAG_528_311_1_202526</v>
      </c>
      <c r="AF9756" s="3">
        <v>202526</v>
      </c>
      <c r="AG9756" s="3" t="s">
        <v>384</v>
      </c>
      <c r="AH9756" s="3">
        <v>528</v>
      </c>
      <c r="AI9756" s="3">
        <v>311</v>
      </c>
      <c r="AJ9756" s="3" t="s">
        <v>3973</v>
      </c>
      <c r="AK9756" s="3">
        <v>1</v>
      </c>
      <c r="AL9756" s="3">
        <v>0</v>
      </c>
    </row>
    <row r="9757" spans="31:38" x14ac:dyDescent="0.25">
      <c r="AE9757" s="3" t="str">
        <f t="shared" si="230"/>
        <v>RAG_530_311_1_202526</v>
      </c>
      <c r="AF9757" s="3">
        <v>202526</v>
      </c>
      <c r="AG9757" s="3" t="s">
        <v>384</v>
      </c>
      <c r="AH9757" s="3">
        <v>530</v>
      </c>
      <c r="AI9757" s="3">
        <v>311</v>
      </c>
      <c r="AJ9757" s="3" t="s">
        <v>3973</v>
      </c>
      <c r="AK9757" s="3">
        <v>1</v>
      </c>
      <c r="AL9757" s="3">
        <v>0</v>
      </c>
    </row>
    <row r="9758" spans="31:38" x14ac:dyDescent="0.25">
      <c r="AE9758" s="3" t="str">
        <f t="shared" si="230"/>
        <v>RAG_532_311_1_202526</v>
      </c>
      <c r="AF9758" s="3">
        <v>202526</v>
      </c>
      <c r="AG9758" s="3" t="s">
        <v>384</v>
      </c>
      <c r="AH9758" s="3">
        <v>532</v>
      </c>
      <c r="AI9758" s="3">
        <v>311</v>
      </c>
      <c r="AJ9758" s="3" t="s">
        <v>3973</v>
      </c>
      <c r="AK9758" s="3">
        <v>1</v>
      </c>
      <c r="AL9758" s="3">
        <v>-5189.3</v>
      </c>
    </row>
    <row r="9759" spans="31:38" x14ac:dyDescent="0.25">
      <c r="AE9759" s="3" t="str">
        <f t="shared" si="230"/>
        <v>RAG_534_311_1_202526</v>
      </c>
      <c r="AF9759" s="3">
        <v>202526</v>
      </c>
      <c r="AG9759" s="3" t="s">
        <v>384</v>
      </c>
      <c r="AH9759" s="3">
        <v>534</v>
      </c>
      <c r="AI9759" s="3">
        <v>311</v>
      </c>
      <c r="AJ9759" s="3" t="s">
        <v>3973</v>
      </c>
      <c r="AK9759" s="3">
        <v>1</v>
      </c>
      <c r="AL9759" s="3">
        <v>0</v>
      </c>
    </row>
    <row r="9760" spans="31:38" x14ac:dyDescent="0.25">
      <c r="AE9760" s="3" t="str">
        <f t="shared" si="230"/>
        <v>RAG_536_311_1_202526</v>
      </c>
      <c r="AF9760" s="3">
        <v>202526</v>
      </c>
      <c r="AG9760" s="3" t="s">
        <v>384</v>
      </c>
      <c r="AH9760" s="3">
        <v>536</v>
      </c>
      <c r="AI9760" s="3">
        <v>311</v>
      </c>
      <c r="AJ9760" s="3" t="s">
        <v>3973</v>
      </c>
      <c r="AK9760" s="3">
        <v>1</v>
      </c>
      <c r="AL9760" s="3">
        <v>-2492.25</v>
      </c>
    </row>
    <row r="9761" spans="31:38" x14ac:dyDescent="0.25">
      <c r="AE9761" s="3" t="str">
        <f t="shared" si="230"/>
        <v>RAG_538_311_1_202526</v>
      </c>
      <c r="AF9761" s="3">
        <v>202526</v>
      </c>
      <c r="AG9761" s="3" t="s">
        <v>384</v>
      </c>
      <c r="AH9761" s="3">
        <v>538</v>
      </c>
      <c r="AI9761" s="3">
        <v>311</v>
      </c>
      <c r="AJ9761" s="3" t="s">
        <v>3973</v>
      </c>
      <c r="AK9761" s="3">
        <v>1</v>
      </c>
      <c r="AL9761" s="3">
        <v>0</v>
      </c>
    </row>
    <row r="9762" spans="31:38" x14ac:dyDescent="0.25">
      <c r="AE9762" s="3" t="str">
        <f t="shared" si="230"/>
        <v>RAG_586_311_1_202526</v>
      </c>
      <c r="AF9762" s="3">
        <v>202526</v>
      </c>
      <c r="AG9762" s="3" t="s">
        <v>384</v>
      </c>
      <c r="AH9762" s="3">
        <v>586</v>
      </c>
      <c r="AI9762" s="3">
        <v>311</v>
      </c>
      <c r="AJ9762" s="3" t="s">
        <v>3973</v>
      </c>
      <c r="AK9762" s="3">
        <v>1</v>
      </c>
      <c r="AL9762" s="3">
        <v>0</v>
      </c>
    </row>
    <row r="9763" spans="31:38" x14ac:dyDescent="0.25">
      <c r="AE9763" s="3" t="str">
        <f t="shared" si="230"/>
        <v>RAG_518_311_1_202526</v>
      </c>
      <c r="AF9763" s="3">
        <v>202526</v>
      </c>
      <c r="AG9763" s="3" t="s">
        <v>384</v>
      </c>
      <c r="AH9763" s="3">
        <v>518</v>
      </c>
      <c r="AI9763" s="3">
        <v>311</v>
      </c>
      <c r="AJ9763" s="3" t="s">
        <v>3973</v>
      </c>
      <c r="AK9763" s="3">
        <v>1</v>
      </c>
      <c r="AL9763" s="3">
        <v>0</v>
      </c>
    </row>
    <row r="9764" spans="31:38" x14ac:dyDescent="0.25">
      <c r="AE9764" s="3" t="str">
        <f t="shared" si="230"/>
        <v>RAG_564_313_1_202425</v>
      </c>
      <c r="AF9764" s="3">
        <v>202425</v>
      </c>
      <c r="AG9764" s="3" t="s">
        <v>384</v>
      </c>
      <c r="AH9764" s="3">
        <v>564</v>
      </c>
      <c r="AI9764" s="3">
        <v>313</v>
      </c>
      <c r="AJ9764" s="3" t="s">
        <v>4051</v>
      </c>
      <c r="AK9764" s="3">
        <v>1</v>
      </c>
      <c r="AL9764" s="3">
        <v>0</v>
      </c>
    </row>
    <row r="9765" spans="31:38" x14ac:dyDescent="0.25">
      <c r="AE9765" s="3" t="str">
        <f t="shared" si="230"/>
        <v>RAG_545_313_1_202425</v>
      </c>
      <c r="AF9765" s="3">
        <v>202425</v>
      </c>
      <c r="AG9765" s="3" t="s">
        <v>384</v>
      </c>
      <c r="AH9765" s="3">
        <v>545</v>
      </c>
      <c r="AI9765" s="3">
        <v>313</v>
      </c>
      <c r="AJ9765" s="3" t="s">
        <v>4051</v>
      </c>
      <c r="AK9765" s="3">
        <v>1</v>
      </c>
      <c r="AL9765" s="3">
        <v>0</v>
      </c>
    </row>
    <row r="9766" spans="31:38" x14ac:dyDescent="0.25">
      <c r="AE9766" s="3" t="str">
        <f t="shared" si="230"/>
        <v>RAG_546_313_1_202425</v>
      </c>
      <c r="AF9766" s="3">
        <v>202425</v>
      </c>
      <c r="AG9766" s="3" t="s">
        <v>384</v>
      </c>
      <c r="AH9766" s="3">
        <v>546</v>
      </c>
      <c r="AI9766" s="3">
        <v>313</v>
      </c>
      <c r="AJ9766" s="3" t="s">
        <v>4051</v>
      </c>
      <c r="AK9766" s="3">
        <v>1</v>
      </c>
      <c r="AL9766" s="3">
        <v>0</v>
      </c>
    </row>
    <row r="9767" spans="31:38" x14ac:dyDescent="0.25">
      <c r="AE9767" s="3" t="str">
        <f t="shared" si="230"/>
        <v>RAG_548_313_1_202425</v>
      </c>
      <c r="AF9767" s="3">
        <v>202425</v>
      </c>
      <c r="AG9767" s="3" t="s">
        <v>384</v>
      </c>
      <c r="AH9767" s="3">
        <v>548</v>
      </c>
      <c r="AI9767" s="3">
        <v>313</v>
      </c>
      <c r="AJ9767" s="3" t="s">
        <v>4051</v>
      </c>
      <c r="AK9767" s="3">
        <v>1</v>
      </c>
      <c r="AL9767" s="3">
        <v>0</v>
      </c>
    </row>
    <row r="9768" spans="31:38" x14ac:dyDescent="0.25">
      <c r="AE9768" s="3" t="str">
        <f t="shared" si="230"/>
        <v>RAG_550_313_1_202425</v>
      </c>
      <c r="AF9768" s="3">
        <v>202425</v>
      </c>
      <c r="AG9768" s="3" t="s">
        <v>384</v>
      </c>
      <c r="AH9768" s="3">
        <v>550</v>
      </c>
      <c r="AI9768" s="3">
        <v>313</v>
      </c>
      <c r="AJ9768" s="3" t="s">
        <v>4051</v>
      </c>
      <c r="AK9768" s="3">
        <v>1</v>
      </c>
      <c r="AL9768" s="3">
        <v>0</v>
      </c>
    </row>
    <row r="9769" spans="31:38" x14ac:dyDescent="0.25">
      <c r="AE9769" s="3" t="str">
        <f t="shared" si="230"/>
        <v>RAG_552_313_1_202425</v>
      </c>
      <c r="AF9769" s="3">
        <v>202425</v>
      </c>
      <c r="AG9769" s="3" t="s">
        <v>384</v>
      </c>
      <c r="AH9769" s="3">
        <v>552</v>
      </c>
      <c r="AI9769" s="3">
        <v>313</v>
      </c>
      <c r="AJ9769" s="3" t="s">
        <v>4051</v>
      </c>
      <c r="AK9769" s="3">
        <v>1</v>
      </c>
      <c r="AL9769" s="3">
        <v>0</v>
      </c>
    </row>
    <row r="9770" spans="31:38" x14ac:dyDescent="0.25">
      <c r="AE9770" s="3" t="str">
        <f t="shared" si="230"/>
        <v>RAG_562_313_1_202425</v>
      </c>
      <c r="AF9770" s="3">
        <v>202425</v>
      </c>
      <c r="AG9770" s="3" t="s">
        <v>384</v>
      </c>
      <c r="AH9770" s="3">
        <v>562</v>
      </c>
      <c r="AI9770" s="3">
        <v>313</v>
      </c>
      <c r="AJ9770" s="3" t="s">
        <v>4051</v>
      </c>
      <c r="AK9770" s="3">
        <v>1</v>
      </c>
      <c r="AL9770" s="3">
        <v>0</v>
      </c>
    </row>
    <row r="9771" spans="31:38" x14ac:dyDescent="0.25">
      <c r="AE9771" s="3" t="str">
        <f t="shared" si="230"/>
        <v>RAG_566_313_1_202425</v>
      </c>
      <c r="AF9771" s="3">
        <v>202425</v>
      </c>
      <c r="AG9771" s="3" t="s">
        <v>384</v>
      </c>
      <c r="AH9771" s="3">
        <v>566</v>
      </c>
      <c r="AI9771" s="3">
        <v>313</v>
      </c>
      <c r="AJ9771" s="3" t="s">
        <v>4051</v>
      </c>
      <c r="AK9771" s="3">
        <v>1</v>
      </c>
      <c r="AL9771" s="3">
        <v>0</v>
      </c>
    </row>
    <row r="9772" spans="31:38" x14ac:dyDescent="0.25">
      <c r="AE9772" s="3" t="str">
        <f t="shared" si="230"/>
        <v>RAG_568_313_1_202425</v>
      </c>
      <c r="AF9772" s="3">
        <v>202425</v>
      </c>
      <c r="AG9772" s="3" t="s">
        <v>384</v>
      </c>
      <c r="AH9772" s="3">
        <v>568</v>
      </c>
      <c r="AI9772" s="3">
        <v>313</v>
      </c>
      <c r="AJ9772" s="3" t="s">
        <v>4051</v>
      </c>
      <c r="AK9772" s="3">
        <v>1</v>
      </c>
      <c r="AL9772" s="3">
        <v>0</v>
      </c>
    </row>
    <row r="9773" spans="31:38" x14ac:dyDescent="0.25">
      <c r="AE9773" s="3" t="str">
        <f t="shared" si="230"/>
        <v>RAG_572_313_1_202425</v>
      </c>
      <c r="AF9773" s="3">
        <v>202425</v>
      </c>
      <c r="AG9773" s="3" t="s">
        <v>384</v>
      </c>
      <c r="AH9773" s="3">
        <v>572</v>
      </c>
      <c r="AI9773" s="3">
        <v>313</v>
      </c>
      <c r="AJ9773" s="3" t="s">
        <v>4051</v>
      </c>
      <c r="AK9773" s="3">
        <v>1</v>
      </c>
      <c r="AL9773" s="3">
        <v>0</v>
      </c>
    </row>
    <row r="9774" spans="31:38" x14ac:dyDescent="0.25">
      <c r="AE9774" s="3" t="str">
        <f t="shared" si="230"/>
        <v>RAG_576_313_1_202425</v>
      </c>
      <c r="AF9774" s="3">
        <v>202425</v>
      </c>
      <c r="AG9774" s="3" t="s">
        <v>384</v>
      </c>
      <c r="AH9774" s="3">
        <v>576</v>
      </c>
      <c r="AI9774" s="3">
        <v>313</v>
      </c>
      <c r="AJ9774" s="3" t="s">
        <v>4051</v>
      </c>
      <c r="AK9774" s="3">
        <v>1</v>
      </c>
      <c r="AL9774" s="3">
        <v>0</v>
      </c>
    </row>
    <row r="9775" spans="31:38" x14ac:dyDescent="0.25">
      <c r="AE9775" s="3" t="str">
        <f t="shared" si="230"/>
        <v>RAG_544_313_1_202425</v>
      </c>
      <c r="AF9775" s="3">
        <v>202425</v>
      </c>
      <c r="AG9775" s="3" t="s">
        <v>384</v>
      </c>
      <c r="AH9775" s="3">
        <v>544</v>
      </c>
      <c r="AI9775" s="3">
        <v>313</v>
      </c>
      <c r="AJ9775" s="3" t="s">
        <v>4051</v>
      </c>
      <c r="AK9775" s="3">
        <v>1</v>
      </c>
      <c r="AL9775" s="3">
        <v>0</v>
      </c>
    </row>
    <row r="9776" spans="31:38" x14ac:dyDescent="0.25">
      <c r="AE9776" s="3" t="str">
        <f t="shared" si="230"/>
        <v>RAG_586_313_1_202425</v>
      </c>
      <c r="AF9776" s="3">
        <v>202425</v>
      </c>
      <c r="AG9776" s="3" t="s">
        <v>384</v>
      </c>
      <c r="AH9776" s="3">
        <v>586</v>
      </c>
      <c r="AI9776" s="3">
        <v>313</v>
      </c>
      <c r="AJ9776" s="3" t="s">
        <v>4051</v>
      </c>
      <c r="AK9776" s="3">
        <v>1</v>
      </c>
      <c r="AL9776" s="3">
        <v>0</v>
      </c>
    </row>
    <row r="9777" spans="31:38" x14ac:dyDescent="0.25">
      <c r="AE9777" s="3" t="str">
        <f t="shared" si="230"/>
        <v>RAG_574_313_1_202425</v>
      </c>
      <c r="AF9777" s="3">
        <v>202425</v>
      </c>
      <c r="AG9777" s="3" t="s">
        <v>384</v>
      </c>
      <c r="AH9777" s="3">
        <v>574</v>
      </c>
      <c r="AI9777" s="3">
        <v>313</v>
      </c>
      <c r="AJ9777" s="3" t="s">
        <v>4051</v>
      </c>
      <c r="AK9777" s="3">
        <v>1</v>
      </c>
      <c r="AL9777" s="3">
        <v>0</v>
      </c>
    </row>
    <row r="9778" spans="31:38" x14ac:dyDescent="0.25">
      <c r="AE9778" s="3" t="str">
        <f t="shared" si="230"/>
        <v>RAG_584_313_1_202425</v>
      </c>
      <c r="AF9778" s="3">
        <v>202425</v>
      </c>
      <c r="AG9778" s="3" t="s">
        <v>384</v>
      </c>
      <c r="AH9778" s="3">
        <v>584</v>
      </c>
      <c r="AI9778" s="3">
        <v>313</v>
      </c>
      <c r="AJ9778" s="3" t="s">
        <v>4051</v>
      </c>
      <c r="AK9778" s="3">
        <v>1</v>
      </c>
      <c r="AL9778" s="3">
        <v>0</v>
      </c>
    </row>
    <row r="9779" spans="31:38" x14ac:dyDescent="0.25">
      <c r="AE9779" s="3" t="str">
        <f t="shared" si="230"/>
        <v>RAG_522_313_1_202425</v>
      </c>
      <c r="AF9779" s="3">
        <v>202425</v>
      </c>
      <c r="AG9779" s="3" t="s">
        <v>384</v>
      </c>
      <c r="AH9779" s="3">
        <v>522</v>
      </c>
      <c r="AI9779" s="3">
        <v>313</v>
      </c>
      <c r="AJ9779" s="3" t="s">
        <v>4051</v>
      </c>
      <c r="AK9779" s="3">
        <v>1</v>
      </c>
      <c r="AL9779" s="3">
        <v>0</v>
      </c>
    </row>
    <row r="9780" spans="31:38" x14ac:dyDescent="0.25">
      <c r="AE9780" s="3" t="str">
        <f t="shared" si="230"/>
        <v>RAG_542_313_1_202425</v>
      </c>
      <c r="AF9780" s="3">
        <v>202425</v>
      </c>
      <c r="AG9780" s="3" t="s">
        <v>384</v>
      </c>
      <c r="AH9780" s="3">
        <v>542</v>
      </c>
      <c r="AI9780" s="3">
        <v>313</v>
      </c>
      <c r="AJ9780" s="3" t="s">
        <v>4051</v>
      </c>
      <c r="AK9780" s="3">
        <v>1</v>
      </c>
      <c r="AL9780" s="3">
        <v>0</v>
      </c>
    </row>
    <row r="9781" spans="31:38" x14ac:dyDescent="0.25">
      <c r="AE9781" s="3" t="str">
        <f t="shared" si="230"/>
        <v>RAG_582_313_1_202425</v>
      </c>
      <c r="AF9781" s="3">
        <v>202425</v>
      </c>
      <c r="AG9781" s="3" t="s">
        <v>384</v>
      </c>
      <c r="AH9781" s="3">
        <v>582</v>
      </c>
      <c r="AI9781" s="3">
        <v>313</v>
      </c>
      <c r="AJ9781" s="3" t="s">
        <v>4051</v>
      </c>
      <c r="AK9781" s="3">
        <v>1</v>
      </c>
      <c r="AL9781" s="3">
        <v>0</v>
      </c>
    </row>
    <row r="9782" spans="31:38" x14ac:dyDescent="0.25">
      <c r="AE9782" s="3" t="str">
        <f t="shared" si="230"/>
        <v>RAG_514_313_1_202425</v>
      </c>
      <c r="AF9782" s="3">
        <v>202425</v>
      </c>
      <c r="AG9782" s="3" t="s">
        <v>384</v>
      </c>
      <c r="AH9782" s="3">
        <v>514</v>
      </c>
      <c r="AI9782" s="3">
        <v>313</v>
      </c>
      <c r="AJ9782" s="3" t="s">
        <v>4051</v>
      </c>
      <c r="AK9782" s="3">
        <v>1</v>
      </c>
      <c r="AL9782" s="3">
        <v>0</v>
      </c>
    </row>
    <row r="9783" spans="31:38" x14ac:dyDescent="0.25">
      <c r="AE9783" s="3" t="str">
        <f t="shared" si="230"/>
        <v>RAG_516_313_1_202425</v>
      </c>
      <c r="AF9783" s="3">
        <v>202425</v>
      </c>
      <c r="AG9783" s="3" t="s">
        <v>384</v>
      </c>
      <c r="AH9783" s="3">
        <v>516</v>
      </c>
      <c r="AI9783" s="3">
        <v>313</v>
      </c>
      <c r="AJ9783" s="3" t="s">
        <v>4051</v>
      </c>
      <c r="AK9783" s="3">
        <v>1</v>
      </c>
      <c r="AL9783" s="3">
        <v>-384</v>
      </c>
    </row>
    <row r="9784" spans="31:38" x14ac:dyDescent="0.25">
      <c r="AE9784" s="3" t="str">
        <f t="shared" si="230"/>
        <v>RAG_520_313_1_202425</v>
      </c>
      <c r="AF9784" s="3">
        <v>202425</v>
      </c>
      <c r="AG9784" s="3" t="s">
        <v>384</v>
      </c>
      <c r="AH9784" s="3">
        <v>520</v>
      </c>
      <c r="AI9784" s="3">
        <v>313</v>
      </c>
      <c r="AJ9784" s="3" t="s">
        <v>4051</v>
      </c>
      <c r="AK9784" s="3">
        <v>1</v>
      </c>
      <c r="AL9784" s="3">
        <v>0</v>
      </c>
    </row>
    <row r="9785" spans="31:38" x14ac:dyDescent="0.25">
      <c r="AE9785" s="3" t="str">
        <f t="shared" si="230"/>
        <v>RAG_512_313_1_202425</v>
      </c>
      <c r="AF9785" s="3">
        <v>202425</v>
      </c>
      <c r="AG9785" s="3" t="s">
        <v>384</v>
      </c>
      <c r="AH9785" s="3">
        <v>512</v>
      </c>
      <c r="AI9785" s="3">
        <v>313</v>
      </c>
      <c r="AJ9785" s="3" t="s">
        <v>4051</v>
      </c>
      <c r="AK9785" s="3">
        <v>1</v>
      </c>
      <c r="AL9785" s="3">
        <v>0</v>
      </c>
    </row>
    <row r="9786" spans="31:38" x14ac:dyDescent="0.25">
      <c r="AE9786" s="3" t="str">
        <f t="shared" si="230"/>
        <v>RAG_524_313_1_202425</v>
      </c>
      <c r="AF9786" s="3">
        <v>202425</v>
      </c>
      <c r="AG9786" s="3" t="s">
        <v>384</v>
      </c>
      <c r="AH9786" s="3">
        <v>524</v>
      </c>
      <c r="AI9786" s="3">
        <v>313</v>
      </c>
      <c r="AJ9786" s="3" t="s">
        <v>4051</v>
      </c>
      <c r="AK9786" s="3">
        <v>1</v>
      </c>
      <c r="AL9786" s="3">
        <v>0</v>
      </c>
    </row>
    <row r="9787" spans="31:38" x14ac:dyDescent="0.25">
      <c r="AE9787" s="3" t="str">
        <f t="shared" si="230"/>
        <v>RAG_526_313_1_202425</v>
      </c>
      <c r="AF9787" s="3">
        <v>202425</v>
      </c>
      <c r="AG9787" s="3" t="s">
        <v>384</v>
      </c>
      <c r="AH9787" s="3">
        <v>526</v>
      </c>
      <c r="AI9787" s="3">
        <v>313</v>
      </c>
      <c r="AJ9787" s="3" t="s">
        <v>4051</v>
      </c>
      <c r="AK9787" s="3">
        <v>1</v>
      </c>
      <c r="AL9787" s="3">
        <v>0</v>
      </c>
    </row>
    <row r="9788" spans="31:38" x14ac:dyDescent="0.25">
      <c r="AE9788" s="3" t="str">
        <f t="shared" si="230"/>
        <v>RAG_528_313_1_202425</v>
      </c>
      <c r="AF9788" s="3">
        <v>202425</v>
      </c>
      <c r="AG9788" s="3" t="s">
        <v>384</v>
      </c>
      <c r="AH9788" s="3">
        <v>528</v>
      </c>
      <c r="AI9788" s="3">
        <v>313</v>
      </c>
      <c r="AJ9788" s="3" t="s">
        <v>4051</v>
      </c>
      <c r="AK9788" s="3">
        <v>1</v>
      </c>
      <c r="AL9788" s="3">
        <v>0</v>
      </c>
    </row>
    <row r="9789" spans="31:38" x14ac:dyDescent="0.25">
      <c r="AE9789" s="3" t="str">
        <f t="shared" si="230"/>
        <v>RAG_530_313_1_202425</v>
      </c>
      <c r="AF9789" s="3">
        <v>202425</v>
      </c>
      <c r="AG9789" s="3" t="s">
        <v>384</v>
      </c>
      <c r="AH9789" s="3">
        <v>530</v>
      </c>
      <c r="AI9789" s="3">
        <v>313</v>
      </c>
      <c r="AJ9789" s="3" t="s">
        <v>4051</v>
      </c>
      <c r="AK9789" s="3">
        <v>1</v>
      </c>
      <c r="AL9789" s="3">
        <v>-5161.6130000000003</v>
      </c>
    </row>
    <row r="9790" spans="31:38" x14ac:dyDescent="0.25">
      <c r="AE9790" s="3" t="str">
        <f t="shared" si="230"/>
        <v>RAG_532_313_1_202425</v>
      </c>
      <c r="AF9790" s="3">
        <v>202425</v>
      </c>
      <c r="AG9790" s="3" t="s">
        <v>384</v>
      </c>
      <c r="AH9790" s="3">
        <v>532</v>
      </c>
      <c r="AI9790" s="3">
        <v>313</v>
      </c>
      <c r="AJ9790" s="3" t="s">
        <v>4051</v>
      </c>
      <c r="AK9790" s="3">
        <v>1</v>
      </c>
      <c r="AL9790" s="3">
        <v>0</v>
      </c>
    </row>
    <row r="9791" spans="31:38" x14ac:dyDescent="0.25">
      <c r="AE9791" s="3" t="str">
        <f t="shared" si="230"/>
        <v>RAG_534_313_1_202425</v>
      </c>
      <c r="AF9791" s="3">
        <v>202425</v>
      </c>
      <c r="AG9791" s="3" t="s">
        <v>384</v>
      </c>
      <c r="AH9791" s="3">
        <v>534</v>
      </c>
      <c r="AI9791" s="3">
        <v>313</v>
      </c>
      <c r="AJ9791" s="3" t="s">
        <v>4051</v>
      </c>
      <c r="AK9791" s="3">
        <v>1</v>
      </c>
      <c r="AL9791" s="3">
        <v>0</v>
      </c>
    </row>
    <row r="9792" spans="31:38" x14ac:dyDescent="0.25">
      <c r="AE9792" s="3" t="str">
        <f t="shared" si="230"/>
        <v>RAG_536_313_1_202425</v>
      </c>
      <c r="AF9792" s="3">
        <v>202425</v>
      </c>
      <c r="AG9792" s="3" t="s">
        <v>384</v>
      </c>
      <c r="AH9792" s="3">
        <v>536</v>
      </c>
      <c r="AI9792" s="3">
        <v>313</v>
      </c>
      <c r="AJ9792" s="3" t="s">
        <v>4051</v>
      </c>
      <c r="AK9792" s="3">
        <v>1</v>
      </c>
      <c r="AL9792" s="3">
        <v>0</v>
      </c>
    </row>
    <row r="9793" spans="31:38" x14ac:dyDescent="0.25">
      <c r="AE9793" s="3" t="str">
        <f t="shared" si="230"/>
        <v>RAG_538_313_1_202425</v>
      </c>
      <c r="AF9793" s="3">
        <v>202425</v>
      </c>
      <c r="AG9793" s="3" t="s">
        <v>384</v>
      </c>
      <c r="AH9793" s="3">
        <v>538</v>
      </c>
      <c r="AI9793" s="3">
        <v>313</v>
      </c>
      <c r="AJ9793" s="3" t="s">
        <v>4051</v>
      </c>
      <c r="AK9793" s="3">
        <v>1</v>
      </c>
      <c r="AL9793" s="3">
        <v>0</v>
      </c>
    </row>
    <row r="9794" spans="31:38" x14ac:dyDescent="0.25">
      <c r="AE9794" s="3" t="str">
        <f t="shared" si="230"/>
        <v>RAG_540_313_1_202425</v>
      </c>
      <c r="AF9794" s="3">
        <v>202425</v>
      </c>
      <c r="AG9794" s="3" t="s">
        <v>384</v>
      </c>
      <c r="AH9794" s="3">
        <v>540</v>
      </c>
      <c r="AI9794" s="3">
        <v>313</v>
      </c>
      <c r="AJ9794" s="3" t="s">
        <v>4051</v>
      </c>
      <c r="AK9794" s="3">
        <v>1</v>
      </c>
      <c r="AL9794" s="3">
        <v>0</v>
      </c>
    </row>
    <row r="9795" spans="31:38" x14ac:dyDescent="0.25">
      <c r="AE9795" s="3" t="str">
        <f t="shared" si="230"/>
        <v>RAG_518_313_1_202425</v>
      </c>
      <c r="AF9795" s="3">
        <v>202425</v>
      </c>
      <c r="AG9795" s="3" t="s">
        <v>384</v>
      </c>
      <c r="AH9795" s="3">
        <v>518</v>
      </c>
      <c r="AI9795" s="3">
        <v>313</v>
      </c>
      <c r="AJ9795" s="3" t="s">
        <v>4051</v>
      </c>
      <c r="AK9795" s="3">
        <v>1</v>
      </c>
      <c r="AL9795" s="3">
        <v>0</v>
      </c>
    </row>
    <row r="9796" spans="31:38" x14ac:dyDescent="0.25">
      <c r="AE9796" s="3" t="str">
        <f t="shared" ref="AE9796:AE9859" si="231">AG9796&amp;"_"&amp;AH9796&amp;"_"&amp;AI9796&amp;"_"&amp;AK9796&amp;"_"&amp;AF9796</f>
        <v>RAG_564_313_1_202526</v>
      </c>
      <c r="AF9796" s="3">
        <v>202526</v>
      </c>
      <c r="AG9796" s="3" t="s">
        <v>384</v>
      </c>
      <c r="AH9796" s="3">
        <v>564</v>
      </c>
      <c r="AI9796" s="3">
        <v>313</v>
      </c>
      <c r="AJ9796" s="3" t="s">
        <v>4051</v>
      </c>
      <c r="AK9796" s="3">
        <v>1</v>
      </c>
      <c r="AL9796" s="3">
        <v>0</v>
      </c>
    </row>
    <row r="9797" spans="31:38" x14ac:dyDescent="0.25">
      <c r="AE9797" s="3" t="str">
        <f t="shared" si="231"/>
        <v>RAG_546_313_1_202526</v>
      </c>
      <c r="AF9797" s="3">
        <v>202526</v>
      </c>
      <c r="AG9797" s="3" t="s">
        <v>384</v>
      </c>
      <c r="AH9797" s="3">
        <v>546</v>
      </c>
      <c r="AI9797" s="3">
        <v>313</v>
      </c>
      <c r="AJ9797" s="3" t="s">
        <v>4051</v>
      </c>
      <c r="AK9797" s="3">
        <v>1</v>
      </c>
      <c r="AL9797" s="3">
        <v>0</v>
      </c>
    </row>
    <row r="9798" spans="31:38" x14ac:dyDescent="0.25">
      <c r="AE9798" s="3" t="str">
        <f t="shared" si="231"/>
        <v>RAG_545_313_1_202526</v>
      </c>
      <c r="AF9798" s="3">
        <v>202526</v>
      </c>
      <c r="AG9798" s="3" t="s">
        <v>384</v>
      </c>
      <c r="AH9798" s="3">
        <v>545</v>
      </c>
      <c r="AI9798" s="3">
        <v>313</v>
      </c>
      <c r="AJ9798" s="3" t="s">
        <v>4051</v>
      </c>
      <c r="AK9798" s="3">
        <v>1</v>
      </c>
      <c r="AL9798" s="3">
        <v>0</v>
      </c>
    </row>
    <row r="9799" spans="31:38" x14ac:dyDescent="0.25">
      <c r="AE9799" s="3" t="str">
        <f t="shared" si="231"/>
        <v>RAG_548_313_1_202526</v>
      </c>
      <c r="AF9799" s="3">
        <v>202526</v>
      </c>
      <c r="AG9799" s="3" t="s">
        <v>384</v>
      </c>
      <c r="AH9799" s="3">
        <v>548</v>
      </c>
      <c r="AI9799" s="3">
        <v>313</v>
      </c>
      <c r="AJ9799" s="3" t="s">
        <v>4051</v>
      </c>
      <c r="AK9799" s="3">
        <v>1</v>
      </c>
      <c r="AL9799" s="3">
        <v>0</v>
      </c>
    </row>
    <row r="9800" spans="31:38" x14ac:dyDescent="0.25">
      <c r="AE9800" s="3" t="str">
        <f t="shared" si="231"/>
        <v>RAG_550_313_1_202526</v>
      </c>
      <c r="AF9800" s="3">
        <v>202526</v>
      </c>
      <c r="AG9800" s="3" t="s">
        <v>384</v>
      </c>
      <c r="AH9800" s="3">
        <v>550</v>
      </c>
      <c r="AI9800" s="3">
        <v>313</v>
      </c>
      <c r="AJ9800" s="3" t="s">
        <v>4051</v>
      </c>
      <c r="AK9800" s="3">
        <v>1</v>
      </c>
      <c r="AL9800" s="3">
        <v>0</v>
      </c>
    </row>
    <row r="9801" spans="31:38" x14ac:dyDescent="0.25">
      <c r="AE9801" s="3" t="str">
        <f t="shared" si="231"/>
        <v>RAG_552_313_1_202526</v>
      </c>
      <c r="AF9801" s="3">
        <v>202526</v>
      </c>
      <c r="AG9801" s="3" t="s">
        <v>384</v>
      </c>
      <c r="AH9801" s="3">
        <v>552</v>
      </c>
      <c r="AI9801" s="3">
        <v>313</v>
      </c>
      <c r="AJ9801" s="3" t="s">
        <v>4051</v>
      </c>
      <c r="AK9801" s="3">
        <v>1</v>
      </c>
      <c r="AL9801" s="3">
        <v>0</v>
      </c>
    </row>
    <row r="9802" spans="31:38" x14ac:dyDescent="0.25">
      <c r="AE9802" s="3" t="str">
        <f t="shared" si="231"/>
        <v>RAG_562_313_1_202526</v>
      </c>
      <c r="AF9802" s="3">
        <v>202526</v>
      </c>
      <c r="AG9802" s="3" t="s">
        <v>384</v>
      </c>
      <c r="AH9802" s="3">
        <v>562</v>
      </c>
      <c r="AI9802" s="3">
        <v>313</v>
      </c>
      <c r="AJ9802" s="3" t="s">
        <v>4051</v>
      </c>
      <c r="AK9802" s="3">
        <v>1</v>
      </c>
      <c r="AL9802" s="3">
        <v>0</v>
      </c>
    </row>
    <row r="9803" spans="31:38" x14ac:dyDescent="0.25">
      <c r="AE9803" s="3" t="str">
        <f t="shared" si="231"/>
        <v>RAG_566_313_1_202526</v>
      </c>
      <c r="AF9803" s="3">
        <v>202526</v>
      </c>
      <c r="AG9803" s="3" t="s">
        <v>384</v>
      </c>
      <c r="AH9803" s="3">
        <v>566</v>
      </c>
      <c r="AI9803" s="3">
        <v>313</v>
      </c>
      <c r="AJ9803" s="3" t="s">
        <v>4051</v>
      </c>
      <c r="AK9803" s="3">
        <v>1</v>
      </c>
      <c r="AL9803" s="3">
        <v>0</v>
      </c>
    </row>
    <row r="9804" spans="31:38" x14ac:dyDescent="0.25">
      <c r="AE9804" s="3" t="str">
        <f t="shared" si="231"/>
        <v>RAG_568_313_1_202526</v>
      </c>
      <c r="AF9804" s="3">
        <v>202526</v>
      </c>
      <c r="AG9804" s="3" t="s">
        <v>384</v>
      </c>
      <c r="AH9804" s="3">
        <v>568</v>
      </c>
      <c r="AI9804" s="3">
        <v>313</v>
      </c>
      <c r="AJ9804" s="3" t="s">
        <v>4051</v>
      </c>
      <c r="AK9804" s="3">
        <v>1</v>
      </c>
      <c r="AL9804" s="3">
        <v>0</v>
      </c>
    </row>
    <row r="9805" spans="31:38" x14ac:dyDescent="0.25">
      <c r="AE9805" s="3" t="str">
        <f t="shared" si="231"/>
        <v>RAG_572_313_1_202526</v>
      </c>
      <c r="AF9805" s="3">
        <v>202526</v>
      </c>
      <c r="AG9805" s="3" t="s">
        <v>384</v>
      </c>
      <c r="AH9805" s="3">
        <v>572</v>
      </c>
      <c r="AI9805" s="3">
        <v>313</v>
      </c>
      <c r="AJ9805" s="3" t="s">
        <v>4051</v>
      </c>
      <c r="AK9805" s="3">
        <v>1</v>
      </c>
      <c r="AL9805" s="3">
        <v>0</v>
      </c>
    </row>
    <row r="9806" spans="31:38" x14ac:dyDescent="0.25">
      <c r="AE9806" s="3" t="str">
        <f t="shared" si="231"/>
        <v>RAG_574_313_1_202526</v>
      </c>
      <c r="AF9806" s="3">
        <v>202526</v>
      </c>
      <c r="AG9806" s="3" t="s">
        <v>384</v>
      </c>
      <c r="AH9806" s="3">
        <v>574</v>
      </c>
      <c r="AI9806" s="3">
        <v>313</v>
      </c>
      <c r="AJ9806" s="3" t="s">
        <v>4051</v>
      </c>
      <c r="AK9806" s="3">
        <v>1</v>
      </c>
      <c r="AL9806" s="3">
        <v>0</v>
      </c>
    </row>
    <row r="9807" spans="31:38" x14ac:dyDescent="0.25">
      <c r="AE9807" s="3" t="str">
        <f t="shared" si="231"/>
        <v>RAG_576_313_1_202526</v>
      </c>
      <c r="AF9807" s="3">
        <v>202526</v>
      </c>
      <c r="AG9807" s="3" t="s">
        <v>384</v>
      </c>
      <c r="AH9807" s="3">
        <v>576</v>
      </c>
      <c r="AI9807" s="3">
        <v>313</v>
      </c>
      <c r="AJ9807" s="3" t="s">
        <v>4051</v>
      </c>
      <c r="AK9807" s="3">
        <v>1</v>
      </c>
      <c r="AL9807" s="3">
        <v>0</v>
      </c>
    </row>
    <row r="9808" spans="31:38" x14ac:dyDescent="0.25">
      <c r="AE9808" s="3" t="str">
        <f t="shared" si="231"/>
        <v>RAG_584_313_1_202526</v>
      </c>
      <c r="AF9808" s="3">
        <v>202526</v>
      </c>
      <c r="AG9808" s="3" t="s">
        <v>384</v>
      </c>
      <c r="AH9808" s="3">
        <v>584</v>
      </c>
      <c r="AI9808" s="3">
        <v>313</v>
      </c>
      <c r="AJ9808" s="3" t="s">
        <v>4051</v>
      </c>
      <c r="AK9808" s="3">
        <v>1</v>
      </c>
      <c r="AL9808" s="3">
        <v>0</v>
      </c>
    </row>
    <row r="9809" spans="31:38" x14ac:dyDescent="0.25">
      <c r="AE9809" s="3" t="str">
        <f t="shared" si="231"/>
        <v>RAG_544_313_1_202526</v>
      </c>
      <c r="AF9809" s="3">
        <v>202526</v>
      </c>
      <c r="AG9809" s="3" t="s">
        <v>384</v>
      </c>
      <c r="AH9809" s="3">
        <v>544</v>
      </c>
      <c r="AI9809" s="3">
        <v>313</v>
      </c>
      <c r="AJ9809" s="3" t="s">
        <v>4051</v>
      </c>
      <c r="AK9809" s="3">
        <v>1</v>
      </c>
      <c r="AL9809" s="3">
        <v>0</v>
      </c>
    </row>
    <row r="9810" spans="31:38" x14ac:dyDescent="0.25">
      <c r="AE9810" s="3" t="str">
        <f t="shared" si="231"/>
        <v>RAG_582_313_1_202526</v>
      </c>
      <c r="AF9810" s="3">
        <v>202526</v>
      </c>
      <c r="AG9810" s="3" t="s">
        <v>384</v>
      </c>
      <c r="AH9810" s="3">
        <v>582</v>
      </c>
      <c r="AI9810" s="3">
        <v>313</v>
      </c>
      <c r="AJ9810" s="3" t="s">
        <v>4051</v>
      </c>
      <c r="AK9810" s="3">
        <v>1</v>
      </c>
      <c r="AL9810" s="3">
        <v>0</v>
      </c>
    </row>
    <row r="9811" spans="31:38" x14ac:dyDescent="0.25">
      <c r="AE9811" s="3" t="str">
        <f t="shared" si="231"/>
        <v>RAG_520_313_1_202526</v>
      </c>
      <c r="AF9811" s="3">
        <v>202526</v>
      </c>
      <c r="AG9811" s="3" t="s">
        <v>384</v>
      </c>
      <c r="AH9811" s="3">
        <v>520</v>
      </c>
      <c r="AI9811" s="3">
        <v>313</v>
      </c>
      <c r="AJ9811" s="3" t="s">
        <v>4051</v>
      </c>
      <c r="AK9811" s="3">
        <v>1</v>
      </c>
      <c r="AL9811" s="3">
        <v>0</v>
      </c>
    </row>
    <row r="9812" spans="31:38" x14ac:dyDescent="0.25">
      <c r="AE9812" s="3" t="str">
        <f t="shared" si="231"/>
        <v>RAG_514_313_1_202526</v>
      </c>
      <c r="AF9812" s="3">
        <v>202526</v>
      </c>
      <c r="AG9812" s="3" t="s">
        <v>384</v>
      </c>
      <c r="AH9812" s="3">
        <v>514</v>
      </c>
      <c r="AI9812" s="3">
        <v>313</v>
      </c>
      <c r="AJ9812" s="3" t="s">
        <v>4051</v>
      </c>
      <c r="AK9812" s="3">
        <v>1</v>
      </c>
      <c r="AL9812" s="3">
        <v>0</v>
      </c>
    </row>
    <row r="9813" spans="31:38" x14ac:dyDescent="0.25">
      <c r="AE9813" s="3" t="str">
        <f t="shared" si="231"/>
        <v>RAG_542_313_1_202526</v>
      </c>
      <c r="AF9813" s="3">
        <v>202526</v>
      </c>
      <c r="AG9813" s="3" t="s">
        <v>384</v>
      </c>
      <c r="AH9813" s="3">
        <v>542</v>
      </c>
      <c r="AI9813" s="3">
        <v>313</v>
      </c>
      <c r="AJ9813" s="3" t="s">
        <v>4051</v>
      </c>
      <c r="AK9813" s="3">
        <v>1</v>
      </c>
      <c r="AL9813" s="3">
        <v>0</v>
      </c>
    </row>
    <row r="9814" spans="31:38" x14ac:dyDescent="0.25">
      <c r="AE9814" s="3" t="str">
        <f t="shared" si="231"/>
        <v>RAG_512_313_1_202526</v>
      </c>
      <c r="AF9814" s="3">
        <v>202526</v>
      </c>
      <c r="AG9814" s="3" t="s">
        <v>384</v>
      </c>
      <c r="AH9814" s="3">
        <v>512</v>
      </c>
      <c r="AI9814" s="3">
        <v>313</v>
      </c>
      <c r="AJ9814" s="3" t="s">
        <v>4051</v>
      </c>
      <c r="AK9814" s="3">
        <v>1</v>
      </c>
      <c r="AL9814" s="3">
        <v>0</v>
      </c>
    </row>
    <row r="9815" spans="31:38" x14ac:dyDescent="0.25">
      <c r="AE9815" s="3" t="str">
        <f t="shared" si="231"/>
        <v>RAG_518_313_1_202526</v>
      </c>
      <c r="AF9815" s="3">
        <v>202526</v>
      </c>
      <c r="AG9815" s="3" t="s">
        <v>384</v>
      </c>
      <c r="AH9815" s="3">
        <v>518</v>
      </c>
      <c r="AI9815" s="3">
        <v>313</v>
      </c>
      <c r="AJ9815" s="3" t="s">
        <v>4051</v>
      </c>
      <c r="AK9815" s="3">
        <v>1</v>
      </c>
      <c r="AL9815" s="3">
        <v>0</v>
      </c>
    </row>
    <row r="9816" spans="31:38" x14ac:dyDescent="0.25">
      <c r="AE9816" s="3" t="str">
        <f t="shared" si="231"/>
        <v>RAG_586_313_1_202526</v>
      </c>
      <c r="AF9816" s="3">
        <v>202526</v>
      </c>
      <c r="AG9816" s="3" t="s">
        <v>384</v>
      </c>
      <c r="AH9816" s="3">
        <v>586</v>
      </c>
      <c r="AI9816" s="3">
        <v>313</v>
      </c>
      <c r="AJ9816" s="3" t="s">
        <v>4051</v>
      </c>
      <c r="AK9816" s="3">
        <v>1</v>
      </c>
      <c r="AL9816" s="3">
        <v>0</v>
      </c>
    </row>
    <row r="9817" spans="31:38" x14ac:dyDescent="0.25">
      <c r="AE9817" s="3" t="str">
        <f t="shared" si="231"/>
        <v>RAG_522_313_1_202526</v>
      </c>
      <c r="AF9817" s="3">
        <v>202526</v>
      </c>
      <c r="AG9817" s="3" t="s">
        <v>384</v>
      </c>
      <c r="AH9817" s="3">
        <v>522</v>
      </c>
      <c r="AI9817" s="3">
        <v>313</v>
      </c>
      <c r="AJ9817" s="3" t="s">
        <v>4051</v>
      </c>
      <c r="AK9817" s="3">
        <v>1</v>
      </c>
      <c r="AL9817" s="3">
        <v>0</v>
      </c>
    </row>
    <row r="9818" spans="31:38" x14ac:dyDescent="0.25">
      <c r="AE9818" s="3" t="str">
        <f t="shared" si="231"/>
        <v>RAG_524_313_1_202526</v>
      </c>
      <c r="AF9818" s="3">
        <v>202526</v>
      </c>
      <c r="AG9818" s="3" t="s">
        <v>384</v>
      </c>
      <c r="AH9818" s="3">
        <v>524</v>
      </c>
      <c r="AI9818" s="3">
        <v>313</v>
      </c>
      <c r="AJ9818" s="3" t="s">
        <v>4051</v>
      </c>
      <c r="AK9818" s="3">
        <v>1</v>
      </c>
      <c r="AL9818" s="3">
        <v>0</v>
      </c>
    </row>
    <row r="9819" spans="31:38" x14ac:dyDescent="0.25">
      <c r="AE9819" s="3" t="str">
        <f t="shared" si="231"/>
        <v>RAG_538_313_1_202526</v>
      </c>
      <c r="AF9819" s="3">
        <v>202526</v>
      </c>
      <c r="AG9819" s="3" t="s">
        <v>384</v>
      </c>
      <c r="AH9819" s="3">
        <v>538</v>
      </c>
      <c r="AI9819" s="3">
        <v>313</v>
      </c>
      <c r="AJ9819" s="3" t="s">
        <v>4051</v>
      </c>
      <c r="AK9819" s="3">
        <v>1</v>
      </c>
      <c r="AL9819" s="3">
        <v>0</v>
      </c>
    </row>
    <row r="9820" spans="31:38" x14ac:dyDescent="0.25">
      <c r="AE9820" s="3" t="str">
        <f t="shared" si="231"/>
        <v>RAG_516_313_1_202526</v>
      </c>
      <c r="AF9820" s="3">
        <v>202526</v>
      </c>
      <c r="AG9820" s="3" t="s">
        <v>384</v>
      </c>
      <c r="AH9820" s="3">
        <v>516</v>
      </c>
      <c r="AI9820" s="3">
        <v>313</v>
      </c>
      <c r="AJ9820" s="3" t="s">
        <v>4051</v>
      </c>
      <c r="AK9820" s="3">
        <v>1</v>
      </c>
      <c r="AL9820" s="3">
        <v>0</v>
      </c>
    </row>
    <row r="9821" spans="31:38" x14ac:dyDescent="0.25">
      <c r="AE9821" s="3" t="str">
        <f t="shared" si="231"/>
        <v>RAG_540_313_1_202526</v>
      </c>
      <c r="AF9821" s="3">
        <v>202526</v>
      </c>
      <c r="AG9821" s="3" t="s">
        <v>384</v>
      </c>
      <c r="AH9821" s="3">
        <v>540</v>
      </c>
      <c r="AI9821" s="3">
        <v>313</v>
      </c>
      <c r="AJ9821" s="3" t="s">
        <v>4051</v>
      </c>
      <c r="AK9821" s="3">
        <v>1</v>
      </c>
      <c r="AL9821" s="3">
        <v>0</v>
      </c>
    </row>
    <row r="9822" spans="31:38" x14ac:dyDescent="0.25">
      <c r="AE9822" s="3" t="str">
        <f t="shared" si="231"/>
        <v>RAG_526_313_1_202526</v>
      </c>
      <c r="AF9822" s="3">
        <v>202526</v>
      </c>
      <c r="AG9822" s="3" t="s">
        <v>384</v>
      </c>
      <c r="AH9822" s="3">
        <v>526</v>
      </c>
      <c r="AI9822" s="3">
        <v>313</v>
      </c>
      <c r="AJ9822" s="3" t="s">
        <v>4051</v>
      </c>
      <c r="AK9822" s="3">
        <v>1</v>
      </c>
      <c r="AL9822" s="3">
        <v>0</v>
      </c>
    </row>
    <row r="9823" spans="31:38" x14ac:dyDescent="0.25">
      <c r="AE9823" s="3" t="str">
        <f t="shared" si="231"/>
        <v>RAG_536_313_1_202526</v>
      </c>
      <c r="AF9823" s="3">
        <v>202526</v>
      </c>
      <c r="AG9823" s="3" t="s">
        <v>384</v>
      </c>
      <c r="AH9823" s="3">
        <v>536</v>
      </c>
      <c r="AI9823" s="3">
        <v>313</v>
      </c>
      <c r="AJ9823" s="3" t="s">
        <v>4051</v>
      </c>
      <c r="AK9823" s="3">
        <v>1</v>
      </c>
      <c r="AL9823" s="3">
        <v>0</v>
      </c>
    </row>
    <row r="9824" spans="31:38" x14ac:dyDescent="0.25">
      <c r="AE9824" s="3" t="str">
        <f t="shared" si="231"/>
        <v>RAG_534_313_1_202526</v>
      </c>
      <c r="AF9824" s="3">
        <v>202526</v>
      </c>
      <c r="AG9824" s="3" t="s">
        <v>384</v>
      </c>
      <c r="AH9824" s="3">
        <v>534</v>
      </c>
      <c r="AI9824" s="3">
        <v>313</v>
      </c>
      <c r="AJ9824" s="3" t="s">
        <v>4051</v>
      </c>
      <c r="AK9824" s="3">
        <v>1</v>
      </c>
      <c r="AL9824" s="3">
        <v>0</v>
      </c>
    </row>
    <row r="9825" spans="31:38" x14ac:dyDescent="0.25">
      <c r="AE9825" s="3" t="str">
        <f t="shared" si="231"/>
        <v>RAG_532_313_1_202526</v>
      </c>
      <c r="AF9825" s="3">
        <v>202526</v>
      </c>
      <c r="AG9825" s="3" t="s">
        <v>384</v>
      </c>
      <c r="AH9825" s="3">
        <v>532</v>
      </c>
      <c r="AI9825" s="3">
        <v>313</v>
      </c>
      <c r="AJ9825" s="3" t="s">
        <v>4051</v>
      </c>
      <c r="AK9825" s="3">
        <v>1</v>
      </c>
      <c r="AL9825" s="3">
        <v>0</v>
      </c>
    </row>
    <row r="9826" spans="31:38" x14ac:dyDescent="0.25">
      <c r="AE9826" s="3" t="str">
        <f t="shared" si="231"/>
        <v>RAG_530_313_1_202526</v>
      </c>
      <c r="AF9826" s="3">
        <v>202526</v>
      </c>
      <c r="AG9826" s="3" t="s">
        <v>384</v>
      </c>
      <c r="AH9826" s="3">
        <v>530</v>
      </c>
      <c r="AI9826" s="3">
        <v>313</v>
      </c>
      <c r="AJ9826" s="3" t="s">
        <v>4051</v>
      </c>
      <c r="AK9826" s="3">
        <v>1</v>
      </c>
      <c r="AL9826" s="3">
        <v>-4832.9970000000003</v>
      </c>
    </row>
    <row r="9827" spans="31:38" x14ac:dyDescent="0.25">
      <c r="AE9827" s="3" t="str">
        <f t="shared" si="231"/>
        <v>RAG_528_313_1_202526</v>
      </c>
      <c r="AF9827" s="3">
        <v>202526</v>
      </c>
      <c r="AG9827" s="3" t="s">
        <v>384</v>
      </c>
      <c r="AH9827" s="3">
        <v>528</v>
      </c>
      <c r="AI9827" s="3">
        <v>313</v>
      </c>
      <c r="AJ9827" s="3" t="s">
        <v>4051</v>
      </c>
      <c r="AK9827" s="3">
        <v>1</v>
      </c>
      <c r="AL9827" s="3">
        <v>0</v>
      </c>
    </row>
    <row r="9828" spans="31:38" x14ac:dyDescent="0.25">
      <c r="AE9828" s="3" t="str">
        <f t="shared" si="231"/>
        <v>RAG_564_315_1_202425</v>
      </c>
      <c r="AF9828" s="3">
        <v>202425</v>
      </c>
      <c r="AG9828" s="3" t="s">
        <v>384</v>
      </c>
      <c r="AH9828" s="3">
        <v>564</v>
      </c>
      <c r="AI9828" s="3">
        <v>315</v>
      </c>
      <c r="AJ9828" s="3" t="s">
        <v>4066</v>
      </c>
      <c r="AK9828" s="3">
        <v>1</v>
      </c>
      <c r="AL9828" s="3">
        <v>0</v>
      </c>
    </row>
    <row r="9829" spans="31:38" x14ac:dyDescent="0.25">
      <c r="AE9829" s="3" t="str">
        <f t="shared" si="231"/>
        <v>RAG_546_315_1_202425</v>
      </c>
      <c r="AF9829" s="3">
        <v>202425</v>
      </c>
      <c r="AG9829" s="3" t="s">
        <v>384</v>
      </c>
      <c r="AH9829" s="3">
        <v>546</v>
      </c>
      <c r="AI9829" s="3">
        <v>315</v>
      </c>
      <c r="AJ9829" s="3" t="s">
        <v>4066</v>
      </c>
      <c r="AK9829" s="3">
        <v>1</v>
      </c>
      <c r="AL9829" s="3">
        <v>0</v>
      </c>
    </row>
    <row r="9830" spans="31:38" x14ac:dyDescent="0.25">
      <c r="AE9830" s="3" t="str">
        <f t="shared" si="231"/>
        <v>RAG_548_315_1_202425</v>
      </c>
      <c r="AF9830" s="3">
        <v>202425</v>
      </c>
      <c r="AG9830" s="3" t="s">
        <v>384</v>
      </c>
      <c r="AH9830" s="3">
        <v>548</v>
      </c>
      <c r="AI9830" s="3">
        <v>315</v>
      </c>
      <c r="AJ9830" s="3" t="s">
        <v>4066</v>
      </c>
      <c r="AK9830" s="3">
        <v>1</v>
      </c>
      <c r="AL9830" s="3">
        <v>0</v>
      </c>
    </row>
    <row r="9831" spans="31:38" x14ac:dyDescent="0.25">
      <c r="AE9831" s="3" t="str">
        <f t="shared" si="231"/>
        <v>RAG_550_315_1_202425</v>
      </c>
      <c r="AF9831" s="3">
        <v>202425</v>
      </c>
      <c r="AG9831" s="3" t="s">
        <v>384</v>
      </c>
      <c r="AH9831" s="3">
        <v>550</v>
      </c>
      <c r="AI9831" s="3">
        <v>315</v>
      </c>
      <c r="AJ9831" s="3" t="s">
        <v>4066</v>
      </c>
      <c r="AK9831" s="3">
        <v>1</v>
      </c>
      <c r="AL9831" s="3">
        <v>0</v>
      </c>
    </row>
    <row r="9832" spans="31:38" x14ac:dyDescent="0.25">
      <c r="AE9832" s="3" t="str">
        <f t="shared" si="231"/>
        <v>RAG_552_315_1_202425</v>
      </c>
      <c r="AF9832" s="3">
        <v>202425</v>
      </c>
      <c r="AG9832" s="3" t="s">
        <v>384</v>
      </c>
      <c r="AH9832" s="3">
        <v>552</v>
      </c>
      <c r="AI9832" s="3">
        <v>315</v>
      </c>
      <c r="AJ9832" s="3" t="s">
        <v>4066</v>
      </c>
      <c r="AK9832" s="3">
        <v>1</v>
      </c>
      <c r="AL9832" s="3">
        <v>0</v>
      </c>
    </row>
    <row r="9833" spans="31:38" x14ac:dyDescent="0.25">
      <c r="AE9833" s="3" t="str">
        <f t="shared" si="231"/>
        <v>RAG_562_315_1_202425</v>
      </c>
      <c r="AF9833" s="3">
        <v>202425</v>
      </c>
      <c r="AG9833" s="3" t="s">
        <v>384</v>
      </c>
      <c r="AH9833" s="3">
        <v>562</v>
      </c>
      <c r="AI9833" s="3">
        <v>315</v>
      </c>
      <c r="AJ9833" s="3" t="s">
        <v>4066</v>
      </c>
      <c r="AK9833" s="3">
        <v>1</v>
      </c>
      <c r="AL9833" s="3">
        <v>0</v>
      </c>
    </row>
    <row r="9834" spans="31:38" x14ac:dyDescent="0.25">
      <c r="AE9834" s="3" t="str">
        <f t="shared" si="231"/>
        <v>RAG_566_315_1_202425</v>
      </c>
      <c r="AF9834" s="3">
        <v>202425</v>
      </c>
      <c r="AG9834" s="3" t="s">
        <v>384</v>
      </c>
      <c r="AH9834" s="3">
        <v>566</v>
      </c>
      <c r="AI9834" s="3">
        <v>315</v>
      </c>
      <c r="AJ9834" s="3" t="s">
        <v>4066</v>
      </c>
      <c r="AK9834" s="3">
        <v>1</v>
      </c>
      <c r="AL9834" s="3">
        <v>0</v>
      </c>
    </row>
    <row r="9835" spans="31:38" x14ac:dyDescent="0.25">
      <c r="AE9835" s="3" t="str">
        <f t="shared" si="231"/>
        <v>RAG_568_315_1_202425</v>
      </c>
      <c r="AF9835" s="3">
        <v>202425</v>
      </c>
      <c r="AG9835" s="3" t="s">
        <v>384</v>
      </c>
      <c r="AH9835" s="3">
        <v>568</v>
      </c>
      <c r="AI9835" s="3">
        <v>315</v>
      </c>
      <c r="AJ9835" s="3" t="s">
        <v>4066</v>
      </c>
      <c r="AK9835" s="3">
        <v>1</v>
      </c>
      <c r="AL9835" s="3">
        <v>0</v>
      </c>
    </row>
    <row r="9836" spans="31:38" x14ac:dyDescent="0.25">
      <c r="AE9836" s="3" t="str">
        <f t="shared" si="231"/>
        <v>RAG_572_315_1_202425</v>
      </c>
      <c r="AF9836" s="3">
        <v>202425</v>
      </c>
      <c r="AG9836" s="3" t="s">
        <v>384</v>
      </c>
      <c r="AH9836" s="3">
        <v>572</v>
      </c>
      <c r="AI9836" s="3">
        <v>315</v>
      </c>
      <c r="AJ9836" s="3" t="s">
        <v>4066</v>
      </c>
      <c r="AK9836" s="3">
        <v>1</v>
      </c>
      <c r="AL9836" s="3">
        <v>0</v>
      </c>
    </row>
    <row r="9837" spans="31:38" x14ac:dyDescent="0.25">
      <c r="AE9837" s="3" t="str">
        <f t="shared" si="231"/>
        <v>RAG_574_315_1_202425</v>
      </c>
      <c r="AF9837" s="3">
        <v>202425</v>
      </c>
      <c r="AG9837" s="3" t="s">
        <v>384</v>
      </c>
      <c r="AH9837" s="3">
        <v>574</v>
      </c>
      <c r="AI9837" s="3">
        <v>315</v>
      </c>
      <c r="AJ9837" s="3" t="s">
        <v>4066</v>
      </c>
      <c r="AK9837" s="3">
        <v>1</v>
      </c>
      <c r="AL9837" s="3">
        <v>0</v>
      </c>
    </row>
    <row r="9838" spans="31:38" x14ac:dyDescent="0.25">
      <c r="AE9838" s="3" t="str">
        <f t="shared" si="231"/>
        <v>RAG_576_315_1_202425</v>
      </c>
      <c r="AF9838" s="3">
        <v>202425</v>
      </c>
      <c r="AG9838" s="3" t="s">
        <v>384</v>
      </c>
      <c r="AH9838" s="3">
        <v>576</v>
      </c>
      <c r="AI9838" s="3">
        <v>315</v>
      </c>
      <c r="AJ9838" s="3" t="s">
        <v>4066</v>
      </c>
      <c r="AK9838" s="3">
        <v>1</v>
      </c>
      <c r="AL9838" s="3">
        <v>0</v>
      </c>
    </row>
    <row r="9839" spans="31:38" x14ac:dyDescent="0.25">
      <c r="AE9839" s="3" t="str">
        <f t="shared" si="231"/>
        <v>RAG_582_315_1_202425</v>
      </c>
      <c r="AF9839" s="3">
        <v>202425</v>
      </c>
      <c r="AG9839" s="3" t="s">
        <v>384</v>
      </c>
      <c r="AH9839" s="3">
        <v>582</v>
      </c>
      <c r="AI9839" s="3">
        <v>315</v>
      </c>
      <c r="AJ9839" s="3" t="s">
        <v>4066</v>
      </c>
      <c r="AK9839" s="3">
        <v>1</v>
      </c>
      <c r="AL9839" s="3">
        <v>0</v>
      </c>
    </row>
    <row r="9840" spans="31:38" x14ac:dyDescent="0.25">
      <c r="AE9840" s="3" t="str">
        <f t="shared" si="231"/>
        <v>RAG_545_315_1_202425</v>
      </c>
      <c r="AF9840" s="3">
        <v>202425</v>
      </c>
      <c r="AG9840" s="3" t="s">
        <v>384</v>
      </c>
      <c r="AH9840" s="3">
        <v>545</v>
      </c>
      <c r="AI9840" s="3">
        <v>315</v>
      </c>
      <c r="AJ9840" s="3" t="s">
        <v>4066</v>
      </c>
      <c r="AK9840" s="3">
        <v>1</v>
      </c>
      <c r="AL9840" s="3">
        <v>0</v>
      </c>
    </row>
    <row r="9841" spans="31:38" x14ac:dyDescent="0.25">
      <c r="AE9841" s="3" t="str">
        <f t="shared" si="231"/>
        <v>RAG_586_315_1_202425</v>
      </c>
      <c r="AF9841" s="3">
        <v>202425</v>
      </c>
      <c r="AG9841" s="3" t="s">
        <v>384</v>
      </c>
      <c r="AH9841" s="3">
        <v>586</v>
      </c>
      <c r="AI9841" s="3">
        <v>315</v>
      </c>
      <c r="AJ9841" s="3" t="s">
        <v>4066</v>
      </c>
      <c r="AK9841" s="3">
        <v>1</v>
      </c>
      <c r="AL9841" s="3">
        <v>0</v>
      </c>
    </row>
    <row r="9842" spans="31:38" x14ac:dyDescent="0.25">
      <c r="AE9842" s="3" t="str">
        <f t="shared" si="231"/>
        <v>RAG_534_315_1_202425</v>
      </c>
      <c r="AF9842" s="3">
        <v>202425</v>
      </c>
      <c r="AG9842" s="3" t="s">
        <v>384</v>
      </c>
      <c r="AH9842" s="3">
        <v>534</v>
      </c>
      <c r="AI9842" s="3">
        <v>315</v>
      </c>
      <c r="AJ9842" s="3" t="s">
        <v>4066</v>
      </c>
      <c r="AK9842" s="3">
        <v>1</v>
      </c>
      <c r="AL9842" s="3">
        <v>0</v>
      </c>
    </row>
    <row r="9843" spans="31:38" x14ac:dyDescent="0.25">
      <c r="AE9843" s="3" t="str">
        <f t="shared" si="231"/>
        <v>RAG_584_315_1_202425</v>
      </c>
      <c r="AF9843" s="3">
        <v>202425</v>
      </c>
      <c r="AG9843" s="3" t="s">
        <v>384</v>
      </c>
      <c r="AH9843" s="3">
        <v>584</v>
      </c>
      <c r="AI9843" s="3">
        <v>315</v>
      </c>
      <c r="AJ9843" s="3" t="s">
        <v>4066</v>
      </c>
      <c r="AK9843" s="3">
        <v>1</v>
      </c>
      <c r="AL9843" s="3">
        <v>0</v>
      </c>
    </row>
    <row r="9844" spans="31:38" x14ac:dyDescent="0.25">
      <c r="AE9844" s="3" t="str">
        <f t="shared" si="231"/>
        <v>RAG_518_315_1_202425</v>
      </c>
      <c r="AF9844" s="3">
        <v>202425</v>
      </c>
      <c r="AG9844" s="3" t="s">
        <v>384</v>
      </c>
      <c r="AH9844" s="3">
        <v>518</v>
      </c>
      <c r="AI9844" s="3">
        <v>315</v>
      </c>
      <c r="AJ9844" s="3" t="s">
        <v>4066</v>
      </c>
      <c r="AK9844" s="3">
        <v>1</v>
      </c>
      <c r="AL9844" s="3">
        <v>0</v>
      </c>
    </row>
    <row r="9845" spans="31:38" x14ac:dyDescent="0.25">
      <c r="AE9845" s="3" t="str">
        <f t="shared" si="231"/>
        <v>RAG_512_315_1_202425</v>
      </c>
      <c r="AF9845" s="3">
        <v>202425</v>
      </c>
      <c r="AG9845" s="3" t="s">
        <v>384</v>
      </c>
      <c r="AH9845" s="3">
        <v>512</v>
      </c>
      <c r="AI9845" s="3">
        <v>315</v>
      </c>
      <c r="AJ9845" s="3" t="s">
        <v>4066</v>
      </c>
      <c r="AK9845" s="3">
        <v>1</v>
      </c>
      <c r="AL9845" s="3">
        <v>0</v>
      </c>
    </row>
    <row r="9846" spans="31:38" x14ac:dyDescent="0.25">
      <c r="AE9846" s="3" t="str">
        <f t="shared" si="231"/>
        <v>RAG_538_315_1_202425</v>
      </c>
      <c r="AF9846" s="3">
        <v>202425</v>
      </c>
      <c r="AG9846" s="3" t="s">
        <v>384</v>
      </c>
      <c r="AH9846" s="3">
        <v>538</v>
      </c>
      <c r="AI9846" s="3">
        <v>315</v>
      </c>
      <c r="AJ9846" s="3" t="s">
        <v>4066</v>
      </c>
      <c r="AK9846" s="3">
        <v>1</v>
      </c>
      <c r="AL9846" s="3">
        <v>0</v>
      </c>
    </row>
    <row r="9847" spans="31:38" x14ac:dyDescent="0.25">
      <c r="AE9847" s="3" t="str">
        <f t="shared" si="231"/>
        <v>RAG_516_315_1_202425</v>
      </c>
      <c r="AF9847" s="3">
        <v>202425</v>
      </c>
      <c r="AG9847" s="3" t="s">
        <v>384</v>
      </c>
      <c r="AH9847" s="3">
        <v>516</v>
      </c>
      <c r="AI9847" s="3">
        <v>315</v>
      </c>
      <c r="AJ9847" s="3" t="s">
        <v>4066</v>
      </c>
      <c r="AK9847" s="3">
        <v>1</v>
      </c>
      <c r="AL9847" s="3">
        <v>0</v>
      </c>
    </row>
    <row r="9848" spans="31:38" x14ac:dyDescent="0.25">
      <c r="AE9848" s="3" t="str">
        <f t="shared" si="231"/>
        <v>RAG_544_315_1_202425</v>
      </c>
      <c r="AF9848" s="3">
        <v>202425</v>
      </c>
      <c r="AG9848" s="3" t="s">
        <v>384</v>
      </c>
      <c r="AH9848" s="3">
        <v>544</v>
      </c>
      <c r="AI9848" s="3">
        <v>315</v>
      </c>
      <c r="AJ9848" s="3" t="s">
        <v>4066</v>
      </c>
      <c r="AK9848" s="3">
        <v>1</v>
      </c>
      <c r="AL9848" s="3">
        <v>0</v>
      </c>
    </row>
    <row r="9849" spans="31:38" x14ac:dyDescent="0.25">
      <c r="AE9849" s="3" t="str">
        <f t="shared" si="231"/>
        <v>RAG_520_315_1_202425</v>
      </c>
      <c r="AF9849" s="3">
        <v>202425</v>
      </c>
      <c r="AG9849" s="3" t="s">
        <v>384</v>
      </c>
      <c r="AH9849" s="3">
        <v>520</v>
      </c>
      <c r="AI9849" s="3">
        <v>315</v>
      </c>
      <c r="AJ9849" s="3" t="s">
        <v>4066</v>
      </c>
      <c r="AK9849" s="3">
        <v>1</v>
      </c>
      <c r="AL9849" s="3">
        <v>0</v>
      </c>
    </row>
    <row r="9850" spans="31:38" x14ac:dyDescent="0.25">
      <c r="AE9850" s="3" t="str">
        <f t="shared" si="231"/>
        <v>RAG_522_315_1_202425</v>
      </c>
      <c r="AF9850" s="3">
        <v>202425</v>
      </c>
      <c r="AG9850" s="3" t="s">
        <v>384</v>
      </c>
      <c r="AH9850" s="3">
        <v>522</v>
      </c>
      <c r="AI9850" s="3">
        <v>315</v>
      </c>
      <c r="AJ9850" s="3" t="s">
        <v>4066</v>
      </c>
      <c r="AK9850" s="3">
        <v>1</v>
      </c>
      <c r="AL9850" s="3">
        <v>0</v>
      </c>
    </row>
    <row r="9851" spans="31:38" x14ac:dyDescent="0.25">
      <c r="AE9851" s="3" t="str">
        <f t="shared" si="231"/>
        <v>RAG_524_315_1_202425</v>
      </c>
      <c r="AF9851" s="3">
        <v>202425</v>
      </c>
      <c r="AG9851" s="3" t="s">
        <v>384</v>
      </c>
      <c r="AH9851" s="3">
        <v>524</v>
      </c>
      <c r="AI9851" s="3">
        <v>315</v>
      </c>
      <c r="AJ9851" s="3" t="s">
        <v>4066</v>
      </c>
      <c r="AK9851" s="3">
        <v>1</v>
      </c>
      <c r="AL9851" s="3">
        <v>0</v>
      </c>
    </row>
    <row r="9852" spans="31:38" x14ac:dyDescent="0.25">
      <c r="AE9852" s="3" t="str">
        <f t="shared" si="231"/>
        <v>RAG_528_315_1_202425</v>
      </c>
      <c r="AF9852" s="3">
        <v>202425</v>
      </c>
      <c r="AG9852" s="3" t="s">
        <v>384</v>
      </c>
      <c r="AH9852" s="3">
        <v>528</v>
      </c>
      <c r="AI9852" s="3">
        <v>315</v>
      </c>
      <c r="AJ9852" s="3" t="s">
        <v>4066</v>
      </c>
      <c r="AK9852" s="3">
        <v>1</v>
      </c>
      <c r="AL9852" s="3">
        <v>0</v>
      </c>
    </row>
    <row r="9853" spans="31:38" x14ac:dyDescent="0.25">
      <c r="AE9853" s="3" t="str">
        <f t="shared" si="231"/>
        <v>RAG_530_315_1_202425</v>
      </c>
      <c r="AF9853" s="3">
        <v>202425</v>
      </c>
      <c r="AG9853" s="3" t="s">
        <v>384</v>
      </c>
      <c r="AH9853" s="3">
        <v>530</v>
      </c>
      <c r="AI9853" s="3">
        <v>315</v>
      </c>
      <c r="AJ9853" s="3" t="s">
        <v>4066</v>
      </c>
      <c r="AK9853" s="3">
        <v>1</v>
      </c>
      <c r="AL9853" s="3">
        <v>0</v>
      </c>
    </row>
    <row r="9854" spans="31:38" x14ac:dyDescent="0.25">
      <c r="AE9854" s="3" t="str">
        <f t="shared" si="231"/>
        <v>RAG_532_315_1_202425</v>
      </c>
      <c r="AF9854" s="3">
        <v>202425</v>
      </c>
      <c r="AG9854" s="3" t="s">
        <v>384</v>
      </c>
      <c r="AH9854" s="3">
        <v>532</v>
      </c>
      <c r="AI9854" s="3">
        <v>315</v>
      </c>
      <c r="AJ9854" s="3" t="s">
        <v>4066</v>
      </c>
      <c r="AK9854" s="3">
        <v>1</v>
      </c>
      <c r="AL9854" s="3">
        <v>0</v>
      </c>
    </row>
    <row r="9855" spans="31:38" x14ac:dyDescent="0.25">
      <c r="AE9855" s="3" t="str">
        <f t="shared" si="231"/>
        <v>RAG_536_315_1_202425</v>
      </c>
      <c r="AF9855" s="3">
        <v>202425</v>
      </c>
      <c r="AG9855" s="3" t="s">
        <v>384</v>
      </c>
      <c r="AH9855" s="3">
        <v>536</v>
      </c>
      <c r="AI9855" s="3">
        <v>315</v>
      </c>
      <c r="AJ9855" s="3" t="s">
        <v>4066</v>
      </c>
      <c r="AK9855" s="3">
        <v>1</v>
      </c>
      <c r="AL9855" s="3">
        <v>0</v>
      </c>
    </row>
    <row r="9856" spans="31:38" x14ac:dyDescent="0.25">
      <c r="AE9856" s="3" t="str">
        <f t="shared" si="231"/>
        <v>RAG_540_315_1_202425</v>
      </c>
      <c r="AF9856" s="3">
        <v>202425</v>
      </c>
      <c r="AG9856" s="3" t="s">
        <v>384</v>
      </c>
      <c r="AH9856" s="3">
        <v>540</v>
      </c>
      <c r="AI9856" s="3">
        <v>315</v>
      </c>
      <c r="AJ9856" s="3" t="s">
        <v>4066</v>
      </c>
      <c r="AK9856" s="3">
        <v>1</v>
      </c>
      <c r="AL9856" s="3">
        <v>-60</v>
      </c>
    </row>
    <row r="9857" spans="31:38" x14ac:dyDescent="0.25">
      <c r="AE9857" s="3" t="str">
        <f t="shared" si="231"/>
        <v>RAG_542_315_1_202425</v>
      </c>
      <c r="AF9857" s="3">
        <v>202425</v>
      </c>
      <c r="AG9857" s="3" t="s">
        <v>384</v>
      </c>
      <c r="AH9857" s="3">
        <v>542</v>
      </c>
      <c r="AI9857" s="3">
        <v>315</v>
      </c>
      <c r="AJ9857" s="3" t="s">
        <v>4066</v>
      </c>
      <c r="AK9857" s="3">
        <v>1</v>
      </c>
      <c r="AL9857" s="3">
        <v>-457.14299999999997</v>
      </c>
    </row>
    <row r="9858" spans="31:38" x14ac:dyDescent="0.25">
      <c r="AE9858" s="3" t="str">
        <f t="shared" si="231"/>
        <v>RAG_526_315_1_202425</v>
      </c>
      <c r="AF9858" s="3">
        <v>202425</v>
      </c>
      <c r="AG9858" s="3" t="s">
        <v>384</v>
      </c>
      <c r="AH9858" s="3">
        <v>526</v>
      </c>
      <c r="AI9858" s="3">
        <v>315</v>
      </c>
      <c r="AJ9858" s="3" t="s">
        <v>4066</v>
      </c>
      <c r="AK9858" s="3">
        <v>1</v>
      </c>
      <c r="AL9858" s="3">
        <v>0</v>
      </c>
    </row>
    <row r="9859" spans="31:38" x14ac:dyDescent="0.25">
      <c r="AE9859" s="3" t="str">
        <f t="shared" si="231"/>
        <v>RAG_514_315_1_202425</v>
      </c>
      <c r="AF9859" s="3">
        <v>202425</v>
      </c>
      <c r="AG9859" s="3" t="s">
        <v>384</v>
      </c>
      <c r="AH9859" s="3">
        <v>514</v>
      </c>
      <c r="AI9859" s="3">
        <v>315</v>
      </c>
      <c r="AJ9859" s="3" t="s">
        <v>4066</v>
      </c>
      <c r="AK9859" s="3">
        <v>1</v>
      </c>
      <c r="AL9859" s="3">
        <v>0</v>
      </c>
    </row>
    <row r="9860" spans="31:38" x14ac:dyDescent="0.25">
      <c r="AE9860" s="3" t="str">
        <f t="shared" ref="AE9860:AE9923" si="232">AG9860&amp;"_"&amp;AH9860&amp;"_"&amp;AI9860&amp;"_"&amp;AK9860&amp;"_"&amp;AF9860</f>
        <v>RAG_564_315_1_202526</v>
      </c>
      <c r="AF9860" s="3">
        <v>202526</v>
      </c>
      <c r="AG9860" s="3" t="s">
        <v>384</v>
      </c>
      <c r="AH9860" s="3">
        <v>564</v>
      </c>
      <c r="AI9860" s="3">
        <v>315</v>
      </c>
      <c r="AJ9860" s="3" t="s">
        <v>4066</v>
      </c>
      <c r="AK9860" s="3">
        <v>1</v>
      </c>
      <c r="AL9860" s="3">
        <v>0</v>
      </c>
    </row>
    <row r="9861" spans="31:38" x14ac:dyDescent="0.25">
      <c r="AE9861" s="3" t="str">
        <f t="shared" si="232"/>
        <v>RAG_546_315_1_202526</v>
      </c>
      <c r="AF9861" s="3">
        <v>202526</v>
      </c>
      <c r="AG9861" s="3" t="s">
        <v>384</v>
      </c>
      <c r="AH9861" s="3">
        <v>546</v>
      </c>
      <c r="AI9861" s="3">
        <v>315</v>
      </c>
      <c r="AJ9861" s="3" t="s">
        <v>4066</v>
      </c>
      <c r="AK9861" s="3">
        <v>1</v>
      </c>
      <c r="AL9861" s="3">
        <v>0</v>
      </c>
    </row>
    <row r="9862" spans="31:38" x14ac:dyDescent="0.25">
      <c r="AE9862" s="3" t="str">
        <f t="shared" si="232"/>
        <v>RAG_548_315_1_202526</v>
      </c>
      <c r="AF9862" s="3">
        <v>202526</v>
      </c>
      <c r="AG9862" s="3" t="s">
        <v>384</v>
      </c>
      <c r="AH9862" s="3">
        <v>548</v>
      </c>
      <c r="AI9862" s="3">
        <v>315</v>
      </c>
      <c r="AJ9862" s="3" t="s">
        <v>4066</v>
      </c>
      <c r="AK9862" s="3">
        <v>1</v>
      </c>
      <c r="AL9862" s="3">
        <v>0</v>
      </c>
    </row>
    <row r="9863" spans="31:38" x14ac:dyDescent="0.25">
      <c r="AE9863" s="3" t="str">
        <f t="shared" si="232"/>
        <v>RAG_550_315_1_202526</v>
      </c>
      <c r="AF9863" s="3">
        <v>202526</v>
      </c>
      <c r="AG9863" s="3" t="s">
        <v>384</v>
      </c>
      <c r="AH9863" s="3">
        <v>550</v>
      </c>
      <c r="AI9863" s="3">
        <v>315</v>
      </c>
      <c r="AJ9863" s="3" t="s">
        <v>4066</v>
      </c>
      <c r="AK9863" s="3">
        <v>1</v>
      </c>
      <c r="AL9863" s="3">
        <v>0</v>
      </c>
    </row>
    <row r="9864" spans="31:38" x14ac:dyDescent="0.25">
      <c r="AE9864" s="3" t="str">
        <f t="shared" si="232"/>
        <v>RAG_552_315_1_202526</v>
      </c>
      <c r="AF9864" s="3">
        <v>202526</v>
      </c>
      <c r="AG9864" s="3" t="s">
        <v>384</v>
      </c>
      <c r="AH9864" s="3">
        <v>552</v>
      </c>
      <c r="AI9864" s="3">
        <v>315</v>
      </c>
      <c r="AJ9864" s="3" t="s">
        <v>4066</v>
      </c>
      <c r="AK9864" s="3">
        <v>1</v>
      </c>
      <c r="AL9864" s="3">
        <v>0</v>
      </c>
    </row>
    <row r="9865" spans="31:38" x14ac:dyDescent="0.25">
      <c r="AE9865" s="3" t="str">
        <f t="shared" si="232"/>
        <v>RAG_562_315_1_202526</v>
      </c>
      <c r="AF9865" s="3">
        <v>202526</v>
      </c>
      <c r="AG9865" s="3" t="s">
        <v>384</v>
      </c>
      <c r="AH9865" s="3">
        <v>562</v>
      </c>
      <c r="AI9865" s="3">
        <v>315</v>
      </c>
      <c r="AJ9865" s="3" t="s">
        <v>4066</v>
      </c>
      <c r="AK9865" s="3">
        <v>1</v>
      </c>
      <c r="AL9865" s="3">
        <v>0</v>
      </c>
    </row>
    <row r="9866" spans="31:38" x14ac:dyDescent="0.25">
      <c r="AE9866" s="3" t="str">
        <f t="shared" si="232"/>
        <v>RAG_545_315_1_202526</v>
      </c>
      <c r="AF9866" s="3">
        <v>202526</v>
      </c>
      <c r="AG9866" s="3" t="s">
        <v>384</v>
      </c>
      <c r="AH9866" s="3">
        <v>545</v>
      </c>
      <c r="AI9866" s="3">
        <v>315</v>
      </c>
      <c r="AJ9866" s="3" t="s">
        <v>4066</v>
      </c>
      <c r="AK9866" s="3">
        <v>1</v>
      </c>
      <c r="AL9866" s="3">
        <v>0</v>
      </c>
    </row>
    <row r="9867" spans="31:38" x14ac:dyDescent="0.25">
      <c r="AE9867" s="3" t="str">
        <f t="shared" si="232"/>
        <v>RAG_566_315_1_202526</v>
      </c>
      <c r="AF9867" s="3">
        <v>202526</v>
      </c>
      <c r="AG9867" s="3" t="s">
        <v>384</v>
      </c>
      <c r="AH9867" s="3">
        <v>566</v>
      </c>
      <c r="AI9867" s="3">
        <v>315</v>
      </c>
      <c r="AJ9867" s="3" t="s">
        <v>4066</v>
      </c>
      <c r="AK9867" s="3">
        <v>1</v>
      </c>
      <c r="AL9867" s="3">
        <v>0</v>
      </c>
    </row>
    <row r="9868" spans="31:38" x14ac:dyDescent="0.25">
      <c r="AE9868" s="3" t="str">
        <f t="shared" si="232"/>
        <v>RAG_568_315_1_202526</v>
      </c>
      <c r="AF9868" s="3">
        <v>202526</v>
      </c>
      <c r="AG9868" s="3" t="s">
        <v>384</v>
      </c>
      <c r="AH9868" s="3">
        <v>568</v>
      </c>
      <c r="AI9868" s="3">
        <v>315</v>
      </c>
      <c r="AJ9868" s="3" t="s">
        <v>4066</v>
      </c>
      <c r="AK9868" s="3">
        <v>1</v>
      </c>
      <c r="AL9868" s="3">
        <v>0</v>
      </c>
    </row>
    <row r="9869" spans="31:38" x14ac:dyDescent="0.25">
      <c r="AE9869" s="3" t="str">
        <f t="shared" si="232"/>
        <v>RAG_572_315_1_202526</v>
      </c>
      <c r="AF9869" s="3">
        <v>202526</v>
      </c>
      <c r="AG9869" s="3" t="s">
        <v>384</v>
      </c>
      <c r="AH9869" s="3">
        <v>572</v>
      </c>
      <c r="AI9869" s="3">
        <v>315</v>
      </c>
      <c r="AJ9869" s="3" t="s">
        <v>4066</v>
      </c>
      <c r="AK9869" s="3">
        <v>1</v>
      </c>
      <c r="AL9869" s="3">
        <v>0</v>
      </c>
    </row>
    <row r="9870" spans="31:38" x14ac:dyDescent="0.25">
      <c r="AE9870" s="3" t="str">
        <f t="shared" si="232"/>
        <v>RAG_574_315_1_202526</v>
      </c>
      <c r="AF9870" s="3">
        <v>202526</v>
      </c>
      <c r="AG9870" s="3" t="s">
        <v>384</v>
      </c>
      <c r="AH9870" s="3">
        <v>574</v>
      </c>
      <c r="AI9870" s="3">
        <v>315</v>
      </c>
      <c r="AJ9870" s="3" t="s">
        <v>4066</v>
      </c>
      <c r="AK9870" s="3">
        <v>1</v>
      </c>
      <c r="AL9870" s="3">
        <v>0</v>
      </c>
    </row>
    <row r="9871" spans="31:38" x14ac:dyDescent="0.25">
      <c r="AE9871" s="3" t="str">
        <f t="shared" si="232"/>
        <v>RAG_576_315_1_202526</v>
      </c>
      <c r="AF9871" s="3">
        <v>202526</v>
      </c>
      <c r="AG9871" s="3" t="s">
        <v>384</v>
      </c>
      <c r="AH9871" s="3">
        <v>576</v>
      </c>
      <c r="AI9871" s="3">
        <v>315</v>
      </c>
      <c r="AJ9871" s="3" t="s">
        <v>4066</v>
      </c>
      <c r="AK9871" s="3">
        <v>1</v>
      </c>
      <c r="AL9871" s="3">
        <v>0</v>
      </c>
    </row>
    <row r="9872" spans="31:38" x14ac:dyDescent="0.25">
      <c r="AE9872" s="3" t="str">
        <f t="shared" si="232"/>
        <v>RAG_582_315_1_202526</v>
      </c>
      <c r="AF9872" s="3">
        <v>202526</v>
      </c>
      <c r="AG9872" s="3" t="s">
        <v>384</v>
      </c>
      <c r="AH9872" s="3">
        <v>582</v>
      </c>
      <c r="AI9872" s="3">
        <v>315</v>
      </c>
      <c r="AJ9872" s="3" t="s">
        <v>4066</v>
      </c>
      <c r="AK9872" s="3">
        <v>1</v>
      </c>
      <c r="AL9872" s="3">
        <v>0</v>
      </c>
    </row>
    <row r="9873" spans="31:38" x14ac:dyDescent="0.25">
      <c r="AE9873" s="3" t="str">
        <f t="shared" si="232"/>
        <v>RAG_586_315_1_202526</v>
      </c>
      <c r="AF9873" s="3">
        <v>202526</v>
      </c>
      <c r="AG9873" s="3" t="s">
        <v>384</v>
      </c>
      <c r="AH9873" s="3">
        <v>586</v>
      </c>
      <c r="AI9873" s="3">
        <v>315</v>
      </c>
      <c r="AJ9873" s="3" t="s">
        <v>4066</v>
      </c>
      <c r="AK9873" s="3">
        <v>1</v>
      </c>
      <c r="AL9873" s="3">
        <v>0</v>
      </c>
    </row>
    <row r="9874" spans="31:38" x14ac:dyDescent="0.25">
      <c r="AE9874" s="3" t="str">
        <f t="shared" si="232"/>
        <v>RAG_544_315_1_202526</v>
      </c>
      <c r="AF9874" s="3">
        <v>202526</v>
      </c>
      <c r="AG9874" s="3" t="s">
        <v>384</v>
      </c>
      <c r="AH9874" s="3">
        <v>544</v>
      </c>
      <c r="AI9874" s="3">
        <v>315</v>
      </c>
      <c r="AJ9874" s="3" t="s">
        <v>4066</v>
      </c>
      <c r="AK9874" s="3">
        <v>1</v>
      </c>
      <c r="AL9874" s="3">
        <v>0</v>
      </c>
    </row>
    <row r="9875" spans="31:38" x14ac:dyDescent="0.25">
      <c r="AE9875" s="3" t="str">
        <f t="shared" si="232"/>
        <v>RAG_584_315_1_202526</v>
      </c>
      <c r="AF9875" s="3">
        <v>202526</v>
      </c>
      <c r="AG9875" s="3" t="s">
        <v>384</v>
      </c>
      <c r="AH9875" s="3">
        <v>584</v>
      </c>
      <c r="AI9875" s="3">
        <v>315</v>
      </c>
      <c r="AJ9875" s="3" t="s">
        <v>4066</v>
      </c>
      <c r="AK9875" s="3">
        <v>1</v>
      </c>
      <c r="AL9875" s="3">
        <v>0</v>
      </c>
    </row>
    <row r="9876" spans="31:38" x14ac:dyDescent="0.25">
      <c r="AE9876" s="3" t="str">
        <f t="shared" si="232"/>
        <v>RAG_512_315_1_202526</v>
      </c>
      <c r="AF9876" s="3">
        <v>202526</v>
      </c>
      <c r="AG9876" s="3" t="s">
        <v>384</v>
      </c>
      <c r="AH9876" s="3">
        <v>512</v>
      </c>
      <c r="AI9876" s="3">
        <v>315</v>
      </c>
      <c r="AJ9876" s="3" t="s">
        <v>4066</v>
      </c>
      <c r="AK9876" s="3">
        <v>1</v>
      </c>
      <c r="AL9876" s="3">
        <v>0</v>
      </c>
    </row>
    <row r="9877" spans="31:38" x14ac:dyDescent="0.25">
      <c r="AE9877" s="3" t="str">
        <f t="shared" si="232"/>
        <v>RAG_514_315_1_202526</v>
      </c>
      <c r="AF9877" s="3">
        <v>202526</v>
      </c>
      <c r="AG9877" s="3" t="s">
        <v>384</v>
      </c>
      <c r="AH9877" s="3">
        <v>514</v>
      </c>
      <c r="AI9877" s="3">
        <v>315</v>
      </c>
      <c r="AJ9877" s="3" t="s">
        <v>4066</v>
      </c>
      <c r="AK9877" s="3">
        <v>1</v>
      </c>
      <c r="AL9877" s="3">
        <v>0</v>
      </c>
    </row>
    <row r="9878" spans="31:38" x14ac:dyDescent="0.25">
      <c r="AE9878" s="3" t="str">
        <f t="shared" si="232"/>
        <v>RAG_516_315_1_202526</v>
      </c>
      <c r="AF9878" s="3">
        <v>202526</v>
      </c>
      <c r="AG9878" s="3" t="s">
        <v>384</v>
      </c>
      <c r="AH9878" s="3">
        <v>516</v>
      </c>
      <c r="AI9878" s="3">
        <v>315</v>
      </c>
      <c r="AJ9878" s="3" t="s">
        <v>4066</v>
      </c>
      <c r="AK9878" s="3">
        <v>1</v>
      </c>
      <c r="AL9878" s="3">
        <v>0</v>
      </c>
    </row>
    <row r="9879" spans="31:38" x14ac:dyDescent="0.25">
      <c r="AE9879" s="3" t="str">
        <f t="shared" si="232"/>
        <v>RAG_518_315_1_202526</v>
      </c>
      <c r="AF9879" s="3">
        <v>202526</v>
      </c>
      <c r="AG9879" s="3" t="s">
        <v>384</v>
      </c>
      <c r="AH9879" s="3">
        <v>518</v>
      </c>
      <c r="AI9879" s="3">
        <v>315</v>
      </c>
      <c r="AJ9879" s="3" t="s">
        <v>4066</v>
      </c>
      <c r="AK9879" s="3">
        <v>1</v>
      </c>
      <c r="AL9879" s="3">
        <v>0</v>
      </c>
    </row>
    <row r="9880" spans="31:38" x14ac:dyDescent="0.25">
      <c r="AE9880" s="3" t="str">
        <f t="shared" si="232"/>
        <v>RAG_520_315_1_202526</v>
      </c>
      <c r="AF9880" s="3">
        <v>202526</v>
      </c>
      <c r="AG9880" s="3" t="s">
        <v>384</v>
      </c>
      <c r="AH9880" s="3">
        <v>520</v>
      </c>
      <c r="AI9880" s="3">
        <v>315</v>
      </c>
      <c r="AJ9880" s="3" t="s">
        <v>4066</v>
      </c>
      <c r="AK9880" s="3">
        <v>1</v>
      </c>
      <c r="AL9880" s="3">
        <v>0</v>
      </c>
    </row>
    <row r="9881" spans="31:38" x14ac:dyDescent="0.25">
      <c r="AE9881" s="3" t="str">
        <f t="shared" si="232"/>
        <v>RAG_522_315_1_202526</v>
      </c>
      <c r="AF9881" s="3">
        <v>202526</v>
      </c>
      <c r="AG9881" s="3" t="s">
        <v>384</v>
      </c>
      <c r="AH9881" s="3">
        <v>522</v>
      </c>
      <c r="AI9881" s="3">
        <v>315</v>
      </c>
      <c r="AJ9881" s="3" t="s">
        <v>4066</v>
      </c>
      <c r="AK9881" s="3">
        <v>1</v>
      </c>
      <c r="AL9881" s="3">
        <v>0</v>
      </c>
    </row>
    <row r="9882" spans="31:38" x14ac:dyDescent="0.25">
      <c r="AE9882" s="3" t="str">
        <f t="shared" si="232"/>
        <v>RAG_524_315_1_202526</v>
      </c>
      <c r="AF9882" s="3">
        <v>202526</v>
      </c>
      <c r="AG9882" s="3" t="s">
        <v>384</v>
      </c>
      <c r="AH9882" s="3">
        <v>524</v>
      </c>
      <c r="AI9882" s="3">
        <v>315</v>
      </c>
      <c r="AJ9882" s="3" t="s">
        <v>4066</v>
      </c>
      <c r="AK9882" s="3">
        <v>1</v>
      </c>
      <c r="AL9882" s="3">
        <v>0</v>
      </c>
    </row>
    <row r="9883" spans="31:38" x14ac:dyDescent="0.25">
      <c r="AE9883" s="3" t="str">
        <f t="shared" si="232"/>
        <v>RAG_526_315_1_202526</v>
      </c>
      <c r="AF9883" s="3">
        <v>202526</v>
      </c>
      <c r="AG9883" s="3" t="s">
        <v>384</v>
      </c>
      <c r="AH9883" s="3">
        <v>526</v>
      </c>
      <c r="AI9883" s="3">
        <v>315</v>
      </c>
      <c r="AJ9883" s="3" t="s">
        <v>4066</v>
      </c>
      <c r="AK9883" s="3">
        <v>1</v>
      </c>
      <c r="AL9883" s="3">
        <v>0</v>
      </c>
    </row>
    <row r="9884" spans="31:38" x14ac:dyDescent="0.25">
      <c r="AE9884" s="3" t="str">
        <f t="shared" si="232"/>
        <v>RAG_530_315_1_202526</v>
      </c>
      <c r="AF9884" s="3">
        <v>202526</v>
      </c>
      <c r="AG9884" s="3" t="s">
        <v>384</v>
      </c>
      <c r="AH9884" s="3">
        <v>530</v>
      </c>
      <c r="AI9884" s="3">
        <v>315</v>
      </c>
      <c r="AJ9884" s="3" t="s">
        <v>4066</v>
      </c>
      <c r="AK9884" s="3">
        <v>1</v>
      </c>
      <c r="AL9884" s="3">
        <v>0</v>
      </c>
    </row>
    <row r="9885" spans="31:38" x14ac:dyDescent="0.25">
      <c r="AE9885" s="3" t="str">
        <f t="shared" si="232"/>
        <v>RAG_532_315_1_202526</v>
      </c>
      <c r="AF9885" s="3">
        <v>202526</v>
      </c>
      <c r="AG9885" s="3" t="s">
        <v>384</v>
      </c>
      <c r="AH9885" s="3">
        <v>532</v>
      </c>
      <c r="AI9885" s="3">
        <v>315</v>
      </c>
      <c r="AJ9885" s="3" t="s">
        <v>4066</v>
      </c>
      <c r="AK9885" s="3">
        <v>1</v>
      </c>
      <c r="AL9885" s="3">
        <v>0</v>
      </c>
    </row>
    <row r="9886" spans="31:38" x14ac:dyDescent="0.25">
      <c r="AE9886" s="3" t="str">
        <f t="shared" si="232"/>
        <v>RAG_534_315_1_202526</v>
      </c>
      <c r="AF9886" s="3">
        <v>202526</v>
      </c>
      <c r="AG9886" s="3" t="s">
        <v>384</v>
      </c>
      <c r="AH9886" s="3">
        <v>534</v>
      </c>
      <c r="AI9886" s="3">
        <v>315</v>
      </c>
      <c r="AJ9886" s="3" t="s">
        <v>4066</v>
      </c>
      <c r="AK9886" s="3">
        <v>1</v>
      </c>
      <c r="AL9886" s="3">
        <v>0</v>
      </c>
    </row>
    <row r="9887" spans="31:38" x14ac:dyDescent="0.25">
      <c r="AE9887" s="3" t="str">
        <f t="shared" si="232"/>
        <v>RAG_536_315_1_202526</v>
      </c>
      <c r="AF9887" s="3">
        <v>202526</v>
      </c>
      <c r="AG9887" s="3" t="s">
        <v>384</v>
      </c>
      <c r="AH9887" s="3">
        <v>536</v>
      </c>
      <c r="AI9887" s="3">
        <v>315</v>
      </c>
      <c r="AJ9887" s="3" t="s">
        <v>4066</v>
      </c>
      <c r="AK9887" s="3">
        <v>1</v>
      </c>
      <c r="AL9887" s="3">
        <v>0</v>
      </c>
    </row>
    <row r="9888" spans="31:38" x14ac:dyDescent="0.25">
      <c r="AE9888" s="3" t="str">
        <f t="shared" si="232"/>
        <v>RAG_538_315_1_202526</v>
      </c>
      <c r="AF9888" s="3">
        <v>202526</v>
      </c>
      <c r="AG9888" s="3" t="s">
        <v>384</v>
      </c>
      <c r="AH9888" s="3">
        <v>538</v>
      </c>
      <c r="AI9888" s="3">
        <v>315</v>
      </c>
      <c r="AJ9888" s="3" t="s">
        <v>4066</v>
      </c>
      <c r="AK9888" s="3">
        <v>1</v>
      </c>
      <c r="AL9888" s="3">
        <v>0</v>
      </c>
    </row>
    <row r="9889" spans="31:38" x14ac:dyDescent="0.25">
      <c r="AE9889" s="3" t="str">
        <f t="shared" si="232"/>
        <v>RAG_540_315_1_202526</v>
      </c>
      <c r="AF9889" s="3">
        <v>202526</v>
      </c>
      <c r="AG9889" s="3" t="s">
        <v>384</v>
      </c>
      <c r="AH9889" s="3">
        <v>540</v>
      </c>
      <c r="AI9889" s="3">
        <v>315</v>
      </c>
      <c r="AJ9889" s="3" t="s">
        <v>4066</v>
      </c>
      <c r="AK9889" s="3">
        <v>1</v>
      </c>
      <c r="AL9889" s="3">
        <v>0</v>
      </c>
    </row>
    <row r="9890" spans="31:38" x14ac:dyDescent="0.25">
      <c r="AE9890" s="3" t="str">
        <f t="shared" si="232"/>
        <v>RAG_528_315_1_202526</v>
      </c>
      <c r="AF9890" s="3">
        <v>202526</v>
      </c>
      <c r="AG9890" s="3" t="s">
        <v>384</v>
      </c>
      <c r="AH9890" s="3">
        <v>528</v>
      </c>
      <c r="AI9890" s="3">
        <v>315</v>
      </c>
      <c r="AJ9890" s="3" t="s">
        <v>4066</v>
      </c>
      <c r="AK9890" s="3">
        <v>1</v>
      </c>
      <c r="AL9890" s="3">
        <v>0</v>
      </c>
    </row>
    <row r="9891" spans="31:38" x14ac:dyDescent="0.25">
      <c r="AE9891" s="3" t="str">
        <f t="shared" si="232"/>
        <v>RAG_542_315_1_202526</v>
      </c>
      <c r="AF9891" s="3">
        <v>202526</v>
      </c>
      <c r="AG9891" s="3" t="s">
        <v>384</v>
      </c>
      <c r="AH9891" s="3">
        <v>542</v>
      </c>
      <c r="AI9891" s="3">
        <v>315</v>
      </c>
      <c r="AJ9891" s="3" t="s">
        <v>4066</v>
      </c>
      <c r="AK9891" s="3">
        <v>1</v>
      </c>
      <c r="AL9891" s="3">
        <v>0</v>
      </c>
    </row>
    <row r="9892" spans="31:38" x14ac:dyDescent="0.25">
      <c r="AE9892" s="3" t="str">
        <f t="shared" si="232"/>
        <v>RAG_532_316_1_202425</v>
      </c>
      <c r="AF9892" s="3">
        <v>202425</v>
      </c>
      <c r="AG9892" s="3" t="s">
        <v>384</v>
      </c>
      <c r="AH9892" s="3">
        <v>532</v>
      </c>
      <c r="AI9892" s="3">
        <v>316</v>
      </c>
      <c r="AJ9892" s="3" t="s">
        <v>4068</v>
      </c>
      <c r="AK9892" s="3">
        <v>1</v>
      </c>
      <c r="AL9892" s="3">
        <v>0</v>
      </c>
    </row>
    <row r="9893" spans="31:38" x14ac:dyDescent="0.25">
      <c r="AE9893" s="3" t="str">
        <f t="shared" si="232"/>
        <v>RAG_526_316_1_202425</v>
      </c>
      <c r="AF9893" s="3">
        <v>202425</v>
      </c>
      <c r="AG9893" s="3" t="s">
        <v>384</v>
      </c>
      <c r="AH9893" s="3">
        <v>526</v>
      </c>
      <c r="AI9893" s="3">
        <v>316</v>
      </c>
      <c r="AJ9893" s="3" t="s">
        <v>4068</v>
      </c>
      <c r="AK9893" s="3">
        <v>1</v>
      </c>
      <c r="AL9893" s="3">
        <v>0</v>
      </c>
    </row>
    <row r="9894" spans="31:38" x14ac:dyDescent="0.25">
      <c r="AE9894" s="3" t="str">
        <f t="shared" si="232"/>
        <v>RAG_524_316_1_202425</v>
      </c>
      <c r="AF9894" s="3">
        <v>202425</v>
      </c>
      <c r="AG9894" s="3" t="s">
        <v>384</v>
      </c>
      <c r="AH9894" s="3">
        <v>524</v>
      </c>
      <c r="AI9894" s="3">
        <v>316</v>
      </c>
      <c r="AJ9894" s="3" t="s">
        <v>4068</v>
      </c>
      <c r="AK9894" s="3">
        <v>1</v>
      </c>
      <c r="AL9894" s="3">
        <v>0</v>
      </c>
    </row>
    <row r="9895" spans="31:38" x14ac:dyDescent="0.25">
      <c r="AE9895" s="3" t="str">
        <f t="shared" si="232"/>
        <v>RAG_522_316_1_202425</v>
      </c>
      <c r="AF9895" s="3">
        <v>202425</v>
      </c>
      <c r="AG9895" s="3" t="s">
        <v>384</v>
      </c>
      <c r="AH9895" s="3">
        <v>522</v>
      </c>
      <c r="AI9895" s="3">
        <v>316</v>
      </c>
      <c r="AJ9895" s="3" t="s">
        <v>4068</v>
      </c>
      <c r="AK9895" s="3">
        <v>1</v>
      </c>
      <c r="AL9895" s="3">
        <v>0</v>
      </c>
    </row>
    <row r="9896" spans="31:38" x14ac:dyDescent="0.25">
      <c r="AE9896" s="3" t="str">
        <f t="shared" si="232"/>
        <v>RAG_520_316_1_202425</v>
      </c>
      <c r="AF9896" s="3">
        <v>202425</v>
      </c>
      <c r="AG9896" s="3" t="s">
        <v>384</v>
      </c>
      <c r="AH9896" s="3">
        <v>520</v>
      </c>
      <c r="AI9896" s="3">
        <v>316</v>
      </c>
      <c r="AJ9896" s="3" t="s">
        <v>4068</v>
      </c>
      <c r="AK9896" s="3">
        <v>1</v>
      </c>
      <c r="AL9896" s="3">
        <v>0</v>
      </c>
    </row>
    <row r="9897" spans="31:38" x14ac:dyDescent="0.25">
      <c r="AE9897" s="3" t="str">
        <f t="shared" si="232"/>
        <v>RAG_518_316_1_202425</v>
      </c>
      <c r="AF9897" s="3">
        <v>202425</v>
      </c>
      <c r="AG9897" s="3" t="s">
        <v>384</v>
      </c>
      <c r="AH9897" s="3">
        <v>518</v>
      </c>
      <c r="AI9897" s="3">
        <v>316</v>
      </c>
      <c r="AJ9897" s="3" t="s">
        <v>4068</v>
      </c>
      <c r="AK9897" s="3">
        <v>1</v>
      </c>
      <c r="AL9897" s="3">
        <v>0</v>
      </c>
    </row>
    <row r="9898" spans="31:38" x14ac:dyDescent="0.25">
      <c r="AE9898" s="3" t="str">
        <f t="shared" si="232"/>
        <v>RAG_516_316_1_202425</v>
      </c>
      <c r="AF9898" s="3">
        <v>202425</v>
      </c>
      <c r="AG9898" s="3" t="s">
        <v>384</v>
      </c>
      <c r="AH9898" s="3">
        <v>516</v>
      </c>
      <c r="AI9898" s="3">
        <v>316</v>
      </c>
      <c r="AJ9898" s="3" t="s">
        <v>4068</v>
      </c>
      <c r="AK9898" s="3">
        <v>1</v>
      </c>
      <c r="AL9898" s="3">
        <v>0</v>
      </c>
    </row>
    <row r="9899" spans="31:38" x14ac:dyDescent="0.25">
      <c r="AE9899" s="3" t="str">
        <f t="shared" si="232"/>
        <v>RAG_512_316_1_202425</v>
      </c>
      <c r="AF9899" s="3">
        <v>202425</v>
      </c>
      <c r="AG9899" s="3" t="s">
        <v>384</v>
      </c>
      <c r="AH9899" s="3">
        <v>512</v>
      </c>
      <c r="AI9899" s="3">
        <v>316</v>
      </c>
      <c r="AJ9899" s="3" t="s">
        <v>4068</v>
      </c>
      <c r="AK9899" s="3">
        <v>1</v>
      </c>
      <c r="AL9899" s="3">
        <v>0</v>
      </c>
    </row>
    <row r="9900" spans="31:38" x14ac:dyDescent="0.25">
      <c r="AE9900" s="3" t="str">
        <f t="shared" si="232"/>
        <v>RAG_514_316_1_202425</v>
      </c>
      <c r="AF9900" s="3">
        <v>202425</v>
      </c>
      <c r="AG9900" s="3" t="s">
        <v>384</v>
      </c>
      <c r="AH9900" s="3">
        <v>514</v>
      </c>
      <c r="AI9900" s="3">
        <v>316</v>
      </c>
      <c r="AJ9900" s="3" t="s">
        <v>4068</v>
      </c>
      <c r="AK9900" s="3">
        <v>1</v>
      </c>
      <c r="AL9900" s="3">
        <v>0</v>
      </c>
    </row>
    <row r="9901" spans="31:38" x14ac:dyDescent="0.25">
      <c r="AE9901" s="3" t="str">
        <f t="shared" si="232"/>
        <v>RAG_574_316_1_202425</v>
      </c>
      <c r="AF9901" s="3">
        <v>202425</v>
      </c>
      <c r="AG9901" s="3" t="s">
        <v>384</v>
      </c>
      <c r="AH9901" s="3">
        <v>574</v>
      </c>
      <c r="AI9901" s="3">
        <v>316</v>
      </c>
      <c r="AJ9901" s="3" t="s">
        <v>4068</v>
      </c>
      <c r="AK9901" s="3">
        <v>1</v>
      </c>
      <c r="AL9901" s="3">
        <v>0</v>
      </c>
    </row>
    <row r="9902" spans="31:38" x14ac:dyDescent="0.25">
      <c r="AE9902" s="3" t="str">
        <f t="shared" si="232"/>
        <v>RAG_530_316_1_202425</v>
      </c>
      <c r="AF9902" s="3">
        <v>202425</v>
      </c>
      <c r="AG9902" s="3" t="s">
        <v>384</v>
      </c>
      <c r="AH9902" s="3">
        <v>530</v>
      </c>
      <c r="AI9902" s="3">
        <v>316</v>
      </c>
      <c r="AJ9902" s="3" t="s">
        <v>4068</v>
      </c>
      <c r="AK9902" s="3">
        <v>1</v>
      </c>
      <c r="AL9902" s="3">
        <v>0</v>
      </c>
    </row>
    <row r="9903" spans="31:38" x14ac:dyDescent="0.25">
      <c r="AE9903" s="3" t="str">
        <f t="shared" si="232"/>
        <v>RAG_586_316_1_202425</v>
      </c>
      <c r="AF9903" s="3">
        <v>202425</v>
      </c>
      <c r="AG9903" s="3" t="s">
        <v>384</v>
      </c>
      <c r="AH9903" s="3">
        <v>586</v>
      </c>
      <c r="AI9903" s="3">
        <v>316</v>
      </c>
      <c r="AJ9903" s="3" t="s">
        <v>4068</v>
      </c>
      <c r="AK9903" s="3">
        <v>1</v>
      </c>
      <c r="AL9903" s="3">
        <v>0</v>
      </c>
    </row>
    <row r="9904" spans="31:38" x14ac:dyDescent="0.25">
      <c r="AE9904" s="3" t="str">
        <f t="shared" si="232"/>
        <v>RAG_584_316_1_202425</v>
      </c>
      <c r="AF9904" s="3">
        <v>202425</v>
      </c>
      <c r="AG9904" s="3" t="s">
        <v>384</v>
      </c>
      <c r="AH9904" s="3">
        <v>584</v>
      </c>
      <c r="AI9904" s="3">
        <v>316</v>
      </c>
      <c r="AJ9904" s="3" t="s">
        <v>4068</v>
      </c>
      <c r="AK9904" s="3">
        <v>1</v>
      </c>
      <c r="AL9904" s="3">
        <v>0</v>
      </c>
    </row>
    <row r="9905" spans="31:38" x14ac:dyDescent="0.25">
      <c r="AE9905" s="3" t="str">
        <f t="shared" si="232"/>
        <v>RAG_576_316_1_202425</v>
      </c>
      <c r="AF9905" s="3">
        <v>202425</v>
      </c>
      <c r="AG9905" s="3" t="s">
        <v>384</v>
      </c>
      <c r="AH9905" s="3">
        <v>576</v>
      </c>
      <c r="AI9905" s="3">
        <v>316</v>
      </c>
      <c r="AJ9905" s="3" t="s">
        <v>4068</v>
      </c>
      <c r="AK9905" s="3">
        <v>1</v>
      </c>
      <c r="AL9905" s="3">
        <v>0</v>
      </c>
    </row>
    <row r="9906" spans="31:38" x14ac:dyDescent="0.25">
      <c r="AE9906" s="3" t="str">
        <f t="shared" si="232"/>
        <v>RAG_572_316_1_202425</v>
      </c>
      <c r="AF9906" s="3">
        <v>202425</v>
      </c>
      <c r="AG9906" s="3" t="s">
        <v>384</v>
      </c>
      <c r="AH9906" s="3">
        <v>572</v>
      </c>
      <c r="AI9906" s="3">
        <v>316</v>
      </c>
      <c r="AJ9906" s="3" t="s">
        <v>4068</v>
      </c>
      <c r="AK9906" s="3">
        <v>1</v>
      </c>
      <c r="AL9906" s="3">
        <v>0</v>
      </c>
    </row>
    <row r="9907" spans="31:38" x14ac:dyDescent="0.25">
      <c r="AE9907" s="3" t="str">
        <f t="shared" si="232"/>
        <v>RAG_568_316_1_202425</v>
      </c>
      <c r="AF9907" s="3">
        <v>202425</v>
      </c>
      <c r="AG9907" s="3" t="s">
        <v>384</v>
      </c>
      <c r="AH9907" s="3">
        <v>568</v>
      </c>
      <c r="AI9907" s="3">
        <v>316</v>
      </c>
      <c r="AJ9907" s="3" t="s">
        <v>4068</v>
      </c>
      <c r="AK9907" s="3">
        <v>1</v>
      </c>
      <c r="AL9907" s="3">
        <v>0</v>
      </c>
    </row>
    <row r="9908" spans="31:38" x14ac:dyDescent="0.25">
      <c r="AE9908" s="3" t="str">
        <f t="shared" si="232"/>
        <v>RAG_566_316_1_202425</v>
      </c>
      <c r="AF9908" s="3">
        <v>202425</v>
      </c>
      <c r="AG9908" s="3" t="s">
        <v>384</v>
      </c>
      <c r="AH9908" s="3">
        <v>566</v>
      </c>
      <c r="AI9908" s="3">
        <v>316</v>
      </c>
      <c r="AJ9908" s="3" t="s">
        <v>4068</v>
      </c>
      <c r="AK9908" s="3">
        <v>1</v>
      </c>
      <c r="AL9908" s="3">
        <v>0</v>
      </c>
    </row>
    <row r="9909" spans="31:38" x14ac:dyDescent="0.25">
      <c r="AE9909" s="3" t="str">
        <f t="shared" si="232"/>
        <v>RAG_564_316_1_202425</v>
      </c>
      <c r="AF9909" s="3">
        <v>202425</v>
      </c>
      <c r="AG9909" s="3" t="s">
        <v>384</v>
      </c>
      <c r="AH9909" s="3">
        <v>564</v>
      </c>
      <c r="AI9909" s="3">
        <v>316</v>
      </c>
      <c r="AJ9909" s="3" t="s">
        <v>4068</v>
      </c>
      <c r="AK9909" s="3">
        <v>1</v>
      </c>
      <c r="AL9909" s="3">
        <v>0</v>
      </c>
    </row>
    <row r="9910" spans="31:38" x14ac:dyDescent="0.25">
      <c r="AE9910" s="3" t="str">
        <f t="shared" si="232"/>
        <v>RAG_562_316_1_202425</v>
      </c>
      <c r="AF9910" s="3">
        <v>202425</v>
      </c>
      <c r="AG9910" s="3" t="s">
        <v>384</v>
      </c>
      <c r="AH9910" s="3">
        <v>562</v>
      </c>
      <c r="AI9910" s="3">
        <v>316</v>
      </c>
      <c r="AJ9910" s="3" t="s">
        <v>4068</v>
      </c>
      <c r="AK9910" s="3">
        <v>1</v>
      </c>
      <c r="AL9910" s="3">
        <v>0</v>
      </c>
    </row>
    <row r="9911" spans="31:38" x14ac:dyDescent="0.25">
      <c r="AE9911" s="3" t="str">
        <f t="shared" si="232"/>
        <v>RAG_552_316_1_202425</v>
      </c>
      <c r="AF9911" s="3">
        <v>202425</v>
      </c>
      <c r="AG9911" s="3" t="s">
        <v>384</v>
      </c>
      <c r="AH9911" s="3">
        <v>552</v>
      </c>
      <c r="AI9911" s="3">
        <v>316</v>
      </c>
      <c r="AJ9911" s="3" t="s">
        <v>4068</v>
      </c>
      <c r="AK9911" s="3">
        <v>1</v>
      </c>
      <c r="AL9911" s="3">
        <v>0</v>
      </c>
    </row>
    <row r="9912" spans="31:38" x14ac:dyDescent="0.25">
      <c r="AE9912" s="3" t="str">
        <f t="shared" si="232"/>
        <v>RAG_536_316_1_202425</v>
      </c>
      <c r="AF9912" s="3">
        <v>202425</v>
      </c>
      <c r="AG9912" s="3" t="s">
        <v>384</v>
      </c>
      <c r="AH9912" s="3">
        <v>536</v>
      </c>
      <c r="AI9912" s="3">
        <v>316</v>
      </c>
      <c r="AJ9912" s="3" t="s">
        <v>4068</v>
      </c>
      <c r="AK9912" s="3">
        <v>1</v>
      </c>
      <c r="AL9912" s="3">
        <v>0</v>
      </c>
    </row>
    <row r="9913" spans="31:38" x14ac:dyDescent="0.25">
      <c r="AE9913" s="3" t="str">
        <f t="shared" si="232"/>
        <v>RAG_582_316_1_202425</v>
      </c>
      <c r="AF9913" s="3">
        <v>202425</v>
      </c>
      <c r="AG9913" s="3" t="s">
        <v>384</v>
      </c>
      <c r="AH9913" s="3">
        <v>582</v>
      </c>
      <c r="AI9913" s="3">
        <v>316</v>
      </c>
      <c r="AJ9913" s="3" t="s">
        <v>4068</v>
      </c>
      <c r="AK9913" s="3">
        <v>1</v>
      </c>
      <c r="AL9913" s="3">
        <v>0</v>
      </c>
    </row>
    <row r="9914" spans="31:38" x14ac:dyDescent="0.25">
      <c r="AE9914" s="3" t="str">
        <f t="shared" si="232"/>
        <v>RAG_550_316_1_202425</v>
      </c>
      <c r="AF9914" s="3">
        <v>202425</v>
      </c>
      <c r="AG9914" s="3" t="s">
        <v>384</v>
      </c>
      <c r="AH9914" s="3">
        <v>550</v>
      </c>
      <c r="AI9914" s="3">
        <v>316</v>
      </c>
      <c r="AJ9914" s="3" t="s">
        <v>4068</v>
      </c>
      <c r="AK9914" s="3">
        <v>1</v>
      </c>
      <c r="AL9914" s="3">
        <v>0</v>
      </c>
    </row>
    <row r="9915" spans="31:38" x14ac:dyDescent="0.25">
      <c r="AE9915" s="3" t="str">
        <f t="shared" si="232"/>
        <v>RAG_528_316_1_202425</v>
      </c>
      <c r="AF9915" s="3">
        <v>202425</v>
      </c>
      <c r="AG9915" s="3" t="s">
        <v>384</v>
      </c>
      <c r="AH9915" s="3">
        <v>528</v>
      </c>
      <c r="AI9915" s="3">
        <v>316</v>
      </c>
      <c r="AJ9915" s="3" t="s">
        <v>4068</v>
      </c>
      <c r="AK9915" s="3">
        <v>1</v>
      </c>
      <c r="AL9915" s="3">
        <v>0</v>
      </c>
    </row>
    <row r="9916" spans="31:38" x14ac:dyDescent="0.25">
      <c r="AE9916" s="3" t="str">
        <f t="shared" si="232"/>
        <v>RAG_534_316_1_202425</v>
      </c>
      <c r="AF9916" s="3">
        <v>202425</v>
      </c>
      <c r="AG9916" s="3" t="s">
        <v>384</v>
      </c>
      <c r="AH9916" s="3">
        <v>534</v>
      </c>
      <c r="AI9916" s="3">
        <v>316</v>
      </c>
      <c r="AJ9916" s="3" t="s">
        <v>4068</v>
      </c>
      <c r="AK9916" s="3">
        <v>1</v>
      </c>
      <c r="AL9916" s="3">
        <v>0</v>
      </c>
    </row>
    <row r="9917" spans="31:38" x14ac:dyDescent="0.25">
      <c r="AE9917" s="3" t="str">
        <f t="shared" si="232"/>
        <v>RAG_538_316_1_202425</v>
      </c>
      <c r="AF9917" s="3">
        <v>202425</v>
      </c>
      <c r="AG9917" s="3" t="s">
        <v>384</v>
      </c>
      <c r="AH9917" s="3">
        <v>538</v>
      </c>
      <c r="AI9917" s="3">
        <v>316</v>
      </c>
      <c r="AJ9917" s="3" t="s">
        <v>4068</v>
      </c>
      <c r="AK9917" s="3">
        <v>1</v>
      </c>
      <c r="AL9917" s="3">
        <v>0</v>
      </c>
    </row>
    <row r="9918" spans="31:38" x14ac:dyDescent="0.25">
      <c r="AE9918" s="3" t="str">
        <f t="shared" si="232"/>
        <v>RAG_540_316_1_202425</v>
      </c>
      <c r="AF9918" s="3">
        <v>202425</v>
      </c>
      <c r="AG9918" s="3" t="s">
        <v>384</v>
      </c>
      <c r="AH9918" s="3">
        <v>540</v>
      </c>
      <c r="AI9918" s="3">
        <v>316</v>
      </c>
      <c r="AJ9918" s="3" t="s">
        <v>4068</v>
      </c>
      <c r="AK9918" s="3">
        <v>1</v>
      </c>
      <c r="AL9918" s="3">
        <v>0</v>
      </c>
    </row>
    <row r="9919" spans="31:38" x14ac:dyDescent="0.25">
      <c r="AE9919" s="3" t="str">
        <f t="shared" si="232"/>
        <v>RAG_542_316_1_202425</v>
      </c>
      <c r="AF9919" s="3">
        <v>202425</v>
      </c>
      <c r="AG9919" s="3" t="s">
        <v>384</v>
      </c>
      <c r="AH9919" s="3">
        <v>542</v>
      </c>
      <c r="AI9919" s="3">
        <v>316</v>
      </c>
      <c r="AJ9919" s="3" t="s">
        <v>4068</v>
      </c>
      <c r="AK9919" s="3">
        <v>1</v>
      </c>
      <c r="AL9919" s="3">
        <v>-87.924999999999997</v>
      </c>
    </row>
    <row r="9920" spans="31:38" x14ac:dyDescent="0.25">
      <c r="AE9920" s="3" t="str">
        <f t="shared" si="232"/>
        <v>RAG_544_316_1_202425</v>
      </c>
      <c r="AF9920" s="3">
        <v>202425</v>
      </c>
      <c r="AG9920" s="3" t="s">
        <v>384</v>
      </c>
      <c r="AH9920" s="3">
        <v>544</v>
      </c>
      <c r="AI9920" s="3">
        <v>316</v>
      </c>
      <c r="AJ9920" s="3" t="s">
        <v>4068</v>
      </c>
      <c r="AK9920" s="3">
        <v>1</v>
      </c>
      <c r="AL9920" s="3">
        <v>0</v>
      </c>
    </row>
    <row r="9921" spans="31:38" x14ac:dyDescent="0.25">
      <c r="AE9921" s="3" t="str">
        <f t="shared" si="232"/>
        <v>RAG_545_316_1_202425</v>
      </c>
      <c r="AF9921" s="3">
        <v>202425</v>
      </c>
      <c r="AG9921" s="3" t="s">
        <v>384</v>
      </c>
      <c r="AH9921" s="3">
        <v>545</v>
      </c>
      <c r="AI9921" s="3">
        <v>316</v>
      </c>
      <c r="AJ9921" s="3" t="s">
        <v>4068</v>
      </c>
      <c r="AK9921" s="3">
        <v>1</v>
      </c>
      <c r="AL9921" s="3">
        <v>0</v>
      </c>
    </row>
    <row r="9922" spans="31:38" x14ac:dyDescent="0.25">
      <c r="AE9922" s="3" t="str">
        <f t="shared" si="232"/>
        <v>RAG_546_316_1_202425</v>
      </c>
      <c r="AF9922" s="3">
        <v>202425</v>
      </c>
      <c r="AG9922" s="3" t="s">
        <v>384</v>
      </c>
      <c r="AH9922" s="3">
        <v>546</v>
      </c>
      <c r="AI9922" s="3">
        <v>316</v>
      </c>
      <c r="AJ9922" s="3" t="s">
        <v>4068</v>
      </c>
      <c r="AK9922" s="3">
        <v>1</v>
      </c>
      <c r="AL9922" s="3">
        <v>0</v>
      </c>
    </row>
    <row r="9923" spans="31:38" x14ac:dyDescent="0.25">
      <c r="AE9923" s="3" t="str">
        <f t="shared" si="232"/>
        <v>RAG_548_316_1_202425</v>
      </c>
      <c r="AF9923" s="3">
        <v>202425</v>
      </c>
      <c r="AG9923" s="3" t="s">
        <v>384</v>
      </c>
      <c r="AH9923" s="3">
        <v>548</v>
      </c>
      <c r="AI9923" s="3">
        <v>316</v>
      </c>
      <c r="AJ9923" s="3" t="s">
        <v>4068</v>
      </c>
      <c r="AK9923" s="3">
        <v>1</v>
      </c>
      <c r="AL9923" s="3">
        <v>0</v>
      </c>
    </row>
    <row r="9924" spans="31:38" x14ac:dyDescent="0.25">
      <c r="AE9924" s="3" t="str">
        <f t="shared" ref="AE9924:AE9987" si="233">AG9924&amp;"_"&amp;AH9924&amp;"_"&amp;AI9924&amp;"_"&amp;AK9924&amp;"_"&amp;AF9924</f>
        <v>RAG_582_316_1_202526</v>
      </c>
      <c r="AF9924" s="3">
        <v>202526</v>
      </c>
      <c r="AG9924" s="3" t="s">
        <v>384</v>
      </c>
      <c r="AH9924" s="3">
        <v>582</v>
      </c>
      <c r="AI9924" s="3">
        <v>316</v>
      </c>
      <c r="AJ9924" s="3" t="s">
        <v>4068</v>
      </c>
      <c r="AK9924" s="3">
        <v>1</v>
      </c>
      <c r="AL9924" s="3">
        <v>0</v>
      </c>
    </row>
    <row r="9925" spans="31:38" x14ac:dyDescent="0.25">
      <c r="AE9925" s="3" t="str">
        <f t="shared" si="233"/>
        <v>RAG_546_316_1_202526</v>
      </c>
      <c r="AF9925" s="3">
        <v>202526</v>
      </c>
      <c r="AG9925" s="3" t="s">
        <v>384</v>
      </c>
      <c r="AH9925" s="3">
        <v>546</v>
      </c>
      <c r="AI9925" s="3">
        <v>316</v>
      </c>
      <c r="AJ9925" s="3" t="s">
        <v>4068</v>
      </c>
      <c r="AK9925" s="3">
        <v>1</v>
      </c>
      <c r="AL9925" s="3">
        <v>0</v>
      </c>
    </row>
    <row r="9926" spans="31:38" x14ac:dyDescent="0.25">
      <c r="AE9926" s="3" t="str">
        <f t="shared" si="233"/>
        <v>RAG_548_316_1_202526</v>
      </c>
      <c r="AF9926" s="3">
        <v>202526</v>
      </c>
      <c r="AG9926" s="3" t="s">
        <v>384</v>
      </c>
      <c r="AH9926" s="3">
        <v>548</v>
      </c>
      <c r="AI9926" s="3">
        <v>316</v>
      </c>
      <c r="AJ9926" s="3" t="s">
        <v>4068</v>
      </c>
      <c r="AK9926" s="3">
        <v>1</v>
      </c>
      <c r="AL9926" s="3">
        <v>0</v>
      </c>
    </row>
    <row r="9927" spans="31:38" x14ac:dyDescent="0.25">
      <c r="AE9927" s="3" t="str">
        <f t="shared" si="233"/>
        <v>RAG_550_316_1_202526</v>
      </c>
      <c r="AF9927" s="3">
        <v>202526</v>
      </c>
      <c r="AG9927" s="3" t="s">
        <v>384</v>
      </c>
      <c r="AH9927" s="3">
        <v>550</v>
      </c>
      <c r="AI9927" s="3">
        <v>316</v>
      </c>
      <c r="AJ9927" s="3" t="s">
        <v>4068</v>
      </c>
      <c r="AK9927" s="3">
        <v>1</v>
      </c>
      <c r="AL9927" s="3">
        <v>0</v>
      </c>
    </row>
    <row r="9928" spans="31:38" x14ac:dyDescent="0.25">
      <c r="AE9928" s="3" t="str">
        <f t="shared" si="233"/>
        <v>RAG_552_316_1_202526</v>
      </c>
      <c r="AF9928" s="3">
        <v>202526</v>
      </c>
      <c r="AG9928" s="3" t="s">
        <v>384</v>
      </c>
      <c r="AH9928" s="3">
        <v>552</v>
      </c>
      <c r="AI9928" s="3">
        <v>316</v>
      </c>
      <c r="AJ9928" s="3" t="s">
        <v>4068</v>
      </c>
      <c r="AK9928" s="3">
        <v>1</v>
      </c>
      <c r="AL9928" s="3">
        <v>0</v>
      </c>
    </row>
    <row r="9929" spans="31:38" x14ac:dyDescent="0.25">
      <c r="AE9929" s="3" t="str">
        <f t="shared" si="233"/>
        <v>RAG_562_316_1_202526</v>
      </c>
      <c r="AF9929" s="3">
        <v>202526</v>
      </c>
      <c r="AG9929" s="3" t="s">
        <v>384</v>
      </c>
      <c r="AH9929" s="3">
        <v>562</v>
      </c>
      <c r="AI9929" s="3">
        <v>316</v>
      </c>
      <c r="AJ9929" s="3" t="s">
        <v>4068</v>
      </c>
      <c r="AK9929" s="3">
        <v>1</v>
      </c>
      <c r="AL9929" s="3">
        <v>0</v>
      </c>
    </row>
    <row r="9930" spans="31:38" x14ac:dyDescent="0.25">
      <c r="AE9930" s="3" t="str">
        <f t="shared" si="233"/>
        <v>RAG_564_316_1_202526</v>
      </c>
      <c r="AF9930" s="3">
        <v>202526</v>
      </c>
      <c r="AG9930" s="3" t="s">
        <v>384</v>
      </c>
      <c r="AH9930" s="3">
        <v>564</v>
      </c>
      <c r="AI9930" s="3">
        <v>316</v>
      </c>
      <c r="AJ9930" s="3" t="s">
        <v>4068</v>
      </c>
      <c r="AK9930" s="3">
        <v>1</v>
      </c>
      <c r="AL9930" s="3">
        <v>0</v>
      </c>
    </row>
    <row r="9931" spans="31:38" x14ac:dyDescent="0.25">
      <c r="AE9931" s="3" t="str">
        <f t="shared" si="233"/>
        <v>RAG_566_316_1_202526</v>
      </c>
      <c r="AF9931" s="3">
        <v>202526</v>
      </c>
      <c r="AG9931" s="3" t="s">
        <v>384</v>
      </c>
      <c r="AH9931" s="3">
        <v>566</v>
      </c>
      <c r="AI9931" s="3">
        <v>316</v>
      </c>
      <c r="AJ9931" s="3" t="s">
        <v>4068</v>
      </c>
      <c r="AK9931" s="3">
        <v>1</v>
      </c>
      <c r="AL9931" s="3">
        <v>0</v>
      </c>
    </row>
    <row r="9932" spans="31:38" x14ac:dyDescent="0.25">
      <c r="AE9932" s="3" t="str">
        <f t="shared" si="233"/>
        <v>RAG_568_316_1_202526</v>
      </c>
      <c r="AF9932" s="3">
        <v>202526</v>
      </c>
      <c r="AG9932" s="3" t="s">
        <v>384</v>
      </c>
      <c r="AH9932" s="3">
        <v>568</v>
      </c>
      <c r="AI9932" s="3">
        <v>316</v>
      </c>
      <c r="AJ9932" s="3" t="s">
        <v>4068</v>
      </c>
      <c r="AK9932" s="3">
        <v>1</v>
      </c>
      <c r="AL9932" s="3">
        <v>0</v>
      </c>
    </row>
    <row r="9933" spans="31:38" x14ac:dyDescent="0.25">
      <c r="AE9933" s="3" t="str">
        <f t="shared" si="233"/>
        <v>RAG_572_316_1_202526</v>
      </c>
      <c r="AF9933" s="3">
        <v>202526</v>
      </c>
      <c r="AG9933" s="3" t="s">
        <v>384</v>
      </c>
      <c r="AH9933" s="3">
        <v>572</v>
      </c>
      <c r="AI9933" s="3">
        <v>316</v>
      </c>
      <c r="AJ9933" s="3" t="s">
        <v>4068</v>
      </c>
      <c r="AK9933" s="3">
        <v>1</v>
      </c>
      <c r="AL9933" s="3">
        <v>0</v>
      </c>
    </row>
    <row r="9934" spans="31:38" x14ac:dyDescent="0.25">
      <c r="AE9934" s="3" t="str">
        <f t="shared" si="233"/>
        <v>RAG_576_316_1_202526</v>
      </c>
      <c r="AF9934" s="3">
        <v>202526</v>
      </c>
      <c r="AG9934" s="3" t="s">
        <v>384</v>
      </c>
      <c r="AH9934" s="3">
        <v>576</v>
      </c>
      <c r="AI9934" s="3">
        <v>316</v>
      </c>
      <c r="AJ9934" s="3" t="s">
        <v>4068</v>
      </c>
      <c r="AK9934" s="3">
        <v>1</v>
      </c>
      <c r="AL9934" s="3">
        <v>0</v>
      </c>
    </row>
    <row r="9935" spans="31:38" x14ac:dyDescent="0.25">
      <c r="AE9935" s="3" t="str">
        <f t="shared" si="233"/>
        <v>RAG_584_316_1_202526</v>
      </c>
      <c r="AF9935" s="3">
        <v>202526</v>
      </c>
      <c r="AG9935" s="3" t="s">
        <v>384</v>
      </c>
      <c r="AH9935" s="3">
        <v>584</v>
      </c>
      <c r="AI9935" s="3">
        <v>316</v>
      </c>
      <c r="AJ9935" s="3" t="s">
        <v>4068</v>
      </c>
      <c r="AK9935" s="3">
        <v>1</v>
      </c>
      <c r="AL9935" s="3">
        <v>0</v>
      </c>
    </row>
    <row r="9936" spans="31:38" x14ac:dyDescent="0.25">
      <c r="AE9936" s="3" t="str">
        <f t="shared" si="233"/>
        <v>RAG_545_316_1_202526</v>
      </c>
      <c r="AF9936" s="3">
        <v>202526</v>
      </c>
      <c r="AG9936" s="3" t="s">
        <v>384</v>
      </c>
      <c r="AH9936" s="3">
        <v>545</v>
      </c>
      <c r="AI9936" s="3">
        <v>316</v>
      </c>
      <c r="AJ9936" s="3" t="s">
        <v>4068</v>
      </c>
      <c r="AK9936" s="3">
        <v>1</v>
      </c>
      <c r="AL9936" s="3">
        <v>0</v>
      </c>
    </row>
    <row r="9937" spans="31:38" x14ac:dyDescent="0.25">
      <c r="AE9937" s="3" t="str">
        <f t="shared" si="233"/>
        <v>RAG_540_316_1_202526</v>
      </c>
      <c r="AF9937" s="3">
        <v>202526</v>
      </c>
      <c r="AG9937" s="3" t="s">
        <v>384</v>
      </c>
      <c r="AH9937" s="3">
        <v>540</v>
      </c>
      <c r="AI9937" s="3">
        <v>316</v>
      </c>
      <c r="AJ9937" s="3" t="s">
        <v>4068</v>
      </c>
      <c r="AK9937" s="3">
        <v>1</v>
      </c>
      <c r="AL9937" s="3">
        <v>0</v>
      </c>
    </row>
    <row r="9938" spans="31:38" x14ac:dyDescent="0.25">
      <c r="AE9938" s="3" t="str">
        <f t="shared" si="233"/>
        <v>RAG_574_316_1_202526</v>
      </c>
      <c r="AF9938" s="3">
        <v>202526</v>
      </c>
      <c r="AG9938" s="3" t="s">
        <v>384</v>
      </c>
      <c r="AH9938" s="3">
        <v>574</v>
      </c>
      <c r="AI9938" s="3">
        <v>316</v>
      </c>
      <c r="AJ9938" s="3" t="s">
        <v>4068</v>
      </c>
      <c r="AK9938" s="3">
        <v>1</v>
      </c>
      <c r="AL9938" s="3">
        <v>0</v>
      </c>
    </row>
    <row r="9939" spans="31:38" x14ac:dyDescent="0.25">
      <c r="AE9939" s="3" t="str">
        <f t="shared" si="233"/>
        <v>RAG_514_316_1_202526</v>
      </c>
      <c r="AF9939" s="3">
        <v>202526</v>
      </c>
      <c r="AG9939" s="3" t="s">
        <v>384</v>
      </c>
      <c r="AH9939" s="3">
        <v>514</v>
      </c>
      <c r="AI9939" s="3">
        <v>316</v>
      </c>
      <c r="AJ9939" s="3" t="s">
        <v>4068</v>
      </c>
      <c r="AK9939" s="3">
        <v>1</v>
      </c>
      <c r="AL9939" s="3">
        <v>0</v>
      </c>
    </row>
    <row r="9940" spans="31:38" x14ac:dyDescent="0.25">
      <c r="AE9940" s="3" t="str">
        <f t="shared" si="233"/>
        <v>RAG_544_316_1_202526</v>
      </c>
      <c r="AF9940" s="3">
        <v>202526</v>
      </c>
      <c r="AG9940" s="3" t="s">
        <v>384</v>
      </c>
      <c r="AH9940" s="3">
        <v>544</v>
      </c>
      <c r="AI9940" s="3">
        <v>316</v>
      </c>
      <c r="AJ9940" s="3" t="s">
        <v>4068</v>
      </c>
      <c r="AK9940" s="3">
        <v>1</v>
      </c>
      <c r="AL9940" s="3">
        <v>0</v>
      </c>
    </row>
    <row r="9941" spans="31:38" x14ac:dyDescent="0.25">
      <c r="AE9941" s="3" t="str">
        <f t="shared" si="233"/>
        <v>RAG_512_316_1_202526</v>
      </c>
      <c r="AF9941" s="3">
        <v>202526</v>
      </c>
      <c r="AG9941" s="3" t="s">
        <v>384</v>
      </c>
      <c r="AH9941" s="3">
        <v>512</v>
      </c>
      <c r="AI9941" s="3">
        <v>316</v>
      </c>
      <c r="AJ9941" s="3" t="s">
        <v>4068</v>
      </c>
      <c r="AK9941" s="3">
        <v>1</v>
      </c>
      <c r="AL9941" s="3">
        <v>0</v>
      </c>
    </row>
    <row r="9942" spans="31:38" x14ac:dyDescent="0.25">
      <c r="AE9942" s="3" t="str">
        <f t="shared" si="233"/>
        <v>RAG_542_316_1_202526</v>
      </c>
      <c r="AF9942" s="3">
        <v>202526</v>
      </c>
      <c r="AG9942" s="3" t="s">
        <v>384</v>
      </c>
      <c r="AH9942" s="3">
        <v>542</v>
      </c>
      <c r="AI9942" s="3">
        <v>316</v>
      </c>
      <c r="AJ9942" s="3" t="s">
        <v>4068</v>
      </c>
      <c r="AK9942" s="3">
        <v>1</v>
      </c>
      <c r="AL9942" s="3">
        <v>0</v>
      </c>
    </row>
    <row r="9943" spans="31:38" x14ac:dyDescent="0.25">
      <c r="AE9943" s="3" t="str">
        <f t="shared" si="233"/>
        <v>RAG_516_316_1_202526</v>
      </c>
      <c r="AF9943" s="3">
        <v>202526</v>
      </c>
      <c r="AG9943" s="3" t="s">
        <v>384</v>
      </c>
      <c r="AH9943" s="3">
        <v>516</v>
      </c>
      <c r="AI9943" s="3">
        <v>316</v>
      </c>
      <c r="AJ9943" s="3" t="s">
        <v>4068</v>
      </c>
      <c r="AK9943" s="3">
        <v>1</v>
      </c>
      <c r="AL9943" s="3">
        <v>0</v>
      </c>
    </row>
    <row r="9944" spans="31:38" x14ac:dyDescent="0.25">
      <c r="AE9944" s="3" t="str">
        <f t="shared" si="233"/>
        <v>RAG_518_316_1_202526</v>
      </c>
      <c r="AF9944" s="3">
        <v>202526</v>
      </c>
      <c r="AG9944" s="3" t="s">
        <v>384</v>
      </c>
      <c r="AH9944" s="3">
        <v>518</v>
      </c>
      <c r="AI9944" s="3">
        <v>316</v>
      </c>
      <c r="AJ9944" s="3" t="s">
        <v>4068</v>
      </c>
      <c r="AK9944" s="3">
        <v>1</v>
      </c>
      <c r="AL9944" s="3">
        <v>0</v>
      </c>
    </row>
    <row r="9945" spans="31:38" x14ac:dyDescent="0.25">
      <c r="AE9945" s="3" t="str">
        <f t="shared" si="233"/>
        <v>RAG_520_316_1_202526</v>
      </c>
      <c r="AF9945" s="3">
        <v>202526</v>
      </c>
      <c r="AG9945" s="3" t="s">
        <v>384</v>
      </c>
      <c r="AH9945" s="3">
        <v>520</v>
      </c>
      <c r="AI9945" s="3">
        <v>316</v>
      </c>
      <c r="AJ9945" s="3" t="s">
        <v>4068</v>
      </c>
      <c r="AK9945" s="3">
        <v>1</v>
      </c>
      <c r="AL9945" s="3">
        <v>0</v>
      </c>
    </row>
    <row r="9946" spans="31:38" x14ac:dyDescent="0.25">
      <c r="AE9946" s="3" t="str">
        <f t="shared" si="233"/>
        <v>RAG_522_316_1_202526</v>
      </c>
      <c r="AF9946" s="3">
        <v>202526</v>
      </c>
      <c r="AG9946" s="3" t="s">
        <v>384</v>
      </c>
      <c r="AH9946" s="3">
        <v>522</v>
      </c>
      <c r="AI9946" s="3">
        <v>316</v>
      </c>
      <c r="AJ9946" s="3" t="s">
        <v>4068</v>
      </c>
      <c r="AK9946" s="3">
        <v>1</v>
      </c>
      <c r="AL9946" s="3">
        <v>0</v>
      </c>
    </row>
    <row r="9947" spans="31:38" x14ac:dyDescent="0.25">
      <c r="AE9947" s="3" t="str">
        <f t="shared" si="233"/>
        <v>RAG_524_316_1_202526</v>
      </c>
      <c r="AF9947" s="3">
        <v>202526</v>
      </c>
      <c r="AG9947" s="3" t="s">
        <v>384</v>
      </c>
      <c r="AH9947" s="3">
        <v>524</v>
      </c>
      <c r="AI9947" s="3">
        <v>316</v>
      </c>
      <c r="AJ9947" s="3" t="s">
        <v>4068</v>
      </c>
      <c r="AK9947" s="3">
        <v>1</v>
      </c>
      <c r="AL9947" s="3">
        <v>0</v>
      </c>
    </row>
    <row r="9948" spans="31:38" x14ac:dyDescent="0.25">
      <c r="AE9948" s="3" t="str">
        <f t="shared" si="233"/>
        <v>RAG_528_316_1_202526</v>
      </c>
      <c r="AF9948" s="3">
        <v>202526</v>
      </c>
      <c r="AG9948" s="3" t="s">
        <v>384</v>
      </c>
      <c r="AH9948" s="3">
        <v>528</v>
      </c>
      <c r="AI9948" s="3">
        <v>316</v>
      </c>
      <c r="AJ9948" s="3" t="s">
        <v>4068</v>
      </c>
      <c r="AK9948" s="3">
        <v>1</v>
      </c>
      <c r="AL9948" s="3">
        <v>0</v>
      </c>
    </row>
    <row r="9949" spans="31:38" x14ac:dyDescent="0.25">
      <c r="AE9949" s="3" t="str">
        <f t="shared" si="233"/>
        <v>RAG_530_316_1_202526</v>
      </c>
      <c r="AF9949" s="3">
        <v>202526</v>
      </c>
      <c r="AG9949" s="3" t="s">
        <v>384</v>
      </c>
      <c r="AH9949" s="3">
        <v>530</v>
      </c>
      <c r="AI9949" s="3">
        <v>316</v>
      </c>
      <c r="AJ9949" s="3" t="s">
        <v>4068</v>
      </c>
      <c r="AK9949" s="3">
        <v>1</v>
      </c>
      <c r="AL9949" s="3">
        <v>0</v>
      </c>
    </row>
    <row r="9950" spans="31:38" x14ac:dyDescent="0.25">
      <c r="AE9950" s="3" t="str">
        <f t="shared" si="233"/>
        <v>RAG_532_316_1_202526</v>
      </c>
      <c r="AF9950" s="3">
        <v>202526</v>
      </c>
      <c r="AG9950" s="3" t="s">
        <v>384</v>
      </c>
      <c r="AH9950" s="3">
        <v>532</v>
      </c>
      <c r="AI9950" s="3">
        <v>316</v>
      </c>
      <c r="AJ9950" s="3" t="s">
        <v>4068</v>
      </c>
      <c r="AK9950" s="3">
        <v>1</v>
      </c>
      <c r="AL9950" s="3">
        <v>0</v>
      </c>
    </row>
    <row r="9951" spans="31:38" x14ac:dyDescent="0.25">
      <c r="AE9951" s="3" t="str">
        <f t="shared" si="233"/>
        <v>RAG_534_316_1_202526</v>
      </c>
      <c r="AF9951" s="3">
        <v>202526</v>
      </c>
      <c r="AG9951" s="3" t="s">
        <v>384</v>
      </c>
      <c r="AH9951" s="3">
        <v>534</v>
      </c>
      <c r="AI9951" s="3">
        <v>316</v>
      </c>
      <c r="AJ9951" s="3" t="s">
        <v>4068</v>
      </c>
      <c r="AK9951" s="3">
        <v>1</v>
      </c>
      <c r="AL9951" s="3">
        <v>0</v>
      </c>
    </row>
    <row r="9952" spans="31:38" x14ac:dyDescent="0.25">
      <c r="AE9952" s="3" t="str">
        <f t="shared" si="233"/>
        <v>RAG_536_316_1_202526</v>
      </c>
      <c r="AF9952" s="3">
        <v>202526</v>
      </c>
      <c r="AG9952" s="3" t="s">
        <v>384</v>
      </c>
      <c r="AH9952" s="3">
        <v>536</v>
      </c>
      <c r="AI9952" s="3">
        <v>316</v>
      </c>
      <c r="AJ9952" s="3" t="s">
        <v>4068</v>
      </c>
      <c r="AK9952" s="3">
        <v>1</v>
      </c>
      <c r="AL9952" s="3">
        <v>0</v>
      </c>
    </row>
    <row r="9953" spans="31:38" x14ac:dyDescent="0.25">
      <c r="AE9953" s="3" t="str">
        <f t="shared" si="233"/>
        <v>RAG_538_316_1_202526</v>
      </c>
      <c r="AF9953" s="3">
        <v>202526</v>
      </c>
      <c r="AG9953" s="3" t="s">
        <v>384</v>
      </c>
      <c r="AH9953" s="3">
        <v>538</v>
      </c>
      <c r="AI9953" s="3">
        <v>316</v>
      </c>
      <c r="AJ9953" s="3" t="s">
        <v>4068</v>
      </c>
      <c r="AK9953" s="3">
        <v>1</v>
      </c>
      <c r="AL9953" s="3">
        <v>0</v>
      </c>
    </row>
    <row r="9954" spans="31:38" x14ac:dyDescent="0.25">
      <c r="AE9954" s="3" t="str">
        <f t="shared" si="233"/>
        <v>RAG_586_316_1_202526</v>
      </c>
      <c r="AF9954" s="3">
        <v>202526</v>
      </c>
      <c r="AG9954" s="3" t="s">
        <v>384</v>
      </c>
      <c r="AH9954" s="3">
        <v>586</v>
      </c>
      <c r="AI9954" s="3">
        <v>316</v>
      </c>
      <c r="AJ9954" s="3" t="s">
        <v>4068</v>
      </c>
      <c r="AK9954" s="3">
        <v>1</v>
      </c>
      <c r="AL9954" s="3">
        <v>0</v>
      </c>
    </row>
    <row r="9955" spans="31:38" x14ac:dyDescent="0.25">
      <c r="AE9955" s="3" t="str">
        <f t="shared" si="233"/>
        <v>RAG_526_316_1_202526</v>
      </c>
      <c r="AF9955" s="3">
        <v>202526</v>
      </c>
      <c r="AG9955" s="3" t="s">
        <v>384</v>
      </c>
      <c r="AH9955" s="3">
        <v>526</v>
      </c>
      <c r="AI9955" s="3">
        <v>316</v>
      </c>
      <c r="AJ9955" s="3" t="s">
        <v>4068</v>
      </c>
      <c r="AK9955" s="3">
        <v>1</v>
      </c>
      <c r="AL9955" s="3">
        <v>0</v>
      </c>
    </row>
    <row r="9956" spans="31:38" x14ac:dyDescent="0.25">
      <c r="AE9956" s="3" t="str">
        <f t="shared" si="233"/>
        <v>RAG_546_318_1_202425</v>
      </c>
      <c r="AF9956" s="3">
        <v>202425</v>
      </c>
      <c r="AG9956" s="3" t="s">
        <v>384</v>
      </c>
      <c r="AH9956" s="3">
        <v>546</v>
      </c>
      <c r="AI9956" s="3">
        <v>318</v>
      </c>
      <c r="AJ9956" s="3" t="s">
        <v>4070</v>
      </c>
      <c r="AK9956" s="3">
        <v>1</v>
      </c>
      <c r="AL9956" s="3">
        <v>0</v>
      </c>
    </row>
    <row r="9957" spans="31:38" x14ac:dyDescent="0.25">
      <c r="AE9957" s="3" t="str">
        <f t="shared" si="233"/>
        <v>RAG_586_318_1_202425</v>
      </c>
      <c r="AF9957" s="3">
        <v>202425</v>
      </c>
      <c r="AG9957" s="3" t="s">
        <v>384</v>
      </c>
      <c r="AH9957" s="3">
        <v>586</v>
      </c>
      <c r="AI9957" s="3">
        <v>318</v>
      </c>
      <c r="AJ9957" s="3" t="s">
        <v>4070</v>
      </c>
      <c r="AK9957" s="3">
        <v>1</v>
      </c>
      <c r="AL9957" s="3">
        <v>0</v>
      </c>
    </row>
    <row r="9958" spans="31:38" x14ac:dyDescent="0.25">
      <c r="AE9958" s="3" t="str">
        <f t="shared" si="233"/>
        <v>RAG_566_318_1_202425</v>
      </c>
      <c r="AF9958" s="3">
        <v>202425</v>
      </c>
      <c r="AG9958" s="3" t="s">
        <v>384</v>
      </c>
      <c r="AH9958" s="3">
        <v>566</v>
      </c>
      <c r="AI9958" s="3">
        <v>318</v>
      </c>
      <c r="AJ9958" s="3" t="s">
        <v>4070</v>
      </c>
      <c r="AK9958" s="3">
        <v>1</v>
      </c>
      <c r="AL9958" s="3">
        <v>0</v>
      </c>
    </row>
    <row r="9959" spans="31:38" x14ac:dyDescent="0.25">
      <c r="AE9959" s="3" t="str">
        <f t="shared" si="233"/>
        <v>RAG_550_318_1_202425</v>
      </c>
      <c r="AF9959" s="3">
        <v>202425</v>
      </c>
      <c r="AG9959" s="3" t="s">
        <v>384</v>
      </c>
      <c r="AH9959" s="3">
        <v>550</v>
      </c>
      <c r="AI9959" s="3">
        <v>318</v>
      </c>
      <c r="AJ9959" s="3" t="s">
        <v>4070</v>
      </c>
      <c r="AK9959" s="3">
        <v>1</v>
      </c>
      <c r="AL9959" s="3">
        <v>0</v>
      </c>
    </row>
    <row r="9960" spans="31:38" x14ac:dyDescent="0.25">
      <c r="AE9960" s="3" t="str">
        <f t="shared" si="233"/>
        <v>RAG_552_318_1_202425</v>
      </c>
      <c r="AF9960" s="3">
        <v>202425</v>
      </c>
      <c r="AG9960" s="3" t="s">
        <v>384</v>
      </c>
      <c r="AH9960" s="3">
        <v>552</v>
      </c>
      <c r="AI9960" s="3">
        <v>318</v>
      </c>
      <c r="AJ9960" s="3" t="s">
        <v>4070</v>
      </c>
      <c r="AK9960" s="3">
        <v>1</v>
      </c>
      <c r="AL9960" s="3">
        <v>0</v>
      </c>
    </row>
    <row r="9961" spans="31:38" x14ac:dyDescent="0.25">
      <c r="AE9961" s="3" t="str">
        <f t="shared" si="233"/>
        <v>RAG_562_318_1_202425</v>
      </c>
      <c r="AF9961" s="3">
        <v>202425</v>
      </c>
      <c r="AG9961" s="3" t="s">
        <v>384</v>
      </c>
      <c r="AH9961" s="3">
        <v>562</v>
      </c>
      <c r="AI9961" s="3">
        <v>318</v>
      </c>
      <c r="AJ9961" s="3" t="s">
        <v>4070</v>
      </c>
      <c r="AK9961" s="3">
        <v>1</v>
      </c>
      <c r="AL9961" s="3">
        <v>0</v>
      </c>
    </row>
    <row r="9962" spans="31:38" x14ac:dyDescent="0.25">
      <c r="AE9962" s="3" t="str">
        <f t="shared" si="233"/>
        <v>RAG_564_318_1_202425</v>
      </c>
      <c r="AF9962" s="3">
        <v>202425</v>
      </c>
      <c r="AG9962" s="3" t="s">
        <v>384</v>
      </c>
      <c r="AH9962" s="3">
        <v>564</v>
      </c>
      <c r="AI9962" s="3">
        <v>318</v>
      </c>
      <c r="AJ9962" s="3" t="s">
        <v>4070</v>
      </c>
      <c r="AK9962" s="3">
        <v>1</v>
      </c>
      <c r="AL9962" s="3">
        <v>0</v>
      </c>
    </row>
    <row r="9963" spans="31:38" x14ac:dyDescent="0.25">
      <c r="AE9963" s="3" t="str">
        <f t="shared" si="233"/>
        <v>RAG_548_318_1_202425</v>
      </c>
      <c r="AF9963" s="3">
        <v>202425</v>
      </c>
      <c r="AG9963" s="3" t="s">
        <v>384</v>
      </c>
      <c r="AH9963" s="3">
        <v>548</v>
      </c>
      <c r="AI9963" s="3">
        <v>318</v>
      </c>
      <c r="AJ9963" s="3" t="s">
        <v>4070</v>
      </c>
      <c r="AK9963" s="3">
        <v>1</v>
      </c>
      <c r="AL9963" s="3">
        <v>-533.54</v>
      </c>
    </row>
    <row r="9964" spans="31:38" x14ac:dyDescent="0.25">
      <c r="AE9964" s="3" t="str">
        <f t="shared" si="233"/>
        <v>RAG_568_318_1_202425</v>
      </c>
      <c r="AF9964" s="3">
        <v>202425</v>
      </c>
      <c r="AG9964" s="3" t="s">
        <v>384</v>
      </c>
      <c r="AH9964" s="3">
        <v>568</v>
      </c>
      <c r="AI9964" s="3">
        <v>318</v>
      </c>
      <c r="AJ9964" s="3" t="s">
        <v>4070</v>
      </c>
      <c r="AK9964" s="3">
        <v>1</v>
      </c>
      <c r="AL9964" s="3">
        <v>0</v>
      </c>
    </row>
    <row r="9965" spans="31:38" x14ac:dyDescent="0.25">
      <c r="AE9965" s="3" t="str">
        <f t="shared" si="233"/>
        <v>RAG_572_318_1_202425</v>
      </c>
      <c r="AF9965" s="3">
        <v>202425</v>
      </c>
      <c r="AG9965" s="3" t="s">
        <v>384</v>
      </c>
      <c r="AH9965" s="3">
        <v>572</v>
      </c>
      <c r="AI9965" s="3">
        <v>318</v>
      </c>
      <c r="AJ9965" s="3" t="s">
        <v>4070</v>
      </c>
      <c r="AK9965" s="3">
        <v>1</v>
      </c>
      <c r="AL9965" s="3">
        <v>0</v>
      </c>
    </row>
    <row r="9966" spans="31:38" x14ac:dyDescent="0.25">
      <c r="AE9966" s="3" t="str">
        <f t="shared" si="233"/>
        <v>RAG_574_318_1_202425</v>
      </c>
      <c r="AF9966" s="3">
        <v>202425</v>
      </c>
      <c r="AG9966" s="3" t="s">
        <v>384</v>
      </c>
      <c r="AH9966" s="3">
        <v>574</v>
      </c>
      <c r="AI9966" s="3">
        <v>318</v>
      </c>
      <c r="AJ9966" s="3" t="s">
        <v>4070</v>
      </c>
      <c r="AK9966" s="3">
        <v>1</v>
      </c>
      <c r="AL9966" s="3">
        <v>0</v>
      </c>
    </row>
    <row r="9967" spans="31:38" x14ac:dyDescent="0.25">
      <c r="AE9967" s="3" t="str">
        <f t="shared" si="233"/>
        <v>RAG_576_318_1_202425</v>
      </c>
      <c r="AF9967" s="3">
        <v>202425</v>
      </c>
      <c r="AG9967" s="3" t="s">
        <v>384</v>
      </c>
      <c r="AH9967" s="3">
        <v>576</v>
      </c>
      <c r="AI9967" s="3">
        <v>318</v>
      </c>
      <c r="AJ9967" s="3" t="s">
        <v>4070</v>
      </c>
      <c r="AK9967" s="3">
        <v>1</v>
      </c>
      <c r="AL9967" s="3">
        <v>0</v>
      </c>
    </row>
    <row r="9968" spans="31:38" x14ac:dyDescent="0.25">
      <c r="AE9968" s="3" t="str">
        <f t="shared" si="233"/>
        <v>RAG_584_318_1_202425</v>
      </c>
      <c r="AF9968" s="3">
        <v>202425</v>
      </c>
      <c r="AG9968" s="3" t="s">
        <v>384</v>
      </c>
      <c r="AH9968" s="3">
        <v>584</v>
      </c>
      <c r="AI9968" s="3">
        <v>318</v>
      </c>
      <c r="AJ9968" s="3" t="s">
        <v>4070</v>
      </c>
      <c r="AK9968" s="3">
        <v>1</v>
      </c>
      <c r="AL9968" s="3">
        <v>0</v>
      </c>
    </row>
    <row r="9969" spans="31:38" x14ac:dyDescent="0.25">
      <c r="AE9969" s="3" t="str">
        <f t="shared" si="233"/>
        <v>RAG_545_318_1_202425</v>
      </c>
      <c r="AF9969" s="3">
        <v>202425</v>
      </c>
      <c r="AG9969" s="3" t="s">
        <v>384</v>
      </c>
      <c r="AH9969" s="3">
        <v>545</v>
      </c>
      <c r="AI9969" s="3">
        <v>318</v>
      </c>
      <c r="AJ9969" s="3" t="s">
        <v>4070</v>
      </c>
      <c r="AK9969" s="3">
        <v>1</v>
      </c>
      <c r="AL9969" s="3">
        <v>0</v>
      </c>
    </row>
    <row r="9970" spans="31:38" x14ac:dyDescent="0.25">
      <c r="AE9970" s="3" t="str">
        <f t="shared" si="233"/>
        <v>RAG_534_318_1_202425</v>
      </c>
      <c r="AF9970" s="3">
        <v>202425</v>
      </c>
      <c r="AG9970" s="3" t="s">
        <v>384</v>
      </c>
      <c r="AH9970" s="3">
        <v>534</v>
      </c>
      <c r="AI9970" s="3">
        <v>318</v>
      </c>
      <c r="AJ9970" s="3" t="s">
        <v>4070</v>
      </c>
      <c r="AK9970" s="3">
        <v>1</v>
      </c>
      <c r="AL9970" s="3">
        <v>0</v>
      </c>
    </row>
    <row r="9971" spans="31:38" x14ac:dyDescent="0.25">
      <c r="AE9971" s="3" t="str">
        <f t="shared" si="233"/>
        <v>RAG_582_318_1_202425</v>
      </c>
      <c r="AF9971" s="3">
        <v>202425</v>
      </c>
      <c r="AG9971" s="3" t="s">
        <v>384</v>
      </c>
      <c r="AH9971" s="3">
        <v>582</v>
      </c>
      <c r="AI9971" s="3">
        <v>318</v>
      </c>
      <c r="AJ9971" s="3" t="s">
        <v>4070</v>
      </c>
      <c r="AK9971" s="3">
        <v>1</v>
      </c>
      <c r="AL9971" s="3">
        <v>0</v>
      </c>
    </row>
    <row r="9972" spans="31:38" x14ac:dyDescent="0.25">
      <c r="AE9972" s="3" t="str">
        <f t="shared" si="233"/>
        <v>RAG_516_318_1_202425</v>
      </c>
      <c r="AF9972" s="3">
        <v>202425</v>
      </c>
      <c r="AG9972" s="3" t="s">
        <v>384</v>
      </c>
      <c r="AH9972" s="3">
        <v>516</v>
      </c>
      <c r="AI9972" s="3">
        <v>318</v>
      </c>
      <c r="AJ9972" s="3" t="s">
        <v>4070</v>
      </c>
      <c r="AK9972" s="3">
        <v>1</v>
      </c>
      <c r="AL9972" s="3">
        <v>0</v>
      </c>
    </row>
    <row r="9973" spans="31:38" x14ac:dyDescent="0.25">
      <c r="AE9973" s="3" t="str">
        <f t="shared" si="233"/>
        <v>RAG_538_318_1_202425</v>
      </c>
      <c r="AF9973" s="3">
        <v>202425</v>
      </c>
      <c r="AG9973" s="3" t="s">
        <v>384</v>
      </c>
      <c r="AH9973" s="3">
        <v>538</v>
      </c>
      <c r="AI9973" s="3">
        <v>318</v>
      </c>
      <c r="AJ9973" s="3" t="s">
        <v>4070</v>
      </c>
      <c r="AK9973" s="3">
        <v>1</v>
      </c>
      <c r="AL9973" s="3">
        <v>0</v>
      </c>
    </row>
    <row r="9974" spans="31:38" x14ac:dyDescent="0.25">
      <c r="AE9974" s="3" t="str">
        <f t="shared" si="233"/>
        <v>RAG_514_318_1_202425</v>
      </c>
      <c r="AF9974" s="3">
        <v>202425</v>
      </c>
      <c r="AG9974" s="3" t="s">
        <v>384</v>
      </c>
      <c r="AH9974" s="3">
        <v>514</v>
      </c>
      <c r="AI9974" s="3">
        <v>318</v>
      </c>
      <c r="AJ9974" s="3" t="s">
        <v>4070</v>
      </c>
      <c r="AK9974" s="3">
        <v>1</v>
      </c>
      <c r="AL9974" s="3">
        <v>0</v>
      </c>
    </row>
    <row r="9975" spans="31:38" x14ac:dyDescent="0.25">
      <c r="AE9975" s="3" t="str">
        <f t="shared" si="233"/>
        <v>RAG_544_318_1_202425</v>
      </c>
      <c r="AF9975" s="3">
        <v>202425</v>
      </c>
      <c r="AG9975" s="3" t="s">
        <v>384</v>
      </c>
      <c r="AH9975" s="3">
        <v>544</v>
      </c>
      <c r="AI9975" s="3">
        <v>318</v>
      </c>
      <c r="AJ9975" s="3" t="s">
        <v>4070</v>
      </c>
      <c r="AK9975" s="3">
        <v>1</v>
      </c>
      <c r="AL9975" s="3">
        <v>-460.72699999999998</v>
      </c>
    </row>
    <row r="9976" spans="31:38" x14ac:dyDescent="0.25">
      <c r="AE9976" s="3" t="str">
        <f t="shared" si="233"/>
        <v>RAG_518_318_1_202425</v>
      </c>
      <c r="AF9976" s="3">
        <v>202425</v>
      </c>
      <c r="AG9976" s="3" t="s">
        <v>384</v>
      </c>
      <c r="AH9976" s="3">
        <v>518</v>
      </c>
      <c r="AI9976" s="3">
        <v>318</v>
      </c>
      <c r="AJ9976" s="3" t="s">
        <v>4070</v>
      </c>
      <c r="AK9976" s="3">
        <v>1</v>
      </c>
      <c r="AL9976" s="3">
        <v>0</v>
      </c>
    </row>
    <row r="9977" spans="31:38" x14ac:dyDescent="0.25">
      <c r="AE9977" s="3" t="str">
        <f t="shared" si="233"/>
        <v>RAG_520_318_1_202425</v>
      </c>
      <c r="AF9977" s="3">
        <v>202425</v>
      </c>
      <c r="AG9977" s="3" t="s">
        <v>384</v>
      </c>
      <c r="AH9977" s="3">
        <v>520</v>
      </c>
      <c r="AI9977" s="3">
        <v>318</v>
      </c>
      <c r="AJ9977" s="3" t="s">
        <v>4070</v>
      </c>
      <c r="AK9977" s="3">
        <v>1</v>
      </c>
      <c r="AL9977" s="3">
        <v>0</v>
      </c>
    </row>
    <row r="9978" spans="31:38" x14ac:dyDescent="0.25">
      <c r="AE9978" s="3" t="str">
        <f t="shared" si="233"/>
        <v>RAG_522_318_1_202425</v>
      </c>
      <c r="AF9978" s="3">
        <v>202425</v>
      </c>
      <c r="AG9978" s="3" t="s">
        <v>384</v>
      </c>
      <c r="AH9978" s="3">
        <v>522</v>
      </c>
      <c r="AI9978" s="3">
        <v>318</v>
      </c>
      <c r="AJ9978" s="3" t="s">
        <v>4070</v>
      </c>
      <c r="AK9978" s="3">
        <v>1</v>
      </c>
      <c r="AL9978" s="3">
        <v>-800</v>
      </c>
    </row>
    <row r="9979" spans="31:38" x14ac:dyDescent="0.25">
      <c r="AE9979" s="3" t="str">
        <f t="shared" si="233"/>
        <v>RAG_524_318_1_202425</v>
      </c>
      <c r="AF9979" s="3">
        <v>202425</v>
      </c>
      <c r="AG9979" s="3" t="s">
        <v>384</v>
      </c>
      <c r="AH9979" s="3">
        <v>524</v>
      </c>
      <c r="AI9979" s="3">
        <v>318</v>
      </c>
      <c r="AJ9979" s="3" t="s">
        <v>4070</v>
      </c>
      <c r="AK9979" s="3">
        <v>1</v>
      </c>
      <c r="AL9979" s="3">
        <v>0</v>
      </c>
    </row>
    <row r="9980" spans="31:38" x14ac:dyDescent="0.25">
      <c r="AE9980" s="3" t="str">
        <f t="shared" si="233"/>
        <v>RAG_526_318_1_202425</v>
      </c>
      <c r="AF9980" s="3">
        <v>202425</v>
      </c>
      <c r="AG9980" s="3" t="s">
        <v>384</v>
      </c>
      <c r="AH9980" s="3">
        <v>526</v>
      </c>
      <c r="AI9980" s="3">
        <v>318</v>
      </c>
      <c r="AJ9980" s="3" t="s">
        <v>4070</v>
      </c>
      <c r="AK9980" s="3">
        <v>1</v>
      </c>
      <c r="AL9980" s="3">
        <v>0</v>
      </c>
    </row>
    <row r="9981" spans="31:38" x14ac:dyDescent="0.25">
      <c r="AE9981" s="3" t="str">
        <f t="shared" si="233"/>
        <v>RAG_530_318_1_202425</v>
      </c>
      <c r="AF9981" s="3">
        <v>202425</v>
      </c>
      <c r="AG9981" s="3" t="s">
        <v>384</v>
      </c>
      <c r="AH9981" s="3">
        <v>530</v>
      </c>
      <c r="AI9981" s="3">
        <v>318</v>
      </c>
      <c r="AJ9981" s="3" t="s">
        <v>4070</v>
      </c>
      <c r="AK9981" s="3">
        <v>1</v>
      </c>
      <c r="AL9981" s="3">
        <v>0</v>
      </c>
    </row>
    <row r="9982" spans="31:38" x14ac:dyDescent="0.25">
      <c r="AE9982" s="3" t="str">
        <f t="shared" si="233"/>
        <v>RAG_532_318_1_202425</v>
      </c>
      <c r="AF9982" s="3">
        <v>202425</v>
      </c>
      <c r="AG9982" s="3" t="s">
        <v>384</v>
      </c>
      <c r="AH9982" s="3">
        <v>532</v>
      </c>
      <c r="AI9982" s="3">
        <v>318</v>
      </c>
      <c r="AJ9982" s="3" t="s">
        <v>4070</v>
      </c>
      <c r="AK9982" s="3">
        <v>1</v>
      </c>
      <c r="AL9982" s="3">
        <v>-2280</v>
      </c>
    </row>
    <row r="9983" spans="31:38" x14ac:dyDescent="0.25">
      <c r="AE9983" s="3" t="str">
        <f t="shared" si="233"/>
        <v>RAG_536_318_1_202425</v>
      </c>
      <c r="AF9983" s="3">
        <v>202425</v>
      </c>
      <c r="AG9983" s="3" t="s">
        <v>384</v>
      </c>
      <c r="AH9983" s="3">
        <v>536</v>
      </c>
      <c r="AI9983" s="3">
        <v>318</v>
      </c>
      <c r="AJ9983" s="3" t="s">
        <v>4070</v>
      </c>
      <c r="AK9983" s="3">
        <v>1</v>
      </c>
      <c r="AL9983" s="3">
        <v>-310.33999999999997</v>
      </c>
    </row>
    <row r="9984" spans="31:38" x14ac:dyDescent="0.25">
      <c r="AE9984" s="3" t="str">
        <f t="shared" si="233"/>
        <v>RAG_540_318_1_202425</v>
      </c>
      <c r="AF9984" s="3">
        <v>202425</v>
      </c>
      <c r="AG9984" s="3" t="s">
        <v>384</v>
      </c>
      <c r="AH9984" s="3">
        <v>540</v>
      </c>
      <c r="AI9984" s="3">
        <v>318</v>
      </c>
      <c r="AJ9984" s="3" t="s">
        <v>4070</v>
      </c>
      <c r="AK9984" s="3">
        <v>1</v>
      </c>
      <c r="AL9984" s="3">
        <v>0</v>
      </c>
    </row>
    <row r="9985" spans="31:38" x14ac:dyDescent="0.25">
      <c r="AE9985" s="3" t="str">
        <f t="shared" si="233"/>
        <v>RAG_542_318_1_202425</v>
      </c>
      <c r="AF9985" s="3">
        <v>202425</v>
      </c>
      <c r="AG9985" s="3" t="s">
        <v>384</v>
      </c>
      <c r="AH9985" s="3">
        <v>542</v>
      </c>
      <c r="AI9985" s="3">
        <v>318</v>
      </c>
      <c r="AJ9985" s="3" t="s">
        <v>4070</v>
      </c>
      <c r="AK9985" s="3">
        <v>1</v>
      </c>
      <c r="AL9985" s="3">
        <v>0</v>
      </c>
    </row>
    <row r="9986" spans="31:38" x14ac:dyDescent="0.25">
      <c r="AE9986" s="3" t="str">
        <f t="shared" si="233"/>
        <v>RAG_528_318_1_202425</v>
      </c>
      <c r="AF9986" s="3">
        <v>202425</v>
      </c>
      <c r="AG9986" s="3" t="s">
        <v>384</v>
      </c>
      <c r="AH9986" s="3">
        <v>528</v>
      </c>
      <c r="AI9986" s="3">
        <v>318</v>
      </c>
      <c r="AJ9986" s="3" t="s">
        <v>4070</v>
      </c>
      <c r="AK9986" s="3">
        <v>1</v>
      </c>
      <c r="AL9986" s="3">
        <v>0</v>
      </c>
    </row>
    <row r="9987" spans="31:38" x14ac:dyDescent="0.25">
      <c r="AE9987" s="3" t="str">
        <f t="shared" si="233"/>
        <v>RAG_512_318_1_202425</v>
      </c>
      <c r="AF9987" s="3">
        <v>202425</v>
      </c>
      <c r="AG9987" s="3" t="s">
        <v>384</v>
      </c>
      <c r="AH9987" s="3">
        <v>512</v>
      </c>
      <c r="AI9987" s="3">
        <v>318</v>
      </c>
      <c r="AJ9987" s="3" t="s">
        <v>4070</v>
      </c>
      <c r="AK9987" s="3">
        <v>1</v>
      </c>
      <c r="AL9987" s="3">
        <v>0</v>
      </c>
    </row>
    <row r="9988" spans="31:38" x14ac:dyDescent="0.25">
      <c r="AE9988" s="3" t="str">
        <f t="shared" ref="AE9988:AE10051" si="234">AG9988&amp;"_"&amp;AH9988&amp;"_"&amp;AI9988&amp;"_"&amp;AK9988&amp;"_"&amp;AF9988</f>
        <v>RAG_576_318_1_202526</v>
      </c>
      <c r="AF9988" s="3">
        <v>202526</v>
      </c>
      <c r="AG9988" s="3" t="s">
        <v>384</v>
      </c>
      <c r="AH9988" s="3">
        <v>576</v>
      </c>
      <c r="AI9988" s="3">
        <v>318</v>
      </c>
      <c r="AJ9988" s="3" t="s">
        <v>4070</v>
      </c>
      <c r="AK9988" s="3">
        <v>1</v>
      </c>
      <c r="AL9988" s="3">
        <v>0</v>
      </c>
    </row>
    <row r="9989" spans="31:38" x14ac:dyDescent="0.25">
      <c r="AE9989" s="3" t="str">
        <f t="shared" si="234"/>
        <v>RAG_545_318_1_202526</v>
      </c>
      <c r="AF9989" s="3">
        <v>202526</v>
      </c>
      <c r="AG9989" s="3" t="s">
        <v>384</v>
      </c>
      <c r="AH9989" s="3">
        <v>545</v>
      </c>
      <c r="AI9989" s="3">
        <v>318</v>
      </c>
      <c r="AJ9989" s="3" t="s">
        <v>4070</v>
      </c>
      <c r="AK9989" s="3">
        <v>1</v>
      </c>
      <c r="AL9989" s="3">
        <v>0</v>
      </c>
    </row>
    <row r="9990" spans="31:38" x14ac:dyDescent="0.25">
      <c r="AE9990" s="3" t="str">
        <f t="shared" si="234"/>
        <v>RAG_546_318_1_202526</v>
      </c>
      <c r="AF9990" s="3">
        <v>202526</v>
      </c>
      <c r="AG9990" s="3" t="s">
        <v>384</v>
      </c>
      <c r="AH9990" s="3">
        <v>546</v>
      </c>
      <c r="AI9990" s="3">
        <v>318</v>
      </c>
      <c r="AJ9990" s="3" t="s">
        <v>4070</v>
      </c>
      <c r="AK9990" s="3">
        <v>1</v>
      </c>
      <c r="AL9990" s="3">
        <v>0</v>
      </c>
    </row>
    <row r="9991" spans="31:38" x14ac:dyDescent="0.25">
      <c r="AE9991" s="3" t="str">
        <f t="shared" si="234"/>
        <v>RAG_548_318_1_202526</v>
      </c>
      <c r="AF9991" s="3">
        <v>202526</v>
      </c>
      <c r="AG9991" s="3" t="s">
        <v>384</v>
      </c>
      <c r="AH9991" s="3">
        <v>548</v>
      </c>
      <c r="AI9991" s="3">
        <v>318</v>
      </c>
      <c r="AJ9991" s="3" t="s">
        <v>4070</v>
      </c>
      <c r="AK9991" s="3">
        <v>1</v>
      </c>
      <c r="AL9991" s="3">
        <v>-533.54</v>
      </c>
    </row>
    <row r="9992" spans="31:38" x14ac:dyDescent="0.25">
      <c r="AE9992" s="3" t="str">
        <f t="shared" si="234"/>
        <v>RAG_550_318_1_202526</v>
      </c>
      <c r="AF9992" s="3">
        <v>202526</v>
      </c>
      <c r="AG9992" s="3" t="s">
        <v>384</v>
      </c>
      <c r="AH9992" s="3">
        <v>550</v>
      </c>
      <c r="AI9992" s="3">
        <v>318</v>
      </c>
      <c r="AJ9992" s="3" t="s">
        <v>4070</v>
      </c>
      <c r="AK9992" s="3">
        <v>1</v>
      </c>
      <c r="AL9992" s="3">
        <v>0</v>
      </c>
    </row>
    <row r="9993" spans="31:38" x14ac:dyDescent="0.25">
      <c r="AE9993" s="3" t="str">
        <f t="shared" si="234"/>
        <v>RAG_552_318_1_202526</v>
      </c>
      <c r="AF9993" s="3">
        <v>202526</v>
      </c>
      <c r="AG9993" s="3" t="s">
        <v>384</v>
      </c>
      <c r="AH9993" s="3">
        <v>552</v>
      </c>
      <c r="AI9993" s="3">
        <v>318</v>
      </c>
      <c r="AJ9993" s="3" t="s">
        <v>4070</v>
      </c>
      <c r="AK9993" s="3">
        <v>1</v>
      </c>
      <c r="AL9993" s="3">
        <v>-1700</v>
      </c>
    </row>
    <row r="9994" spans="31:38" x14ac:dyDescent="0.25">
      <c r="AE9994" s="3" t="str">
        <f t="shared" si="234"/>
        <v>RAG_562_318_1_202526</v>
      </c>
      <c r="AF9994" s="3">
        <v>202526</v>
      </c>
      <c r="AG9994" s="3" t="s">
        <v>384</v>
      </c>
      <c r="AH9994" s="3">
        <v>562</v>
      </c>
      <c r="AI9994" s="3">
        <v>318</v>
      </c>
      <c r="AJ9994" s="3" t="s">
        <v>4070</v>
      </c>
      <c r="AK9994" s="3">
        <v>1</v>
      </c>
      <c r="AL9994" s="3">
        <v>0</v>
      </c>
    </row>
    <row r="9995" spans="31:38" x14ac:dyDescent="0.25">
      <c r="AE9995" s="3" t="str">
        <f t="shared" si="234"/>
        <v>RAG_564_318_1_202526</v>
      </c>
      <c r="AF9995" s="3">
        <v>202526</v>
      </c>
      <c r="AG9995" s="3" t="s">
        <v>384</v>
      </c>
      <c r="AH9995" s="3">
        <v>564</v>
      </c>
      <c r="AI9995" s="3">
        <v>318</v>
      </c>
      <c r="AJ9995" s="3" t="s">
        <v>4070</v>
      </c>
      <c r="AK9995" s="3">
        <v>1</v>
      </c>
      <c r="AL9995" s="3">
        <v>0</v>
      </c>
    </row>
    <row r="9996" spans="31:38" x14ac:dyDescent="0.25">
      <c r="AE9996" s="3" t="str">
        <f t="shared" si="234"/>
        <v>RAG_566_318_1_202526</v>
      </c>
      <c r="AF9996" s="3">
        <v>202526</v>
      </c>
      <c r="AG9996" s="3" t="s">
        <v>384</v>
      </c>
      <c r="AH9996" s="3">
        <v>566</v>
      </c>
      <c r="AI9996" s="3">
        <v>318</v>
      </c>
      <c r="AJ9996" s="3" t="s">
        <v>4070</v>
      </c>
      <c r="AK9996" s="3">
        <v>1</v>
      </c>
      <c r="AL9996" s="3">
        <v>0</v>
      </c>
    </row>
    <row r="9997" spans="31:38" x14ac:dyDescent="0.25">
      <c r="AE9997" s="3" t="str">
        <f t="shared" si="234"/>
        <v>RAG_568_318_1_202526</v>
      </c>
      <c r="AF9997" s="3">
        <v>202526</v>
      </c>
      <c r="AG9997" s="3" t="s">
        <v>384</v>
      </c>
      <c r="AH9997" s="3">
        <v>568</v>
      </c>
      <c r="AI9997" s="3">
        <v>318</v>
      </c>
      <c r="AJ9997" s="3" t="s">
        <v>4070</v>
      </c>
      <c r="AK9997" s="3">
        <v>1</v>
      </c>
      <c r="AL9997" s="3">
        <v>0</v>
      </c>
    </row>
    <row r="9998" spans="31:38" x14ac:dyDescent="0.25">
      <c r="AE9998" s="3" t="str">
        <f t="shared" si="234"/>
        <v>RAG_584_318_1_202526</v>
      </c>
      <c r="AF9998" s="3">
        <v>202526</v>
      </c>
      <c r="AG9998" s="3" t="s">
        <v>384</v>
      </c>
      <c r="AH9998" s="3">
        <v>584</v>
      </c>
      <c r="AI9998" s="3">
        <v>318</v>
      </c>
      <c r="AJ9998" s="3" t="s">
        <v>4070</v>
      </c>
      <c r="AK9998" s="3">
        <v>1</v>
      </c>
      <c r="AL9998" s="3">
        <v>0</v>
      </c>
    </row>
    <row r="9999" spans="31:38" x14ac:dyDescent="0.25">
      <c r="AE9999" s="3" t="str">
        <f t="shared" si="234"/>
        <v>RAG_574_318_1_202526</v>
      </c>
      <c r="AF9999" s="3">
        <v>202526</v>
      </c>
      <c r="AG9999" s="3" t="s">
        <v>384</v>
      </c>
      <c r="AH9999" s="3">
        <v>574</v>
      </c>
      <c r="AI9999" s="3">
        <v>318</v>
      </c>
      <c r="AJ9999" s="3" t="s">
        <v>4070</v>
      </c>
      <c r="AK9999" s="3">
        <v>1</v>
      </c>
      <c r="AL9999" s="3">
        <v>0</v>
      </c>
    </row>
    <row r="10000" spans="31:38" x14ac:dyDescent="0.25">
      <c r="AE10000" s="3" t="str">
        <f t="shared" si="234"/>
        <v>RAG_582_318_1_202526</v>
      </c>
      <c r="AF10000" s="3">
        <v>202526</v>
      </c>
      <c r="AG10000" s="3" t="s">
        <v>384</v>
      </c>
      <c r="AH10000" s="3">
        <v>582</v>
      </c>
      <c r="AI10000" s="3">
        <v>318</v>
      </c>
      <c r="AJ10000" s="3" t="s">
        <v>4070</v>
      </c>
      <c r="AK10000" s="3">
        <v>1</v>
      </c>
      <c r="AL10000" s="3">
        <v>0</v>
      </c>
    </row>
    <row r="10001" spans="31:38" x14ac:dyDescent="0.25">
      <c r="AE10001" s="3" t="str">
        <f t="shared" si="234"/>
        <v>RAG_544_318_1_202526</v>
      </c>
      <c r="AF10001" s="3">
        <v>202526</v>
      </c>
      <c r="AG10001" s="3" t="s">
        <v>384</v>
      </c>
      <c r="AH10001" s="3">
        <v>544</v>
      </c>
      <c r="AI10001" s="3">
        <v>318</v>
      </c>
      <c r="AJ10001" s="3" t="s">
        <v>4070</v>
      </c>
      <c r="AK10001" s="3">
        <v>1</v>
      </c>
      <c r="AL10001" s="3">
        <v>-345.58499999999998</v>
      </c>
    </row>
    <row r="10002" spans="31:38" x14ac:dyDescent="0.25">
      <c r="AE10002" s="3" t="str">
        <f t="shared" si="234"/>
        <v>RAG_572_318_1_202526</v>
      </c>
      <c r="AF10002" s="3">
        <v>202526</v>
      </c>
      <c r="AG10002" s="3" t="s">
        <v>384</v>
      </c>
      <c r="AH10002" s="3">
        <v>572</v>
      </c>
      <c r="AI10002" s="3">
        <v>318</v>
      </c>
      <c r="AJ10002" s="3" t="s">
        <v>4070</v>
      </c>
      <c r="AK10002" s="3">
        <v>1</v>
      </c>
      <c r="AL10002" s="3">
        <v>0</v>
      </c>
    </row>
    <row r="10003" spans="31:38" x14ac:dyDescent="0.25">
      <c r="AE10003" s="3" t="str">
        <f t="shared" si="234"/>
        <v>RAG_512_318_1_202526</v>
      </c>
      <c r="AF10003" s="3">
        <v>202526</v>
      </c>
      <c r="AG10003" s="3" t="s">
        <v>384</v>
      </c>
      <c r="AH10003" s="3">
        <v>512</v>
      </c>
      <c r="AI10003" s="3">
        <v>318</v>
      </c>
      <c r="AJ10003" s="3" t="s">
        <v>4070</v>
      </c>
      <c r="AK10003" s="3">
        <v>1</v>
      </c>
      <c r="AL10003" s="3">
        <v>0</v>
      </c>
    </row>
    <row r="10004" spans="31:38" x14ac:dyDescent="0.25">
      <c r="AE10004" s="3" t="str">
        <f t="shared" si="234"/>
        <v>RAG_514_318_1_202526</v>
      </c>
      <c r="AF10004" s="3">
        <v>202526</v>
      </c>
      <c r="AG10004" s="3" t="s">
        <v>384</v>
      </c>
      <c r="AH10004" s="3">
        <v>514</v>
      </c>
      <c r="AI10004" s="3">
        <v>318</v>
      </c>
      <c r="AJ10004" s="3" t="s">
        <v>4070</v>
      </c>
      <c r="AK10004" s="3">
        <v>1</v>
      </c>
      <c r="AL10004" s="3">
        <v>0</v>
      </c>
    </row>
    <row r="10005" spans="31:38" x14ac:dyDescent="0.25">
      <c r="AE10005" s="3" t="str">
        <f t="shared" si="234"/>
        <v>RAG_586_318_1_202526</v>
      </c>
      <c r="AF10005" s="3">
        <v>202526</v>
      </c>
      <c r="AG10005" s="3" t="s">
        <v>384</v>
      </c>
      <c r="AH10005" s="3">
        <v>586</v>
      </c>
      <c r="AI10005" s="3">
        <v>318</v>
      </c>
      <c r="AJ10005" s="3" t="s">
        <v>4070</v>
      </c>
      <c r="AK10005" s="3">
        <v>1</v>
      </c>
      <c r="AL10005" s="3">
        <v>0</v>
      </c>
    </row>
    <row r="10006" spans="31:38" x14ac:dyDescent="0.25">
      <c r="AE10006" s="3" t="str">
        <f t="shared" si="234"/>
        <v>RAG_542_318_1_202526</v>
      </c>
      <c r="AF10006" s="3">
        <v>202526</v>
      </c>
      <c r="AG10006" s="3" t="s">
        <v>384</v>
      </c>
      <c r="AH10006" s="3">
        <v>542</v>
      </c>
      <c r="AI10006" s="3">
        <v>318</v>
      </c>
      <c r="AJ10006" s="3" t="s">
        <v>4070</v>
      </c>
      <c r="AK10006" s="3">
        <v>1</v>
      </c>
      <c r="AL10006" s="3">
        <v>0</v>
      </c>
    </row>
    <row r="10007" spans="31:38" x14ac:dyDescent="0.25">
      <c r="AE10007" s="3" t="str">
        <f t="shared" si="234"/>
        <v>RAG_516_318_1_202526</v>
      </c>
      <c r="AF10007" s="3">
        <v>202526</v>
      </c>
      <c r="AG10007" s="3" t="s">
        <v>384</v>
      </c>
      <c r="AH10007" s="3">
        <v>516</v>
      </c>
      <c r="AI10007" s="3">
        <v>318</v>
      </c>
      <c r="AJ10007" s="3" t="s">
        <v>4070</v>
      </c>
      <c r="AK10007" s="3">
        <v>1</v>
      </c>
      <c r="AL10007" s="3">
        <v>-588</v>
      </c>
    </row>
    <row r="10008" spans="31:38" x14ac:dyDescent="0.25">
      <c r="AE10008" s="3" t="str">
        <f t="shared" si="234"/>
        <v>RAG_518_318_1_202526</v>
      </c>
      <c r="AF10008" s="3">
        <v>202526</v>
      </c>
      <c r="AG10008" s="3" t="s">
        <v>384</v>
      </c>
      <c r="AH10008" s="3">
        <v>518</v>
      </c>
      <c r="AI10008" s="3">
        <v>318</v>
      </c>
      <c r="AJ10008" s="3" t="s">
        <v>4070</v>
      </c>
      <c r="AK10008" s="3">
        <v>1</v>
      </c>
      <c r="AL10008" s="3">
        <v>0</v>
      </c>
    </row>
    <row r="10009" spans="31:38" x14ac:dyDescent="0.25">
      <c r="AE10009" s="3" t="str">
        <f t="shared" si="234"/>
        <v>RAG_520_318_1_202526</v>
      </c>
      <c r="AF10009" s="3">
        <v>202526</v>
      </c>
      <c r="AG10009" s="3" t="s">
        <v>384</v>
      </c>
      <c r="AH10009" s="3">
        <v>520</v>
      </c>
      <c r="AI10009" s="3">
        <v>318</v>
      </c>
      <c r="AJ10009" s="3" t="s">
        <v>4070</v>
      </c>
      <c r="AK10009" s="3">
        <v>1</v>
      </c>
      <c r="AL10009" s="3">
        <v>0</v>
      </c>
    </row>
    <row r="10010" spans="31:38" x14ac:dyDescent="0.25">
      <c r="AE10010" s="3" t="str">
        <f t="shared" si="234"/>
        <v>RAG_522_318_1_202526</v>
      </c>
      <c r="AF10010" s="3">
        <v>202526</v>
      </c>
      <c r="AG10010" s="3" t="s">
        <v>384</v>
      </c>
      <c r="AH10010" s="3">
        <v>522</v>
      </c>
      <c r="AI10010" s="3">
        <v>318</v>
      </c>
      <c r="AJ10010" s="3" t="s">
        <v>4070</v>
      </c>
      <c r="AK10010" s="3">
        <v>1</v>
      </c>
      <c r="AL10010" s="3">
        <v>-800</v>
      </c>
    </row>
    <row r="10011" spans="31:38" x14ac:dyDescent="0.25">
      <c r="AE10011" s="3" t="str">
        <f t="shared" si="234"/>
        <v>RAG_524_318_1_202526</v>
      </c>
      <c r="AF10011" s="3">
        <v>202526</v>
      </c>
      <c r="AG10011" s="3" t="s">
        <v>384</v>
      </c>
      <c r="AH10011" s="3">
        <v>524</v>
      </c>
      <c r="AI10011" s="3">
        <v>318</v>
      </c>
      <c r="AJ10011" s="3" t="s">
        <v>4070</v>
      </c>
      <c r="AK10011" s="3">
        <v>1</v>
      </c>
      <c r="AL10011" s="3">
        <v>0</v>
      </c>
    </row>
    <row r="10012" spans="31:38" x14ac:dyDescent="0.25">
      <c r="AE10012" s="3" t="str">
        <f t="shared" si="234"/>
        <v>RAG_538_318_1_202526</v>
      </c>
      <c r="AF10012" s="3">
        <v>202526</v>
      </c>
      <c r="AG10012" s="3" t="s">
        <v>384</v>
      </c>
      <c r="AH10012" s="3">
        <v>538</v>
      </c>
      <c r="AI10012" s="3">
        <v>318</v>
      </c>
      <c r="AJ10012" s="3" t="s">
        <v>4070</v>
      </c>
      <c r="AK10012" s="3">
        <v>1</v>
      </c>
      <c r="AL10012" s="3">
        <v>0</v>
      </c>
    </row>
    <row r="10013" spans="31:38" x14ac:dyDescent="0.25">
      <c r="AE10013" s="3" t="str">
        <f t="shared" si="234"/>
        <v>RAG_526_318_1_202526</v>
      </c>
      <c r="AF10013" s="3">
        <v>202526</v>
      </c>
      <c r="AG10013" s="3" t="s">
        <v>384</v>
      </c>
      <c r="AH10013" s="3">
        <v>526</v>
      </c>
      <c r="AI10013" s="3">
        <v>318</v>
      </c>
      <c r="AJ10013" s="3" t="s">
        <v>4070</v>
      </c>
      <c r="AK10013" s="3">
        <v>1</v>
      </c>
      <c r="AL10013" s="3">
        <v>0</v>
      </c>
    </row>
    <row r="10014" spans="31:38" x14ac:dyDescent="0.25">
      <c r="AE10014" s="3" t="str">
        <f t="shared" si="234"/>
        <v>RAG_540_318_1_202526</v>
      </c>
      <c r="AF10014" s="3">
        <v>202526</v>
      </c>
      <c r="AG10014" s="3" t="s">
        <v>384</v>
      </c>
      <c r="AH10014" s="3">
        <v>540</v>
      </c>
      <c r="AI10014" s="3">
        <v>318</v>
      </c>
      <c r="AJ10014" s="3" t="s">
        <v>4070</v>
      </c>
      <c r="AK10014" s="3">
        <v>1</v>
      </c>
      <c r="AL10014" s="3">
        <v>0</v>
      </c>
    </row>
    <row r="10015" spans="31:38" x14ac:dyDescent="0.25">
      <c r="AE10015" s="3" t="str">
        <f t="shared" si="234"/>
        <v>RAG_536_318_1_202526</v>
      </c>
      <c r="AF10015" s="3">
        <v>202526</v>
      </c>
      <c r="AG10015" s="3" t="s">
        <v>384</v>
      </c>
      <c r="AH10015" s="3">
        <v>536</v>
      </c>
      <c r="AI10015" s="3">
        <v>318</v>
      </c>
      <c r="AJ10015" s="3" t="s">
        <v>4070</v>
      </c>
      <c r="AK10015" s="3">
        <v>1</v>
      </c>
      <c r="AL10015" s="3">
        <v>-310.33999999999997</v>
      </c>
    </row>
    <row r="10016" spans="31:38" x14ac:dyDescent="0.25">
      <c r="AE10016" s="3" t="str">
        <f t="shared" si="234"/>
        <v>RAG_534_318_1_202526</v>
      </c>
      <c r="AF10016" s="3">
        <v>202526</v>
      </c>
      <c r="AG10016" s="3" t="s">
        <v>384</v>
      </c>
      <c r="AH10016" s="3">
        <v>534</v>
      </c>
      <c r="AI10016" s="3">
        <v>318</v>
      </c>
      <c r="AJ10016" s="3" t="s">
        <v>4070</v>
      </c>
      <c r="AK10016" s="3">
        <v>1</v>
      </c>
      <c r="AL10016" s="3">
        <v>0</v>
      </c>
    </row>
    <row r="10017" spans="31:38" x14ac:dyDescent="0.25">
      <c r="AE10017" s="3" t="str">
        <f t="shared" si="234"/>
        <v>RAG_532_318_1_202526</v>
      </c>
      <c r="AF10017" s="3">
        <v>202526</v>
      </c>
      <c r="AG10017" s="3" t="s">
        <v>384</v>
      </c>
      <c r="AH10017" s="3">
        <v>532</v>
      </c>
      <c r="AI10017" s="3">
        <v>318</v>
      </c>
      <c r="AJ10017" s="3" t="s">
        <v>4070</v>
      </c>
      <c r="AK10017" s="3">
        <v>1</v>
      </c>
      <c r="AL10017" s="3">
        <v>-3136.5</v>
      </c>
    </row>
    <row r="10018" spans="31:38" x14ac:dyDescent="0.25">
      <c r="AE10018" s="3" t="str">
        <f t="shared" si="234"/>
        <v>RAG_530_318_1_202526</v>
      </c>
      <c r="AF10018" s="3">
        <v>202526</v>
      </c>
      <c r="AG10018" s="3" t="s">
        <v>384</v>
      </c>
      <c r="AH10018" s="3">
        <v>530</v>
      </c>
      <c r="AI10018" s="3">
        <v>318</v>
      </c>
      <c r="AJ10018" s="3" t="s">
        <v>4070</v>
      </c>
      <c r="AK10018" s="3">
        <v>1</v>
      </c>
      <c r="AL10018" s="3">
        <v>0</v>
      </c>
    </row>
    <row r="10019" spans="31:38" x14ac:dyDescent="0.25">
      <c r="AE10019" s="3" t="str">
        <f t="shared" si="234"/>
        <v>RAG_528_318_1_202526</v>
      </c>
      <c r="AF10019" s="3">
        <v>202526</v>
      </c>
      <c r="AG10019" s="3" t="s">
        <v>384</v>
      </c>
      <c r="AH10019" s="3">
        <v>528</v>
      </c>
      <c r="AI10019" s="3">
        <v>318</v>
      </c>
      <c r="AJ10019" s="3" t="s">
        <v>4070</v>
      </c>
      <c r="AK10019" s="3">
        <v>1</v>
      </c>
      <c r="AL10019" s="3">
        <v>0</v>
      </c>
    </row>
    <row r="10020" spans="31:38" x14ac:dyDescent="0.25">
      <c r="AE10020" s="3" t="str">
        <f t="shared" si="234"/>
        <v>RAG_576_319_1_202425</v>
      </c>
      <c r="AF10020" s="3">
        <v>202425</v>
      </c>
      <c r="AG10020" s="3" t="s">
        <v>384</v>
      </c>
      <c r="AH10020" s="3">
        <v>576</v>
      </c>
      <c r="AI10020" s="3">
        <v>319</v>
      </c>
      <c r="AJ10020" s="3" t="s">
        <v>4072</v>
      </c>
      <c r="AK10020" s="3">
        <v>1</v>
      </c>
      <c r="AL10020" s="3">
        <v>0</v>
      </c>
    </row>
    <row r="10021" spans="31:38" x14ac:dyDescent="0.25">
      <c r="AE10021" s="3" t="str">
        <f t="shared" si="234"/>
        <v>RAG_545_319_1_202425</v>
      </c>
      <c r="AF10021" s="3">
        <v>202425</v>
      </c>
      <c r="AG10021" s="3" t="s">
        <v>384</v>
      </c>
      <c r="AH10021" s="3">
        <v>545</v>
      </c>
      <c r="AI10021" s="3">
        <v>319</v>
      </c>
      <c r="AJ10021" s="3" t="s">
        <v>4072</v>
      </c>
      <c r="AK10021" s="3">
        <v>1</v>
      </c>
      <c r="AL10021" s="3">
        <v>0</v>
      </c>
    </row>
    <row r="10022" spans="31:38" x14ac:dyDescent="0.25">
      <c r="AE10022" s="3" t="str">
        <f t="shared" si="234"/>
        <v>RAG_546_319_1_202425</v>
      </c>
      <c r="AF10022" s="3">
        <v>202425</v>
      </c>
      <c r="AG10022" s="3" t="s">
        <v>384</v>
      </c>
      <c r="AH10022" s="3">
        <v>546</v>
      </c>
      <c r="AI10022" s="3">
        <v>319</v>
      </c>
      <c r="AJ10022" s="3" t="s">
        <v>4072</v>
      </c>
      <c r="AK10022" s="3">
        <v>1</v>
      </c>
      <c r="AL10022" s="3">
        <v>-287.01400000000001</v>
      </c>
    </row>
    <row r="10023" spans="31:38" x14ac:dyDescent="0.25">
      <c r="AE10023" s="3" t="str">
        <f t="shared" si="234"/>
        <v>RAG_548_319_1_202425</v>
      </c>
      <c r="AF10023" s="3">
        <v>202425</v>
      </c>
      <c r="AG10023" s="3" t="s">
        <v>384</v>
      </c>
      <c r="AH10023" s="3">
        <v>548</v>
      </c>
      <c r="AI10023" s="3">
        <v>319</v>
      </c>
      <c r="AJ10023" s="3" t="s">
        <v>4072</v>
      </c>
      <c r="AK10023" s="3">
        <v>1</v>
      </c>
      <c r="AL10023" s="3">
        <v>-523.66300000000001</v>
      </c>
    </row>
    <row r="10024" spans="31:38" x14ac:dyDescent="0.25">
      <c r="AE10024" s="3" t="str">
        <f t="shared" si="234"/>
        <v>RAG_550_319_1_202425</v>
      </c>
      <c r="AF10024" s="3">
        <v>202425</v>
      </c>
      <c r="AG10024" s="3" t="s">
        <v>384</v>
      </c>
      <c r="AH10024" s="3">
        <v>550</v>
      </c>
      <c r="AI10024" s="3">
        <v>319</v>
      </c>
      <c r="AJ10024" s="3" t="s">
        <v>4072</v>
      </c>
      <c r="AK10024" s="3">
        <v>1</v>
      </c>
      <c r="AL10024" s="3">
        <v>-399.036</v>
      </c>
    </row>
    <row r="10025" spans="31:38" x14ac:dyDescent="0.25">
      <c r="AE10025" s="3" t="str">
        <f t="shared" si="234"/>
        <v>RAG_552_319_1_202425</v>
      </c>
      <c r="AF10025" s="3">
        <v>202425</v>
      </c>
      <c r="AG10025" s="3" t="s">
        <v>384</v>
      </c>
      <c r="AH10025" s="3">
        <v>552</v>
      </c>
      <c r="AI10025" s="3">
        <v>319</v>
      </c>
      <c r="AJ10025" s="3" t="s">
        <v>4072</v>
      </c>
      <c r="AK10025" s="3">
        <v>1</v>
      </c>
      <c r="AL10025" s="3">
        <v>0</v>
      </c>
    </row>
    <row r="10026" spans="31:38" x14ac:dyDescent="0.25">
      <c r="AE10026" s="3" t="str">
        <f t="shared" si="234"/>
        <v>RAG_562_319_1_202425</v>
      </c>
      <c r="AF10026" s="3">
        <v>202425</v>
      </c>
      <c r="AG10026" s="3" t="s">
        <v>384</v>
      </c>
      <c r="AH10026" s="3">
        <v>562</v>
      </c>
      <c r="AI10026" s="3">
        <v>319</v>
      </c>
      <c r="AJ10026" s="3" t="s">
        <v>4072</v>
      </c>
      <c r="AK10026" s="3">
        <v>1</v>
      </c>
      <c r="AL10026" s="3">
        <v>0</v>
      </c>
    </row>
    <row r="10027" spans="31:38" x14ac:dyDescent="0.25">
      <c r="AE10027" s="3" t="str">
        <f t="shared" si="234"/>
        <v>RAG_564_319_1_202425</v>
      </c>
      <c r="AF10027" s="3">
        <v>202425</v>
      </c>
      <c r="AG10027" s="3" t="s">
        <v>384</v>
      </c>
      <c r="AH10027" s="3">
        <v>564</v>
      </c>
      <c r="AI10027" s="3">
        <v>319</v>
      </c>
      <c r="AJ10027" s="3" t="s">
        <v>4072</v>
      </c>
      <c r="AK10027" s="3">
        <v>1</v>
      </c>
      <c r="AL10027" s="3">
        <v>0</v>
      </c>
    </row>
    <row r="10028" spans="31:38" x14ac:dyDescent="0.25">
      <c r="AE10028" s="3" t="str">
        <f t="shared" si="234"/>
        <v>RAG_566_319_1_202425</v>
      </c>
      <c r="AF10028" s="3">
        <v>202425</v>
      </c>
      <c r="AG10028" s="3" t="s">
        <v>384</v>
      </c>
      <c r="AH10028" s="3">
        <v>566</v>
      </c>
      <c r="AI10028" s="3">
        <v>319</v>
      </c>
      <c r="AJ10028" s="3" t="s">
        <v>4072</v>
      </c>
      <c r="AK10028" s="3">
        <v>1</v>
      </c>
      <c r="AL10028" s="3">
        <v>0</v>
      </c>
    </row>
    <row r="10029" spans="31:38" x14ac:dyDescent="0.25">
      <c r="AE10029" s="3" t="str">
        <f t="shared" si="234"/>
        <v>RAG_572_319_1_202425</v>
      </c>
      <c r="AF10029" s="3">
        <v>202425</v>
      </c>
      <c r="AG10029" s="3" t="s">
        <v>384</v>
      </c>
      <c r="AH10029" s="3">
        <v>572</v>
      </c>
      <c r="AI10029" s="3">
        <v>319</v>
      </c>
      <c r="AJ10029" s="3" t="s">
        <v>4072</v>
      </c>
      <c r="AK10029" s="3">
        <v>1</v>
      </c>
      <c r="AL10029" s="3">
        <v>0</v>
      </c>
    </row>
    <row r="10030" spans="31:38" x14ac:dyDescent="0.25">
      <c r="AE10030" s="3" t="str">
        <f t="shared" si="234"/>
        <v>RAG_584_319_1_202425</v>
      </c>
      <c r="AF10030" s="3">
        <v>202425</v>
      </c>
      <c r="AG10030" s="3" t="s">
        <v>384</v>
      </c>
      <c r="AH10030" s="3">
        <v>584</v>
      </c>
      <c r="AI10030" s="3">
        <v>319</v>
      </c>
      <c r="AJ10030" s="3" t="s">
        <v>4072</v>
      </c>
      <c r="AK10030" s="3">
        <v>1</v>
      </c>
      <c r="AL10030" s="3">
        <v>0</v>
      </c>
    </row>
    <row r="10031" spans="31:38" x14ac:dyDescent="0.25">
      <c r="AE10031" s="3" t="str">
        <f t="shared" si="234"/>
        <v>RAG_586_319_1_202425</v>
      </c>
      <c r="AF10031" s="3">
        <v>202425</v>
      </c>
      <c r="AG10031" s="3" t="s">
        <v>384</v>
      </c>
      <c r="AH10031" s="3">
        <v>586</v>
      </c>
      <c r="AI10031" s="3">
        <v>319</v>
      </c>
      <c r="AJ10031" s="3" t="s">
        <v>4072</v>
      </c>
      <c r="AK10031" s="3">
        <v>1</v>
      </c>
      <c r="AL10031" s="3">
        <v>0</v>
      </c>
    </row>
    <row r="10032" spans="31:38" x14ac:dyDescent="0.25">
      <c r="AE10032" s="3" t="str">
        <f t="shared" si="234"/>
        <v>RAG_544_319_1_202425</v>
      </c>
      <c r="AF10032" s="3">
        <v>202425</v>
      </c>
      <c r="AG10032" s="3" t="s">
        <v>384</v>
      </c>
      <c r="AH10032" s="3">
        <v>544</v>
      </c>
      <c r="AI10032" s="3">
        <v>319</v>
      </c>
      <c r="AJ10032" s="3" t="s">
        <v>4072</v>
      </c>
      <c r="AK10032" s="3">
        <v>1</v>
      </c>
      <c r="AL10032" s="3">
        <v>-220.32499999999999</v>
      </c>
    </row>
    <row r="10033" spans="31:38" x14ac:dyDescent="0.25">
      <c r="AE10033" s="3" t="str">
        <f t="shared" si="234"/>
        <v>RAG_574_319_1_202425</v>
      </c>
      <c r="AF10033" s="3">
        <v>202425</v>
      </c>
      <c r="AG10033" s="3" t="s">
        <v>384</v>
      </c>
      <c r="AH10033" s="3">
        <v>574</v>
      </c>
      <c r="AI10033" s="3">
        <v>319</v>
      </c>
      <c r="AJ10033" s="3" t="s">
        <v>4072</v>
      </c>
      <c r="AK10033" s="3">
        <v>1</v>
      </c>
      <c r="AL10033" s="3">
        <v>0</v>
      </c>
    </row>
    <row r="10034" spans="31:38" x14ac:dyDescent="0.25">
      <c r="AE10034" s="3" t="str">
        <f t="shared" si="234"/>
        <v>RAG_568_319_1_202425</v>
      </c>
      <c r="AF10034" s="3">
        <v>202425</v>
      </c>
      <c r="AG10034" s="3" t="s">
        <v>384</v>
      </c>
      <c r="AH10034" s="3">
        <v>568</v>
      </c>
      <c r="AI10034" s="3">
        <v>319</v>
      </c>
      <c r="AJ10034" s="3" t="s">
        <v>4072</v>
      </c>
      <c r="AK10034" s="3">
        <v>1</v>
      </c>
      <c r="AL10034" s="3">
        <v>0</v>
      </c>
    </row>
    <row r="10035" spans="31:38" x14ac:dyDescent="0.25">
      <c r="AE10035" s="3" t="str">
        <f t="shared" si="234"/>
        <v>RAG_516_319_1_202425</v>
      </c>
      <c r="AF10035" s="3">
        <v>202425</v>
      </c>
      <c r="AG10035" s="3" t="s">
        <v>384</v>
      </c>
      <c r="AH10035" s="3">
        <v>516</v>
      </c>
      <c r="AI10035" s="3">
        <v>319</v>
      </c>
      <c r="AJ10035" s="3" t="s">
        <v>4072</v>
      </c>
      <c r="AK10035" s="3">
        <v>1</v>
      </c>
      <c r="AL10035" s="3">
        <v>0</v>
      </c>
    </row>
    <row r="10036" spans="31:38" x14ac:dyDescent="0.25">
      <c r="AE10036" s="3" t="str">
        <f t="shared" si="234"/>
        <v>RAG_542_319_1_202425</v>
      </c>
      <c r="AF10036" s="3">
        <v>202425</v>
      </c>
      <c r="AG10036" s="3" t="s">
        <v>384</v>
      </c>
      <c r="AH10036" s="3">
        <v>542</v>
      </c>
      <c r="AI10036" s="3">
        <v>319</v>
      </c>
      <c r="AJ10036" s="3" t="s">
        <v>4072</v>
      </c>
      <c r="AK10036" s="3">
        <v>1</v>
      </c>
      <c r="AL10036" s="3">
        <v>0</v>
      </c>
    </row>
    <row r="10037" spans="31:38" x14ac:dyDescent="0.25">
      <c r="AE10037" s="3" t="str">
        <f t="shared" si="234"/>
        <v>RAG_514_319_1_202425</v>
      </c>
      <c r="AF10037" s="3">
        <v>202425</v>
      </c>
      <c r="AG10037" s="3" t="s">
        <v>384</v>
      </c>
      <c r="AH10037" s="3">
        <v>514</v>
      </c>
      <c r="AI10037" s="3">
        <v>319</v>
      </c>
      <c r="AJ10037" s="3" t="s">
        <v>4072</v>
      </c>
      <c r="AK10037" s="3">
        <v>1</v>
      </c>
      <c r="AL10037" s="3">
        <v>0</v>
      </c>
    </row>
    <row r="10038" spans="31:38" x14ac:dyDescent="0.25">
      <c r="AE10038" s="3" t="str">
        <f t="shared" si="234"/>
        <v>RAG_582_319_1_202425</v>
      </c>
      <c r="AF10038" s="3">
        <v>202425</v>
      </c>
      <c r="AG10038" s="3" t="s">
        <v>384</v>
      </c>
      <c r="AH10038" s="3">
        <v>582</v>
      </c>
      <c r="AI10038" s="3">
        <v>319</v>
      </c>
      <c r="AJ10038" s="3" t="s">
        <v>4072</v>
      </c>
      <c r="AK10038" s="3">
        <v>1</v>
      </c>
      <c r="AL10038" s="3">
        <v>0</v>
      </c>
    </row>
    <row r="10039" spans="31:38" x14ac:dyDescent="0.25">
      <c r="AE10039" s="3" t="str">
        <f t="shared" si="234"/>
        <v>RAG_518_319_1_202425</v>
      </c>
      <c r="AF10039" s="3">
        <v>202425</v>
      </c>
      <c r="AG10039" s="3" t="s">
        <v>384</v>
      </c>
      <c r="AH10039" s="3">
        <v>518</v>
      </c>
      <c r="AI10039" s="3">
        <v>319</v>
      </c>
      <c r="AJ10039" s="3" t="s">
        <v>4072</v>
      </c>
      <c r="AK10039" s="3">
        <v>1</v>
      </c>
      <c r="AL10039" s="3">
        <v>-426.15699999999998</v>
      </c>
    </row>
    <row r="10040" spans="31:38" x14ac:dyDescent="0.25">
      <c r="AE10040" s="3" t="str">
        <f t="shared" si="234"/>
        <v>RAG_512_319_1_202425</v>
      </c>
      <c r="AF10040" s="3">
        <v>202425</v>
      </c>
      <c r="AG10040" s="3" t="s">
        <v>384</v>
      </c>
      <c r="AH10040" s="3">
        <v>512</v>
      </c>
      <c r="AI10040" s="3">
        <v>319</v>
      </c>
      <c r="AJ10040" s="3" t="s">
        <v>4072</v>
      </c>
      <c r="AK10040" s="3">
        <v>1</v>
      </c>
      <c r="AL10040" s="3">
        <v>0</v>
      </c>
    </row>
    <row r="10041" spans="31:38" x14ac:dyDescent="0.25">
      <c r="AE10041" s="3" t="str">
        <f t="shared" si="234"/>
        <v>RAG_520_319_1_202425</v>
      </c>
      <c r="AF10041" s="3">
        <v>202425</v>
      </c>
      <c r="AG10041" s="3" t="s">
        <v>384</v>
      </c>
      <c r="AH10041" s="3">
        <v>520</v>
      </c>
      <c r="AI10041" s="3">
        <v>319</v>
      </c>
      <c r="AJ10041" s="3" t="s">
        <v>4072</v>
      </c>
      <c r="AK10041" s="3">
        <v>1</v>
      </c>
      <c r="AL10041" s="3">
        <v>0</v>
      </c>
    </row>
    <row r="10042" spans="31:38" x14ac:dyDescent="0.25">
      <c r="AE10042" s="3" t="str">
        <f t="shared" si="234"/>
        <v>RAG_522_319_1_202425</v>
      </c>
      <c r="AF10042" s="3">
        <v>202425</v>
      </c>
      <c r="AG10042" s="3" t="s">
        <v>384</v>
      </c>
      <c r="AH10042" s="3">
        <v>522</v>
      </c>
      <c r="AI10042" s="3">
        <v>319</v>
      </c>
      <c r="AJ10042" s="3" t="s">
        <v>4072</v>
      </c>
      <c r="AK10042" s="3">
        <v>1</v>
      </c>
      <c r="AL10042" s="3">
        <v>0</v>
      </c>
    </row>
    <row r="10043" spans="31:38" x14ac:dyDescent="0.25">
      <c r="AE10043" s="3" t="str">
        <f t="shared" si="234"/>
        <v>RAG_524_319_1_202425</v>
      </c>
      <c r="AF10043" s="3">
        <v>202425</v>
      </c>
      <c r="AG10043" s="3" t="s">
        <v>384</v>
      </c>
      <c r="AH10043" s="3">
        <v>524</v>
      </c>
      <c r="AI10043" s="3">
        <v>319</v>
      </c>
      <c r="AJ10043" s="3" t="s">
        <v>4072</v>
      </c>
      <c r="AK10043" s="3">
        <v>1</v>
      </c>
      <c r="AL10043" s="3">
        <v>0</v>
      </c>
    </row>
    <row r="10044" spans="31:38" x14ac:dyDescent="0.25">
      <c r="AE10044" s="3" t="str">
        <f t="shared" si="234"/>
        <v>RAG_538_319_1_202425</v>
      </c>
      <c r="AF10044" s="3">
        <v>202425</v>
      </c>
      <c r="AG10044" s="3" t="s">
        <v>384</v>
      </c>
      <c r="AH10044" s="3">
        <v>538</v>
      </c>
      <c r="AI10044" s="3">
        <v>319</v>
      </c>
      <c r="AJ10044" s="3" t="s">
        <v>4072</v>
      </c>
      <c r="AK10044" s="3">
        <v>1</v>
      </c>
      <c r="AL10044" s="3">
        <v>0</v>
      </c>
    </row>
    <row r="10045" spans="31:38" x14ac:dyDescent="0.25">
      <c r="AE10045" s="3" t="str">
        <f t="shared" si="234"/>
        <v>RAG_526_319_1_202425</v>
      </c>
      <c r="AF10045" s="3">
        <v>202425</v>
      </c>
      <c r="AG10045" s="3" t="s">
        <v>384</v>
      </c>
      <c r="AH10045" s="3">
        <v>526</v>
      </c>
      <c r="AI10045" s="3">
        <v>319</v>
      </c>
      <c r="AJ10045" s="3" t="s">
        <v>4072</v>
      </c>
      <c r="AK10045" s="3">
        <v>1</v>
      </c>
      <c r="AL10045" s="3">
        <v>0</v>
      </c>
    </row>
    <row r="10046" spans="31:38" x14ac:dyDescent="0.25">
      <c r="AE10046" s="3" t="str">
        <f t="shared" si="234"/>
        <v>RAG_540_319_1_202425</v>
      </c>
      <c r="AF10046" s="3">
        <v>202425</v>
      </c>
      <c r="AG10046" s="3" t="s">
        <v>384</v>
      </c>
      <c r="AH10046" s="3">
        <v>540</v>
      </c>
      <c r="AI10046" s="3">
        <v>319</v>
      </c>
      <c r="AJ10046" s="3" t="s">
        <v>4072</v>
      </c>
      <c r="AK10046" s="3">
        <v>1</v>
      </c>
      <c r="AL10046" s="3">
        <v>0</v>
      </c>
    </row>
    <row r="10047" spans="31:38" x14ac:dyDescent="0.25">
      <c r="AE10047" s="3" t="str">
        <f t="shared" si="234"/>
        <v>RAG_536_319_1_202425</v>
      </c>
      <c r="AF10047" s="3">
        <v>202425</v>
      </c>
      <c r="AG10047" s="3" t="s">
        <v>384</v>
      </c>
      <c r="AH10047" s="3">
        <v>536</v>
      </c>
      <c r="AI10047" s="3">
        <v>319</v>
      </c>
      <c r="AJ10047" s="3" t="s">
        <v>4072</v>
      </c>
      <c r="AK10047" s="3">
        <v>1</v>
      </c>
      <c r="AL10047" s="3">
        <v>0</v>
      </c>
    </row>
    <row r="10048" spans="31:38" x14ac:dyDescent="0.25">
      <c r="AE10048" s="3" t="str">
        <f t="shared" si="234"/>
        <v>RAG_534_319_1_202425</v>
      </c>
      <c r="AF10048" s="3">
        <v>202425</v>
      </c>
      <c r="AG10048" s="3" t="s">
        <v>384</v>
      </c>
      <c r="AH10048" s="3">
        <v>534</v>
      </c>
      <c r="AI10048" s="3">
        <v>319</v>
      </c>
      <c r="AJ10048" s="3" t="s">
        <v>4072</v>
      </c>
      <c r="AK10048" s="3">
        <v>1</v>
      </c>
      <c r="AL10048" s="3">
        <v>0</v>
      </c>
    </row>
    <row r="10049" spans="31:38" x14ac:dyDescent="0.25">
      <c r="AE10049" s="3" t="str">
        <f t="shared" si="234"/>
        <v>RAG_532_319_1_202425</v>
      </c>
      <c r="AF10049" s="3">
        <v>202425</v>
      </c>
      <c r="AG10049" s="3" t="s">
        <v>384</v>
      </c>
      <c r="AH10049" s="3">
        <v>532</v>
      </c>
      <c r="AI10049" s="3">
        <v>319</v>
      </c>
      <c r="AJ10049" s="3" t="s">
        <v>4072</v>
      </c>
      <c r="AK10049" s="3">
        <v>1</v>
      </c>
      <c r="AL10049" s="3">
        <v>-1045</v>
      </c>
    </row>
    <row r="10050" spans="31:38" x14ac:dyDescent="0.25">
      <c r="AE10050" s="3" t="str">
        <f t="shared" si="234"/>
        <v>RAG_530_319_1_202425</v>
      </c>
      <c r="AF10050" s="3">
        <v>202425</v>
      </c>
      <c r="AG10050" s="3" t="s">
        <v>384</v>
      </c>
      <c r="AH10050" s="3">
        <v>530</v>
      </c>
      <c r="AI10050" s="3">
        <v>319</v>
      </c>
      <c r="AJ10050" s="3" t="s">
        <v>4072</v>
      </c>
      <c r="AK10050" s="3">
        <v>1</v>
      </c>
      <c r="AL10050" s="3">
        <v>0</v>
      </c>
    </row>
    <row r="10051" spans="31:38" x14ac:dyDescent="0.25">
      <c r="AE10051" s="3" t="str">
        <f t="shared" si="234"/>
        <v>RAG_528_319_1_202425</v>
      </c>
      <c r="AF10051" s="3">
        <v>202425</v>
      </c>
      <c r="AG10051" s="3" t="s">
        <v>384</v>
      </c>
      <c r="AH10051" s="3">
        <v>528</v>
      </c>
      <c r="AI10051" s="3">
        <v>319</v>
      </c>
      <c r="AJ10051" s="3" t="s">
        <v>4072</v>
      </c>
      <c r="AK10051" s="3">
        <v>1</v>
      </c>
      <c r="AL10051" s="3">
        <v>0</v>
      </c>
    </row>
    <row r="10052" spans="31:38" x14ac:dyDescent="0.25">
      <c r="AE10052" s="3" t="str">
        <f t="shared" ref="AE10052:AE10115" si="235">AG10052&amp;"_"&amp;AH10052&amp;"_"&amp;AI10052&amp;"_"&amp;AK10052&amp;"_"&amp;AF10052</f>
        <v>RAG_545_319_1_202526</v>
      </c>
      <c r="AF10052" s="3">
        <v>202526</v>
      </c>
      <c r="AG10052" s="3" t="s">
        <v>384</v>
      </c>
      <c r="AH10052" s="3">
        <v>545</v>
      </c>
      <c r="AI10052" s="3">
        <v>319</v>
      </c>
      <c r="AJ10052" s="3" t="s">
        <v>4072</v>
      </c>
      <c r="AK10052" s="3">
        <v>1</v>
      </c>
      <c r="AL10052" s="3">
        <v>0</v>
      </c>
    </row>
    <row r="10053" spans="31:38" x14ac:dyDescent="0.25">
      <c r="AE10053" s="3" t="str">
        <f t="shared" si="235"/>
        <v>RAG_576_319_1_202526</v>
      </c>
      <c r="AF10053" s="3">
        <v>202526</v>
      </c>
      <c r="AG10053" s="3" t="s">
        <v>384</v>
      </c>
      <c r="AH10053" s="3">
        <v>576</v>
      </c>
      <c r="AI10053" s="3">
        <v>319</v>
      </c>
      <c r="AJ10053" s="3" t="s">
        <v>4072</v>
      </c>
      <c r="AK10053" s="3">
        <v>1</v>
      </c>
      <c r="AL10053" s="3">
        <v>0</v>
      </c>
    </row>
    <row r="10054" spans="31:38" x14ac:dyDescent="0.25">
      <c r="AE10054" s="3" t="str">
        <f t="shared" si="235"/>
        <v>RAG_564_319_1_202526</v>
      </c>
      <c r="AF10054" s="3">
        <v>202526</v>
      </c>
      <c r="AG10054" s="3" t="s">
        <v>384</v>
      </c>
      <c r="AH10054" s="3">
        <v>564</v>
      </c>
      <c r="AI10054" s="3">
        <v>319</v>
      </c>
      <c r="AJ10054" s="3" t="s">
        <v>4072</v>
      </c>
      <c r="AK10054" s="3">
        <v>1</v>
      </c>
      <c r="AL10054" s="3">
        <v>0</v>
      </c>
    </row>
    <row r="10055" spans="31:38" x14ac:dyDescent="0.25">
      <c r="AE10055" s="3" t="str">
        <f t="shared" si="235"/>
        <v>RAG_548_319_1_202526</v>
      </c>
      <c r="AF10055" s="3">
        <v>202526</v>
      </c>
      <c r="AG10055" s="3" t="s">
        <v>384</v>
      </c>
      <c r="AH10055" s="3">
        <v>548</v>
      </c>
      <c r="AI10055" s="3">
        <v>319</v>
      </c>
      <c r="AJ10055" s="3" t="s">
        <v>4072</v>
      </c>
      <c r="AK10055" s="3">
        <v>1</v>
      </c>
      <c r="AL10055" s="3">
        <v>-523.66300000000001</v>
      </c>
    </row>
    <row r="10056" spans="31:38" x14ac:dyDescent="0.25">
      <c r="AE10056" s="3" t="str">
        <f t="shared" si="235"/>
        <v>RAG_550_319_1_202526</v>
      </c>
      <c r="AF10056" s="3">
        <v>202526</v>
      </c>
      <c r="AG10056" s="3" t="s">
        <v>384</v>
      </c>
      <c r="AH10056" s="3">
        <v>550</v>
      </c>
      <c r="AI10056" s="3">
        <v>319</v>
      </c>
      <c r="AJ10056" s="3" t="s">
        <v>4072</v>
      </c>
      <c r="AK10056" s="3">
        <v>1</v>
      </c>
      <c r="AL10056" s="3">
        <v>0</v>
      </c>
    </row>
    <row r="10057" spans="31:38" x14ac:dyDescent="0.25">
      <c r="AE10057" s="3" t="str">
        <f t="shared" si="235"/>
        <v>RAG_552_319_1_202526</v>
      </c>
      <c r="AF10057" s="3">
        <v>202526</v>
      </c>
      <c r="AG10057" s="3" t="s">
        <v>384</v>
      </c>
      <c r="AH10057" s="3">
        <v>552</v>
      </c>
      <c r="AI10057" s="3">
        <v>319</v>
      </c>
      <c r="AJ10057" s="3" t="s">
        <v>4072</v>
      </c>
      <c r="AK10057" s="3">
        <v>1</v>
      </c>
      <c r="AL10057" s="3">
        <v>0</v>
      </c>
    </row>
    <row r="10058" spans="31:38" x14ac:dyDescent="0.25">
      <c r="AE10058" s="3" t="str">
        <f t="shared" si="235"/>
        <v>RAG_562_319_1_202526</v>
      </c>
      <c r="AF10058" s="3">
        <v>202526</v>
      </c>
      <c r="AG10058" s="3" t="s">
        <v>384</v>
      </c>
      <c r="AH10058" s="3">
        <v>562</v>
      </c>
      <c r="AI10058" s="3">
        <v>319</v>
      </c>
      <c r="AJ10058" s="3" t="s">
        <v>4072</v>
      </c>
      <c r="AK10058" s="3">
        <v>1</v>
      </c>
      <c r="AL10058" s="3">
        <v>0</v>
      </c>
    </row>
    <row r="10059" spans="31:38" x14ac:dyDescent="0.25">
      <c r="AE10059" s="3" t="str">
        <f t="shared" si="235"/>
        <v>RAG_546_319_1_202526</v>
      </c>
      <c r="AF10059" s="3">
        <v>202526</v>
      </c>
      <c r="AG10059" s="3" t="s">
        <v>384</v>
      </c>
      <c r="AH10059" s="3">
        <v>546</v>
      </c>
      <c r="AI10059" s="3">
        <v>319</v>
      </c>
      <c r="AJ10059" s="3" t="s">
        <v>4072</v>
      </c>
      <c r="AK10059" s="3">
        <v>1</v>
      </c>
      <c r="AL10059" s="3">
        <v>0</v>
      </c>
    </row>
    <row r="10060" spans="31:38" x14ac:dyDescent="0.25">
      <c r="AE10060" s="3" t="str">
        <f t="shared" si="235"/>
        <v>RAG_566_319_1_202526</v>
      </c>
      <c r="AF10060" s="3">
        <v>202526</v>
      </c>
      <c r="AG10060" s="3" t="s">
        <v>384</v>
      </c>
      <c r="AH10060" s="3">
        <v>566</v>
      </c>
      <c r="AI10060" s="3">
        <v>319</v>
      </c>
      <c r="AJ10060" s="3" t="s">
        <v>4072</v>
      </c>
      <c r="AK10060" s="3">
        <v>1</v>
      </c>
      <c r="AL10060" s="3">
        <v>0</v>
      </c>
    </row>
    <row r="10061" spans="31:38" x14ac:dyDescent="0.25">
      <c r="AE10061" s="3" t="str">
        <f t="shared" si="235"/>
        <v>RAG_568_319_1_202526</v>
      </c>
      <c r="AF10061" s="3">
        <v>202526</v>
      </c>
      <c r="AG10061" s="3" t="s">
        <v>384</v>
      </c>
      <c r="AH10061" s="3">
        <v>568</v>
      </c>
      <c r="AI10061" s="3">
        <v>319</v>
      </c>
      <c r="AJ10061" s="3" t="s">
        <v>4072</v>
      </c>
      <c r="AK10061" s="3">
        <v>1</v>
      </c>
      <c r="AL10061" s="3">
        <v>0</v>
      </c>
    </row>
    <row r="10062" spans="31:38" x14ac:dyDescent="0.25">
      <c r="AE10062" s="3" t="str">
        <f t="shared" si="235"/>
        <v>RAG_584_319_1_202526</v>
      </c>
      <c r="AF10062" s="3">
        <v>202526</v>
      </c>
      <c r="AG10062" s="3" t="s">
        <v>384</v>
      </c>
      <c r="AH10062" s="3">
        <v>584</v>
      </c>
      <c r="AI10062" s="3">
        <v>319</v>
      </c>
      <c r="AJ10062" s="3" t="s">
        <v>4072</v>
      </c>
      <c r="AK10062" s="3">
        <v>1</v>
      </c>
      <c r="AL10062" s="3">
        <v>0</v>
      </c>
    </row>
    <row r="10063" spans="31:38" x14ac:dyDescent="0.25">
      <c r="AE10063" s="3" t="str">
        <f t="shared" si="235"/>
        <v>RAG_574_319_1_202526</v>
      </c>
      <c r="AF10063" s="3">
        <v>202526</v>
      </c>
      <c r="AG10063" s="3" t="s">
        <v>384</v>
      </c>
      <c r="AH10063" s="3">
        <v>574</v>
      </c>
      <c r="AI10063" s="3">
        <v>319</v>
      </c>
      <c r="AJ10063" s="3" t="s">
        <v>4072</v>
      </c>
      <c r="AK10063" s="3">
        <v>1</v>
      </c>
      <c r="AL10063" s="3">
        <v>0</v>
      </c>
    </row>
    <row r="10064" spans="31:38" x14ac:dyDescent="0.25">
      <c r="AE10064" s="3" t="str">
        <f t="shared" si="235"/>
        <v>RAG_582_319_1_202526</v>
      </c>
      <c r="AF10064" s="3">
        <v>202526</v>
      </c>
      <c r="AG10064" s="3" t="s">
        <v>384</v>
      </c>
      <c r="AH10064" s="3">
        <v>582</v>
      </c>
      <c r="AI10064" s="3">
        <v>319</v>
      </c>
      <c r="AJ10064" s="3" t="s">
        <v>4072</v>
      </c>
      <c r="AK10064" s="3">
        <v>1</v>
      </c>
      <c r="AL10064" s="3">
        <v>0</v>
      </c>
    </row>
    <row r="10065" spans="31:38" x14ac:dyDescent="0.25">
      <c r="AE10065" s="3" t="str">
        <f t="shared" si="235"/>
        <v>RAG_586_319_1_202526</v>
      </c>
      <c r="AF10065" s="3">
        <v>202526</v>
      </c>
      <c r="AG10065" s="3" t="s">
        <v>384</v>
      </c>
      <c r="AH10065" s="3">
        <v>586</v>
      </c>
      <c r="AI10065" s="3">
        <v>319</v>
      </c>
      <c r="AJ10065" s="3" t="s">
        <v>4072</v>
      </c>
      <c r="AK10065" s="3">
        <v>1</v>
      </c>
      <c r="AL10065" s="3">
        <v>0</v>
      </c>
    </row>
    <row r="10066" spans="31:38" x14ac:dyDescent="0.25">
      <c r="AE10066" s="3" t="str">
        <f t="shared" si="235"/>
        <v>RAG_544_319_1_202526</v>
      </c>
      <c r="AF10066" s="3">
        <v>202526</v>
      </c>
      <c r="AG10066" s="3" t="s">
        <v>384</v>
      </c>
      <c r="AH10066" s="3">
        <v>544</v>
      </c>
      <c r="AI10066" s="3">
        <v>319</v>
      </c>
      <c r="AJ10066" s="3" t="s">
        <v>4072</v>
      </c>
      <c r="AK10066" s="3">
        <v>1</v>
      </c>
      <c r="AL10066" s="3">
        <v>-335.46699999999998</v>
      </c>
    </row>
    <row r="10067" spans="31:38" x14ac:dyDescent="0.25">
      <c r="AE10067" s="3" t="str">
        <f t="shared" si="235"/>
        <v>RAG_572_319_1_202526</v>
      </c>
      <c r="AF10067" s="3">
        <v>202526</v>
      </c>
      <c r="AG10067" s="3" t="s">
        <v>384</v>
      </c>
      <c r="AH10067" s="3">
        <v>572</v>
      </c>
      <c r="AI10067" s="3">
        <v>319</v>
      </c>
      <c r="AJ10067" s="3" t="s">
        <v>4072</v>
      </c>
      <c r="AK10067" s="3">
        <v>1</v>
      </c>
      <c r="AL10067" s="3">
        <v>0</v>
      </c>
    </row>
    <row r="10068" spans="31:38" x14ac:dyDescent="0.25">
      <c r="AE10068" s="3" t="str">
        <f t="shared" si="235"/>
        <v>RAG_522_319_1_202526</v>
      </c>
      <c r="AF10068" s="3">
        <v>202526</v>
      </c>
      <c r="AG10068" s="3" t="s">
        <v>384</v>
      </c>
      <c r="AH10068" s="3">
        <v>522</v>
      </c>
      <c r="AI10068" s="3">
        <v>319</v>
      </c>
      <c r="AJ10068" s="3" t="s">
        <v>4072</v>
      </c>
      <c r="AK10068" s="3">
        <v>1</v>
      </c>
      <c r="AL10068" s="3">
        <v>0</v>
      </c>
    </row>
    <row r="10069" spans="31:38" x14ac:dyDescent="0.25">
      <c r="AE10069" s="3" t="str">
        <f t="shared" si="235"/>
        <v>RAG_542_319_1_202526</v>
      </c>
      <c r="AF10069" s="3">
        <v>202526</v>
      </c>
      <c r="AG10069" s="3" t="s">
        <v>384</v>
      </c>
      <c r="AH10069" s="3">
        <v>542</v>
      </c>
      <c r="AI10069" s="3">
        <v>319</v>
      </c>
      <c r="AJ10069" s="3" t="s">
        <v>4072</v>
      </c>
      <c r="AK10069" s="3">
        <v>1</v>
      </c>
      <c r="AL10069" s="3">
        <v>0</v>
      </c>
    </row>
    <row r="10070" spans="31:38" x14ac:dyDescent="0.25">
      <c r="AE10070" s="3" t="str">
        <f t="shared" si="235"/>
        <v>RAG_514_319_1_202526</v>
      </c>
      <c r="AF10070" s="3">
        <v>202526</v>
      </c>
      <c r="AG10070" s="3" t="s">
        <v>384</v>
      </c>
      <c r="AH10070" s="3">
        <v>514</v>
      </c>
      <c r="AI10070" s="3">
        <v>319</v>
      </c>
      <c r="AJ10070" s="3" t="s">
        <v>4072</v>
      </c>
      <c r="AK10070" s="3">
        <v>1</v>
      </c>
      <c r="AL10070" s="3">
        <v>0</v>
      </c>
    </row>
    <row r="10071" spans="31:38" x14ac:dyDescent="0.25">
      <c r="AE10071" s="3" t="str">
        <f t="shared" si="235"/>
        <v>RAG_512_319_1_202526</v>
      </c>
      <c r="AF10071" s="3">
        <v>202526</v>
      </c>
      <c r="AG10071" s="3" t="s">
        <v>384</v>
      </c>
      <c r="AH10071" s="3">
        <v>512</v>
      </c>
      <c r="AI10071" s="3">
        <v>319</v>
      </c>
      <c r="AJ10071" s="3" t="s">
        <v>4072</v>
      </c>
      <c r="AK10071" s="3">
        <v>1</v>
      </c>
      <c r="AL10071" s="3">
        <v>0</v>
      </c>
    </row>
    <row r="10072" spans="31:38" x14ac:dyDescent="0.25">
      <c r="AE10072" s="3" t="str">
        <f t="shared" si="235"/>
        <v>RAG_516_319_1_202526</v>
      </c>
      <c r="AF10072" s="3">
        <v>202526</v>
      </c>
      <c r="AG10072" s="3" t="s">
        <v>384</v>
      </c>
      <c r="AH10072" s="3">
        <v>516</v>
      </c>
      <c r="AI10072" s="3">
        <v>319</v>
      </c>
      <c r="AJ10072" s="3" t="s">
        <v>4072</v>
      </c>
      <c r="AK10072" s="3">
        <v>1</v>
      </c>
      <c r="AL10072" s="3">
        <v>-224</v>
      </c>
    </row>
    <row r="10073" spans="31:38" x14ac:dyDescent="0.25">
      <c r="AE10073" s="3" t="str">
        <f t="shared" si="235"/>
        <v>RAG_520_319_1_202526</v>
      </c>
      <c r="AF10073" s="3">
        <v>202526</v>
      </c>
      <c r="AG10073" s="3" t="s">
        <v>384</v>
      </c>
      <c r="AH10073" s="3">
        <v>520</v>
      </c>
      <c r="AI10073" s="3">
        <v>319</v>
      </c>
      <c r="AJ10073" s="3" t="s">
        <v>4072</v>
      </c>
      <c r="AK10073" s="3">
        <v>1</v>
      </c>
      <c r="AL10073" s="3">
        <v>0</v>
      </c>
    </row>
    <row r="10074" spans="31:38" x14ac:dyDescent="0.25">
      <c r="AE10074" s="3" t="str">
        <f t="shared" si="235"/>
        <v>RAG_524_319_1_202526</v>
      </c>
      <c r="AF10074" s="3">
        <v>202526</v>
      </c>
      <c r="AG10074" s="3" t="s">
        <v>384</v>
      </c>
      <c r="AH10074" s="3">
        <v>524</v>
      </c>
      <c r="AI10074" s="3">
        <v>319</v>
      </c>
      <c r="AJ10074" s="3" t="s">
        <v>4072</v>
      </c>
      <c r="AK10074" s="3">
        <v>1</v>
      </c>
      <c r="AL10074" s="3">
        <v>0</v>
      </c>
    </row>
    <row r="10075" spans="31:38" x14ac:dyDescent="0.25">
      <c r="AE10075" s="3" t="str">
        <f t="shared" si="235"/>
        <v>RAG_526_319_1_202526</v>
      </c>
      <c r="AF10075" s="3">
        <v>202526</v>
      </c>
      <c r="AG10075" s="3" t="s">
        <v>384</v>
      </c>
      <c r="AH10075" s="3">
        <v>526</v>
      </c>
      <c r="AI10075" s="3">
        <v>319</v>
      </c>
      <c r="AJ10075" s="3" t="s">
        <v>4072</v>
      </c>
      <c r="AK10075" s="3">
        <v>1</v>
      </c>
      <c r="AL10075" s="3">
        <v>0</v>
      </c>
    </row>
    <row r="10076" spans="31:38" x14ac:dyDescent="0.25">
      <c r="AE10076" s="3" t="str">
        <f t="shared" si="235"/>
        <v>RAG_528_319_1_202526</v>
      </c>
      <c r="AF10076" s="3">
        <v>202526</v>
      </c>
      <c r="AG10076" s="3" t="s">
        <v>384</v>
      </c>
      <c r="AH10076" s="3">
        <v>528</v>
      </c>
      <c r="AI10076" s="3">
        <v>319</v>
      </c>
      <c r="AJ10076" s="3" t="s">
        <v>4072</v>
      </c>
      <c r="AK10076" s="3">
        <v>1</v>
      </c>
      <c r="AL10076" s="3">
        <v>0</v>
      </c>
    </row>
    <row r="10077" spans="31:38" x14ac:dyDescent="0.25">
      <c r="AE10077" s="3" t="str">
        <f t="shared" si="235"/>
        <v>RAG_530_319_1_202526</v>
      </c>
      <c r="AF10077" s="3">
        <v>202526</v>
      </c>
      <c r="AG10077" s="3" t="s">
        <v>384</v>
      </c>
      <c r="AH10077" s="3">
        <v>530</v>
      </c>
      <c r="AI10077" s="3">
        <v>319</v>
      </c>
      <c r="AJ10077" s="3" t="s">
        <v>4072</v>
      </c>
      <c r="AK10077" s="3">
        <v>1</v>
      </c>
      <c r="AL10077" s="3">
        <v>0</v>
      </c>
    </row>
    <row r="10078" spans="31:38" x14ac:dyDescent="0.25">
      <c r="AE10078" s="3" t="str">
        <f t="shared" si="235"/>
        <v>RAG_532_319_1_202526</v>
      </c>
      <c r="AF10078" s="3">
        <v>202526</v>
      </c>
      <c r="AG10078" s="3" t="s">
        <v>384</v>
      </c>
      <c r="AH10078" s="3">
        <v>532</v>
      </c>
      <c r="AI10078" s="3">
        <v>319</v>
      </c>
      <c r="AJ10078" s="3" t="s">
        <v>4072</v>
      </c>
      <c r="AK10078" s="3">
        <v>1</v>
      </c>
      <c r="AL10078" s="3">
        <v>-1225</v>
      </c>
    </row>
    <row r="10079" spans="31:38" x14ac:dyDescent="0.25">
      <c r="AE10079" s="3" t="str">
        <f t="shared" si="235"/>
        <v>RAG_534_319_1_202526</v>
      </c>
      <c r="AF10079" s="3">
        <v>202526</v>
      </c>
      <c r="AG10079" s="3" t="s">
        <v>384</v>
      </c>
      <c r="AH10079" s="3">
        <v>534</v>
      </c>
      <c r="AI10079" s="3">
        <v>319</v>
      </c>
      <c r="AJ10079" s="3" t="s">
        <v>4072</v>
      </c>
      <c r="AK10079" s="3">
        <v>1</v>
      </c>
      <c r="AL10079" s="3">
        <v>0</v>
      </c>
    </row>
    <row r="10080" spans="31:38" x14ac:dyDescent="0.25">
      <c r="AE10080" s="3" t="str">
        <f t="shared" si="235"/>
        <v>RAG_536_319_1_202526</v>
      </c>
      <c r="AF10080" s="3">
        <v>202526</v>
      </c>
      <c r="AG10080" s="3" t="s">
        <v>384</v>
      </c>
      <c r="AH10080" s="3">
        <v>536</v>
      </c>
      <c r="AI10080" s="3">
        <v>319</v>
      </c>
      <c r="AJ10080" s="3" t="s">
        <v>4072</v>
      </c>
      <c r="AK10080" s="3">
        <v>1</v>
      </c>
      <c r="AL10080" s="3">
        <v>0</v>
      </c>
    </row>
    <row r="10081" spans="31:38" x14ac:dyDescent="0.25">
      <c r="AE10081" s="3" t="str">
        <f t="shared" si="235"/>
        <v>RAG_538_319_1_202526</v>
      </c>
      <c r="AF10081" s="3">
        <v>202526</v>
      </c>
      <c r="AG10081" s="3" t="s">
        <v>384</v>
      </c>
      <c r="AH10081" s="3">
        <v>538</v>
      </c>
      <c r="AI10081" s="3">
        <v>319</v>
      </c>
      <c r="AJ10081" s="3" t="s">
        <v>4072</v>
      </c>
      <c r="AK10081" s="3">
        <v>1</v>
      </c>
      <c r="AL10081" s="3">
        <v>0</v>
      </c>
    </row>
    <row r="10082" spans="31:38" x14ac:dyDescent="0.25">
      <c r="AE10082" s="3" t="str">
        <f t="shared" si="235"/>
        <v>RAG_540_319_1_202526</v>
      </c>
      <c r="AF10082" s="3">
        <v>202526</v>
      </c>
      <c r="AG10082" s="3" t="s">
        <v>384</v>
      </c>
      <c r="AH10082" s="3">
        <v>540</v>
      </c>
      <c r="AI10082" s="3">
        <v>319</v>
      </c>
      <c r="AJ10082" s="3" t="s">
        <v>4072</v>
      </c>
      <c r="AK10082" s="3">
        <v>1</v>
      </c>
      <c r="AL10082" s="3">
        <v>0</v>
      </c>
    </row>
    <row r="10083" spans="31:38" x14ac:dyDescent="0.25">
      <c r="AE10083" s="3" t="str">
        <f t="shared" si="235"/>
        <v>RAG_518_319_1_202526</v>
      </c>
      <c r="AF10083" s="3">
        <v>202526</v>
      </c>
      <c r="AG10083" s="3" t="s">
        <v>384</v>
      </c>
      <c r="AH10083" s="3">
        <v>518</v>
      </c>
      <c r="AI10083" s="3">
        <v>319</v>
      </c>
      <c r="AJ10083" s="3" t="s">
        <v>4072</v>
      </c>
      <c r="AK10083" s="3">
        <v>1</v>
      </c>
      <c r="AL10083" s="3">
        <v>0</v>
      </c>
    </row>
    <row r="10084" spans="31:38" x14ac:dyDescent="0.25">
      <c r="AE10084" s="3" t="str">
        <f t="shared" si="235"/>
        <v>RAG_545_331_1_202425</v>
      </c>
      <c r="AF10084" s="3">
        <v>202425</v>
      </c>
      <c r="AG10084" s="3" t="s">
        <v>384</v>
      </c>
      <c r="AH10084" s="3">
        <v>545</v>
      </c>
      <c r="AI10084" s="3">
        <v>331</v>
      </c>
      <c r="AJ10084" s="3" t="s">
        <v>3844</v>
      </c>
      <c r="AK10084" s="3">
        <v>1</v>
      </c>
      <c r="AL10084" s="3">
        <v>-41</v>
      </c>
    </row>
    <row r="10085" spans="31:38" x14ac:dyDescent="0.25">
      <c r="AE10085" s="3" t="str">
        <f t="shared" si="235"/>
        <v>RAG_576_331_1_202425</v>
      </c>
      <c r="AF10085" s="3">
        <v>202425</v>
      </c>
      <c r="AG10085" s="3" t="s">
        <v>384</v>
      </c>
      <c r="AH10085" s="3">
        <v>576</v>
      </c>
      <c r="AI10085" s="3">
        <v>331</v>
      </c>
      <c r="AJ10085" s="3" t="s">
        <v>3844</v>
      </c>
      <c r="AK10085" s="3">
        <v>1</v>
      </c>
      <c r="AL10085" s="3">
        <v>0</v>
      </c>
    </row>
    <row r="10086" spans="31:38" x14ac:dyDescent="0.25">
      <c r="AE10086" s="3" t="str">
        <f t="shared" si="235"/>
        <v>RAG_564_331_1_202425</v>
      </c>
      <c r="AF10086" s="3">
        <v>202425</v>
      </c>
      <c r="AG10086" s="3" t="s">
        <v>384</v>
      </c>
      <c r="AH10086" s="3">
        <v>564</v>
      </c>
      <c r="AI10086" s="3">
        <v>331</v>
      </c>
      <c r="AJ10086" s="3" t="s">
        <v>3844</v>
      </c>
      <c r="AK10086" s="3">
        <v>1</v>
      </c>
      <c r="AL10086" s="3">
        <v>0</v>
      </c>
    </row>
    <row r="10087" spans="31:38" x14ac:dyDescent="0.25">
      <c r="AE10087" s="3" t="str">
        <f t="shared" si="235"/>
        <v>RAG_548_331_1_202425</v>
      </c>
      <c r="AF10087" s="3">
        <v>202425</v>
      </c>
      <c r="AG10087" s="3" t="s">
        <v>384</v>
      </c>
      <c r="AH10087" s="3">
        <v>548</v>
      </c>
      <c r="AI10087" s="3">
        <v>331</v>
      </c>
      <c r="AJ10087" s="3" t="s">
        <v>3844</v>
      </c>
      <c r="AK10087" s="3">
        <v>1</v>
      </c>
      <c r="AL10087" s="3">
        <v>0</v>
      </c>
    </row>
    <row r="10088" spans="31:38" x14ac:dyDescent="0.25">
      <c r="AE10088" s="3" t="str">
        <f t="shared" si="235"/>
        <v>RAG_550_331_1_202425</v>
      </c>
      <c r="AF10088" s="3">
        <v>202425</v>
      </c>
      <c r="AG10088" s="3" t="s">
        <v>384</v>
      </c>
      <c r="AH10088" s="3">
        <v>550</v>
      </c>
      <c r="AI10088" s="3">
        <v>331</v>
      </c>
      <c r="AJ10088" s="3" t="s">
        <v>3844</v>
      </c>
      <c r="AK10088" s="3">
        <v>1</v>
      </c>
      <c r="AL10088" s="3">
        <v>0</v>
      </c>
    </row>
    <row r="10089" spans="31:38" x14ac:dyDescent="0.25">
      <c r="AE10089" s="3" t="str">
        <f t="shared" si="235"/>
        <v>RAG_552_331_1_202425</v>
      </c>
      <c r="AF10089" s="3">
        <v>202425</v>
      </c>
      <c r="AG10089" s="3" t="s">
        <v>384</v>
      </c>
      <c r="AH10089" s="3">
        <v>552</v>
      </c>
      <c r="AI10089" s="3">
        <v>331</v>
      </c>
      <c r="AJ10089" s="3" t="s">
        <v>3844</v>
      </c>
      <c r="AK10089" s="3">
        <v>1</v>
      </c>
      <c r="AL10089" s="3">
        <v>-4637.75</v>
      </c>
    </row>
    <row r="10090" spans="31:38" x14ac:dyDescent="0.25">
      <c r="AE10090" s="3" t="str">
        <f t="shared" si="235"/>
        <v>RAG_562_331_1_202425</v>
      </c>
      <c r="AF10090" s="3">
        <v>202425</v>
      </c>
      <c r="AG10090" s="3" t="s">
        <v>384</v>
      </c>
      <c r="AH10090" s="3">
        <v>562</v>
      </c>
      <c r="AI10090" s="3">
        <v>331</v>
      </c>
      <c r="AJ10090" s="3" t="s">
        <v>3844</v>
      </c>
      <c r="AK10090" s="3">
        <v>1</v>
      </c>
      <c r="AL10090" s="3">
        <v>0</v>
      </c>
    </row>
    <row r="10091" spans="31:38" x14ac:dyDescent="0.25">
      <c r="AE10091" s="3" t="str">
        <f t="shared" si="235"/>
        <v>RAG_546_331_1_202425</v>
      </c>
      <c r="AF10091" s="3">
        <v>202425</v>
      </c>
      <c r="AG10091" s="3" t="s">
        <v>384</v>
      </c>
      <c r="AH10091" s="3">
        <v>546</v>
      </c>
      <c r="AI10091" s="3">
        <v>331</v>
      </c>
      <c r="AJ10091" s="3" t="s">
        <v>3844</v>
      </c>
      <c r="AK10091" s="3">
        <v>1</v>
      </c>
      <c r="AL10091" s="3">
        <v>0</v>
      </c>
    </row>
    <row r="10092" spans="31:38" x14ac:dyDescent="0.25">
      <c r="AE10092" s="3" t="str">
        <f t="shared" si="235"/>
        <v>RAG_566_331_1_202425</v>
      </c>
      <c r="AF10092" s="3">
        <v>202425</v>
      </c>
      <c r="AG10092" s="3" t="s">
        <v>384</v>
      </c>
      <c r="AH10092" s="3">
        <v>566</v>
      </c>
      <c r="AI10092" s="3">
        <v>331</v>
      </c>
      <c r="AJ10092" s="3" t="s">
        <v>3844</v>
      </c>
      <c r="AK10092" s="3">
        <v>1</v>
      </c>
      <c r="AL10092" s="3">
        <v>0</v>
      </c>
    </row>
    <row r="10093" spans="31:38" x14ac:dyDescent="0.25">
      <c r="AE10093" s="3" t="str">
        <f t="shared" si="235"/>
        <v>RAG_568_331_1_202425</v>
      </c>
      <c r="AF10093" s="3">
        <v>202425</v>
      </c>
      <c r="AG10093" s="3" t="s">
        <v>384</v>
      </c>
      <c r="AH10093" s="3">
        <v>568</v>
      </c>
      <c r="AI10093" s="3">
        <v>331</v>
      </c>
      <c r="AJ10093" s="3" t="s">
        <v>3844</v>
      </c>
      <c r="AK10093" s="3">
        <v>1</v>
      </c>
      <c r="AL10093" s="3">
        <v>0</v>
      </c>
    </row>
    <row r="10094" spans="31:38" x14ac:dyDescent="0.25">
      <c r="AE10094" s="3" t="str">
        <f t="shared" si="235"/>
        <v>RAG_586_331_1_202425</v>
      </c>
      <c r="AF10094" s="3">
        <v>202425</v>
      </c>
      <c r="AG10094" s="3" t="s">
        <v>384</v>
      </c>
      <c r="AH10094" s="3">
        <v>586</v>
      </c>
      <c r="AI10094" s="3">
        <v>331</v>
      </c>
      <c r="AJ10094" s="3" t="s">
        <v>3844</v>
      </c>
      <c r="AK10094" s="3">
        <v>1</v>
      </c>
      <c r="AL10094" s="3">
        <v>0</v>
      </c>
    </row>
    <row r="10095" spans="31:38" x14ac:dyDescent="0.25">
      <c r="AE10095" s="3" t="str">
        <f t="shared" si="235"/>
        <v>RAG_574_331_1_202425</v>
      </c>
      <c r="AF10095" s="3">
        <v>202425</v>
      </c>
      <c r="AG10095" s="3" t="s">
        <v>384</v>
      </c>
      <c r="AH10095" s="3">
        <v>574</v>
      </c>
      <c r="AI10095" s="3">
        <v>331</v>
      </c>
      <c r="AJ10095" s="3" t="s">
        <v>3844</v>
      </c>
      <c r="AK10095" s="3">
        <v>1</v>
      </c>
      <c r="AL10095" s="3">
        <v>0</v>
      </c>
    </row>
    <row r="10096" spans="31:38" x14ac:dyDescent="0.25">
      <c r="AE10096" s="3" t="str">
        <f t="shared" si="235"/>
        <v>RAG_582_331_1_202425</v>
      </c>
      <c r="AF10096" s="3">
        <v>202425</v>
      </c>
      <c r="AG10096" s="3" t="s">
        <v>384</v>
      </c>
      <c r="AH10096" s="3">
        <v>582</v>
      </c>
      <c r="AI10096" s="3">
        <v>331</v>
      </c>
      <c r="AJ10096" s="3" t="s">
        <v>3844</v>
      </c>
      <c r="AK10096" s="3">
        <v>1</v>
      </c>
      <c r="AL10096" s="3">
        <v>0</v>
      </c>
    </row>
    <row r="10097" spans="31:38" x14ac:dyDescent="0.25">
      <c r="AE10097" s="3" t="str">
        <f t="shared" si="235"/>
        <v>RAG_544_331_1_202425</v>
      </c>
      <c r="AF10097" s="3">
        <v>202425</v>
      </c>
      <c r="AG10097" s="3" t="s">
        <v>384</v>
      </c>
      <c r="AH10097" s="3">
        <v>544</v>
      </c>
      <c r="AI10097" s="3">
        <v>331</v>
      </c>
      <c r="AJ10097" s="3" t="s">
        <v>3844</v>
      </c>
      <c r="AK10097" s="3">
        <v>1</v>
      </c>
      <c r="AL10097" s="3">
        <v>0</v>
      </c>
    </row>
    <row r="10098" spans="31:38" x14ac:dyDescent="0.25">
      <c r="AE10098" s="3" t="str">
        <f t="shared" si="235"/>
        <v>RAG_584_331_1_202425</v>
      </c>
      <c r="AF10098" s="3">
        <v>202425</v>
      </c>
      <c r="AG10098" s="3" t="s">
        <v>384</v>
      </c>
      <c r="AH10098" s="3">
        <v>584</v>
      </c>
      <c r="AI10098" s="3">
        <v>331</v>
      </c>
      <c r="AJ10098" s="3" t="s">
        <v>3844</v>
      </c>
      <c r="AK10098" s="3">
        <v>1</v>
      </c>
      <c r="AL10098" s="3">
        <v>0</v>
      </c>
    </row>
    <row r="10099" spans="31:38" x14ac:dyDescent="0.25">
      <c r="AE10099" s="3" t="str">
        <f t="shared" si="235"/>
        <v>RAG_572_331_1_202425</v>
      </c>
      <c r="AF10099" s="3">
        <v>202425</v>
      </c>
      <c r="AG10099" s="3" t="s">
        <v>384</v>
      </c>
      <c r="AH10099" s="3">
        <v>572</v>
      </c>
      <c r="AI10099" s="3">
        <v>331</v>
      </c>
      <c r="AJ10099" s="3" t="s">
        <v>3844</v>
      </c>
      <c r="AK10099" s="3">
        <v>1</v>
      </c>
      <c r="AL10099" s="3">
        <v>0</v>
      </c>
    </row>
    <row r="10100" spans="31:38" x14ac:dyDescent="0.25">
      <c r="AE10100" s="3" t="str">
        <f t="shared" si="235"/>
        <v>RAG_522_331_1_202425</v>
      </c>
      <c r="AF10100" s="3">
        <v>202425</v>
      </c>
      <c r="AG10100" s="3" t="s">
        <v>384</v>
      </c>
      <c r="AH10100" s="3">
        <v>522</v>
      </c>
      <c r="AI10100" s="3">
        <v>331</v>
      </c>
      <c r="AJ10100" s="3" t="s">
        <v>3844</v>
      </c>
      <c r="AK10100" s="3">
        <v>1</v>
      </c>
      <c r="AL10100" s="3">
        <v>-7000</v>
      </c>
    </row>
    <row r="10101" spans="31:38" x14ac:dyDescent="0.25">
      <c r="AE10101" s="3" t="str">
        <f t="shared" si="235"/>
        <v>RAG_542_331_1_202425</v>
      </c>
      <c r="AF10101" s="3">
        <v>202425</v>
      </c>
      <c r="AG10101" s="3" t="s">
        <v>384</v>
      </c>
      <c r="AH10101" s="3">
        <v>542</v>
      </c>
      <c r="AI10101" s="3">
        <v>331</v>
      </c>
      <c r="AJ10101" s="3" t="s">
        <v>3844</v>
      </c>
      <c r="AK10101" s="3">
        <v>1</v>
      </c>
      <c r="AL10101" s="3">
        <v>0</v>
      </c>
    </row>
    <row r="10102" spans="31:38" x14ac:dyDescent="0.25">
      <c r="AE10102" s="3" t="str">
        <f t="shared" si="235"/>
        <v>RAG_514_331_1_202425</v>
      </c>
      <c r="AF10102" s="3">
        <v>202425</v>
      </c>
      <c r="AG10102" s="3" t="s">
        <v>384</v>
      </c>
      <c r="AH10102" s="3">
        <v>514</v>
      </c>
      <c r="AI10102" s="3">
        <v>331</v>
      </c>
      <c r="AJ10102" s="3" t="s">
        <v>3844</v>
      </c>
      <c r="AK10102" s="3">
        <v>1</v>
      </c>
      <c r="AL10102" s="3">
        <v>0</v>
      </c>
    </row>
    <row r="10103" spans="31:38" x14ac:dyDescent="0.25">
      <c r="AE10103" s="3" t="str">
        <f t="shared" si="235"/>
        <v>RAG_516_331_1_202425</v>
      </c>
      <c r="AF10103" s="3">
        <v>202425</v>
      </c>
      <c r="AG10103" s="3" t="s">
        <v>384</v>
      </c>
      <c r="AH10103" s="3">
        <v>516</v>
      </c>
      <c r="AI10103" s="3">
        <v>331</v>
      </c>
      <c r="AJ10103" s="3" t="s">
        <v>3844</v>
      </c>
      <c r="AK10103" s="3">
        <v>1</v>
      </c>
      <c r="AL10103" s="3">
        <v>0</v>
      </c>
    </row>
    <row r="10104" spans="31:38" x14ac:dyDescent="0.25">
      <c r="AE10104" s="3" t="str">
        <f t="shared" si="235"/>
        <v>RAG_520_331_1_202425</v>
      </c>
      <c r="AF10104" s="3">
        <v>202425</v>
      </c>
      <c r="AG10104" s="3" t="s">
        <v>384</v>
      </c>
      <c r="AH10104" s="3">
        <v>520</v>
      </c>
      <c r="AI10104" s="3">
        <v>331</v>
      </c>
      <c r="AJ10104" s="3" t="s">
        <v>3844</v>
      </c>
      <c r="AK10104" s="3">
        <v>1</v>
      </c>
      <c r="AL10104" s="3">
        <v>-248.47</v>
      </c>
    </row>
    <row r="10105" spans="31:38" x14ac:dyDescent="0.25">
      <c r="AE10105" s="3" t="str">
        <f t="shared" si="235"/>
        <v>RAG_512_331_1_202425</v>
      </c>
      <c r="AF10105" s="3">
        <v>202425</v>
      </c>
      <c r="AG10105" s="3" t="s">
        <v>384</v>
      </c>
      <c r="AH10105" s="3">
        <v>512</v>
      </c>
      <c r="AI10105" s="3">
        <v>331</v>
      </c>
      <c r="AJ10105" s="3" t="s">
        <v>3844</v>
      </c>
      <c r="AK10105" s="3">
        <v>1</v>
      </c>
      <c r="AL10105" s="3">
        <v>0</v>
      </c>
    </row>
    <row r="10106" spans="31:38" x14ac:dyDescent="0.25">
      <c r="AE10106" s="3" t="str">
        <f t="shared" si="235"/>
        <v>RAG_524_331_1_202425</v>
      </c>
      <c r="AF10106" s="3">
        <v>202425</v>
      </c>
      <c r="AG10106" s="3" t="s">
        <v>384</v>
      </c>
      <c r="AH10106" s="3">
        <v>524</v>
      </c>
      <c r="AI10106" s="3">
        <v>331</v>
      </c>
      <c r="AJ10106" s="3" t="s">
        <v>3844</v>
      </c>
      <c r="AK10106" s="3">
        <v>1</v>
      </c>
      <c r="AL10106" s="3">
        <v>-1276.81</v>
      </c>
    </row>
    <row r="10107" spans="31:38" x14ac:dyDescent="0.25">
      <c r="AE10107" s="3" t="str">
        <f t="shared" si="235"/>
        <v>RAG_526_331_1_202425</v>
      </c>
      <c r="AF10107" s="3">
        <v>202425</v>
      </c>
      <c r="AG10107" s="3" t="s">
        <v>384</v>
      </c>
      <c r="AH10107" s="3">
        <v>526</v>
      </c>
      <c r="AI10107" s="3">
        <v>331</v>
      </c>
      <c r="AJ10107" s="3" t="s">
        <v>3844</v>
      </c>
      <c r="AK10107" s="3">
        <v>1</v>
      </c>
      <c r="AL10107" s="3">
        <v>0</v>
      </c>
    </row>
    <row r="10108" spans="31:38" x14ac:dyDescent="0.25">
      <c r="AE10108" s="3" t="str">
        <f t="shared" si="235"/>
        <v>RAG_528_331_1_202425</v>
      </c>
      <c r="AF10108" s="3">
        <v>202425</v>
      </c>
      <c r="AG10108" s="3" t="s">
        <v>384</v>
      </c>
      <c r="AH10108" s="3">
        <v>528</v>
      </c>
      <c r="AI10108" s="3">
        <v>331</v>
      </c>
      <c r="AJ10108" s="3" t="s">
        <v>3844</v>
      </c>
      <c r="AK10108" s="3">
        <v>1</v>
      </c>
      <c r="AL10108" s="3">
        <v>-831</v>
      </c>
    </row>
    <row r="10109" spans="31:38" x14ac:dyDescent="0.25">
      <c r="AE10109" s="3" t="str">
        <f t="shared" si="235"/>
        <v>RAG_530_331_1_202425</v>
      </c>
      <c r="AF10109" s="3">
        <v>202425</v>
      </c>
      <c r="AG10109" s="3" t="s">
        <v>384</v>
      </c>
      <c r="AH10109" s="3">
        <v>530</v>
      </c>
      <c r="AI10109" s="3">
        <v>331</v>
      </c>
      <c r="AJ10109" s="3" t="s">
        <v>3844</v>
      </c>
      <c r="AK10109" s="3">
        <v>1</v>
      </c>
      <c r="AL10109" s="3">
        <v>0</v>
      </c>
    </row>
    <row r="10110" spans="31:38" x14ac:dyDescent="0.25">
      <c r="AE10110" s="3" t="str">
        <f t="shared" si="235"/>
        <v>RAG_532_331_1_202425</v>
      </c>
      <c r="AF10110" s="3">
        <v>202425</v>
      </c>
      <c r="AG10110" s="3" t="s">
        <v>384</v>
      </c>
      <c r="AH10110" s="3">
        <v>532</v>
      </c>
      <c r="AI10110" s="3">
        <v>331</v>
      </c>
      <c r="AJ10110" s="3" t="s">
        <v>3844</v>
      </c>
      <c r="AK10110" s="3">
        <v>1</v>
      </c>
      <c r="AL10110" s="3">
        <v>0</v>
      </c>
    </row>
    <row r="10111" spans="31:38" x14ac:dyDescent="0.25">
      <c r="AE10111" s="3" t="str">
        <f t="shared" si="235"/>
        <v>RAG_534_331_1_202425</v>
      </c>
      <c r="AF10111" s="3">
        <v>202425</v>
      </c>
      <c r="AG10111" s="3" t="s">
        <v>384</v>
      </c>
      <c r="AH10111" s="3">
        <v>534</v>
      </c>
      <c r="AI10111" s="3">
        <v>331</v>
      </c>
      <c r="AJ10111" s="3" t="s">
        <v>3844</v>
      </c>
      <c r="AK10111" s="3">
        <v>1</v>
      </c>
      <c r="AL10111" s="3">
        <v>-3859</v>
      </c>
    </row>
    <row r="10112" spans="31:38" x14ac:dyDescent="0.25">
      <c r="AE10112" s="3" t="str">
        <f t="shared" si="235"/>
        <v>RAG_536_331_1_202425</v>
      </c>
      <c r="AF10112" s="3">
        <v>202425</v>
      </c>
      <c r="AG10112" s="3" t="s">
        <v>384</v>
      </c>
      <c r="AH10112" s="3">
        <v>536</v>
      </c>
      <c r="AI10112" s="3">
        <v>331</v>
      </c>
      <c r="AJ10112" s="3" t="s">
        <v>3844</v>
      </c>
      <c r="AK10112" s="3">
        <v>1</v>
      </c>
      <c r="AL10112" s="3">
        <v>-301.95</v>
      </c>
    </row>
    <row r="10113" spans="31:38" x14ac:dyDescent="0.25">
      <c r="AE10113" s="3" t="str">
        <f t="shared" si="235"/>
        <v>RAG_538_331_1_202425</v>
      </c>
      <c r="AF10113" s="3">
        <v>202425</v>
      </c>
      <c r="AG10113" s="3" t="s">
        <v>384</v>
      </c>
      <c r="AH10113" s="3">
        <v>538</v>
      </c>
      <c r="AI10113" s="3">
        <v>331</v>
      </c>
      <c r="AJ10113" s="3" t="s">
        <v>3844</v>
      </c>
      <c r="AK10113" s="3">
        <v>1</v>
      </c>
      <c r="AL10113" s="3">
        <v>0</v>
      </c>
    </row>
    <row r="10114" spans="31:38" x14ac:dyDescent="0.25">
      <c r="AE10114" s="3" t="str">
        <f t="shared" si="235"/>
        <v>RAG_540_331_1_202425</v>
      </c>
      <c r="AF10114" s="3">
        <v>202425</v>
      </c>
      <c r="AG10114" s="3" t="s">
        <v>384</v>
      </c>
      <c r="AH10114" s="3">
        <v>540</v>
      </c>
      <c r="AI10114" s="3">
        <v>331</v>
      </c>
      <c r="AJ10114" s="3" t="s">
        <v>3844</v>
      </c>
      <c r="AK10114" s="3">
        <v>1</v>
      </c>
      <c r="AL10114" s="3">
        <v>-6603.8</v>
      </c>
    </row>
    <row r="10115" spans="31:38" x14ac:dyDescent="0.25">
      <c r="AE10115" s="3" t="str">
        <f t="shared" si="235"/>
        <v>RAG_518_331_1_202425</v>
      </c>
      <c r="AF10115" s="3">
        <v>202425</v>
      </c>
      <c r="AG10115" s="3" t="s">
        <v>384</v>
      </c>
      <c r="AH10115" s="3">
        <v>518</v>
      </c>
      <c r="AI10115" s="3">
        <v>331</v>
      </c>
      <c r="AJ10115" s="3" t="s">
        <v>3844</v>
      </c>
      <c r="AK10115" s="3">
        <v>1</v>
      </c>
      <c r="AL10115" s="3">
        <v>0</v>
      </c>
    </row>
    <row r="10116" spans="31:38" x14ac:dyDescent="0.25">
      <c r="AE10116" s="3" t="str">
        <f t="shared" ref="AE10116:AE10179" si="236">AG10116&amp;"_"&amp;AH10116&amp;"_"&amp;AI10116&amp;"_"&amp;AK10116&amp;"_"&amp;AF10116</f>
        <v>RAG_586_331_1_202526</v>
      </c>
      <c r="AF10116" s="3">
        <v>202526</v>
      </c>
      <c r="AG10116" s="3" t="s">
        <v>384</v>
      </c>
      <c r="AH10116" s="3">
        <v>586</v>
      </c>
      <c r="AI10116" s="3">
        <v>331</v>
      </c>
      <c r="AJ10116" s="3" t="s">
        <v>3844</v>
      </c>
      <c r="AK10116" s="3">
        <v>1</v>
      </c>
      <c r="AL10116" s="3">
        <v>0</v>
      </c>
    </row>
    <row r="10117" spans="31:38" x14ac:dyDescent="0.25">
      <c r="AE10117" s="3" t="str">
        <f t="shared" si="236"/>
        <v>RAG_562_331_1_202526</v>
      </c>
      <c r="AF10117" s="3">
        <v>202526</v>
      </c>
      <c r="AG10117" s="3" t="s">
        <v>384</v>
      </c>
      <c r="AH10117" s="3">
        <v>562</v>
      </c>
      <c r="AI10117" s="3">
        <v>331</v>
      </c>
      <c r="AJ10117" s="3" t="s">
        <v>3844</v>
      </c>
      <c r="AK10117" s="3">
        <v>1</v>
      </c>
      <c r="AL10117" s="3">
        <v>0</v>
      </c>
    </row>
    <row r="10118" spans="31:38" x14ac:dyDescent="0.25">
      <c r="AE10118" s="3" t="str">
        <f t="shared" si="236"/>
        <v>RAG_544_331_1_202526</v>
      </c>
      <c r="AF10118" s="3">
        <v>202526</v>
      </c>
      <c r="AG10118" s="3" t="s">
        <v>384</v>
      </c>
      <c r="AH10118" s="3">
        <v>544</v>
      </c>
      <c r="AI10118" s="3">
        <v>331</v>
      </c>
      <c r="AJ10118" s="3" t="s">
        <v>3844</v>
      </c>
      <c r="AK10118" s="3">
        <v>1</v>
      </c>
      <c r="AL10118" s="3">
        <v>0</v>
      </c>
    </row>
    <row r="10119" spans="31:38" x14ac:dyDescent="0.25">
      <c r="AE10119" s="3" t="str">
        <f t="shared" si="236"/>
        <v>RAG_546_331_1_202526</v>
      </c>
      <c r="AF10119" s="3">
        <v>202526</v>
      </c>
      <c r="AG10119" s="3" t="s">
        <v>384</v>
      </c>
      <c r="AH10119" s="3">
        <v>546</v>
      </c>
      <c r="AI10119" s="3">
        <v>331</v>
      </c>
      <c r="AJ10119" s="3" t="s">
        <v>3844</v>
      </c>
      <c r="AK10119" s="3">
        <v>1</v>
      </c>
      <c r="AL10119" s="3">
        <v>0</v>
      </c>
    </row>
    <row r="10120" spans="31:38" x14ac:dyDescent="0.25">
      <c r="AE10120" s="3" t="str">
        <f t="shared" si="236"/>
        <v>RAG_548_331_1_202526</v>
      </c>
      <c r="AF10120" s="3">
        <v>202526</v>
      </c>
      <c r="AG10120" s="3" t="s">
        <v>384</v>
      </c>
      <c r="AH10120" s="3">
        <v>548</v>
      </c>
      <c r="AI10120" s="3">
        <v>331</v>
      </c>
      <c r="AJ10120" s="3" t="s">
        <v>3844</v>
      </c>
      <c r="AK10120" s="3">
        <v>1</v>
      </c>
      <c r="AL10120" s="3">
        <v>0</v>
      </c>
    </row>
    <row r="10121" spans="31:38" x14ac:dyDescent="0.25">
      <c r="AE10121" s="3" t="str">
        <f t="shared" si="236"/>
        <v>RAG_550_331_1_202526</v>
      </c>
      <c r="AF10121" s="3">
        <v>202526</v>
      </c>
      <c r="AG10121" s="3" t="s">
        <v>384</v>
      </c>
      <c r="AH10121" s="3">
        <v>550</v>
      </c>
      <c r="AI10121" s="3">
        <v>331</v>
      </c>
      <c r="AJ10121" s="3" t="s">
        <v>3844</v>
      </c>
      <c r="AK10121" s="3">
        <v>1</v>
      </c>
      <c r="AL10121" s="3">
        <v>0</v>
      </c>
    </row>
    <row r="10122" spans="31:38" x14ac:dyDescent="0.25">
      <c r="AE10122" s="3" t="str">
        <f t="shared" si="236"/>
        <v>RAG_552_331_1_202526</v>
      </c>
      <c r="AF10122" s="3">
        <v>202526</v>
      </c>
      <c r="AG10122" s="3" t="s">
        <v>384</v>
      </c>
      <c r="AH10122" s="3">
        <v>552</v>
      </c>
      <c r="AI10122" s="3">
        <v>331</v>
      </c>
      <c r="AJ10122" s="3" t="s">
        <v>3844</v>
      </c>
      <c r="AK10122" s="3">
        <v>1</v>
      </c>
      <c r="AL10122" s="3">
        <v>-6907.06</v>
      </c>
    </row>
    <row r="10123" spans="31:38" x14ac:dyDescent="0.25">
      <c r="AE10123" s="3" t="str">
        <f t="shared" si="236"/>
        <v>RAG_564_331_1_202526</v>
      </c>
      <c r="AF10123" s="3">
        <v>202526</v>
      </c>
      <c r="AG10123" s="3" t="s">
        <v>384</v>
      </c>
      <c r="AH10123" s="3">
        <v>564</v>
      </c>
      <c r="AI10123" s="3">
        <v>331</v>
      </c>
      <c r="AJ10123" s="3" t="s">
        <v>3844</v>
      </c>
      <c r="AK10123" s="3">
        <v>1</v>
      </c>
      <c r="AL10123" s="3">
        <v>0</v>
      </c>
    </row>
    <row r="10124" spans="31:38" x14ac:dyDescent="0.25">
      <c r="AE10124" s="3" t="str">
        <f t="shared" si="236"/>
        <v>RAG_566_331_1_202526</v>
      </c>
      <c r="AF10124" s="3">
        <v>202526</v>
      </c>
      <c r="AG10124" s="3" t="s">
        <v>384</v>
      </c>
      <c r="AH10124" s="3">
        <v>566</v>
      </c>
      <c r="AI10124" s="3">
        <v>331</v>
      </c>
      <c r="AJ10124" s="3" t="s">
        <v>3844</v>
      </c>
      <c r="AK10124" s="3">
        <v>1</v>
      </c>
      <c r="AL10124" s="3">
        <v>0</v>
      </c>
    </row>
    <row r="10125" spans="31:38" x14ac:dyDescent="0.25">
      <c r="AE10125" s="3" t="str">
        <f t="shared" si="236"/>
        <v>RAG_568_331_1_202526</v>
      </c>
      <c r="AF10125" s="3">
        <v>202526</v>
      </c>
      <c r="AG10125" s="3" t="s">
        <v>384</v>
      </c>
      <c r="AH10125" s="3">
        <v>568</v>
      </c>
      <c r="AI10125" s="3">
        <v>331</v>
      </c>
      <c r="AJ10125" s="3" t="s">
        <v>3844</v>
      </c>
      <c r="AK10125" s="3">
        <v>1</v>
      </c>
      <c r="AL10125" s="3">
        <v>0</v>
      </c>
    </row>
    <row r="10126" spans="31:38" x14ac:dyDescent="0.25">
      <c r="AE10126" s="3" t="str">
        <f t="shared" si="236"/>
        <v>RAG_572_331_1_202526</v>
      </c>
      <c r="AF10126" s="3">
        <v>202526</v>
      </c>
      <c r="AG10126" s="3" t="s">
        <v>384</v>
      </c>
      <c r="AH10126" s="3">
        <v>572</v>
      </c>
      <c r="AI10126" s="3">
        <v>331</v>
      </c>
      <c r="AJ10126" s="3" t="s">
        <v>3844</v>
      </c>
      <c r="AK10126" s="3">
        <v>1</v>
      </c>
      <c r="AL10126" s="3">
        <v>0</v>
      </c>
    </row>
    <row r="10127" spans="31:38" x14ac:dyDescent="0.25">
      <c r="AE10127" s="3" t="str">
        <f t="shared" si="236"/>
        <v>RAG_574_331_1_202526</v>
      </c>
      <c r="AF10127" s="3">
        <v>202526</v>
      </c>
      <c r="AG10127" s="3" t="s">
        <v>384</v>
      </c>
      <c r="AH10127" s="3">
        <v>574</v>
      </c>
      <c r="AI10127" s="3">
        <v>331</v>
      </c>
      <c r="AJ10127" s="3" t="s">
        <v>3844</v>
      </c>
      <c r="AK10127" s="3">
        <v>1</v>
      </c>
      <c r="AL10127" s="3">
        <v>0</v>
      </c>
    </row>
    <row r="10128" spans="31:38" x14ac:dyDescent="0.25">
      <c r="AE10128" s="3" t="str">
        <f t="shared" si="236"/>
        <v>RAG_576_331_1_202526</v>
      </c>
      <c r="AF10128" s="3">
        <v>202526</v>
      </c>
      <c r="AG10128" s="3" t="s">
        <v>384</v>
      </c>
      <c r="AH10128" s="3">
        <v>576</v>
      </c>
      <c r="AI10128" s="3">
        <v>331</v>
      </c>
      <c r="AJ10128" s="3" t="s">
        <v>3844</v>
      </c>
      <c r="AK10128" s="3">
        <v>1</v>
      </c>
      <c r="AL10128" s="3">
        <v>0</v>
      </c>
    </row>
    <row r="10129" spans="31:38" x14ac:dyDescent="0.25">
      <c r="AE10129" s="3" t="str">
        <f t="shared" si="236"/>
        <v>RAG_584_331_1_202526</v>
      </c>
      <c r="AF10129" s="3">
        <v>202526</v>
      </c>
      <c r="AG10129" s="3" t="s">
        <v>384</v>
      </c>
      <c r="AH10129" s="3">
        <v>584</v>
      </c>
      <c r="AI10129" s="3">
        <v>331</v>
      </c>
      <c r="AJ10129" s="3" t="s">
        <v>3844</v>
      </c>
      <c r="AK10129" s="3">
        <v>1</v>
      </c>
      <c r="AL10129" s="3">
        <v>0</v>
      </c>
    </row>
    <row r="10130" spans="31:38" x14ac:dyDescent="0.25">
      <c r="AE10130" s="3" t="str">
        <f t="shared" si="236"/>
        <v>RAG_542_331_1_202526</v>
      </c>
      <c r="AF10130" s="3">
        <v>202526</v>
      </c>
      <c r="AG10130" s="3" t="s">
        <v>384</v>
      </c>
      <c r="AH10130" s="3">
        <v>542</v>
      </c>
      <c r="AI10130" s="3">
        <v>331</v>
      </c>
      <c r="AJ10130" s="3" t="s">
        <v>3844</v>
      </c>
      <c r="AK10130" s="3">
        <v>1</v>
      </c>
      <c r="AL10130" s="3">
        <v>0</v>
      </c>
    </row>
    <row r="10131" spans="31:38" x14ac:dyDescent="0.25">
      <c r="AE10131" s="3" t="str">
        <f t="shared" si="236"/>
        <v>RAG_582_331_1_202526</v>
      </c>
      <c r="AF10131" s="3">
        <v>202526</v>
      </c>
      <c r="AG10131" s="3" t="s">
        <v>384</v>
      </c>
      <c r="AH10131" s="3">
        <v>582</v>
      </c>
      <c r="AI10131" s="3">
        <v>331</v>
      </c>
      <c r="AJ10131" s="3" t="s">
        <v>3844</v>
      </c>
      <c r="AK10131" s="3">
        <v>1</v>
      </c>
      <c r="AL10131" s="3">
        <v>0</v>
      </c>
    </row>
    <row r="10132" spans="31:38" x14ac:dyDescent="0.25">
      <c r="AE10132" s="3" t="str">
        <f t="shared" si="236"/>
        <v>RAG_518_331_1_202526</v>
      </c>
      <c r="AF10132" s="3">
        <v>202526</v>
      </c>
      <c r="AG10132" s="3" t="s">
        <v>384</v>
      </c>
      <c r="AH10132" s="3">
        <v>518</v>
      </c>
      <c r="AI10132" s="3">
        <v>331</v>
      </c>
      <c r="AJ10132" s="3" t="s">
        <v>3844</v>
      </c>
      <c r="AK10132" s="3">
        <v>1</v>
      </c>
      <c r="AL10132" s="3">
        <v>0</v>
      </c>
    </row>
    <row r="10133" spans="31:38" x14ac:dyDescent="0.25">
      <c r="AE10133" s="3" t="str">
        <f t="shared" si="236"/>
        <v>RAG_545_331_1_202526</v>
      </c>
      <c r="AF10133" s="3">
        <v>202526</v>
      </c>
      <c r="AG10133" s="3" t="s">
        <v>384</v>
      </c>
      <c r="AH10133" s="3">
        <v>545</v>
      </c>
      <c r="AI10133" s="3">
        <v>331</v>
      </c>
      <c r="AJ10133" s="3" t="s">
        <v>3844</v>
      </c>
      <c r="AK10133" s="3">
        <v>1</v>
      </c>
      <c r="AL10133" s="3">
        <v>-41</v>
      </c>
    </row>
    <row r="10134" spans="31:38" x14ac:dyDescent="0.25">
      <c r="AE10134" s="3" t="str">
        <f t="shared" si="236"/>
        <v>RAG_540_331_1_202526</v>
      </c>
      <c r="AF10134" s="3">
        <v>202526</v>
      </c>
      <c r="AG10134" s="3" t="s">
        <v>384</v>
      </c>
      <c r="AH10134" s="3">
        <v>540</v>
      </c>
      <c r="AI10134" s="3">
        <v>331</v>
      </c>
      <c r="AJ10134" s="3" t="s">
        <v>3844</v>
      </c>
      <c r="AK10134" s="3">
        <v>1</v>
      </c>
      <c r="AL10134" s="3">
        <v>-6638.38</v>
      </c>
    </row>
    <row r="10135" spans="31:38" x14ac:dyDescent="0.25">
      <c r="AE10135" s="3" t="str">
        <f t="shared" si="236"/>
        <v>RAG_512_331_1_202526</v>
      </c>
      <c r="AF10135" s="3">
        <v>202526</v>
      </c>
      <c r="AG10135" s="3" t="s">
        <v>384</v>
      </c>
      <c r="AH10135" s="3">
        <v>512</v>
      </c>
      <c r="AI10135" s="3">
        <v>331</v>
      </c>
      <c r="AJ10135" s="3" t="s">
        <v>3844</v>
      </c>
      <c r="AK10135" s="3">
        <v>1</v>
      </c>
      <c r="AL10135" s="3">
        <v>0</v>
      </c>
    </row>
    <row r="10136" spans="31:38" x14ac:dyDescent="0.25">
      <c r="AE10136" s="3" t="str">
        <f t="shared" si="236"/>
        <v>RAG_516_331_1_202526</v>
      </c>
      <c r="AF10136" s="3">
        <v>202526</v>
      </c>
      <c r="AG10136" s="3" t="s">
        <v>384</v>
      </c>
      <c r="AH10136" s="3">
        <v>516</v>
      </c>
      <c r="AI10136" s="3">
        <v>331</v>
      </c>
      <c r="AJ10136" s="3" t="s">
        <v>3844</v>
      </c>
      <c r="AK10136" s="3">
        <v>1</v>
      </c>
      <c r="AL10136" s="3">
        <v>0</v>
      </c>
    </row>
    <row r="10137" spans="31:38" x14ac:dyDescent="0.25">
      <c r="AE10137" s="3" t="str">
        <f t="shared" si="236"/>
        <v>RAG_520_331_1_202526</v>
      </c>
      <c r="AF10137" s="3">
        <v>202526</v>
      </c>
      <c r="AG10137" s="3" t="s">
        <v>384</v>
      </c>
      <c r="AH10137" s="3">
        <v>520</v>
      </c>
      <c r="AI10137" s="3">
        <v>331</v>
      </c>
      <c r="AJ10137" s="3" t="s">
        <v>3844</v>
      </c>
      <c r="AK10137" s="3">
        <v>1</v>
      </c>
      <c r="AL10137" s="3">
        <v>0</v>
      </c>
    </row>
    <row r="10138" spans="31:38" x14ac:dyDescent="0.25">
      <c r="AE10138" s="3" t="str">
        <f t="shared" si="236"/>
        <v>RAG_522_331_1_202526</v>
      </c>
      <c r="AF10138" s="3">
        <v>202526</v>
      </c>
      <c r="AG10138" s="3" t="s">
        <v>384</v>
      </c>
      <c r="AH10138" s="3">
        <v>522</v>
      </c>
      <c r="AI10138" s="3">
        <v>331</v>
      </c>
      <c r="AJ10138" s="3" t="s">
        <v>3844</v>
      </c>
      <c r="AK10138" s="3">
        <v>1</v>
      </c>
      <c r="AL10138" s="3">
        <v>-7931</v>
      </c>
    </row>
    <row r="10139" spans="31:38" x14ac:dyDescent="0.25">
      <c r="AE10139" s="3" t="str">
        <f t="shared" si="236"/>
        <v>RAG_524_331_1_202526</v>
      </c>
      <c r="AF10139" s="3">
        <v>202526</v>
      </c>
      <c r="AG10139" s="3" t="s">
        <v>384</v>
      </c>
      <c r="AH10139" s="3">
        <v>524</v>
      </c>
      <c r="AI10139" s="3">
        <v>331</v>
      </c>
      <c r="AJ10139" s="3" t="s">
        <v>3844</v>
      </c>
      <c r="AK10139" s="3">
        <v>1</v>
      </c>
      <c r="AL10139" s="3">
        <v>-1282.44</v>
      </c>
    </row>
    <row r="10140" spans="31:38" x14ac:dyDescent="0.25">
      <c r="AE10140" s="3" t="str">
        <f t="shared" si="236"/>
        <v>RAG_536_331_1_202526</v>
      </c>
      <c r="AF10140" s="3">
        <v>202526</v>
      </c>
      <c r="AG10140" s="3" t="s">
        <v>384</v>
      </c>
      <c r="AH10140" s="3">
        <v>536</v>
      </c>
      <c r="AI10140" s="3">
        <v>331</v>
      </c>
      <c r="AJ10140" s="3" t="s">
        <v>3844</v>
      </c>
      <c r="AK10140" s="3">
        <v>1</v>
      </c>
      <c r="AL10140" s="3">
        <v>-109.77</v>
      </c>
    </row>
    <row r="10141" spans="31:38" x14ac:dyDescent="0.25">
      <c r="AE10141" s="3" t="str">
        <f t="shared" si="236"/>
        <v>RAG_514_331_1_202526</v>
      </c>
      <c r="AF10141" s="3">
        <v>202526</v>
      </c>
      <c r="AG10141" s="3" t="s">
        <v>384</v>
      </c>
      <c r="AH10141" s="3">
        <v>514</v>
      </c>
      <c r="AI10141" s="3">
        <v>331</v>
      </c>
      <c r="AJ10141" s="3" t="s">
        <v>3844</v>
      </c>
      <c r="AK10141" s="3">
        <v>1</v>
      </c>
      <c r="AL10141" s="3">
        <v>0</v>
      </c>
    </row>
    <row r="10142" spans="31:38" x14ac:dyDescent="0.25">
      <c r="AE10142" s="3" t="str">
        <f t="shared" si="236"/>
        <v>RAG_538_331_1_202526</v>
      </c>
      <c r="AF10142" s="3">
        <v>202526</v>
      </c>
      <c r="AG10142" s="3" t="s">
        <v>384</v>
      </c>
      <c r="AH10142" s="3">
        <v>538</v>
      </c>
      <c r="AI10142" s="3">
        <v>331</v>
      </c>
      <c r="AJ10142" s="3" t="s">
        <v>3844</v>
      </c>
      <c r="AK10142" s="3">
        <v>1</v>
      </c>
      <c r="AL10142" s="3">
        <v>0</v>
      </c>
    </row>
    <row r="10143" spans="31:38" x14ac:dyDescent="0.25">
      <c r="AE10143" s="3" t="str">
        <f t="shared" si="236"/>
        <v>RAG_526_331_1_202526</v>
      </c>
      <c r="AF10143" s="3">
        <v>202526</v>
      </c>
      <c r="AG10143" s="3" t="s">
        <v>384</v>
      </c>
      <c r="AH10143" s="3">
        <v>526</v>
      </c>
      <c r="AI10143" s="3">
        <v>331</v>
      </c>
      <c r="AJ10143" s="3" t="s">
        <v>3844</v>
      </c>
      <c r="AK10143" s="3">
        <v>1</v>
      </c>
      <c r="AL10143" s="3">
        <v>0</v>
      </c>
    </row>
    <row r="10144" spans="31:38" x14ac:dyDescent="0.25">
      <c r="AE10144" s="3" t="str">
        <f t="shared" si="236"/>
        <v>RAG_534_331_1_202526</v>
      </c>
      <c r="AF10144" s="3">
        <v>202526</v>
      </c>
      <c r="AG10144" s="3" t="s">
        <v>384</v>
      </c>
      <c r="AH10144" s="3">
        <v>534</v>
      </c>
      <c r="AI10144" s="3">
        <v>331</v>
      </c>
      <c r="AJ10144" s="3" t="s">
        <v>3844</v>
      </c>
      <c r="AK10144" s="3">
        <v>1</v>
      </c>
      <c r="AL10144" s="3">
        <v>-4980</v>
      </c>
    </row>
    <row r="10145" spans="31:38" x14ac:dyDescent="0.25">
      <c r="AE10145" s="3" t="str">
        <f t="shared" si="236"/>
        <v>RAG_532_331_1_202526</v>
      </c>
      <c r="AF10145" s="3">
        <v>202526</v>
      </c>
      <c r="AG10145" s="3" t="s">
        <v>384</v>
      </c>
      <c r="AH10145" s="3">
        <v>532</v>
      </c>
      <c r="AI10145" s="3">
        <v>331</v>
      </c>
      <c r="AJ10145" s="3" t="s">
        <v>3844</v>
      </c>
      <c r="AK10145" s="3">
        <v>1</v>
      </c>
      <c r="AL10145" s="3">
        <v>0</v>
      </c>
    </row>
    <row r="10146" spans="31:38" x14ac:dyDescent="0.25">
      <c r="AE10146" s="3" t="str">
        <f t="shared" si="236"/>
        <v>RAG_530_331_1_202526</v>
      </c>
      <c r="AF10146" s="3">
        <v>202526</v>
      </c>
      <c r="AG10146" s="3" t="s">
        <v>384</v>
      </c>
      <c r="AH10146" s="3">
        <v>530</v>
      </c>
      <c r="AI10146" s="3">
        <v>331</v>
      </c>
      <c r="AJ10146" s="3" t="s">
        <v>3844</v>
      </c>
      <c r="AK10146" s="3">
        <v>1</v>
      </c>
      <c r="AL10146" s="3">
        <v>0</v>
      </c>
    </row>
    <row r="10147" spans="31:38" x14ac:dyDescent="0.25">
      <c r="AE10147" s="3" t="str">
        <f t="shared" si="236"/>
        <v>RAG_528_331_1_202526</v>
      </c>
      <c r="AF10147" s="3">
        <v>202526</v>
      </c>
      <c r="AG10147" s="3" t="s">
        <v>384</v>
      </c>
      <c r="AH10147" s="3">
        <v>528</v>
      </c>
      <c r="AI10147" s="3">
        <v>331</v>
      </c>
      <c r="AJ10147" s="3" t="s">
        <v>3844</v>
      </c>
      <c r="AK10147" s="3">
        <v>1</v>
      </c>
      <c r="AL10147" s="3">
        <v>-1422</v>
      </c>
    </row>
    <row r="10148" spans="31:38" x14ac:dyDescent="0.25">
      <c r="AE10148" s="3" t="str">
        <f t="shared" si="236"/>
        <v>RAG_566_337_1_202425</v>
      </c>
      <c r="AF10148" s="3">
        <v>202425</v>
      </c>
      <c r="AG10148" s="3" t="s">
        <v>384</v>
      </c>
      <c r="AH10148" s="3">
        <v>566</v>
      </c>
      <c r="AI10148" s="3">
        <v>337</v>
      </c>
      <c r="AJ10148" s="3" t="s">
        <v>3976</v>
      </c>
      <c r="AK10148" s="3">
        <v>1</v>
      </c>
      <c r="AL10148" s="3">
        <v>0</v>
      </c>
    </row>
    <row r="10149" spans="31:38" x14ac:dyDescent="0.25">
      <c r="AE10149" s="3" t="str">
        <f t="shared" si="236"/>
        <v>RAG_546_337_1_202425</v>
      </c>
      <c r="AF10149" s="3">
        <v>202425</v>
      </c>
      <c r="AG10149" s="3" t="s">
        <v>384</v>
      </c>
      <c r="AH10149" s="3">
        <v>546</v>
      </c>
      <c r="AI10149" s="3">
        <v>337</v>
      </c>
      <c r="AJ10149" s="3" t="s">
        <v>3976</v>
      </c>
      <c r="AK10149" s="3">
        <v>1</v>
      </c>
      <c r="AL10149" s="3">
        <v>-5719.3010000000004</v>
      </c>
    </row>
    <row r="10150" spans="31:38" x14ac:dyDescent="0.25">
      <c r="AE10150" s="3" t="str">
        <f t="shared" si="236"/>
        <v>RAG_548_337_1_202425</v>
      </c>
      <c r="AF10150" s="3">
        <v>202425</v>
      </c>
      <c r="AG10150" s="3" t="s">
        <v>384</v>
      </c>
      <c r="AH10150" s="3">
        <v>548</v>
      </c>
      <c r="AI10150" s="3">
        <v>337</v>
      </c>
      <c r="AJ10150" s="3" t="s">
        <v>3976</v>
      </c>
      <c r="AK10150" s="3">
        <v>1</v>
      </c>
      <c r="AL10150" s="3">
        <v>-1919.3530000000001</v>
      </c>
    </row>
    <row r="10151" spans="31:38" x14ac:dyDescent="0.25">
      <c r="AE10151" s="3" t="str">
        <f t="shared" si="236"/>
        <v>RAG_550_337_1_202425</v>
      </c>
      <c r="AF10151" s="3">
        <v>202425</v>
      </c>
      <c r="AG10151" s="3" t="s">
        <v>384</v>
      </c>
      <c r="AH10151" s="3">
        <v>550</v>
      </c>
      <c r="AI10151" s="3">
        <v>337</v>
      </c>
      <c r="AJ10151" s="3" t="s">
        <v>3976</v>
      </c>
      <c r="AK10151" s="3">
        <v>1</v>
      </c>
      <c r="AL10151" s="3">
        <v>-10753.398999999999</v>
      </c>
    </row>
    <row r="10152" spans="31:38" x14ac:dyDescent="0.25">
      <c r="AE10152" s="3" t="str">
        <f t="shared" si="236"/>
        <v>RAG_552_337_1_202425</v>
      </c>
      <c r="AF10152" s="3">
        <v>202425</v>
      </c>
      <c r="AG10152" s="3" t="s">
        <v>384</v>
      </c>
      <c r="AH10152" s="3">
        <v>552</v>
      </c>
      <c r="AI10152" s="3">
        <v>337</v>
      </c>
      <c r="AJ10152" s="3" t="s">
        <v>3976</v>
      </c>
      <c r="AK10152" s="3">
        <v>1</v>
      </c>
      <c r="AL10152" s="3">
        <v>-21706.43</v>
      </c>
    </row>
    <row r="10153" spans="31:38" x14ac:dyDescent="0.25">
      <c r="AE10153" s="3" t="str">
        <f t="shared" si="236"/>
        <v>RAG_562_337_1_202425</v>
      </c>
      <c r="AF10153" s="3">
        <v>202425</v>
      </c>
      <c r="AG10153" s="3" t="s">
        <v>384</v>
      </c>
      <c r="AH10153" s="3">
        <v>562</v>
      </c>
      <c r="AI10153" s="3">
        <v>337</v>
      </c>
      <c r="AJ10153" s="3" t="s">
        <v>3976</v>
      </c>
      <c r="AK10153" s="3">
        <v>1</v>
      </c>
      <c r="AL10153" s="3">
        <v>0</v>
      </c>
    </row>
    <row r="10154" spans="31:38" x14ac:dyDescent="0.25">
      <c r="AE10154" s="3" t="str">
        <f t="shared" si="236"/>
        <v>RAG_564_337_1_202425</v>
      </c>
      <c r="AF10154" s="3">
        <v>202425</v>
      </c>
      <c r="AG10154" s="3" t="s">
        <v>384</v>
      </c>
      <c r="AH10154" s="3">
        <v>564</v>
      </c>
      <c r="AI10154" s="3">
        <v>337</v>
      </c>
      <c r="AJ10154" s="3" t="s">
        <v>3976</v>
      </c>
      <c r="AK10154" s="3">
        <v>1</v>
      </c>
      <c r="AL10154" s="3">
        <v>0</v>
      </c>
    </row>
    <row r="10155" spans="31:38" x14ac:dyDescent="0.25">
      <c r="AE10155" s="3" t="str">
        <f t="shared" si="236"/>
        <v>RAG_568_337_1_202425</v>
      </c>
      <c r="AF10155" s="3">
        <v>202425</v>
      </c>
      <c r="AG10155" s="3" t="s">
        <v>384</v>
      </c>
      <c r="AH10155" s="3">
        <v>568</v>
      </c>
      <c r="AI10155" s="3">
        <v>337</v>
      </c>
      <c r="AJ10155" s="3" t="s">
        <v>3976</v>
      </c>
      <c r="AK10155" s="3">
        <v>1</v>
      </c>
      <c r="AL10155" s="3">
        <v>0</v>
      </c>
    </row>
    <row r="10156" spans="31:38" x14ac:dyDescent="0.25">
      <c r="AE10156" s="3" t="str">
        <f t="shared" si="236"/>
        <v>RAG_572_337_1_202425</v>
      </c>
      <c r="AF10156" s="3">
        <v>202425</v>
      </c>
      <c r="AG10156" s="3" t="s">
        <v>384</v>
      </c>
      <c r="AH10156" s="3">
        <v>572</v>
      </c>
      <c r="AI10156" s="3">
        <v>337</v>
      </c>
      <c r="AJ10156" s="3" t="s">
        <v>3976</v>
      </c>
      <c r="AK10156" s="3">
        <v>1</v>
      </c>
      <c r="AL10156" s="3">
        <v>0</v>
      </c>
    </row>
    <row r="10157" spans="31:38" x14ac:dyDescent="0.25">
      <c r="AE10157" s="3" t="str">
        <f t="shared" si="236"/>
        <v>RAG_574_337_1_202425</v>
      </c>
      <c r="AF10157" s="3">
        <v>202425</v>
      </c>
      <c r="AG10157" s="3" t="s">
        <v>384</v>
      </c>
      <c r="AH10157" s="3">
        <v>574</v>
      </c>
      <c r="AI10157" s="3">
        <v>337</v>
      </c>
      <c r="AJ10157" s="3" t="s">
        <v>3976</v>
      </c>
      <c r="AK10157" s="3">
        <v>1</v>
      </c>
      <c r="AL10157" s="3">
        <v>0</v>
      </c>
    </row>
    <row r="10158" spans="31:38" x14ac:dyDescent="0.25">
      <c r="AE10158" s="3" t="str">
        <f t="shared" si="236"/>
        <v>RAG_576_337_1_202425</v>
      </c>
      <c r="AF10158" s="3">
        <v>202425</v>
      </c>
      <c r="AG10158" s="3" t="s">
        <v>384</v>
      </c>
      <c r="AH10158" s="3">
        <v>576</v>
      </c>
      <c r="AI10158" s="3">
        <v>337</v>
      </c>
      <c r="AJ10158" s="3" t="s">
        <v>3976</v>
      </c>
      <c r="AK10158" s="3">
        <v>1</v>
      </c>
      <c r="AL10158" s="3">
        <v>0</v>
      </c>
    </row>
    <row r="10159" spans="31:38" x14ac:dyDescent="0.25">
      <c r="AE10159" s="3" t="str">
        <f t="shared" si="236"/>
        <v>RAG_582_337_1_202425</v>
      </c>
      <c r="AF10159" s="3">
        <v>202425</v>
      </c>
      <c r="AG10159" s="3" t="s">
        <v>384</v>
      </c>
      <c r="AH10159" s="3">
        <v>582</v>
      </c>
      <c r="AI10159" s="3">
        <v>337</v>
      </c>
      <c r="AJ10159" s="3" t="s">
        <v>3976</v>
      </c>
      <c r="AK10159" s="3">
        <v>1</v>
      </c>
      <c r="AL10159" s="3">
        <v>0</v>
      </c>
    </row>
    <row r="10160" spans="31:38" x14ac:dyDescent="0.25">
      <c r="AE10160" s="3" t="str">
        <f t="shared" si="236"/>
        <v>RAG_545_337_1_202425</v>
      </c>
      <c r="AF10160" s="3">
        <v>202425</v>
      </c>
      <c r="AG10160" s="3" t="s">
        <v>384</v>
      </c>
      <c r="AH10160" s="3">
        <v>545</v>
      </c>
      <c r="AI10160" s="3">
        <v>337</v>
      </c>
      <c r="AJ10160" s="3" t="s">
        <v>3976</v>
      </c>
      <c r="AK10160" s="3">
        <v>1</v>
      </c>
      <c r="AL10160" s="3">
        <v>-4613.8899999999994</v>
      </c>
    </row>
    <row r="10161" spans="31:38" x14ac:dyDescent="0.25">
      <c r="AE10161" s="3" t="str">
        <f t="shared" si="236"/>
        <v>RAG_586_337_1_202425</v>
      </c>
      <c r="AF10161" s="3">
        <v>202425</v>
      </c>
      <c r="AG10161" s="3" t="s">
        <v>384</v>
      </c>
      <c r="AH10161" s="3">
        <v>586</v>
      </c>
      <c r="AI10161" s="3">
        <v>337</v>
      </c>
      <c r="AJ10161" s="3" t="s">
        <v>3976</v>
      </c>
      <c r="AK10161" s="3">
        <v>1</v>
      </c>
      <c r="AL10161" s="3">
        <v>0</v>
      </c>
    </row>
    <row r="10162" spans="31:38" x14ac:dyDescent="0.25">
      <c r="AE10162" s="3" t="str">
        <f t="shared" si="236"/>
        <v>RAG_540_337_1_202425</v>
      </c>
      <c r="AF10162" s="3">
        <v>202425</v>
      </c>
      <c r="AG10162" s="3" t="s">
        <v>384</v>
      </c>
      <c r="AH10162" s="3">
        <v>540</v>
      </c>
      <c r="AI10162" s="3">
        <v>337</v>
      </c>
      <c r="AJ10162" s="3" t="s">
        <v>3976</v>
      </c>
      <c r="AK10162" s="3">
        <v>1</v>
      </c>
      <c r="AL10162" s="3">
        <v>-14693.58</v>
      </c>
    </row>
    <row r="10163" spans="31:38" x14ac:dyDescent="0.25">
      <c r="AE10163" s="3" t="str">
        <f t="shared" si="236"/>
        <v>RAG_584_337_1_202425</v>
      </c>
      <c r="AF10163" s="3">
        <v>202425</v>
      </c>
      <c r="AG10163" s="3" t="s">
        <v>384</v>
      </c>
      <c r="AH10163" s="3">
        <v>584</v>
      </c>
      <c r="AI10163" s="3">
        <v>337</v>
      </c>
      <c r="AJ10163" s="3" t="s">
        <v>3976</v>
      </c>
      <c r="AK10163" s="3">
        <v>1</v>
      </c>
      <c r="AL10163" s="3">
        <v>0</v>
      </c>
    </row>
    <row r="10164" spans="31:38" x14ac:dyDescent="0.25">
      <c r="AE10164" s="3" t="str">
        <f t="shared" si="236"/>
        <v>RAG_522_337_1_202425</v>
      </c>
      <c r="AF10164" s="3">
        <v>202425</v>
      </c>
      <c r="AG10164" s="3" t="s">
        <v>384</v>
      </c>
      <c r="AH10164" s="3">
        <v>522</v>
      </c>
      <c r="AI10164" s="3">
        <v>337</v>
      </c>
      <c r="AJ10164" s="3" t="s">
        <v>3976</v>
      </c>
      <c r="AK10164" s="3">
        <v>1</v>
      </c>
      <c r="AL10164" s="3">
        <v>-1904.953</v>
      </c>
    </row>
    <row r="10165" spans="31:38" x14ac:dyDescent="0.25">
      <c r="AE10165" s="3" t="str">
        <f t="shared" si="236"/>
        <v>RAG_544_337_1_202425</v>
      </c>
      <c r="AF10165" s="3">
        <v>202425</v>
      </c>
      <c r="AG10165" s="3" t="s">
        <v>384</v>
      </c>
      <c r="AH10165" s="3">
        <v>544</v>
      </c>
      <c r="AI10165" s="3">
        <v>337</v>
      </c>
      <c r="AJ10165" s="3" t="s">
        <v>3976</v>
      </c>
      <c r="AK10165" s="3">
        <v>1</v>
      </c>
      <c r="AL10165" s="3">
        <v>-8150.2830000000004</v>
      </c>
    </row>
    <row r="10166" spans="31:38" x14ac:dyDescent="0.25">
      <c r="AE10166" s="3" t="str">
        <f t="shared" si="236"/>
        <v>RAG_512_337_1_202425</v>
      </c>
      <c r="AF10166" s="3">
        <v>202425</v>
      </c>
      <c r="AG10166" s="3" t="s">
        <v>384</v>
      </c>
      <c r="AH10166" s="3">
        <v>512</v>
      </c>
      <c r="AI10166" s="3">
        <v>337</v>
      </c>
      <c r="AJ10166" s="3" t="s">
        <v>3976</v>
      </c>
      <c r="AK10166" s="3">
        <v>1</v>
      </c>
      <c r="AL10166" s="3">
        <v>-2521</v>
      </c>
    </row>
    <row r="10167" spans="31:38" x14ac:dyDescent="0.25">
      <c r="AE10167" s="3" t="str">
        <f t="shared" si="236"/>
        <v>RAG_516_337_1_202425</v>
      </c>
      <c r="AF10167" s="3">
        <v>202425</v>
      </c>
      <c r="AG10167" s="3" t="s">
        <v>384</v>
      </c>
      <c r="AH10167" s="3">
        <v>516</v>
      </c>
      <c r="AI10167" s="3">
        <v>337</v>
      </c>
      <c r="AJ10167" s="3" t="s">
        <v>3976</v>
      </c>
      <c r="AK10167" s="3">
        <v>1</v>
      </c>
      <c r="AL10167" s="3">
        <v>-3716</v>
      </c>
    </row>
    <row r="10168" spans="31:38" x14ac:dyDescent="0.25">
      <c r="AE10168" s="3" t="str">
        <f t="shared" si="236"/>
        <v>RAG_520_337_1_202425</v>
      </c>
      <c r="AF10168" s="3">
        <v>202425</v>
      </c>
      <c r="AG10168" s="3" t="s">
        <v>384</v>
      </c>
      <c r="AH10168" s="3">
        <v>520</v>
      </c>
      <c r="AI10168" s="3">
        <v>337</v>
      </c>
      <c r="AJ10168" s="3" t="s">
        <v>3976</v>
      </c>
      <c r="AK10168" s="3">
        <v>1</v>
      </c>
      <c r="AL10168" s="3">
        <v>-4545.24</v>
      </c>
    </row>
    <row r="10169" spans="31:38" x14ac:dyDescent="0.25">
      <c r="AE10169" s="3" t="str">
        <f t="shared" si="236"/>
        <v>RAG_514_337_1_202425</v>
      </c>
      <c r="AF10169" s="3">
        <v>202425</v>
      </c>
      <c r="AG10169" s="3" t="s">
        <v>384</v>
      </c>
      <c r="AH10169" s="3">
        <v>514</v>
      </c>
      <c r="AI10169" s="3">
        <v>337</v>
      </c>
      <c r="AJ10169" s="3" t="s">
        <v>3976</v>
      </c>
      <c r="AK10169" s="3">
        <v>1</v>
      </c>
      <c r="AL10169" s="3">
        <v>-5328.32</v>
      </c>
    </row>
    <row r="10170" spans="31:38" x14ac:dyDescent="0.25">
      <c r="AE10170" s="3" t="str">
        <f t="shared" si="236"/>
        <v>RAG_524_337_1_202425</v>
      </c>
      <c r="AF10170" s="3">
        <v>202425</v>
      </c>
      <c r="AG10170" s="3" t="s">
        <v>384</v>
      </c>
      <c r="AH10170" s="3">
        <v>524</v>
      </c>
      <c r="AI10170" s="3">
        <v>337</v>
      </c>
      <c r="AJ10170" s="3" t="s">
        <v>3976</v>
      </c>
      <c r="AK10170" s="3">
        <v>1</v>
      </c>
      <c r="AL10170" s="3">
        <v>-691.02</v>
      </c>
    </row>
    <row r="10171" spans="31:38" x14ac:dyDescent="0.25">
      <c r="AE10171" s="3" t="str">
        <f t="shared" si="236"/>
        <v>RAG_526_337_1_202425</v>
      </c>
      <c r="AF10171" s="3">
        <v>202425</v>
      </c>
      <c r="AG10171" s="3" t="s">
        <v>384</v>
      </c>
      <c r="AH10171" s="3">
        <v>526</v>
      </c>
      <c r="AI10171" s="3">
        <v>337</v>
      </c>
      <c r="AJ10171" s="3" t="s">
        <v>3976</v>
      </c>
      <c r="AK10171" s="3">
        <v>1</v>
      </c>
      <c r="AL10171" s="3">
        <v>-2488.06</v>
      </c>
    </row>
    <row r="10172" spans="31:38" x14ac:dyDescent="0.25">
      <c r="AE10172" s="3" t="str">
        <f t="shared" si="236"/>
        <v>RAG_528_337_1_202425</v>
      </c>
      <c r="AF10172" s="3">
        <v>202425</v>
      </c>
      <c r="AG10172" s="3" t="s">
        <v>384</v>
      </c>
      <c r="AH10172" s="3">
        <v>528</v>
      </c>
      <c r="AI10172" s="3">
        <v>337</v>
      </c>
      <c r="AJ10172" s="3" t="s">
        <v>3976</v>
      </c>
      <c r="AK10172" s="3">
        <v>1</v>
      </c>
      <c r="AL10172" s="3">
        <v>-3394</v>
      </c>
    </row>
    <row r="10173" spans="31:38" x14ac:dyDescent="0.25">
      <c r="AE10173" s="3" t="str">
        <f t="shared" si="236"/>
        <v>RAG_530_337_1_202425</v>
      </c>
      <c r="AF10173" s="3">
        <v>202425</v>
      </c>
      <c r="AG10173" s="3" t="s">
        <v>384</v>
      </c>
      <c r="AH10173" s="3">
        <v>530</v>
      </c>
      <c r="AI10173" s="3">
        <v>337</v>
      </c>
      <c r="AJ10173" s="3" t="s">
        <v>3976</v>
      </c>
      <c r="AK10173" s="3">
        <v>1</v>
      </c>
      <c r="AL10173" s="3">
        <v>-8375.69</v>
      </c>
    </row>
    <row r="10174" spans="31:38" x14ac:dyDescent="0.25">
      <c r="AE10174" s="3" t="str">
        <f t="shared" si="236"/>
        <v>RAG_532_337_1_202425</v>
      </c>
      <c r="AF10174" s="3">
        <v>202425</v>
      </c>
      <c r="AG10174" s="3" t="s">
        <v>384</v>
      </c>
      <c r="AH10174" s="3">
        <v>532</v>
      </c>
      <c r="AI10174" s="3">
        <v>337</v>
      </c>
      <c r="AJ10174" s="3" t="s">
        <v>3976</v>
      </c>
      <c r="AK10174" s="3">
        <v>1</v>
      </c>
      <c r="AL10174" s="3">
        <v>-7431.5</v>
      </c>
    </row>
    <row r="10175" spans="31:38" x14ac:dyDescent="0.25">
      <c r="AE10175" s="3" t="str">
        <f t="shared" si="236"/>
        <v>RAG_534_337_1_202425</v>
      </c>
      <c r="AF10175" s="3">
        <v>202425</v>
      </c>
      <c r="AG10175" s="3" t="s">
        <v>384</v>
      </c>
      <c r="AH10175" s="3">
        <v>534</v>
      </c>
      <c r="AI10175" s="3">
        <v>337</v>
      </c>
      <c r="AJ10175" s="3" t="s">
        <v>3976</v>
      </c>
      <c r="AK10175" s="3">
        <v>1</v>
      </c>
      <c r="AL10175" s="3">
        <v>-8596.1640000000007</v>
      </c>
    </row>
    <row r="10176" spans="31:38" x14ac:dyDescent="0.25">
      <c r="AE10176" s="3" t="str">
        <f t="shared" si="236"/>
        <v>RAG_536_337_1_202425</v>
      </c>
      <c r="AF10176" s="3">
        <v>202425</v>
      </c>
      <c r="AG10176" s="3" t="s">
        <v>384</v>
      </c>
      <c r="AH10176" s="3">
        <v>536</v>
      </c>
      <c r="AI10176" s="3">
        <v>337</v>
      </c>
      <c r="AJ10176" s="3" t="s">
        <v>3976</v>
      </c>
      <c r="AK10176" s="3">
        <v>1</v>
      </c>
      <c r="AL10176" s="3">
        <v>-6720.2169999999996</v>
      </c>
    </row>
    <row r="10177" spans="31:38" x14ac:dyDescent="0.25">
      <c r="AE10177" s="3" t="str">
        <f t="shared" si="236"/>
        <v>RAG_538_337_1_202425</v>
      </c>
      <c r="AF10177" s="3">
        <v>202425</v>
      </c>
      <c r="AG10177" s="3" t="s">
        <v>384</v>
      </c>
      <c r="AH10177" s="3">
        <v>538</v>
      </c>
      <c r="AI10177" s="3">
        <v>337</v>
      </c>
      <c r="AJ10177" s="3" t="s">
        <v>3976</v>
      </c>
      <c r="AK10177" s="3">
        <v>1</v>
      </c>
      <c r="AL10177" s="3">
        <v>-5717</v>
      </c>
    </row>
    <row r="10178" spans="31:38" x14ac:dyDescent="0.25">
      <c r="AE10178" s="3" t="str">
        <f t="shared" si="236"/>
        <v>RAG_542_337_1_202425</v>
      </c>
      <c r="AF10178" s="3">
        <v>202425</v>
      </c>
      <c r="AG10178" s="3" t="s">
        <v>384</v>
      </c>
      <c r="AH10178" s="3">
        <v>542</v>
      </c>
      <c r="AI10178" s="3">
        <v>337</v>
      </c>
      <c r="AJ10178" s="3" t="s">
        <v>3976</v>
      </c>
      <c r="AK10178" s="3">
        <v>1</v>
      </c>
      <c r="AL10178" s="3">
        <v>-1537.8000000000002</v>
      </c>
    </row>
    <row r="10179" spans="31:38" x14ac:dyDescent="0.25">
      <c r="AE10179" s="3" t="str">
        <f t="shared" si="236"/>
        <v>RAG_518_337_1_202425</v>
      </c>
      <c r="AF10179" s="3">
        <v>202425</v>
      </c>
      <c r="AG10179" s="3" t="s">
        <v>384</v>
      </c>
      <c r="AH10179" s="3">
        <v>518</v>
      </c>
      <c r="AI10179" s="3">
        <v>337</v>
      </c>
      <c r="AJ10179" s="3" t="s">
        <v>3976</v>
      </c>
      <c r="AK10179" s="3">
        <v>1</v>
      </c>
      <c r="AL10179" s="3">
        <v>-4717.915</v>
      </c>
    </row>
    <row r="10180" spans="31:38" x14ac:dyDescent="0.25">
      <c r="AE10180" s="3" t="str">
        <f t="shared" ref="AE10180:AE10243" si="237">AG10180&amp;"_"&amp;AH10180&amp;"_"&amp;AI10180&amp;"_"&amp;AK10180&amp;"_"&amp;AF10180</f>
        <v>RAG_564_337_1_202526</v>
      </c>
      <c r="AF10180" s="3">
        <v>202526</v>
      </c>
      <c r="AG10180" s="3" t="s">
        <v>384</v>
      </c>
      <c r="AH10180" s="3">
        <v>564</v>
      </c>
      <c r="AI10180" s="3">
        <v>337</v>
      </c>
      <c r="AJ10180" s="3" t="s">
        <v>3976</v>
      </c>
      <c r="AK10180" s="3">
        <v>1</v>
      </c>
      <c r="AL10180" s="3">
        <v>0</v>
      </c>
    </row>
    <row r="10181" spans="31:38" x14ac:dyDescent="0.25">
      <c r="AE10181" s="3" t="str">
        <f t="shared" si="237"/>
        <v>RAG_540_337_1_202526</v>
      </c>
      <c r="AF10181" s="3">
        <v>202526</v>
      </c>
      <c r="AG10181" s="3" t="s">
        <v>384</v>
      </c>
      <c r="AH10181" s="3">
        <v>540</v>
      </c>
      <c r="AI10181" s="3">
        <v>337</v>
      </c>
      <c r="AJ10181" s="3" t="s">
        <v>3976</v>
      </c>
      <c r="AK10181" s="3">
        <v>1</v>
      </c>
      <c r="AL10181" s="3">
        <v>-15043.57</v>
      </c>
    </row>
    <row r="10182" spans="31:38" x14ac:dyDescent="0.25">
      <c r="AE10182" s="3" t="str">
        <f t="shared" si="237"/>
        <v>RAG_546_337_1_202526</v>
      </c>
      <c r="AF10182" s="3">
        <v>202526</v>
      </c>
      <c r="AG10182" s="3" t="s">
        <v>384</v>
      </c>
      <c r="AH10182" s="3">
        <v>546</v>
      </c>
      <c r="AI10182" s="3">
        <v>337</v>
      </c>
      <c r="AJ10182" s="3" t="s">
        <v>3976</v>
      </c>
      <c r="AK10182" s="3">
        <v>1</v>
      </c>
      <c r="AL10182" s="3">
        <v>-5986.2150000000001</v>
      </c>
    </row>
    <row r="10183" spans="31:38" x14ac:dyDescent="0.25">
      <c r="AE10183" s="3" t="str">
        <f t="shared" si="237"/>
        <v>RAG_548_337_1_202526</v>
      </c>
      <c r="AF10183" s="3">
        <v>202526</v>
      </c>
      <c r="AG10183" s="3" t="s">
        <v>384</v>
      </c>
      <c r="AH10183" s="3">
        <v>548</v>
      </c>
      <c r="AI10183" s="3">
        <v>337</v>
      </c>
      <c r="AJ10183" s="3" t="s">
        <v>3976</v>
      </c>
      <c r="AK10183" s="3">
        <v>1</v>
      </c>
      <c r="AL10183" s="3">
        <v>-2095.8220000000001</v>
      </c>
    </row>
    <row r="10184" spans="31:38" x14ac:dyDescent="0.25">
      <c r="AE10184" s="3" t="str">
        <f t="shared" si="237"/>
        <v>RAG_550_337_1_202526</v>
      </c>
      <c r="AF10184" s="3">
        <v>202526</v>
      </c>
      <c r="AG10184" s="3" t="s">
        <v>384</v>
      </c>
      <c r="AH10184" s="3">
        <v>550</v>
      </c>
      <c r="AI10184" s="3">
        <v>337</v>
      </c>
      <c r="AJ10184" s="3" t="s">
        <v>3976</v>
      </c>
      <c r="AK10184" s="3">
        <v>1</v>
      </c>
      <c r="AL10184" s="3">
        <v>-13277.861000000001</v>
      </c>
    </row>
    <row r="10185" spans="31:38" x14ac:dyDescent="0.25">
      <c r="AE10185" s="3" t="str">
        <f t="shared" si="237"/>
        <v>RAG_552_337_1_202526</v>
      </c>
      <c r="AF10185" s="3">
        <v>202526</v>
      </c>
      <c r="AG10185" s="3" t="s">
        <v>384</v>
      </c>
      <c r="AH10185" s="3">
        <v>552</v>
      </c>
      <c r="AI10185" s="3">
        <v>337</v>
      </c>
      <c r="AJ10185" s="3" t="s">
        <v>3976</v>
      </c>
      <c r="AK10185" s="3">
        <v>1</v>
      </c>
      <c r="AL10185" s="3">
        <v>-27416.34</v>
      </c>
    </row>
    <row r="10186" spans="31:38" x14ac:dyDescent="0.25">
      <c r="AE10186" s="3" t="str">
        <f t="shared" si="237"/>
        <v>RAG_562_337_1_202526</v>
      </c>
      <c r="AF10186" s="3">
        <v>202526</v>
      </c>
      <c r="AG10186" s="3" t="s">
        <v>384</v>
      </c>
      <c r="AH10186" s="3">
        <v>562</v>
      </c>
      <c r="AI10186" s="3">
        <v>337</v>
      </c>
      <c r="AJ10186" s="3" t="s">
        <v>3976</v>
      </c>
      <c r="AK10186" s="3">
        <v>1</v>
      </c>
      <c r="AL10186" s="3">
        <v>0</v>
      </c>
    </row>
    <row r="10187" spans="31:38" x14ac:dyDescent="0.25">
      <c r="AE10187" s="3" t="str">
        <f t="shared" si="237"/>
        <v>RAG_545_337_1_202526</v>
      </c>
      <c r="AF10187" s="3">
        <v>202526</v>
      </c>
      <c r="AG10187" s="3" t="s">
        <v>384</v>
      </c>
      <c r="AH10187" s="3">
        <v>545</v>
      </c>
      <c r="AI10187" s="3">
        <v>337</v>
      </c>
      <c r="AJ10187" s="3" t="s">
        <v>3976</v>
      </c>
      <c r="AK10187" s="3">
        <v>1</v>
      </c>
      <c r="AL10187" s="3">
        <v>-4613.8900000000003</v>
      </c>
    </row>
    <row r="10188" spans="31:38" x14ac:dyDescent="0.25">
      <c r="AE10188" s="3" t="str">
        <f t="shared" si="237"/>
        <v>RAG_566_337_1_202526</v>
      </c>
      <c r="AF10188" s="3">
        <v>202526</v>
      </c>
      <c r="AG10188" s="3" t="s">
        <v>384</v>
      </c>
      <c r="AH10188" s="3">
        <v>566</v>
      </c>
      <c r="AI10188" s="3">
        <v>337</v>
      </c>
      <c r="AJ10188" s="3" t="s">
        <v>3976</v>
      </c>
      <c r="AK10188" s="3">
        <v>1</v>
      </c>
      <c r="AL10188" s="3">
        <v>0</v>
      </c>
    </row>
    <row r="10189" spans="31:38" x14ac:dyDescent="0.25">
      <c r="AE10189" s="3" t="str">
        <f t="shared" si="237"/>
        <v>RAG_568_337_1_202526</v>
      </c>
      <c r="AF10189" s="3">
        <v>202526</v>
      </c>
      <c r="AG10189" s="3" t="s">
        <v>384</v>
      </c>
      <c r="AH10189" s="3">
        <v>568</v>
      </c>
      <c r="AI10189" s="3">
        <v>337</v>
      </c>
      <c r="AJ10189" s="3" t="s">
        <v>3976</v>
      </c>
      <c r="AK10189" s="3">
        <v>1</v>
      </c>
      <c r="AL10189" s="3">
        <v>0</v>
      </c>
    </row>
    <row r="10190" spans="31:38" x14ac:dyDescent="0.25">
      <c r="AE10190" s="3" t="str">
        <f t="shared" si="237"/>
        <v>RAG_572_337_1_202526</v>
      </c>
      <c r="AF10190" s="3">
        <v>202526</v>
      </c>
      <c r="AG10190" s="3" t="s">
        <v>384</v>
      </c>
      <c r="AH10190" s="3">
        <v>572</v>
      </c>
      <c r="AI10190" s="3">
        <v>337</v>
      </c>
      <c r="AJ10190" s="3" t="s">
        <v>3976</v>
      </c>
      <c r="AK10190" s="3">
        <v>1</v>
      </c>
      <c r="AL10190" s="3">
        <v>0</v>
      </c>
    </row>
    <row r="10191" spans="31:38" x14ac:dyDescent="0.25">
      <c r="AE10191" s="3" t="str">
        <f t="shared" si="237"/>
        <v>RAG_574_337_1_202526</v>
      </c>
      <c r="AF10191" s="3">
        <v>202526</v>
      </c>
      <c r="AG10191" s="3" t="s">
        <v>384</v>
      </c>
      <c r="AH10191" s="3">
        <v>574</v>
      </c>
      <c r="AI10191" s="3">
        <v>337</v>
      </c>
      <c r="AJ10191" s="3" t="s">
        <v>3976</v>
      </c>
      <c r="AK10191" s="3">
        <v>1</v>
      </c>
      <c r="AL10191" s="3">
        <v>0</v>
      </c>
    </row>
    <row r="10192" spans="31:38" x14ac:dyDescent="0.25">
      <c r="AE10192" s="3" t="str">
        <f t="shared" si="237"/>
        <v>RAG_576_337_1_202526</v>
      </c>
      <c r="AF10192" s="3">
        <v>202526</v>
      </c>
      <c r="AG10192" s="3" t="s">
        <v>384</v>
      </c>
      <c r="AH10192" s="3">
        <v>576</v>
      </c>
      <c r="AI10192" s="3">
        <v>337</v>
      </c>
      <c r="AJ10192" s="3" t="s">
        <v>3976</v>
      </c>
      <c r="AK10192" s="3">
        <v>1</v>
      </c>
      <c r="AL10192" s="3">
        <v>0</v>
      </c>
    </row>
    <row r="10193" spans="31:38" x14ac:dyDescent="0.25">
      <c r="AE10193" s="3" t="str">
        <f t="shared" si="237"/>
        <v>RAG_582_337_1_202526</v>
      </c>
      <c r="AF10193" s="3">
        <v>202526</v>
      </c>
      <c r="AG10193" s="3" t="s">
        <v>384</v>
      </c>
      <c r="AH10193" s="3">
        <v>582</v>
      </c>
      <c r="AI10193" s="3">
        <v>337</v>
      </c>
      <c r="AJ10193" s="3" t="s">
        <v>3976</v>
      </c>
      <c r="AK10193" s="3">
        <v>1</v>
      </c>
      <c r="AL10193" s="3">
        <v>0</v>
      </c>
    </row>
    <row r="10194" spans="31:38" x14ac:dyDescent="0.25">
      <c r="AE10194" s="3" t="str">
        <f t="shared" si="237"/>
        <v>RAG_586_337_1_202526</v>
      </c>
      <c r="AF10194" s="3">
        <v>202526</v>
      </c>
      <c r="AG10194" s="3" t="s">
        <v>384</v>
      </c>
      <c r="AH10194" s="3">
        <v>586</v>
      </c>
      <c r="AI10194" s="3">
        <v>337</v>
      </c>
      <c r="AJ10194" s="3" t="s">
        <v>3976</v>
      </c>
      <c r="AK10194" s="3">
        <v>1</v>
      </c>
      <c r="AL10194" s="3">
        <v>0</v>
      </c>
    </row>
    <row r="10195" spans="31:38" x14ac:dyDescent="0.25">
      <c r="AE10195" s="3" t="str">
        <f t="shared" si="237"/>
        <v>RAG_584_337_1_202526</v>
      </c>
      <c r="AF10195" s="3">
        <v>202526</v>
      </c>
      <c r="AG10195" s="3" t="s">
        <v>384</v>
      </c>
      <c r="AH10195" s="3">
        <v>584</v>
      </c>
      <c r="AI10195" s="3">
        <v>337</v>
      </c>
      <c r="AJ10195" s="3" t="s">
        <v>3976</v>
      </c>
      <c r="AK10195" s="3">
        <v>1</v>
      </c>
      <c r="AL10195" s="3">
        <v>0</v>
      </c>
    </row>
    <row r="10196" spans="31:38" x14ac:dyDescent="0.25">
      <c r="AE10196" s="3" t="str">
        <f t="shared" si="237"/>
        <v>RAG_514_337_1_202526</v>
      </c>
      <c r="AF10196" s="3">
        <v>202526</v>
      </c>
      <c r="AG10196" s="3" t="s">
        <v>384</v>
      </c>
      <c r="AH10196" s="3">
        <v>514</v>
      </c>
      <c r="AI10196" s="3">
        <v>337</v>
      </c>
      <c r="AJ10196" s="3" t="s">
        <v>3976</v>
      </c>
      <c r="AK10196" s="3">
        <v>1</v>
      </c>
      <c r="AL10196" s="3">
        <v>-5712.14</v>
      </c>
    </row>
    <row r="10197" spans="31:38" x14ac:dyDescent="0.25">
      <c r="AE10197" s="3" t="str">
        <f t="shared" si="237"/>
        <v>RAG_512_337_1_202526</v>
      </c>
      <c r="AF10197" s="3">
        <v>202526</v>
      </c>
      <c r="AG10197" s="3" t="s">
        <v>384</v>
      </c>
      <c r="AH10197" s="3">
        <v>512</v>
      </c>
      <c r="AI10197" s="3">
        <v>337</v>
      </c>
      <c r="AJ10197" s="3" t="s">
        <v>3976</v>
      </c>
      <c r="AK10197" s="3">
        <v>1</v>
      </c>
      <c r="AL10197" s="3">
        <v>-2565</v>
      </c>
    </row>
    <row r="10198" spans="31:38" x14ac:dyDescent="0.25">
      <c r="AE10198" s="3" t="str">
        <f t="shared" si="237"/>
        <v>RAG_516_337_1_202526</v>
      </c>
      <c r="AF10198" s="3">
        <v>202526</v>
      </c>
      <c r="AG10198" s="3" t="s">
        <v>384</v>
      </c>
      <c r="AH10198" s="3">
        <v>516</v>
      </c>
      <c r="AI10198" s="3">
        <v>337</v>
      </c>
      <c r="AJ10198" s="3" t="s">
        <v>3976</v>
      </c>
      <c r="AK10198" s="3">
        <v>1</v>
      </c>
      <c r="AL10198" s="3">
        <v>-6834</v>
      </c>
    </row>
    <row r="10199" spans="31:38" x14ac:dyDescent="0.25">
      <c r="AE10199" s="3" t="str">
        <f t="shared" si="237"/>
        <v>RAG_518_337_1_202526</v>
      </c>
      <c r="AF10199" s="3">
        <v>202526</v>
      </c>
      <c r="AG10199" s="3" t="s">
        <v>384</v>
      </c>
      <c r="AH10199" s="3">
        <v>518</v>
      </c>
      <c r="AI10199" s="3">
        <v>337</v>
      </c>
      <c r="AJ10199" s="3" t="s">
        <v>3976</v>
      </c>
      <c r="AK10199" s="3">
        <v>1</v>
      </c>
      <c r="AL10199" s="3">
        <v>0</v>
      </c>
    </row>
    <row r="10200" spans="31:38" x14ac:dyDescent="0.25">
      <c r="AE10200" s="3" t="str">
        <f t="shared" si="237"/>
        <v>RAG_520_337_1_202526</v>
      </c>
      <c r="AF10200" s="3">
        <v>202526</v>
      </c>
      <c r="AG10200" s="3" t="s">
        <v>384</v>
      </c>
      <c r="AH10200" s="3">
        <v>520</v>
      </c>
      <c r="AI10200" s="3">
        <v>337</v>
      </c>
      <c r="AJ10200" s="3" t="s">
        <v>3976</v>
      </c>
      <c r="AK10200" s="3">
        <v>1</v>
      </c>
      <c r="AL10200" s="3">
        <v>-6000.3540000000003</v>
      </c>
    </row>
    <row r="10201" spans="31:38" x14ac:dyDescent="0.25">
      <c r="AE10201" s="3" t="str">
        <f t="shared" si="237"/>
        <v>RAG_522_337_1_202526</v>
      </c>
      <c r="AF10201" s="3">
        <v>202526</v>
      </c>
      <c r="AG10201" s="3" t="s">
        <v>384</v>
      </c>
      <c r="AH10201" s="3">
        <v>522</v>
      </c>
      <c r="AI10201" s="3">
        <v>337</v>
      </c>
      <c r="AJ10201" s="3" t="s">
        <v>3976</v>
      </c>
      <c r="AK10201" s="3">
        <v>1</v>
      </c>
      <c r="AL10201" s="3">
        <v>-1904.953</v>
      </c>
    </row>
    <row r="10202" spans="31:38" x14ac:dyDescent="0.25">
      <c r="AE10202" s="3" t="str">
        <f t="shared" si="237"/>
        <v>RAG_524_337_1_202526</v>
      </c>
      <c r="AF10202" s="3">
        <v>202526</v>
      </c>
      <c r="AG10202" s="3" t="s">
        <v>384</v>
      </c>
      <c r="AH10202" s="3">
        <v>524</v>
      </c>
      <c r="AI10202" s="3">
        <v>337</v>
      </c>
      <c r="AJ10202" s="3" t="s">
        <v>3976</v>
      </c>
      <c r="AK10202" s="3">
        <v>1</v>
      </c>
      <c r="AL10202" s="3">
        <v>-4548.0600000000004</v>
      </c>
    </row>
    <row r="10203" spans="31:38" x14ac:dyDescent="0.25">
      <c r="AE10203" s="3" t="str">
        <f t="shared" si="237"/>
        <v>RAG_526_337_1_202526</v>
      </c>
      <c r="AF10203" s="3">
        <v>202526</v>
      </c>
      <c r="AG10203" s="3" t="s">
        <v>384</v>
      </c>
      <c r="AH10203" s="3">
        <v>526</v>
      </c>
      <c r="AI10203" s="3">
        <v>337</v>
      </c>
      <c r="AJ10203" s="3" t="s">
        <v>3976</v>
      </c>
      <c r="AK10203" s="3">
        <v>1</v>
      </c>
      <c r="AL10203" s="3">
        <v>-2845.6759999999999</v>
      </c>
    </row>
    <row r="10204" spans="31:38" x14ac:dyDescent="0.25">
      <c r="AE10204" s="3" t="str">
        <f t="shared" si="237"/>
        <v>RAG_530_337_1_202526</v>
      </c>
      <c r="AF10204" s="3">
        <v>202526</v>
      </c>
      <c r="AG10204" s="3" t="s">
        <v>384</v>
      </c>
      <c r="AH10204" s="3">
        <v>530</v>
      </c>
      <c r="AI10204" s="3">
        <v>337</v>
      </c>
      <c r="AJ10204" s="3" t="s">
        <v>3976</v>
      </c>
      <c r="AK10204" s="3">
        <v>1</v>
      </c>
      <c r="AL10204" s="3">
        <v>-9052.2160000000003</v>
      </c>
    </row>
    <row r="10205" spans="31:38" x14ac:dyDescent="0.25">
      <c r="AE10205" s="3" t="str">
        <f t="shared" si="237"/>
        <v>RAG_532_337_1_202526</v>
      </c>
      <c r="AF10205" s="3">
        <v>202526</v>
      </c>
      <c r="AG10205" s="3" t="s">
        <v>384</v>
      </c>
      <c r="AH10205" s="3">
        <v>532</v>
      </c>
      <c r="AI10205" s="3">
        <v>337</v>
      </c>
      <c r="AJ10205" s="3" t="s">
        <v>3976</v>
      </c>
      <c r="AK10205" s="3">
        <v>1</v>
      </c>
      <c r="AL10205" s="3">
        <v>-11151.7</v>
      </c>
    </row>
    <row r="10206" spans="31:38" x14ac:dyDescent="0.25">
      <c r="AE10206" s="3" t="str">
        <f t="shared" si="237"/>
        <v>RAG_534_337_1_202526</v>
      </c>
      <c r="AF10206" s="3">
        <v>202526</v>
      </c>
      <c r="AG10206" s="3" t="s">
        <v>384</v>
      </c>
      <c r="AH10206" s="3">
        <v>534</v>
      </c>
      <c r="AI10206" s="3">
        <v>337</v>
      </c>
      <c r="AJ10206" s="3" t="s">
        <v>3976</v>
      </c>
      <c r="AK10206" s="3">
        <v>1</v>
      </c>
      <c r="AL10206" s="3">
        <v>-10126.082</v>
      </c>
    </row>
    <row r="10207" spans="31:38" x14ac:dyDescent="0.25">
      <c r="AE10207" s="3" t="str">
        <f t="shared" si="237"/>
        <v>RAG_536_337_1_202526</v>
      </c>
      <c r="AF10207" s="3">
        <v>202526</v>
      </c>
      <c r="AG10207" s="3" t="s">
        <v>384</v>
      </c>
      <c r="AH10207" s="3">
        <v>536</v>
      </c>
      <c r="AI10207" s="3">
        <v>337</v>
      </c>
      <c r="AJ10207" s="3" t="s">
        <v>3976</v>
      </c>
      <c r="AK10207" s="3">
        <v>1</v>
      </c>
      <c r="AL10207" s="3">
        <v>-7331.7510000000002</v>
      </c>
    </row>
    <row r="10208" spans="31:38" x14ac:dyDescent="0.25">
      <c r="AE10208" s="3" t="str">
        <f t="shared" si="237"/>
        <v>RAG_538_337_1_202526</v>
      </c>
      <c r="AF10208" s="3">
        <v>202526</v>
      </c>
      <c r="AG10208" s="3" t="s">
        <v>384</v>
      </c>
      <c r="AH10208" s="3">
        <v>538</v>
      </c>
      <c r="AI10208" s="3">
        <v>337</v>
      </c>
      <c r="AJ10208" s="3" t="s">
        <v>3976</v>
      </c>
      <c r="AK10208" s="3">
        <v>1</v>
      </c>
      <c r="AL10208" s="3">
        <v>-7527.0370000000003</v>
      </c>
    </row>
    <row r="10209" spans="31:38" x14ac:dyDescent="0.25">
      <c r="AE10209" s="3" t="str">
        <f t="shared" si="237"/>
        <v>RAG_542_337_1_202526</v>
      </c>
      <c r="AF10209" s="3">
        <v>202526</v>
      </c>
      <c r="AG10209" s="3" t="s">
        <v>384</v>
      </c>
      <c r="AH10209" s="3">
        <v>542</v>
      </c>
      <c r="AI10209" s="3">
        <v>337</v>
      </c>
      <c r="AJ10209" s="3" t="s">
        <v>3976</v>
      </c>
      <c r="AK10209" s="3">
        <v>1</v>
      </c>
      <c r="AL10209" s="3">
        <v>-5693.4650000000001</v>
      </c>
    </row>
    <row r="10210" spans="31:38" x14ac:dyDescent="0.25">
      <c r="AE10210" s="3" t="str">
        <f t="shared" si="237"/>
        <v>RAG_528_337_1_202526</v>
      </c>
      <c r="AF10210" s="3">
        <v>202526</v>
      </c>
      <c r="AG10210" s="3" t="s">
        <v>384</v>
      </c>
      <c r="AH10210" s="3">
        <v>528</v>
      </c>
      <c r="AI10210" s="3">
        <v>337</v>
      </c>
      <c r="AJ10210" s="3" t="s">
        <v>3976</v>
      </c>
      <c r="AK10210" s="3">
        <v>1</v>
      </c>
      <c r="AL10210" s="3">
        <v>-4554</v>
      </c>
    </row>
    <row r="10211" spans="31:38" x14ac:dyDescent="0.25">
      <c r="AE10211" s="3" t="str">
        <f t="shared" si="237"/>
        <v>RAG_544_337_1_202526</v>
      </c>
      <c r="AF10211" s="3">
        <v>202526</v>
      </c>
      <c r="AG10211" s="3" t="s">
        <v>384</v>
      </c>
      <c r="AH10211" s="3">
        <v>544</v>
      </c>
      <c r="AI10211" s="3">
        <v>337</v>
      </c>
      <c r="AJ10211" s="3" t="s">
        <v>3976</v>
      </c>
      <c r="AK10211" s="3">
        <v>1</v>
      </c>
      <c r="AL10211" s="3">
        <v>-2344.7039999999997</v>
      </c>
    </row>
    <row r="10212" spans="31:38" x14ac:dyDescent="0.25">
      <c r="AE10212" s="3" t="str">
        <f t="shared" si="237"/>
        <v>RAG_562_398_1_202425</v>
      </c>
      <c r="AF10212" s="3">
        <v>202425</v>
      </c>
      <c r="AG10212" s="3" t="s">
        <v>384</v>
      </c>
      <c r="AH10212" s="3">
        <v>562</v>
      </c>
      <c r="AI10212" s="3">
        <v>398</v>
      </c>
      <c r="AJ10212" s="3" t="s">
        <v>498</v>
      </c>
      <c r="AK10212" s="3">
        <v>1</v>
      </c>
      <c r="AL10212" s="3">
        <v>0</v>
      </c>
    </row>
    <row r="10213" spans="31:38" x14ac:dyDescent="0.25">
      <c r="AE10213" s="3" t="str">
        <f t="shared" si="237"/>
        <v>RAG_552_398_1_202425</v>
      </c>
      <c r="AF10213" s="3">
        <v>202425</v>
      </c>
      <c r="AG10213" s="3" t="s">
        <v>384</v>
      </c>
      <c r="AH10213" s="3">
        <v>552</v>
      </c>
      <c r="AI10213" s="3">
        <v>398</v>
      </c>
      <c r="AJ10213" s="3" t="s">
        <v>498</v>
      </c>
      <c r="AK10213" s="3">
        <v>1</v>
      </c>
      <c r="AL10213" s="3">
        <v>-13261.61</v>
      </c>
    </row>
    <row r="10214" spans="31:38" x14ac:dyDescent="0.25">
      <c r="AE10214" s="3" t="str">
        <f t="shared" si="237"/>
        <v>RAG_550_398_1_202425</v>
      </c>
      <c r="AF10214" s="3">
        <v>202425</v>
      </c>
      <c r="AG10214" s="3" t="s">
        <v>384</v>
      </c>
      <c r="AH10214" s="3">
        <v>550</v>
      </c>
      <c r="AI10214" s="3">
        <v>398</v>
      </c>
      <c r="AJ10214" s="3" t="s">
        <v>498</v>
      </c>
      <c r="AK10214" s="3">
        <v>1</v>
      </c>
      <c r="AL10214" s="3">
        <v>-18839.695999999993</v>
      </c>
    </row>
    <row r="10215" spans="31:38" x14ac:dyDescent="0.25">
      <c r="AE10215" s="3" t="str">
        <f t="shared" si="237"/>
        <v>RAG_548_398_1_202425</v>
      </c>
      <c r="AF10215" s="3">
        <v>202425</v>
      </c>
      <c r="AG10215" s="3" t="s">
        <v>384</v>
      </c>
      <c r="AH10215" s="3">
        <v>548</v>
      </c>
      <c r="AI10215" s="3">
        <v>398</v>
      </c>
      <c r="AJ10215" s="3" t="s">
        <v>498</v>
      </c>
      <c r="AK10215" s="3">
        <v>1</v>
      </c>
      <c r="AL10215" s="3">
        <v>-2437.9380000000001</v>
      </c>
    </row>
    <row r="10216" spans="31:38" x14ac:dyDescent="0.25">
      <c r="AE10216" s="3" t="str">
        <f t="shared" si="237"/>
        <v>RAG_564_398_1_202425</v>
      </c>
      <c r="AF10216" s="3">
        <v>202425</v>
      </c>
      <c r="AG10216" s="3" t="s">
        <v>384</v>
      </c>
      <c r="AH10216" s="3">
        <v>564</v>
      </c>
      <c r="AI10216" s="3">
        <v>398</v>
      </c>
      <c r="AJ10216" s="3" t="s">
        <v>498</v>
      </c>
      <c r="AK10216" s="3">
        <v>1</v>
      </c>
      <c r="AL10216" s="3">
        <v>0</v>
      </c>
    </row>
    <row r="10217" spans="31:38" x14ac:dyDescent="0.25">
      <c r="AE10217" s="3" t="str">
        <f t="shared" si="237"/>
        <v>RAG_545_398_1_202425</v>
      </c>
      <c r="AF10217" s="3">
        <v>202425</v>
      </c>
      <c r="AG10217" s="3" t="s">
        <v>384</v>
      </c>
      <c r="AH10217" s="3">
        <v>545</v>
      </c>
      <c r="AI10217" s="3">
        <v>398</v>
      </c>
      <c r="AJ10217" s="3" t="s">
        <v>498</v>
      </c>
      <c r="AK10217" s="3">
        <v>1</v>
      </c>
      <c r="AL10217" s="3">
        <v>-1623.4960000000001</v>
      </c>
    </row>
    <row r="10218" spans="31:38" x14ac:dyDescent="0.25">
      <c r="AE10218" s="3" t="str">
        <f t="shared" si="237"/>
        <v>RAG_582_398_1_202425</v>
      </c>
      <c r="AF10218" s="3">
        <v>202425</v>
      </c>
      <c r="AG10218" s="3" t="s">
        <v>384</v>
      </c>
      <c r="AH10218" s="3">
        <v>582</v>
      </c>
      <c r="AI10218" s="3">
        <v>398</v>
      </c>
      <c r="AJ10218" s="3" t="s">
        <v>498</v>
      </c>
      <c r="AK10218" s="3">
        <v>1</v>
      </c>
      <c r="AL10218" s="3">
        <v>0</v>
      </c>
    </row>
    <row r="10219" spans="31:38" x14ac:dyDescent="0.25">
      <c r="AE10219" s="3" t="str">
        <f t="shared" si="237"/>
        <v>RAG_546_398_1_202425</v>
      </c>
      <c r="AF10219" s="3">
        <v>202425</v>
      </c>
      <c r="AG10219" s="3" t="s">
        <v>384</v>
      </c>
      <c r="AH10219" s="3">
        <v>546</v>
      </c>
      <c r="AI10219" s="3">
        <v>398</v>
      </c>
      <c r="AJ10219" s="3" t="s">
        <v>498</v>
      </c>
      <c r="AK10219" s="3">
        <v>1</v>
      </c>
      <c r="AL10219" s="3">
        <v>-2037.3610999999999</v>
      </c>
    </row>
    <row r="10220" spans="31:38" x14ac:dyDescent="0.25">
      <c r="AE10220" s="3" t="str">
        <f t="shared" si="237"/>
        <v>RAG_566_398_1_202425</v>
      </c>
      <c r="AF10220" s="3">
        <v>202425</v>
      </c>
      <c r="AG10220" s="3" t="s">
        <v>384</v>
      </c>
      <c r="AH10220" s="3">
        <v>566</v>
      </c>
      <c r="AI10220" s="3">
        <v>398</v>
      </c>
      <c r="AJ10220" s="3" t="s">
        <v>498</v>
      </c>
      <c r="AK10220" s="3">
        <v>1</v>
      </c>
      <c r="AL10220" s="3">
        <v>0</v>
      </c>
    </row>
    <row r="10221" spans="31:38" x14ac:dyDescent="0.25">
      <c r="AE10221" s="3" t="str">
        <f t="shared" si="237"/>
        <v>RAG_568_398_1_202425</v>
      </c>
      <c r="AF10221" s="3">
        <v>202425</v>
      </c>
      <c r="AG10221" s="3" t="s">
        <v>384</v>
      </c>
      <c r="AH10221" s="3">
        <v>568</v>
      </c>
      <c r="AI10221" s="3">
        <v>398</v>
      </c>
      <c r="AJ10221" s="3" t="s">
        <v>498</v>
      </c>
      <c r="AK10221" s="3">
        <v>1</v>
      </c>
      <c r="AL10221" s="3">
        <v>0</v>
      </c>
    </row>
    <row r="10222" spans="31:38" x14ac:dyDescent="0.25">
      <c r="AE10222" s="3" t="str">
        <f t="shared" si="237"/>
        <v>RAG_572_398_1_202425</v>
      </c>
      <c r="AF10222" s="3">
        <v>202425</v>
      </c>
      <c r="AG10222" s="3" t="s">
        <v>384</v>
      </c>
      <c r="AH10222" s="3">
        <v>572</v>
      </c>
      <c r="AI10222" s="3">
        <v>398</v>
      </c>
      <c r="AJ10222" s="3" t="s">
        <v>498</v>
      </c>
      <c r="AK10222" s="3">
        <v>1</v>
      </c>
      <c r="AL10222" s="3">
        <v>0</v>
      </c>
    </row>
    <row r="10223" spans="31:38" x14ac:dyDescent="0.25">
      <c r="AE10223" s="3" t="str">
        <f t="shared" si="237"/>
        <v>RAG_576_398_1_202425</v>
      </c>
      <c r="AF10223" s="3">
        <v>202425</v>
      </c>
      <c r="AG10223" s="3" t="s">
        <v>384</v>
      </c>
      <c r="AH10223" s="3">
        <v>576</v>
      </c>
      <c r="AI10223" s="3">
        <v>398</v>
      </c>
      <c r="AJ10223" s="3" t="s">
        <v>498</v>
      </c>
      <c r="AK10223" s="3">
        <v>1</v>
      </c>
      <c r="AL10223" s="3">
        <v>0</v>
      </c>
    </row>
    <row r="10224" spans="31:38" x14ac:dyDescent="0.25">
      <c r="AE10224" s="3" t="str">
        <f t="shared" si="237"/>
        <v>RAG_586_398_1_202425</v>
      </c>
      <c r="AF10224" s="3">
        <v>202425</v>
      </c>
      <c r="AG10224" s="3" t="s">
        <v>384</v>
      </c>
      <c r="AH10224" s="3">
        <v>586</v>
      </c>
      <c r="AI10224" s="3">
        <v>398</v>
      </c>
      <c r="AJ10224" s="3" t="s">
        <v>498</v>
      </c>
      <c r="AK10224" s="3">
        <v>1</v>
      </c>
      <c r="AL10224" s="3">
        <v>0</v>
      </c>
    </row>
    <row r="10225" spans="31:38" x14ac:dyDescent="0.25">
      <c r="AE10225" s="3" t="str">
        <f t="shared" si="237"/>
        <v>RAG_544_398_1_202425</v>
      </c>
      <c r="AF10225" s="3">
        <v>202425</v>
      </c>
      <c r="AG10225" s="3" t="s">
        <v>384</v>
      </c>
      <c r="AH10225" s="3">
        <v>544</v>
      </c>
      <c r="AI10225" s="3">
        <v>398</v>
      </c>
      <c r="AJ10225" s="3" t="s">
        <v>498</v>
      </c>
      <c r="AK10225" s="3">
        <v>1</v>
      </c>
      <c r="AL10225" s="3">
        <v>-4708.9609999999993</v>
      </c>
    </row>
    <row r="10226" spans="31:38" x14ac:dyDescent="0.25">
      <c r="AE10226" s="3" t="str">
        <f t="shared" si="237"/>
        <v>RAG_584_398_1_202425</v>
      </c>
      <c r="AF10226" s="3">
        <v>202425</v>
      </c>
      <c r="AG10226" s="3" t="s">
        <v>384</v>
      </c>
      <c r="AH10226" s="3">
        <v>584</v>
      </c>
      <c r="AI10226" s="3">
        <v>398</v>
      </c>
      <c r="AJ10226" s="3" t="s">
        <v>498</v>
      </c>
      <c r="AK10226" s="3">
        <v>1</v>
      </c>
      <c r="AL10226" s="3">
        <v>0</v>
      </c>
    </row>
    <row r="10227" spans="31:38" x14ac:dyDescent="0.25">
      <c r="AE10227" s="3" t="str">
        <f t="shared" si="237"/>
        <v>RAG_574_398_1_202425</v>
      </c>
      <c r="AF10227" s="3">
        <v>202425</v>
      </c>
      <c r="AG10227" s="3" t="s">
        <v>384</v>
      </c>
      <c r="AH10227" s="3">
        <v>574</v>
      </c>
      <c r="AI10227" s="3">
        <v>398</v>
      </c>
      <c r="AJ10227" s="3" t="s">
        <v>498</v>
      </c>
      <c r="AK10227" s="3">
        <v>1</v>
      </c>
      <c r="AL10227" s="3">
        <v>0</v>
      </c>
    </row>
    <row r="10228" spans="31:38" x14ac:dyDescent="0.25">
      <c r="AE10228" s="3" t="str">
        <f t="shared" si="237"/>
        <v>RAG_514_398_1_202425</v>
      </c>
      <c r="AF10228" s="3">
        <v>202425</v>
      </c>
      <c r="AG10228" s="3" t="s">
        <v>384</v>
      </c>
      <c r="AH10228" s="3">
        <v>514</v>
      </c>
      <c r="AI10228" s="3">
        <v>398</v>
      </c>
      <c r="AJ10228" s="3" t="s">
        <v>498</v>
      </c>
      <c r="AK10228" s="3">
        <v>1</v>
      </c>
      <c r="AL10228" s="3">
        <v>-2484.4</v>
      </c>
    </row>
    <row r="10229" spans="31:38" x14ac:dyDescent="0.25">
      <c r="AE10229" s="3" t="str">
        <f t="shared" si="237"/>
        <v>RAG_542_398_1_202425</v>
      </c>
      <c r="AF10229" s="3">
        <v>202425</v>
      </c>
      <c r="AG10229" s="3" t="s">
        <v>384</v>
      </c>
      <c r="AH10229" s="3">
        <v>542</v>
      </c>
      <c r="AI10229" s="3">
        <v>398</v>
      </c>
      <c r="AJ10229" s="3" t="s">
        <v>498</v>
      </c>
      <c r="AK10229" s="3">
        <v>1</v>
      </c>
      <c r="AL10229" s="3">
        <v>-2112.6320000000001</v>
      </c>
    </row>
    <row r="10230" spans="31:38" x14ac:dyDescent="0.25">
      <c r="AE10230" s="3" t="str">
        <f t="shared" si="237"/>
        <v>RAG_512_398_1_202425</v>
      </c>
      <c r="AF10230" s="3">
        <v>202425</v>
      </c>
      <c r="AG10230" s="3" t="s">
        <v>384</v>
      </c>
      <c r="AH10230" s="3">
        <v>512</v>
      </c>
      <c r="AI10230" s="3">
        <v>398</v>
      </c>
      <c r="AJ10230" s="3" t="s">
        <v>498</v>
      </c>
      <c r="AK10230" s="3">
        <v>1</v>
      </c>
      <c r="AL10230" s="3">
        <v>-87</v>
      </c>
    </row>
    <row r="10231" spans="31:38" x14ac:dyDescent="0.25">
      <c r="AE10231" s="3" t="str">
        <f t="shared" si="237"/>
        <v>RAG_516_398_1_202425</v>
      </c>
      <c r="AF10231" s="3">
        <v>202425</v>
      </c>
      <c r="AG10231" s="3" t="s">
        <v>384</v>
      </c>
      <c r="AH10231" s="3">
        <v>516</v>
      </c>
      <c r="AI10231" s="3">
        <v>398</v>
      </c>
      <c r="AJ10231" s="3" t="s">
        <v>498</v>
      </c>
      <c r="AK10231" s="3">
        <v>1</v>
      </c>
      <c r="AL10231" s="3">
        <v>-2384</v>
      </c>
    </row>
    <row r="10232" spans="31:38" x14ac:dyDescent="0.25">
      <c r="AE10232" s="3" t="str">
        <f t="shared" si="237"/>
        <v>RAG_518_398_1_202425</v>
      </c>
      <c r="AF10232" s="3">
        <v>202425</v>
      </c>
      <c r="AG10232" s="3" t="s">
        <v>384</v>
      </c>
      <c r="AH10232" s="3">
        <v>518</v>
      </c>
      <c r="AI10232" s="3">
        <v>398</v>
      </c>
      <c r="AJ10232" s="3" t="s">
        <v>498</v>
      </c>
      <c r="AK10232" s="3">
        <v>1</v>
      </c>
      <c r="AL10232" s="3">
        <v>-3506.4470000000001</v>
      </c>
    </row>
    <row r="10233" spans="31:38" x14ac:dyDescent="0.25">
      <c r="AE10233" s="3" t="str">
        <f t="shared" si="237"/>
        <v>RAG_520_398_1_202425</v>
      </c>
      <c r="AF10233" s="3">
        <v>202425</v>
      </c>
      <c r="AG10233" s="3" t="s">
        <v>384</v>
      </c>
      <c r="AH10233" s="3">
        <v>520</v>
      </c>
      <c r="AI10233" s="3">
        <v>398</v>
      </c>
      <c r="AJ10233" s="3" t="s">
        <v>498</v>
      </c>
      <c r="AK10233" s="3">
        <v>1</v>
      </c>
      <c r="AL10233" s="3">
        <v>-482.22900000000004</v>
      </c>
    </row>
    <row r="10234" spans="31:38" x14ac:dyDescent="0.25">
      <c r="AE10234" s="3" t="str">
        <f t="shared" si="237"/>
        <v>RAG_522_398_1_202425</v>
      </c>
      <c r="AF10234" s="3">
        <v>202425</v>
      </c>
      <c r="AG10234" s="3" t="s">
        <v>384</v>
      </c>
      <c r="AH10234" s="3">
        <v>522</v>
      </c>
      <c r="AI10234" s="3">
        <v>398</v>
      </c>
      <c r="AJ10234" s="3" t="s">
        <v>498</v>
      </c>
      <c r="AK10234" s="3">
        <v>1</v>
      </c>
      <c r="AL10234" s="3">
        <v>-4833.6990000000005</v>
      </c>
    </row>
    <row r="10235" spans="31:38" x14ac:dyDescent="0.25">
      <c r="AE10235" s="3" t="str">
        <f t="shared" si="237"/>
        <v>RAG_524_398_1_202425</v>
      </c>
      <c r="AF10235" s="3">
        <v>202425</v>
      </c>
      <c r="AG10235" s="3" t="s">
        <v>384</v>
      </c>
      <c r="AH10235" s="3">
        <v>524</v>
      </c>
      <c r="AI10235" s="3">
        <v>398</v>
      </c>
      <c r="AJ10235" s="3" t="s">
        <v>498</v>
      </c>
      <c r="AK10235" s="3">
        <v>1</v>
      </c>
      <c r="AL10235" s="3">
        <v>-418.47</v>
      </c>
    </row>
    <row r="10236" spans="31:38" x14ac:dyDescent="0.25">
      <c r="AE10236" s="3" t="str">
        <f t="shared" si="237"/>
        <v>RAG_538_398_1_202425</v>
      </c>
      <c r="AF10236" s="3">
        <v>202425</v>
      </c>
      <c r="AG10236" s="3" t="s">
        <v>384</v>
      </c>
      <c r="AH10236" s="3">
        <v>538</v>
      </c>
      <c r="AI10236" s="3">
        <v>398</v>
      </c>
      <c r="AJ10236" s="3" t="s">
        <v>498</v>
      </c>
      <c r="AK10236" s="3">
        <v>1</v>
      </c>
      <c r="AL10236" s="3">
        <v>-1114.732</v>
      </c>
    </row>
    <row r="10237" spans="31:38" x14ac:dyDescent="0.25">
      <c r="AE10237" s="3" t="str">
        <f t="shared" si="237"/>
        <v>RAG_526_398_1_202425</v>
      </c>
      <c r="AF10237" s="3">
        <v>202425</v>
      </c>
      <c r="AG10237" s="3" t="s">
        <v>384</v>
      </c>
      <c r="AH10237" s="3">
        <v>526</v>
      </c>
      <c r="AI10237" s="3">
        <v>398</v>
      </c>
      <c r="AJ10237" s="3" t="s">
        <v>498</v>
      </c>
      <c r="AK10237" s="3">
        <v>1</v>
      </c>
      <c r="AL10237" s="3">
        <v>-1071.3249999999998</v>
      </c>
    </row>
    <row r="10238" spans="31:38" x14ac:dyDescent="0.25">
      <c r="AE10238" s="3" t="str">
        <f t="shared" si="237"/>
        <v>RAG_540_398_1_202425</v>
      </c>
      <c r="AF10238" s="3">
        <v>202425</v>
      </c>
      <c r="AG10238" s="3" t="s">
        <v>384</v>
      </c>
      <c r="AH10238" s="3">
        <v>540</v>
      </c>
      <c r="AI10238" s="3">
        <v>398</v>
      </c>
      <c r="AJ10238" s="3" t="s">
        <v>498</v>
      </c>
      <c r="AK10238" s="3">
        <v>1</v>
      </c>
      <c r="AL10238" s="3">
        <v>-13423.805</v>
      </c>
    </row>
    <row r="10239" spans="31:38" x14ac:dyDescent="0.25">
      <c r="AE10239" s="3" t="str">
        <f t="shared" si="237"/>
        <v>RAG_536_398_1_202425</v>
      </c>
      <c r="AF10239" s="3">
        <v>202425</v>
      </c>
      <c r="AG10239" s="3" t="s">
        <v>384</v>
      </c>
      <c r="AH10239" s="3">
        <v>536</v>
      </c>
      <c r="AI10239" s="3">
        <v>398</v>
      </c>
      <c r="AJ10239" s="3" t="s">
        <v>498</v>
      </c>
      <c r="AK10239" s="3">
        <v>1</v>
      </c>
      <c r="AL10239" s="3">
        <v>-1186.42</v>
      </c>
    </row>
    <row r="10240" spans="31:38" x14ac:dyDescent="0.25">
      <c r="AE10240" s="3" t="str">
        <f t="shared" si="237"/>
        <v>RAG_534_398_1_202425</v>
      </c>
      <c r="AF10240" s="3">
        <v>202425</v>
      </c>
      <c r="AG10240" s="3" t="s">
        <v>384</v>
      </c>
      <c r="AH10240" s="3">
        <v>534</v>
      </c>
      <c r="AI10240" s="3">
        <v>398</v>
      </c>
      <c r="AJ10240" s="3" t="s">
        <v>498</v>
      </c>
      <c r="AK10240" s="3">
        <v>1</v>
      </c>
      <c r="AL10240" s="3">
        <v>-1453.1510000000001</v>
      </c>
    </row>
    <row r="10241" spans="31:38" x14ac:dyDescent="0.25">
      <c r="AE10241" s="3" t="str">
        <f t="shared" si="237"/>
        <v>RAG_532_398_1_202425</v>
      </c>
      <c r="AF10241" s="3">
        <v>202425</v>
      </c>
      <c r="AG10241" s="3" t="s">
        <v>384</v>
      </c>
      <c r="AH10241" s="3">
        <v>532</v>
      </c>
      <c r="AI10241" s="3">
        <v>398</v>
      </c>
      <c r="AJ10241" s="3" t="s">
        <v>498</v>
      </c>
      <c r="AK10241" s="3">
        <v>1</v>
      </c>
      <c r="AL10241" s="3">
        <v>-14963.099999999999</v>
      </c>
    </row>
    <row r="10242" spans="31:38" x14ac:dyDescent="0.25">
      <c r="AE10242" s="3" t="str">
        <f t="shared" si="237"/>
        <v>RAG_530_398_1_202425</v>
      </c>
      <c r="AF10242" s="3">
        <v>202425</v>
      </c>
      <c r="AG10242" s="3" t="s">
        <v>384</v>
      </c>
      <c r="AH10242" s="3">
        <v>530</v>
      </c>
      <c r="AI10242" s="3">
        <v>398</v>
      </c>
      <c r="AJ10242" s="3" t="s">
        <v>498</v>
      </c>
      <c r="AK10242" s="3">
        <v>1</v>
      </c>
      <c r="AL10242" s="3">
        <v>-2762.7309999999998</v>
      </c>
    </row>
    <row r="10243" spans="31:38" x14ac:dyDescent="0.25">
      <c r="AE10243" s="3" t="str">
        <f t="shared" si="237"/>
        <v>RAG_528_398_1_202425</v>
      </c>
      <c r="AF10243" s="3">
        <v>202425</v>
      </c>
      <c r="AG10243" s="3" t="s">
        <v>384</v>
      </c>
      <c r="AH10243" s="3">
        <v>528</v>
      </c>
      <c r="AI10243" s="3">
        <v>398</v>
      </c>
      <c r="AJ10243" s="3" t="s">
        <v>498</v>
      </c>
      <c r="AK10243" s="3">
        <v>1</v>
      </c>
      <c r="AL10243" s="3">
        <v>-4394</v>
      </c>
    </row>
    <row r="10244" spans="31:38" x14ac:dyDescent="0.25">
      <c r="AE10244" s="3" t="str">
        <f t="shared" ref="AE10244:AE10307" si="238">AG10244&amp;"_"&amp;AH10244&amp;"_"&amp;AI10244&amp;"_"&amp;AK10244&amp;"_"&amp;AF10244</f>
        <v>RAG_576_398_1_202526</v>
      </c>
      <c r="AF10244" s="3">
        <v>202526</v>
      </c>
      <c r="AG10244" s="3" t="s">
        <v>384</v>
      </c>
      <c r="AH10244" s="3">
        <v>576</v>
      </c>
      <c r="AI10244" s="3">
        <v>398</v>
      </c>
      <c r="AJ10244" s="3" t="s">
        <v>498</v>
      </c>
      <c r="AK10244" s="3">
        <v>1</v>
      </c>
      <c r="AL10244" s="3">
        <v>0</v>
      </c>
    </row>
    <row r="10245" spans="31:38" x14ac:dyDescent="0.25">
      <c r="AE10245" s="3" t="str">
        <f t="shared" si="238"/>
        <v>RAG_545_398_1_202526</v>
      </c>
      <c r="AF10245" s="3">
        <v>202526</v>
      </c>
      <c r="AG10245" s="3" t="s">
        <v>384</v>
      </c>
      <c r="AH10245" s="3">
        <v>545</v>
      </c>
      <c r="AI10245" s="3">
        <v>398</v>
      </c>
      <c r="AJ10245" s="3" t="s">
        <v>498</v>
      </c>
      <c r="AK10245" s="3">
        <v>1</v>
      </c>
      <c r="AL10245" s="3">
        <v>-1623.4960000000001</v>
      </c>
    </row>
    <row r="10246" spans="31:38" x14ac:dyDescent="0.25">
      <c r="AE10246" s="3" t="str">
        <f t="shared" si="238"/>
        <v>RAG_546_398_1_202526</v>
      </c>
      <c r="AF10246" s="3">
        <v>202526</v>
      </c>
      <c r="AG10246" s="3" t="s">
        <v>384</v>
      </c>
      <c r="AH10246" s="3">
        <v>546</v>
      </c>
      <c r="AI10246" s="3">
        <v>398</v>
      </c>
      <c r="AJ10246" s="3" t="s">
        <v>498</v>
      </c>
      <c r="AK10246" s="3">
        <v>1</v>
      </c>
      <c r="AL10246" s="3">
        <v>-2574.1189999999997</v>
      </c>
    </row>
    <row r="10247" spans="31:38" x14ac:dyDescent="0.25">
      <c r="AE10247" s="3" t="str">
        <f t="shared" si="238"/>
        <v>RAG_548_398_1_202526</v>
      </c>
      <c r="AF10247" s="3">
        <v>202526</v>
      </c>
      <c r="AG10247" s="3" t="s">
        <v>384</v>
      </c>
      <c r="AH10247" s="3">
        <v>548</v>
      </c>
      <c r="AI10247" s="3">
        <v>398</v>
      </c>
      <c r="AJ10247" s="3" t="s">
        <v>498</v>
      </c>
      <c r="AK10247" s="3">
        <v>1</v>
      </c>
      <c r="AL10247" s="3">
        <v>-1448.9940000000001</v>
      </c>
    </row>
    <row r="10248" spans="31:38" x14ac:dyDescent="0.25">
      <c r="AE10248" s="3" t="str">
        <f t="shared" si="238"/>
        <v>RAG_550_398_1_202526</v>
      </c>
      <c r="AF10248" s="3">
        <v>202526</v>
      </c>
      <c r="AG10248" s="3" t="s">
        <v>384</v>
      </c>
      <c r="AH10248" s="3">
        <v>550</v>
      </c>
      <c r="AI10248" s="3">
        <v>398</v>
      </c>
      <c r="AJ10248" s="3" t="s">
        <v>498</v>
      </c>
      <c r="AK10248" s="3">
        <v>1</v>
      </c>
      <c r="AL10248" s="3">
        <v>-14306.217999999999</v>
      </c>
    </row>
    <row r="10249" spans="31:38" x14ac:dyDescent="0.25">
      <c r="AE10249" s="3" t="str">
        <f t="shared" si="238"/>
        <v>RAG_552_398_1_202526</v>
      </c>
      <c r="AF10249" s="3">
        <v>202526</v>
      </c>
      <c r="AG10249" s="3" t="s">
        <v>384</v>
      </c>
      <c r="AH10249" s="3">
        <v>552</v>
      </c>
      <c r="AI10249" s="3">
        <v>398</v>
      </c>
      <c r="AJ10249" s="3" t="s">
        <v>498</v>
      </c>
      <c r="AK10249" s="3">
        <v>1</v>
      </c>
      <c r="AL10249" s="3">
        <v>-11231.159799999999</v>
      </c>
    </row>
    <row r="10250" spans="31:38" x14ac:dyDescent="0.25">
      <c r="AE10250" s="3" t="str">
        <f t="shared" si="238"/>
        <v>RAG_562_398_1_202526</v>
      </c>
      <c r="AF10250" s="3">
        <v>202526</v>
      </c>
      <c r="AG10250" s="3" t="s">
        <v>384</v>
      </c>
      <c r="AH10250" s="3">
        <v>562</v>
      </c>
      <c r="AI10250" s="3">
        <v>398</v>
      </c>
      <c r="AJ10250" s="3" t="s">
        <v>498</v>
      </c>
      <c r="AK10250" s="3">
        <v>1</v>
      </c>
      <c r="AL10250" s="3">
        <v>0</v>
      </c>
    </row>
    <row r="10251" spans="31:38" x14ac:dyDescent="0.25">
      <c r="AE10251" s="3" t="str">
        <f t="shared" si="238"/>
        <v>RAG_564_398_1_202526</v>
      </c>
      <c r="AF10251" s="3">
        <v>202526</v>
      </c>
      <c r="AG10251" s="3" t="s">
        <v>384</v>
      </c>
      <c r="AH10251" s="3">
        <v>564</v>
      </c>
      <c r="AI10251" s="3">
        <v>398</v>
      </c>
      <c r="AJ10251" s="3" t="s">
        <v>498</v>
      </c>
      <c r="AK10251" s="3">
        <v>1</v>
      </c>
      <c r="AL10251" s="3">
        <v>0</v>
      </c>
    </row>
    <row r="10252" spans="31:38" x14ac:dyDescent="0.25">
      <c r="AE10252" s="3" t="str">
        <f t="shared" si="238"/>
        <v>RAG_566_398_1_202526</v>
      </c>
      <c r="AF10252" s="3">
        <v>202526</v>
      </c>
      <c r="AG10252" s="3" t="s">
        <v>384</v>
      </c>
      <c r="AH10252" s="3">
        <v>566</v>
      </c>
      <c r="AI10252" s="3">
        <v>398</v>
      </c>
      <c r="AJ10252" s="3" t="s">
        <v>498</v>
      </c>
      <c r="AK10252" s="3">
        <v>1</v>
      </c>
      <c r="AL10252" s="3">
        <v>0</v>
      </c>
    </row>
    <row r="10253" spans="31:38" x14ac:dyDescent="0.25">
      <c r="AE10253" s="3" t="str">
        <f t="shared" si="238"/>
        <v>RAG_568_398_1_202526</v>
      </c>
      <c r="AF10253" s="3">
        <v>202526</v>
      </c>
      <c r="AG10253" s="3" t="s">
        <v>384</v>
      </c>
      <c r="AH10253" s="3">
        <v>568</v>
      </c>
      <c r="AI10253" s="3">
        <v>398</v>
      </c>
      <c r="AJ10253" s="3" t="s">
        <v>498</v>
      </c>
      <c r="AK10253" s="3">
        <v>1</v>
      </c>
      <c r="AL10253" s="3">
        <v>0</v>
      </c>
    </row>
    <row r="10254" spans="31:38" x14ac:dyDescent="0.25">
      <c r="AE10254" s="3" t="str">
        <f t="shared" si="238"/>
        <v>RAG_584_398_1_202526</v>
      </c>
      <c r="AF10254" s="3">
        <v>202526</v>
      </c>
      <c r="AG10254" s="3" t="s">
        <v>384</v>
      </c>
      <c r="AH10254" s="3">
        <v>584</v>
      </c>
      <c r="AI10254" s="3">
        <v>398</v>
      </c>
      <c r="AJ10254" s="3" t="s">
        <v>498</v>
      </c>
      <c r="AK10254" s="3">
        <v>1</v>
      </c>
      <c r="AL10254" s="3">
        <v>0</v>
      </c>
    </row>
    <row r="10255" spans="31:38" x14ac:dyDescent="0.25">
      <c r="AE10255" s="3" t="str">
        <f t="shared" si="238"/>
        <v>RAG_574_398_1_202526</v>
      </c>
      <c r="AF10255" s="3">
        <v>202526</v>
      </c>
      <c r="AG10255" s="3" t="s">
        <v>384</v>
      </c>
      <c r="AH10255" s="3">
        <v>574</v>
      </c>
      <c r="AI10255" s="3">
        <v>398</v>
      </c>
      <c r="AJ10255" s="3" t="s">
        <v>498</v>
      </c>
      <c r="AK10255" s="3">
        <v>1</v>
      </c>
      <c r="AL10255" s="3">
        <v>0</v>
      </c>
    </row>
    <row r="10256" spans="31:38" x14ac:dyDescent="0.25">
      <c r="AE10256" s="3" t="str">
        <f t="shared" si="238"/>
        <v>RAG_582_398_1_202526</v>
      </c>
      <c r="AF10256" s="3">
        <v>202526</v>
      </c>
      <c r="AG10256" s="3" t="s">
        <v>384</v>
      </c>
      <c r="AH10256" s="3">
        <v>582</v>
      </c>
      <c r="AI10256" s="3">
        <v>398</v>
      </c>
      <c r="AJ10256" s="3" t="s">
        <v>498</v>
      </c>
      <c r="AK10256" s="3">
        <v>1</v>
      </c>
      <c r="AL10256" s="3">
        <v>0</v>
      </c>
    </row>
    <row r="10257" spans="31:38" x14ac:dyDescent="0.25">
      <c r="AE10257" s="3" t="str">
        <f t="shared" si="238"/>
        <v>RAG_544_398_1_202526</v>
      </c>
      <c r="AF10257" s="3">
        <v>202526</v>
      </c>
      <c r="AG10257" s="3" t="s">
        <v>384</v>
      </c>
      <c r="AH10257" s="3">
        <v>544</v>
      </c>
      <c r="AI10257" s="3">
        <v>398</v>
      </c>
      <c r="AJ10257" s="3" t="s">
        <v>498</v>
      </c>
      <c r="AK10257" s="3">
        <v>1</v>
      </c>
      <c r="AL10257" s="3">
        <v>-3553.5800000000004</v>
      </c>
    </row>
    <row r="10258" spans="31:38" x14ac:dyDescent="0.25">
      <c r="AE10258" s="3" t="str">
        <f t="shared" si="238"/>
        <v>RAG_572_398_1_202526</v>
      </c>
      <c r="AF10258" s="3">
        <v>202526</v>
      </c>
      <c r="AG10258" s="3" t="s">
        <v>384</v>
      </c>
      <c r="AH10258" s="3">
        <v>572</v>
      </c>
      <c r="AI10258" s="3">
        <v>398</v>
      </c>
      <c r="AJ10258" s="3" t="s">
        <v>498</v>
      </c>
      <c r="AK10258" s="3">
        <v>1</v>
      </c>
      <c r="AL10258" s="3">
        <v>0</v>
      </c>
    </row>
    <row r="10259" spans="31:38" x14ac:dyDescent="0.25">
      <c r="AE10259" s="3" t="str">
        <f t="shared" si="238"/>
        <v>RAG_512_398_1_202526</v>
      </c>
      <c r="AF10259" s="3">
        <v>202526</v>
      </c>
      <c r="AG10259" s="3" t="s">
        <v>384</v>
      </c>
      <c r="AH10259" s="3">
        <v>512</v>
      </c>
      <c r="AI10259" s="3">
        <v>398</v>
      </c>
      <c r="AJ10259" s="3" t="s">
        <v>498</v>
      </c>
      <c r="AK10259" s="3">
        <v>1</v>
      </c>
      <c r="AL10259" s="3">
        <v>-87</v>
      </c>
    </row>
    <row r="10260" spans="31:38" x14ac:dyDescent="0.25">
      <c r="AE10260" s="3" t="str">
        <f t="shared" si="238"/>
        <v>RAG_514_398_1_202526</v>
      </c>
      <c r="AF10260" s="3">
        <v>202526</v>
      </c>
      <c r="AG10260" s="3" t="s">
        <v>384</v>
      </c>
      <c r="AH10260" s="3">
        <v>514</v>
      </c>
      <c r="AI10260" s="3">
        <v>398</v>
      </c>
      <c r="AJ10260" s="3" t="s">
        <v>498</v>
      </c>
      <c r="AK10260" s="3">
        <v>1</v>
      </c>
      <c r="AL10260" s="3">
        <v>-749.02</v>
      </c>
    </row>
    <row r="10261" spans="31:38" x14ac:dyDescent="0.25">
      <c r="AE10261" s="3" t="str">
        <f t="shared" si="238"/>
        <v>RAG_586_398_1_202526</v>
      </c>
      <c r="AF10261" s="3">
        <v>202526</v>
      </c>
      <c r="AG10261" s="3" t="s">
        <v>384</v>
      </c>
      <c r="AH10261" s="3">
        <v>586</v>
      </c>
      <c r="AI10261" s="3">
        <v>398</v>
      </c>
      <c r="AJ10261" s="3" t="s">
        <v>498</v>
      </c>
      <c r="AK10261" s="3">
        <v>1</v>
      </c>
      <c r="AL10261" s="3">
        <v>0</v>
      </c>
    </row>
    <row r="10262" spans="31:38" x14ac:dyDescent="0.25">
      <c r="AE10262" s="3" t="str">
        <f t="shared" si="238"/>
        <v>RAG_542_398_1_202526</v>
      </c>
      <c r="AF10262" s="3">
        <v>202526</v>
      </c>
      <c r="AG10262" s="3" t="s">
        <v>384</v>
      </c>
      <c r="AH10262" s="3">
        <v>542</v>
      </c>
      <c r="AI10262" s="3">
        <v>398</v>
      </c>
      <c r="AJ10262" s="3" t="s">
        <v>498</v>
      </c>
      <c r="AK10262" s="3">
        <v>1</v>
      </c>
      <c r="AL10262" s="3">
        <v>-500.62799999999999</v>
      </c>
    </row>
    <row r="10263" spans="31:38" x14ac:dyDescent="0.25">
      <c r="AE10263" s="3" t="str">
        <f t="shared" si="238"/>
        <v>RAG_516_398_1_202526</v>
      </c>
      <c r="AF10263" s="3">
        <v>202526</v>
      </c>
      <c r="AG10263" s="3" t="s">
        <v>384</v>
      </c>
      <c r="AH10263" s="3">
        <v>516</v>
      </c>
      <c r="AI10263" s="3">
        <v>398</v>
      </c>
      <c r="AJ10263" s="3" t="s">
        <v>498</v>
      </c>
      <c r="AK10263" s="3">
        <v>1</v>
      </c>
      <c r="AL10263" s="3">
        <v>-1115</v>
      </c>
    </row>
    <row r="10264" spans="31:38" x14ac:dyDescent="0.25">
      <c r="AE10264" s="3" t="str">
        <f t="shared" si="238"/>
        <v>RAG_518_398_1_202526</v>
      </c>
      <c r="AF10264" s="3">
        <v>202526</v>
      </c>
      <c r="AG10264" s="3" t="s">
        <v>384</v>
      </c>
      <c r="AH10264" s="3">
        <v>518</v>
      </c>
      <c r="AI10264" s="3">
        <v>398</v>
      </c>
      <c r="AJ10264" s="3" t="s">
        <v>498</v>
      </c>
      <c r="AK10264" s="3">
        <v>1</v>
      </c>
      <c r="AL10264" s="3">
        <v>-7390.44</v>
      </c>
    </row>
    <row r="10265" spans="31:38" x14ac:dyDescent="0.25">
      <c r="AE10265" s="3" t="str">
        <f t="shared" si="238"/>
        <v>RAG_520_398_1_202526</v>
      </c>
      <c r="AF10265" s="3">
        <v>202526</v>
      </c>
      <c r="AG10265" s="3" t="s">
        <v>384</v>
      </c>
      <c r="AH10265" s="3">
        <v>520</v>
      </c>
      <c r="AI10265" s="3">
        <v>398</v>
      </c>
      <c r="AJ10265" s="3" t="s">
        <v>498</v>
      </c>
      <c r="AK10265" s="3">
        <v>1</v>
      </c>
      <c r="AL10265" s="3">
        <v>-335.94400000000002</v>
      </c>
    </row>
    <row r="10266" spans="31:38" x14ac:dyDescent="0.25">
      <c r="AE10266" s="3" t="str">
        <f t="shared" si="238"/>
        <v>RAG_522_398_1_202526</v>
      </c>
      <c r="AF10266" s="3">
        <v>202526</v>
      </c>
      <c r="AG10266" s="3" t="s">
        <v>384</v>
      </c>
      <c r="AH10266" s="3">
        <v>522</v>
      </c>
      <c r="AI10266" s="3">
        <v>398</v>
      </c>
      <c r="AJ10266" s="3" t="s">
        <v>498</v>
      </c>
      <c r="AK10266" s="3">
        <v>1</v>
      </c>
      <c r="AL10266" s="3">
        <v>-4513.3130000000001</v>
      </c>
    </row>
    <row r="10267" spans="31:38" x14ac:dyDescent="0.25">
      <c r="AE10267" s="3" t="str">
        <f t="shared" si="238"/>
        <v>RAG_524_398_1_202526</v>
      </c>
      <c r="AF10267" s="3">
        <v>202526</v>
      </c>
      <c r="AG10267" s="3" t="s">
        <v>384</v>
      </c>
      <c r="AH10267" s="3">
        <v>524</v>
      </c>
      <c r="AI10267" s="3">
        <v>398</v>
      </c>
      <c r="AJ10267" s="3" t="s">
        <v>498</v>
      </c>
      <c r="AK10267" s="3">
        <v>1</v>
      </c>
      <c r="AL10267" s="3">
        <v>-945.01</v>
      </c>
    </row>
    <row r="10268" spans="31:38" x14ac:dyDescent="0.25">
      <c r="AE10268" s="3" t="str">
        <f t="shared" si="238"/>
        <v>RAG_538_398_1_202526</v>
      </c>
      <c r="AF10268" s="3">
        <v>202526</v>
      </c>
      <c r="AG10268" s="3" t="s">
        <v>384</v>
      </c>
      <c r="AH10268" s="3">
        <v>538</v>
      </c>
      <c r="AI10268" s="3">
        <v>398</v>
      </c>
      <c r="AJ10268" s="3" t="s">
        <v>498</v>
      </c>
      <c r="AK10268" s="3">
        <v>1</v>
      </c>
      <c r="AL10268" s="3">
        <v>-993.98900000000003</v>
      </c>
    </row>
    <row r="10269" spans="31:38" x14ac:dyDescent="0.25">
      <c r="AE10269" s="3" t="str">
        <f t="shared" si="238"/>
        <v>RAG_526_398_1_202526</v>
      </c>
      <c r="AF10269" s="3">
        <v>202526</v>
      </c>
      <c r="AG10269" s="3" t="s">
        <v>384</v>
      </c>
      <c r="AH10269" s="3">
        <v>526</v>
      </c>
      <c r="AI10269" s="3">
        <v>398</v>
      </c>
      <c r="AJ10269" s="3" t="s">
        <v>498</v>
      </c>
      <c r="AK10269" s="3">
        <v>1</v>
      </c>
      <c r="AL10269" s="3">
        <v>-188.93799999999999</v>
      </c>
    </row>
    <row r="10270" spans="31:38" x14ac:dyDescent="0.25">
      <c r="AE10270" s="3" t="str">
        <f t="shared" si="238"/>
        <v>RAG_540_398_1_202526</v>
      </c>
      <c r="AF10270" s="3">
        <v>202526</v>
      </c>
      <c r="AG10270" s="3" t="s">
        <v>384</v>
      </c>
      <c r="AH10270" s="3">
        <v>540</v>
      </c>
      <c r="AI10270" s="3">
        <v>398</v>
      </c>
      <c r="AJ10270" s="3" t="s">
        <v>498</v>
      </c>
      <c r="AK10270" s="3">
        <v>1</v>
      </c>
      <c r="AL10270" s="3">
        <v>-14422.223000000004</v>
      </c>
    </row>
    <row r="10271" spans="31:38" x14ac:dyDescent="0.25">
      <c r="AE10271" s="3" t="str">
        <f t="shared" si="238"/>
        <v>RAG_536_398_1_202526</v>
      </c>
      <c r="AF10271" s="3">
        <v>202526</v>
      </c>
      <c r="AG10271" s="3" t="s">
        <v>384</v>
      </c>
      <c r="AH10271" s="3">
        <v>536</v>
      </c>
      <c r="AI10271" s="3">
        <v>398</v>
      </c>
      <c r="AJ10271" s="3" t="s">
        <v>498</v>
      </c>
      <c r="AK10271" s="3">
        <v>1</v>
      </c>
      <c r="AL10271" s="3">
        <v>-2398.9760000000001</v>
      </c>
    </row>
    <row r="10272" spans="31:38" x14ac:dyDescent="0.25">
      <c r="AE10272" s="3" t="str">
        <f t="shared" si="238"/>
        <v>RAG_534_398_1_202526</v>
      </c>
      <c r="AF10272" s="3">
        <v>202526</v>
      </c>
      <c r="AG10272" s="3" t="s">
        <v>384</v>
      </c>
      <c r="AH10272" s="3">
        <v>534</v>
      </c>
      <c r="AI10272" s="3">
        <v>398</v>
      </c>
      <c r="AJ10272" s="3" t="s">
        <v>498</v>
      </c>
      <c r="AK10272" s="3">
        <v>1</v>
      </c>
      <c r="AL10272" s="3">
        <v>-3170</v>
      </c>
    </row>
    <row r="10273" spans="31:38" x14ac:dyDescent="0.25">
      <c r="AE10273" s="3" t="str">
        <f t="shared" si="238"/>
        <v>RAG_532_398_1_202526</v>
      </c>
      <c r="AF10273" s="3">
        <v>202526</v>
      </c>
      <c r="AG10273" s="3" t="s">
        <v>384</v>
      </c>
      <c r="AH10273" s="3">
        <v>532</v>
      </c>
      <c r="AI10273" s="3">
        <v>398</v>
      </c>
      <c r="AJ10273" s="3" t="s">
        <v>498</v>
      </c>
      <c r="AK10273" s="3">
        <v>1</v>
      </c>
      <c r="AL10273" s="3">
        <v>-23339.999999999993</v>
      </c>
    </row>
    <row r="10274" spans="31:38" x14ac:dyDescent="0.25">
      <c r="AE10274" s="3" t="str">
        <f t="shared" si="238"/>
        <v>RAG_530_398_1_202526</v>
      </c>
      <c r="AF10274" s="3">
        <v>202526</v>
      </c>
      <c r="AG10274" s="3" t="s">
        <v>384</v>
      </c>
      <c r="AH10274" s="3">
        <v>530</v>
      </c>
      <c r="AI10274" s="3">
        <v>398</v>
      </c>
      <c r="AJ10274" s="3" t="s">
        <v>498</v>
      </c>
      <c r="AK10274" s="3">
        <v>1</v>
      </c>
      <c r="AL10274" s="3">
        <v>-2762.7309999999998</v>
      </c>
    </row>
    <row r="10275" spans="31:38" x14ac:dyDescent="0.25">
      <c r="AE10275" s="3" t="str">
        <f t="shared" si="238"/>
        <v>RAG_528_398_1_202526</v>
      </c>
      <c r="AF10275" s="3">
        <v>202526</v>
      </c>
      <c r="AG10275" s="3" t="s">
        <v>384</v>
      </c>
      <c r="AH10275" s="3">
        <v>528</v>
      </c>
      <c r="AI10275" s="3">
        <v>398</v>
      </c>
      <c r="AJ10275" s="3" t="s">
        <v>498</v>
      </c>
      <c r="AK10275" s="3">
        <v>1</v>
      </c>
      <c r="AL10275" s="3">
        <v>-4218</v>
      </c>
    </row>
    <row r="10276" spans="31:38" x14ac:dyDescent="0.25">
      <c r="AE10276" s="3" t="str">
        <f t="shared" si="238"/>
        <v>RAG_562_399_1_202425</v>
      </c>
      <c r="AF10276" s="3">
        <v>202425</v>
      </c>
      <c r="AG10276" s="3" t="s">
        <v>384</v>
      </c>
      <c r="AH10276" s="3">
        <v>562</v>
      </c>
      <c r="AI10276" s="3">
        <v>399</v>
      </c>
      <c r="AJ10276" s="3" t="s">
        <v>14</v>
      </c>
      <c r="AK10276" s="3">
        <v>1</v>
      </c>
      <c r="AL10276" s="3">
        <v>0</v>
      </c>
    </row>
    <row r="10277" spans="31:38" x14ac:dyDescent="0.25">
      <c r="AE10277" s="3" t="str">
        <f t="shared" si="238"/>
        <v>RAG_540_399_1_202425</v>
      </c>
      <c r="AF10277" s="3">
        <v>202425</v>
      </c>
      <c r="AG10277" s="3" t="s">
        <v>384</v>
      </c>
      <c r="AH10277" s="3">
        <v>540</v>
      </c>
      <c r="AI10277" s="3">
        <v>399</v>
      </c>
      <c r="AJ10277" s="3" t="s">
        <v>14</v>
      </c>
      <c r="AK10277" s="3">
        <v>1</v>
      </c>
      <c r="AL10277" s="3">
        <v>-43546.084999999999</v>
      </c>
    </row>
    <row r="10278" spans="31:38" x14ac:dyDescent="0.25">
      <c r="AE10278" s="3" t="str">
        <f t="shared" si="238"/>
        <v>RAG_545_399_1_202425</v>
      </c>
      <c r="AF10278" s="3">
        <v>202425</v>
      </c>
      <c r="AG10278" s="3" t="s">
        <v>384</v>
      </c>
      <c r="AH10278" s="3">
        <v>545</v>
      </c>
      <c r="AI10278" s="3">
        <v>399</v>
      </c>
      <c r="AJ10278" s="3" t="s">
        <v>14</v>
      </c>
      <c r="AK10278" s="3">
        <v>1</v>
      </c>
      <c r="AL10278" s="3">
        <v>-9725.155999999999</v>
      </c>
    </row>
    <row r="10279" spans="31:38" x14ac:dyDescent="0.25">
      <c r="AE10279" s="3" t="str">
        <f t="shared" si="238"/>
        <v>RAG_546_399_1_202425</v>
      </c>
      <c r="AF10279" s="3">
        <v>202425</v>
      </c>
      <c r="AG10279" s="3" t="s">
        <v>384</v>
      </c>
      <c r="AH10279" s="3">
        <v>546</v>
      </c>
      <c r="AI10279" s="3">
        <v>399</v>
      </c>
      <c r="AJ10279" s="3" t="s">
        <v>14</v>
      </c>
      <c r="AK10279" s="3">
        <v>1</v>
      </c>
      <c r="AL10279" s="3">
        <v>-9720.2491000000009</v>
      </c>
    </row>
    <row r="10280" spans="31:38" x14ac:dyDescent="0.25">
      <c r="AE10280" s="3" t="str">
        <f t="shared" si="238"/>
        <v>RAG_548_399_1_202425</v>
      </c>
      <c r="AF10280" s="3">
        <v>202425</v>
      </c>
      <c r="AG10280" s="3" t="s">
        <v>384</v>
      </c>
      <c r="AH10280" s="3">
        <v>548</v>
      </c>
      <c r="AI10280" s="3">
        <v>399</v>
      </c>
      <c r="AJ10280" s="3" t="s">
        <v>14</v>
      </c>
      <c r="AK10280" s="3">
        <v>1</v>
      </c>
      <c r="AL10280" s="3">
        <v>-5414.4940000000006</v>
      </c>
    </row>
    <row r="10281" spans="31:38" x14ac:dyDescent="0.25">
      <c r="AE10281" s="3" t="str">
        <f t="shared" si="238"/>
        <v>RAG_550_399_1_202425</v>
      </c>
      <c r="AF10281" s="3">
        <v>202425</v>
      </c>
      <c r="AG10281" s="3" t="s">
        <v>384</v>
      </c>
      <c r="AH10281" s="3">
        <v>550</v>
      </c>
      <c r="AI10281" s="3">
        <v>399</v>
      </c>
      <c r="AJ10281" s="3" t="s">
        <v>14</v>
      </c>
      <c r="AK10281" s="3">
        <v>1</v>
      </c>
      <c r="AL10281" s="3">
        <v>-38275.729999999996</v>
      </c>
    </row>
    <row r="10282" spans="31:38" x14ac:dyDescent="0.25">
      <c r="AE10282" s="3" t="str">
        <f t="shared" si="238"/>
        <v>RAG_552_399_1_202425</v>
      </c>
      <c r="AF10282" s="3">
        <v>202425</v>
      </c>
      <c r="AG10282" s="3" t="s">
        <v>384</v>
      </c>
      <c r="AH10282" s="3">
        <v>552</v>
      </c>
      <c r="AI10282" s="3">
        <v>399</v>
      </c>
      <c r="AJ10282" s="3" t="s">
        <v>14</v>
      </c>
      <c r="AK10282" s="3">
        <v>1</v>
      </c>
      <c r="AL10282" s="3">
        <v>-42907.79</v>
      </c>
    </row>
    <row r="10283" spans="31:38" x14ac:dyDescent="0.25">
      <c r="AE10283" s="3" t="str">
        <f t="shared" si="238"/>
        <v>RAG_586_399_1_202425</v>
      </c>
      <c r="AF10283" s="3">
        <v>202425</v>
      </c>
      <c r="AG10283" s="3" t="s">
        <v>384</v>
      </c>
      <c r="AH10283" s="3">
        <v>586</v>
      </c>
      <c r="AI10283" s="3">
        <v>399</v>
      </c>
      <c r="AJ10283" s="3" t="s">
        <v>14</v>
      </c>
      <c r="AK10283" s="3">
        <v>1</v>
      </c>
      <c r="AL10283" s="3">
        <v>0</v>
      </c>
    </row>
    <row r="10284" spans="31:38" x14ac:dyDescent="0.25">
      <c r="AE10284" s="3" t="str">
        <f t="shared" si="238"/>
        <v>RAG_564_399_1_202425</v>
      </c>
      <c r="AF10284" s="3">
        <v>202425</v>
      </c>
      <c r="AG10284" s="3" t="s">
        <v>384</v>
      </c>
      <c r="AH10284" s="3">
        <v>564</v>
      </c>
      <c r="AI10284" s="3">
        <v>399</v>
      </c>
      <c r="AJ10284" s="3" t="s">
        <v>14</v>
      </c>
      <c r="AK10284" s="3">
        <v>1</v>
      </c>
      <c r="AL10284" s="3">
        <v>0</v>
      </c>
    </row>
    <row r="10285" spans="31:38" x14ac:dyDescent="0.25">
      <c r="AE10285" s="3" t="str">
        <f t="shared" si="238"/>
        <v>RAG_566_399_1_202425</v>
      </c>
      <c r="AF10285" s="3">
        <v>202425</v>
      </c>
      <c r="AG10285" s="3" t="s">
        <v>384</v>
      </c>
      <c r="AH10285" s="3">
        <v>566</v>
      </c>
      <c r="AI10285" s="3">
        <v>399</v>
      </c>
      <c r="AJ10285" s="3" t="s">
        <v>14</v>
      </c>
      <c r="AK10285" s="3">
        <v>1</v>
      </c>
      <c r="AL10285" s="3">
        <v>0</v>
      </c>
    </row>
    <row r="10286" spans="31:38" x14ac:dyDescent="0.25">
      <c r="AE10286" s="3" t="str">
        <f t="shared" si="238"/>
        <v>RAG_568_399_1_202425</v>
      </c>
      <c r="AF10286" s="3">
        <v>202425</v>
      </c>
      <c r="AG10286" s="3" t="s">
        <v>384</v>
      </c>
      <c r="AH10286" s="3">
        <v>568</v>
      </c>
      <c r="AI10286" s="3">
        <v>399</v>
      </c>
      <c r="AJ10286" s="3" t="s">
        <v>14</v>
      </c>
      <c r="AK10286" s="3">
        <v>1</v>
      </c>
      <c r="AL10286" s="3">
        <v>0</v>
      </c>
    </row>
    <row r="10287" spans="31:38" x14ac:dyDescent="0.25">
      <c r="AE10287" s="3" t="str">
        <f t="shared" si="238"/>
        <v>RAG_572_399_1_202425</v>
      </c>
      <c r="AF10287" s="3">
        <v>202425</v>
      </c>
      <c r="AG10287" s="3" t="s">
        <v>384</v>
      </c>
      <c r="AH10287" s="3">
        <v>572</v>
      </c>
      <c r="AI10287" s="3">
        <v>399</v>
      </c>
      <c r="AJ10287" s="3" t="s">
        <v>14</v>
      </c>
      <c r="AK10287" s="3">
        <v>1</v>
      </c>
      <c r="AL10287" s="3">
        <v>0</v>
      </c>
    </row>
    <row r="10288" spans="31:38" x14ac:dyDescent="0.25">
      <c r="AE10288" s="3" t="str">
        <f t="shared" si="238"/>
        <v>RAG_574_399_1_202425</v>
      </c>
      <c r="AF10288" s="3">
        <v>202425</v>
      </c>
      <c r="AG10288" s="3" t="s">
        <v>384</v>
      </c>
      <c r="AH10288" s="3">
        <v>574</v>
      </c>
      <c r="AI10288" s="3">
        <v>399</v>
      </c>
      <c r="AJ10288" s="3" t="s">
        <v>14</v>
      </c>
      <c r="AK10288" s="3">
        <v>1</v>
      </c>
      <c r="AL10288" s="3">
        <v>0</v>
      </c>
    </row>
    <row r="10289" spans="31:38" x14ac:dyDescent="0.25">
      <c r="AE10289" s="3" t="str">
        <f t="shared" si="238"/>
        <v>RAG_576_399_1_202425</v>
      </c>
      <c r="AF10289" s="3">
        <v>202425</v>
      </c>
      <c r="AG10289" s="3" t="s">
        <v>384</v>
      </c>
      <c r="AH10289" s="3">
        <v>576</v>
      </c>
      <c r="AI10289" s="3">
        <v>399</v>
      </c>
      <c r="AJ10289" s="3" t="s">
        <v>14</v>
      </c>
      <c r="AK10289" s="3">
        <v>1</v>
      </c>
      <c r="AL10289" s="3">
        <v>0</v>
      </c>
    </row>
    <row r="10290" spans="31:38" x14ac:dyDescent="0.25">
      <c r="AE10290" s="3" t="str">
        <f t="shared" si="238"/>
        <v>RAG_584_399_1_202425</v>
      </c>
      <c r="AF10290" s="3">
        <v>202425</v>
      </c>
      <c r="AG10290" s="3" t="s">
        <v>384</v>
      </c>
      <c r="AH10290" s="3">
        <v>584</v>
      </c>
      <c r="AI10290" s="3">
        <v>399</v>
      </c>
      <c r="AJ10290" s="3" t="s">
        <v>14</v>
      </c>
      <c r="AK10290" s="3">
        <v>1</v>
      </c>
      <c r="AL10290" s="3">
        <v>0</v>
      </c>
    </row>
    <row r="10291" spans="31:38" x14ac:dyDescent="0.25">
      <c r="AE10291" s="3" t="str">
        <f t="shared" si="238"/>
        <v>RAG_582_399_1_202425</v>
      </c>
      <c r="AF10291" s="3">
        <v>202425</v>
      </c>
      <c r="AG10291" s="3" t="s">
        <v>384</v>
      </c>
      <c r="AH10291" s="3">
        <v>582</v>
      </c>
      <c r="AI10291" s="3">
        <v>399</v>
      </c>
      <c r="AJ10291" s="3" t="s">
        <v>14</v>
      </c>
      <c r="AK10291" s="3">
        <v>1</v>
      </c>
      <c r="AL10291" s="3">
        <v>0</v>
      </c>
    </row>
    <row r="10292" spans="31:38" x14ac:dyDescent="0.25">
      <c r="AE10292" s="3" t="str">
        <f t="shared" si="238"/>
        <v>RAG_544_399_1_202425</v>
      </c>
      <c r="AF10292" s="3">
        <v>202425</v>
      </c>
      <c r="AG10292" s="3" t="s">
        <v>384</v>
      </c>
      <c r="AH10292" s="3">
        <v>544</v>
      </c>
      <c r="AI10292" s="3">
        <v>399</v>
      </c>
      <c r="AJ10292" s="3" t="s">
        <v>14</v>
      </c>
      <c r="AK10292" s="3">
        <v>1</v>
      </c>
      <c r="AL10292" s="3">
        <v>-16212.161</v>
      </c>
    </row>
    <row r="10293" spans="31:38" x14ac:dyDescent="0.25">
      <c r="AE10293" s="3" t="str">
        <f t="shared" si="238"/>
        <v>RAG_542_399_1_202425</v>
      </c>
      <c r="AF10293" s="3">
        <v>202425</v>
      </c>
      <c r="AG10293" s="3" t="s">
        <v>384</v>
      </c>
      <c r="AH10293" s="3">
        <v>542</v>
      </c>
      <c r="AI10293" s="3">
        <v>399</v>
      </c>
      <c r="AJ10293" s="3" t="s">
        <v>14</v>
      </c>
      <c r="AK10293" s="3">
        <v>1</v>
      </c>
      <c r="AL10293" s="3">
        <v>-7374.4030000000002</v>
      </c>
    </row>
    <row r="10294" spans="31:38" x14ac:dyDescent="0.25">
      <c r="AE10294" s="3" t="str">
        <f t="shared" si="238"/>
        <v>RAG_512_399_1_202425</v>
      </c>
      <c r="AF10294" s="3">
        <v>202425</v>
      </c>
      <c r="AG10294" s="3" t="s">
        <v>384</v>
      </c>
      <c r="AH10294" s="3">
        <v>512</v>
      </c>
      <c r="AI10294" s="3">
        <v>399</v>
      </c>
      <c r="AJ10294" s="3" t="s">
        <v>14</v>
      </c>
      <c r="AK10294" s="3">
        <v>1</v>
      </c>
      <c r="AL10294" s="3">
        <v>-2608</v>
      </c>
    </row>
    <row r="10295" spans="31:38" x14ac:dyDescent="0.25">
      <c r="AE10295" s="3" t="str">
        <f t="shared" si="238"/>
        <v>RAG_514_399_1_202425</v>
      </c>
      <c r="AF10295" s="3">
        <v>202425</v>
      </c>
      <c r="AG10295" s="3" t="s">
        <v>384</v>
      </c>
      <c r="AH10295" s="3">
        <v>514</v>
      </c>
      <c r="AI10295" s="3">
        <v>399</v>
      </c>
      <c r="AJ10295" s="3" t="s">
        <v>14</v>
      </c>
      <c r="AK10295" s="3">
        <v>1</v>
      </c>
      <c r="AL10295" s="3">
        <v>-7812.7199999999993</v>
      </c>
    </row>
    <row r="10296" spans="31:38" x14ac:dyDescent="0.25">
      <c r="AE10296" s="3" t="str">
        <f t="shared" si="238"/>
        <v>RAG_516_399_1_202425</v>
      </c>
      <c r="AF10296" s="3">
        <v>202425</v>
      </c>
      <c r="AG10296" s="3" t="s">
        <v>384</v>
      </c>
      <c r="AH10296" s="3">
        <v>516</v>
      </c>
      <c r="AI10296" s="3">
        <v>399</v>
      </c>
      <c r="AJ10296" s="3" t="s">
        <v>14</v>
      </c>
      <c r="AK10296" s="3">
        <v>1</v>
      </c>
      <c r="AL10296" s="3">
        <v>-10571</v>
      </c>
    </row>
    <row r="10297" spans="31:38" x14ac:dyDescent="0.25">
      <c r="AE10297" s="3" t="str">
        <f t="shared" si="238"/>
        <v>RAG_518_399_1_202425</v>
      </c>
      <c r="AF10297" s="3">
        <v>202425</v>
      </c>
      <c r="AG10297" s="3" t="s">
        <v>384</v>
      </c>
      <c r="AH10297" s="3">
        <v>518</v>
      </c>
      <c r="AI10297" s="3">
        <v>399</v>
      </c>
      <c r="AJ10297" s="3" t="s">
        <v>14</v>
      </c>
      <c r="AK10297" s="3">
        <v>1</v>
      </c>
      <c r="AL10297" s="3">
        <v>-10535.873</v>
      </c>
    </row>
    <row r="10298" spans="31:38" x14ac:dyDescent="0.25">
      <c r="AE10298" s="3" t="str">
        <f t="shared" si="238"/>
        <v>RAG_520_399_1_202425</v>
      </c>
      <c r="AF10298" s="3">
        <v>202425</v>
      </c>
      <c r="AG10298" s="3" t="s">
        <v>384</v>
      </c>
      <c r="AH10298" s="3">
        <v>520</v>
      </c>
      <c r="AI10298" s="3">
        <v>399</v>
      </c>
      <c r="AJ10298" s="3" t="s">
        <v>14</v>
      </c>
      <c r="AK10298" s="3">
        <v>1</v>
      </c>
      <c r="AL10298" s="3">
        <v>-7053.3580000000002</v>
      </c>
    </row>
    <row r="10299" spans="31:38" x14ac:dyDescent="0.25">
      <c r="AE10299" s="3" t="str">
        <f t="shared" si="238"/>
        <v>RAG_522_399_1_202425</v>
      </c>
      <c r="AF10299" s="3">
        <v>202425</v>
      </c>
      <c r="AG10299" s="3" t="s">
        <v>384</v>
      </c>
      <c r="AH10299" s="3">
        <v>522</v>
      </c>
      <c r="AI10299" s="3">
        <v>399</v>
      </c>
      <c r="AJ10299" s="3" t="s">
        <v>14</v>
      </c>
      <c r="AK10299" s="3">
        <v>1</v>
      </c>
      <c r="AL10299" s="3">
        <v>-16405.822</v>
      </c>
    </row>
    <row r="10300" spans="31:38" x14ac:dyDescent="0.25">
      <c r="AE10300" s="3" t="str">
        <f t="shared" si="238"/>
        <v>RAG_538_399_1_202425</v>
      </c>
      <c r="AF10300" s="3">
        <v>202425</v>
      </c>
      <c r="AG10300" s="3" t="s">
        <v>384</v>
      </c>
      <c r="AH10300" s="3">
        <v>538</v>
      </c>
      <c r="AI10300" s="3">
        <v>399</v>
      </c>
      <c r="AJ10300" s="3" t="s">
        <v>14</v>
      </c>
      <c r="AK10300" s="3">
        <v>1</v>
      </c>
      <c r="AL10300" s="3">
        <v>-8250.732</v>
      </c>
    </row>
    <row r="10301" spans="31:38" x14ac:dyDescent="0.25">
      <c r="AE10301" s="3" t="str">
        <f t="shared" si="238"/>
        <v>RAG_526_399_1_202425</v>
      </c>
      <c r="AF10301" s="3">
        <v>202425</v>
      </c>
      <c r="AG10301" s="3" t="s">
        <v>384</v>
      </c>
      <c r="AH10301" s="3">
        <v>526</v>
      </c>
      <c r="AI10301" s="3">
        <v>399</v>
      </c>
      <c r="AJ10301" s="3" t="s">
        <v>14</v>
      </c>
      <c r="AK10301" s="3">
        <v>1</v>
      </c>
      <c r="AL10301" s="3">
        <v>-8183.0009999999993</v>
      </c>
    </row>
    <row r="10302" spans="31:38" x14ac:dyDescent="0.25">
      <c r="AE10302" s="3" t="str">
        <f t="shared" si="238"/>
        <v>RAG_528_399_1_202425</v>
      </c>
      <c r="AF10302" s="3">
        <v>202425</v>
      </c>
      <c r="AG10302" s="3" t="s">
        <v>384</v>
      </c>
      <c r="AH10302" s="3">
        <v>528</v>
      </c>
      <c r="AI10302" s="3">
        <v>399</v>
      </c>
      <c r="AJ10302" s="3" t="s">
        <v>14</v>
      </c>
      <c r="AK10302" s="3">
        <v>1</v>
      </c>
      <c r="AL10302" s="3">
        <v>-9725</v>
      </c>
    </row>
    <row r="10303" spans="31:38" x14ac:dyDescent="0.25">
      <c r="AE10303" s="3" t="str">
        <f t="shared" si="238"/>
        <v>RAG_530_399_1_202425</v>
      </c>
      <c r="AF10303" s="3">
        <v>202425</v>
      </c>
      <c r="AG10303" s="3" t="s">
        <v>384</v>
      </c>
      <c r="AH10303" s="3">
        <v>530</v>
      </c>
      <c r="AI10303" s="3">
        <v>399</v>
      </c>
      <c r="AJ10303" s="3" t="s">
        <v>14</v>
      </c>
      <c r="AK10303" s="3">
        <v>1</v>
      </c>
      <c r="AL10303" s="3">
        <v>-19026.915999999997</v>
      </c>
    </row>
    <row r="10304" spans="31:38" x14ac:dyDescent="0.25">
      <c r="AE10304" s="3" t="str">
        <f t="shared" si="238"/>
        <v>RAG_532_399_1_202425</v>
      </c>
      <c r="AF10304" s="3">
        <v>202425</v>
      </c>
      <c r="AG10304" s="3" t="s">
        <v>384</v>
      </c>
      <c r="AH10304" s="3">
        <v>532</v>
      </c>
      <c r="AI10304" s="3">
        <v>399</v>
      </c>
      <c r="AJ10304" s="3" t="s">
        <v>14</v>
      </c>
      <c r="AK10304" s="3">
        <v>1</v>
      </c>
      <c r="AL10304" s="3">
        <v>-34452.699999999997</v>
      </c>
    </row>
    <row r="10305" spans="31:38" x14ac:dyDescent="0.25">
      <c r="AE10305" s="3" t="str">
        <f t="shared" si="238"/>
        <v>RAG_534_399_1_202425</v>
      </c>
      <c r="AF10305" s="3">
        <v>202425</v>
      </c>
      <c r="AG10305" s="3" t="s">
        <v>384</v>
      </c>
      <c r="AH10305" s="3">
        <v>534</v>
      </c>
      <c r="AI10305" s="3">
        <v>399</v>
      </c>
      <c r="AJ10305" s="3" t="s">
        <v>14</v>
      </c>
      <c r="AK10305" s="3">
        <v>1</v>
      </c>
      <c r="AL10305" s="3">
        <v>-16142.315000000001</v>
      </c>
    </row>
    <row r="10306" spans="31:38" x14ac:dyDescent="0.25">
      <c r="AE10306" s="3" t="str">
        <f t="shared" si="238"/>
        <v>RAG_536_399_1_202425</v>
      </c>
      <c r="AF10306" s="3">
        <v>202425</v>
      </c>
      <c r="AG10306" s="3" t="s">
        <v>384</v>
      </c>
      <c r="AH10306" s="3">
        <v>536</v>
      </c>
      <c r="AI10306" s="3">
        <v>399</v>
      </c>
      <c r="AJ10306" s="3" t="s">
        <v>14</v>
      </c>
      <c r="AK10306" s="3">
        <v>1</v>
      </c>
      <c r="AL10306" s="3">
        <v>-10977.257</v>
      </c>
    </row>
    <row r="10307" spans="31:38" x14ac:dyDescent="0.25">
      <c r="AE10307" s="3" t="str">
        <f t="shared" si="238"/>
        <v>RAG_524_399_1_202425</v>
      </c>
      <c r="AF10307" s="3">
        <v>202425</v>
      </c>
      <c r="AG10307" s="3" t="s">
        <v>384</v>
      </c>
      <c r="AH10307" s="3">
        <v>524</v>
      </c>
      <c r="AI10307" s="3">
        <v>399</v>
      </c>
      <c r="AJ10307" s="3" t="s">
        <v>14</v>
      </c>
      <c r="AK10307" s="3">
        <v>1</v>
      </c>
      <c r="AL10307" s="3">
        <v>-2549.91</v>
      </c>
    </row>
    <row r="10308" spans="31:38" x14ac:dyDescent="0.25">
      <c r="AE10308" s="3" t="str">
        <f t="shared" ref="AE10308:AE10371" si="239">AG10308&amp;"_"&amp;AH10308&amp;"_"&amp;AI10308&amp;"_"&amp;AK10308&amp;"_"&amp;AF10308</f>
        <v>RAG_564_399_1_202526</v>
      </c>
      <c r="AF10308" s="3">
        <v>202526</v>
      </c>
      <c r="AG10308" s="3" t="s">
        <v>384</v>
      </c>
      <c r="AH10308" s="3">
        <v>564</v>
      </c>
      <c r="AI10308" s="3">
        <v>399</v>
      </c>
      <c r="AJ10308" s="3" t="s">
        <v>14</v>
      </c>
      <c r="AK10308" s="3">
        <v>1</v>
      </c>
      <c r="AL10308" s="3">
        <v>0</v>
      </c>
    </row>
    <row r="10309" spans="31:38" x14ac:dyDescent="0.25">
      <c r="AE10309" s="3" t="str">
        <f t="shared" si="239"/>
        <v>RAG_544_399_1_202526</v>
      </c>
      <c r="AF10309" s="3">
        <v>202526</v>
      </c>
      <c r="AG10309" s="3" t="s">
        <v>384</v>
      </c>
      <c r="AH10309" s="3">
        <v>544</v>
      </c>
      <c r="AI10309" s="3">
        <v>399</v>
      </c>
      <c r="AJ10309" s="3" t="s">
        <v>14</v>
      </c>
      <c r="AK10309" s="3">
        <v>1</v>
      </c>
      <c r="AL10309" s="3">
        <v>-9251.2009999999991</v>
      </c>
    </row>
    <row r="10310" spans="31:38" x14ac:dyDescent="0.25">
      <c r="AE10310" s="3" t="str">
        <f t="shared" si="239"/>
        <v>RAG_546_399_1_202526</v>
      </c>
      <c r="AF10310" s="3">
        <v>202526</v>
      </c>
      <c r="AG10310" s="3" t="s">
        <v>384</v>
      </c>
      <c r="AH10310" s="3">
        <v>546</v>
      </c>
      <c r="AI10310" s="3">
        <v>399</v>
      </c>
      <c r="AJ10310" s="3" t="s">
        <v>14</v>
      </c>
      <c r="AK10310" s="3">
        <v>1</v>
      </c>
      <c r="AL10310" s="3">
        <v>-9982.3339999999989</v>
      </c>
    </row>
    <row r="10311" spans="31:38" x14ac:dyDescent="0.25">
      <c r="AE10311" s="3" t="str">
        <f t="shared" si="239"/>
        <v>RAG_548_399_1_202526</v>
      </c>
      <c r="AF10311" s="3">
        <v>202526</v>
      </c>
      <c r="AG10311" s="3" t="s">
        <v>384</v>
      </c>
      <c r="AH10311" s="3">
        <v>548</v>
      </c>
      <c r="AI10311" s="3">
        <v>399</v>
      </c>
      <c r="AJ10311" s="3" t="s">
        <v>14</v>
      </c>
      <c r="AK10311" s="3">
        <v>1</v>
      </c>
      <c r="AL10311" s="3">
        <v>-5605.5159999999996</v>
      </c>
    </row>
    <row r="10312" spans="31:38" x14ac:dyDescent="0.25">
      <c r="AE10312" s="3" t="str">
        <f t="shared" si="239"/>
        <v>RAG_550_399_1_202526</v>
      </c>
      <c r="AF10312" s="3">
        <v>202526</v>
      </c>
      <c r="AG10312" s="3" t="s">
        <v>384</v>
      </c>
      <c r="AH10312" s="3">
        <v>550</v>
      </c>
      <c r="AI10312" s="3">
        <v>399</v>
      </c>
      <c r="AJ10312" s="3" t="s">
        <v>14</v>
      </c>
      <c r="AK10312" s="3">
        <v>1</v>
      </c>
      <c r="AL10312" s="3">
        <v>-38094.144</v>
      </c>
    </row>
    <row r="10313" spans="31:38" x14ac:dyDescent="0.25">
      <c r="AE10313" s="3" t="str">
        <f t="shared" si="239"/>
        <v>RAG_552_399_1_202526</v>
      </c>
      <c r="AF10313" s="3">
        <v>202526</v>
      </c>
      <c r="AG10313" s="3" t="s">
        <v>384</v>
      </c>
      <c r="AH10313" s="3">
        <v>552</v>
      </c>
      <c r="AI10313" s="3">
        <v>399</v>
      </c>
      <c r="AJ10313" s="3" t="s">
        <v>14</v>
      </c>
      <c r="AK10313" s="3">
        <v>1</v>
      </c>
      <c r="AL10313" s="3">
        <v>-47254.559800000003</v>
      </c>
    </row>
    <row r="10314" spans="31:38" x14ac:dyDescent="0.25">
      <c r="AE10314" s="3" t="str">
        <f t="shared" si="239"/>
        <v>RAG_562_399_1_202526</v>
      </c>
      <c r="AF10314" s="3">
        <v>202526</v>
      </c>
      <c r="AG10314" s="3" t="s">
        <v>384</v>
      </c>
      <c r="AH10314" s="3">
        <v>562</v>
      </c>
      <c r="AI10314" s="3">
        <v>399</v>
      </c>
      <c r="AJ10314" s="3" t="s">
        <v>14</v>
      </c>
      <c r="AK10314" s="3">
        <v>1</v>
      </c>
      <c r="AL10314" s="3">
        <v>0</v>
      </c>
    </row>
    <row r="10315" spans="31:38" x14ac:dyDescent="0.25">
      <c r="AE10315" s="3" t="str">
        <f t="shared" si="239"/>
        <v>RAG_566_399_1_202526</v>
      </c>
      <c r="AF10315" s="3">
        <v>202526</v>
      </c>
      <c r="AG10315" s="3" t="s">
        <v>384</v>
      </c>
      <c r="AH10315" s="3">
        <v>566</v>
      </c>
      <c r="AI10315" s="3">
        <v>399</v>
      </c>
      <c r="AJ10315" s="3" t="s">
        <v>14</v>
      </c>
      <c r="AK10315" s="3">
        <v>1</v>
      </c>
      <c r="AL10315" s="3">
        <v>0</v>
      </c>
    </row>
    <row r="10316" spans="31:38" x14ac:dyDescent="0.25">
      <c r="AE10316" s="3" t="str">
        <f t="shared" si="239"/>
        <v>RAG_568_399_1_202526</v>
      </c>
      <c r="AF10316" s="3">
        <v>202526</v>
      </c>
      <c r="AG10316" s="3" t="s">
        <v>384</v>
      </c>
      <c r="AH10316" s="3">
        <v>568</v>
      </c>
      <c r="AI10316" s="3">
        <v>399</v>
      </c>
      <c r="AJ10316" s="3" t="s">
        <v>14</v>
      </c>
      <c r="AK10316" s="3">
        <v>1</v>
      </c>
      <c r="AL10316" s="3">
        <v>0</v>
      </c>
    </row>
    <row r="10317" spans="31:38" x14ac:dyDescent="0.25">
      <c r="AE10317" s="3" t="str">
        <f t="shared" si="239"/>
        <v>RAG_572_399_1_202526</v>
      </c>
      <c r="AF10317" s="3">
        <v>202526</v>
      </c>
      <c r="AG10317" s="3" t="s">
        <v>384</v>
      </c>
      <c r="AH10317" s="3">
        <v>572</v>
      </c>
      <c r="AI10317" s="3">
        <v>399</v>
      </c>
      <c r="AJ10317" s="3" t="s">
        <v>14</v>
      </c>
      <c r="AK10317" s="3">
        <v>1</v>
      </c>
      <c r="AL10317" s="3">
        <v>0</v>
      </c>
    </row>
    <row r="10318" spans="31:38" x14ac:dyDescent="0.25">
      <c r="AE10318" s="3" t="str">
        <f t="shared" si="239"/>
        <v>RAG_574_399_1_202526</v>
      </c>
      <c r="AF10318" s="3">
        <v>202526</v>
      </c>
      <c r="AG10318" s="3" t="s">
        <v>384</v>
      </c>
      <c r="AH10318" s="3">
        <v>574</v>
      </c>
      <c r="AI10318" s="3">
        <v>399</v>
      </c>
      <c r="AJ10318" s="3" t="s">
        <v>14</v>
      </c>
      <c r="AK10318" s="3">
        <v>1</v>
      </c>
      <c r="AL10318" s="3">
        <v>0</v>
      </c>
    </row>
    <row r="10319" spans="31:38" x14ac:dyDescent="0.25">
      <c r="AE10319" s="3" t="str">
        <f t="shared" si="239"/>
        <v>RAG_576_399_1_202526</v>
      </c>
      <c r="AF10319" s="3">
        <v>202526</v>
      </c>
      <c r="AG10319" s="3" t="s">
        <v>384</v>
      </c>
      <c r="AH10319" s="3">
        <v>576</v>
      </c>
      <c r="AI10319" s="3">
        <v>399</v>
      </c>
      <c r="AJ10319" s="3" t="s">
        <v>14</v>
      </c>
      <c r="AK10319" s="3">
        <v>1</v>
      </c>
      <c r="AL10319" s="3">
        <v>0</v>
      </c>
    </row>
    <row r="10320" spans="31:38" x14ac:dyDescent="0.25">
      <c r="AE10320" s="3" t="str">
        <f t="shared" si="239"/>
        <v>RAG_584_399_1_202526</v>
      </c>
      <c r="AF10320" s="3">
        <v>202526</v>
      </c>
      <c r="AG10320" s="3" t="s">
        <v>384</v>
      </c>
      <c r="AH10320" s="3">
        <v>584</v>
      </c>
      <c r="AI10320" s="3">
        <v>399</v>
      </c>
      <c r="AJ10320" s="3" t="s">
        <v>14</v>
      </c>
      <c r="AK10320" s="3">
        <v>1</v>
      </c>
      <c r="AL10320" s="3">
        <v>0</v>
      </c>
    </row>
    <row r="10321" spans="31:38" x14ac:dyDescent="0.25">
      <c r="AE10321" s="3" t="str">
        <f t="shared" si="239"/>
        <v>RAG_542_399_1_202526</v>
      </c>
      <c r="AF10321" s="3">
        <v>202526</v>
      </c>
      <c r="AG10321" s="3" t="s">
        <v>384</v>
      </c>
      <c r="AH10321" s="3">
        <v>542</v>
      </c>
      <c r="AI10321" s="3">
        <v>399</v>
      </c>
      <c r="AJ10321" s="3" t="s">
        <v>14</v>
      </c>
      <c r="AK10321" s="3">
        <v>1</v>
      </c>
      <c r="AL10321" s="3">
        <v>-7157.0929999999998</v>
      </c>
    </row>
    <row r="10322" spans="31:38" x14ac:dyDescent="0.25">
      <c r="AE10322" s="3" t="str">
        <f t="shared" si="239"/>
        <v>RAG_586_399_1_202526</v>
      </c>
      <c r="AF10322" s="3">
        <v>202526</v>
      </c>
      <c r="AG10322" s="3" t="s">
        <v>384</v>
      </c>
      <c r="AH10322" s="3">
        <v>586</v>
      </c>
      <c r="AI10322" s="3">
        <v>399</v>
      </c>
      <c r="AJ10322" s="3" t="s">
        <v>14</v>
      </c>
      <c r="AK10322" s="3">
        <v>1</v>
      </c>
      <c r="AL10322" s="3">
        <v>0</v>
      </c>
    </row>
    <row r="10323" spans="31:38" x14ac:dyDescent="0.25">
      <c r="AE10323" s="3" t="str">
        <f t="shared" si="239"/>
        <v>RAG_582_399_1_202526</v>
      </c>
      <c r="AF10323" s="3">
        <v>202526</v>
      </c>
      <c r="AG10323" s="3" t="s">
        <v>384</v>
      </c>
      <c r="AH10323" s="3">
        <v>582</v>
      </c>
      <c r="AI10323" s="3">
        <v>399</v>
      </c>
      <c r="AJ10323" s="3" t="s">
        <v>14</v>
      </c>
      <c r="AK10323" s="3">
        <v>1</v>
      </c>
      <c r="AL10323" s="3">
        <v>0</v>
      </c>
    </row>
    <row r="10324" spans="31:38" x14ac:dyDescent="0.25">
      <c r="AE10324" s="3" t="str">
        <f t="shared" si="239"/>
        <v>RAG_518_399_1_202526</v>
      </c>
      <c r="AF10324" s="3">
        <v>202526</v>
      </c>
      <c r="AG10324" s="3" t="s">
        <v>384</v>
      </c>
      <c r="AH10324" s="3">
        <v>518</v>
      </c>
      <c r="AI10324" s="3">
        <v>399</v>
      </c>
      <c r="AJ10324" s="3" t="s">
        <v>14</v>
      </c>
      <c r="AK10324" s="3">
        <v>1</v>
      </c>
      <c r="AL10324" s="3">
        <v>-8549.1679999999997</v>
      </c>
    </row>
    <row r="10325" spans="31:38" x14ac:dyDescent="0.25">
      <c r="AE10325" s="3" t="str">
        <f t="shared" si="239"/>
        <v>RAG_545_399_1_202526</v>
      </c>
      <c r="AF10325" s="3">
        <v>202526</v>
      </c>
      <c r="AG10325" s="3" t="s">
        <v>384</v>
      </c>
      <c r="AH10325" s="3">
        <v>545</v>
      </c>
      <c r="AI10325" s="3">
        <v>399</v>
      </c>
      <c r="AJ10325" s="3" t="s">
        <v>14</v>
      </c>
      <c r="AK10325" s="3">
        <v>1</v>
      </c>
      <c r="AL10325" s="3">
        <v>-9725.0460000000003</v>
      </c>
    </row>
    <row r="10326" spans="31:38" x14ac:dyDescent="0.25">
      <c r="AE10326" s="3" t="str">
        <f t="shared" si="239"/>
        <v>RAG_540_399_1_202526</v>
      </c>
      <c r="AF10326" s="3">
        <v>202526</v>
      </c>
      <c r="AG10326" s="3" t="s">
        <v>384</v>
      </c>
      <c r="AH10326" s="3">
        <v>540</v>
      </c>
      <c r="AI10326" s="3">
        <v>399</v>
      </c>
      <c r="AJ10326" s="3" t="s">
        <v>14</v>
      </c>
      <c r="AK10326" s="3">
        <v>1</v>
      </c>
      <c r="AL10326" s="3">
        <v>-45271.933000000005</v>
      </c>
    </row>
    <row r="10327" spans="31:38" x14ac:dyDescent="0.25">
      <c r="AE10327" s="3" t="str">
        <f t="shared" si="239"/>
        <v>RAG_512_399_1_202526</v>
      </c>
      <c r="AF10327" s="3">
        <v>202526</v>
      </c>
      <c r="AG10327" s="3" t="s">
        <v>384</v>
      </c>
      <c r="AH10327" s="3">
        <v>512</v>
      </c>
      <c r="AI10327" s="3">
        <v>399</v>
      </c>
      <c r="AJ10327" s="3" t="s">
        <v>14</v>
      </c>
      <c r="AK10327" s="3">
        <v>1</v>
      </c>
      <c r="AL10327" s="3">
        <v>-3648</v>
      </c>
    </row>
    <row r="10328" spans="31:38" x14ac:dyDescent="0.25">
      <c r="AE10328" s="3" t="str">
        <f t="shared" si="239"/>
        <v>RAG_516_399_1_202526</v>
      </c>
      <c r="AF10328" s="3">
        <v>202526</v>
      </c>
      <c r="AG10328" s="3" t="s">
        <v>384</v>
      </c>
      <c r="AH10328" s="3">
        <v>516</v>
      </c>
      <c r="AI10328" s="3">
        <v>399</v>
      </c>
      <c r="AJ10328" s="3" t="s">
        <v>14</v>
      </c>
      <c r="AK10328" s="3">
        <v>1</v>
      </c>
      <c r="AL10328" s="3">
        <v>-14807</v>
      </c>
    </row>
    <row r="10329" spans="31:38" x14ac:dyDescent="0.25">
      <c r="AE10329" s="3" t="str">
        <f t="shared" si="239"/>
        <v>RAG_520_399_1_202526</v>
      </c>
      <c r="AF10329" s="3">
        <v>202526</v>
      </c>
      <c r="AG10329" s="3" t="s">
        <v>384</v>
      </c>
      <c r="AH10329" s="3">
        <v>520</v>
      </c>
      <c r="AI10329" s="3">
        <v>399</v>
      </c>
      <c r="AJ10329" s="3" t="s">
        <v>14</v>
      </c>
      <c r="AK10329" s="3">
        <v>1</v>
      </c>
      <c r="AL10329" s="3">
        <v>-10075.717000000001</v>
      </c>
    </row>
    <row r="10330" spans="31:38" x14ac:dyDescent="0.25">
      <c r="AE10330" s="3" t="str">
        <f t="shared" si="239"/>
        <v>RAG_522_399_1_202526</v>
      </c>
      <c r="AF10330" s="3">
        <v>202526</v>
      </c>
      <c r="AG10330" s="3" t="s">
        <v>384</v>
      </c>
      <c r="AH10330" s="3">
        <v>522</v>
      </c>
      <c r="AI10330" s="3">
        <v>399</v>
      </c>
      <c r="AJ10330" s="3" t="s">
        <v>14</v>
      </c>
      <c r="AK10330" s="3">
        <v>1</v>
      </c>
      <c r="AL10330" s="3">
        <v>-17353.296000000002</v>
      </c>
    </row>
    <row r="10331" spans="31:38" x14ac:dyDescent="0.25">
      <c r="AE10331" s="3" t="str">
        <f t="shared" si="239"/>
        <v>RAG_524_399_1_202526</v>
      </c>
      <c r="AF10331" s="3">
        <v>202526</v>
      </c>
      <c r="AG10331" s="3" t="s">
        <v>384</v>
      </c>
      <c r="AH10331" s="3">
        <v>524</v>
      </c>
      <c r="AI10331" s="3">
        <v>399</v>
      </c>
      <c r="AJ10331" s="3" t="s">
        <v>14</v>
      </c>
      <c r="AK10331" s="3">
        <v>1</v>
      </c>
      <c r="AL10331" s="3">
        <v>-7072.18</v>
      </c>
    </row>
    <row r="10332" spans="31:38" x14ac:dyDescent="0.25">
      <c r="AE10332" s="3" t="str">
        <f t="shared" si="239"/>
        <v>RAG_536_399_1_202526</v>
      </c>
      <c r="AF10332" s="3">
        <v>202526</v>
      </c>
      <c r="AG10332" s="3" t="s">
        <v>384</v>
      </c>
      <c r="AH10332" s="3">
        <v>536</v>
      </c>
      <c r="AI10332" s="3">
        <v>399</v>
      </c>
      <c r="AJ10332" s="3" t="s">
        <v>14</v>
      </c>
      <c r="AK10332" s="3">
        <v>1</v>
      </c>
      <c r="AL10332" s="3">
        <v>-12760.507000000001</v>
      </c>
    </row>
    <row r="10333" spans="31:38" x14ac:dyDescent="0.25">
      <c r="AE10333" s="3" t="str">
        <f t="shared" si="239"/>
        <v>RAG_514_399_1_202526</v>
      </c>
      <c r="AF10333" s="3">
        <v>202526</v>
      </c>
      <c r="AG10333" s="3" t="s">
        <v>384</v>
      </c>
      <c r="AH10333" s="3">
        <v>514</v>
      </c>
      <c r="AI10333" s="3">
        <v>399</v>
      </c>
      <c r="AJ10333" s="3" t="s">
        <v>14</v>
      </c>
      <c r="AK10333" s="3">
        <v>1</v>
      </c>
      <c r="AL10333" s="3">
        <v>-8200.16</v>
      </c>
    </row>
    <row r="10334" spans="31:38" x14ac:dyDescent="0.25">
      <c r="AE10334" s="3" t="str">
        <f t="shared" si="239"/>
        <v>RAG_538_399_1_202526</v>
      </c>
      <c r="AF10334" s="3">
        <v>202526</v>
      </c>
      <c r="AG10334" s="3" t="s">
        <v>384</v>
      </c>
      <c r="AH10334" s="3">
        <v>538</v>
      </c>
      <c r="AI10334" s="3">
        <v>399</v>
      </c>
      <c r="AJ10334" s="3" t="s">
        <v>14</v>
      </c>
      <c r="AK10334" s="3">
        <v>1</v>
      </c>
      <c r="AL10334" s="3">
        <v>-10188.026</v>
      </c>
    </row>
    <row r="10335" spans="31:38" x14ac:dyDescent="0.25">
      <c r="AE10335" s="3" t="str">
        <f t="shared" si="239"/>
        <v>RAG_526_399_1_202526</v>
      </c>
      <c r="AF10335" s="3">
        <v>202526</v>
      </c>
      <c r="AG10335" s="3" t="s">
        <v>384</v>
      </c>
      <c r="AH10335" s="3">
        <v>526</v>
      </c>
      <c r="AI10335" s="3">
        <v>399</v>
      </c>
      <c r="AJ10335" s="3" t="s">
        <v>14</v>
      </c>
      <c r="AK10335" s="3">
        <v>1</v>
      </c>
      <c r="AL10335" s="3">
        <v>-7855.6139999999996</v>
      </c>
    </row>
    <row r="10336" spans="31:38" x14ac:dyDescent="0.25">
      <c r="AE10336" s="3" t="str">
        <f t="shared" si="239"/>
        <v>RAG_534_399_1_202526</v>
      </c>
      <c r="AF10336" s="3">
        <v>202526</v>
      </c>
      <c r="AG10336" s="3" t="s">
        <v>384</v>
      </c>
      <c r="AH10336" s="3">
        <v>534</v>
      </c>
      <c r="AI10336" s="3">
        <v>399</v>
      </c>
      <c r="AJ10336" s="3" t="s">
        <v>14</v>
      </c>
      <c r="AK10336" s="3">
        <v>1</v>
      </c>
      <c r="AL10336" s="3">
        <v>-18276.082000000002</v>
      </c>
    </row>
    <row r="10337" spans="31:38" x14ac:dyDescent="0.25">
      <c r="AE10337" s="3" t="str">
        <f t="shared" si="239"/>
        <v>RAG_532_399_1_202526</v>
      </c>
      <c r="AF10337" s="3">
        <v>202526</v>
      </c>
      <c r="AG10337" s="3" t="s">
        <v>384</v>
      </c>
      <c r="AH10337" s="3">
        <v>532</v>
      </c>
      <c r="AI10337" s="3">
        <v>399</v>
      </c>
      <c r="AJ10337" s="3" t="s">
        <v>14</v>
      </c>
      <c r="AK10337" s="3">
        <v>1</v>
      </c>
      <c r="AL10337" s="3">
        <v>-47603.999999999993</v>
      </c>
    </row>
    <row r="10338" spans="31:38" x14ac:dyDescent="0.25">
      <c r="AE10338" s="3" t="str">
        <f t="shared" si="239"/>
        <v>RAG_530_399_1_202526</v>
      </c>
      <c r="AF10338" s="3">
        <v>202526</v>
      </c>
      <c r="AG10338" s="3" t="s">
        <v>384</v>
      </c>
      <c r="AH10338" s="3">
        <v>530</v>
      </c>
      <c r="AI10338" s="3">
        <v>399</v>
      </c>
      <c r="AJ10338" s="3" t="s">
        <v>14</v>
      </c>
      <c r="AK10338" s="3">
        <v>1</v>
      </c>
      <c r="AL10338" s="3">
        <v>-19374.826000000001</v>
      </c>
    </row>
    <row r="10339" spans="31:38" x14ac:dyDescent="0.25">
      <c r="AE10339" s="3" t="str">
        <f t="shared" si="239"/>
        <v>RAG_528_399_1_202526</v>
      </c>
      <c r="AF10339" s="3">
        <v>202526</v>
      </c>
      <c r="AG10339" s="3" t="s">
        <v>384</v>
      </c>
      <c r="AH10339" s="3">
        <v>528</v>
      </c>
      <c r="AI10339" s="3">
        <v>399</v>
      </c>
      <c r="AJ10339" s="3" t="s">
        <v>14</v>
      </c>
      <c r="AK10339" s="3">
        <v>1</v>
      </c>
      <c r="AL10339" s="3">
        <v>-11964</v>
      </c>
    </row>
    <row r="10340" spans="31:38" x14ac:dyDescent="0.25">
      <c r="AE10340" s="3" t="str">
        <f t="shared" si="239"/>
        <v>RAG_566_401_1_202425</v>
      </c>
      <c r="AF10340" s="3">
        <v>202425</v>
      </c>
      <c r="AG10340" s="3" t="s">
        <v>384</v>
      </c>
      <c r="AH10340" s="3">
        <v>566</v>
      </c>
      <c r="AI10340" s="3">
        <v>401</v>
      </c>
      <c r="AJ10340" s="3" t="s">
        <v>223</v>
      </c>
      <c r="AK10340" s="3">
        <v>1</v>
      </c>
      <c r="AL10340" s="3">
        <v>0</v>
      </c>
    </row>
    <row r="10341" spans="31:38" x14ac:dyDescent="0.25">
      <c r="AE10341" s="3" t="str">
        <f t="shared" si="239"/>
        <v>RAG_546_401_1_202425</v>
      </c>
      <c r="AF10341" s="3">
        <v>202425</v>
      </c>
      <c r="AG10341" s="3" t="s">
        <v>384</v>
      </c>
      <c r="AH10341" s="3">
        <v>546</v>
      </c>
      <c r="AI10341" s="3">
        <v>401</v>
      </c>
      <c r="AJ10341" s="3" t="s">
        <v>223</v>
      </c>
      <c r="AK10341" s="3">
        <v>1</v>
      </c>
      <c r="AL10341" s="3">
        <v>-425</v>
      </c>
    </row>
    <row r="10342" spans="31:38" x14ac:dyDescent="0.25">
      <c r="AE10342" s="3" t="str">
        <f t="shared" si="239"/>
        <v>RAG_548_401_1_202425</v>
      </c>
      <c r="AF10342" s="3">
        <v>202425</v>
      </c>
      <c r="AG10342" s="3" t="s">
        <v>384</v>
      </c>
      <c r="AH10342" s="3">
        <v>548</v>
      </c>
      <c r="AI10342" s="3">
        <v>401</v>
      </c>
      <c r="AJ10342" s="3" t="s">
        <v>223</v>
      </c>
      <c r="AK10342" s="3">
        <v>1</v>
      </c>
      <c r="AL10342" s="3">
        <v>-205.71799999999999</v>
      </c>
    </row>
    <row r="10343" spans="31:38" x14ac:dyDescent="0.25">
      <c r="AE10343" s="3" t="str">
        <f t="shared" si="239"/>
        <v>RAG_550_401_1_202425</v>
      </c>
      <c r="AF10343" s="3">
        <v>202425</v>
      </c>
      <c r="AG10343" s="3" t="s">
        <v>384</v>
      </c>
      <c r="AH10343" s="3">
        <v>550</v>
      </c>
      <c r="AI10343" s="3">
        <v>401</v>
      </c>
      <c r="AJ10343" s="3" t="s">
        <v>223</v>
      </c>
      <c r="AK10343" s="3">
        <v>1</v>
      </c>
      <c r="AL10343" s="3">
        <v>-724.423</v>
      </c>
    </row>
    <row r="10344" spans="31:38" x14ac:dyDescent="0.25">
      <c r="AE10344" s="3" t="str">
        <f t="shared" si="239"/>
        <v>RAG_552_401_1_202425</v>
      </c>
      <c r="AF10344" s="3">
        <v>202425</v>
      </c>
      <c r="AG10344" s="3" t="s">
        <v>384</v>
      </c>
      <c r="AH10344" s="3">
        <v>552</v>
      </c>
      <c r="AI10344" s="3">
        <v>401</v>
      </c>
      <c r="AJ10344" s="3" t="s">
        <v>223</v>
      </c>
      <c r="AK10344" s="3">
        <v>1</v>
      </c>
      <c r="AL10344" s="3">
        <v>-2823.4</v>
      </c>
    </row>
    <row r="10345" spans="31:38" x14ac:dyDescent="0.25">
      <c r="AE10345" s="3" t="str">
        <f t="shared" si="239"/>
        <v>RAG_562_401_1_202425</v>
      </c>
      <c r="AF10345" s="3">
        <v>202425</v>
      </c>
      <c r="AG10345" s="3" t="s">
        <v>384</v>
      </c>
      <c r="AH10345" s="3">
        <v>562</v>
      </c>
      <c r="AI10345" s="3">
        <v>401</v>
      </c>
      <c r="AJ10345" s="3" t="s">
        <v>223</v>
      </c>
      <c r="AK10345" s="3">
        <v>1</v>
      </c>
      <c r="AL10345" s="3">
        <v>0</v>
      </c>
    </row>
    <row r="10346" spans="31:38" x14ac:dyDescent="0.25">
      <c r="AE10346" s="3" t="str">
        <f t="shared" si="239"/>
        <v>RAG_564_401_1_202425</v>
      </c>
      <c r="AF10346" s="3">
        <v>202425</v>
      </c>
      <c r="AG10346" s="3" t="s">
        <v>384</v>
      </c>
      <c r="AH10346" s="3">
        <v>564</v>
      </c>
      <c r="AI10346" s="3">
        <v>401</v>
      </c>
      <c r="AJ10346" s="3" t="s">
        <v>223</v>
      </c>
      <c r="AK10346" s="3">
        <v>1</v>
      </c>
      <c r="AL10346" s="3">
        <v>0</v>
      </c>
    </row>
    <row r="10347" spans="31:38" x14ac:dyDescent="0.25">
      <c r="AE10347" s="3" t="str">
        <f t="shared" si="239"/>
        <v>RAG_568_401_1_202425</v>
      </c>
      <c r="AF10347" s="3">
        <v>202425</v>
      </c>
      <c r="AG10347" s="3" t="s">
        <v>384</v>
      </c>
      <c r="AH10347" s="3">
        <v>568</v>
      </c>
      <c r="AI10347" s="3">
        <v>401</v>
      </c>
      <c r="AJ10347" s="3" t="s">
        <v>223</v>
      </c>
      <c r="AK10347" s="3">
        <v>1</v>
      </c>
      <c r="AL10347" s="3">
        <v>0</v>
      </c>
    </row>
    <row r="10348" spans="31:38" x14ac:dyDescent="0.25">
      <c r="AE10348" s="3" t="str">
        <f t="shared" si="239"/>
        <v>RAG_572_401_1_202425</v>
      </c>
      <c r="AF10348" s="3">
        <v>202425</v>
      </c>
      <c r="AG10348" s="3" t="s">
        <v>384</v>
      </c>
      <c r="AH10348" s="3">
        <v>572</v>
      </c>
      <c r="AI10348" s="3">
        <v>401</v>
      </c>
      <c r="AJ10348" s="3" t="s">
        <v>223</v>
      </c>
      <c r="AK10348" s="3">
        <v>1</v>
      </c>
      <c r="AL10348" s="3">
        <v>0</v>
      </c>
    </row>
    <row r="10349" spans="31:38" x14ac:dyDescent="0.25">
      <c r="AE10349" s="3" t="str">
        <f t="shared" si="239"/>
        <v>RAG_574_401_1_202425</v>
      </c>
      <c r="AF10349" s="3">
        <v>202425</v>
      </c>
      <c r="AG10349" s="3" t="s">
        <v>384</v>
      </c>
      <c r="AH10349" s="3">
        <v>574</v>
      </c>
      <c r="AI10349" s="3">
        <v>401</v>
      </c>
      <c r="AJ10349" s="3" t="s">
        <v>223</v>
      </c>
      <c r="AK10349" s="3">
        <v>1</v>
      </c>
      <c r="AL10349" s="3">
        <v>0</v>
      </c>
    </row>
    <row r="10350" spans="31:38" x14ac:dyDescent="0.25">
      <c r="AE10350" s="3" t="str">
        <f t="shared" si="239"/>
        <v>RAG_576_401_1_202425</v>
      </c>
      <c r="AF10350" s="3">
        <v>202425</v>
      </c>
      <c r="AG10350" s="3" t="s">
        <v>384</v>
      </c>
      <c r="AH10350" s="3">
        <v>576</v>
      </c>
      <c r="AI10350" s="3">
        <v>401</v>
      </c>
      <c r="AJ10350" s="3" t="s">
        <v>223</v>
      </c>
      <c r="AK10350" s="3">
        <v>1</v>
      </c>
      <c r="AL10350" s="3">
        <v>0</v>
      </c>
    </row>
    <row r="10351" spans="31:38" x14ac:dyDescent="0.25">
      <c r="AE10351" s="3" t="str">
        <f t="shared" si="239"/>
        <v>RAG_582_401_1_202425</v>
      </c>
      <c r="AF10351" s="3">
        <v>202425</v>
      </c>
      <c r="AG10351" s="3" t="s">
        <v>384</v>
      </c>
      <c r="AH10351" s="3">
        <v>582</v>
      </c>
      <c r="AI10351" s="3">
        <v>401</v>
      </c>
      <c r="AJ10351" s="3" t="s">
        <v>223</v>
      </c>
      <c r="AK10351" s="3">
        <v>1</v>
      </c>
      <c r="AL10351" s="3">
        <v>0</v>
      </c>
    </row>
    <row r="10352" spans="31:38" x14ac:dyDescent="0.25">
      <c r="AE10352" s="3" t="str">
        <f t="shared" si="239"/>
        <v>RAG_545_401_1_202425</v>
      </c>
      <c r="AF10352" s="3">
        <v>202425</v>
      </c>
      <c r="AG10352" s="3" t="s">
        <v>384</v>
      </c>
      <c r="AH10352" s="3">
        <v>545</v>
      </c>
      <c r="AI10352" s="3">
        <v>401</v>
      </c>
      <c r="AJ10352" s="3" t="s">
        <v>223</v>
      </c>
      <c r="AK10352" s="3">
        <v>1</v>
      </c>
      <c r="AL10352" s="3">
        <v>-402.48</v>
      </c>
    </row>
    <row r="10353" spans="31:38" x14ac:dyDescent="0.25">
      <c r="AE10353" s="3" t="str">
        <f t="shared" si="239"/>
        <v>RAG_586_401_1_202425</v>
      </c>
      <c r="AF10353" s="3">
        <v>202425</v>
      </c>
      <c r="AG10353" s="3" t="s">
        <v>384</v>
      </c>
      <c r="AH10353" s="3">
        <v>586</v>
      </c>
      <c r="AI10353" s="3">
        <v>401</v>
      </c>
      <c r="AJ10353" s="3" t="s">
        <v>223</v>
      </c>
      <c r="AK10353" s="3">
        <v>1</v>
      </c>
      <c r="AL10353" s="3">
        <v>0</v>
      </c>
    </row>
    <row r="10354" spans="31:38" x14ac:dyDescent="0.25">
      <c r="AE10354" s="3" t="str">
        <f t="shared" si="239"/>
        <v>RAG_540_401_1_202425</v>
      </c>
      <c r="AF10354" s="3">
        <v>202425</v>
      </c>
      <c r="AG10354" s="3" t="s">
        <v>384</v>
      </c>
      <c r="AH10354" s="3">
        <v>540</v>
      </c>
      <c r="AI10354" s="3">
        <v>401</v>
      </c>
      <c r="AJ10354" s="3" t="s">
        <v>223</v>
      </c>
      <c r="AK10354" s="3">
        <v>1</v>
      </c>
      <c r="AL10354" s="3">
        <v>-424.93799999999999</v>
      </c>
    </row>
    <row r="10355" spans="31:38" x14ac:dyDescent="0.25">
      <c r="AE10355" s="3" t="str">
        <f t="shared" si="239"/>
        <v>RAG_584_401_1_202425</v>
      </c>
      <c r="AF10355" s="3">
        <v>202425</v>
      </c>
      <c r="AG10355" s="3" t="s">
        <v>384</v>
      </c>
      <c r="AH10355" s="3">
        <v>584</v>
      </c>
      <c r="AI10355" s="3">
        <v>401</v>
      </c>
      <c r="AJ10355" s="3" t="s">
        <v>223</v>
      </c>
      <c r="AK10355" s="3">
        <v>1</v>
      </c>
      <c r="AL10355" s="3">
        <v>0</v>
      </c>
    </row>
    <row r="10356" spans="31:38" x14ac:dyDescent="0.25">
      <c r="AE10356" s="3" t="str">
        <f t="shared" si="239"/>
        <v>RAG_522_401_1_202425</v>
      </c>
      <c r="AF10356" s="3">
        <v>202425</v>
      </c>
      <c r="AG10356" s="3" t="s">
        <v>384</v>
      </c>
      <c r="AH10356" s="3">
        <v>522</v>
      </c>
      <c r="AI10356" s="3">
        <v>401</v>
      </c>
      <c r="AJ10356" s="3" t="s">
        <v>223</v>
      </c>
      <c r="AK10356" s="3">
        <v>1</v>
      </c>
      <c r="AL10356" s="3">
        <v>-419.11799999999999</v>
      </c>
    </row>
    <row r="10357" spans="31:38" x14ac:dyDescent="0.25">
      <c r="AE10357" s="3" t="str">
        <f t="shared" si="239"/>
        <v>RAG_544_401_1_202425</v>
      </c>
      <c r="AF10357" s="3">
        <v>202425</v>
      </c>
      <c r="AG10357" s="3" t="s">
        <v>384</v>
      </c>
      <c r="AH10357" s="3">
        <v>544</v>
      </c>
      <c r="AI10357" s="3">
        <v>401</v>
      </c>
      <c r="AJ10357" s="3" t="s">
        <v>223</v>
      </c>
      <c r="AK10357" s="3">
        <v>1</v>
      </c>
      <c r="AL10357" s="3">
        <v>-597.89700000000005</v>
      </c>
    </row>
    <row r="10358" spans="31:38" x14ac:dyDescent="0.25">
      <c r="AE10358" s="3" t="str">
        <f t="shared" si="239"/>
        <v>RAG_512_401_1_202425</v>
      </c>
      <c r="AF10358" s="3">
        <v>202425</v>
      </c>
      <c r="AG10358" s="3" t="s">
        <v>384</v>
      </c>
      <c r="AH10358" s="3">
        <v>512</v>
      </c>
      <c r="AI10358" s="3">
        <v>401</v>
      </c>
      <c r="AJ10358" s="3" t="s">
        <v>223</v>
      </c>
      <c r="AK10358" s="3">
        <v>1</v>
      </c>
      <c r="AL10358" s="3">
        <v>-410</v>
      </c>
    </row>
    <row r="10359" spans="31:38" x14ac:dyDescent="0.25">
      <c r="AE10359" s="3" t="str">
        <f t="shared" si="239"/>
        <v>RAG_516_401_1_202425</v>
      </c>
      <c r="AF10359" s="3">
        <v>202425</v>
      </c>
      <c r="AG10359" s="3" t="s">
        <v>384</v>
      </c>
      <c r="AH10359" s="3">
        <v>516</v>
      </c>
      <c r="AI10359" s="3">
        <v>401</v>
      </c>
      <c r="AJ10359" s="3" t="s">
        <v>223</v>
      </c>
      <c r="AK10359" s="3">
        <v>1</v>
      </c>
      <c r="AL10359" s="3">
        <v>-198.89200000000002</v>
      </c>
    </row>
    <row r="10360" spans="31:38" x14ac:dyDescent="0.25">
      <c r="AE10360" s="3" t="str">
        <f t="shared" si="239"/>
        <v>RAG_520_401_1_202425</v>
      </c>
      <c r="AF10360" s="3">
        <v>202425</v>
      </c>
      <c r="AG10360" s="3" t="s">
        <v>384</v>
      </c>
      <c r="AH10360" s="3">
        <v>520</v>
      </c>
      <c r="AI10360" s="3">
        <v>401</v>
      </c>
      <c r="AJ10360" s="3" t="s">
        <v>223</v>
      </c>
      <c r="AK10360" s="3">
        <v>1</v>
      </c>
      <c r="AL10360" s="3">
        <v>-337.62</v>
      </c>
    </row>
    <row r="10361" spans="31:38" x14ac:dyDescent="0.25">
      <c r="AE10361" s="3" t="str">
        <f t="shared" si="239"/>
        <v>RAG_514_401_1_202425</v>
      </c>
      <c r="AF10361" s="3">
        <v>202425</v>
      </c>
      <c r="AG10361" s="3" t="s">
        <v>384</v>
      </c>
      <c r="AH10361" s="3">
        <v>514</v>
      </c>
      <c r="AI10361" s="3">
        <v>401</v>
      </c>
      <c r="AJ10361" s="3" t="s">
        <v>223</v>
      </c>
      <c r="AK10361" s="3">
        <v>1</v>
      </c>
      <c r="AL10361" s="3">
        <v>-307.91000000000003</v>
      </c>
    </row>
    <row r="10362" spans="31:38" x14ac:dyDescent="0.25">
      <c r="AE10362" s="3" t="str">
        <f t="shared" si="239"/>
        <v>RAG_524_401_1_202425</v>
      </c>
      <c r="AF10362" s="3">
        <v>202425</v>
      </c>
      <c r="AG10362" s="3" t="s">
        <v>384</v>
      </c>
      <c r="AH10362" s="3">
        <v>524</v>
      </c>
      <c r="AI10362" s="3">
        <v>401</v>
      </c>
      <c r="AJ10362" s="3" t="s">
        <v>223</v>
      </c>
      <c r="AK10362" s="3">
        <v>1</v>
      </c>
      <c r="AL10362" s="3">
        <v>-302.63</v>
      </c>
    </row>
    <row r="10363" spans="31:38" x14ac:dyDescent="0.25">
      <c r="AE10363" s="3" t="str">
        <f t="shared" si="239"/>
        <v>RAG_526_401_1_202425</v>
      </c>
      <c r="AF10363" s="3">
        <v>202425</v>
      </c>
      <c r="AG10363" s="3" t="s">
        <v>384</v>
      </c>
      <c r="AH10363" s="3">
        <v>526</v>
      </c>
      <c r="AI10363" s="3">
        <v>401</v>
      </c>
      <c r="AJ10363" s="3" t="s">
        <v>223</v>
      </c>
      <c r="AK10363" s="3">
        <v>1</v>
      </c>
      <c r="AL10363" s="3">
        <v>-178</v>
      </c>
    </row>
    <row r="10364" spans="31:38" x14ac:dyDescent="0.25">
      <c r="AE10364" s="3" t="str">
        <f t="shared" si="239"/>
        <v>RAG_528_401_1_202425</v>
      </c>
      <c r="AF10364" s="3">
        <v>202425</v>
      </c>
      <c r="AG10364" s="3" t="s">
        <v>384</v>
      </c>
      <c r="AH10364" s="3">
        <v>528</v>
      </c>
      <c r="AI10364" s="3">
        <v>401</v>
      </c>
      <c r="AJ10364" s="3" t="s">
        <v>223</v>
      </c>
      <c r="AK10364" s="3">
        <v>1</v>
      </c>
      <c r="AL10364" s="3">
        <v>-345</v>
      </c>
    </row>
    <row r="10365" spans="31:38" x14ac:dyDescent="0.25">
      <c r="AE10365" s="3" t="str">
        <f t="shared" si="239"/>
        <v>RAG_530_401_1_202425</v>
      </c>
      <c r="AF10365" s="3">
        <v>202425</v>
      </c>
      <c r="AG10365" s="3" t="s">
        <v>384</v>
      </c>
      <c r="AH10365" s="3">
        <v>530</v>
      </c>
      <c r="AI10365" s="3">
        <v>401</v>
      </c>
      <c r="AJ10365" s="3" t="s">
        <v>223</v>
      </c>
      <c r="AK10365" s="3">
        <v>1</v>
      </c>
      <c r="AL10365" s="3">
        <v>-716.41099999999994</v>
      </c>
    </row>
    <row r="10366" spans="31:38" x14ac:dyDescent="0.25">
      <c r="AE10366" s="3" t="str">
        <f t="shared" si="239"/>
        <v>RAG_532_401_1_202425</v>
      </c>
      <c r="AF10366" s="3">
        <v>202425</v>
      </c>
      <c r="AG10366" s="3" t="s">
        <v>384</v>
      </c>
      <c r="AH10366" s="3">
        <v>532</v>
      </c>
      <c r="AI10366" s="3">
        <v>401</v>
      </c>
      <c r="AJ10366" s="3" t="s">
        <v>223</v>
      </c>
      <c r="AK10366" s="3">
        <v>1</v>
      </c>
      <c r="AL10366" s="3">
        <v>-1053</v>
      </c>
    </row>
    <row r="10367" spans="31:38" x14ac:dyDescent="0.25">
      <c r="AE10367" s="3" t="str">
        <f t="shared" si="239"/>
        <v>RAG_534_401_1_202425</v>
      </c>
      <c r="AF10367" s="3">
        <v>202425</v>
      </c>
      <c r="AG10367" s="3" t="s">
        <v>384</v>
      </c>
      <c r="AH10367" s="3">
        <v>534</v>
      </c>
      <c r="AI10367" s="3">
        <v>401</v>
      </c>
      <c r="AJ10367" s="3" t="s">
        <v>223</v>
      </c>
      <c r="AK10367" s="3">
        <v>1</v>
      </c>
      <c r="AL10367" s="3">
        <v>-710.61500000000001</v>
      </c>
    </row>
    <row r="10368" spans="31:38" x14ac:dyDescent="0.25">
      <c r="AE10368" s="3" t="str">
        <f t="shared" si="239"/>
        <v>RAG_536_401_1_202425</v>
      </c>
      <c r="AF10368" s="3">
        <v>202425</v>
      </c>
      <c r="AG10368" s="3" t="s">
        <v>384</v>
      </c>
      <c r="AH10368" s="3">
        <v>536</v>
      </c>
      <c r="AI10368" s="3">
        <v>401</v>
      </c>
      <c r="AJ10368" s="3" t="s">
        <v>223</v>
      </c>
      <c r="AK10368" s="3">
        <v>1</v>
      </c>
      <c r="AL10368" s="3">
        <v>-447.50400000000002</v>
      </c>
    </row>
    <row r="10369" spans="31:38" x14ac:dyDescent="0.25">
      <c r="AE10369" s="3" t="str">
        <f t="shared" si="239"/>
        <v>RAG_538_401_1_202425</v>
      </c>
      <c r="AF10369" s="3">
        <v>202425</v>
      </c>
      <c r="AG10369" s="3" t="s">
        <v>384</v>
      </c>
      <c r="AH10369" s="3">
        <v>538</v>
      </c>
      <c r="AI10369" s="3">
        <v>401</v>
      </c>
      <c r="AJ10369" s="3" t="s">
        <v>223</v>
      </c>
      <c r="AK10369" s="3">
        <v>1</v>
      </c>
      <c r="AL10369" s="3">
        <v>-347</v>
      </c>
    </row>
    <row r="10370" spans="31:38" x14ac:dyDescent="0.25">
      <c r="AE10370" s="3" t="str">
        <f t="shared" si="239"/>
        <v>RAG_542_401_1_202425</v>
      </c>
      <c r="AF10370" s="3">
        <v>202425</v>
      </c>
      <c r="AG10370" s="3" t="s">
        <v>384</v>
      </c>
      <c r="AH10370" s="3">
        <v>542</v>
      </c>
      <c r="AI10370" s="3">
        <v>401</v>
      </c>
      <c r="AJ10370" s="3" t="s">
        <v>223</v>
      </c>
      <c r="AK10370" s="3">
        <v>1</v>
      </c>
      <c r="AL10370" s="3">
        <v>-152</v>
      </c>
    </row>
    <row r="10371" spans="31:38" x14ac:dyDescent="0.25">
      <c r="AE10371" s="3" t="str">
        <f t="shared" si="239"/>
        <v>RAG_518_401_1_202425</v>
      </c>
      <c r="AF10371" s="3">
        <v>202425</v>
      </c>
      <c r="AG10371" s="3" t="s">
        <v>384</v>
      </c>
      <c r="AH10371" s="3">
        <v>518</v>
      </c>
      <c r="AI10371" s="3">
        <v>401</v>
      </c>
      <c r="AJ10371" s="3" t="s">
        <v>223</v>
      </c>
      <c r="AK10371" s="3">
        <v>1</v>
      </c>
      <c r="AL10371" s="3">
        <v>-327.94200000000001</v>
      </c>
    </row>
    <row r="10372" spans="31:38" x14ac:dyDescent="0.25">
      <c r="AE10372" s="3" t="str">
        <f t="shared" ref="AE10372:AE10435" si="240">AG10372&amp;"_"&amp;AH10372&amp;"_"&amp;AI10372&amp;"_"&amp;AK10372&amp;"_"&amp;AF10372</f>
        <v>RAG_564_401_1_202526</v>
      </c>
      <c r="AF10372" s="3">
        <v>202526</v>
      </c>
      <c r="AG10372" s="3" t="s">
        <v>384</v>
      </c>
      <c r="AH10372" s="3">
        <v>564</v>
      </c>
      <c r="AI10372" s="3">
        <v>401</v>
      </c>
      <c r="AJ10372" s="3" t="s">
        <v>223</v>
      </c>
      <c r="AK10372" s="3">
        <v>1</v>
      </c>
      <c r="AL10372" s="3">
        <v>0</v>
      </c>
    </row>
    <row r="10373" spans="31:38" x14ac:dyDescent="0.25">
      <c r="AE10373" s="3" t="str">
        <f t="shared" si="240"/>
        <v>RAG_562_401_1_202526</v>
      </c>
      <c r="AF10373" s="3">
        <v>202526</v>
      </c>
      <c r="AG10373" s="3" t="s">
        <v>384</v>
      </c>
      <c r="AH10373" s="3">
        <v>562</v>
      </c>
      <c r="AI10373" s="3">
        <v>401</v>
      </c>
      <c r="AJ10373" s="3" t="s">
        <v>223</v>
      </c>
      <c r="AK10373" s="3">
        <v>1</v>
      </c>
      <c r="AL10373" s="3">
        <v>0</v>
      </c>
    </row>
    <row r="10374" spans="31:38" x14ac:dyDescent="0.25">
      <c r="AE10374" s="3" t="str">
        <f t="shared" si="240"/>
        <v>RAG_552_401_1_202526</v>
      </c>
      <c r="AF10374" s="3">
        <v>202526</v>
      </c>
      <c r="AG10374" s="3" t="s">
        <v>384</v>
      </c>
      <c r="AH10374" s="3">
        <v>552</v>
      </c>
      <c r="AI10374" s="3">
        <v>401</v>
      </c>
      <c r="AJ10374" s="3" t="s">
        <v>223</v>
      </c>
      <c r="AK10374" s="3">
        <v>1</v>
      </c>
      <c r="AL10374" s="3">
        <v>-2731.37</v>
      </c>
    </row>
    <row r="10375" spans="31:38" x14ac:dyDescent="0.25">
      <c r="AE10375" s="3" t="str">
        <f t="shared" si="240"/>
        <v>RAG_550_401_1_202526</v>
      </c>
      <c r="AF10375" s="3">
        <v>202526</v>
      </c>
      <c r="AG10375" s="3" t="s">
        <v>384</v>
      </c>
      <c r="AH10375" s="3">
        <v>550</v>
      </c>
      <c r="AI10375" s="3">
        <v>401</v>
      </c>
      <c r="AJ10375" s="3" t="s">
        <v>223</v>
      </c>
      <c r="AK10375" s="3">
        <v>1</v>
      </c>
      <c r="AL10375" s="3">
        <v>-618.423</v>
      </c>
    </row>
    <row r="10376" spans="31:38" x14ac:dyDescent="0.25">
      <c r="AE10376" s="3" t="str">
        <f t="shared" si="240"/>
        <v>RAG_566_401_1_202526</v>
      </c>
      <c r="AF10376" s="3">
        <v>202526</v>
      </c>
      <c r="AG10376" s="3" t="s">
        <v>384</v>
      </c>
      <c r="AH10376" s="3">
        <v>566</v>
      </c>
      <c r="AI10376" s="3">
        <v>401</v>
      </c>
      <c r="AJ10376" s="3" t="s">
        <v>223</v>
      </c>
      <c r="AK10376" s="3">
        <v>1</v>
      </c>
      <c r="AL10376" s="3">
        <v>0</v>
      </c>
    </row>
    <row r="10377" spans="31:38" x14ac:dyDescent="0.25">
      <c r="AE10377" s="3" t="str">
        <f t="shared" si="240"/>
        <v>RAG_546_401_1_202526</v>
      </c>
      <c r="AF10377" s="3">
        <v>202526</v>
      </c>
      <c r="AG10377" s="3" t="s">
        <v>384</v>
      </c>
      <c r="AH10377" s="3">
        <v>546</v>
      </c>
      <c r="AI10377" s="3">
        <v>401</v>
      </c>
      <c r="AJ10377" s="3" t="s">
        <v>223</v>
      </c>
      <c r="AK10377" s="3">
        <v>1</v>
      </c>
      <c r="AL10377" s="3">
        <v>-418</v>
      </c>
    </row>
    <row r="10378" spans="31:38" x14ac:dyDescent="0.25">
      <c r="AE10378" s="3" t="str">
        <f t="shared" si="240"/>
        <v>RAG_582_401_1_202526</v>
      </c>
      <c r="AF10378" s="3">
        <v>202526</v>
      </c>
      <c r="AG10378" s="3" t="s">
        <v>384</v>
      </c>
      <c r="AH10378" s="3">
        <v>582</v>
      </c>
      <c r="AI10378" s="3">
        <v>401</v>
      </c>
      <c r="AJ10378" s="3" t="s">
        <v>223</v>
      </c>
      <c r="AK10378" s="3">
        <v>1</v>
      </c>
      <c r="AL10378" s="3">
        <v>0</v>
      </c>
    </row>
    <row r="10379" spans="31:38" x14ac:dyDescent="0.25">
      <c r="AE10379" s="3" t="str">
        <f t="shared" si="240"/>
        <v>RAG_548_401_1_202526</v>
      </c>
      <c r="AF10379" s="3">
        <v>202526</v>
      </c>
      <c r="AG10379" s="3" t="s">
        <v>384</v>
      </c>
      <c r="AH10379" s="3">
        <v>548</v>
      </c>
      <c r="AI10379" s="3">
        <v>401</v>
      </c>
      <c r="AJ10379" s="3" t="s">
        <v>223</v>
      </c>
      <c r="AK10379" s="3">
        <v>1</v>
      </c>
      <c r="AL10379" s="3">
        <v>-208.94</v>
      </c>
    </row>
    <row r="10380" spans="31:38" x14ac:dyDescent="0.25">
      <c r="AE10380" s="3" t="str">
        <f t="shared" si="240"/>
        <v>RAG_568_401_1_202526</v>
      </c>
      <c r="AF10380" s="3">
        <v>202526</v>
      </c>
      <c r="AG10380" s="3" t="s">
        <v>384</v>
      </c>
      <c r="AH10380" s="3">
        <v>568</v>
      </c>
      <c r="AI10380" s="3">
        <v>401</v>
      </c>
      <c r="AJ10380" s="3" t="s">
        <v>223</v>
      </c>
      <c r="AK10380" s="3">
        <v>1</v>
      </c>
      <c r="AL10380" s="3">
        <v>0</v>
      </c>
    </row>
    <row r="10381" spans="31:38" x14ac:dyDescent="0.25">
      <c r="AE10381" s="3" t="str">
        <f t="shared" si="240"/>
        <v>RAG_572_401_1_202526</v>
      </c>
      <c r="AF10381" s="3">
        <v>202526</v>
      </c>
      <c r="AG10381" s="3" t="s">
        <v>384</v>
      </c>
      <c r="AH10381" s="3">
        <v>572</v>
      </c>
      <c r="AI10381" s="3">
        <v>401</v>
      </c>
      <c r="AJ10381" s="3" t="s">
        <v>223</v>
      </c>
      <c r="AK10381" s="3">
        <v>1</v>
      </c>
      <c r="AL10381" s="3">
        <v>0</v>
      </c>
    </row>
    <row r="10382" spans="31:38" x14ac:dyDescent="0.25">
      <c r="AE10382" s="3" t="str">
        <f t="shared" si="240"/>
        <v>RAG_512_401_1_202526</v>
      </c>
      <c r="AF10382" s="3">
        <v>202526</v>
      </c>
      <c r="AG10382" s="3" t="s">
        <v>384</v>
      </c>
      <c r="AH10382" s="3">
        <v>512</v>
      </c>
      <c r="AI10382" s="3">
        <v>401</v>
      </c>
      <c r="AJ10382" s="3" t="s">
        <v>223</v>
      </c>
      <c r="AK10382" s="3">
        <v>1</v>
      </c>
      <c r="AL10382" s="3">
        <v>-410</v>
      </c>
    </row>
    <row r="10383" spans="31:38" x14ac:dyDescent="0.25">
      <c r="AE10383" s="3" t="str">
        <f t="shared" si="240"/>
        <v>RAG_576_401_1_202526</v>
      </c>
      <c r="AF10383" s="3">
        <v>202526</v>
      </c>
      <c r="AG10383" s="3" t="s">
        <v>384</v>
      </c>
      <c r="AH10383" s="3">
        <v>576</v>
      </c>
      <c r="AI10383" s="3">
        <v>401</v>
      </c>
      <c r="AJ10383" s="3" t="s">
        <v>223</v>
      </c>
      <c r="AK10383" s="3">
        <v>1</v>
      </c>
      <c r="AL10383" s="3">
        <v>0</v>
      </c>
    </row>
    <row r="10384" spans="31:38" x14ac:dyDescent="0.25">
      <c r="AE10384" s="3" t="str">
        <f t="shared" si="240"/>
        <v>RAG_584_401_1_202526</v>
      </c>
      <c r="AF10384" s="3">
        <v>202526</v>
      </c>
      <c r="AG10384" s="3" t="s">
        <v>384</v>
      </c>
      <c r="AH10384" s="3">
        <v>584</v>
      </c>
      <c r="AI10384" s="3">
        <v>401</v>
      </c>
      <c r="AJ10384" s="3" t="s">
        <v>223</v>
      </c>
      <c r="AK10384" s="3">
        <v>1</v>
      </c>
      <c r="AL10384" s="3">
        <v>0</v>
      </c>
    </row>
    <row r="10385" spans="31:38" x14ac:dyDescent="0.25">
      <c r="AE10385" s="3" t="str">
        <f t="shared" si="240"/>
        <v>RAG_544_401_1_202526</v>
      </c>
      <c r="AF10385" s="3">
        <v>202526</v>
      </c>
      <c r="AG10385" s="3" t="s">
        <v>384</v>
      </c>
      <c r="AH10385" s="3">
        <v>544</v>
      </c>
      <c r="AI10385" s="3">
        <v>401</v>
      </c>
      <c r="AJ10385" s="3" t="s">
        <v>223</v>
      </c>
      <c r="AK10385" s="3">
        <v>1</v>
      </c>
      <c r="AL10385" s="3">
        <v>-612.36400000000003</v>
      </c>
    </row>
    <row r="10386" spans="31:38" x14ac:dyDescent="0.25">
      <c r="AE10386" s="3" t="str">
        <f t="shared" si="240"/>
        <v>RAG_542_401_1_202526</v>
      </c>
      <c r="AF10386" s="3">
        <v>202526</v>
      </c>
      <c r="AG10386" s="3" t="s">
        <v>384</v>
      </c>
      <c r="AH10386" s="3">
        <v>542</v>
      </c>
      <c r="AI10386" s="3">
        <v>401</v>
      </c>
      <c r="AJ10386" s="3" t="s">
        <v>223</v>
      </c>
      <c r="AK10386" s="3">
        <v>1</v>
      </c>
      <c r="AL10386" s="3">
        <v>-190.57</v>
      </c>
    </row>
    <row r="10387" spans="31:38" x14ac:dyDescent="0.25">
      <c r="AE10387" s="3" t="str">
        <f t="shared" si="240"/>
        <v>RAG_574_401_1_202526</v>
      </c>
      <c r="AF10387" s="3">
        <v>202526</v>
      </c>
      <c r="AG10387" s="3" t="s">
        <v>384</v>
      </c>
      <c r="AH10387" s="3">
        <v>574</v>
      </c>
      <c r="AI10387" s="3">
        <v>401</v>
      </c>
      <c r="AJ10387" s="3" t="s">
        <v>223</v>
      </c>
      <c r="AK10387" s="3">
        <v>1</v>
      </c>
      <c r="AL10387" s="3">
        <v>0</v>
      </c>
    </row>
    <row r="10388" spans="31:38" x14ac:dyDescent="0.25">
      <c r="AE10388" s="3" t="str">
        <f t="shared" si="240"/>
        <v>RAG_524_401_1_202526</v>
      </c>
      <c r="AF10388" s="3">
        <v>202526</v>
      </c>
      <c r="AG10388" s="3" t="s">
        <v>384</v>
      </c>
      <c r="AH10388" s="3">
        <v>524</v>
      </c>
      <c r="AI10388" s="3">
        <v>401</v>
      </c>
      <c r="AJ10388" s="3" t="s">
        <v>223</v>
      </c>
      <c r="AK10388" s="3">
        <v>1</v>
      </c>
      <c r="AL10388" s="3">
        <v>-320.7</v>
      </c>
    </row>
    <row r="10389" spans="31:38" x14ac:dyDescent="0.25">
      <c r="AE10389" s="3" t="str">
        <f t="shared" si="240"/>
        <v>RAG_545_401_1_202526</v>
      </c>
      <c r="AF10389" s="3">
        <v>202526</v>
      </c>
      <c r="AG10389" s="3" t="s">
        <v>384</v>
      </c>
      <c r="AH10389" s="3">
        <v>545</v>
      </c>
      <c r="AI10389" s="3">
        <v>401</v>
      </c>
      <c r="AJ10389" s="3" t="s">
        <v>223</v>
      </c>
      <c r="AK10389" s="3">
        <v>1</v>
      </c>
      <c r="AL10389" s="3">
        <v>-405.28</v>
      </c>
    </row>
    <row r="10390" spans="31:38" x14ac:dyDescent="0.25">
      <c r="AE10390" s="3" t="str">
        <f t="shared" si="240"/>
        <v>RAG_586_401_1_202526</v>
      </c>
      <c r="AF10390" s="3">
        <v>202526</v>
      </c>
      <c r="AG10390" s="3" t="s">
        <v>384</v>
      </c>
      <c r="AH10390" s="3">
        <v>586</v>
      </c>
      <c r="AI10390" s="3">
        <v>401</v>
      </c>
      <c r="AJ10390" s="3" t="s">
        <v>223</v>
      </c>
      <c r="AK10390" s="3">
        <v>1</v>
      </c>
      <c r="AL10390" s="3">
        <v>0</v>
      </c>
    </row>
    <row r="10391" spans="31:38" x14ac:dyDescent="0.25">
      <c r="AE10391" s="3" t="str">
        <f t="shared" si="240"/>
        <v>RAG_516_401_1_202526</v>
      </c>
      <c r="AF10391" s="3">
        <v>202526</v>
      </c>
      <c r="AG10391" s="3" t="s">
        <v>384</v>
      </c>
      <c r="AH10391" s="3">
        <v>516</v>
      </c>
      <c r="AI10391" s="3">
        <v>401</v>
      </c>
      <c r="AJ10391" s="3" t="s">
        <v>223</v>
      </c>
      <c r="AK10391" s="3">
        <v>1</v>
      </c>
      <c r="AL10391" s="3">
        <v>-192.5</v>
      </c>
    </row>
    <row r="10392" spans="31:38" x14ac:dyDescent="0.25">
      <c r="AE10392" s="3" t="str">
        <f t="shared" si="240"/>
        <v>RAG_518_401_1_202526</v>
      </c>
      <c r="AF10392" s="3">
        <v>202526</v>
      </c>
      <c r="AG10392" s="3" t="s">
        <v>384</v>
      </c>
      <c r="AH10392" s="3">
        <v>518</v>
      </c>
      <c r="AI10392" s="3">
        <v>401</v>
      </c>
      <c r="AJ10392" s="3" t="s">
        <v>223</v>
      </c>
      <c r="AK10392" s="3">
        <v>1</v>
      </c>
      <c r="AL10392" s="3">
        <v>-307.17395024353397</v>
      </c>
    </row>
    <row r="10393" spans="31:38" x14ac:dyDescent="0.25">
      <c r="AE10393" s="3" t="str">
        <f t="shared" si="240"/>
        <v>RAG_522_401_1_202526</v>
      </c>
      <c r="AF10393" s="3">
        <v>202526</v>
      </c>
      <c r="AG10393" s="3" t="s">
        <v>384</v>
      </c>
      <c r="AH10393" s="3">
        <v>522</v>
      </c>
      <c r="AI10393" s="3">
        <v>401</v>
      </c>
      <c r="AJ10393" s="3" t="s">
        <v>223</v>
      </c>
      <c r="AK10393" s="3">
        <v>1</v>
      </c>
      <c r="AL10393" s="3">
        <v>-412.54199999999997</v>
      </c>
    </row>
    <row r="10394" spans="31:38" x14ac:dyDescent="0.25">
      <c r="AE10394" s="3" t="str">
        <f t="shared" si="240"/>
        <v>RAG_514_401_1_202526</v>
      </c>
      <c r="AF10394" s="3">
        <v>202526</v>
      </c>
      <c r="AG10394" s="3" t="s">
        <v>384</v>
      </c>
      <c r="AH10394" s="3">
        <v>514</v>
      </c>
      <c r="AI10394" s="3">
        <v>401</v>
      </c>
      <c r="AJ10394" s="3" t="s">
        <v>223</v>
      </c>
      <c r="AK10394" s="3">
        <v>1</v>
      </c>
      <c r="AL10394" s="3">
        <v>-315.42</v>
      </c>
    </row>
    <row r="10395" spans="31:38" x14ac:dyDescent="0.25">
      <c r="AE10395" s="3" t="str">
        <f t="shared" si="240"/>
        <v>RAG_526_401_1_202526</v>
      </c>
      <c r="AF10395" s="3">
        <v>202526</v>
      </c>
      <c r="AG10395" s="3" t="s">
        <v>384</v>
      </c>
      <c r="AH10395" s="3">
        <v>526</v>
      </c>
      <c r="AI10395" s="3">
        <v>401</v>
      </c>
      <c r="AJ10395" s="3" t="s">
        <v>223</v>
      </c>
      <c r="AK10395" s="3">
        <v>1</v>
      </c>
      <c r="AL10395" s="3">
        <v>-178</v>
      </c>
    </row>
    <row r="10396" spans="31:38" x14ac:dyDescent="0.25">
      <c r="AE10396" s="3" t="str">
        <f t="shared" si="240"/>
        <v>RAG_528_401_1_202526</v>
      </c>
      <c r="AF10396" s="3">
        <v>202526</v>
      </c>
      <c r="AG10396" s="3" t="s">
        <v>384</v>
      </c>
      <c r="AH10396" s="3">
        <v>528</v>
      </c>
      <c r="AI10396" s="3">
        <v>401</v>
      </c>
      <c r="AJ10396" s="3" t="s">
        <v>223</v>
      </c>
      <c r="AK10396" s="3">
        <v>1</v>
      </c>
      <c r="AL10396" s="3">
        <v>-345</v>
      </c>
    </row>
    <row r="10397" spans="31:38" x14ac:dyDescent="0.25">
      <c r="AE10397" s="3" t="str">
        <f t="shared" si="240"/>
        <v>RAG_530_401_1_202526</v>
      </c>
      <c r="AF10397" s="3">
        <v>202526</v>
      </c>
      <c r="AG10397" s="3" t="s">
        <v>384</v>
      </c>
      <c r="AH10397" s="3">
        <v>530</v>
      </c>
      <c r="AI10397" s="3">
        <v>401</v>
      </c>
      <c r="AJ10397" s="3" t="s">
        <v>223</v>
      </c>
      <c r="AK10397" s="3">
        <v>1</v>
      </c>
      <c r="AL10397" s="3">
        <v>-716.41099999999994</v>
      </c>
    </row>
    <row r="10398" spans="31:38" x14ac:dyDescent="0.25">
      <c r="AE10398" s="3" t="str">
        <f t="shared" si="240"/>
        <v>RAG_532_401_1_202526</v>
      </c>
      <c r="AF10398" s="3">
        <v>202526</v>
      </c>
      <c r="AG10398" s="3" t="s">
        <v>384</v>
      </c>
      <c r="AH10398" s="3">
        <v>532</v>
      </c>
      <c r="AI10398" s="3">
        <v>401</v>
      </c>
      <c r="AJ10398" s="3" t="s">
        <v>223</v>
      </c>
      <c r="AK10398" s="3">
        <v>1</v>
      </c>
      <c r="AL10398" s="3">
        <v>-1053</v>
      </c>
    </row>
    <row r="10399" spans="31:38" x14ac:dyDescent="0.25">
      <c r="AE10399" s="3" t="str">
        <f t="shared" si="240"/>
        <v>RAG_534_401_1_202526</v>
      </c>
      <c r="AF10399" s="3">
        <v>202526</v>
      </c>
      <c r="AG10399" s="3" t="s">
        <v>384</v>
      </c>
      <c r="AH10399" s="3">
        <v>534</v>
      </c>
      <c r="AI10399" s="3">
        <v>401</v>
      </c>
      <c r="AJ10399" s="3" t="s">
        <v>223</v>
      </c>
      <c r="AK10399" s="3">
        <v>1</v>
      </c>
      <c r="AL10399" s="3">
        <v>-710.61500000000001</v>
      </c>
    </row>
    <row r="10400" spans="31:38" x14ac:dyDescent="0.25">
      <c r="AE10400" s="3" t="str">
        <f t="shared" si="240"/>
        <v>RAG_536_401_1_202526</v>
      </c>
      <c r="AF10400" s="3">
        <v>202526</v>
      </c>
      <c r="AG10400" s="3" t="s">
        <v>384</v>
      </c>
      <c r="AH10400" s="3">
        <v>536</v>
      </c>
      <c r="AI10400" s="3">
        <v>401</v>
      </c>
      <c r="AJ10400" s="3" t="s">
        <v>223</v>
      </c>
      <c r="AK10400" s="3">
        <v>1</v>
      </c>
      <c r="AL10400" s="3">
        <v>-559.38</v>
      </c>
    </row>
    <row r="10401" spans="31:38" x14ac:dyDescent="0.25">
      <c r="AE10401" s="3" t="str">
        <f t="shared" si="240"/>
        <v>RAG_538_401_1_202526</v>
      </c>
      <c r="AF10401" s="3">
        <v>202526</v>
      </c>
      <c r="AG10401" s="3" t="s">
        <v>384</v>
      </c>
      <c r="AH10401" s="3">
        <v>538</v>
      </c>
      <c r="AI10401" s="3">
        <v>401</v>
      </c>
      <c r="AJ10401" s="3" t="s">
        <v>223</v>
      </c>
      <c r="AK10401" s="3">
        <v>1</v>
      </c>
      <c r="AL10401" s="3">
        <v>-335</v>
      </c>
    </row>
    <row r="10402" spans="31:38" x14ac:dyDescent="0.25">
      <c r="AE10402" s="3" t="str">
        <f t="shared" si="240"/>
        <v>RAG_540_401_1_202526</v>
      </c>
      <c r="AF10402" s="3">
        <v>202526</v>
      </c>
      <c r="AG10402" s="3" t="s">
        <v>384</v>
      </c>
      <c r="AH10402" s="3">
        <v>540</v>
      </c>
      <c r="AI10402" s="3">
        <v>401</v>
      </c>
      <c r="AJ10402" s="3" t="s">
        <v>223</v>
      </c>
      <c r="AK10402" s="3">
        <v>1</v>
      </c>
      <c r="AL10402" s="3">
        <v>-423.3</v>
      </c>
    </row>
    <row r="10403" spans="31:38" x14ac:dyDescent="0.25">
      <c r="AE10403" s="3" t="str">
        <f t="shared" si="240"/>
        <v>RAG_520_401_1_202526</v>
      </c>
      <c r="AF10403" s="3">
        <v>202526</v>
      </c>
      <c r="AG10403" s="3" t="s">
        <v>384</v>
      </c>
      <c r="AH10403" s="3">
        <v>520</v>
      </c>
      <c r="AI10403" s="3">
        <v>401</v>
      </c>
      <c r="AJ10403" s="3" t="s">
        <v>223</v>
      </c>
      <c r="AK10403" s="3">
        <v>1</v>
      </c>
      <c r="AL10403" s="3">
        <v>-342.62</v>
      </c>
    </row>
    <row r="10404" spans="31:38" x14ac:dyDescent="0.25">
      <c r="AE10404" s="3" t="str">
        <f t="shared" si="240"/>
        <v>RAG_564_402_1_202425</v>
      </c>
      <c r="AF10404" s="3">
        <v>202425</v>
      </c>
      <c r="AG10404" s="3" t="s">
        <v>384</v>
      </c>
      <c r="AH10404" s="3">
        <v>564</v>
      </c>
      <c r="AI10404" s="3">
        <v>402</v>
      </c>
      <c r="AJ10404" s="3" t="s">
        <v>3974</v>
      </c>
      <c r="AK10404" s="3">
        <v>1</v>
      </c>
      <c r="AL10404" s="3">
        <v>0</v>
      </c>
    </row>
    <row r="10405" spans="31:38" x14ac:dyDescent="0.25">
      <c r="AE10405" s="3" t="str">
        <f t="shared" si="240"/>
        <v>RAG_545_402_1_202425</v>
      </c>
      <c r="AF10405" s="3">
        <v>202425</v>
      </c>
      <c r="AG10405" s="3" t="s">
        <v>384</v>
      </c>
      <c r="AH10405" s="3">
        <v>545</v>
      </c>
      <c r="AI10405" s="3">
        <v>402</v>
      </c>
      <c r="AJ10405" s="3" t="s">
        <v>3974</v>
      </c>
      <c r="AK10405" s="3">
        <v>1</v>
      </c>
      <c r="AL10405" s="3">
        <v>0</v>
      </c>
    </row>
    <row r="10406" spans="31:38" x14ac:dyDescent="0.25">
      <c r="AE10406" s="3" t="str">
        <f t="shared" si="240"/>
        <v>RAG_546_402_1_202425</v>
      </c>
      <c r="AF10406" s="3">
        <v>202425</v>
      </c>
      <c r="AG10406" s="3" t="s">
        <v>384</v>
      </c>
      <c r="AH10406" s="3">
        <v>546</v>
      </c>
      <c r="AI10406" s="3">
        <v>402</v>
      </c>
      <c r="AJ10406" s="3" t="s">
        <v>3974</v>
      </c>
      <c r="AK10406" s="3">
        <v>1</v>
      </c>
      <c r="AL10406" s="3">
        <v>-4723</v>
      </c>
    </row>
    <row r="10407" spans="31:38" x14ac:dyDescent="0.25">
      <c r="AE10407" s="3" t="str">
        <f t="shared" si="240"/>
        <v>RAG_548_402_1_202425</v>
      </c>
      <c r="AF10407" s="3">
        <v>202425</v>
      </c>
      <c r="AG10407" s="3" t="s">
        <v>384</v>
      </c>
      <c r="AH10407" s="3">
        <v>548</v>
      </c>
      <c r="AI10407" s="3">
        <v>402</v>
      </c>
      <c r="AJ10407" s="3" t="s">
        <v>3974</v>
      </c>
      <c r="AK10407" s="3">
        <v>1</v>
      </c>
      <c r="AL10407" s="3">
        <v>-3382.0880000000002</v>
      </c>
    </row>
    <row r="10408" spans="31:38" x14ac:dyDescent="0.25">
      <c r="AE10408" s="3" t="str">
        <f t="shared" si="240"/>
        <v>RAG_550_402_1_202425</v>
      </c>
      <c r="AF10408" s="3">
        <v>202425</v>
      </c>
      <c r="AG10408" s="3" t="s">
        <v>384</v>
      </c>
      <c r="AH10408" s="3">
        <v>550</v>
      </c>
      <c r="AI10408" s="3">
        <v>402</v>
      </c>
      <c r="AJ10408" s="3" t="s">
        <v>3974</v>
      </c>
      <c r="AK10408" s="3">
        <v>1</v>
      </c>
      <c r="AL10408" s="3">
        <v>-683.5</v>
      </c>
    </row>
    <row r="10409" spans="31:38" x14ac:dyDescent="0.25">
      <c r="AE10409" s="3" t="str">
        <f t="shared" si="240"/>
        <v>RAG_552_402_1_202425</v>
      </c>
      <c r="AF10409" s="3">
        <v>202425</v>
      </c>
      <c r="AG10409" s="3" t="s">
        <v>384</v>
      </c>
      <c r="AH10409" s="3">
        <v>552</v>
      </c>
      <c r="AI10409" s="3">
        <v>402</v>
      </c>
      <c r="AJ10409" s="3" t="s">
        <v>3974</v>
      </c>
      <c r="AK10409" s="3">
        <v>1</v>
      </c>
      <c r="AL10409" s="3">
        <v>-21859.59</v>
      </c>
    </row>
    <row r="10410" spans="31:38" x14ac:dyDescent="0.25">
      <c r="AE10410" s="3" t="str">
        <f t="shared" si="240"/>
        <v>RAG_562_402_1_202425</v>
      </c>
      <c r="AF10410" s="3">
        <v>202425</v>
      </c>
      <c r="AG10410" s="3" t="s">
        <v>384</v>
      </c>
      <c r="AH10410" s="3">
        <v>562</v>
      </c>
      <c r="AI10410" s="3">
        <v>402</v>
      </c>
      <c r="AJ10410" s="3" t="s">
        <v>3974</v>
      </c>
      <c r="AK10410" s="3">
        <v>1</v>
      </c>
      <c r="AL10410" s="3">
        <v>0</v>
      </c>
    </row>
    <row r="10411" spans="31:38" x14ac:dyDescent="0.25">
      <c r="AE10411" s="3" t="str">
        <f t="shared" si="240"/>
        <v>RAG_566_402_1_202425</v>
      </c>
      <c r="AF10411" s="3">
        <v>202425</v>
      </c>
      <c r="AG10411" s="3" t="s">
        <v>384</v>
      </c>
      <c r="AH10411" s="3">
        <v>566</v>
      </c>
      <c r="AI10411" s="3">
        <v>402</v>
      </c>
      <c r="AJ10411" s="3" t="s">
        <v>3974</v>
      </c>
      <c r="AK10411" s="3">
        <v>1</v>
      </c>
      <c r="AL10411" s="3">
        <v>0</v>
      </c>
    </row>
    <row r="10412" spans="31:38" x14ac:dyDescent="0.25">
      <c r="AE10412" s="3" t="str">
        <f t="shared" si="240"/>
        <v>RAG_568_402_1_202425</v>
      </c>
      <c r="AF10412" s="3">
        <v>202425</v>
      </c>
      <c r="AG10412" s="3" t="s">
        <v>384</v>
      </c>
      <c r="AH10412" s="3">
        <v>568</v>
      </c>
      <c r="AI10412" s="3">
        <v>402</v>
      </c>
      <c r="AJ10412" s="3" t="s">
        <v>3974</v>
      </c>
      <c r="AK10412" s="3">
        <v>1</v>
      </c>
      <c r="AL10412" s="3">
        <v>0</v>
      </c>
    </row>
    <row r="10413" spans="31:38" x14ac:dyDescent="0.25">
      <c r="AE10413" s="3" t="str">
        <f t="shared" si="240"/>
        <v>RAG_572_402_1_202425</v>
      </c>
      <c r="AF10413" s="3">
        <v>202425</v>
      </c>
      <c r="AG10413" s="3" t="s">
        <v>384</v>
      </c>
      <c r="AH10413" s="3">
        <v>572</v>
      </c>
      <c r="AI10413" s="3">
        <v>402</v>
      </c>
      <c r="AJ10413" s="3" t="s">
        <v>3974</v>
      </c>
      <c r="AK10413" s="3">
        <v>1</v>
      </c>
      <c r="AL10413" s="3">
        <v>0</v>
      </c>
    </row>
    <row r="10414" spans="31:38" x14ac:dyDescent="0.25">
      <c r="AE10414" s="3" t="str">
        <f t="shared" si="240"/>
        <v>RAG_576_402_1_202425</v>
      </c>
      <c r="AF10414" s="3">
        <v>202425</v>
      </c>
      <c r="AG10414" s="3" t="s">
        <v>384</v>
      </c>
      <c r="AH10414" s="3">
        <v>576</v>
      </c>
      <c r="AI10414" s="3">
        <v>402</v>
      </c>
      <c r="AJ10414" s="3" t="s">
        <v>3974</v>
      </c>
      <c r="AK10414" s="3">
        <v>1</v>
      </c>
      <c r="AL10414" s="3">
        <v>0</v>
      </c>
    </row>
    <row r="10415" spans="31:38" x14ac:dyDescent="0.25">
      <c r="AE10415" s="3" t="str">
        <f t="shared" si="240"/>
        <v>RAG_584_402_1_202425</v>
      </c>
      <c r="AF10415" s="3">
        <v>202425</v>
      </c>
      <c r="AG10415" s="3" t="s">
        <v>384</v>
      </c>
      <c r="AH10415" s="3">
        <v>584</v>
      </c>
      <c r="AI10415" s="3">
        <v>402</v>
      </c>
      <c r="AJ10415" s="3" t="s">
        <v>3974</v>
      </c>
      <c r="AK10415" s="3">
        <v>1</v>
      </c>
      <c r="AL10415" s="3">
        <v>0</v>
      </c>
    </row>
    <row r="10416" spans="31:38" x14ac:dyDescent="0.25">
      <c r="AE10416" s="3" t="str">
        <f t="shared" si="240"/>
        <v>RAG_586_402_1_202425</v>
      </c>
      <c r="AF10416" s="3">
        <v>202425</v>
      </c>
      <c r="AG10416" s="3" t="s">
        <v>384</v>
      </c>
      <c r="AH10416" s="3">
        <v>586</v>
      </c>
      <c r="AI10416" s="3">
        <v>402</v>
      </c>
      <c r="AJ10416" s="3" t="s">
        <v>3974</v>
      </c>
      <c r="AK10416" s="3">
        <v>1</v>
      </c>
      <c r="AL10416" s="3">
        <v>0</v>
      </c>
    </row>
    <row r="10417" spans="31:38" x14ac:dyDescent="0.25">
      <c r="AE10417" s="3" t="str">
        <f t="shared" si="240"/>
        <v>RAG_544_402_1_202425</v>
      </c>
      <c r="AF10417" s="3">
        <v>202425</v>
      </c>
      <c r="AG10417" s="3" t="s">
        <v>384</v>
      </c>
      <c r="AH10417" s="3">
        <v>544</v>
      </c>
      <c r="AI10417" s="3">
        <v>402</v>
      </c>
      <c r="AJ10417" s="3" t="s">
        <v>3974</v>
      </c>
      <c r="AK10417" s="3">
        <v>1</v>
      </c>
      <c r="AL10417" s="3">
        <v>-9230.7929999999997</v>
      </c>
    </row>
    <row r="10418" spans="31:38" x14ac:dyDescent="0.25">
      <c r="AE10418" s="3" t="str">
        <f t="shared" si="240"/>
        <v>RAG_574_402_1_202425</v>
      </c>
      <c r="AF10418" s="3">
        <v>202425</v>
      </c>
      <c r="AG10418" s="3" t="s">
        <v>384</v>
      </c>
      <c r="AH10418" s="3">
        <v>574</v>
      </c>
      <c r="AI10418" s="3">
        <v>402</v>
      </c>
      <c r="AJ10418" s="3" t="s">
        <v>3974</v>
      </c>
      <c r="AK10418" s="3">
        <v>1</v>
      </c>
      <c r="AL10418" s="3">
        <v>0</v>
      </c>
    </row>
    <row r="10419" spans="31:38" x14ac:dyDescent="0.25">
      <c r="AE10419" s="3" t="str">
        <f t="shared" si="240"/>
        <v>RAG_516_402_1_202425</v>
      </c>
      <c r="AF10419" s="3">
        <v>202425</v>
      </c>
      <c r="AG10419" s="3" t="s">
        <v>384</v>
      </c>
      <c r="AH10419" s="3">
        <v>516</v>
      </c>
      <c r="AI10419" s="3">
        <v>402</v>
      </c>
      <c r="AJ10419" s="3" t="s">
        <v>3974</v>
      </c>
      <c r="AK10419" s="3">
        <v>1</v>
      </c>
      <c r="AL10419" s="3">
        <v>-4360.46</v>
      </c>
    </row>
    <row r="10420" spans="31:38" x14ac:dyDescent="0.25">
      <c r="AE10420" s="3" t="str">
        <f t="shared" si="240"/>
        <v>RAG_514_402_1_202425</v>
      </c>
      <c r="AF10420" s="3">
        <v>202425</v>
      </c>
      <c r="AG10420" s="3" t="s">
        <v>384</v>
      </c>
      <c r="AH10420" s="3">
        <v>514</v>
      </c>
      <c r="AI10420" s="3">
        <v>402</v>
      </c>
      <c r="AJ10420" s="3" t="s">
        <v>3974</v>
      </c>
      <c r="AK10420" s="3">
        <v>1</v>
      </c>
      <c r="AL10420" s="3">
        <v>-6908.07</v>
      </c>
    </row>
    <row r="10421" spans="31:38" x14ac:dyDescent="0.25">
      <c r="AE10421" s="3" t="str">
        <f t="shared" si="240"/>
        <v>RAG_542_402_1_202425</v>
      </c>
      <c r="AF10421" s="3">
        <v>202425</v>
      </c>
      <c r="AG10421" s="3" t="s">
        <v>384</v>
      </c>
      <c r="AH10421" s="3">
        <v>542</v>
      </c>
      <c r="AI10421" s="3">
        <v>402</v>
      </c>
      <c r="AJ10421" s="3" t="s">
        <v>3974</v>
      </c>
      <c r="AK10421" s="3">
        <v>1</v>
      </c>
      <c r="AL10421" s="3">
        <v>0</v>
      </c>
    </row>
    <row r="10422" spans="31:38" x14ac:dyDescent="0.25">
      <c r="AE10422" s="3" t="str">
        <f t="shared" si="240"/>
        <v>RAG_518_402_1_202425</v>
      </c>
      <c r="AF10422" s="3">
        <v>202425</v>
      </c>
      <c r="AG10422" s="3" t="s">
        <v>384</v>
      </c>
      <c r="AH10422" s="3">
        <v>518</v>
      </c>
      <c r="AI10422" s="3">
        <v>402</v>
      </c>
      <c r="AJ10422" s="3" t="s">
        <v>3974</v>
      </c>
      <c r="AK10422" s="3">
        <v>1</v>
      </c>
      <c r="AL10422" s="3">
        <v>-1479.925</v>
      </c>
    </row>
    <row r="10423" spans="31:38" x14ac:dyDescent="0.25">
      <c r="AE10423" s="3" t="str">
        <f t="shared" si="240"/>
        <v>RAG_512_402_1_202425</v>
      </c>
      <c r="AF10423" s="3">
        <v>202425</v>
      </c>
      <c r="AG10423" s="3" t="s">
        <v>384</v>
      </c>
      <c r="AH10423" s="3">
        <v>512</v>
      </c>
      <c r="AI10423" s="3">
        <v>402</v>
      </c>
      <c r="AJ10423" s="3" t="s">
        <v>3974</v>
      </c>
      <c r="AK10423" s="3">
        <v>1</v>
      </c>
      <c r="AL10423" s="3">
        <v>-3233</v>
      </c>
    </row>
    <row r="10424" spans="31:38" x14ac:dyDescent="0.25">
      <c r="AE10424" s="3" t="str">
        <f t="shared" si="240"/>
        <v>RAG_520_402_1_202425</v>
      </c>
      <c r="AF10424" s="3">
        <v>202425</v>
      </c>
      <c r="AG10424" s="3" t="s">
        <v>384</v>
      </c>
      <c r="AH10424" s="3">
        <v>520</v>
      </c>
      <c r="AI10424" s="3">
        <v>402</v>
      </c>
      <c r="AJ10424" s="3" t="s">
        <v>3974</v>
      </c>
      <c r="AK10424" s="3">
        <v>1</v>
      </c>
      <c r="AL10424" s="3">
        <v>-4933.9670000000006</v>
      </c>
    </row>
    <row r="10425" spans="31:38" x14ac:dyDescent="0.25">
      <c r="AE10425" s="3" t="str">
        <f t="shared" si="240"/>
        <v>RAG_522_402_1_202425</v>
      </c>
      <c r="AF10425" s="3">
        <v>202425</v>
      </c>
      <c r="AG10425" s="3" t="s">
        <v>384</v>
      </c>
      <c r="AH10425" s="3">
        <v>522</v>
      </c>
      <c r="AI10425" s="3">
        <v>402</v>
      </c>
      <c r="AJ10425" s="3" t="s">
        <v>3974</v>
      </c>
      <c r="AK10425" s="3">
        <v>1</v>
      </c>
      <c r="AL10425" s="3">
        <v>-4133.491</v>
      </c>
    </row>
    <row r="10426" spans="31:38" x14ac:dyDescent="0.25">
      <c r="AE10426" s="3" t="str">
        <f t="shared" si="240"/>
        <v>RAG_524_402_1_202425</v>
      </c>
      <c r="AF10426" s="3">
        <v>202425</v>
      </c>
      <c r="AG10426" s="3" t="s">
        <v>384</v>
      </c>
      <c r="AH10426" s="3">
        <v>524</v>
      </c>
      <c r="AI10426" s="3">
        <v>402</v>
      </c>
      <c r="AJ10426" s="3" t="s">
        <v>3974</v>
      </c>
      <c r="AK10426" s="3">
        <v>1</v>
      </c>
      <c r="AL10426" s="3">
        <v>-6936.48</v>
      </c>
    </row>
    <row r="10427" spans="31:38" x14ac:dyDescent="0.25">
      <c r="AE10427" s="3" t="str">
        <f t="shared" si="240"/>
        <v>RAG_540_402_1_202425</v>
      </c>
      <c r="AF10427" s="3">
        <v>202425</v>
      </c>
      <c r="AG10427" s="3" t="s">
        <v>384</v>
      </c>
      <c r="AH10427" s="3">
        <v>540</v>
      </c>
      <c r="AI10427" s="3">
        <v>402</v>
      </c>
      <c r="AJ10427" s="3" t="s">
        <v>3974</v>
      </c>
      <c r="AK10427" s="3">
        <v>1</v>
      </c>
      <c r="AL10427" s="3">
        <v>-8272.57</v>
      </c>
    </row>
    <row r="10428" spans="31:38" x14ac:dyDescent="0.25">
      <c r="AE10428" s="3" t="str">
        <f t="shared" si="240"/>
        <v>RAG_528_402_1_202425</v>
      </c>
      <c r="AF10428" s="3">
        <v>202425</v>
      </c>
      <c r="AG10428" s="3" t="s">
        <v>384</v>
      </c>
      <c r="AH10428" s="3">
        <v>528</v>
      </c>
      <c r="AI10428" s="3">
        <v>402</v>
      </c>
      <c r="AJ10428" s="3" t="s">
        <v>3974</v>
      </c>
      <c r="AK10428" s="3">
        <v>1</v>
      </c>
      <c r="AL10428" s="3">
        <v>-2281</v>
      </c>
    </row>
    <row r="10429" spans="31:38" x14ac:dyDescent="0.25">
      <c r="AE10429" s="3" t="str">
        <f t="shared" si="240"/>
        <v>RAG_530_402_1_202425</v>
      </c>
      <c r="AF10429" s="3">
        <v>202425</v>
      </c>
      <c r="AG10429" s="3" t="s">
        <v>384</v>
      </c>
      <c r="AH10429" s="3">
        <v>530</v>
      </c>
      <c r="AI10429" s="3">
        <v>402</v>
      </c>
      <c r="AJ10429" s="3" t="s">
        <v>3974</v>
      </c>
      <c r="AK10429" s="3">
        <v>1</v>
      </c>
      <c r="AL10429" s="3">
        <v>-9826</v>
      </c>
    </row>
    <row r="10430" spans="31:38" x14ac:dyDescent="0.25">
      <c r="AE10430" s="3" t="str">
        <f t="shared" si="240"/>
        <v>RAG_532_402_1_202425</v>
      </c>
      <c r="AF10430" s="3">
        <v>202425</v>
      </c>
      <c r="AG10430" s="3" t="s">
        <v>384</v>
      </c>
      <c r="AH10430" s="3">
        <v>532</v>
      </c>
      <c r="AI10430" s="3">
        <v>402</v>
      </c>
      <c r="AJ10430" s="3" t="s">
        <v>3974</v>
      </c>
      <c r="AK10430" s="3">
        <v>1</v>
      </c>
      <c r="AL10430" s="3">
        <v>-14133.667000000001</v>
      </c>
    </row>
    <row r="10431" spans="31:38" x14ac:dyDescent="0.25">
      <c r="AE10431" s="3" t="str">
        <f t="shared" si="240"/>
        <v>RAG_534_402_1_202425</v>
      </c>
      <c r="AF10431" s="3">
        <v>202425</v>
      </c>
      <c r="AG10431" s="3" t="s">
        <v>384</v>
      </c>
      <c r="AH10431" s="3">
        <v>534</v>
      </c>
      <c r="AI10431" s="3">
        <v>402</v>
      </c>
      <c r="AJ10431" s="3" t="s">
        <v>3974</v>
      </c>
      <c r="AK10431" s="3">
        <v>1</v>
      </c>
      <c r="AL10431" s="3">
        <v>-6597</v>
      </c>
    </row>
    <row r="10432" spans="31:38" x14ac:dyDescent="0.25">
      <c r="AE10432" s="3" t="str">
        <f t="shared" si="240"/>
        <v>RAG_536_402_1_202425</v>
      </c>
      <c r="AF10432" s="3">
        <v>202425</v>
      </c>
      <c r="AG10432" s="3" t="s">
        <v>384</v>
      </c>
      <c r="AH10432" s="3">
        <v>536</v>
      </c>
      <c r="AI10432" s="3">
        <v>402</v>
      </c>
      <c r="AJ10432" s="3" t="s">
        <v>3974</v>
      </c>
      <c r="AK10432" s="3">
        <v>1</v>
      </c>
      <c r="AL10432" s="3">
        <v>-6526.5</v>
      </c>
    </row>
    <row r="10433" spans="31:38" x14ac:dyDescent="0.25">
      <c r="AE10433" s="3" t="str">
        <f t="shared" si="240"/>
        <v>RAG_538_402_1_202425</v>
      </c>
      <c r="AF10433" s="3">
        <v>202425</v>
      </c>
      <c r="AG10433" s="3" t="s">
        <v>384</v>
      </c>
      <c r="AH10433" s="3">
        <v>538</v>
      </c>
      <c r="AI10433" s="3">
        <v>402</v>
      </c>
      <c r="AJ10433" s="3" t="s">
        <v>3974</v>
      </c>
      <c r="AK10433" s="3">
        <v>1</v>
      </c>
      <c r="AL10433" s="3">
        <v>-4944</v>
      </c>
    </row>
    <row r="10434" spans="31:38" x14ac:dyDescent="0.25">
      <c r="AE10434" s="3" t="str">
        <f t="shared" si="240"/>
        <v>RAG_582_402_1_202425</v>
      </c>
      <c r="AF10434" s="3">
        <v>202425</v>
      </c>
      <c r="AG10434" s="3" t="s">
        <v>384</v>
      </c>
      <c r="AH10434" s="3">
        <v>582</v>
      </c>
      <c r="AI10434" s="3">
        <v>402</v>
      </c>
      <c r="AJ10434" s="3" t="s">
        <v>3974</v>
      </c>
      <c r="AK10434" s="3">
        <v>1</v>
      </c>
      <c r="AL10434" s="3">
        <v>0</v>
      </c>
    </row>
    <row r="10435" spans="31:38" x14ac:dyDescent="0.25">
      <c r="AE10435" s="3" t="str">
        <f t="shared" si="240"/>
        <v>RAG_526_402_1_202425</v>
      </c>
      <c r="AF10435" s="3">
        <v>202425</v>
      </c>
      <c r="AG10435" s="3" t="s">
        <v>384</v>
      </c>
      <c r="AH10435" s="3">
        <v>526</v>
      </c>
      <c r="AI10435" s="3">
        <v>402</v>
      </c>
      <c r="AJ10435" s="3" t="s">
        <v>3974</v>
      </c>
      <c r="AK10435" s="3">
        <v>1</v>
      </c>
      <c r="AL10435" s="3">
        <v>-446.03899999999999</v>
      </c>
    </row>
    <row r="10436" spans="31:38" x14ac:dyDescent="0.25">
      <c r="AE10436" s="3" t="str">
        <f t="shared" ref="AE10436:AE10499" si="241">AG10436&amp;"_"&amp;AH10436&amp;"_"&amp;AI10436&amp;"_"&amp;AK10436&amp;"_"&amp;AF10436</f>
        <v>RAG_564_402_1_202526</v>
      </c>
      <c r="AF10436" s="3">
        <v>202526</v>
      </c>
      <c r="AG10436" s="3" t="s">
        <v>384</v>
      </c>
      <c r="AH10436" s="3">
        <v>564</v>
      </c>
      <c r="AI10436" s="3">
        <v>402</v>
      </c>
      <c r="AJ10436" s="3" t="s">
        <v>3974</v>
      </c>
      <c r="AK10436" s="3">
        <v>1</v>
      </c>
      <c r="AL10436" s="3">
        <v>0</v>
      </c>
    </row>
    <row r="10437" spans="31:38" x14ac:dyDescent="0.25">
      <c r="AE10437" s="3" t="str">
        <f t="shared" si="241"/>
        <v>RAG_546_402_1_202526</v>
      </c>
      <c r="AF10437" s="3">
        <v>202526</v>
      </c>
      <c r="AG10437" s="3" t="s">
        <v>384</v>
      </c>
      <c r="AH10437" s="3">
        <v>546</v>
      </c>
      <c r="AI10437" s="3">
        <v>402</v>
      </c>
      <c r="AJ10437" s="3" t="s">
        <v>3974</v>
      </c>
      <c r="AK10437" s="3">
        <v>1</v>
      </c>
      <c r="AL10437" s="3">
        <v>-5077</v>
      </c>
    </row>
    <row r="10438" spans="31:38" x14ac:dyDescent="0.25">
      <c r="AE10438" s="3" t="str">
        <f t="shared" si="241"/>
        <v>RAG_545_402_1_202526</v>
      </c>
      <c r="AF10438" s="3">
        <v>202526</v>
      </c>
      <c r="AG10438" s="3" t="s">
        <v>384</v>
      </c>
      <c r="AH10438" s="3">
        <v>545</v>
      </c>
      <c r="AI10438" s="3">
        <v>402</v>
      </c>
      <c r="AJ10438" s="3" t="s">
        <v>3974</v>
      </c>
      <c r="AK10438" s="3">
        <v>1</v>
      </c>
      <c r="AL10438" s="3">
        <v>0</v>
      </c>
    </row>
    <row r="10439" spans="31:38" x14ac:dyDescent="0.25">
      <c r="AE10439" s="3" t="str">
        <f t="shared" si="241"/>
        <v>RAG_548_402_1_202526</v>
      </c>
      <c r="AF10439" s="3">
        <v>202526</v>
      </c>
      <c r="AG10439" s="3" t="s">
        <v>384</v>
      </c>
      <c r="AH10439" s="3">
        <v>548</v>
      </c>
      <c r="AI10439" s="3">
        <v>402</v>
      </c>
      <c r="AJ10439" s="3" t="s">
        <v>3974</v>
      </c>
      <c r="AK10439" s="3">
        <v>1</v>
      </c>
      <c r="AL10439" s="3">
        <v>-3411.107</v>
      </c>
    </row>
    <row r="10440" spans="31:38" x14ac:dyDescent="0.25">
      <c r="AE10440" s="3" t="str">
        <f t="shared" si="241"/>
        <v>RAG_550_402_1_202526</v>
      </c>
      <c r="AF10440" s="3">
        <v>202526</v>
      </c>
      <c r="AG10440" s="3" t="s">
        <v>384</v>
      </c>
      <c r="AH10440" s="3">
        <v>550</v>
      </c>
      <c r="AI10440" s="3">
        <v>402</v>
      </c>
      <c r="AJ10440" s="3" t="s">
        <v>3974</v>
      </c>
      <c r="AK10440" s="3">
        <v>1</v>
      </c>
      <c r="AL10440" s="3">
        <v>-335.63400000000001</v>
      </c>
    </row>
    <row r="10441" spans="31:38" x14ac:dyDescent="0.25">
      <c r="AE10441" s="3" t="str">
        <f t="shared" si="241"/>
        <v>RAG_552_402_1_202526</v>
      </c>
      <c r="AF10441" s="3">
        <v>202526</v>
      </c>
      <c r="AG10441" s="3" t="s">
        <v>384</v>
      </c>
      <c r="AH10441" s="3">
        <v>552</v>
      </c>
      <c r="AI10441" s="3">
        <v>402</v>
      </c>
      <c r="AJ10441" s="3" t="s">
        <v>3974</v>
      </c>
      <c r="AK10441" s="3">
        <v>1</v>
      </c>
      <c r="AL10441" s="3">
        <v>-26785.33</v>
      </c>
    </row>
    <row r="10442" spans="31:38" x14ac:dyDescent="0.25">
      <c r="AE10442" s="3" t="str">
        <f t="shared" si="241"/>
        <v>RAG_562_402_1_202526</v>
      </c>
      <c r="AF10442" s="3">
        <v>202526</v>
      </c>
      <c r="AG10442" s="3" t="s">
        <v>384</v>
      </c>
      <c r="AH10442" s="3">
        <v>562</v>
      </c>
      <c r="AI10442" s="3">
        <v>402</v>
      </c>
      <c r="AJ10442" s="3" t="s">
        <v>3974</v>
      </c>
      <c r="AK10442" s="3">
        <v>1</v>
      </c>
      <c r="AL10442" s="3">
        <v>0</v>
      </c>
    </row>
    <row r="10443" spans="31:38" x14ac:dyDescent="0.25">
      <c r="AE10443" s="3" t="str">
        <f t="shared" si="241"/>
        <v>RAG_566_402_1_202526</v>
      </c>
      <c r="AF10443" s="3">
        <v>202526</v>
      </c>
      <c r="AG10443" s="3" t="s">
        <v>384</v>
      </c>
      <c r="AH10443" s="3">
        <v>566</v>
      </c>
      <c r="AI10443" s="3">
        <v>402</v>
      </c>
      <c r="AJ10443" s="3" t="s">
        <v>3974</v>
      </c>
      <c r="AK10443" s="3">
        <v>1</v>
      </c>
      <c r="AL10443" s="3">
        <v>0</v>
      </c>
    </row>
    <row r="10444" spans="31:38" x14ac:dyDescent="0.25">
      <c r="AE10444" s="3" t="str">
        <f t="shared" si="241"/>
        <v>RAG_568_402_1_202526</v>
      </c>
      <c r="AF10444" s="3">
        <v>202526</v>
      </c>
      <c r="AG10444" s="3" t="s">
        <v>384</v>
      </c>
      <c r="AH10444" s="3">
        <v>568</v>
      </c>
      <c r="AI10444" s="3">
        <v>402</v>
      </c>
      <c r="AJ10444" s="3" t="s">
        <v>3974</v>
      </c>
      <c r="AK10444" s="3">
        <v>1</v>
      </c>
      <c r="AL10444" s="3">
        <v>0</v>
      </c>
    </row>
    <row r="10445" spans="31:38" x14ac:dyDescent="0.25">
      <c r="AE10445" s="3" t="str">
        <f t="shared" si="241"/>
        <v>RAG_572_402_1_202526</v>
      </c>
      <c r="AF10445" s="3">
        <v>202526</v>
      </c>
      <c r="AG10445" s="3" t="s">
        <v>384</v>
      </c>
      <c r="AH10445" s="3">
        <v>572</v>
      </c>
      <c r="AI10445" s="3">
        <v>402</v>
      </c>
      <c r="AJ10445" s="3" t="s">
        <v>3974</v>
      </c>
      <c r="AK10445" s="3">
        <v>1</v>
      </c>
      <c r="AL10445" s="3">
        <v>0</v>
      </c>
    </row>
    <row r="10446" spans="31:38" x14ac:dyDescent="0.25">
      <c r="AE10446" s="3" t="str">
        <f t="shared" si="241"/>
        <v>RAG_574_402_1_202526</v>
      </c>
      <c r="AF10446" s="3">
        <v>202526</v>
      </c>
      <c r="AG10446" s="3" t="s">
        <v>384</v>
      </c>
      <c r="AH10446" s="3">
        <v>574</v>
      </c>
      <c r="AI10446" s="3">
        <v>402</v>
      </c>
      <c r="AJ10446" s="3" t="s">
        <v>3974</v>
      </c>
      <c r="AK10446" s="3">
        <v>1</v>
      </c>
      <c r="AL10446" s="3">
        <v>0</v>
      </c>
    </row>
    <row r="10447" spans="31:38" x14ac:dyDescent="0.25">
      <c r="AE10447" s="3" t="str">
        <f t="shared" si="241"/>
        <v>RAG_576_402_1_202526</v>
      </c>
      <c r="AF10447" s="3">
        <v>202526</v>
      </c>
      <c r="AG10447" s="3" t="s">
        <v>384</v>
      </c>
      <c r="AH10447" s="3">
        <v>576</v>
      </c>
      <c r="AI10447" s="3">
        <v>402</v>
      </c>
      <c r="AJ10447" s="3" t="s">
        <v>3974</v>
      </c>
      <c r="AK10447" s="3">
        <v>1</v>
      </c>
      <c r="AL10447" s="3">
        <v>0</v>
      </c>
    </row>
    <row r="10448" spans="31:38" x14ac:dyDescent="0.25">
      <c r="AE10448" s="3" t="str">
        <f t="shared" si="241"/>
        <v>RAG_582_402_1_202526</v>
      </c>
      <c r="AF10448" s="3">
        <v>202526</v>
      </c>
      <c r="AG10448" s="3" t="s">
        <v>384</v>
      </c>
      <c r="AH10448" s="3">
        <v>582</v>
      </c>
      <c r="AI10448" s="3">
        <v>402</v>
      </c>
      <c r="AJ10448" s="3" t="s">
        <v>3974</v>
      </c>
      <c r="AK10448" s="3">
        <v>1</v>
      </c>
      <c r="AL10448" s="3">
        <v>0</v>
      </c>
    </row>
    <row r="10449" spans="31:38" x14ac:dyDescent="0.25">
      <c r="AE10449" s="3" t="str">
        <f t="shared" si="241"/>
        <v>RAG_586_402_1_202526</v>
      </c>
      <c r="AF10449" s="3">
        <v>202526</v>
      </c>
      <c r="AG10449" s="3" t="s">
        <v>384</v>
      </c>
      <c r="AH10449" s="3">
        <v>586</v>
      </c>
      <c r="AI10449" s="3">
        <v>402</v>
      </c>
      <c r="AJ10449" s="3" t="s">
        <v>3974</v>
      </c>
      <c r="AK10449" s="3">
        <v>1</v>
      </c>
      <c r="AL10449" s="3">
        <v>0</v>
      </c>
    </row>
    <row r="10450" spans="31:38" x14ac:dyDescent="0.25">
      <c r="AE10450" s="3" t="str">
        <f t="shared" si="241"/>
        <v>RAG_544_402_1_202526</v>
      </c>
      <c r="AF10450" s="3">
        <v>202526</v>
      </c>
      <c r="AG10450" s="3" t="s">
        <v>384</v>
      </c>
      <c r="AH10450" s="3">
        <v>544</v>
      </c>
      <c r="AI10450" s="3">
        <v>402</v>
      </c>
      <c r="AJ10450" s="3" t="s">
        <v>3974</v>
      </c>
      <c r="AK10450" s="3">
        <v>1</v>
      </c>
      <c r="AL10450" s="3">
        <v>-10336.155999999999</v>
      </c>
    </row>
    <row r="10451" spans="31:38" x14ac:dyDescent="0.25">
      <c r="AE10451" s="3" t="str">
        <f t="shared" si="241"/>
        <v>RAG_584_402_1_202526</v>
      </c>
      <c r="AF10451" s="3">
        <v>202526</v>
      </c>
      <c r="AG10451" s="3" t="s">
        <v>384</v>
      </c>
      <c r="AH10451" s="3">
        <v>584</v>
      </c>
      <c r="AI10451" s="3">
        <v>402</v>
      </c>
      <c r="AJ10451" s="3" t="s">
        <v>3974</v>
      </c>
      <c r="AK10451" s="3">
        <v>1</v>
      </c>
      <c r="AL10451" s="3">
        <v>0</v>
      </c>
    </row>
    <row r="10452" spans="31:38" x14ac:dyDescent="0.25">
      <c r="AE10452" s="3" t="str">
        <f t="shared" si="241"/>
        <v>RAG_520_402_1_202526</v>
      </c>
      <c r="AF10452" s="3">
        <v>202526</v>
      </c>
      <c r="AG10452" s="3" t="s">
        <v>384</v>
      </c>
      <c r="AH10452" s="3">
        <v>520</v>
      </c>
      <c r="AI10452" s="3">
        <v>402</v>
      </c>
      <c r="AJ10452" s="3" t="s">
        <v>3974</v>
      </c>
      <c r="AK10452" s="3">
        <v>1</v>
      </c>
      <c r="AL10452" s="3">
        <v>-4904.9670000000006</v>
      </c>
    </row>
    <row r="10453" spans="31:38" x14ac:dyDescent="0.25">
      <c r="AE10453" s="3" t="str">
        <f t="shared" si="241"/>
        <v>RAG_514_402_1_202526</v>
      </c>
      <c r="AF10453" s="3">
        <v>202526</v>
      </c>
      <c r="AG10453" s="3" t="s">
        <v>384</v>
      </c>
      <c r="AH10453" s="3">
        <v>514</v>
      </c>
      <c r="AI10453" s="3">
        <v>402</v>
      </c>
      <c r="AJ10453" s="3" t="s">
        <v>3974</v>
      </c>
      <c r="AK10453" s="3">
        <v>1</v>
      </c>
      <c r="AL10453" s="3">
        <v>-8335.49</v>
      </c>
    </row>
    <row r="10454" spans="31:38" x14ac:dyDescent="0.25">
      <c r="AE10454" s="3" t="str">
        <f t="shared" si="241"/>
        <v>RAG_542_402_1_202526</v>
      </c>
      <c r="AF10454" s="3">
        <v>202526</v>
      </c>
      <c r="AG10454" s="3" t="s">
        <v>384</v>
      </c>
      <c r="AH10454" s="3">
        <v>542</v>
      </c>
      <c r="AI10454" s="3">
        <v>402</v>
      </c>
      <c r="AJ10454" s="3" t="s">
        <v>3974</v>
      </c>
      <c r="AK10454" s="3">
        <v>1</v>
      </c>
      <c r="AL10454" s="3">
        <v>-3520.7339999999999</v>
      </c>
    </row>
    <row r="10455" spans="31:38" x14ac:dyDescent="0.25">
      <c r="AE10455" s="3" t="str">
        <f t="shared" si="241"/>
        <v>RAG_512_402_1_202526</v>
      </c>
      <c r="AF10455" s="3">
        <v>202526</v>
      </c>
      <c r="AG10455" s="3" t="s">
        <v>384</v>
      </c>
      <c r="AH10455" s="3">
        <v>512</v>
      </c>
      <c r="AI10455" s="3">
        <v>402</v>
      </c>
      <c r="AJ10455" s="3" t="s">
        <v>3974</v>
      </c>
      <c r="AK10455" s="3">
        <v>1</v>
      </c>
      <c r="AL10455" s="3">
        <v>-4377</v>
      </c>
    </row>
    <row r="10456" spans="31:38" x14ac:dyDescent="0.25">
      <c r="AE10456" s="3" t="str">
        <f t="shared" si="241"/>
        <v>RAG_518_402_1_202526</v>
      </c>
      <c r="AF10456" s="3">
        <v>202526</v>
      </c>
      <c r="AG10456" s="3" t="s">
        <v>384</v>
      </c>
      <c r="AH10456" s="3">
        <v>518</v>
      </c>
      <c r="AI10456" s="3">
        <v>402</v>
      </c>
      <c r="AJ10456" s="3" t="s">
        <v>3974</v>
      </c>
      <c r="AK10456" s="3">
        <v>1</v>
      </c>
      <c r="AL10456" s="3">
        <v>-1264.8288941668593</v>
      </c>
    </row>
    <row r="10457" spans="31:38" x14ac:dyDescent="0.25">
      <c r="AE10457" s="3" t="str">
        <f t="shared" si="241"/>
        <v>RAG_522_402_1_202526</v>
      </c>
      <c r="AF10457" s="3">
        <v>202526</v>
      </c>
      <c r="AG10457" s="3" t="s">
        <v>384</v>
      </c>
      <c r="AH10457" s="3">
        <v>522</v>
      </c>
      <c r="AI10457" s="3">
        <v>402</v>
      </c>
      <c r="AJ10457" s="3" t="s">
        <v>3974</v>
      </c>
      <c r="AK10457" s="3">
        <v>1</v>
      </c>
      <c r="AL10457" s="3">
        <v>-5483.8879999999999</v>
      </c>
    </row>
    <row r="10458" spans="31:38" x14ac:dyDescent="0.25">
      <c r="AE10458" s="3" t="str">
        <f t="shared" si="241"/>
        <v>RAG_524_402_1_202526</v>
      </c>
      <c r="AF10458" s="3">
        <v>202526</v>
      </c>
      <c r="AG10458" s="3" t="s">
        <v>384</v>
      </c>
      <c r="AH10458" s="3">
        <v>524</v>
      </c>
      <c r="AI10458" s="3">
        <v>402</v>
      </c>
      <c r="AJ10458" s="3" t="s">
        <v>3974</v>
      </c>
      <c r="AK10458" s="3">
        <v>1</v>
      </c>
      <c r="AL10458" s="3">
        <v>-7139.93</v>
      </c>
    </row>
    <row r="10459" spans="31:38" x14ac:dyDescent="0.25">
      <c r="AE10459" s="3" t="str">
        <f t="shared" si="241"/>
        <v>RAG_526_402_1_202526</v>
      </c>
      <c r="AF10459" s="3">
        <v>202526</v>
      </c>
      <c r="AG10459" s="3" t="s">
        <v>384</v>
      </c>
      <c r="AH10459" s="3">
        <v>526</v>
      </c>
      <c r="AI10459" s="3">
        <v>402</v>
      </c>
      <c r="AJ10459" s="3" t="s">
        <v>3974</v>
      </c>
      <c r="AK10459" s="3">
        <v>1</v>
      </c>
      <c r="AL10459" s="3">
        <v>-556</v>
      </c>
    </row>
    <row r="10460" spans="31:38" x14ac:dyDescent="0.25">
      <c r="AE10460" s="3" t="str">
        <f t="shared" si="241"/>
        <v>RAG_538_402_1_202526</v>
      </c>
      <c r="AF10460" s="3">
        <v>202526</v>
      </c>
      <c r="AG10460" s="3" t="s">
        <v>384</v>
      </c>
      <c r="AH10460" s="3">
        <v>538</v>
      </c>
      <c r="AI10460" s="3">
        <v>402</v>
      </c>
      <c r="AJ10460" s="3" t="s">
        <v>3974</v>
      </c>
      <c r="AK10460" s="3">
        <v>1</v>
      </c>
      <c r="AL10460" s="3">
        <v>-5549</v>
      </c>
    </row>
    <row r="10461" spans="31:38" x14ac:dyDescent="0.25">
      <c r="AE10461" s="3" t="str">
        <f t="shared" si="241"/>
        <v>RAG_516_402_1_202526</v>
      </c>
      <c r="AF10461" s="3">
        <v>202526</v>
      </c>
      <c r="AG10461" s="3" t="s">
        <v>384</v>
      </c>
      <c r="AH10461" s="3">
        <v>516</v>
      </c>
      <c r="AI10461" s="3">
        <v>402</v>
      </c>
      <c r="AJ10461" s="3" t="s">
        <v>3974</v>
      </c>
      <c r="AK10461" s="3">
        <v>1</v>
      </c>
      <c r="AL10461" s="3">
        <v>-4360.46</v>
      </c>
    </row>
    <row r="10462" spans="31:38" x14ac:dyDescent="0.25">
      <c r="AE10462" s="3" t="str">
        <f t="shared" si="241"/>
        <v>RAG_540_402_1_202526</v>
      </c>
      <c r="AF10462" s="3">
        <v>202526</v>
      </c>
      <c r="AG10462" s="3" t="s">
        <v>384</v>
      </c>
      <c r="AH10462" s="3">
        <v>540</v>
      </c>
      <c r="AI10462" s="3">
        <v>402</v>
      </c>
      <c r="AJ10462" s="3" t="s">
        <v>3974</v>
      </c>
      <c r="AK10462" s="3">
        <v>1</v>
      </c>
      <c r="AL10462" s="3">
        <v>-9476.77</v>
      </c>
    </row>
    <row r="10463" spans="31:38" x14ac:dyDescent="0.25">
      <c r="AE10463" s="3" t="str">
        <f t="shared" si="241"/>
        <v>RAG_528_402_1_202526</v>
      </c>
      <c r="AF10463" s="3">
        <v>202526</v>
      </c>
      <c r="AG10463" s="3" t="s">
        <v>384</v>
      </c>
      <c r="AH10463" s="3">
        <v>528</v>
      </c>
      <c r="AI10463" s="3">
        <v>402</v>
      </c>
      <c r="AJ10463" s="3" t="s">
        <v>3974</v>
      </c>
      <c r="AK10463" s="3">
        <v>1</v>
      </c>
      <c r="AL10463" s="3">
        <v>-2670</v>
      </c>
    </row>
    <row r="10464" spans="31:38" x14ac:dyDescent="0.25">
      <c r="AE10464" s="3" t="str">
        <f t="shared" si="241"/>
        <v>RAG_536_402_1_202526</v>
      </c>
      <c r="AF10464" s="3">
        <v>202526</v>
      </c>
      <c r="AG10464" s="3" t="s">
        <v>384</v>
      </c>
      <c r="AH10464" s="3">
        <v>536</v>
      </c>
      <c r="AI10464" s="3">
        <v>402</v>
      </c>
      <c r="AJ10464" s="3" t="s">
        <v>3974</v>
      </c>
      <c r="AK10464" s="3">
        <v>1</v>
      </c>
      <c r="AL10464" s="3">
        <v>-6168.04</v>
      </c>
    </row>
    <row r="10465" spans="31:38" x14ac:dyDescent="0.25">
      <c r="AE10465" s="3" t="str">
        <f t="shared" si="241"/>
        <v>RAG_534_402_1_202526</v>
      </c>
      <c r="AF10465" s="3">
        <v>202526</v>
      </c>
      <c r="AG10465" s="3" t="s">
        <v>384</v>
      </c>
      <c r="AH10465" s="3">
        <v>534</v>
      </c>
      <c r="AI10465" s="3">
        <v>402</v>
      </c>
      <c r="AJ10465" s="3" t="s">
        <v>3974</v>
      </c>
      <c r="AK10465" s="3">
        <v>1</v>
      </c>
      <c r="AL10465" s="3">
        <v>-6597</v>
      </c>
    </row>
    <row r="10466" spans="31:38" x14ac:dyDescent="0.25">
      <c r="AE10466" s="3" t="str">
        <f t="shared" si="241"/>
        <v>RAG_532_402_1_202526</v>
      </c>
      <c r="AF10466" s="3">
        <v>202526</v>
      </c>
      <c r="AG10466" s="3" t="s">
        <v>384</v>
      </c>
      <c r="AH10466" s="3">
        <v>532</v>
      </c>
      <c r="AI10466" s="3">
        <v>402</v>
      </c>
      <c r="AJ10466" s="3" t="s">
        <v>3974</v>
      </c>
      <c r="AK10466" s="3">
        <v>1</v>
      </c>
      <c r="AL10466" s="3">
        <v>-16976.867000000002</v>
      </c>
    </row>
    <row r="10467" spans="31:38" x14ac:dyDescent="0.25">
      <c r="AE10467" s="3" t="str">
        <f t="shared" si="241"/>
        <v>RAG_530_402_1_202526</v>
      </c>
      <c r="AF10467" s="3">
        <v>202526</v>
      </c>
      <c r="AG10467" s="3" t="s">
        <v>384</v>
      </c>
      <c r="AH10467" s="3">
        <v>530</v>
      </c>
      <c r="AI10467" s="3">
        <v>402</v>
      </c>
      <c r="AJ10467" s="3" t="s">
        <v>3974</v>
      </c>
      <c r="AK10467" s="3">
        <v>1</v>
      </c>
      <c r="AL10467" s="3">
        <v>-9825.7070000000003</v>
      </c>
    </row>
    <row r="10468" spans="31:38" x14ac:dyDescent="0.25">
      <c r="AE10468" s="3" t="str">
        <f t="shared" si="241"/>
        <v>RAG_562_406_1_202425</v>
      </c>
      <c r="AF10468" s="3">
        <v>202425</v>
      </c>
      <c r="AG10468" s="3" t="s">
        <v>384</v>
      </c>
      <c r="AH10468" s="3">
        <v>562</v>
      </c>
      <c r="AI10468" s="3">
        <v>406</v>
      </c>
      <c r="AJ10468" s="3" t="s">
        <v>54</v>
      </c>
      <c r="AK10468" s="3">
        <v>1</v>
      </c>
      <c r="AL10468" s="3">
        <v>0</v>
      </c>
    </row>
    <row r="10469" spans="31:38" x14ac:dyDescent="0.25">
      <c r="AE10469" s="3" t="str">
        <f t="shared" si="241"/>
        <v>RAG_552_406_1_202425</v>
      </c>
      <c r="AF10469" s="3">
        <v>202425</v>
      </c>
      <c r="AG10469" s="3" t="s">
        <v>384</v>
      </c>
      <c r="AH10469" s="3">
        <v>552</v>
      </c>
      <c r="AI10469" s="3">
        <v>406</v>
      </c>
      <c r="AJ10469" s="3" t="s">
        <v>54</v>
      </c>
      <c r="AK10469" s="3">
        <v>1</v>
      </c>
      <c r="AL10469" s="3">
        <v>-64646.33</v>
      </c>
    </row>
    <row r="10470" spans="31:38" x14ac:dyDescent="0.25">
      <c r="AE10470" s="3" t="str">
        <f t="shared" si="241"/>
        <v>RAG_550_406_1_202425</v>
      </c>
      <c r="AF10470" s="3">
        <v>202425</v>
      </c>
      <c r="AG10470" s="3" t="s">
        <v>384</v>
      </c>
      <c r="AH10470" s="3">
        <v>550</v>
      </c>
      <c r="AI10470" s="3">
        <v>406</v>
      </c>
      <c r="AJ10470" s="3" t="s">
        <v>54</v>
      </c>
      <c r="AK10470" s="3">
        <v>1</v>
      </c>
      <c r="AL10470" s="3">
        <v>-36753.18</v>
      </c>
    </row>
    <row r="10471" spans="31:38" x14ac:dyDescent="0.25">
      <c r="AE10471" s="3" t="str">
        <f t="shared" si="241"/>
        <v>RAG_548_406_1_202425</v>
      </c>
      <c r="AF10471" s="3">
        <v>202425</v>
      </c>
      <c r="AG10471" s="3" t="s">
        <v>384</v>
      </c>
      <c r="AH10471" s="3">
        <v>548</v>
      </c>
      <c r="AI10471" s="3">
        <v>406</v>
      </c>
      <c r="AJ10471" s="3" t="s">
        <v>54</v>
      </c>
      <c r="AK10471" s="3">
        <v>1</v>
      </c>
      <c r="AL10471" s="3">
        <v>-21797.425999999999</v>
      </c>
    </row>
    <row r="10472" spans="31:38" x14ac:dyDescent="0.25">
      <c r="AE10472" s="3" t="str">
        <f t="shared" si="241"/>
        <v>RAG_564_406_1_202425</v>
      </c>
      <c r="AF10472" s="3">
        <v>202425</v>
      </c>
      <c r="AG10472" s="3" t="s">
        <v>384</v>
      </c>
      <c r="AH10472" s="3">
        <v>564</v>
      </c>
      <c r="AI10472" s="3">
        <v>406</v>
      </c>
      <c r="AJ10472" s="3" t="s">
        <v>54</v>
      </c>
      <c r="AK10472" s="3">
        <v>1</v>
      </c>
      <c r="AL10472" s="3">
        <v>0</v>
      </c>
    </row>
    <row r="10473" spans="31:38" x14ac:dyDescent="0.25">
      <c r="AE10473" s="3" t="str">
        <f t="shared" si="241"/>
        <v>RAG_545_406_1_202425</v>
      </c>
      <c r="AF10473" s="3">
        <v>202425</v>
      </c>
      <c r="AG10473" s="3" t="s">
        <v>384</v>
      </c>
      <c r="AH10473" s="3">
        <v>545</v>
      </c>
      <c r="AI10473" s="3">
        <v>406</v>
      </c>
      <c r="AJ10473" s="3" t="s">
        <v>54</v>
      </c>
      <c r="AK10473" s="3">
        <v>1</v>
      </c>
      <c r="AL10473" s="3">
        <v>-26591.88</v>
      </c>
    </row>
    <row r="10474" spans="31:38" x14ac:dyDescent="0.25">
      <c r="AE10474" s="3" t="str">
        <f t="shared" si="241"/>
        <v>RAG_582_406_1_202425</v>
      </c>
      <c r="AF10474" s="3">
        <v>202425</v>
      </c>
      <c r="AG10474" s="3" t="s">
        <v>384</v>
      </c>
      <c r="AH10474" s="3">
        <v>582</v>
      </c>
      <c r="AI10474" s="3">
        <v>406</v>
      </c>
      <c r="AJ10474" s="3" t="s">
        <v>54</v>
      </c>
      <c r="AK10474" s="3">
        <v>1</v>
      </c>
      <c r="AL10474" s="3">
        <v>0</v>
      </c>
    </row>
    <row r="10475" spans="31:38" x14ac:dyDescent="0.25">
      <c r="AE10475" s="3" t="str">
        <f t="shared" si="241"/>
        <v>RAG_546_406_1_202425</v>
      </c>
      <c r="AF10475" s="3">
        <v>202425</v>
      </c>
      <c r="AG10475" s="3" t="s">
        <v>384</v>
      </c>
      <c r="AH10475" s="3">
        <v>546</v>
      </c>
      <c r="AI10475" s="3">
        <v>406</v>
      </c>
      <c r="AJ10475" s="3" t="s">
        <v>54</v>
      </c>
      <c r="AK10475" s="3">
        <v>1</v>
      </c>
      <c r="AL10475" s="3">
        <v>-23053</v>
      </c>
    </row>
    <row r="10476" spans="31:38" x14ac:dyDescent="0.25">
      <c r="AE10476" s="3" t="str">
        <f t="shared" si="241"/>
        <v>RAG_566_406_1_202425</v>
      </c>
      <c r="AF10476" s="3">
        <v>202425</v>
      </c>
      <c r="AG10476" s="3" t="s">
        <v>384</v>
      </c>
      <c r="AH10476" s="3">
        <v>566</v>
      </c>
      <c r="AI10476" s="3">
        <v>406</v>
      </c>
      <c r="AJ10476" s="3" t="s">
        <v>54</v>
      </c>
      <c r="AK10476" s="3">
        <v>1</v>
      </c>
      <c r="AL10476" s="3">
        <v>0</v>
      </c>
    </row>
    <row r="10477" spans="31:38" x14ac:dyDescent="0.25">
      <c r="AE10477" s="3" t="str">
        <f t="shared" si="241"/>
        <v>RAG_568_406_1_202425</v>
      </c>
      <c r="AF10477" s="3">
        <v>202425</v>
      </c>
      <c r="AG10477" s="3" t="s">
        <v>384</v>
      </c>
      <c r="AH10477" s="3">
        <v>568</v>
      </c>
      <c r="AI10477" s="3">
        <v>406</v>
      </c>
      <c r="AJ10477" s="3" t="s">
        <v>54</v>
      </c>
      <c r="AK10477" s="3">
        <v>1</v>
      </c>
      <c r="AL10477" s="3">
        <v>0</v>
      </c>
    </row>
    <row r="10478" spans="31:38" x14ac:dyDescent="0.25">
      <c r="AE10478" s="3" t="str">
        <f t="shared" si="241"/>
        <v>RAG_572_406_1_202425</v>
      </c>
      <c r="AF10478" s="3">
        <v>202425</v>
      </c>
      <c r="AG10478" s="3" t="s">
        <v>384</v>
      </c>
      <c r="AH10478" s="3">
        <v>572</v>
      </c>
      <c r="AI10478" s="3">
        <v>406</v>
      </c>
      <c r="AJ10478" s="3" t="s">
        <v>54</v>
      </c>
      <c r="AK10478" s="3">
        <v>1</v>
      </c>
      <c r="AL10478" s="3">
        <v>0</v>
      </c>
    </row>
    <row r="10479" spans="31:38" x14ac:dyDescent="0.25">
      <c r="AE10479" s="3" t="str">
        <f t="shared" si="241"/>
        <v>RAG_576_406_1_202425</v>
      </c>
      <c r="AF10479" s="3">
        <v>202425</v>
      </c>
      <c r="AG10479" s="3" t="s">
        <v>384</v>
      </c>
      <c r="AH10479" s="3">
        <v>576</v>
      </c>
      <c r="AI10479" s="3">
        <v>406</v>
      </c>
      <c r="AJ10479" s="3" t="s">
        <v>54</v>
      </c>
      <c r="AK10479" s="3">
        <v>1</v>
      </c>
      <c r="AL10479" s="3">
        <v>0</v>
      </c>
    </row>
    <row r="10480" spans="31:38" x14ac:dyDescent="0.25">
      <c r="AE10480" s="3" t="str">
        <f t="shared" si="241"/>
        <v>RAG_586_406_1_202425</v>
      </c>
      <c r="AF10480" s="3">
        <v>202425</v>
      </c>
      <c r="AG10480" s="3" t="s">
        <v>384</v>
      </c>
      <c r="AH10480" s="3">
        <v>586</v>
      </c>
      <c r="AI10480" s="3">
        <v>406</v>
      </c>
      <c r="AJ10480" s="3" t="s">
        <v>54</v>
      </c>
      <c r="AK10480" s="3">
        <v>1</v>
      </c>
      <c r="AL10480" s="3">
        <v>0</v>
      </c>
    </row>
    <row r="10481" spans="31:38" x14ac:dyDescent="0.25">
      <c r="AE10481" s="3" t="str">
        <f t="shared" si="241"/>
        <v>RAG_544_406_1_202425</v>
      </c>
      <c r="AF10481" s="3">
        <v>202425</v>
      </c>
      <c r="AG10481" s="3" t="s">
        <v>384</v>
      </c>
      <c r="AH10481" s="3">
        <v>544</v>
      </c>
      <c r="AI10481" s="3">
        <v>406</v>
      </c>
      <c r="AJ10481" s="3" t="s">
        <v>54</v>
      </c>
      <c r="AK10481" s="3">
        <v>1</v>
      </c>
      <c r="AL10481" s="3">
        <v>-17073.812999999998</v>
      </c>
    </row>
    <row r="10482" spans="31:38" x14ac:dyDescent="0.25">
      <c r="AE10482" s="3" t="str">
        <f t="shared" si="241"/>
        <v>RAG_584_406_1_202425</v>
      </c>
      <c r="AF10482" s="3">
        <v>202425</v>
      </c>
      <c r="AG10482" s="3" t="s">
        <v>384</v>
      </c>
      <c r="AH10482" s="3">
        <v>584</v>
      </c>
      <c r="AI10482" s="3">
        <v>406</v>
      </c>
      <c r="AJ10482" s="3" t="s">
        <v>54</v>
      </c>
      <c r="AK10482" s="3">
        <v>1</v>
      </c>
      <c r="AL10482" s="3">
        <v>0</v>
      </c>
    </row>
    <row r="10483" spans="31:38" x14ac:dyDescent="0.25">
      <c r="AE10483" s="3" t="str">
        <f t="shared" si="241"/>
        <v>RAG_574_406_1_202425</v>
      </c>
      <c r="AF10483" s="3">
        <v>202425</v>
      </c>
      <c r="AG10483" s="3" t="s">
        <v>384</v>
      </c>
      <c r="AH10483" s="3">
        <v>574</v>
      </c>
      <c r="AI10483" s="3">
        <v>406</v>
      </c>
      <c r="AJ10483" s="3" t="s">
        <v>54</v>
      </c>
      <c r="AK10483" s="3">
        <v>1</v>
      </c>
      <c r="AL10483" s="3">
        <v>0</v>
      </c>
    </row>
    <row r="10484" spans="31:38" x14ac:dyDescent="0.25">
      <c r="AE10484" s="3" t="str">
        <f t="shared" si="241"/>
        <v>RAG_514_406_1_202425</v>
      </c>
      <c r="AF10484" s="3">
        <v>202425</v>
      </c>
      <c r="AG10484" s="3" t="s">
        <v>384</v>
      </c>
      <c r="AH10484" s="3">
        <v>514</v>
      </c>
      <c r="AI10484" s="3">
        <v>406</v>
      </c>
      <c r="AJ10484" s="3" t="s">
        <v>54</v>
      </c>
      <c r="AK10484" s="3">
        <v>1</v>
      </c>
      <c r="AL10484" s="3">
        <v>-34951.85</v>
      </c>
    </row>
    <row r="10485" spans="31:38" x14ac:dyDescent="0.25">
      <c r="AE10485" s="3" t="str">
        <f t="shared" si="241"/>
        <v>RAG_542_406_1_202425</v>
      </c>
      <c r="AF10485" s="3">
        <v>202425</v>
      </c>
      <c r="AG10485" s="3" t="s">
        <v>384</v>
      </c>
      <c r="AH10485" s="3">
        <v>542</v>
      </c>
      <c r="AI10485" s="3">
        <v>406</v>
      </c>
      <c r="AJ10485" s="3" t="s">
        <v>54</v>
      </c>
      <c r="AK10485" s="3">
        <v>1</v>
      </c>
      <c r="AL10485" s="3">
        <v>-14155.467000000001</v>
      </c>
    </row>
    <row r="10486" spans="31:38" x14ac:dyDescent="0.25">
      <c r="AE10486" s="3" t="str">
        <f t="shared" si="241"/>
        <v>RAG_512_406_1_202425</v>
      </c>
      <c r="AF10486" s="3">
        <v>202425</v>
      </c>
      <c r="AG10486" s="3" t="s">
        <v>384</v>
      </c>
      <c r="AH10486" s="3">
        <v>512</v>
      </c>
      <c r="AI10486" s="3">
        <v>406</v>
      </c>
      <c r="AJ10486" s="3" t="s">
        <v>54</v>
      </c>
      <c r="AK10486" s="3">
        <v>1</v>
      </c>
      <c r="AL10486" s="3">
        <v>-10597</v>
      </c>
    </row>
    <row r="10487" spans="31:38" x14ac:dyDescent="0.25">
      <c r="AE10487" s="3" t="str">
        <f t="shared" si="241"/>
        <v>RAG_516_406_1_202425</v>
      </c>
      <c r="AF10487" s="3">
        <v>202425</v>
      </c>
      <c r="AG10487" s="3" t="s">
        <v>384</v>
      </c>
      <c r="AH10487" s="3">
        <v>516</v>
      </c>
      <c r="AI10487" s="3">
        <v>406</v>
      </c>
      <c r="AJ10487" s="3" t="s">
        <v>54</v>
      </c>
      <c r="AK10487" s="3">
        <v>1</v>
      </c>
      <c r="AL10487" s="3">
        <v>-24500</v>
      </c>
    </row>
    <row r="10488" spans="31:38" x14ac:dyDescent="0.25">
      <c r="AE10488" s="3" t="str">
        <f t="shared" si="241"/>
        <v>RAG_518_406_1_202425</v>
      </c>
      <c r="AF10488" s="3">
        <v>202425</v>
      </c>
      <c r="AG10488" s="3" t="s">
        <v>384</v>
      </c>
      <c r="AH10488" s="3">
        <v>518</v>
      </c>
      <c r="AI10488" s="3">
        <v>406</v>
      </c>
      <c r="AJ10488" s="3" t="s">
        <v>54</v>
      </c>
      <c r="AK10488" s="3">
        <v>1</v>
      </c>
      <c r="AL10488" s="3">
        <v>-19830.36</v>
      </c>
    </row>
    <row r="10489" spans="31:38" x14ac:dyDescent="0.25">
      <c r="AE10489" s="3" t="str">
        <f t="shared" si="241"/>
        <v>RAG_520_406_1_202425</v>
      </c>
      <c r="AF10489" s="3">
        <v>202425</v>
      </c>
      <c r="AG10489" s="3" t="s">
        <v>384</v>
      </c>
      <c r="AH10489" s="3">
        <v>520</v>
      </c>
      <c r="AI10489" s="3">
        <v>406</v>
      </c>
      <c r="AJ10489" s="3" t="s">
        <v>54</v>
      </c>
      <c r="AK10489" s="3">
        <v>1</v>
      </c>
      <c r="AL10489" s="3">
        <v>-12466.846</v>
      </c>
    </row>
    <row r="10490" spans="31:38" x14ac:dyDescent="0.25">
      <c r="AE10490" s="3" t="str">
        <f t="shared" si="241"/>
        <v>RAG_522_406_1_202425</v>
      </c>
      <c r="AF10490" s="3">
        <v>202425</v>
      </c>
      <c r="AG10490" s="3" t="s">
        <v>384</v>
      </c>
      <c r="AH10490" s="3">
        <v>522</v>
      </c>
      <c r="AI10490" s="3">
        <v>406</v>
      </c>
      <c r="AJ10490" s="3" t="s">
        <v>54</v>
      </c>
      <c r="AK10490" s="3">
        <v>1</v>
      </c>
      <c r="AL10490" s="3">
        <v>-9667.7780000000002</v>
      </c>
    </row>
    <row r="10491" spans="31:38" x14ac:dyDescent="0.25">
      <c r="AE10491" s="3" t="str">
        <f t="shared" si="241"/>
        <v>RAG_524_406_1_202425</v>
      </c>
      <c r="AF10491" s="3">
        <v>202425</v>
      </c>
      <c r="AG10491" s="3" t="s">
        <v>384</v>
      </c>
      <c r="AH10491" s="3">
        <v>524</v>
      </c>
      <c r="AI10491" s="3">
        <v>406</v>
      </c>
      <c r="AJ10491" s="3" t="s">
        <v>54</v>
      </c>
      <c r="AK10491" s="3">
        <v>1</v>
      </c>
      <c r="AL10491" s="3">
        <v>-11250</v>
      </c>
    </row>
    <row r="10492" spans="31:38" x14ac:dyDescent="0.25">
      <c r="AE10492" s="3" t="str">
        <f t="shared" si="241"/>
        <v>RAG_538_406_1_202425</v>
      </c>
      <c r="AF10492" s="3">
        <v>202425</v>
      </c>
      <c r="AG10492" s="3" t="s">
        <v>384</v>
      </c>
      <c r="AH10492" s="3">
        <v>538</v>
      </c>
      <c r="AI10492" s="3">
        <v>406</v>
      </c>
      <c r="AJ10492" s="3" t="s">
        <v>54</v>
      </c>
      <c r="AK10492" s="3">
        <v>1</v>
      </c>
      <c r="AL10492" s="3">
        <v>-18852</v>
      </c>
    </row>
    <row r="10493" spans="31:38" x14ac:dyDescent="0.25">
      <c r="AE10493" s="3" t="str">
        <f t="shared" si="241"/>
        <v>RAG_526_406_1_202425</v>
      </c>
      <c r="AF10493" s="3">
        <v>202425</v>
      </c>
      <c r="AG10493" s="3" t="s">
        <v>384</v>
      </c>
      <c r="AH10493" s="3">
        <v>526</v>
      </c>
      <c r="AI10493" s="3">
        <v>406</v>
      </c>
      <c r="AJ10493" s="3" t="s">
        <v>54</v>
      </c>
      <c r="AK10493" s="3">
        <v>1</v>
      </c>
      <c r="AL10493" s="3">
        <v>-13100</v>
      </c>
    </row>
    <row r="10494" spans="31:38" x14ac:dyDescent="0.25">
      <c r="AE10494" s="3" t="str">
        <f t="shared" si="241"/>
        <v>RAG_540_406_1_202425</v>
      </c>
      <c r="AF10494" s="3">
        <v>202425</v>
      </c>
      <c r="AG10494" s="3" t="s">
        <v>384</v>
      </c>
      <c r="AH10494" s="3">
        <v>540</v>
      </c>
      <c r="AI10494" s="3">
        <v>406</v>
      </c>
      <c r="AJ10494" s="3" t="s">
        <v>54</v>
      </c>
      <c r="AK10494" s="3">
        <v>1</v>
      </c>
      <c r="AL10494" s="3">
        <v>-46814.3</v>
      </c>
    </row>
    <row r="10495" spans="31:38" x14ac:dyDescent="0.25">
      <c r="AE10495" s="3" t="str">
        <f t="shared" si="241"/>
        <v>RAG_536_406_1_202425</v>
      </c>
      <c r="AF10495" s="3">
        <v>202425</v>
      </c>
      <c r="AG10495" s="3" t="s">
        <v>384</v>
      </c>
      <c r="AH10495" s="3">
        <v>536</v>
      </c>
      <c r="AI10495" s="3">
        <v>406</v>
      </c>
      <c r="AJ10495" s="3" t="s">
        <v>54</v>
      </c>
      <c r="AK10495" s="3">
        <v>1</v>
      </c>
      <c r="AL10495" s="3">
        <v>-33155.49</v>
      </c>
    </row>
    <row r="10496" spans="31:38" x14ac:dyDescent="0.25">
      <c r="AE10496" s="3" t="str">
        <f t="shared" si="241"/>
        <v>RAG_534_406_1_202425</v>
      </c>
      <c r="AF10496" s="3">
        <v>202425</v>
      </c>
      <c r="AG10496" s="3" t="s">
        <v>384</v>
      </c>
      <c r="AH10496" s="3">
        <v>534</v>
      </c>
      <c r="AI10496" s="3">
        <v>406</v>
      </c>
      <c r="AJ10496" s="3" t="s">
        <v>54</v>
      </c>
      <c r="AK10496" s="3">
        <v>1</v>
      </c>
      <c r="AL10496" s="3">
        <v>-40000</v>
      </c>
    </row>
    <row r="10497" spans="31:38" x14ac:dyDescent="0.25">
      <c r="AE10497" s="3" t="str">
        <f t="shared" si="241"/>
        <v>RAG_532_406_1_202425</v>
      </c>
      <c r="AF10497" s="3">
        <v>202425</v>
      </c>
      <c r="AG10497" s="3" t="s">
        <v>384</v>
      </c>
      <c r="AH10497" s="3">
        <v>532</v>
      </c>
      <c r="AI10497" s="3">
        <v>406</v>
      </c>
      <c r="AJ10497" s="3" t="s">
        <v>54</v>
      </c>
      <c r="AK10497" s="3">
        <v>1</v>
      </c>
      <c r="AL10497" s="3">
        <v>-53124</v>
      </c>
    </row>
    <row r="10498" spans="31:38" x14ac:dyDescent="0.25">
      <c r="AE10498" s="3" t="str">
        <f t="shared" si="241"/>
        <v>RAG_530_406_1_202425</v>
      </c>
      <c r="AF10498" s="3">
        <v>202425</v>
      </c>
      <c r="AG10498" s="3" t="s">
        <v>384</v>
      </c>
      <c r="AH10498" s="3">
        <v>530</v>
      </c>
      <c r="AI10498" s="3">
        <v>406</v>
      </c>
      <c r="AJ10498" s="3" t="s">
        <v>54</v>
      </c>
      <c r="AK10498" s="3">
        <v>1</v>
      </c>
      <c r="AL10498" s="3">
        <v>-17544.254000000001</v>
      </c>
    </row>
    <row r="10499" spans="31:38" x14ac:dyDescent="0.25">
      <c r="AE10499" s="3" t="str">
        <f t="shared" si="241"/>
        <v>RAG_528_406_1_202425</v>
      </c>
      <c r="AF10499" s="3">
        <v>202425</v>
      </c>
      <c r="AG10499" s="3" t="s">
        <v>384</v>
      </c>
      <c r="AH10499" s="3">
        <v>528</v>
      </c>
      <c r="AI10499" s="3">
        <v>406</v>
      </c>
      <c r="AJ10499" s="3" t="s">
        <v>54</v>
      </c>
      <c r="AK10499" s="3">
        <v>1</v>
      </c>
      <c r="AL10499" s="3">
        <v>-9606</v>
      </c>
    </row>
    <row r="10500" spans="31:38" x14ac:dyDescent="0.25">
      <c r="AE10500" s="3" t="str">
        <f t="shared" ref="AE10500:AE10563" si="242">AG10500&amp;"_"&amp;AH10500&amp;"_"&amp;AI10500&amp;"_"&amp;AK10500&amp;"_"&amp;AF10500</f>
        <v>RAG_562_406_1_202526</v>
      </c>
      <c r="AF10500" s="3">
        <v>202526</v>
      </c>
      <c r="AG10500" s="3" t="s">
        <v>384</v>
      </c>
      <c r="AH10500" s="3">
        <v>562</v>
      </c>
      <c r="AI10500" s="3">
        <v>406</v>
      </c>
      <c r="AJ10500" s="3" t="s">
        <v>54</v>
      </c>
      <c r="AK10500" s="3">
        <v>1</v>
      </c>
      <c r="AL10500" s="3">
        <v>0</v>
      </c>
    </row>
    <row r="10501" spans="31:38" x14ac:dyDescent="0.25">
      <c r="AE10501" s="3" t="str">
        <f t="shared" si="242"/>
        <v>RAG_540_406_1_202526</v>
      </c>
      <c r="AF10501" s="3">
        <v>202526</v>
      </c>
      <c r="AG10501" s="3" t="s">
        <v>384</v>
      </c>
      <c r="AH10501" s="3">
        <v>540</v>
      </c>
      <c r="AI10501" s="3">
        <v>406</v>
      </c>
      <c r="AJ10501" s="3" t="s">
        <v>54</v>
      </c>
      <c r="AK10501" s="3">
        <v>1</v>
      </c>
      <c r="AL10501" s="3">
        <v>-41004.665999999997</v>
      </c>
    </row>
    <row r="10502" spans="31:38" x14ac:dyDescent="0.25">
      <c r="AE10502" s="3" t="str">
        <f t="shared" si="242"/>
        <v>RAG_545_406_1_202526</v>
      </c>
      <c r="AF10502" s="3">
        <v>202526</v>
      </c>
      <c r="AG10502" s="3" t="s">
        <v>384</v>
      </c>
      <c r="AH10502" s="3">
        <v>545</v>
      </c>
      <c r="AI10502" s="3">
        <v>406</v>
      </c>
      <c r="AJ10502" s="3" t="s">
        <v>54</v>
      </c>
      <c r="AK10502" s="3">
        <v>1</v>
      </c>
      <c r="AL10502" s="3">
        <v>-26566.880000000001</v>
      </c>
    </row>
    <row r="10503" spans="31:38" x14ac:dyDescent="0.25">
      <c r="AE10503" s="3" t="str">
        <f t="shared" si="242"/>
        <v>RAG_546_406_1_202526</v>
      </c>
      <c r="AF10503" s="3">
        <v>202526</v>
      </c>
      <c r="AG10503" s="3" t="s">
        <v>384</v>
      </c>
      <c r="AH10503" s="3">
        <v>546</v>
      </c>
      <c r="AI10503" s="3">
        <v>406</v>
      </c>
      <c r="AJ10503" s="3" t="s">
        <v>54</v>
      </c>
      <c r="AK10503" s="3">
        <v>1</v>
      </c>
      <c r="AL10503" s="3">
        <v>-22803</v>
      </c>
    </row>
    <row r="10504" spans="31:38" x14ac:dyDescent="0.25">
      <c r="AE10504" s="3" t="str">
        <f t="shared" si="242"/>
        <v>RAG_548_406_1_202526</v>
      </c>
      <c r="AF10504" s="3">
        <v>202526</v>
      </c>
      <c r="AG10504" s="3" t="s">
        <v>384</v>
      </c>
      <c r="AH10504" s="3">
        <v>548</v>
      </c>
      <c r="AI10504" s="3">
        <v>406</v>
      </c>
      <c r="AJ10504" s="3" t="s">
        <v>54</v>
      </c>
      <c r="AK10504" s="3">
        <v>1</v>
      </c>
      <c r="AL10504" s="3">
        <v>-21794.204000000002</v>
      </c>
    </row>
    <row r="10505" spans="31:38" x14ac:dyDescent="0.25">
      <c r="AE10505" s="3" t="str">
        <f t="shared" si="242"/>
        <v>RAG_550_406_1_202526</v>
      </c>
      <c r="AF10505" s="3">
        <v>202526</v>
      </c>
      <c r="AG10505" s="3" t="s">
        <v>384</v>
      </c>
      <c r="AH10505" s="3">
        <v>550</v>
      </c>
      <c r="AI10505" s="3">
        <v>406</v>
      </c>
      <c r="AJ10505" s="3" t="s">
        <v>54</v>
      </c>
      <c r="AK10505" s="3">
        <v>1</v>
      </c>
      <c r="AL10505" s="3">
        <v>-36753.18</v>
      </c>
    </row>
    <row r="10506" spans="31:38" x14ac:dyDescent="0.25">
      <c r="AE10506" s="3" t="str">
        <f t="shared" si="242"/>
        <v>RAG_552_406_1_202526</v>
      </c>
      <c r="AF10506" s="3">
        <v>202526</v>
      </c>
      <c r="AG10506" s="3" t="s">
        <v>384</v>
      </c>
      <c r="AH10506" s="3">
        <v>552</v>
      </c>
      <c r="AI10506" s="3">
        <v>406</v>
      </c>
      <c r="AJ10506" s="3" t="s">
        <v>54</v>
      </c>
      <c r="AK10506" s="3">
        <v>1</v>
      </c>
      <c r="AL10506" s="3">
        <v>-64646.33</v>
      </c>
    </row>
    <row r="10507" spans="31:38" x14ac:dyDescent="0.25">
      <c r="AE10507" s="3" t="str">
        <f t="shared" si="242"/>
        <v>RAG_586_406_1_202526</v>
      </c>
      <c r="AF10507" s="3">
        <v>202526</v>
      </c>
      <c r="AG10507" s="3" t="s">
        <v>384</v>
      </c>
      <c r="AH10507" s="3">
        <v>586</v>
      </c>
      <c r="AI10507" s="3">
        <v>406</v>
      </c>
      <c r="AJ10507" s="3" t="s">
        <v>54</v>
      </c>
      <c r="AK10507" s="3">
        <v>1</v>
      </c>
      <c r="AL10507" s="3">
        <v>0</v>
      </c>
    </row>
    <row r="10508" spans="31:38" x14ac:dyDescent="0.25">
      <c r="AE10508" s="3" t="str">
        <f t="shared" si="242"/>
        <v>RAG_564_406_1_202526</v>
      </c>
      <c r="AF10508" s="3">
        <v>202526</v>
      </c>
      <c r="AG10508" s="3" t="s">
        <v>384</v>
      </c>
      <c r="AH10508" s="3">
        <v>564</v>
      </c>
      <c r="AI10508" s="3">
        <v>406</v>
      </c>
      <c r="AJ10508" s="3" t="s">
        <v>54</v>
      </c>
      <c r="AK10508" s="3">
        <v>1</v>
      </c>
      <c r="AL10508" s="3">
        <v>0</v>
      </c>
    </row>
    <row r="10509" spans="31:38" x14ac:dyDescent="0.25">
      <c r="AE10509" s="3" t="str">
        <f t="shared" si="242"/>
        <v>RAG_566_406_1_202526</v>
      </c>
      <c r="AF10509" s="3">
        <v>202526</v>
      </c>
      <c r="AG10509" s="3" t="s">
        <v>384</v>
      </c>
      <c r="AH10509" s="3">
        <v>566</v>
      </c>
      <c r="AI10509" s="3">
        <v>406</v>
      </c>
      <c r="AJ10509" s="3" t="s">
        <v>54</v>
      </c>
      <c r="AK10509" s="3">
        <v>1</v>
      </c>
      <c r="AL10509" s="3">
        <v>0</v>
      </c>
    </row>
    <row r="10510" spans="31:38" x14ac:dyDescent="0.25">
      <c r="AE10510" s="3" t="str">
        <f t="shared" si="242"/>
        <v>RAG_568_406_1_202526</v>
      </c>
      <c r="AF10510" s="3">
        <v>202526</v>
      </c>
      <c r="AG10510" s="3" t="s">
        <v>384</v>
      </c>
      <c r="AH10510" s="3">
        <v>568</v>
      </c>
      <c r="AI10510" s="3">
        <v>406</v>
      </c>
      <c r="AJ10510" s="3" t="s">
        <v>54</v>
      </c>
      <c r="AK10510" s="3">
        <v>1</v>
      </c>
      <c r="AL10510" s="3">
        <v>0</v>
      </c>
    </row>
    <row r="10511" spans="31:38" x14ac:dyDescent="0.25">
      <c r="AE10511" s="3" t="str">
        <f t="shared" si="242"/>
        <v>RAG_572_406_1_202526</v>
      </c>
      <c r="AF10511" s="3">
        <v>202526</v>
      </c>
      <c r="AG10511" s="3" t="s">
        <v>384</v>
      </c>
      <c r="AH10511" s="3">
        <v>572</v>
      </c>
      <c r="AI10511" s="3">
        <v>406</v>
      </c>
      <c r="AJ10511" s="3" t="s">
        <v>54</v>
      </c>
      <c r="AK10511" s="3">
        <v>1</v>
      </c>
      <c r="AL10511" s="3">
        <v>0</v>
      </c>
    </row>
    <row r="10512" spans="31:38" x14ac:dyDescent="0.25">
      <c r="AE10512" s="3" t="str">
        <f t="shared" si="242"/>
        <v>RAG_574_406_1_202526</v>
      </c>
      <c r="AF10512" s="3">
        <v>202526</v>
      </c>
      <c r="AG10512" s="3" t="s">
        <v>384</v>
      </c>
      <c r="AH10512" s="3">
        <v>574</v>
      </c>
      <c r="AI10512" s="3">
        <v>406</v>
      </c>
      <c r="AJ10512" s="3" t="s">
        <v>54</v>
      </c>
      <c r="AK10512" s="3">
        <v>1</v>
      </c>
      <c r="AL10512" s="3">
        <v>0</v>
      </c>
    </row>
    <row r="10513" spans="31:38" x14ac:dyDescent="0.25">
      <c r="AE10513" s="3" t="str">
        <f t="shared" si="242"/>
        <v>RAG_576_406_1_202526</v>
      </c>
      <c r="AF10513" s="3">
        <v>202526</v>
      </c>
      <c r="AG10513" s="3" t="s">
        <v>384</v>
      </c>
      <c r="AH10513" s="3">
        <v>576</v>
      </c>
      <c r="AI10513" s="3">
        <v>406</v>
      </c>
      <c r="AJ10513" s="3" t="s">
        <v>54</v>
      </c>
      <c r="AK10513" s="3">
        <v>1</v>
      </c>
      <c r="AL10513" s="3">
        <v>0</v>
      </c>
    </row>
    <row r="10514" spans="31:38" x14ac:dyDescent="0.25">
      <c r="AE10514" s="3" t="str">
        <f t="shared" si="242"/>
        <v>RAG_584_406_1_202526</v>
      </c>
      <c r="AF10514" s="3">
        <v>202526</v>
      </c>
      <c r="AG10514" s="3" t="s">
        <v>384</v>
      </c>
      <c r="AH10514" s="3">
        <v>584</v>
      </c>
      <c r="AI10514" s="3">
        <v>406</v>
      </c>
      <c r="AJ10514" s="3" t="s">
        <v>54</v>
      </c>
      <c r="AK10514" s="3">
        <v>1</v>
      </c>
      <c r="AL10514" s="3">
        <v>0</v>
      </c>
    </row>
    <row r="10515" spans="31:38" x14ac:dyDescent="0.25">
      <c r="AE10515" s="3" t="str">
        <f t="shared" si="242"/>
        <v>RAG_582_406_1_202526</v>
      </c>
      <c r="AF10515" s="3">
        <v>202526</v>
      </c>
      <c r="AG10515" s="3" t="s">
        <v>384</v>
      </c>
      <c r="AH10515" s="3">
        <v>582</v>
      </c>
      <c r="AI10515" s="3">
        <v>406</v>
      </c>
      <c r="AJ10515" s="3" t="s">
        <v>54</v>
      </c>
      <c r="AK10515" s="3">
        <v>1</v>
      </c>
      <c r="AL10515" s="3">
        <v>0</v>
      </c>
    </row>
    <row r="10516" spans="31:38" x14ac:dyDescent="0.25">
      <c r="AE10516" s="3" t="str">
        <f t="shared" si="242"/>
        <v>RAG_544_406_1_202526</v>
      </c>
      <c r="AF10516" s="3">
        <v>202526</v>
      </c>
      <c r="AG10516" s="3" t="s">
        <v>384</v>
      </c>
      <c r="AH10516" s="3">
        <v>544</v>
      </c>
      <c r="AI10516" s="3">
        <v>406</v>
      </c>
      <c r="AJ10516" s="3" t="s">
        <v>54</v>
      </c>
      <c r="AK10516" s="3">
        <v>1</v>
      </c>
      <c r="AL10516" s="3">
        <v>-17073.812999999998</v>
      </c>
    </row>
    <row r="10517" spans="31:38" x14ac:dyDescent="0.25">
      <c r="AE10517" s="3" t="str">
        <f t="shared" si="242"/>
        <v>RAG_542_406_1_202526</v>
      </c>
      <c r="AF10517" s="3">
        <v>202526</v>
      </c>
      <c r="AG10517" s="3" t="s">
        <v>384</v>
      </c>
      <c r="AH10517" s="3">
        <v>542</v>
      </c>
      <c r="AI10517" s="3">
        <v>406</v>
      </c>
      <c r="AJ10517" s="3" t="s">
        <v>54</v>
      </c>
      <c r="AK10517" s="3">
        <v>1</v>
      </c>
      <c r="AL10517" s="3">
        <v>-14340.843999999999</v>
      </c>
    </row>
    <row r="10518" spans="31:38" x14ac:dyDescent="0.25">
      <c r="AE10518" s="3" t="str">
        <f t="shared" si="242"/>
        <v>RAG_512_406_1_202526</v>
      </c>
      <c r="AF10518" s="3">
        <v>202526</v>
      </c>
      <c r="AG10518" s="3" t="s">
        <v>384</v>
      </c>
      <c r="AH10518" s="3">
        <v>512</v>
      </c>
      <c r="AI10518" s="3">
        <v>406</v>
      </c>
      <c r="AJ10518" s="3" t="s">
        <v>54</v>
      </c>
      <c r="AK10518" s="3">
        <v>1</v>
      </c>
      <c r="AL10518" s="3">
        <v>-10597</v>
      </c>
    </row>
    <row r="10519" spans="31:38" x14ac:dyDescent="0.25">
      <c r="AE10519" s="3" t="str">
        <f t="shared" si="242"/>
        <v>RAG_514_406_1_202526</v>
      </c>
      <c r="AF10519" s="3">
        <v>202526</v>
      </c>
      <c r="AG10519" s="3" t="s">
        <v>384</v>
      </c>
      <c r="AH10519" s="3">
        <v>514</v>
      </c>
      <c r="AI10519" s="3">
        <v>406</v>
      </c>
      <c r="AJ10519" s="3" t="s">
        <v>54</v>
      </c>
      <c r="AK10519" s="3">
        <v>1</v>
      </c>
      <c r="AL10519" s="3">
        <v>-36087.79</v>
      </c>
    </row>
    <row r="10520" spans="31:38" x14ac:dyDescent="0.25">
      <c r="AE10520" s="3" t="str">
        <f t="shared" si="242"/>
        <v>RAG_516_406_1_202526</v>
      </c>
      <c r="AF10520" s="3">
        <v>202526</v>
      </c>
      <c r="AG10520" s="3" t="s">
        <v>384</v>
      </c>
      <c r="AH10520" s="3">
        <v>516</v>
      </c>
      <c r="AI10520" s="3">
        <v>406</v>
      </c>
      <c r="AJ10520" s="3" t="s">
        <v>54</v>
      </c>
      <c r="AK10520" s="3">
        <v>1</v>
      </c>
      <c r="AL10520" s="3">
        <v>-23500</v>
      </c>
    </row>
    <row r="10521" spans="31:38" x14ac:dyDescent="0.25">
      <c r="AE10521" s="3" t="str">
        <f t="shared" si="242"/>
        <v>RAG_518_406_1_202526</v>
      </c>
      <c r="AF10521" s="3">
        <v>202526</v>
      </c>
      <c r="AG10521" s="3" t="s">
        <v>384</v>
      </c>
      <c r="AH10521" s="3">
        <v>518</v>
      </c>
      <c r="AI10521" s="3">
        <v>406</v>
      </c>
      <c r="AJ10521" s="3" t="s">
        <v>54</v>
      </c>
      <c r="AK10521" s="3">
        <v>1</v>
      </c>
      <c r="AL10521" s="3">
        <v>-18859.112013956168</v>
      </c>
    </row>
    <row r="10522" spans="31:38" x14ac:dyDescent="0.25">
      <c r="AE10522" s="3" t="str">
        <f t="shared" si="242"/>
        <v>RAG_520_406_1_202526</v>
      </c>
      <c r="AF10522" s="3">
        <v>202526</v>
      </c>
      <c r="AG10522" s="3" t="s">
        <v>384</v>
      </c>
      <c r="AH10522" s="3">
        <v>520</v>
      </c>
      <c r="AI10522" s="3">
        <v>406</v>
      </c>
      <c r="AJ10522" s="3" t="s">
        <v>54</v>
      </c>
      <c r="AK10522" s="3">
        <v>1</v>
      </c>
      <c r="AL10522" s="3">
        <v>-12776.374</v>
      </c>
    </row>
    <row r="10523" spans="31:38" x14ac:dyDescent="0.25">
      <c r="AE10523" s="3" t="str">
        <f t="shared" si="242"/>
        <v>RAG_522_406_1_202526</v>
      </c>
      <c r="AF10523" s="3">
        <v>202526</v>
      </c>
      <c r="AG10523" s="3" t="s">
        <v>384</v>
      </c>
      <c r="AH10523" s="3">
        <v>522</v>
      </c>
      <c r="AI10523" s="3">
        <v>406</v>
      </c>
      <c r="AJ10523" s="3" t="s">
        <v>54</v>
      </c>
      <c r="AK10523" s="3">
        <v>1</v>
      </c>
      <c r="AL10523" s="3">
        <v>-9270.9120000000003</v>
      </c>
    </row>
    <row r="10524" spans="31:38" x14ac:dyDescent="0.25">
      <c r="AE10524" s="3" t="str">
        <f t="shared" si="242"/>
        <v>RAG_538_406_1_202526</v>
      </c>
      <c r="AF10524" s="3">
        <v>202526</v>
      </c>
      <c r="AG10524" s="3" t="s">
        <v>384</v>
      </c>
      <c r="AH10524" s="3">
        <v>538</v>
      </c>
      <c r="AI10524" s="3">
        <v>406</v>
      </c>
      <c r="AJ10524" s="3" t="s">
        <v>54</v>
      </c>
      <c r="AK10524" s="3">
        <v>1</v>
      </c>
      <c r="AL10524" s="3">
        <v>-13651</v>
      </c>
    </row>
    <row r="10525" spans="31:38" x14ac:dyDescent="0.25">
      <c r="AE10525" s="3" t="str">
        <f t="shared" si="242"/>
        <v>RAG_526_406_1_202526</v>
      </c>
      <c r="AF10525" s="3">
        <v>202526</v>
      </c>
      <c r="AG10525" s="3" t="s">
        <v>384</v>
      </c>
      <c r="AH10525" s="3">
        <v>526</v>
      </c>
      <c r="AI10525" s="3">
        <v>406</v>
      </c>
      <c r="AJ10525" s="3" t="s">
        <v>54</v>
      </c>
      <c r="AK10525" s="3">
        <v>1</v>
      </c>
      <c r="AL10525" s="3">
        <v>-9600</v>
      </c>
    </row>
    <row r="10526" spans="31:38" x14ac:dyDescent="0.25">
      <c r="AE10526" s="3" t="str">
        <f t="shared" si="242"/>
        <v>RAG_528_406_1_202526</v>
      </c>
      <c r="AF10526" s="3">
        <v>202526</v>
      </c>
      <c r="AG10526" s="3" t="s">
        <v>384</v>
      </c>
      <c r="AH10526" s="3">
        <v>528</v>
      </c>
      <c r="AI10526" s="3">
        <v>406</v>
      </c>
      <c r="AJ10526" s="3" t="s">
        <v>54</v>
      </c>
      <c r="AK10526" s="3">
        <v>1</v>
      </c>
      <c r="AL10526" s="3">
        <v>-7163</v>
      </c>
    </row>
    <row r="10527" spans="31:38" x14ac:dyDescent="0.25">
      <c r="AE10527" s="3" t="str">
        <f t="shared" si="242"/>
        <v>RAG_530_406_1_202526</v>
      </c>
      <c r="AF10527" s="3">
        <v>202526</v>
      </c>
      <c r="AG10527" s="3" t="s">
        <v>384</v>
      </c>
      <c r="AH10527" s="3">
        <v>530</v>
      </c>
      <c r="AI10527" s="3">
        <v>406</v>
      </c>
      <c r="AJ10527" s="3" t="s">
        <v>54</v>
      </c>
      <c r="AK10527" s="3">
        <v>1</v>
      </c>
      <c r="AL10527" s="3">
        <v>-17544.254000000001</v>
      </c>
    </row>
    <row r="10528" spans="31:38" x14ac:dyDescent="0.25">
      <c r="AE10528" s="3" t="str">
        <f t="shared" si="242"/>
        <v>RAG_532_406_1_202526</v>
      </c>
      <c r="AF10528" s="3">
        <v>202526</v>
      </c>
      <c r="AG10528" s="3" t="s">
        <v>384</v>
      </c>
      <c r="AH10528" s="3">
        <v>532</v>
      </c>
      <c r="AI10528" s="3">
        <v>406</v>
      </c>
      <c r="AJ10528" s="3" t="s">
        <v>54</v>
      </c>
      <c r="AK10528" s="3">
        <v>1</v>
      </c>
      <c r="AL10528" s="3">
        <v>-53124</v>
      </c>
    </row>
    <row r="10529" spans="31:38" x14ac:dyDescent="0.25">
      <c r="AE10529" s="3" t="str">
        <f t="shared" si="242"/>
        <v>RAG_534_406_1_202526</v>
      </c>
      <c r="AF10529" s="3">
        <v>202526</v>
      </c>
      <c r="AG10529" s="3" t="s">
        <v>384</v>
      </c>
      <c r="AH10529" s="3">
        <v>534</v>
      </c>
      <c r="AI10529" s="3">
        <v>406</v>
      </c>
      <c r="AJ10529" s="3" t="s">
        <v>54</v>
      </c>
      <c r="AK10529" s="3">
        <v>1</v>
      </c>
      <c r="AL10529" s="3">
        <v>-42000</v>
      </c>
    </row>
    <row r="10530" spans="31:38" x14ac:dyDescent="0.25">
      <c r="AE10530" s="3" t="str">
        <f t="shared" si="242"/>
        <v>RAG_536_406_1_202526</v>
      </c>
      <c r="AF10530" s="3">
        <v>202526</v>
      </c>
      <c r="AG10530" s="3" t="s">
        <v>384</v>
      </c>
      <c r="AH10530" s="3">
        <v>536</v>
      </c>
      <c r="AI10530" s="3">
        <v>406</v>
      </c>
      <c r="AJ10530" s="3" t="s">
        <v>54</v>
      </c>
      <c r="AK10530" s="3">
        <v>1</v>
      </c>
      <c r="AL10530" s="3">
        <v>-32790.33</v>
      </c>
    </row>
    <row r="10531" spans="31:38" x14ac:dyDescent="0.25">
      <c r="AE10531" s="3" t="str">
        <f t="shared" si="242"/>
        <v>RAG_524_406_1_202526</v>
      </c>
      <c r="AF10531" s="3">
        <v>202526</v>
      </c>
      <c r="AG10531" s="3" t="s">
        <v>384</v>
      </c>
      <c r="AH10531" s="3">
        <v>524</v>
      </c>
      <c r="AI10531" s="3">
        <v>406</v>
      </c>
      <c r="AJ10531" s="3" t="s">
        <v>54</v>
      </c>
      <c r="AK10531" s="3">
        <v>1</v>
      </c>
      <c r="AL10531" s="3">
        <v>-11250</v>
      </c>
    </row>
    <row r="10532" spans="31:38" x14ac:dyDescent="0.25">
      <c r="AE10532" s="3" t="str">
        <f t="shared" si="242"/>
        <v>RAG_512_407_1_202425</v>
      </c>
      <c r="AF10532" s="3">
        <v>202425</v>
      </c>
      <c r="AG10532" s="3" t="s">
        <v>384</v>
      </c>
      <c r="AH10532" s="3">
        <v>512</v>
      </c>
      <c r="AI10532" s="3">
        <v>407</v>
      </c>
      <c r="AJ10532" s="3" t="s">
        <v>55</v>
      </c>
      <c r="AK10532" s="3">
        <v>1</v>
      </c>
      <c r="AL10532" s="3">
        <v>-11346</v>
      </c>
    </row>
    <row r="10533" spans="31:38" x14ac:dyDescent="0.25">
      <c r="AE10533" s="3" t="str">
        <f t="shared" si="242"/>
        <v>RAG_576_407_1_202425</v>
      </c>
      <c r="AF10533" s="3">
        <v>202425</v>
      </c>
      <c r="AG10533" s="3" t="s">
        <v>384</v>
      </c>
      <c r="AH10533" s="3">
        <v>576</v>
      </c>
      <c r="AI10533" s="3">
        <v>407</v>
      </c>
      <c r="AJ10533" s="3" t="s">
        <v>55</v>
      </c>
      <c r="AK10533" s="3">
        <v>1</v>
      </c>
      <c r="AL10533" s="3">
        <v>0</v>
      </c>
    </row>
    <row r="10534" spans="31:38" x14ac:dyDescent="0.25">
      <c r="AE10534" s="3" t="str">
        <f t="shared" si="242"/>
        <v>RAG_564_407_1_202425</v>
      </c>
      <c r="AF10534" s="3">
        <v>202425</v>
      </c>
      <c r="AG10534" s="3" t="s">
        <v>384</v>
      </c>
      <c r="AH10534" s="3">
        <v>564</v>
      </c>
      <c r="AI10534" s="3">
        <v>407</v>
      </c>
      <c r="AJ10534" s="3" t="s">
        <v>55</v>
      </c>
      <c r="AK10534" s="3">
        <v>1</v>
      </c>
      <c r="AL10534" s="3">
        <v>0</v>
      </c>
    </row>
    <row r="10535" spans="31:38" x14ac:dyDescent="0.25">
      <c r="AE10535" s="3" t="str">
        <f t="shared" si="242"/>
        <v>RAG_548_407_1_202425</v>
      </c>
      <c r="AF10535" s="3">
        <v>202425</v>
      </c>
      <c r="AG10535" s="3" t="s">
        <v>384</v>
      </c>
      <c r="AH10535" s="3">
        <v>548</v>
      </c>
      <c r="AI10535" s="3">
        <v>407</v>
      </c>
      <c r="AJ10535" s="3" t="s">
        <v>55</v>
      </c>
      <c r="AK10535" s="3">
        <v>1</v>
      </c>
      <c r="AL10535" s="3">
        <v>0</v>
      </c>
    </row>
    <row r="10536" spans="31:38" x14ac:dyDescent="0.25">
      <c r="AE10536" s="3" t="str">
        <f t="shared" si="242"/>
        <v>RAG_550_407_1_202425</v>
      </c>
      <c r="AF10536" s="3">
        <v>202425</v>
      </c>
      <c r="AG10536" s="3" t="s">
        <v>384</v>
      </c>
      <c r="AH10536" s="3">
        <v>550</v>
      </c>
      <c r="AI10536" s="3">
        <v>407</v>
      </c>
      <c r="AJ10536" s="3" t="s">
        <v>55</v>
      </c>
      <c r="AK10536" s="3">
        <v>1</v>
      </c>
      <c r="AL10536" s="3">
        <v>0</v>
      </c>
    </row>
    <row r="10537" spans="31:38" x14ac:dyDescent="0.25">
      <c r="AE10537" s="3" t="str">
        <f t="shared" si="242"/>
        <v>RAG_552_407_1_202425</v>
      </c>
      <c r="AF10537" s="3">
        <v>202425</v>
      </c>
      <c r="AG10537" s="3" t="s">
        <v>384</v>
      </c>
      <c r="AH10537" s="3">
        <v>552</v>
      </c>
      <c r="AI10537" s="3">
        <v>407</v>
      </c>
      <c r="AJ10537" s="3" t="s">
        <v>55</v>
      </c>
      <c r="AK10537" s="3">
        <v>1</v>
      </c>
      <c r="AL10537" s="3">
        <v>-39565.339999999997</v>
      </c>
    </row>
    <row r="10538" spans="31:38" x14ac:dyDescent="0.25">
      <c r="AE10538" s="3" t="str">
        <f t="shared" si="242"/>
        <v>RAG_562_407_1_202425</v>
      </c>
      <c r="AF10538" s="3">
        <v>202425</v>
      </c>
      <c r="AG10538" s="3" t="s">
        <v>384</v>
      </c>
      <c r="AH10538" s="3">
        <v>562</v>
      </c>
      <c r="AI10538" s="3">
        <v>407</v>
      </c>
      <c r="AJ10538" s="3" t="s">
        <v>55</v>
      </c>
      <c r="AK10538" s="3">
        <v>1</v>
      </c>
      <c r="AL10538" s="3">
        <v>0</v>
      </c>
    </row>
    <row r="10539" spans="31:38" x14ac:dyDescent="0.25">
      <c r="AE10539" s="3" t="str">
        <f t="shared" si="242"/>
        <v>RAG_546_407_1_202425</v>
      </c>
      <c r="AF10539" s="3">
        <v>202425</v>
      </c>
      <c r="AG10539" s="3" t="s">
        <v>384</v>
      </c>
      <c r="AH10539" s="3">
        <v>546</v>
      </c>
      <c r="AI10539" s="3">
        <v>407</v>
      </c>
      <c r="AJ10539" s="3" t="s">
        <v>55</v>
      </c>
      <c r="AK10539" s="3">
        <v>1</v>
      </c>
      <c r="AL10539" s="3">
        <v>-9.9999999974897946E-5</v>
      </c>
    </row>
    <row r="10540" spans="31:38" x14ac:dyDescent="0.25">
      <c r="AE10540" s="3" t="str">
        <f t="shared" si="242"/>
        <v>RAG_566_407_1_202425</v>
      </c>
      <c r="AF10540" s="3">
        <v>202425</v>
      </c>
      <c r="AG10540" s="3" t="s">
        <v>384</v>
      </c>
      <c r="AH10540" s="3">
        <v>566</v>
      </c>
      <c r="AI10540" s="3">
        <v>407</v>
      </c>
      <c r="AJ10540" s="3" t="s">
        <v>55</v>
      </c>
      <c r="AK10540" s="3">
        <v>1</v>
      </c>
      <c r="AL10540" s="3">
        <v>0</v>
      </c>
    </row>
    <row r="10541" spans="31:38" x14ac:dyDescent="0.25">
      <c r="AE10541" s="3" t="str">
        <f t="shared" si="242"/>
        <v>RAG_568_407_1_202425</v>
      </c>
      <c r="AF10541" s="3">
        <v>202425</v>
      </c>
      <c r="AG10541" s="3" t="s">
        <v>384</v>
      </c>
      <c r="AH10541" s="3">
        <v>568</v>
      </c>
      <c r="AI10541" s="3">
        <v>407</v>
      </c>
      <c r="AJ10541" s="3" t="s">
        <v>55</v>
      </c>
      <c r="AK10541" s="3">
        <v>1</v>
      </c>
      <c r="AL10541" s="3">
        <v>0</v>
      </c>
    </row>
    <row r="10542" spans="31:38" x14ac:dyDescent="0.25">
      <c r="AE10542" s="3" t="str">
        <f t="shared" si="242"/>
        <v>RAG_584_407_1_202425</v>
      </c>
      <c r="AF10542" s="3">
        <v>202425</v>
      </c>
      <c r="AG10542" s="3" t="s">
        <v>384</v>
      </c>
      <c r="AH10542" s="3">
        <v>584</v>
      </c>
      <c r="AI10542" s="3">
        <v>407</v>
      </c>
      <c r="AJ10542" s="3" t="s">
        <v>55</v>
      </c>
      <c r="AK10542" s="3">
        <v>1</v>
      </c>
      <c r="AL10542" s="3">
        <v>0</v>
      </c>
    </row>
    <row r="10543" spans="31:38" x14ac:dyDescent="0.25">
      <c r="AE10543" s="3" t="str">
        <f t="shared" si="242"/>
        <v>RAG_574_407_1_202425</v>
      </c>
      <c r="AF10543" s="3">
        <v>202425</v>
      </c>
      <c r="AG10543" s="3" t="s">
        <v>384</v>
      </c>
      <c r="AH10543" s="3">
        <v>574</v>
      </c>
      <c r="AI10543" s="3">
        <v>407</v>
      </c>
      <c r="AJ10543" s="3" t="s">
        <v>55</v>
      </c>
      <c r="AK10543" s="3">
        <v>1</v>
      </c>
      <c r="AL10543" s="3">
        <v>0</v>
      </c>
    </row>
    <row r="10544" spans="31:38" x14ac:dyDescent="0.25">
      <c r="AE10544" s="3" t="str">
        <f t="shared" si="242"/>
        <v>RAG_582_407_1_202425</v>
      </c>
      <c r="AF10544" s="3">
        <v>202425</v>
      </c>
      <c r="AG10544" s="3" t="s">
        <v>384</v>
      </c>
      <c r="AH10544" s="3">
        <v>582</v>
      </c>
      <c r="AI10544" s="3">
        <v>407</v>
      </c>
      <c r="AJ10544" s="3" t="s">
        <v>55</v>
      </c>
      <c r="AK10544" s="3">
        <v>1</v>
      </c>
      <c r="AL10544" s="3">
        <v>0</v>
      </c>
    </row>
    <row r="10545" spans="31:38" x14ac:dyDescent="0.25">
      <c r="AE10545" s="3" t="str">
        <f t="shared" si="242"/>
        <v>RAG_542_407_1_202425</v>
      </c>
      <c r="AF10545" s="3">
        <v>202425</v>
      </c>
      <c r="AG10545" s="3" t="s">
        <v>384</v>
      </c>
      <c r="AH10545" s="3">
        <v>542</v>
      </c>
      <c r="AI10545" s="3">
        <v>407</v>
      </c>
      <c r="AJ10545" s="3" t="s">
        <v>55</v>
      </c>
      <c r="AK10545" s="3">
        <v>1</v>
      </c>
      <c r="AL10545" s="3">
        <v>0</v>
      </c>
    </row>
    <row r="10546" spans="31:38" x14ac:dyDescent="0.25">
      <c r="AE10546" s="3" t="str">
        <f t="shared" si="242"/>
        <v>RAG_586_407_1_202425</v>
      </c>
      <c r="AF10546" s="3">
        <v>202425</v>
      </c>
      <c r="AG10546" s="3" t="s">
        <v>384</v>
      </c>
      <c r="AH10546" s="3">
        <v>586</v>
      </c>
      <c r="AI10546" s="3">
        <v>407</v>
      </c>
      <c r="AJ10546" s="3" t="s">
        <v>55</v>
      </c>
      <c r="AK10546" s="3">
        <v>1</v>
      </c>
      <c r="AL10546" s="3">
        <v>0</v>
      </c>
    </row>
    <row r="10547" spans="31:38" x14ac:dyDescent="0.25">
      <c r="AE10547" s="3" t="str">
        <f t="shared" si="242"/>
        <v>RAG_572_407_1_202425</v>
      </c>
      <c r="AF10547" s="3">
        <v>202425</v>
      </c>
      <c r="AG10547" s="3" t="s">
        <v>384</v>
      </c>
      <c r="AH10547" s="3">
        <v>572</v>
      </c>
      <c r="AI10547" s="3">
        <v>407</v>
      </c>
      <c r="AJ10547" s="3" t="s">
        <v>55</v>
      </c>
      <c r="AK10547" s="3">
        <v>1</v>
      </c>
      <c r="AL10547" s="3">
        <v>0</v>
      </c>
    </row>
    <row r="10548" spans="31:38" x14ac:dyDescent="0.25">
      <c r="AE10548" s="3" t="str">
        <f t="shared" si="242"/>
        <v>RAG_520_407_1_202425</v>
      </c>
      <c r="AF10548" s="3">
        <v>202425</v>
      </c>
      <c r="AG10548" s="3" t="s">
        <v>384</v>
      </c>
      <c r="AH10548" s="3">
        <v>520</v>
      </c>
      <c r="AI10548" s="3">
        <v>407</v>
      </c>
      <c r="AJ10548" s="3" t="s">
        <v>55</v>
      </c>
      <c r="AK10548" s="3">
        <v>1</v>
      </c>
      <c r="AL10548" s="3">
        <v>-14383.153999999999</v>
      </c>
    </row>
    <row r="10549" spans="31:38" x14ac:dyDescent="0.25">
      <c r="AE10549" s="3" t="str">
        <f t="shared" si="242"/>
        <v>RAG_545_407_1_202425</v>
      </c>
      <c r="AF10549" s="3">
        <v>202425</v>
      </c>
      <c r="AG10549" s="3" t="s">
        <v>384</v>
      </c>
      <c r="AH10549" s="3">
        <v>545</v>
      </c>
      <c r="AI10549" s="3">
        <v>407</v>
      </c>
      <c r="AJ10549" s="3" t="s">
        <v>55</v>
      </c>
      <c r="AK10549" s="3">
        <v>1</v>
      </c>
      <c r="AL10549" s="3">
        <v>0</v>
      </c>
    </row>
    <row r="10550" spans="31:38" x14ac:dyDescent="0.25">
      <c r="AE10550" s="3" t="str">
        <f t="shared" si="242"/>
        <v>RAG_544_407_1_202425</v>
      </c>
      <c r="AF10550" s="3">
        <v>202425</v>
      </c>
      <c r="AG10550" s="3" t="s">
        <v>384</v>
      </c>
      <c r="AH10550" s="3">
        <v>544</v>
      </c>
      <c r="AI10550" s="3">
        <v>407</v>
      </c>
      <c r="AJ10550" s="3" t="s">
        <v>55</v>
      </c>
      <c r="AK10550" s="3">
        <v>1</v>
      </c>
      <c r="AL10550" s="3">
        <v>-23672.399000000001</v>
      </c>
    </row>
    <row r="10551" spans="31:38" x14ac:dyDescent="0.25">
      <c r="AE10551" s="3" t="str">
        <f t="shared" si="242"/>
        <v>RAG_514_407_1_202425</v>
      </c>
      <c r="AF10551" s="3">
        <v>202425</v>
      </c>
      <c r="AG10551" s="3" t="s">
        <v>384</v>
      </c>
      <c r="AH10551" s="3">
        <v>514</v>
      </c>
      <c r="AI10551" s="3">
        <v>407</v>
      </c>
      <c r="AJ10551" s="3" t="s">
        <v>55</v>
      </c>
      <c r="AK10551" s="3">
        <v>1</v>
      </c>
      <c r="AL10551" s="3">
        <v>0</v>
      </c>
    </row>
    <row r="10552" spans="31:38" x14ac:dyDescent="0.25">
      <c r="AE10552" s="3" t="str">
        <f t="shared" si="242"/>
        <v>RAG_518_407_1_202425</v>
      </c>
      <c r="AF10552" s="3">
        <v>202425</v>
      </c>
      <c r="AG10552" s="3" t="s">
        <v>384</v>
      </c>
      <c r="AH10552" s="3">
        <v>518</v>
      </c>
      <c r="AI10552" s="3">
        <v>407</v>
      </c>
      <c r="AJ10552" s="3" t="s">
        <v>55</v>
      </c>
      <c r="AK10552" s="3">
        <v>1</v>
      </c>
      <c r="AL10552" s="3">
        <v>-8231.64</v>
      </c>
    </row>
    <row r="10553" spans="31:38" x14ac:dyDescent="0.25">
      <c r="AE10553" s="3" t="str">
        <f t="shared" si="242"/>
        <v>RAG_522_407_1_202425</v>
      </c>
      <c r="AF10553" s="3">
        <v>202425</v>
      </c>
      <c r="AG10553" s="3" t="s">
        <v>384</v>
      </c>
      <c r="AH10553" s="3">
        <v>522</v>
      </c>
      <c r="AI10553" s="3">
        <v>407</v>
      </c>
      <c r="AJ10553" s="3" t="s">
        <v>55</v>
      </c>
      <c r="AK10553" s="3">
        <v>1</v>
      </c>
      <c r="AL10553" s="3">
        <v>-16853.631000000001</v>
      </c>
    </row>
    <row r="10554" spans="31:38" x14ac:dyDescent="0.25">
      <c r="AE10554" s="3" t="str">
        <f t="shared" si="242"/>
        <v>RAG_524_407_1_202425</v>
      </c>
      <c r="AF10554" s="3">
        <v>202425</v>
      </c>
      <c r="AG10554" s="3" t="s">
        <v>384</v>
      </c>
      <c r="AH10554" s="3">
        <v>524</v>
      </c>
      <c r="AI10554" s="3">
        <v>407</v>
      </c>
      <c r="AJ10554" s="3" t="s">
        <v>55</v>
      </c>
      <c r="AK10554" s="3">
        <v>1</v>
      </c>
      <c r="AL10554" s="3">
        <v>-9900</v>
      </c>
    </row>
    <row r="10555" spans="31:38" x14ac:dyDescent="0.25">
      <c r="AE10555" s="3" t="str">
        <f t="shared" si="242"/>
        <v>RAG_526_407_1_202425</v>
      </c>
      <c r="AF10555" s="3">
        <v>202425</v>
      </c>
      <c r="AG10555" s="3" t="s">
        <v>384</v>
      </c>
      <c r="AH10555" s="3">
        <v>526</v>
      </c>
      <c r="AI10555" s="3">
        <v>407</v>
      </c>
      <c r="AJ10555" s="3" t="s">
        <v>55</v>
      </c>
      <c r="AK10555" s="3">
        <v>1</v>
      </c>
      <c r="AL10555" s="3">
        <v>0</v>
      </c>
    </row>
    <row r="10556" spans="31:38" x14ac:dyDescent="0.25">
      <c r="AE10556" s="3" t="str">
        <f t="shared" si="242"/>
        <v>RAG_538_407_1_202425</v>
      </c>
      <c r="AF10556" s="3">
        <v>202425</v>
      </c>
      <c r="AG10556" s="3" t="s">
        <v>384</v>
      </c>
      <c r="AH10556" s="3">
        <v>538</v>
      </c>
      <c r="AI10556" s="3">
        <v>407</v>
      </c>
      <c r="AJ10556" s="3" t="s">
        <v>55</v>
      </c>
      <c r="AK10556" s="3">
        <v>1</v>
      </c>
      <c r="AL10556" s="3">
        <v>-10330</v>
      </c>
    </row>
    <row r="10557" spans="31:38" x14ac:dyDescent="0.25">
      <c r="AE10557" s="3" t="str">
        <f t="shared" si="242"/>
        <v>RAG_516_407_1_202425</v>
      </c>
      <c r="AF10557" s="3">
        <v>202425</v>
      </c>
      <c r="AG10557" s="3" t="s">
        <v>384</v>
      </c>
      <c r="AH10557" s="3">
        <v>516</v>
      </c>
      <c r="AI10557" s="3">
        <v>407</v>
      </c>
      <c r="AJ10557" s="3" t="s">
        <v>55</v>
      </c>
      <c r="AK10557" s="3">
        <v>1</v>
      </c>
      <c r="AL10557" s="3">
        <v>-850</v>
      </c>
    </row>
    <row r="10558" spans="31:38" x14ac:dyDescent="0.25">
      <c r="AE10558" s="3" t="str">
        <f t="shared" si="242"/>
        <v>RAG_540_407_1_202425</v>
      </c>
      <c r="AF10558" s="3">
        <v>202425</v>
      </c>
      <c r="AG10558" s="3" t="s">
        <v>384</v>
      </c>
      <c r="AH10558" s="3">
        <v>540</v>
      </c>
      <c r="AI10558" s="3">
        <v>407</v>
      </c>
      <c r="AJ10558" s="3" t="s">
        <v>55</v>
      </c>
      <c r="AK10558" s="3">
        <v>1</v>
      </c>
      <c r="AL10558" s="3">
        <v>0</v>
      </c>
    </row>
    <row r="10559" spans="31:38" x14ac:dyDescent="0.25">
      <c r="AE10559" s="3" t="str">
        <f t="shared" si="242"/>
        <v>RAG_528_407_1_202425</v>
      </c>
      <c r="AF10559" s="3">
        <v>202425</v>
      </c>
      <c r="AG10559" s="3" t="s">
        <v>384</v>
      </c>
      <c r="AH10559" s="3">
        <v>528</v>
      </c>
      <c r="AI10559" s="3">
        <v>407</v>
      </c>
      <c r="AJ10559" s="3" t="s">
        <v>55</v>
      </c>
      <c r="AK10559" s="3">
        <v>1</v>
      </c>
      <c r="AL10559" s="3">
        <v>-9567</v>
      </c>
    </row>
    <row r="10560" spans="31:38" x14ac:dyDescent="0.25">
      <c r="AE10560" s="3" t="str">
        <f t="shared" si="242"/>
        <v>RAG_536_407_1_202425</v>
      </c>
      <c r="AF10560" s="3">
        <v>202425</v>
      </c>
      <c r="AG10560" s="3" t="s">
        <v>384</v>
      </c>
      <c r="AH10560" s="3">
        <v>536</v>
      </c>
      <c r="AI10560" s="3">
        <v>407</v>
      </c>
      <c r="AJ10560" s="3" t="s">
        <v>55</v>
      </c>
      <c r="AK10560" s="3">
        <v>1</v>
      </c>
      <c r="AL10560" s="3">
        <v>0</v>
      </c>
    </row>
    <row r="10561" spans="31:38" x14ac:dyDescent="0.25">
      <c r="AE10561" s="3" t="str">
        <f t="shared" si="242"/>
        <v>RAG_534_407_1_202425</v>
      </c>
      <c r="AF10561" s="3">
        <v>202425</v>
      </c>
      <c r="AG10561" s="3" t="s">
        <v>384</v>
      </c>
      <c r="AH10561" s="3">
        <v>534</v>
      </c>
      <c r="AI10561" s="3">
        <v>407</v>
      </c>
      <c r="AJ10561" s="3" t="s">
        <v>55</v>
      </c>
      <c r="AK10561" s="3">
        <v>1</v>
      </c>
      <c r="AL10561" s="3">
        <v>0</v>
      </c>
    </row>
    <row r="10562" spans="31:38" x14ac:dyDescent="0.25">
      <c r="AE10562" s="3" t="str">
        <f t="shared" si="242"/>
        <v>RAG_532_407_1_202425</v>
      </c>
      <c r="AF10562" s="3">
        <v>202425</v>
      </c>
      <c r="AG10562" s="3" t="s">
        <v>384</v>
      </c>
      <c r="AH10562" s="3">
        <v>532</v>
      </c>
      <c r="AI10562" s="3">
        <v>407</v>
      </c>
      <c r="AJ10562" s="3" t="s">
        <v>55</v>
      </c>
      <c r="AK10562" s="3">
        <v>1</v>
      </c>
      <c r="AL10562" s="3">
        <v>-35854</v>
      </c>
    </row>
    <row r="10563" spans="31:38" x14ac:dyDescent="0.25">
      <c r="AE10563" s="3" t="str">
        <f t="shared" si="242"/>
        <v>RAG_530_407_1_202425</v>
      </c>
      <c r="AF10563" s="3">
        <v>202425</v>
      </c>
      <c r="AG10563" s="3" t="s">
        <v>384</v>
      </c>
      <c r="AH10563" s="3">
        <v>530</v>
      </c>
      <c r="AI10563" s="3">
        <v>407</v>
      </c>
      <c r="AJ10563" s="3" t="s">
        <v>55</v>
      </c>
      <c r="AK10563" s="3">
        <v>1</v>
      </c>
      <c r="AL10563" s="3">
        <v>-17495.856</v>
      </c>
    </row>
    <row r="10564" spans="31:38" x14ac:dyDescent="0.25">
      <c r="AE10564" s="3" t="str">
        <f t="shared" ref="AE10564:AE10627" si="243">AG10564&amp;"_"&amp;AH10564&amp;"_"&amp;AI10564&amp;"_"&amp;AK10564&amp;"_"&amp;AF10564</f>
        <v>RAG_562_407_1_202526</v>
      </c>
      <c r="AF10564" s="3">
        <v>202526</v>
      </c>
      <c r="AG10564" s="3" t="s">
        <v>384</v>
      </c>
      <c r="AH10564" s="3">
        <v>562</v>
      </c>
      <c r="AI10564" s="3">
        <v>407</v>
      </c>
      <c r="AJ10564" s="3" t="s">
        <v>55</v>
      </c>
      <c r="AK10564" s="3">
        <v>1</v>
      </c>
      <c r="AL10564" s="3">
        <v>0</v>
      </c>
    </row>
    <row r="10565" spans="31:38" x14ac:dyDescent="0.25">
      <c r="AE10565" s="3" t="str">
        <f t="shared" si="243"/>
        <v>RAG_552_407_1_202526</v>
      </c>
      <c r="AF10565" s="3">
        <v>202526</v>
      </c>
      <c r="AG10565" s="3" t="s">
        <v>384</v>
      </c>
      <c r="AH10565" s="3">
        <v>552</v>
      </c>
      <c r="AI10565" s="3">
        <v>407</v>
      </c>
      <c r="AJ10565" s="3" t="s">
        <v>55</v>
      </c>
      <c r="AK10565" s="3">
        <v>1</v>
      </c>
      <c r="AL10565" s="3">
        <v>-39565.339999999997</v>
      </c>
    </row>
    <row r="10566" spans="31:38" x14ac:dyDescent="0.25">
      <c r="AE10566" s="3" t="str">
        <f t="shared" si="243"/>
        <v>RAG_550_407_1_202526</v>
      </c>
      <c r="AF10566" s="3">
        <v>202526</v>
      </c>
      <c r="AG10566" s="3" t="s">
        <v>384</v>
      </c>
      <c r="AH10566" s="3">
        <v>550</v>
      </c>
      <c r="AI10566" s="3">
        <v>407</v>
      </c>
      <c r="AJ10566" s="3" t="s">
        <v>55</v>
      </c>
      <c r="AK10566" s="3">
        <v>1</v>
      </c>
      <c r="AL10566" s="3">
        <v>0</v>
      </c>
    </row>
    <row r="10567" spans="31:38" x14ac:dyDescent="0.25">
      <c r="AE10567" s="3" t="str">
        <f t="shared" si="243"/>
        <v>RAG_548_407_1_202526</v>
      </c>
      <c r="AF10567" s="3">
        <v>202526</v>
      </c>
      <c r="AG10567" s="3" t="s">
        <v>384</v>
      </c>
      <c r="AH10567" s="3">
        <v>548</v>
      </c>
      <c r="AI10567" s="3">
        <v>407</v>
      </c>
      <c r="AJ10567" s="3" t="s">
        <v>55</v>
      </c>
      <c r="AK10567" s="3">
        <v>1</v>
      </c>
      <c r="AL10567" s="3">
        <v>0</v>
      </c>
    </row>
    <row r="10568" spans="31:38" x14ac:dyDescent="0.25">
      <c r="AE10568" s="3" t="str">
        <f t="shared" si="243"/>
        <v>RAG_564_407_1_202526</v>
      </c>
      <c r="AF10568" s="3">
        <v>202526</v>
      </c>
      <c r="AG10568" s="3" t="s">
        <v>384</v>
      </c>
      <c r="AH10568" s="3">
        <v>564</v>
      </c>
      <c r="AI10568" s="3">
        <v>407</v>
      </c>
      <c r="AJ10568" s="3" t="s">
        <v>55</v>
      </c>
      <c r="AK10568" s="3">
        <v>1</v>
      </c>
      <c r="AL10568" s="3">
        <v>0</v>
      </c>
    </row>
    <row r="10569" spans="31:38" x14ac:dyDescent="0.25">
      <c r="AE10569" s="3" t="str">
        <f t="shared" si="243"/>
        <v>RAG_545_407_1_202526</v>
      </c>
      <c r="AF10569" s="3">
        <v>202526</v>
      </c>
      <c r="AG10569" s="3" t="s">
        <v>384</v>
      </c>
      <c r="AH10569" s="3">
        <v>545</v>
      </c>
      <c r="AI10569" s="3">
        <v>407</v>
      </c>
      <c r="AJ10569" s="3" t="s">
        <v>55</v>
      </c>
      <c r="AK10569" s="3">
        <v>1</v>
      </c>
      <c r="AL10569" s="3">
        <v>0</v>
      </c>
    </row>
    <row r="10570" spans="31:38" x14ac:dyDescent="0.25">
      <c r="AE10570" s="3" t="str">
        <f t="shared" si="243"/>
        <v>RAG_576_407_1_202526</v>
      </c>
      <c r="AF10570" s="3">
        <v>202526</v>
      </c>
      <c r="AG10570" s="3" t="s">
        <v>384</v>
      </c>
      <c r="AH10570" s="3">
        <v>576</v>
      </c>
      <c r="AI10570" s="3">
        <v>407</v>
      </c>
      <c r="AJ10570" s="3" t="s">
        <v>55</v>
      </c>
      <c r="AK10570" s="3">
        <v>1</v>
      </c>
      <c r="AL10570" s="3">
        <v>0</v>
      </c>
    </row>
    <row r="10571" spans="31:38" x14ac:dyDescent="0.25">
      <c r="AE10571" s="3" t="str">
        <f t="shared" si="243"/>
        <v>RAG_546_407_1_202526</v>
      </c>
      <c r="AF10571" s="3">
        <v>202526</v>
      </c>
      <c r="AG10571" s="3" t="s">
        <v>384</v>
      </c>
      <c r="AH10571" s="3">
        <v>546</v>
      </c>
      <c r="AI10571" s="3">
        <v>407</v>
      </c>
      <c r="AJ10571" s="3" t="s">
        <v>55</v>
      </c>
      <c r="AK10571" s="3">
        <v>1</v>
      </c>
      <c r="AL10571" s="3">
        <v>0</v>
      </c>
    </row>
    <row r="10572" spans="31:38" x14ac:dyDescent="0.25">
      <c r="AE10572" s="3" t="str">
        <f t="shared" si="243"/>
        <v>RAG_566_407_1_202526</v>
      </c>
      <c r="AF10572" s="3">
        <v>202526</v>
      </c>
      <c r="AG10572" s="3" t="s">
        <v>384</v>
      </c>
      <c r="AH10572" s="3">
        <v>566</v>
      </c>
      <c r="AI10572" s="3">
        <v>407</v>
      </c>
      <c r="AJ10572" s="3" t="s">
        <v>55</v>
      </c>
      <c r="AK10572" s="3">
        <v>1</v>
      </c>
      <c r="AL10572" s="3">
        <v>0</v>
      </c>
    </row>
    <row r="10573" spans="31:38" x14ac:dyDescent="0.25">
      <c r="AE10573" s="3" t="str">
        <f t="shared" si="243"/>
        <v>RAG_568_407_1_202526</v>
      </c>
      <c r="AF10573" s="3">
        <v>202526</v>
      </c>
      <c r="AG10573" s="3" t="s">
        <v>384</v>
      </c>
      <c r="AH10573" s="3">
        <v>568</v>
      </c>
      <c r="AI10573" s="3">
        <v>407</v>
      </c>
      <c r="AJ10573" s="3" t="s">
        <v>55</v>
      </c>
      <c r="AK10573" s="3">
        <v>1</v>
      </c>
      <c r="AL10573" s="3">
        <v>0</v>
      </c>
    </row>
    <row r="10574" spans="31:38" x14ac:dyDescent="0.25">
      <c r="AE10574" s="3" t="str">
        <f t="shared" si="243"/>
        <v>RAG_586_407_1_202526</v>
      </c>
      <c r="AF10574" s="3">
        <v>202526</v>
      </c>
      <c r="AG10574" s="3" t="s">
        <v>384</v>
      </c>
      <c r="AH10574" s="3">
        <v>586</v>
      </c>
      <c r="AI10574" s="3">
        <v>407</v>
      </c>
      <c r="AJ10574" s="3" t="s">
        <v>55</v>
      </c>
      <c r="AK10574" s="3">
        <v>1</v>
      </c>
      <c r="AL10574" s="3">
        <v>0</v>
      </c>
    </row>
    <row r="10575" spans="31:38" x14ac:dyDescent="0.25">
      <c r="AE10575" s="3" t="str">
        <f t="shared" si="243"/>
        <v>RAG_574_407_1_202526</v>
      </c>
      <c r="AF10575" s="3">
        <v>202526</v>
      </c>
      <c r="AG10575" s="3" t="s">
        <v>384</v>
      </c>
      <c r="AH10575" s="3">
        <v>574</v>
      </c>
      <c r="AI10575" s="3">
        <v>407</v>
      </c>
      <c r="AJ10575" s="3" t="s">
        <v>55</v>
      </c>
      <c r="AK10575" s="3">
        <v>1</v>
      </c>
      <c r="AL10575" s="3">
        <v>0</v>
      </c>
    </row>
    <row r="10576" spans="31:38" x14ac:dyDescent="0.25">
      <c r="AE10576" s="3" t="str">
        <f t="shared" si="243"/>
        <v>RAG_582_407_1_202526</v>
      </c>
      <c r="AF10576" s="3">
        <v>202526</v>
      </c>
      <c r="AG10576" s="3" t="s">
        <v>384</v>
      </c>
      <c r="AH10576" s="3">
        <v>582</v>
      </c>
      <c r="AI10576" s="3">
        <v>407</v>
      </c>
      <c r="AJ10576" s="3" t="s">
        <v>55</v>
      </c>
      <c r="AK10576" s="3">
        <v>1</v>
      </c>
      <c r="AL10576" s="3">
        <v>0</v>
      </c>
    </row>
    <row r="10577" spans="31:38" x14ac:dyDescent="0.25">
      <c r="AE10577" s="3" t="str">
        <f t="shared" si="243"/>
        <v>RAG_544_407_1_202526</v>
      </c>
      <c r="AF10577" s="3">
        <v>202526</v>
      </c>
      <c r="AG10577" s="3" t="s">
        <v>384</v>
      </c>
      <c r="AH10577" s="3">
        <v>544</v>
      </c>
      <c r="AI10577" s="3">
        <v>407</v>
      </c>
      <c r="AJ10577" s="3" t="s">
        <v>55</v>
      </c>
      <c r="AK10577" s="3">
        <v>1</v>
      </c>
      <c r="AL10577" s="3">
        <v>-23672.399000000001</v>
      </c>
    </row>
    <row r="10578" spans="31:38" x14ac:dyDescent="0.25">
      <c r="AE10578" s="3" t="str">
        <f t="shared" si="243"/>
        <v>RAG_584_407_1_202526</v>
      </c>
      <c r="AF10578" s="3">
        <v>202526</v>
      </c>
      <c r="AG10578" s="3" t="s">
        <v>384</v>
      </c>
      <c r="AH10578" s="3">
        <v>584</v>
      </c>
      <c r="AI10578" s="3">
        <v>407</v>
      </c>
      <c r="AJ10578" s="3" t="s">
        <v>55</v>
      </c>
      <c r="AK10578" s="3">
        <v>1</v>
      </c>
      <c r="AL10578" s="3">
        <v>0</v>
      </c>
    </row>
    <row r="10579" spans="31:38" x14ac:dyDescent="0.25">
      <c r="AE10579" s="3" t="str">
        <f t="shared" si="243"/>
        <v>RAG_572_407_1_202526</v>
      </c>
      <c r="AF10579" s="3">
        <v>202526</v>
      </c>
      <c r="AG10579" s="3" t="s">
        <v>384</v>
      </c>
      <c r="AH10579" s="3">
        <v>572</v>
      </c>
      <c r="AI10579" s="3">
        <v>407</v>
      </c>
      <c r="AJ10579" s="3" t="s">
        <v>55</v>
      </c>
      <c r="AK10579" s="3">
        <v>1</v>
      </c>
      <c r="AL10579" s="3">
        <v>0</v>
      </c>
    </row>
    <row r="10580" spans="31:38" x14ac:dyDescent="0.25">
      <c r="AE10580" s="3" t="str">
        <f t="shared" si="243"/>
        <v>RAG_522_407_1_202526</v>
      </c>
      <c r="AF10580" s="3">
        <v>202526</v>
      </c>
      <c r="AG10580" s="3" t="s">
        <v>384</v>
      </c>
      <c r="AH10580" s="3">
        <v>522</v>
      </c>
      <c r="AI10580" s="3">
        <v>407</v>
      </c>
      <c r="AJ10580" s="3" t="s">
        <v>55</v>
      </c>
      <c r="AK10580" s="3">
        <v>1</v>
      </c>
      <c r="AL10580" s="3">
        <v>-17791.210999999999</v>
      </c>
    </row>
    <row r="10581" spans="31:38" x14ac:dyDescent="0.25">
      <c r="AE10581" s="3" t="str">
        <f t="shared" si="243"/>
        <v>RAG_542_407_1_202526</v>
      </c>
      <c r="AF10581" s="3">
        <v>202526</v>
      </c>
      <c r="AG10581" s="3" t="s">
        <v>384</v>
      </c>
      <c r="AH10581" s="3">
        <v>542</v>
      </c>
      <c r="AI10581" s="3">
        <v>407</v>
      </c>
      <c r="AJ10581" s="3" t="s">
        <v>55</v>
      </c>
      <c r="AK10581" s="3">
        <v>1</v>
      </c>
      <c r="AL10581" s="3">
        <v>0</v>
      </c>
    </row>
    <row r="10582" spans="31:38" x14ac:dyDescent="0.25">
      <c r="AE10582" s="3" t="str">
        <f t="shared" si="243"/>
        <v>RAG_514_407_1_202526</v>
      </c>
      <c r="AF10582" s="3">
        <v>202526</v>
      </c>
      <c r="AG10582" s="3" t="s">
        <v>384</v>
      </c>
      <c r="AH10582" s="3">
        <v>514</v>
      </c>
      <c r="AI10582" s="3">
        <v>407</v>
      </c>
      <c r="AJ10582" s="3" t="s">
        <v>55</v>
      </c>
      <c r="AK10582" s="3">
        <v>1</v>
      </c>
      <c r="AL10582" s="3">
        <v>0</v>
      </c>
    </row>
    <row r="10583" spans="31:38" x14ac:dyDescent="0.25">
      <c r="AE10583" s="3" t="str">
        <f t="shared" si="243"/>
        <v>RAG_516_407_1_202526</v>
      </c>
      <c r="AF10583" s="3">
        <v>202526</v>
      </c>
      <c r="AG10583" s="3" t="s">
        <v>384</v>
      </c>
      <c r="AH10583" s="3">
        <v>516</v>
      </c>
      <c r="AI10583" s="3">
        <v>407</v>
      </c>
      <c r="AJ10583" s="3" t="s">
        <v>55</v>
      </c>
      <c r="AK10583" s="3">
        <v>1</v>
      </c>
      <c r="AL10583" s="3">
        <v>-850</v>
      </c>
    </row>
    <row r="10584" spans="31:38" x14ac:dyDescent="0.25">
      <c r="AE10584" s="3" t="str">
        <f t="shared" si="243"/>
        <v>RAG_520_407_1_202526</v>
      </c>
      <c r="AF10584" s="3">
        <v>202526</v>
      </c>
      <c r="AG10584" s="3" t="s">
        <v>384</v>
      </c>
      <c r="AH10584" s="3">
        <v>520</v>
      </c>
      <c r="AI10584" s="3">
        <v>407</v>
      </c>
      <c r="AJ10584" s="3" t="s">
        <v>55</v>
      </c>
      <c r="AK10584" s="3">
        <v>1</v>
      </c>
      <c r="AL10584" s="3">
        <v>-14073.626</v>
      </c>
    </row>
    <row r="10585" spans="31:38" x14ac:dyDescent="0.25">
      <c r="AE10585" s="3" t="str">
        <f t="shared" si="243"/>
        <v>RAG_512_407_1_202526</v>
      </c>
      <c r="AF10585" s="3">
        <v>202526</v>
      </c>
      <c r="AG10585" s="3" t="s">
        <v>384</v>
      </c>
      <c r="AH10585" s="3">
        <v>512</v>
      </c>
      <c r="AI10585" s="3">
        <v>407</v>
      </c>
      <c r="AJ10585" s="3" t="s">
        <v>55</v>
      </c>
      <c r="AK10585" s="3">
        <v>1</v>
      </c>
      <c r="AL10585" s="3">
        <v>-11346</v>
      </c>
    </row>
    <row r="10586" spans="31:38" x14ac:dyDescent="0.25">
      <c r="AE10586" s="3" t="str">
        <f t="shared" si="243"/>
        <v>RAG_524_407_1_202526</v>
      </c>
      <c r="AF10586" s="3">
        <v>202526</v>
      </c>
      <c r="AG10586" s="3" t="s">
        <v>384</v>
      </c>
      <c r="AH10586" s="3">
        <v>524</v>
      </c>
      <c r="AI10586" s="3">
        <v>407</v>
      </c>
      <c r="AJ10586" s="3" t="s">
        <v>55</v>
      </c>
      <c r="AK10586" s="3">
        <v>1</v>
      </c>
      <c r="AL10586" s="3">
        <v>-9900</v>
      </c>
    </row>
    <row r="10587" spans="31:38" x14ac:dyDescent="0.25">
      <c r="AE10587" s="3" t="str">
        <f t="shared" si="243"/>
        <v>RAG_526_407_1_202526</v>
      </c>
      <c r="AF10587" s="3">
        <v>202526</v>
      </c>
      <c r="AG10587" s="3" t="s">
        <v>384</v>
      </c>
      <c r="AH10587" s="3">
        <v>526</v>
      </c>
      <c r="AI10587" s="3">
        <v>407</v>
      </c>
      <c r="AJ10587" s="3" t="s">
        <v>55</v>
      </c>
      <c r="AK10587" s="3">
        <v>1</v>
      </c>
      <c r="AL10587" s="3">
        <v>0</v>
      </c>
    </row>
    <row r="10588" spans="31:38" x14ac:dyDescent="0.25">
      <c r="AE10588" s="3" t="str">
        <f t="shared" si="243"/>
        <v>RAG_528_407_1_202526</v>
      </c>
      <c r="AF10588" s="3">
        <v>202526</v>
      </c>
      <c r="AG10588" s="3" t="s">
        <v>384</v>
      </c>
      <c r="AH10588" s="3">
        <v>528</v>
      </c>
      <c r="AI10588" s="3">
        <v>407</v>
      </c>
      <c r="AJ10588" s="3" t="s">
        <v>55</v>
      </c>
      <c r="AK10588" s="3">
        <v>1</v>
      </c>
      <c r="AL10588" s="3">
        <v>-7021</v>
      </c>
    </row>
    <row r="10589" spans="31:38" x14ac:dyDescent="0.25">
      <c r="AE10589" s="3" t="str">
        <f t="shared" si="243"/>
        <v>RAG_530_407_1_202526</v>
      </c>
      <c r="AF10589" s="3">
        <v>202526</v>
      </c>
      <c r="AG10589" s="3" t="s">
        <v>384</v>
      </c>
      <c r="AH10589" s="3">
        <v>530</v>
      </c>
      <c r="AI10589" s="3">
        <v>407</v>
      </c>
      <c r="AJ10589" s="3" t="s">
        <v>55</v>
      </c>
      <c r="AK10589" s="3">
        <v>1</v>
      </c>
      <c r="AL10589" s="3">
        <v>-17495.856</v>
      </c>
    </row>
    <row r="10590" spans="31:38" x14ac:dyDescent="0.25">
      <c r="AE10590" s="3" t="str">
        <f t="shared" si="243"/>
        <v>RAG_532_407_1_202526</v>
      </c>
      <c r="AF10590" s="3">
        <v>202526</v>
      </c>
      <c r="AG10590" s="3" t="s">
        <v>384</v>
      </c>
      <c r="AH10590" s="3">
        <v>532</v>
      </c>
      <c r="AI10590" s="3">
        <v>407</v>
      </c>
      <c r="AJ10590" s="3" t="s">
        <v>55</v>
      </c>
      <c r="AK10590" s="3">
        <v>1</v>
      </c>
      <c r="AL10590" s="3">
        <v>-35854</v>
      </c>
    </row>
    <row r="10591" spans="31:38" x14ac:dyDescent="0.25">
      <c r="AE10591" s="3" t="str">
        <f t="shared" si="243"/>
        <v>RAG_534_407_1_202526</v>
      </c>
      <c r="AF10591" s="3">
        <v>202526</v>
      </c>
      <c r="AG10591" s="3" t="s">
        <v>384</v>
      </c>
      <c r="AH10591" s="3">
        <v>534</v>
      </c>
      <c r="AI10591" s="3">
        <v>407</v>
      </c>
      <c r="AJ10591" s="3" t="s">
        <v>55</v>
      </c>
      <c r="AK10591" s="3">
        <v>1</v>
      </c>
      <c r="AL10591" s="3">
        <v>0</v>
      </c>
    </row>
    <row r="10592" spans="31:38" x14ac:dyDescent="0.25">
      <c r="AE10592" s="3" t="str">
        <f t="shared" si="243"/>
        <v>RAG_536_407_1_202526</v>
      </c>
      <c r="AF10592" s="3">
        <v>202526</v>
      </c>
      <c r="AG10592" s="3" t="s">
        <v>384</v>
      </c>
      <c r="AH10592" s="3">
        <v>536</v>
      </c>
      <c r="AI10592" s="3">
        <v>407</v>
      </c>
      <c r="AJ10592" s="3" t="s">
        <v>55</v>
      </c>
      <c r="AK10592" s="3">
        <v>1</v>
      </c>
      <c r="AL10592" s="3">
        <v>0</v>
      </c>
    </row>
    <row r="10593" spans="31:38" x14ac:dyDescent="0.25">
      <c r="AE10593" s="3" t="str">
        <f t="shared" si="243"/>
        <v>RAG_538_407_1_202526</v>
      </c>
      <c r="AF10593" s="3">
        <v>202526</v>
      </c>
      <c r="AG10593" s="3" t="s">
        <v>384</v>
      </c>
      <c r="AH10593" s="3">
        <v>538</v>
      </c>
      <c r="AI10593" s="3">
        <v>407</v>
      </c>
      <c r="AJ10593" s="3" t="s">
        <v>55</v>
      </c>
      <c r="AK10593" s="3">
        <v>1</v>
      </c>
      <c r="AL10593" s="3">
        <v>-9033</v>
      </c>
    </row>
    <row r="10594" spans="31:38" x14ac:dyDescent="0.25">
      <c r="AE10594" s="3" t="str">
        <f t="shared" si="243"/>
        <v>RAG_540_407_1_202526</v>
      </c>
      <c r="AF10594" s="3">
        <v>202526</v>
      </c>
      <c r="AG10594" s="3" t="s">
        <v>384</v>
      </c>
      <c r="AH10594" s="3">
        <v>540</v>
      </c>
      <c r="AI10594" s="3">
        <v>407</v>
      </c>
      <c r="AJ10594" s="3" t="s">
        <v>55</v>
      </c>
      <c r="AK10594" s="3">
        <v>1</v>
      </c>
      <c r="AL10594" s="3">
        <v>0</v>
      </c>
    </row>
    <row r="10595" spans="31:38" x14ac:dyDescent="0.25">
      <c r="AE10595" s="3" t="str">
        <f t="shared" si="243"/>
        <v>RAG_518_407_1_202526</v>
      </c>
      <c r="AF10595" s="3">
        <v>202526</v>
      </c>
      <c r="AG10595" s="3" t="s">
        <v>384</v>
      </c>
      <c r="AH10595" s="3">
        <v>518</v>
      </c>
      <c r="AI10595" s="3">
        <v>407</v>
      </c>
      <c r="AJ10595" s="3" t="s">
        <v>55</v>
      </c>
      <c r="AK10595" s="3">
        <v>1</v>
      </c>
      <c r="AL10595" s="3">
        <v>-7828.4721416334414</v>
      </c>
    </row>
    <row r="10596" spans="31:38" x14ac:dyDescent="0.25">
      <c r="AE10596" s="3" t="str">
        <f t="shared" si="243"/>
        <v>RAG_564_414_1_202425</v>
      </c>
      <c r="AF10596" s="3">
        <v>202425</v>
      </c>
      <c r="AG10596" s="3" t="s">
        <v>384</v>
      </c>
      <c r="AH10596" s="3">
        <v>564</v>
      </c>
      <c r="AI10596" s="3">
        <v>414</v>
      </c>
      <c r="AJ10596" s="3" t="s">
        <v>3977</v>
      </c>
      <c r="AK10596" s="3">
        <v>1</v>
      </c>
      <c r="AL10596" s="3">
        <v>0</v>
      </c>
    </row>
    <row r="10597" spans="31:38" x14ac:dyDescent="0.25">
      <c r="AE10597" s="3" t="str">
        <f t="shared" si="243"/>
        <v>RAG_540_414_1_202425</v>
      </c>
      <c r="AF10597" s="3">
        <v>202425</v>
      </c>
      <c r="AG10597" s="3" t="s">
        <v>384</v>
      </c>
      <c r="AH10597" s="3">
        <v>540</v>
      </c>
      <c r="AI10597" s="3">
        <v>414</v>
      </c>
      <c r="AJ10597" s="3" t="s">
        <v>3977</v>
      </c>
      <c r="AK10597" s="3">
        <v>1</v>
      </c>
      <c r="AL10597" s="3">
        <v>0</v>
      </c>
    </row>
    <row r="10598" spans="31:38" x14ac:dyDescent="0.25">
      <c r="AE10598" s="3" t="str">
        <f t="shared" si="243"/>
        <v>RAG_546_414_1_202425</v>
      </c>
      <c r="AF10598" s="3">
        <v>202425</v>
      </c>
      <c r="AG10598" s="3" t="s">
        <v>384</v>
      </c>
      <c r="AH10598" s="3">
        <v>546</v>
      </c>
      <c r="AI10598" s="3">
        <v>414</v>
      </c>
      <c r="AJ10598" s="3" t="s">
        <v>3977</v>
      </c>
      <c r="AK10598" s="3">
        <v>1</v>
      </c>
      <c r="AL10598" s="3">
        <v>0</v>
      </c>
    </row>
    <row r="10599" spans="31:38" x14ac:dyDescent="0.25">
      <c r="AE10599" s="3" t="str">
        <f t="shared" si="243"/>
        <v>RAG_548_414_1_202425</v>
      </c>
      <c r="AF10599" s="3">
        <v>202425</v>
      </c>
      <c r="AG10599" s="3" t="s">
        <v>384</v>
      </c>
      <c r="AH10599" s="3">
        <v>548</v>
      </c>
      <c r="AI10599" s="3">
        <v>414</v>
      </c>
      <c r="AJ10599" s="3" t="s">
        <v>3977</v>
      </c>
      <c r="AK10599" s="3">
        <v>1</v>
      </c>
      <c r="AL10599" s="3">
        <v>0</v>
      </c>
    </row>
    <row r="10600" spans="31:38" x14ac:dyDescent="0.25">
      <c r="AE10600" s="3" t="str">
        <f t="shared" si="243"/>
        <v>RAG_550_414_1_202425</v>
      </c>
      <c r="AF10600" s="3">
        <v>202425</v>
      </c>
      <c r="AG10600" s="3" t="s">
        <v>384</v>
      </c>
      <c r="AH10600" s="3">
        <v>550</v>
      </c>
      <c r="AI10600" s="3">
        <v>414</v>
      </c>
      <c r="AJ10600" s="3" t="s">
        <v>3977</v>
      </c>
      <c r="AK10600" s="3">
        <v>1</v>
      </c>
      <c r="AL10600" s="3">
        <v>0</v>
      </c>
    </row>
    <row r="10601" spans="31:38" x14ac:dyDescent="0.25">
      <c r="AE10601" s="3" t="str">
        <f t="shared" si="243"/>
        <v>RAG_552_414_1_202425</v>
      </c>
      <c r="AF10601" s="3">
        <v>202425</v>
      </c>
      <c r="AG10601" s="3" t="s">
        <v>384</v>
      </c>
      <c r="AH10601" s="3">
        <v>552</v>
      </c>
      <c r="AI10601" s="3">
        <v>414</v>
      </c>
      <c r="AJ10601" s="3" t="s">
        <v>3977</v>
      </c>
      <c r="AK10601" s="3">
        <v>1</v>
      </c>
      <c r="AL10601" s="3">
        <v>0</v>
      </c>
    </row>
    <row r="10602" spans="31:38" x14ac:dyDescent="0.25">
      <c r="AE10602" s="3" t="str">
        <f t="shared" si="243"/>
        <v>RAG_562_414_1_202425</v>
      </c>
      <c r="AF10602" s="3">
        <v>202425</v>
      </c>
      <c r="AG10602" s="3" t="s">
        <v>384</v>
      </c>
      <c r="AH10602" s="3">
        <v>562</v>
      </c>
      <c r="AI10602" s="3">
        <v>414</v>
      </c>
      <c r="AJ10602" s="3" t="s">
        <v>3977</v>
      </c>
      <c r="AK10602" s="3">
        <v>1</v>
      </c>
      <c r="AL10602" s="3">
        <v>0</v>
      </c>
    </row>
    <row r="10603" spans="31:38" x14ac:dyDescent="0.25">
      <c r="AE10603" s="3" t="str">
        <f t="shared" si="243"/>
        <v>RAG_545_414_1_202425</v>
      </c>
      <c r="AF10603" s="3">
        <v>202425</v>
      </c>
      <c r="AG10603" s="3" t="s">
        <v>384</v>
      </c>
      <c r="AH10603" s="3">
        <v>545</v>
      </c>
      <c r="AI10603" s="3">
        <v>414</v>
      </c>
      <c r="AJ10603" s="3" t="s">
        <v>3977</v>
      </c>
      <c r="AK10603" s="3">
        <v>1</v>
      </c>
      <c r="AL10603" s="3">
        <v>0</v>
      </c>
    </row>
    <row r="10604" spans="31:38" x14ac:dyDescent="0.25">
      <c r="AE10604" s="3" t="str">
        <f t="shared" si="243"/>
        <v>RAG_566_414_1_202425</v>
      </c>
      <c r="AF10604" s="3">
        <v>202425</v>
      </c>
      <c r="AG10604" s="3" t="s">
        <v>384</v>
      </c>
      <c r="AH10604" s="3">
        <v>566</v>
      </c>
      <c r="AI10604" s="3">
        <v>414</v>
      </c>
      <c r="AJ10604" s="3" t="s">
        <v>3977</v>
      </c>
      <c r="AK10604" s="3">
        <v>1</v>
      </c>
      <c r="AL10604" s="3">
        <v>0</v>
      </c>
    </row>
    <row r="10605" spans="31:38" x14ac:dyDescent="0.25">
      <c r="AE10605" s="3" t="str">
        <f t="shared" si="243"/>
        <v>RAG_568_414_1_202425</v>
      </c>
      <c r="AF10605" s="3">
        <v>202425</v>
      </c>
      <c r="AG10605" s="3" t="s">
        <v>384</v>
      </c>
      <c r="AH10605" s="3">
        <v>568</v>
      </c>
      <c r="AI10605" s="3">
        <v>414</v>
      </c>
      <c r="AJ10605" s="3" t="s">
        <v>3977</v>
      </c>
      <c r="AK10605" s="3">
        <v>1</v>
      </c>
      <c r="AL10605" s="3">
        <v>0</v>
      </c>
    </row>
    <row r="10606" spans="31:38" x14ac:dyDescent="0.25">
      <c r="AE10606" s="3" t="str">
        <f t="shared" si="243"/>
        <v>RAG_572_414_1_202425</v>
      </c>
      <c r="AF10606" s="3">
        <v>202425</v>
      </c>
      <c r="AG10606" s="3" t="s">
        <v>384</v>
      </c>
      <c r="AH10606" s="3">
        <v>572</v>
      </c>
      <c r="AI10606" s="3">
        <v>414</v>
      </c>
      <c r="AJ10606" s="3" t="s">
        <v>3977</v>
      </c>
      <c r="AK10606" s="3">
        <v>1</v>
      </c>
      <c r="AL10606" s="3">
        <v>0</v>
      </c>
    </row>
    <row r="10607" spans="31:38" x14ac:dyDescent="0.25">
      <c r="AE10607" s="3" t="str">
        <f t="shared" si="243"/>
        <v>RAG_574_414_1_202425</v>
      </c>
      <c r="AF10607" s="3">
        <v>202425</v>
      </c>
      <c r="AG10607" s="3" t="s">
        <v>384</v>
      </c>
      <c r="AH10607" s="3">
        <v>574</v>
      </c>
      <c r="AI10607" s="3">
        <v>414</v>
      </c>
      <c r="AJ10607" s="3" t="s">
        <v>3977</v>
      </c>
      <c r="AK10607" s="3">
        <v>1</v>
      </c>
      <c r="AL10607" s="3">
        <v>0</v>
      </c>
    </row>
    <row r="10608" spans="31:38" x14ac:dyDescent="0.25">
      <c r="AE10608" s="3" t="str">
        <f t="shared" si="243"/>
        <v>RAG_576_414_1_202425</v>
      </c>
      <c r="AF10608" s="3">
        <v>202425</v>
      </c>
      <c r="AG10608" s="3" t="s">
        <v>384</v>
      </c>
      <c r="AH10608" s="3">
        <v>576</v>
      </c>
      <c r="AI10608" s="3">
        <v>414</v>
      </c>
      <c r="AJ10608" s="3" t="s">
        <v>3977</v>
      </c>
      <c r="AK10608" s="3">
        <v>1</v>
      </c>
      <c r="AL10608" s="3">
        <v>0</v>
      </c>
    </row>
    <row r="10609" spans="31:38" x14ac:dyDescent="0.25">
      <c r="AE10609" s="3" t="str">
        <f t="shared" si="243"/>
        <v>RAG_582_414_1_202425</v>
      </c>
      <c r="AF10609" s="3">
        <v>202425</v>
      </c>
      <c r="AG10609" s="3" t="s">
        <v>384</v>
      </c>
      <c r="AH10609" s="3">
        <v>582</v>
      </c>
      <c r="AI10609" s="3">
        <v>414</v>
      </c>
      <c r="AJ10609" s="3" t="s">
        <v>3977</v>
      </c>
      <c r="AK10609" s="3">
        <v>1</v>
      </c>
      <c r="AL10609" s="3">
        <v>0</v>
      </c>
    </row>
    <row r="10610" spans="31:38" x14ac:dyDescent="0.25">
      <c r="AE10610" s="3" t="str">
        <f t="shared" si="243"/>
        <v>RAG_586_414_1_202425</v>
      </c>
      <c r="AF10610" s="3">
        <v>202425</v>
      </c>
      <c r="AG10610" s="3" t="s">
        <v>384</v>
      </c>
      <c r="AH10610" s="3">
        <v>586</v>
      </c>
      <c r="AI10610" s="3">
        <v>414</v>
      </c>
      <c r="AJ10610" s="3" t="s">
        <v>3977</v>
      </c>
      <c r="AK10610" s="3">
        <v>1</v>
      </c>
      <c r="AL10610" s="3">
        <v>0</v>
      </c>
    </row>
    <row r="10611" spans="31:38" x14ac:dyDescent="0.25">
      <c r="AE10611" s="3" t="str">
        <f t="shared" si="243"/>
        <v>RAG_584_414_1_202425</v>
      </c>
      <c r="AF10611" s="3">
        <v>202425</v>
      </c>
      <c r="AG10611" s="3" t="s">
        <v>384</v>
      </c>
      <c r="AH10611" s="3">
        <v>584</v>
      </c>
      <c r="AI10611" s="3">
        <v>414</v>
      </c>
      <c r="AJ10611" s="3" t="s">
        <v>3977</v>
      </c>
      <c r="AK10611" s="3">
        <v>1</v>
      </c>
      <c r="AL10611" s="3">
        <v>0</v>
      </c>
    </row>
    <row r="10612" spans="31:38" x14ac:dyDescent="0.25">
      <c r="AE10612" s="3" t="str">
        <f t="shared" si="243"/>
        <v>RAG_514_414_1_202425</v>
      </c>
      <c r="AF10612" s="3">
        <v>202425</v>
      </c>
      <c r="AG10612" s="3" t="s">
        <v>384</v>
      </c>
      <c r="AH10612" s="3">
        <v>514</v>
      </c>
      <c r="AI10612" s="3">
        <v>414</v>
      </c>
      <c r="AJ10612" s="3" t="s">
        <v>3977</v>
      </c>
      <c r="AK10612" s="3">
        <v>1</v>
      </c>
      <c r="AL10612" s="3">
        <v>0</v>
      </c>
    </row>
    <row r="10613" spans="31:38" x14ac:dyDescent="0.25">
      <c r="AE10613" s="3" t="str">
        <f t="shared" si="243"/>
        <v>RAG_512_414_1_202425</v>
      </c>
      <c r="AF10613" s="3">
        <v>202425</v>
      </c>
      <c r="AG10613" s="3" t="s">
        <v>384</v>
      </c>
      <c r="AH10613" s="3">
        <v>512</v>
      </c>
      <c r="AI10613" s="3">
        <v>414</v>
      </c>
      <c r="AJ10613" s="3" t="s">
        <v>3977</v>
      </c>
      <c r="AK10613" s="3">
        <v>1</v>
      </c>
      <c r="AL10613" s="3">
        <v>0</v>
      </c>
    </row>
    <row r="10614" spans="31:38" x14ac:dyDescent="0.25">
      <c r="AE10614" s="3" t="str">
        <f t="shared" si="243"/>
        <v>RAG_516_414_1_202425</v>
      </c>
      <c r="AF10614" s="3">
        <v>202425</v>
      </c>
      <c r="AG10614" s="3" t="s">
        <v>384</v>
      </c>
      <c r="AH10614" s="3">
        <v>516</v>
      </c>
      <c r="AI10614" s="3">
        <v>414</v>
      </c>
      <c r="AJ10614" s="3" t="s">
        <v>3977</v>
      </c>
      <c r="AK10614" s="3">
        <v>1</v>
      </c>
      <c r="AL10614" s="3">
        <v>0</v>
      </c>
    </row>
    <row r="10615" spans="31:38" x14ac:dyDescent="0.25">
      <c r="AE10615" s="3" t="str">
        <f t="shared" si="243"/>
        <v>RAG_518_414_1_202425</v>
      </c>
      <c r="AF10615" s="3">
        <v>202425</v>
      </c>
      <c r="AG10615" s="3" t="s">
        <v>384</v>
      </c>
      <c r="AH10615" s="3">
        <v>518</v>
      </c>
      <c r="AI10615" s="3">
        <v>414</v>
      </c>
      <c r="AJ10615" s="3" t="s">
        <v>3977</v>
      </c>
      <c r="AK10615" s="3">
        <v>1</v>
      </c>
      <c r="AL10615" s="3">
        <v>0</v>
      </c>
    </row>
    <row r="10616" spans="31:38" x14ac:dyDescent="0.25">
      <c r="AE10616" s="3" t="str">
        <f t="shared" si="243"/>
        <v>RAG_520_414_1_202425</v>
      </c>
      <c r="AF10616" s="3">
        <v>202425</v>
      </c>
      <c r="AG10616" s="3" t="s">
        <v>384</v>
      </c>
      <c r="AH10616" s="3">
        <v>520</v>
      </c>
      <c r="AI10616" s="3">
        <v>414</v>
      </c>
      <c r="AJ10616" s="3" t="s">
        <v>3977</v>
      </c>
      <c r="AK10616" s="3">
        <v>1</v>
      </c>
      <c r="AL10616" s="3">
        <v>0</v>
      </c>
    </row>
    <row r="10617" spans="31:38" x14ac:dyDescent="0.25">
      <c r="AE10617" s="3" t="str">
        <f t="shared" si="243"/>
        <v>RAG_522_414_1_202425</v>
      </c>
      <c r="AF10617" s="3">
        <v>202425</v>
      </c>
      <c r="AG10617" s="3" t="s">
        <v>384</v>
      </c>
      <c r="AH10617" s="3">
        <v>522</v>
      </c>
      <c r="AI10617" s="3">
        <v>414</v>
      </c>
      <c r="AJ10617" s="3" t="s">
        <v>3977</v>
      </c>
      <c r="AK10617" s="3">
        <v>1</v>
      </c>
      <c r="AL10617" s="3">
        <v>0</v>
      </c>
    </row>
    <row r="10618" spans="31:38" x14ac:dyDescent="0.25">
      <c r="AE10618" s="3" t="str">
        <f t="shared" si="243"/>
        <v>RAG_524_414_1_202425</v>
      </c>
      <c r="AF10618" s="3">
        <v>202425</v>
      </c>
      <c r="AG10618" s="3" t="s">
        <v>384</v>
      </c>
      <c r="AH10618" s="3">
        <v>524</v>
      </c>
      <c r="AI10618" s="3">
        <v>414</v>
      </c>
      <c r="AJ10618" s="3" t="s">
        <v>3977</v>
      </c>
      <c r="AK10618" s="3">
        <v>1</v>
      </c>
      <c r="AL10618" s="3">
        <v>0</v>
      </c>
    </row>
    <row r="10619" spans="31:38" x14ac:dyDescent="0.25">
      <c r="AE10619" s="3" t="str">
        <f t="shared" si="243"/>
        <v>RAG_526_414_1_202425</v>
      </c>
      <c r="AF10619" s="3">
        <v>202425</v>
      </c>
      <c r="AG10619" s="3" t="s">
        <v>384</v>
      </c>
      <c r="AH10619" s="3">
        <v>526</v>
      </c>
      <c r="AI10619" s="3">
        <v>414</v>
      </c>
      <c r="AJ10619" s="3" t="s">
        <v>3977</v>
      </c>
      <c r="AK10619" s="3">
        <v>1</v>
      </c>
      <c r="AL10619" s="3">
        <v>0</v>
      </c>
    </row>
    <row r="10620" spans="31:38" x14ac:dyDescent="0.25">
      <c r="AE10620" s="3" t="str">
        <f t="shared" si="243"/>
        <v>RAG_530_414_1_202425</v>
      </c>
      <c r="AF10620" s="3">
        <v>202425</v>
      </c>
      <c r="AG10620" s="3" t="s">
        <v>384</v>
      </c>
      <c r="AH10620" s="3">
        <v>530</v>
      </c>
      <c r="AI10620" s="3">
        <v>414</v>
      </c>
      <c r="AJ10620" s="3" t="s">
        <v>3977</v>
      </c>
      <c r="AK10620" s="3">
        <v>1</v>
      </c>
      <c r="AL10620" s="3">
        <v>0</v>
      </c>
    </row>
    <row r="10621" spans="31:38" x14ac:dyDescent="0.25">
      <c r="AE10621" s="3" t="str">
        <f t="shared" si="243"/>
        <v>RAG_532_414_1_202425</v>
      </c>
      <c r="AF10621" s="3">
        <v>202425</v>
      </c>
      <c r="AG10621" s="3" t="s">
        <v>384</v>
      </c>
      <c r="AH10621" s="3">
        <v>532</v>
      </c>
      <c r="AI10621" s="3">
        <v>414</v>
      </c>
      <c r="AJ10621" s="3" t="s">
        <v>3977</v>
      </c>
      <c r="AK10621" s="3">
        <v>1</v>
      </c>
      <c r="AL10621" s="3">
        <v>0</v>
      </c>
    </row>
    <row r="10622" spans="31:38" x14ac:dyDescent="0.25">
      <c r="AE10622" s="3" t="str">
        <f t="shared" si="243"/>
        <v>RAG_534_414_1_202425</v>
      </c>
      <c r="AF10622" s="3">
        <v>202425</v>
      </c>
      <c r="AG10622" s="3" t="s">
        <v>384</v>
      </c>
      <c r="AH10622" s="3">
        <v>534</v>
      </c>
      <c r="AI10622" s="3">
        <v>414</v>
      </c>
      <c r="AJ10622" s="3" t="s">
        <v>3977</v>
      </c>
      <c r="AK10622" s="3">
        <v>1</v>
      </c>
      <c r="AL10622" s="3">
        <v>0</v>
      </c>
    </row>
    <row r="10623" spans="31:38" x14ac:dyDescent="0.25">
      <c r="AE10623" s="3" t="str">
        <f t="shared" si="243"/>
        <v>RAG_536_414_1_202425</v>
      </c>
      <c r="AF10623" s="3">
        <v>202425</v>
      </c>
      <c r="AG10623" s="3" t="s">
        <v>384</v>
      </c>
      <c r="AH10623" s="3">
        <v>536</v>
      </c>
      <c r="AI10623" s="3">
        <v>414</v>
      </c>
      <c r="AJ10623" s="3" t="s">
        <v>3977</v>
      </c>
      <c r="AK10623" s="3">
        <v>1</v>
      </c>
      <c r="AL10623" s="3">
        <v>0</v>
      </c>
    </row>
    <row r="10624" spans="31:38" x14ac:dyDescent="0.25">
      <c r="AE10624" s="3" t="str">
        <f t="shared" si="243"/>
        <v>RAG_538_414_1_202425</v>
      </c>
      <c r="AF10624" s="3">
        <v>202425</v>
      </c>
      <c r="AG10624" s="3" t="s">
        <v>384</v>
      </c>
      <c r="AH10624" s="3">
        <v>538</v>
      </c>
      <c r="AI10624" s="3">
        <v>414</v>
      </c>
      <c r="AJ10624" s="3" t="s">
        <v>3977</v>
      </c>
      <c r="AK10624" s="3">
        <v>1</v>
      </c>
      <c r="AL10624" s="3">
        <v>0</v>
      </c>
    </row>
    <row r="10625" spans="31:38" x14ac:dyDescent="0.25">
      <c r="AE10625" s="3" t="str">
        <f t="shared" si="243"/>
        <v>RAG_544_414_1_202425</v>
      </c>
      <c r="AF10625" s="3">
        <v>202425</v>
      </c>
      <c r="AG10625" s="3" t="s">
        <v>384</v>
      </c>
      <c r="AH10625" s="3">
        <v>544</v>
      </c>
      <c r="AI10625" s="3">
        <v>414</v>
      </c>
      <c r="AJ10625" s="3" t="s">
        <v>3977</v>
      </c>
      <c r="AK10625" s="3">
        <v>1</v>
      </c>
      <c r="AL10625" s="3">
        <v>0</v>
      </c>
    </row>
    <row r="10626" spans="31:38" x14ac:dyDescent="0.25">
      <c r="AE10626" s="3" t="str">
        <f t="shared" si="243"/>
        <v>RAG_528_414_1_202425</v>
      </c>
      <c r="AF10626" s="3">
        <v>202425</v>
      </c>
      <c r="AG10626" s="3" t="s">
        <v>384</v>
      </c>
      <c r="AH10626" s="3">
        <v>528</v>
      </c>
      <c r="AI10626" s="3">
        <v>414</v>
      </c>
      <c r="AJ10626" s="3" t="s">
        <v>3977</v>
      </c>
      <c r="AK10626" s="3">
        <v>1</v>
      </c>
      <c r="AL10626" s="3">
        <v>0</v>
      </c>
    </row>
    <row r="10627" spans="31:38" x14ac:dyDescent="0.25">
      <c r="AE10627" s="3" t="str">
        <f t="shared" si="243"/>
        <v>RAG_542_414_1_202425</v>
      </c>
      <c r="AF10627" s="3">
        <v>202425</v>
      </c>
      <c r="AG10627" s="3" t="s">
        <v>384</v>
      </c>
      <c r="AH10627" s="3">
        <v>542</v>
      </c>
      <c r="AI10627" s="3">
        <v>414</v>
      </c>
      <c r="AJ10627" s="3" t="s">
        <v>3977</v>
      </c>
      <c r="AK10627" s="3">
        <v>1</v>
      </c>
      <c r="AL10627" s="3">
        <v>-3724</v>
      </c>
    </row>
    <row r="10628" spans="31:38" x14ac:dyDescent="0.25">
      <c r="AE10628" s="3" t="str">
        <f t="shared" ref="AE10628:AE10691" si="244">AG10628&amp;"_"&amp;AH10628&amp;"_"&amp;AI10628&amp;"_"&amp;AK10628&amp;"_"&amp;AF10628</f>
        <v>RAG_566_414_1_202526</v>
      </c>
      <c r="AF10628" s="3">
        <v>202526</v>
      </c>
      <c r="AG10628" s="3" t="s">
        <v>384</v>
      </c>
      <c r="AH10628" s="3">
        <v>566</v>
      </c>
      <c r="AI10628" s="3">
        <v>414</v>
      </c>
      <c r="AJ10628" s="3" t="s">
        <v>3977</v>
      </c>
      <c r="AK10628" s="3">
        <v>1</v>
      </c>
      <c r="AL10628" s="3">
        <v>0</v>
      </c>
    </row>
    <row r="10629" spans="31:38" x14ac:dyDescent="0.25">
      <c r="AE10629" s="3" t="str">
        <f t="shared" si="244"/>
        <v>RAG_546_414_1_202526</v>
      </c>
      <c r="AF10629" s="3">
        <v>202526</v>
      </c>
      <c r="AG10629" s="3" t="s">
        <v>384</v>
      </c>
      <c r="AH10629" s="3">
        <v>546</v>
      </c>
      <c r="AI10629" s="3">
        <v>414</v>
      </c>
      <c r="AJ10629" s="3" t="s">
        <v>3977</v>
      </c>
      <c r="AK10629" s="3">
        <v>1</v>
      </c>
      <c r="AL10629" s="3">
        <v>0</v>
      </c>
    </row>
    <row r="10630" spans="31:38" x14ac:dyDescent="0.25">
      <c r="AE10630" s="3" t="str">
        <f t="shared" si="244"/>
        <v>RAG_548_414_1_202526</v>
      </c>
      <c r="AF10630" s="3">
        <v>202526</v>
      </c>
      <c r="AG10630" s="3" t="s">
        <v>384</v>
      </c>
      <c r="AH10630" s="3">
        <v>548</v>
      </c>
      <c r="AI10630" s="3">
        <v>414</v>
      </c>
      <c r="AJ10630" s="3" t="s">
        <v>3977</v>
      </c>
      <c r="AK10630" s="3">
        <v>1</v>
      </c>
      <c r="AL10630" s="3">
        <v>0</v>
      </c>
    </row>
    <row r="10631" spans="31:38" x14ac:dyDescent="0.25">
      <c r="AE10631" s="3" t="str">
        <f t="shared" si="244"/>
        <v>RAG_550_414_1_202526</v>
      </c>
      <c r="AF10631" s="3">
        <v>202526</v>
      </c>
      <c r="AG10631" s="3" t="s">
        <v>384</v>
      </c>
      <c r="AH10631" s="3">
        <v>550</v>
      </c>
      <c r="AI10631" s="3">
        <v>414</v>
      </c>
      <c r="AJ10631" s="3" t="s">
        <v>3977</v>
      </c>
      <c r="AK10631" s="3">
        <v>1</v>
      </c>
      <c r="AL10631" s="3">
        <v>0</v>
      </c>
    </row>
    <row r="10632" spans="31:38" x14ac:dyDescent="0.25">
      <c r="AE10632" s="3" t="str">
        <f t="shared" si="244"/>
        <v>RAG_552_414_1_202526</v>
      </c>
      <c r="AF10632" s="3">
        <v>202526</v>
      </c>
      <c r="AG10632" s="3" t="s">
        <v>384</v>
      </c>
      <c r="AH10632" s="3">
        <v>552</v>
      </c>
      <c r="AI10632" s="3">
        <v>414</v>
      </c>
      <c r="AJ10632" s="3" t="s">
        <v>3977</v>
      </c>
      <c r="AK10632" s="3">
        <v>1</v>
      </c>
      <c r="AL10632" s="3">
        <v>0</v>
      </c>
    </row>
    <row r="10633" spans="31:38" x14ac:dyDescent="0.25">
      <c r="AE10633" s="3" t="str">
        <f t="shared" si="244"/>
        <v>RAG_562_414_1_202526</v>
      </c>
      <c r="AF10633" s="3">
        <v>202526</v>
      </c>
      <c r="AG10633" s="3" t="s">
        <v>384</v>
      </c>
      <c r="AH10633" s="3">
        <v>562</v>
      </c>
      <c r="AI10633" s="3">
        <v>414</v>
      </c>
      <c r="AJ10633" s="3" t="s">
        <v>3977</v>
      </c>
      <c r="AK10633" s="3">
        <v>1</v>
      </c>
      <c r="AL10633" s="3">
        <v>0</v>
      </c>
    </row>
    <row r="10634" spans="31:38" x14ac:dyDescent="0.25">
      <c r="AE10634" s="3" t="str">
        <f t="shared" si="244"/>
        <v>RAG_564_414_1_202526</v>
      </c>
      <c r="AF10634" s="3">
        <v>202526</v>
      </c>
      <c r="AG10634" s="3" t="s">
        <v>384</v>
      </c>
      <c r="AH10634" s="3">
        <v>564</v>
      </c>
      <c r="AI10634" s="3">
        <v>414</v>
      </c>
      <c r="AJ10634" s="3" t="s">
        <v>3977</v>
      </c>
      <c r="AK10634" s="3">
        <v>1</v>
      </c>
      <c r="AL10634" s="3">
        <v>0</v>
      </c>
    </row>
    <row r="10635" spans="31:38" x14ac:dyDescent="0.25">
      <c r="AE10635" s="3" t="str">
        <f t="shared" si="244"/>
        <v>RAG_568_414_1_202526</v>
      </c>
      <c r="AF10635" s="3">
        <v>202526</v>
      </c>
      <c r="AG10635" s="3" t="s">
        <v>384</v>
      </c>
      <c r="AH10635" s="3">
        <v>568</v>
      </c>
      <c r="AI10635" s="3">
        <v>414</v>
      </c>
      <c r="AJ10635" s="3" t="s">
        <v>3977</v>
      </c>
      <c r="AK10635" s="3">
        <v>1</v>
      </c>
      <c r="AL10635" s="3">
        <v>0</v>
      </c>
    </row>
    <row r="10636" spans="31:38" x14ac:dyDescent="0.25">
      <c r="AE10636" s="3" t="str">
        <f t="shared" si="244"/>
        <v>RAG_572_414_1_202526</v>
      </c>
      <c r="AF10636" s="3">
        <v>202526</v>
      </c>
      <c r="AG10636" s="3" t="s">
        <v>384</v>
      </c>
      <c r="AH10636" s="3">
        <v>572</v>
      </c>
      <c r="AI10636" s="3">
        <v>414</v>
      </c>
      <c r="AJ10636" s="3" t="s">
        <v>3977</v>
      </c>
      <c r="AK10636" s="3">
        <v>1</v>
      </c>
      <c r="AL10636" s="3">
        <v>0</v>
      </c>
    </row>
    <row r="10637" spans="31:38" x14ac:dyDescent="0.25">
      <c r="AE10637" s="3" t="str">
        <f t="shared" si="244"/>
        <v>RAG_574_414_1_202526</v>
      </c>
      <c r="AF10637" s="3">
        <v>202526</v>
      </c>
      <c r="AG10637" s="3" t="s">
        <v>384</v>
      </c>
      <c r="AH10637" s="3">
        <v>574</v>
      </c>
      <c r="AI10637" s="3">
        <v>414</v>
      </c>
      <c r="AJ10637" s="3" t="s">
        <v>3977</v>
      </c>
      <c r="AK10637" s="3">
        <v>1</v>
      </c>
      <c r="AL10637" s="3">
        <v>0</v>
      </c>
    </row>
    <row r="10638" spans="31:38" x14ac:dyDescent="0.25">
      <c r="AE10638" s="3" t="str">
        <f t="shared" si="244"/>
        <v>RAG_576_414_1_202526</v>
      </c>
      <c r="AF10638" s="3">
        <v>202526</v>
      </c>
      <c r="AG10638" s="3" t="s">
        <v>384</v>
      </c>
      <c r="AH10638" s="3">
        <v>576</v>
      </c>
      <c r="AI10638" s="3">
        <v>414</v>
      </c>
      <c r="AJ10638" s="3" t="s">
        <v>3977</v>
      </c>
      <c r="AK10638" s="3">
        <v>1</v>
      </c>
      <c r="AL10638" s="3">
        <v>0</v>
      </c>
    </row>
    <row r="10639" spans="31:38" x14ac:dyDescent="0.25">
      <c r="AE10639" s="3" t="str">
        <f t="shared" si="244"/>
        <v>RAG_582_414_1_202526</v>
      </c>
      <c r="AF10639" s="3">
        <v>202526</v>
      </c>
      <c r="AG10639" s="3" t="s">
        <v>384</v>
      </c>
      <c r="AH10639" s="3">
        <v>582</v>
      </c>
      <c r="AI10639" s="3">
        <v>414</v>
      </c>
      <c r="AJ10639" s="3" t="s">
        <v>3977</v>
      </c>
      <c r="AK10639" s="3">
        <v>1</v>
      </c>
      <c r="AL10639" s="3">
        <v>0</v>
      </c>
    </row>
    <row r="10640" spans="31:38" x14ac:dyDescent="0.25">
      <c r="AE10640" s="3" t="str">
        <f t="shared" si="244"/>
        <v>RAG_545_414_1_202526</v>
      </c>
      <c r="AF10640" s="3">
        <v>202526</v>
      </c>
      <c r="AG10640" s="3" t="s">
        <v>384</v>
      </c>
      <c r="AH10640" s="3">
        <v>545</v>
      </c>
      <c r="AI10640" s="3">
        <v>414</v>
      </c>
      <c r="AJ10640" s="3" t="s">
        <v>3977</v>
      </c>
      <c r="AK10640" s="3">
        <v>1</v>
      </c>
      <c r="AL10640" s="3">
        <v>0</v>
      </c>
    </row>
    <row r="10641" spans="31:38" x14ac:dyDescent="0.25">
      <c r="AE10641" s="3" t="str">
        <f t="shared" si="244"/>
        <v>RAG_586_414_1_202526</v>
      </c>
      <c r="AF10641" s="3">
        <v>202526</v>
      </c>
      <c r="AG10641" s="3" t="s">
        <v>384</v>
      </c>
      <c r="AH10641" s="3">
        <v>586</v>
      </c>
      <c r="AI10641" s="3">
        <v>414</v>
      </c>
      <c r="AJ10641" s="3" t="s">
        <v>3977</v>
      </c>
      <c r="AK10641" s="3">
        <v>1</v>
      </c>
      <c r="AL10641" s="3">
        <v>0</v>
      </c>
    </row>
    <row r="10642" spans="31:38" x14ac:dyDescent="0.25">
      <c r="AE10642" s="3" t="str">
        <f t="shared" si="244"/>
        <v>RAG_540_414_1_202526</v>
      </c>
      <c r="AF10642" s="3">
        <v>202526</v>
      </c>
      <c r="AG10642" s="3" t="s">
        <v>384</v>
      </c>
      <c r="AH10642" s="3">
        <v>540</v>
      </c>
      <c r="AI10642" s="3">
        <v>414</v>
      </c>
      <c r="AJ10642" s="3" t="s">
        <v>3977</v>
      </c>
      <c r="AK10642" s="3">
        <v>1</v>
      </c>
      <c r="AL10642" s="3">
        <v>0</v>
      </c>
    </row>
    <row r="10643" spans="31:38" x14ac:dyDescent="0.25">
      <c r="AE10643" s="3" t="str">
        <f t="shared" si="244"/>
        <v>RAG_584_414_1_202526</v>
      </c>
      <c r="AF10643" s="3">
        <v>202526</v>
      </c>
      <c r="AG10643" s="3" t="s">
        <v>384</v>
      </c>
      <c r="AH10643" s="3">
        <v>584</v>
      </c>
      <c r="AI10643" s="3">
        <v>414</v>
      </c>
      <c r="AJ10643" s="3" t="s">
        <v>3977</v>
      </c>
      <c r="AK10643" s="3">
        <v>1</v>
      </c>
      <c r="AL10643" s="3">
        <v>0</v>
      </c>
    </row>
    <row r="10644" spans="31:38" x14ac:dyDescent="0.25">
      <c r="AE10644" s="3" t="str">
        <f t="shared" si="244"/>
        <v>RAG_522_414_1_202526</v>
      </c>
      <c r="AF10644" s="3">
        <v>202526</v>
      </c>
      <c r="AG10644" s="3" t="s">
        <v>384</v>
      </c>
      <c r="AH10644" s="3">
        <v>522</v>
      </c>
      <c r="AI10644" s="3">
        <v>414</v>
      </c>
      <c r="AJ10644" s="3" t="s">
        <v>3977</v>
      </c>
      <c r="AK10644" s="3">
        <v>1</v>
      </c>
      <c r="AL10644" s="3">
        <v>0</v>
      </c>
    </row>
    <row r="10645" spans="31:38" x14ac:dyDescent="0.25">
      <c r="AE10645" s="3" t="str">
        <f t="shared" si="244"/>
        <v>RAG_544_414_1_202526</v>
      </c>
      <c r="AF10645" s="3">
        <v>202526</v>
      </c>
      <c r="AG10645" s="3" t="s">
        <v>384</v>
      </c>
      <c r="AH10645" s="3">
        <v>544</v>
      </c>
      <c r="AI10645" s="3">
        <v>414</v>
      </c>
      <c r="AJ10645" s="3" t="s">
        <v>3977</v>
      </c>
      <c r="AK10645" s="3">
        <v>1</v>
      </c>
      <c r="AL10645" s="3">
        <v>0</v>
      </c>
    </row>
    <row r="10646" spans="31:38" x14ac:dyDescent="0.25">
      <c r="AE10646" s="3" t="str">
        <f t="shared" si="244"/>
        <v>RAG_512_414_1_202526</v>
      </c>
      <c r="AF10646" s="3">
        <v>202526</v>
      </c>
      <c r="AG10646" s="3" t="s">
        <v>384</v>
      </c>
      <c r="AH10646" s="3">
        <v>512</v>
      </c>
      <c r="AI10646" s="3">
        <v>414</v>
      </c>
      <c r="AJ10646" s="3" t="s">
        <v>3977</v>
      </c>
      <c r="AK10646" s="3">
        <v>1</v>
      </c>
      <c r="AL10646" s="3">
        <v>-425</v>
      </c>
    </row>
    <row r="10647" spans="31:38" x14ac:dyDescent="0.25">
      <c r="AE10647" s="3" t="str">
        <f t="shared" si="244"/>
        <v>RAG_516_414_1_202526</v>
      </c>
      <c r="AF10647" s="3">
        <v>202526</v>
      </c>
      <c r="AG10647" s="3" t="s">
        <v>384</v>
      </c>
      <c r="AH10647" s="3">
        <v>516</v>
      </c>
      <c r="AI10647" s="3">
        <v>414</v>
      </c>
      <c r="AJ10647" s="3" t="s">
        <v>3977</v>
      </c>
      <c r="AK10647" s="3">
        <v>1</v>
      </c>
      <c r="AL10647" s="3">
        <v>0</v>
      </c>
    </row>
    <row r="10648" spans="31:38" x14ac:dyDescent="0.25">
      <c r="AE10648" s="3" t="str">
        <f t="shared" si="244"/>
        <v>RAG_520_414_1_202526</v>
      </c>
      <c r="AF10648" s="3">
        <v>202526</v>
      </c>
      <c r="AG10648" s="3" t="s">
        <v>384</v>
      </c>
      <c r="AH10648" s="3">
        <v>520</v>
      </c>
      <c r="AI10648" s="3">
        <v>414</v>
      </c>
      <c r="AJ10648" s="3" t="s">
        <v>3977</v>
      </c>
      <c r="AK10648" s="3">
        <v>1</v>
      </c>
      <c r="AL10648" s="3">
        <v>0</v>
      </c>
    </row>
    <row r="10649" spans="31:38" x14ac:dyDescent="0.25">
      <c r="AE10649" s="3" t="str">
        <f t="shared" si="244"/>
        <v>RAG_514_414_1_202526</v>
      </c>
      <c r="AF10649" s="3">
        <v>202526</v>
      </c>
      <c r="AG10649" s="3" t="s">
        <v>384</v>
      </c>
      <c r="AH10649" s="3">
        <v>514</v>
      </c>
      <c r="AI10649" s="3">
        <v>414</v>
      </c>
      <c r="AJ10649" s="3" t="s">
        <v>3977</v>
      </c>
      <c r="AK10649" s="3">
        <v>1</v>
      </c>
      <c r="AL10649" s="3">
        <v>0</v>
      </c>
    </row>
    <row r="10650" spans="31:38" x14ac:dyDescent="0.25">
      <c r="AE10650" s="3" t="str">
        <f t="shared" si="244"/>
        <v>RAG_524_414_1_202526</v>
      </c>
      <c r="AF10650" s="3">
        <v>202526</v>
      </c>
      <c r="AG10650" s="3" t="s">
        <v>384</v>
      </c>
      <c r="AH10650" s="3">
        <v>524</v>
      </c>
      <c r="AI10650" s="3">
        <v>414</v>
      </c>
      <c r="AJ10650" s="3" t="s">
        <v>3977</v>
      </c>
      <c r="AK10650" s="3">
        <v>1</v>
      </c>
      <c r="AL10650" s="3">
        <v>0</v>
      </c>
    </row>
    <row r="10651" spans="31:38" x14ac:dyDescent="0.25">
      <c r="AE10651" s="3" t="str">
        <f t="shared" si="244"/>
        <v>RAG_526_414_1_202526</v>
      </c>
      <c r="AF10651" s="3">
        <v>202526</v>
      </c>
      <c r="AG10651" s="3" t="s">
        <v>384</v>
      </c>
      <c r="AH10651" s="3">
        <v>526</v>
      </c>
      <c r="AI10651" s="3">
        <v>414</v>
      </c>
      <c r="AJ10651" s="3" t="s">
        <v>3977</v>
      </c>
      <c r="AK10651" s="3">
        <v>1</v>
      </c>
      <c r="AL10651" s="3">
        <v>0</v>
      </c>
    </row>
    <row r="10652" spans="31:38" x14ac:dyDescent="0.25">
      <c r="AE10652" s="3" t="str">
        <f t="shared" si="244"/>
        <v>RAG_528_414_1_202526</v>
      </c>
      <c r="AF10652" s="3">
        <v>202526</v>
      </c>
      <c r="AG10652" s="3" t="s">
        <v>384</v>
      </c>
      <c r="AH10652" s="3">
        <v>528</v>
      </c>
      <c r="AI10652" s="3">
        <v>414</v>
      </c>
      <c r="AJ10652" s="3" t="s">
        <v>3977</v>
      </c>
      <c r="AK10652" s="3">
        <v>1</v>
      </c>
      <c r="AL10652" s="3">
        <v>0</v>
      </c>
    </row>
    <row r="10653" spans="31:38" x14ac:dyDescent="0.25">
      <c r="AE10653" s="3" t="str">
        <f t="shared" si="244"/>
        <v>RAG_530_414_1_202526</v>
      </c>
      <c r="AF10653" s="3">
        <v>202526</v>
      </c>
      <c r="AG10653" s="3" t="s">
        <v>384</v>
      </c>
      <c r="AH10653" s="3">
        <v>530</v>
      </c>
      <c r="AI10653" s="3">
        <v>414</v>
      </c>
      <c r="AJ10653" s="3" t="s">
        <v>3977</v>
      </c>
      <c r="AK10653" s="3">
        <v>1</v>
      </c>
      <c r="AL10653" s="3">
        <v>0</v>
      </c>
    </row>
    <row r="10654" spans="31:38" x14ac:dyDescent="0.25">
      <c r="AE10654" s="3" t="str">
        <f t="shared" si="244"/>
        <v>RAG_532_414_1_202526</v>
      </c>
      <c r="AF10654" s="3">
        <v>202526</v>
      </c>
      <c r="AG10654" s="3" t="s">
        <v>384</v>
      </c>
      <c r="AH10654" s="3">
        <v>532</v>
      </c>
      <c r="AI10654" s="3">
        <v>414</v>
      </c>
      <c r="AJ10654" s="3" t="s">
        <v>3977</v>
      </c>
      <c r="AK10654" s="3">
        <v>1</v>
      </c>
      <c r="AL10654" s="3">
        <v>0</v>
      </c>
    </row>
    <row r="10655" spans="31:38" x14ac:dyDescent="0.25">
      <c r="AE10655" s="3" t="str">
        <f t="shared" si="244"/>
        <v>RAG_534_414_1_202526</v>
      </c>
      <c r="AF10655" s="3">
        <v>202526</v>
      </c>
      <c r="AG10655" s="3" t="s">
        <v>384</v>
      </c>
      <c r="AH10655" s="3">
        <v>534</v>
      </c>
      <c r="AI10655" s="3">
        <v>414</v>
      </c>
      <c r="AJ10655" s="3" t="s">
        <v>3977</v>
      </c>
      <c r="AK10655" s="3">
        <v>1</v>
      </c>
      <c r="AL10655" s="3">
        <v>0</v>
      </c>
    </row>
    <row r="10656" spans="31:38" x14ac:dyDescent="0.25">
      <c r="AE10656" s="3" t="str">
        <f t="shared" si="244"/>
        <v>RAG_536_414_1_202526</v>
      </c>
      <c r="AF10656" s="3">
        <v>202526</v>
      </c>
      <c r="AG10656" s="3" t="s">
        <v>384</v>
      </c>
      <c r="AH10656" s="3">
        <v>536</v>
      </c>
      <c r="AI10656" s="3">
        <v>414</v>
      </c>
      <c r="AJ10656" s="3" t="s">
        <v>3977</v>
      </c>
      <c r="AK10656" s="3">
        <v>1</v>
      </c>
      <c r="AL10656" s="3">
        <v>0</v>
      </c>
    </row>
    <row r="10657" spans="31:38" x14ac:dyDescent="0.25">
      <c r="AE10657" s="3" t="str">
        <f t="shared" si="244"/>
        <v>RAG_538_414_1_202526</v>
      </c>
      <c r="AF10657" s="3">
        <v>202526</v>
      </c>
      <c r="AG10657" s="3" t="s">
        <v>384</v>
      </c>
      <c r="AH10657" s="3">
        <v>538</v>
      </c>
      <c r="AI10657" s="3">
        <v>414</v>
      </c>
      <c r="AJ10657" s="3" t="s">
        <v>3977</v>
      </c>
      <c r="AK10657" s="3">
        <v>1</v>
      </c>
      <c r="AL10657" s="3">
        <v>0</v>
      </c>
    </row>
    <row r="10658" spans="31:38" x14ac:dyDescent="0.25">
      <c r="AE10658" s="3" t="str">
        <f t="shared" si="244"/>
        <v>RAG_542_414_1_202526</v>
      </c>
      <c r="AF10658" s="3">
        <v>202526</v>
      </c>
      <c r="AG10658" s="3" t="s">
        <v>384</v>
      </c>
      <c r="AH10658" s="3">
        <v>542</v>
      </c>
      <c r="AI10658" s="3">
        <v>414</v>
      </c>
      <c r="AJ10658" s="3" t="s">
        <v>3977</v>
      </c>
      <c r="AK10658" s="3">
        <v>1</v>
      </c>
      <c r="AL10658" s="3">
        <v>0</v>
      </c>
    </row>
    <row r="10659" spans="31:38" x14ac:dyDescent="0.25">
      <c r="AE10659" s="3" t="str">
        <f t="shared" si="244"/>
        <v>RAG_518_414_1_202526</v>
      </c>
      <c r="AF10659" s="3">
        <v>202526</v>
      </c>
      <c r="AG10659" s="3" t="s">
        <v>384</v>
      </c>
      <c r="AH10659" s="3">
        <v>518</v>
      </c>
      <c r="AI10659" s="3">
        <v>414</v>
      </c>
      <c r="AJ10659" s="3" t="s">
        <v>3977</v>
      </c>
      <c r="AK10659" s="3">
        <v>1</v>
      </c>
      <c r="AL10659" s="3">
        <v>0</v>
      </c>
    </row>
    <row r="10660" spans="31:38" x14ac:dyDescent="0.25">
      <c r="AE10660" s="3" t="str">
        <f t="shared" si="244"/>
        <v>RAG_582_498_1_202425</v>
      </c>
      <c r="AF10660" s="3">
        <v>202425</v>
      </c>
      <c r="AG10660" s="3" t="s">
        <v>384</v>
      </c>
      <c r="AH10660" s="3">
        <v>582</v>
      </c>
      <c r="AI10660" s="3">
        <v>498</v>
      </c>
      <c r="AJ10660" s="3" t="s">
        <v>500</v>
      </c>
      <c r="AK10660" s="3">
        <v>1</v>
      </c>
      <c r="AL10660" s="3">
        <v>0</v>
      </c>
    </row>
    <row r="10661" spans="31:38" x14ac:dyDescent="0.25">
      <c r="AE10661" s="3" t="str">
        <f t="shared" si="244"/>
        <v>RAG_546_498_1_202425</v>
      </c>
      <c r="AF10661" s="3">
        <v>202425</v>
      </c>
      <c r="AG10661" s="3" t="s">
        <v>384</v>
      </c>
      <c r="AH10661" s="3">
        <v>546</v>
      </c>
      <c r="AI10661" s="3">
        <v>498</v>
      </c>
      <c r="AJ10661" s="3" t="s">
        <v>500</v>
      </c>
      <c r="AK10661" s="3">
        <v>1</v>
      </c>
      <c r="AL10661" s="3">
        <v>-671</v>
      </c>
    </row>
    <row r="10662" spans="31:38" x14ac:dyDescent="0.25">
      <c r="AE10662" s="3" t="str">
        <f t="shared" si="244"/>
        <v>RAG_548_498_1_202425</v>
      </c>
      <c r="AF10662" s="3">
        <v>202425</v>
      </c>
      <c r="AG10662" s="3" t="s">
        <v>384</v>
      </c>
      <c r="AH10662" s="3">
        <v>548</v>
      </c>
      <c r="AI10662" s="3">
        <v>498</v>
      </c>
      <c r="AJ10662" s="3" t="s">
        <v>500</v>
      </c>
      <c r="AK10662" s="3">
        <v>1</v>
      </c>
      <c r="AL10662" s="3">
        <v>-783.08799999999997</v>
      </c>
    </row>
    <row r="10663" spans="31:38" x14ac:dyDescent="0.25">
      <c r="AE10663" s="3" t="str">
        <f t="shared" si="244"/>
        <v>RAG_550_498_1_202425</v>
      </c>
      <c r="AF10663" s="3">
        <v>202425</v>
      </c>
      <c r="AG10663" s="3" t="s">
        <v>384</v>
      </c>
      <c r="AH10663" s="3">
        <v>550</v>
      </c>
      <c r="AI10663" s="3">
        <v>498</v>
      </c>
      <c r="AJ10663" s="3" t="s">
        <v>500</v>
      </c>
      <c r="AK10663" s="3">
        <v>1</v>
      </c>
      <c r="AL10663" s="3">
        <v>-2331.806</v>
      </c>
    </row>
    <row r="10664" spans="31:38" x14ac:dyDescent="0.25">
      <c r="AE10664" s="3" t="str">
        <f t="shared" si="244"/>
        <v>RAG_552_498_1_202425</v>
      </c>
      <c r="AF10664" s="3">
        <v>202425</v>
      </c>
      <c r="AG10664" s="3" t="s">
        <v>384</v>
      </c>
      <c r="AH10664" s="3">
        <v>552</v>
      </c>
      <c r="AI10664" s="3">
        <v>498</v>
      </c>
      <c r="AJ10664" s="3" t="s">
        <v>500</v>
      </c>
      <c r="AK10664" s="3">
        <v>1</v>
      </c>
      <c r="AL10664" s="3">
        <v>-6372.8799999999992</v>
      </c>
    </row>
    <row r="10665" spans="31:38" x14ac:dyDescent="0.25">
      <c r="AE10665" s="3" t="str">
        <f t="shared" si="244"/>
        <v>RAG_562_498_1_202425</v>
      </c>
      <c r="AF10665" s="3">
        <v>202425</v>
      </c>
      <c r="AG10665" s="3" t="s">
        <v>384</v>
      </c>
      <c r="AH10665" s="3">
        <v>562</v>
      </c>
      <c r="AI10665" s="3">
        <v>498</v>
      </c>
      <c r="AJ10665" s="3" t="s">
        <v>500</v>
      </c>
      <c r="AK10665" s="3">
        <v>1</v>
      </c>
      <c r="AL10665" s="3">
        <v>0</v>
      </c>
    </row>
    <row r="10666" spans="31:38" x14ac:dyDescent="0.25">
      <c r="AE10666" s="3" t="str">
        <f t="shared" si="244"/>
        <v>RAG_564_498_1_202425</v>
      </c>
      <c r="AF10666" s="3">
        <v>202425</v>
      </c>
      <c r="AG10666" s="3" t="s">
        <v>384</v>
      </c>
      <c r="AH10666" s="3">
        <v>564</v>
      </c>
      <c r="AI10666" s="3">
        <v>498</v>
      </c>
      <c r="AJ10666" s="3" t="s">
        <v>500</v>
      </c>
      <c r="AK10666" s="3">
        <v>1</v>
      </c>
      <c r="AL10666" s="3">
        <v>0</v>
      </c>
    </row>
    <row r="10667" spans="31:38" x14ac:dyDescent="0.25">
      <c r="AE10667" s="3" t="str">
        <f t="shared" si="244"/>
        <v>RAG_566_498_1_202425</v>
      </c>
      <c r="AF10667" s="3">
        <v>202425</v>
      </c>
      <c r="AG10667" s="3" t="s">
        <v>384</v>
      </c>
      <c r="AH10667" s="3">
        <v>566</v>
      </c>
      <c r="AI10667" s="3">
        <v>498</v>
      </c>
      <c r="AJ10667" s="3" t="s">
        <v>500</v>
      </c>
      <c r="AK10667" s="3">
        <v>1</v>
      </c>
      <c r="AL10667" s="3">
        <v>0</v>
      </c>
    </row>
    <row r="10668" spans="31:38" x14ac:dyDescent="0.25">
      <c r="AE10668" s="3" t="str">
        <f t="shared" si="244"/>
        <v>RAG_568_498_1_202425</v>
      </c>
      <c r="AF10668" s="3">
        <v>202425</v>
      </c>
      <c r="AG10668" s="3" t="s">
        <v>384</v>
      </c>
      <c r="AH10668" s="3">
        <v>568</v>
      </c>
      <c r="AI10668" s="3">
        <v>498</v>
      </c>
      <c r="AJ10668" s="3" t="s">
        <v>500</v>
      </c>
      <c r="AK10668" s="3">
        <v>1</v>
      </c>
      <c r="AL10668" s="3">
        <v>0</v>
      </c>
    </row>
    <row r="10669" spans="31:38" x14ac:dyDescent="0.25">
      <c r="AE10669" s="3" t="str">
        <f t="shared" si="244"/>
        <v>RAG_572_498_1_202425</v>
      </c>
      <c r="AF10669" s="3">
        <v>202425</v>
      </c>
      <c r="AG10669" s="3" t="s">
        <v>384</v>
      </c>
      <c r="AH10669" s="3">
        <v>572</v>
      </c>
      <c r="AI10669" s="3">
        <v>498</v>
      </c>
      <c r="AJ10669" s="3" t="s">
        <v>500</v>
      </c>
      <c r="AK10669" s="3">
        <v>1</v>
      </c>
      <c r="AL10669" s="3">
        <v>0</v>
      </c>
    </row>
    <row r="10670" spans="31:38" x14ac:dyDescent="0.25">
      <c r="AE10670" s="3" t="str">
        <f t="shared" si="244"/>
        <v>RAG_576_498_1_202425</v>
      </c>
      <c r="AF10670" s="3">
        <v>202425</v>
      </c>
      <c r="AG10670" s="3" t="s">
        <v>384</v>
      </c>
      <c r="AH10670" s="3">
        <v>576</v>
      </c>
      <c r="AI10670" s="3">
        <v>498</v>
      </c>
      <c r="AJ10670" s="3" t="s">
        <v>500</v>
      </c>
      <c r="AK10670" s="3">
        <v>1</v>
      </c>
      <c r="AL10670" s="3">
        <v>0</v>
      </c>
    </row>
    <row r="10671" spans="31:38" x14ac:dyDescent="0.25">
      <c r="AE10671" s="3" t="str">
        <f t="shared" si="244"/>
        <v>RAG_584_498_1_202425</v>
      </c>
      <c r="AF10671" s="3">
        <v>202425</v>
      </c>
      <c r="AG10671" s="3" t="s">
        <v>384</v>
      </c>
      <c r="AH10671" s="3">
        <v>584</v>
      </c>
      <c r="AI10671" s="3">
        <v>498</v>
      </c>
      <c r="AJ10671" s="3" t="s">
        <v>500</v>
      </c>
      <c r="AK10671" s="3">
        <v>1</v>
      </c>
      <c r="AL10671" s="3">
        <v>0</v>
      </c>
    </row>
    <row r="10672" spans="31:38" x14ac:dyDescent="0.25">
      <c r="AE10672" s="3" t="str">
        <f t="shared" si="244"/>
        <v>RAG_544_498_1_202425</v>
      </c>
      <c r="AF10672" s="3">
        <v>202425</v>
      </c>
      <c r="AG10672" s="3" t="s">
        <v>384</v>
      </c>
      <c r="AH10672" s="3">
        <v>544</v>
      </c>
      <c r="AI10672" s="3">
        <v>498</v>
      </c>
      <c r="AJ10672" s="3" t="s">
        <v>500</v>
      </c>
      <c r="AK10672" s="3">
        <v>1</v>
      </c>
      <c r="AL10672" s="3">
        <v>-721.80899999999997</v>
      </c>
    </row>
    <row r="10673" spans="31:38" x14ac:dyDescent="0.25">
      <c r="AE10673" s="3" t="str">
        <f t="shared" si="244"/>
        <v>RAG_542_498_1_202425</v>
      </c>
      <c r="AF10673" s="3">
        <v>202425</v>
      </c>
      <c r="AG10673" s="3" t="s">
        <v>384</v>
      </c>
      <c r="AH10673" s="3">
        <v>542</v>
      </c>
      <c r="AI10673" s="3">
        <v>498</v>
      </c>
      <c r="AJ10673" s="3" t="s">
        <v>500</v>
      </c>
      <c r="AK10673" s="3">
        <v>1</v>
      </c>
      <c r="AL10673" s="3">
        <v>-679.05799999999988</v>
      </c>
    </row>
    <row r="10674" spans="31:38" x14ac:dyDescent="0.25">
      <c r="AE10674" s="3" t="str">
        <f t="shared" si="244"/>
        <v>RAG_574_498_1_202425</v>
      </c>
      <c r="AF10674" s="3">
        <v>202425</v>
      </c>
      <c r="AG10674" s="3" t="s">
        <v>384</v>
      </c>
      <c r="AH10674" s="3">
        <v>574</v>
      </c>
      <c r="AI10674" s="3">
        <v>498</v>
      </c>
      <c r="AJ10674" s="3" t="s">
        <v>500</v>
      </c>
      <c r="AK10674" s="3">
        <v>1</v>
      </c>
      <c r="AL10674" s="3">
        <v>0</v>
      </c>
    </row>
    <row r="10675" spans="31:38" x14ac:dyDescent="0.25">
      <c r="AE10675" s="3" t="str">
        <f t="shared" si="244"/>
        <v>RAG_514_498_1_202425</v>
      </c>
      <c r="AF10675" s="3">
        <v>202425</v>
      </c>
      <c r="AG10675" s="3" t="s">
        <v>384</v>
      </c>
      <c r="AH10675" s="3">
        <v>514</v>
      </c>
      <c r="AI10675" s="3">
        <v>498</v>
      </c>
      <c r="AJ10675" s="3" t="s">
        <v>500</v>
      </c>
      <c r="AK10675" s="3">
        <v>1</v>
      </c>
      <c r="AL10675" s="3">
        <v>-941.06000000000006</v>
      </c>
    </row>
    <row r="10676" spans="31:38" x14ac:dyDescent="0.25">
      <c r="AE10676" s="3" t="str">
        <f t="shared" si="244"/>
        <v>RAG_545_498_1_202425</v>
      </c>
      <c r="AF10676" s="3">
        <v>202425</v>
      </c>
      <c r="AG10676" s="3" t="s">
        <v>384</v>
      </c>
      <c r="AH10676" s="3">
        <v>545</v>
      </c>
      <c r="AI10676" s="3">
        <v>498</v>
      </c>
      <c r="AJ10676" s="3" t="s">
        <v>500</v>
      </c>
      <c r="AK10676" s="3">
        <v>1</v>
      </c>
      <c r="AL10676" s="3">
        <v>0</v>
      </c>
    </row>
    <row r="10677" spans="31:38" x14ac:dyDescent="0.25">
      <c r="AE10677" s="3" t="str">
        <f t="shared" si="244"/>
        <v>RAG_512_498_1_202425</v>
      </c>
      <c r="AF10677" s="3">
        <v>202425</v>
      </c>
      <c r="AG10677" s="3" t="s">
        <v>384</v>
      </c>
      <c r="AH10677" s="3">
        <v>512</v>
      </c>
      <c r="AI10677" s="3">
        <v>498</v>
      </c>
      <c r="AJ10677" s="3" t="s">
        <v>500</v>
      </c>
      <c r="AK10677" s="3">
        <v>1</v>
      </c>
      <c r="AL10677" s="3">
        <v>-425</v>
      </c>
    </row>
    <row r="10678" spans="31:38" x14ac:dyDescent="0.25">
      <c r="AE10678" s="3" t="str">
        <f t="shared" si="244"/>
        <v>RAG_586_498_1_202425</v>
      </c>
      <c r="AF10678" s="3">
        <v>202425</v>
      </c>
      <c r="AG10678" s="3" t="s">
        <v>384</v>
      </c>
      <c r="AH10678" s="3">
        <v>586</v>
      </c>
      <c r="AI10678" s="3">
        <v>498</v>
      </c>
      <c r="AJ10678" s="3" t="s">
        <v>500</v>
      </c>
      <c r="AK10678" s="3">
        <v>1</v>
      </c>
      <c r="AL10678" s="3">
        <v>0</v>
      </c>
    </row>
    <row r="10679" spans="31:38" x14ac:dyDescent="0.25">
      <c r="AE10679" s="3" t="str">
        <f t="shared" si="244"/>
        <v>RAG_516_498_1_202425</v>
      </c>
      <c r="AF10679" s="3">
        <v>202425</v>
      </c>
      <c r="AG10679" s="3" t="s">
        <v>384</v>
      </c>
      <c r="AH10679" s="3">
        <v>516</v>
      </c>
      <c r="AI10679" s="3">
        <v>498</v>
      </c>
      <c r="AJ10679" s="3" t="s">
        <v>500</v>
      </c>
      <c r="AK10679" s="3">
        <v>1</v>
      </c>
      <c r="AL10679" s="3">
        <v>0</v>
      </c>
    </row>
    <row r="10680" spans="31:38" x14ac:dyDescent="0.25">
      <c r="AE10680" s="3" t="str">
        <f t="shared" si="244"/>
        <v>RAG_518_498_1_202425</v>
      </c>
      <c r="AF10680" s="3">
        <v>202425</v>
      </c>
      <c r="AG10680" s="3" t="s">
        <v>384</v>
      </c>
      <c r="AH10680" s="3">
        <v>518</v>
      </c>
      <c r="AI10680" s="3">
        <v>498</v>
      </c>
      <c r="AJ10680" s="3" t="s">
        <v>500</v>
      </c>
      <c r="AK10680" s="3">
        <v>1</v>
      </c>
      <c r="AL10680" s="3">
        <v>-1770.7039999999997</v>
      </c>
    </row>
    <row r="10681" spans="31:38" x14ac:dyDescent="0.25">
      <c r="AE10681" s="3" t="str">
        <f t="shared" si="244"/>
        <v>RAG_520_498_1_202425</v>
      </c>
      <c r="AF10681" s="3">
        <v>202425</v>
      </c>
      <c r="AG10681" s="3" t="s">
        <v>384</v>
      </c>
      <c r="AH10681" s="3">
        <v>520</v>
      </c>
      <c r="AI10681" s="3">
        <v>498</v>
      </c>
      <c r="AJ10681" s="3" t="s">
        <v>500</v>
      </c>
      <c r="AK10681" s="3">
        <v>1</v>
      </c>
      <c r="AL10681" s="3">
        <v>0</v>
      </c>
    </row>
    <row r="10682" spans="31:38" x14ac:dyDescent="0.25">
      <c r="AE10682" s="3" t="str">
        <f t="shared" si="244"/>
        <v>RAG_522_498_1_202425</v>
      </c>
      <c r="AF10682" s="3">
        <v>202425</v>
      </c>
      <c r="AG10682" s="3" t="s">
        <v>384</v>
      </c>
      <c r="AH10682" s="3">
        <v>522</v>
      </c>
      <c r="AI10682" s="3">
        <v>498</v>
      </c>
      <c r="AJ10682" s="3" t="s">
        <v>500</v>
      </c>
      <c r="AK10682" s="3">
        <v>1</v>
      </c>
      <c r="AL10682" s="3">
        <v>-1067.318</v>
      </c>
    </row>
    <row r="10683" spans="31:38" x14ac:dyDescent="0.25">
      <c r="AE10683" s="3" t="str">
        <f t="shared" si="244"/>
        <v>RAG_524_498_1_202425</v>
      </c>
      <c r="AF10683" s="3">
        <v>202425</v>
      </c>
      <c r="AG10683" s="3" t="s">
        <v>384</v>
      </c>
      <c r="AH10683" s="3">
        <v>524</v>
      </c>
      <c r="AI10683" s="3">
        <v>498</v>
      </c>
      <c r="AJ10683" s="3" t="s">
        <v>500</v>
      </c>
      <c r="AK10683" s="3">
        <v>1</v>
      </c>
      <c r="AL10683" s="3">
        <v>-542.95000000000005</v>
      </c>
    </row>
    <row r="10684" spans="31:38" x14ac:dyDescent="0.25">
      <c r="AE10684" s="3" t="str">
        <f t="shared" si="244"/>
        <v>RAG_540_498_1_202425</v>
      </c>
      <c r="AF10684" s="3">
        <v>202425</v>
      </c>
      <c r="AG10684" s="3" t="s">
        <v>384</v>
      </c>
      <c r="AH10684" s="3">
        <v>540</v>
      </c>
      <c r="AI10684" s="3">
        <v>498</v>
      </c>
      <c r="AJ10684" s="3" t="s">
        <v>500</v>
      </c>
      <c r="AK10684" s="3">
        <v>1</v>
      </c>
      <c r="AL10684" s="3">
        <v>-50</v>
      </c>
    </row>
    <row r="10685" spans="31:38" x14ac:dyDescent="0.25">
      <c r="AE10685" s="3" t="str">
        <f t="shared" si="244"/>
        <v>RAG_528_498_1_202425</v>
      </c>
      <c r="AF10685" s="3">
        <v>202425</v>
      </c>
      <c r="AG10685" s="3" t="s">
        <v>384</v>
      </c>
      <c r="AH10685" s="3">
        <v>528</v>
      </c>
      <c r="AI10685" s="3">
        <v>498</v>
      </c>
      <c r="AJ10685" s="3" t="s">
        <v>500</v>
      </c>
      <c r="AK10685" s="3">
        <v>1</v>
      </c>
      <c r="AL10685" s="3">
        <v>-1496</v>
      </c>
    </row>
    <row r="10686" spans="31:38" x14ac:dyDescent="0.25">
      <c r="AE10686" s="3" t="str">
        <f t="shared" si="244"/>
        <v>RAG_530_498_1_202425</v>
      </c>
      <c r="AF10686" s="3">
        <v>202425</v>
      </c>
      <c r="AG10686" s="3" t="s">
        <v>384</v>
      </c>
      <c r="AH10686" s="3">
        <v>530</v>
      </c>
      <c r="AI10686" s="3">
        <v>498</v>
      </c>
      <c r="AJ10686" s="3" t="s">
        <v>500</v>
      </c>
      <c r="AK10686" s="3">
        <v>1</v>
      </c>
      <c r="AL10686" s="3">
        <v>-1201</v>
      </c>
    </row>
    <row r="10687" spans="31:38" x14ac:dyDescent="0.25">
      <c r="AE10687" s="3" t="str">
        <f t="shared" si="244"/>
        <v>RAG_532_498_1_202425</v>
      </c>
      <c r="AF10687" s="3">
        <v>202425</v>
      </c>
      <c r="AG10687" s="3" t="s">
        <v>384</v>
      </c>
      <c r="AH10687" s="3">
        <v>532</v>
      </c>
      <c r="AI10687" s="3">
        <v>498</v>
      </c>
      <c r="AJ10687" s="3" t="s">
        <v>500</v>
      </c>
      <c r="AK10687" s="3">
        <v>1</v>
      </c>
      <c r="AL10687" s="3">
        <v>-2307.2080000000001</v>
      </c>
    </row>
    <row r="10688" spans="31:38" x14ac:dyDescent="0.25">
      <c r="AE10688" s="3" t="str">
        <f t="shared" si="244"/>
        <v>RAG_534_498_1_202425</v>
      </c>
      <c r="AF10688" s="3">
        <v>202425</v>
      </c>
      <c r="AG10688" s="3" t="s">
        <v>384</v>
      </c>
      <c r="AH10688" s="3">
        <v>534</v>
      </c>
      <c r="AI10688" s="3">
        <v>498</v>
      </c>
      <c r="AJ10688" s="3" t="s">
        <v>500</v>
      </c>
      <c r="AK10688" s="3">
        <v>1</v>
      </c>
      <c r="AL10688" s="3">
        <v>-989</v>
      </c>
    </row>
    <row r="10689" spans="31:38" x14ac:dyDescent="0.25">
      <c r="AE10689" s="3" t="str">
        <f t="shared" si="244"/>
        <v>RAG_536_498_1_202425</v>
      </c>
      <c r="AF10689" s="3">
        <v>202425</v>
      </c>
      <c r="AG10689" s="3" t="s">
        <v>384</v>
      </c>
      <c r="AH10689" s="3">
        <v>536</v>
      </c>
      <c r="AI10689" s="3">
        <v>498</v>
      </c>
      <c r="AJ10689" s="3" t="s">
        <v>500</v>
      </c>
      <c r="AK10689" s="3">
        <v>1</v>
      </c>
      <c r="AL10689" s="3">
        <v>-563.09</v>
      </c>
    </row>
    <row r="10690" spans="31:38" x14ac:dyDescent="0.25">
      <c r="AE10690" s="3" t="str">
        <f t="shared" si="244"/>
        <v>RAG_538_498_1_202425</v>
      </c>
      <c r="AF10690" s="3">
        <v>202425</v>
      </c>
      <c r="AG10690" s="3" t="s">
        <v>384</v>
      </c>
      <c r="AH10690" s="3">
        <v>538</v>
      </c>
      <c r="AI10690" s="3">
        <v>498</v>
      </c>
      <c r="AJ10690" s="3" t="s">
        <v>500</v>
      </c>
      <c r="AK10690" s="3">
        <v>1</v>
      </c>
      <c r="AL10690" s="3">
        <v>-931</v>
      </c>
    </row>
    <row r="10691" spans="31:38" x14ac:dyDescent="0.25">
      <c r="AE10691" s="3" t="str">
        <f t="shared" si="244"/>
        <v>RAG_526_498_1_202425</v>
      </c>
      <c r="AF10691" s="3">
        <v>202425</v>
      </c>
      <c r="AG10691" s="3" t="s">
        <v>384</v>
      </c>
      <c r="AH10691" s="3">
        <v>526</v>
      </c>
      <c r="AI10691" s="3">
        <v>498</v>
      </c>
      <c r="AJ10691" s="3" t="s">
        <v>500</v>
      </c>
      <c r="AK10691" s="3">
        <v>1</v>
      </c>
      <c r="AL10691" s="3">
        <v>-332.19900000000001</v>
      </c>
    </row>
    <row r="10692" spans="31:38" x14ac:dyDescent="0.25">
      <c r="AE10692" s="3" t="str">
        <f t="shared" ref="AE10692:AE10755" si="245">AG10692&amp;"_"&amp;AH10692&amp;"_"&amp;AI10692&amp;"_"&amp;AK10692&amp;"_"&amp;AF10692</f>
        <v>RAG_564_498_1_202526</v>
      </c>
      <c r="AF10692" s="3">
        <v>202526</v>
      </c>
      <c r="AG10692" s="3" t="s">
        <v>384</v>
      </c>
      <c r="AH10692" s="3">
        <v>564</v>
      </c>
      <c r="AI10692" s="3">
        <v>498</v>
      </c>
      <c r="AJ10692" s="3" t="s">
        <v>500</v>
      </c>
      <c r="AK10692" s="3">
        <v>1</v>
      </c>
      <c r="AL10692" s="3">
        <v>0</v>
      </c>
    </row>
    <row r="10693" spans="31:38" x14ac:dyDescent="0.25">
      <c r="AE10693" s="3" t="str">
        <f t="shared" si="245"/>
        <v>RAG_545_498_1_202526</v>
      </c>
      <c r="AF10693" s="3">
        <v>202526</v>
      </c>
      <c r="AG10693" s="3" t="s">
        <v>384</v>
      </c>
      <c r="AH10693" s="3">
        <v>545</v>
      </c>
      <c r="AI10693" s="3">
        <v>498</v>
      </c>
      <c r="AJ10693" s="3" t="s">
        <v>500</v>
      </c>
      <c r="AK10693" s="3">
        <v>1</v>
      </c>
      <c r="AL10693" s="3">
        <v>0</v>
      </c>
    </row>
    <row r="10694" spans="31:38" x14ac:dyDescent="0.25">
      <c r="AE10694" s="3" t="str">
        <f t="shared" si="245"/>
        <v>RAG_546_498_1_202526</v>
      </c>
      <c r="AF10694" s="3">
        <v>202526</v>
      </c>
      <c r="AG10694" s="3" t="s">
        <v>384</v>
      </c>
      <c r="AH10694" s="3">
        <v>546</v>
      </c>
      <c r="AI10694" s="3">
        <v>498</v>
      </c>
      <c r="AJ10694" s="3" t="s">
        <v>500</v>
      </c>
      <c r="AK10694" s="3">
        <v>1</v>
      </c>
      <c r="AL10694" s="3">
        <v>-284</v>
      </c>
    </row>
    <row r="10695" spans="31:38" x14ac:dyDescent="0.25">
      <c r="AE10695" s="3" t="str">
        <f t="shared" si="245"/>
        <v>RAG_548_498_1_202526</v>
      </c>
      <c r="AF10695" s="3">
        <v>202526</v>
      </c>
      <c r="AG10695" s="3" t="s">
        <v>384</v>
      </c>
      <c r="AH10695" s="3">
        <v>548</v>
      </c>
      <c r="AI10695" s="3">
        <v>498</v>
      </c>
      <c r="AJ10695" s="3" t="s">
        <v>500</v>
      </c>
      <c r="AK10695" s="3">
        <v>1</v>
      </c>
      <c r="AL10695" s="3">
        <v>-123.81100000000001</v>
      </c>
    </row>
    <row r="10696" spans="31:38" x14ac:dyDescent="0.25">
      <c r="AE10696" s="3" t="str">
        <f t="shared" si="245"/>
        <v>RAG_550_498_1_202526</v>
      </c>
      <c r="AF10696" s="3">
        <v>202526</v>
      </c>
      <c r="AG10696" s="3" t="s">
        <v>384</v>
      </c>
      <c r="AH10696" s="3">
        <v>550</v>
      </c>
      <c r="AI10696" s="3">
        <v>498</v>
      </c>
      <c r="AJ10696" s="3" t="s">
        <v>500</v>
      </c>
      <c r="AK10696" s="3">
        <v>1</v>
      </c>
      <c r="AL10696" s="3">
        <v>-819.90099999999995</v>
      </c>
    </row>
    <row r="10697" spans="31:38" x14ac:dyDescent="0.25">
      <c r="AE10697" s="3" t="str">
        <f t="shared" si="245"/>
        <v>RAG_552_498_1_202526</v>
      </c>
      <c r="AF10697" s="3">
        <v>202526</v>
      </c>
      <c r="AG10697" s="3" t="s">
        <v>384</v>
      </c>
      <c r="AH10697" s="3">
        <v>552</v>
      </c>
      <c r="AI10697" s="3">
        <v>498</v>
      </c>
      <c r="AJ10697" s="3" t="s">
        <v>500</v>
      </c>
      <c r="AK10697" s="3">
        <v>1</v>
      </c>
      <c r="AL10697" s="3">
        <v>-3460.5759999999996</v>
      </c>
    </row>
    <row r="10698" spans="31:38" x14ac:dyDescent="0.25">
      <c r="AE10698" s="3" t="str">
        <f t="shared" si="245"/>
        <v>RAG_562_498_1_202526</v>
      </c>
      <c r="AF10698" s="3">
        <v>202526</v>
      </c>
      <c r="AG10698" s="3" t="s">
        <v>384</v>
      </c>
      <c r="AH10698" s="3">
        <v>562</v>
      </c>
      <c r="AI10698" s="3">
        <v>498</v>
      </c>
      <c r="AJ10698" s="3" t="s">
        <v>500</v>
      </c>
      <c r="AK10698" s="3">
        <v>1</v>
      </c>
      <c r="AL10698" s="3">
        <v>0</v>
      </c>
    </row>
    <row r="10699" spans="31:38" x14ac:dyDescent="0.25">
      <c r="AE10699" s="3" t="str">
        <f t="shared" si="245"/>
        <v>RAG_566_498_1_202526</v>
      </c>
      <c r="AF10699" s="3">
        <v>202526</v>
      </c>
      <c r="AG10699" s="3" t="s">
        <v>384</v>
      </c>
      <c r="AH10699" s="3">
        <v>566</v>
      </c>
      <c r="AI10699" s="3">
        <v>498</v>
      </c>
      <c r="AJ10699" s="3" t="s">
        <v>500</v>
      </c>
      <c r="AK10699" s="3">
        <v>1</v>
      </c>
      <c r="AL10699" s="3">
        <v>0</v>
      </c>
    </row>
    <row r="10700" spans="31:38" x14ac:dyDescent="0.25">
      <c r="AE10700" s="3" t="str">
        <f t="shared" si="245"/>
        <v>RAG_568_498_1_202526</v>
      </c>
      <c r="AF10700" s="3">
        <v>202526</v>
      </c>
      <c r="AG10700" s="3" t="s">
        <v>384</v>
      </c>
      <c r="AH10700" s="3">
        <v>568</v>
      </c>
      <c r="AI10700" s="3">
        <v>498</v>
      </c>
      <c r="AJ10700" s="3" t="s">
        <v>500</v>
      </c>
      <c r="AK10700" s="3">
        <v>1</v>
      </c>
      <c r="AL10700" s="3">
        <v>0</v>
      </c>
    </row>
    <row r="10701" spans="31:38" x14ac:dyDescent="0.25">
      <c r="AE10701" s="3" t="str">
        <f t="shared" si="245"/>
        <v>RAG_572_498_1_202526</v>
      </c>
      <c r="AF10701" s="3">
        <v>202526</v>
      </c>
      <c r="AG10701" s="3" t="s">
        <v>384</v>
      </c>
      <c r="AH10701" s="3">
        <v>572</v>
      </c>
      <c r="AI10701" s="3">
        <v>498</v>
      </c>
      <c r="AJ10701" s="3" t="s">
        <v>500</v>
      </c>
      <c r="AK10701" s="3">
        <v>1</v>
      </c>
      <c r="AL10701" s="3">
        <v>0</v>
      </c>
    </row>
    <row r="10702" spans="31:38" x14ac:dyDescent="0.25">
      <c r="AE10702" s="3" t="str">
        <f t="shared" si="245"/>
        <v>RAG_574_498_1_202526</v>
      </c>
      <c r="AF10702" s="3">
        <v>202526</v>
      </c>
      <c r="AG10702" s="3" t="s">
        <v>384</v>
      </c>
      <c r="AH10702" s="3">
        <v>574</v>
      </c>
      <c r="AI10702" s="3">
        <v>498</v>
      </c>
      <c r="AJ10702" s="3" t="s">
        <v>500</v>
      </c>
      <c r="AK10702" s="3">
        <v>1</v>
      </c>
      <c r="AL10702" s="3">
        <v>0</v>
      </c>
    </row>
    <row r="10703" spans="31:38" x14ac:dyDescent="0.25">
      <c r="AE10703" s="3" t="str">
        <f t="shared" si="245"/>
        <v>RAG_586_498_1_202526</v>
      </c>
      <c r="AF10703" s="3">
        <v>202526</v>
      </c>
      <c r="AG10703" s="3" t="s">
        <v>384</v>
      </c>
      <c r="AH10703" s="3">
        <v>586</v>
      </c>
      <c r="AI10703" s="3">
        <v>498</v>
      </c>
      <c r="AJ10703" s="3" t="s">
        <v>500</v>
      </c>
      <c r="AK10703" s="3">
        <v>1</v>
      </c>
      <c r="AL10703" s="3">
        <v>0</v>
      </c>
    </row>
    <row r="10704" spans="31:38" x14ac:dyDescent="0.25">
      <c r="AE10704" s="3" t="str">
        <f t="shared" si="245"/>
        <v>RAG_582_498_1_202526</v>
      </c>
      <c r="AF10704" s="3">
        <v>202526</v>
      </c>
      <c r="AG10704" s="3" t="s">
        <v>384</v>
      </c>
      <c r="AH10704" s="3">
        <v>582</v>
      </c>
      <c r="AI10704" s="3">
        <v>498</v>
      </c>
      <c r="AJ10704" s="3" t="s">
        <v>500</v>
      </c>
      <c r="AK10704" s="3">
        <v>1</v>
      </c>
      <c r="AL10704" s="3">
        <v>0</v>
      </c>
    </row>
    <row r="10705" spans="31:38" x14ac:dyDescent="0.25">
      <c r="AE10705" s="3" t="str">
        <f t="shared" si="245"/>
        <v>RAG_544_498_1_202526</v>
      </c>
      <c r="AF10705" s="3">
        <v>202526</v>
      </c>
      <c r="AG10705" s="3" t="s">
        <v>384</v>
      </c>
      <c r="AH10705" s="3">
        <v>544</v>
      </c>
      <c r="AI10705" s="3">
        <v>498</v>
      </c>
      <c r="AJ10705" s="3" t="s">
        <v>500</v>
      </c>
      <c r="AK10705" s="3">
        <v>1</v>
      </c>
      <c r="AL10705" s="3">
        <v>0</v>
      </c>
    </row>
    <row r="10706" spans="31:38" x14ac:dyDescent="0.25">
      <c r="AE10706" s="3" t="str">
        <f t="shared" si="245"/>
        <v>RAG_576_498_1_202526</v>
      </c>
      <c r="AF10706" s="3">
        <v>202526</v>
      </c>
      <c r="AG10706" s="3" t="s">
        <v>384</v>
      </c>
      <c r="AH10706" s="3">
        <v>576</v>
      </c>
      <c r="AI10706" s="3">
        <v>498</v>
      </c>
      <c r="AJ10706" s="3" t="s">
        <v>500</v>
      </c>
      <c r="AK10706" s="3">
        <v>1</v>
      </c>
      <c r="AL10706" s="3">
        <v>0</v>
      </c>
    </row>
    <row r="10707" spans="31:38" x14ac:dyDescent="0.25">
      <c r="AE10707" s="3" t="str">
        <f t="shared" si="245"/>
        <v>RAG_512_498_1_202526</v>
      </c>
      <c r="AF10707" s="3">
        <v>202526</v>
      </c>
      <c r="AG10707" s="3" t="s">
        <v>384</v>
      </c>
      <c r="AH10707" s="3">
        <v>512</v>
      </c>
      <c r="AI10707" s="3">
        <v>498</v>
      </c>
      <c r="AJ10707" s="3" t="s">
        <v>500</v>
      </c>
      <c r="AK10707" s="3">
        <v>1</v>
      </c>
      <c r="AL10707" s="3">
        <v>0</v>
      </c>
    </row>
    <row r="10708" spans="31:38" x14ac:dyDescent="0.25">
      <c r="AE10708" s="3" t="str">
        <f t="shared" si="245"/>
        <v>RAG_584_498_1_202526</v>
      </c>
      <c r="AF10708" s="3">
        <v>202526</v>
      </c>
      <c r="AG10708" s="3" t="s">
        <v>384</v>
      </c>
      <c r="AH10708" s="3">
        <v>584</v>
      </c>
      <c r="AI10708" s="3">
        <v>498</v>
      </c>
      <c r="AJ10708" s="3" t="s">
        <v>500</v>
      </c>
      <c r="AK10708" s="3">
        <v>1</v>
      </c>
      <c r="AL10708" s="3">
        <v>0</v>
      </c>
    </row>
    <row r="10709" spans="31:38" x14ac:dyDescent="0.25">
      <c r="AE10709" s="3" t="str">
        <f t="shared" si="245"/>
        <v>RAG_514_498_1_202526</v>
      </c>
      <c r="AF10709" s="3">
        <v>202526</v>
      </c>
      <c r="AG10709" s="3" t="s">
        <v>384</v>
      </c>
      <c r="AH10709" s="3">
        <v>514</v>
      </c>
      <c r="AI10709" s="3">
        <v>498</v>
      </c>
      <c r="AJ10709" s="3" t="s">
        <v>500</v>
      </c>
      <c r="AK10709" s="3">
        <v>1</v>
      </c>
      <c r="AL10709" s="3">
        <v>-103.54</v>
      </c>
    </row>
    <row r="10710" spans="31:38" x14ac:dyDescent="0.25">
      <c r="AE10710" s="3" t="str">
        <f t="shared" si="245"/>
        <v>RAG_516_498_1_202526</v>
      </c>
      <c r="AF10710" s="3">
        <v>202526</v>
      </c>
      <c r="AG10710" s="3" t="s">
        <v>384</v>
      </c>
      <c r="AH10710" s="3">
        <v>516</v>
      </c>
      <c r="AI10710" s="3">
        <v>498</v>
      </c>
      <c r="AJ10710" s="3" t="s">
        <v>500</v>
      </c>
      <c r="AK10710" s="3">
        <v>1</v>
      </c>
      <c r="AL10710" s="3">
        <v>0</v>
      </c>
    </row>
    <row r="10711" spans="31:38" x14ac:dyDescent="0.25">
      <c r="AE10711" s="3" t="str">
        <f t="shared" si="245"/>
        <v>RAG_518_498_1_202526</v>
      </c>
      <c r="AF10711" s="3">
        <v>202526</v>
      </c>
      <c r="AG10711" s="3" t="s">
        <v>384</v>
      </c>
      <c r="AH10711" s="3">
        <v>518</v>
      </c>
      <c r="AI10711" s="3">
        <v>498</v>
      </c>
      <c r="AJ10711" s="3" t="s">
        <v>500</v>
      </c>
      <c r="AK10711" s="3">
        <v>1</v>
      </c>
      <c r="AL10711" s="3">
        <v>-419.35199999999998</v>
      </c>
    </row>
    <row r="10712" spans="31:38" x14ac:dyDescent="0.25">
      <c r="AE10712" s="3" t="str">
        <f t="shared" si="245"/>
        <v>RAG_520_498_1_202526</v>
      </c>
      <c r="AF10712" s="3">
        <v>202526</v>
      </c>
      <c r="AG10712" s="3" t="s">
        <v>384</v>
      </c>
      <c r="AH10712" s="3">
        <v>520</v>
      </c>
      <c r="AI10712" s="3">
        <v>498</v>
      </c>
      <c r="AJ10712" s="3" t="s">
        <v>500</v>
      </c>
      <c r="AK10712" s="3">
        <v>1</v>
      </c>
      <c r="AL10712" s="3">
        <v>0</v>
      </c>
    </row>
    <row r="10713" spans="31:38" x14ac:dyDescent="0.25">
      <c r="AE10713" s="3" t="str">
        <f t="shared" si="245"/>
        <v>RAG_522_498_1_202526</v>
      </c>
      <c r="AF10713" s="3">
        <v>202526</v>
      </c>
      <c r="AG10713" s="3" t="s">
        <v>384</v>
      </c>
      <c r="AH10713" s="3">
        <v>522</v>
      </c>
      <c r="AI10713" s="3">
        <v>498</v>
      </c>
      <c r="AJ10713" s="3" t="s">
        <v>500</v>
      </c>
      <c r="AK10713" s="3">
        <v>1</v>
      </c>
      <c r="AL10713" s="3">
        <v>-383.49199999999996</v>
      </c>
    </row>
    <row r="10714" spans="31:38" x14ac:dyDescent="0.25">
      <c r="AE10714" s="3" t="str">
        <f t="shared" si="245"/>
        <v>RAG_524_498_1_202526</v>
      </c>
      <c r="AF10714" s="3">
        <v>202526</v>
      </c>
      <c r="AG10714" s="3" t="s">
        <v>384</v>
      </c>
      <c r="AH10714" s="3">
        <v>524</v>
      </c>
      <c r="AI10714" s="3">
        <v>498</v>
      </c>
      <c r="AJ10714" s="3" t="s">
        <v>500</v>
      </c>
      <c r="AK10714" s="3">
        <v>1</v>
      </c>
      <c r="AL10714" s="3">
        <v>-705.67</v>
      </c>
    </row>
    <row r="10715" spans="31:38" x14ac:dyDescent="0.25">
      <c r="AE10715" s="3" t="str">
        <f t="shared" si="245"/>
        <v>RAG_540_498_1_202526</v>
      </c>
      <c r="AF10715" s="3">
        <v>202526</v>
      </c>
      <c r="AG10715" s="3" t="s">
        <v>384</v>
      </c>
      <c r="AH10715" s="3">
        <v>540</v>
      </c>
      <c r="AI10715" s="3">
        <v>498</v>
      </c>
      <c r="AJ10715" s="3" t="s">
        <v>500</v>
      </c>
      <c r="AK10715" s="3">
        <v>1</v>
      </c>
      <c r="AL10715" s="3">
        <v>-331.55700000000002</v>
      </c>
    </row>
    <row r="10716" spans="31:38" x14ac:dyDescent="0.25">
      <c r="AE10716" s="3" t="str">
        <f t="shared" si="245"/>
        <v>RAG_528_498_1_202526</v>
      </c>
      <c r="AF10716" s="3">
        <v>202526</v>
      </c>
      <c r="AG10716" s="3" t="s">
        <v>384</v>
      </c>
      <c r="AH10716" s="3">
        <v>528</v>
      </c>
      <c r="AI10716" s="3">
        <v>498</v>
      </c>
      <c r="AJ10716" s="3" t="s">
        <v>500</v>
      </c>
      <c r="AK10716" s="3">
        <v>1</v>
      </c>
      <c r="AL10716" s="3">
        <v>-622</v>
      </c>
    </row>
    <row r="10717" spans="31:38" x14ac:dyDescent="0.25">
      <c r="AE10717" s="3" t="str">
        <f t="shared" si="245"/>
        <v>RAG_530_498_1_202526</v>
      </c>
      <c r="AF10717" s="3">
        <v>202526</v>
      </c>
      <c r="AG10717" s="3" t="s">
        <v>384</v>
      </c>
      <c r="AH10717" s="3">
        <v>530</v>
      </c>
      <c r="AI10717" s="3">
        <v>498</v>
      </c>
      <c r="AJ10717" s="3" t="s">
        <v>500</v>
      </c>
      <c r="AK10717" s="3">
        <v>1</v>
      </c>
      <c r="AL10717" s="3">
        <v>-175.19</v>
      </c>
    </row>
    <row r="10718" spans="31:38" x14ac:dyDescent="0.25">
      <c r="AE10718" s="3" t="str">
        <f t="shared" si="245"/>
        <v>RAG_532_498_1_202526</v>
      </c>
      <c r="AF10718" s="3">
        <v>202526</v>
      </c>
      <c r="AG10718" s="3" t="s">
        <v>384</v>
      </c>
      <c r="AH10718" s="3">
        <v>532</v>
      </c>
      <c r="AI10718" s="3">
        <v>498</v>
      </c>
      <c r="AJ10718" s="3" t="s">
        <v>500</v>
      </c>
      <c r="AK10718" s="3">
        <v>1</v>
      </c>
      <c r="AL10718" s="3">
        <v>-658.1</v>
      </c>
    </row>
    <row r="10719" spans="31:38" x14ac:dyDescent="0.25">
      <c r="AE10719" s="3" t="str">
        <f t="shared" si="245"/>
        <v>RAG_534_498_1_202526</v>
      </c>
      <c r="AF10719" s="3">
        <v>202526</v>
      </c>
      <c r="AG10719" s="3" t="s">
        <v>384</v>
      </c>
      <c r="AH10719" s="3">
        <v>534</v>
      </c>
      <c r="AI10719" s="3">
        <v>498</v>
      </c>
      <c r="AJ10719" s="3" t="s">
        <v>500</v>
      </c>
      <c r="AK10719" s="3">
        <v>1</v>
      </c>
      <c r="AL10719" s="3">
        <v>-36</v>
      </c>
    </row>
    <row r="10720" spans="31:38" x14ac:dyDescent="0.25">
      <c r="AE10720" s="3" t="str">
        <f t="shared" si="245"/>
        <v>RAG_536_498_1_202526</v>
      </c>
      <c r="AF10720" s="3">
        <v>202526</v>
      </c>
      <c r="AG10720" s="3" t="s">
        <v>384</v>
      </c>
      <c r="AH10720" s="3">
        <v>536</v>
      </c>
      <c r="AI10720" s="3">
        <v>498</v>
      </c>
      <c r="AJ10720" s="3" t="s">
        <v>500</v>
      </c>
      <c r="AK10720" s="3">
        <v>1</v>
      </c>
      <c r="AL10720" s="3">
        <v>-824.23</v>
      </c>
    </row>
    <row r="10721" spans="31:38" x14ac:dyDescent="0.25">
      <c r="AE10721" s="3" t="str">
        <f t="shared" si="245"/>
        <v>RAG_538_498_1_202526</v>
      </c>
      <c r="AF10721" s="3">
        <v>202526</v>
      </c>
      <c r="AG10721" s="3" t="s">
        <v>384</v>
      </c>
      <c r="AH10721" s="3">
        <v>538</v>
      </c>
      <c r="AI10721" s="3">
        <v>498</v>
      </c>
      <c r="AJ10721" s="3" t="s">
        <v>500</v>
      </c>
      <c r="AK10721" s="3">
        <v>1</v>
      </c>
      <c r="AL10721" s="3">
        <v>-16</v>
      </c>
    </row>
    <row r="10722" spans="31:38" x14ac:dyDescent="0.25">
      <c r="AE10722" s="3" t="str">
        <f t="shared" si="245"/>
        <v>RAG_542_498_1_202526</v>
      </c>
      <c r="AF10722" s="3">
        <v>202526</v>
      </c>
      <c r="AG10722" s="3" t="s">
        <v>384</v>
      </c>
      <c r="AH10722" s="3">
        <v>542</v>
      </c>
      <c r="AI10722" s="3">
        <v>498</v>
      </c>
      <c r="AJ10722" s="3" t="s">
        <v>500</v>
      </c>
      <c r="AK10722" s="3">
        <v>1</v>
      </c>
      <c r="AL10722" s="3">
        <v>-678.22500000000002</v>
      </c>
    </row>
    <row r="10723" spans="31:38" x14ac:dyDescent="0.25">
      <c r="AE10723" s="3" t="str">
        <f t="shared" si="245"/>
        <v>RAG_526_498_1_202526</v>
      </c>
      <c r="AF10723" s="3">
        <v>202526</v>
      </c>
      <c r="AG10723" s="3" t="s">
        <v>384</v>
      </c>
      <c r="AH10723" s="3">
        <v>526</v>
      </c>
      <c r="AI10723" s="3">
        <v>498</v>
      </c>
      <c r="AJ10723" s="3" t="s">
        <v>500</v>
      </c>
      <c r="AK10723" s="3">
        <v>1</v>
      </c>
      <c r="AL10723" s="3">
        <v>-206</v>
      </c>
    </row>
    <row r="10724" spans="31:38" x14ac:dyDescent="0.25">
      <c r="AE10724" s="3" t="str">
        <f t="shared" si="245"/>
        <v>RAG_562_499_1_202425</v>
      </c>
      <c r="AF10724" s="3">
        <v>202425</v>
      </c>
      <c r="AG10724" s="3" t="s">
        <v>384</v>
      </c>
      <c r="AH10724" s="3">
        <v>562</v>
      </c>
      <c r="AI10724" s="3">
        <v>499</v>
      </c>
      <c r="AJ10724" s="3" t="s">
        <v>18</v>
      </c>
      <c r="AK10724" s="3">
        <v>1</v>
      </c>
      <c r="AL10724" s="3">
        <v>0</v>
      </c>
    </row>
    <row r="10725" spans="31:38" x14ac:dyDescent="0.25">
      <c r="AE10725" s="3" t="str">
        <f t="shared" si="245"/>
        <v>RAG_540_499_1_202425</v>
      </c>
      <c r="AF10725" s="3">
        <v>202425</v>
      </c>
      <c r="AG10725" s="3" t="s">
        <v>384</v>
      </c>
      <c r="AH10725" s="3">
        <v>540</v>
      </c>
      <c r="AI10725" s="3">
        <v>499</v>
      </c>
      <c r="AJ10725" s="3" t="s">
        <v>18</v>
      </c>
      <c r="AK10725" s="3">
        <v>1</v>
      </c>
      <c r="AL10725" s="3">
        <v>-55561.808000000005</v>
      </c>
    </row>
    <row r="10726" spans="31:38" x14ac:dyDescent="0.25">
      <c r="AE10726" s="3" t="str">
        <f t="shared" si="245"/>
        <v>RAG_545_499_1_202425</v>
      </c>
      <c r="AF10726" s="3">
        <v>202425</v>
      </c>
      <c r="AG10726" s="3" t="s">
        <v>384</v>
      </c>
      <c r="AH10726" s="3">
        <v>545</v>
      </c>
      <c r="AI10726" s="3">
        <v>499</v>
      </c>
      <c r="AJ10726" s="3" t="s">
        <v>18</v>
      </c>
      <c r="AK10726" s="3">
        <v>1</v>
      </c>
      <c r="AL10726" s="3">
        <v>-26994.36</v>
      </c>
    </row>
    <row r="10727" spans="31:38" x14ac:dyDescent="0.25">
      <c r="AE10727" s="3" t="str">
        <f t="shared" si="245"/>
        <v>RAG_546_499_1_202425</v>
      </c>
      <c r="AF10727" s="3">
        <v>202425</v>
      </c>
      <c r="AG10727" s="3" t="s">
        <v>384</v>
      </c>
      <c r="AH10727" s="3">
        <v>546</v>
      </c>
      <c r="AI10727" s="3">
        <v>499</v>
      </c>
      <c r="AJ10727" s="3" t="s">
        <v>18</v>
      </c>
      <c r="AK10727" s="3">
        <v>1</v>
      </c>
      <c r="AL10727" s="3">
        <v>-28872.000100000001</v>
      </c>
    </row>
    <row r="10728" spans="31:38" x14ac:dyDescent="0.25">
      <c r="AE10728" s="3" t="str">
        <f t="shared" si="245"/>
        <v>RAG_548_499_1_202425</v>
      </c>
      <c r="AF10728" s="3">
        <v>202425</v>
      </c>
      <c r="AG10728" s="3" t="s">
        <v>384</v>
      </c>
      <c r="AH10728" s="3">
        <v>548</v>
      </c>
      <c r="AI10728" s="3">
        <v>499</v>
      </c>
      <c r="AJ10728" s="3" t="s">
        <v>18</v>
      </c>
      <c r="AK10728" s="3">
        <v>1</v>
      </c>
      <c r="AL10728" s="3">
        <v>-26168.32</v>
      </c>
    </row>
    <row r="10729" spans="31:38" x14ac:dyDescent="0.25">
      <c r="AE10729" s="3" t="str">
        <f t="shared" si="245"/>
        <v>RAG_550_499_1_202425</v>
      </c>
      <c r="AF10729" s="3">
        <v>202425</v>
      </c>
      <c r="AG10729" s="3" t="s">
        <v>384</v>
      </c>
      <c r="AH10729" s="3">
        <v>550</v>
      </c>
      <c r="AI10729" s="3">
        <v>499</v>
      </c>
      <c r="AJ10729" s="3" t="s">
        <v>18</v>
      </c>
      <c r="AK10729" s="3">
        <v>1</v>
      </c>
      <c r="AL10729" s="3">
        <v>-40492.909</v>
      </c>
    </row>
    <row r="10730" spans="31:38" x14ac:dyDescent="0.25">
      <c r="AE10730" s="3" t="str">
        <f t="shared" si="245"/>
        <v>RAG_552_499_1_202425</v>
      </c>
      <c r="AF10730" s="3">
        <v>202425</v>
      </c>
      <c r="AG10730" s="3" t="s">
        <v>384</v>
      </c>
      <c r="AH10730" s="3">
        <v>552</v>
      </c>
      <c r="AI10730" s="3">
        <v>499</v>
      </c>
      <c r="AJ10730" s="3" t="s">
        <v>18</v>
      </c>
      <c r="AK10730" s="3">
        <v>1</v>
      </c>
      <c r="AL10730" s="3">
        <v>-135267.54</v>
      </c>
    </row>
    <row r="10731" spans="31:38" x14ac:dyDescent="0.25">
      <c r="AE10731" s="3" t="str">
        <f t="shared" si="245"/>
        <v>RAG_586_499_1_202425</v>
      </c>
      <c r="AF10731" s="3">
        <v>202425</v>
      </c>
      <c r="AG10731" s="3" t="s">
        <v>384</v>
      </c>
      <c r="AH10731" s="3">
        <v>586</v>
      </c>
      <c r="AI10731" s="3">
        <v>499</v>
      </c>
      <c r="AJ10731" s="3" t="s">
        <v>18</v>
      </c>
      <c r="AK10731" s="3">
        <v>1</v>
      </c>
      <c r="AL10731" s="3">
        <v>0</v>
      </c>
    </row>
    <row r="10732" spans="31:38" x14ac:dyDescent="0.25">
      <c r="AE10732" s="3" t="str">
        <f t="shared" si="245"/>
        <v>RAG_564_499_1_202425</v>
      </c>
      <c r="AF10732" s="3">
        <v>202425</v>
      </c>
      <c r="AG10732" s="3" t="s">
        <v>384</v>
      </c>
      <c r="AH10732" s="3">
        <v>564</v>
      </c>
      <c r="AI10732" s="3">
        <v>499</v>
      </c>
      <c r="AJ10732" s="3" t="s">
        <v>18</v>
      </c>
      <c r="AK10732" s="3">
        <v>1</v>
      </c>
      <c r="AL10732" s="3">
        <v>0</v>
      </c>
    </row>
    <row r="10733" spans="31:38" x14ac:dyDescent="0.25">
      <c r="AE10733" s="3" t="str">
        <f t="shared" si="245"/>
        <v>RAG_566_499_1_202425</v>
      </c>
      <c r="AF10733" s="3">
        <v>202425</v>
      </c>
      <c r="AG10733" s="3" t="s">
        <v>384</v>
      </c>
      <c r="AH10733" s="3">
        <v>566</v>
      </c>
      <c r="AI10733" s="3">
        <v>499</v>
      </c>
      <c r="AJ10733" s="3" t="s">
        <v>18</v>
      </c>
      <c r="AK10733" s="3">
        <v>1</v>
      </c>
      <c r="AL10733" s="3">
        <v>0</v>
      </c>
    </row>
    <row r="10734" spans="31:38" x14ac:dyDescent="0.25">
      <c r="AE10734" s="3" t="str">
        <f t="shared" si="245"/>
        <v>RAG_568_499_1_202425</v>
      </c>
      <c r="AF10734" s="3">
        <v>202425</v>
      </c>
      <c r="AG10734" s="3" t="s">
        <v>384</v>
      </c>
      <c r="AH10734" s="3">
        <v>568</v>
      </c>
      <c r="AI10734" s="3">
        <v>499</v>
      </c>
      <c r="AJ10734" s="3" t="s">
        <v>18</v>
      </c>
      <c r="AK10734" s="3">
        <v>1</v>
      </c>
      <c r="AL10734" s="3">
        <v>0</v>
      </c>
    </row>
    <row r="10735" spans="31:38" x14ac:dyDescent="0.25">
      <c r="AE10735" s="3" t="str">
        <f t="shared" si="245"/>
        <v>RAG_572_499_1_202425</v>
      </c>
      <c r="AF10735" s="3">
        <v>202425</v>
      </c>
      <c r="AG10735" s="3" t="s">
        <v>384</v>
      </c>
      <c r="AH10735" s="3">
        <v>572</v>
      </c>
      <c r="AI10735" s="3">
        <v>499</v>
      </c>
      <c r="AJ10735" s="3" t="s">
        <v>18</v>
      </c>
      <c r="AK10735" s="3">
        <v>1</v>
      </c>
      <c r="AL10735" s="3">
        <v>0</v>
      </c>
    </row>
    <row r="10736" spans="31:38" x14ac:dyDescent="0.25">
      <c r="AE10736" s="3" t="str">
        <f t="shared" si="245"/>
        <v>RAG_574_499_1_202425</v>
      </c>
      <c r="AF10736" s="3">
        <v>202425</v>
      </c>
      <c r="AG10736" s="3" t="s">
        <v>384</v>
      </c>
      <c r="AH10736" s="3">
        <v>574</v>
      </c>
      <c r="AI10736" s="3">
        <v>499</v>
      </c>
      <c r="AJ10736" s="3" t="s">
        <v>18</v>
      </c>
      <c r="AK10736" s="3">
        <v>1</v>
      </c>
      <c r="AL10736" s="3">
        <v>0</v>
      </c>
    </row>
    <row r="10737" spans="31:38" x14ac:dyDescent="0.25">
      <c r="AE10737" s="3" t="str">
        <f t="shared" si="245"/>
        <v>RAG_576_499_1_202425</v>
      </c>
      <c r="AF10737" s="3">
        <v>202425</v>
      </c>
      <c r="AG10737" s="3" t="s">
        <v>384</v>
      </c>
      <c r="AH10737" s="3">
        <v>576</v>
      </c>
      <c r="AI10737" s="3">
        <v>499</v>
      </c>
      <c r="AJ10737" s="3" t="s">
        <v>18</v>
      </c>
      <c r="AK10737" s="3">
        <v>1</v>
      </c>
      <c r="AL10737" s="3">
        <v>0</v>
      </c>
    </row>
    <row r="10738" spans="31:38" x14ac:dyDescent="0.25">
      <c r="AE10738" s="3" t="str">
        <f t="shared" si="245"/>
        <v>RAG_584_499_1_202425</v>
      </c>
      <c r="AF10738" s="3">
        <v>202425</v>
      </c>
      <c r="AG10738" s="3" t="s">
        <v>384</v>
      </c>
      <c r="AH10738" s="3">
        <v>584</v>
      </c>
      <c r="AI10738" s="3">
        <v>499</v>
      </c>
      <c r="AJ10738" s="3" t="s">
        <v>18</v>
      </c>
      <c r="AK10738" s="3">
        <v>1</v>
      </c>
      <c r="AL10738" s="3">
        <v>0</v>
      </c>
    </row>
    <row r="10739" spans="31:38" x14ac:dyDescent="0.25">
      <c r="AE10739" s="3" t="str">
        <f t="shared" si="245"/>
        <v>RAG_582_499_1_202425</v>
      </c>
      <c r="AF10739" s="3">
        <v>202425</v>
      </c>
      <c r="AG10739" s="3" t="s">
        <v>384</v>
      </c>
      <c r="AH10739" s="3">
        <v>582</v>
      </c>
      <c r="AI10739" s="3">
        <v>499</v>
      </c>
      <c r="AJ10739" s="3" t="s">
        <v>18</v>
      </c>
      <c r="AK10739" s="3">
        <v>1</v>
      </c>
      <c r="AL10739" s="3">
        <v>0</v>
      </c>
    </row>
    <row r="10740" spans="31:38" x14ac:dyDescent="0.25">
      <c r="AE10740" s="3" t="str">
        <f t="shared" si="245"/>
        <v>RAG_512_499_1_202425</v>
      </c>
      <c r="AF10740" s="3">
        <v>202425</v>
      </c>
      <c r="AG10740" s="3" t="s">
        <v>384</v>
      </c>
      <c r="AH10740" s="3">
        <v>512</v>
      </c>
      <c r="AI10740" s="3">
        <v>499</v>
      </c>
      <c r="AJ10740" s="3" t="s">
        <v>18</v>
      </c>
      <c r="AK10740" s="3">
        <v>1</v>
      </c>
      <c r="AL10740" s="3">
        <v>-26011</v>
      </c>
    </row>
    <row r="10741" spans="31:38" x14ac:dyDescent="0.25">
      <c r="AE10741" s="3" t="str">
        <f t="shared" si="245"/>
        <v>RAG_544_499_1_202425</v>
      </c>
      <c r="AF10741" s="3">
        <v>202425</v>
      </c>
      <c r="AG10741" s="3" t="s">
        <v>384</v>
      </c>
      <c r="AH10741" s="3">
        <v>544</v>
      </c>
      <c r="AI10741" s="3">
        <v>499</v>
      </c>
      <c r="AJ10741" s="3" t="s">
        <v>18</v>
      </c>
      <c r="AK10741" s="3">
        <v>1</v>
      </c>
      <c r="AL10741" s="3">
        <v>-51296.711000000003</v>
      </c>
    </row>
    <row r="10742" spans="31:38" x14ac:dyDescent="0.25">
      <c r="AE10742" s="3" t="str">
        <f t="shared" si="245"/>
        <v>RAG_514_499_1_202425</v>
      </c>
      <c r="AF10742" s="3">
        <v>202425</v>
      </c>
      <c r="AG10742" s="3" t="s">
        <v>384</v>
      </c>
      <c r="AH10742" s="3">
        <v>514</v>
      </c>
      <c r="AI10742" s="3">
        <v>499</v>
      </c>
      <c r="AJ10742" s="3" t="s">
        <v>18</v>
      </c>
      <c r="AK10742" s="3">
        <v>1</v>
      </c>
      <c r="AL10742" s="3">
        <v>-43108.89</v>
      </c>
    </row>
    <row r="10743" spans="31:38" x14ac:dyDescent="0.25">
      <c r="AE10743" s="3" t="str">
        <f t="shared" si="245"/>
        <v>RAG_516_499_1_202425</v>
      </c>
      <c r="AF10743" s="3">
        <v>202425</v>
      </c>
      <c r="AG10743" s="3" t="s">
        <v>384</v>
      </c>
      <c r="AH10743" s="3">
        <v>516</v>
      </c>
      <c r="AI10743" s="3">
        <v>499</v>
      </c>
      <c r="AJ10743" s="3" t="s">
        <v>18</v>
      </c>
      <c r="AK10743" s="3">
        <v>1</v>
      </c>
      <c r="AL10743" s="3">
        <v>-29909.351999999999</v>
      </c>
    </row>
    <row r="10744" spans="31:38" x14ac:dyDescent="0.25">
      <c r="AE10744" s="3" t="str">
        <f t="shared" si="245"/>
        <v>RAG_518_499_1_202425</v>
      </c>
      <c r="AF10744" s="3">
        <v>202425</v>
      </c>
      <c r="AG10744" s="3" t="s">
        <v>384</v>
      </c>
      <c r="AH10744" s="3">
        <v>518</v>
      </c>
      <c r="AI10744" s="3">
        <v>499</v>
      </c>
      <c r="AJ10744" s="3" t="s">
        <v>18</v>
      </c>
      <c r="AK10744" s="3">
        <v>1</v>
      </c>
      <c r="AL10744" s="3">
        <v>-31640.570999999996</v>
      </c>
    </row>
    <row r="10745" spans="31:38" x14ac:dyDescent="0.25">
      <c r="AE10745" s="3" t="str">
        <f t="shared" si="245"/>
        <v>RAG_520_499_1_202425</v>
      </c>
      <c r="AF10745" s="3">
        <v>202425</v>
      </c>
      <c r="AG10745" s="3" t="s">
        <v>384</v>
      </c>
      <c r="AH10745" s="3">
        <v>520</v>
      </c>
      <c r="AI10745" s="3">
        <v>499</v>
      </c>
      <c r="AJ10745" s="3" t="s">
        <v>18</v>
      </c>
      <c r="AK10745" s="3">
        <v>1</v>
      </c>
      <c r="AL10745" s="3">
        <v>-32121.587</v>
      </c>
    </row>
    <row r="10746" spans="31:38" x14ac:dyDescent="0.25">
      <c r="AE10746" s="3" t="str">
        <f t="shared" si="245"/>
        <v>RAG_522_499_1_202425</v>
      </c>
      <c r="AF10746" s="3">
        <v>202425</v>
      </c>
      <c r="AG10746" s="3" t="s">
        <v>384</v>
      </c>
      <c r="AH10746" s="3">
        <v>522</v>
      </c>
      <c r="AI10746" s="3">
        <v>499</v>
      </c>
      <c r="AJ10746" s="3" t="s">
        <v>18</v>
      </c>
      <c r="AK10746" s="3">
        <v>1</v>
      </c>
      <c r="AL10746" s="3">
        <v>-32141.336000000003</v>
      </c>
    </row>
    <row r="10747" spans="31:38" x14ac:dyDescent="0.25">
      <c r="AE10747" s="3" t="str">
        <f t="shared" si="245"/>
        <v>RAG_524_499_1_202425</v>
      </c>
      <c r="AF10747" s="3">
        <v>202425</v>
      </c>
      <c r="AG10747" s="3" t="s">
        <v>384</v>
      </c>
      <c r="AH10747" s="3">
        <v>524</v>
      </c>
      <c r="AI10747" s="3">
        <v>499</v>
      </c>
      <c r="AJ10747" s="3" t="s">
        <v>18</v>
      </c>
      <c r="AK10747" s="3">
        <v>1</v>
      </c>
      <c r="AL10747" s="3">
        <v>-28932.06</v>
      </c>
    </row>
    <row r="10748" spans="31:38" x14ac:dyDescent="0.25">
      <c r="AE10748" s="3" t="str">
        <f t="shared" si="245"/>
        <v>RAG_528_499_1_202425</v>
      </c>
      <c r="AF10748" s="3">
        <v>202425</v>
      </c>
      <c r="AG10748" s="3" t="s">
        <v>384</v>
      </c>
      <c r="AH10748" s="3">
        <v>528</v>
      </c>
      <c r="AI10748" s="3">
        <v>499</v>
      </c>
      <c r="AJ10748" s="3" t="s">
        <v>18</v>
      </c>
      <c r="AK10748" s="3">
        <v>1</v>
      </c>
      <c r="AL10748" s="3">
        <v>-23295</v>
      </c>
    </row>
    <row r="10749" spans="31:38" x14ac:dyDescent="0.25">
      <c r="AE10749" s="3" t="str">
        <f t="shared" si="245"/>
        <v>RAG_530_499_1_202425</v>
      </c>
      <c r="AF10749" s="3">
        <v>202425</v>
      </c>
      <c r="AG10749" s="3" t="s">
        <v>384</v>
      </c>
      <c r="AH10749" s="3">
        <v>530</v>
      </c>
      <c r="AI10749" s="3">
        <v>499</v>
      </c>
      <c r="AJ10749" s="3" t="s">
        <v>18</v>
      </c>
      <c r="AK10749" s="3">
        <v>1</v>
      </c>
      <c r="AL10749" s="3">
        <v>-46783.521000000001</v>
      </c>
    </row>
    <row r="10750" spans="31:38" x14ac:dyDescent="0.25">
      <c r="AE10750" s="3" t="str">
        <f t="shared" si="245"/>
        <v>RAG_532_499_1_202425</v>
      </c>
      <c r="AF10750" s="3">
        <v>202425</v>
      </c>
      <c r="AG10750" s="3" t="s">
        <v>384</v>
      </c>
      <c r="AH10750" s="3">
        <v>532</v>
      </c>
      <c r="AI10750" s="3">
        <v>499</v>
      </c>
      <c r="AJ10750" s="3" t="s">
        <v>18</v>
      </c>
      <c r="AK10750" s="3">
        <v>1</v>
      </c>
      <c r="AL10750" s="3">
        <v>-106471.875</v>
      </c>
    </row>
    <row r="10751" spans="31:38" x14ac:dyDescent="0.25">
      <c r="AE10751" s="3" t="str">
        <f t="shared" si="245"/>
        <v>RAG_534_499_1_202425</v>
      </c>
      <c r="AF10751" s="3">
        <v>202425</v>
      </c>
      <c r="AG10751" s="3" t="s">
        <v>384</v>
      </c>
      <c r="AH10751" s="3">
        <v>534</v>
      </c>
      <c r="AI10751" s="3">
        <v>499</v>
      </c>
      <c r="AJ10751" s="3" t="s">
        <v>18</v>
      </c>
      <c r="AK10751" s="3">
        <v>1</v>
      </c>
      <c r="AL10751" s="3">
        <v>-48296.614999999998</v>
      </c>
    </row>
    <row r="10752" spans="31:38" x14ac:dyDescent="0.25">
      <c r="AE10752" s="3" t="str">
        <f t="shared" si="245"/>
        <v>RAG_536_499_1_202425</v>
      </c>
      <c r="AF10752" s="3">
        <v>202425</v>
      </c>
      <c r="AG10752" s="3" t="s">
        <v>384</v>
      </c>
      <c r="AH10752" s="3">
        <v>536</v>
      </c>
      <c r="AI10752" s="3">
        <v>499</v>
      </c>
      <c r="AJ10752" s="3" t="s">
        <v>18</v>
      </c>
      <c r="AK10752" s="3">
        <v>1</v>
      </c>
      <c r="AL10752" s="3">
        <v>-40692.583999999995</v>
      </c>
    </row>
    <row r="10753" spans="31:38" x14ac:dyDescent="0.25">
      <c r="AE10753" s="3" t="str">
        <f t="shared" si="245"/>
        <v>RAG_538_499_1_202425</v>
      </c>
      <c r="AF10753" s="3">
        <v>202425</v>
      </c>
      <c r="AG10753" s="3" t="s">
        <v>384</v>
      </c>
      <c r="AH10753" s="3">
        <v>538</v>
      </c>
      <c r="AI10753" s="3">
        <v>499</v>
      </c>
      <c r="AJ10753" s="3" t="s">
        <v>18</v>
      </c>
      <c r="AK10753" s="3">
        <v>1</v>
      </c>
      <c r="AL10753" s="3">
        <v>-35404</v>
      </c>
    </row>
    <row r="10754" spans="31:38" x14ac:dyDescent="0.25">
      <c r="AE10754" s="3" t="str">
        <f t="shared" si="245"/>
        <v>RAG_526_499_1_202425</v>
      </c>
      <c r="AF10754" s="3">
        <v>202425</v>
      </c>
      <c r="AG10754" s="3" t="s">
        <v>384</v>
      </c>
      <c r="AH10754" s="3">
        <v>526</v>
      </c>
      <c r="AI10754" s="3">
        <v>499</v>
      </c>
      <c r="AJ10754" s="3" t="s">
        <v>18</v>
      </c>
      <c r="AK10754" s="3">
        <v>1</v>
      </c>
      <c r="AL10754" s="3">
        <v>-14056.238000000001</v>
      </c>
    </row>
    <row r="10755" spans="31:38" x14ac:dyDescent="0.25">
      <c r="AE10755" s="3" t="str">
        <f t="shared" si="245"/>
        <v>RAG_542_499_1_202425</v>
      </c>
      <c r="AF10755" s="3">
        <v>202425</v>
      </c>
      <c r="AG10755" s="3" t="s">
        <v>384</v>
      </c>
      <c r="AH10755" s="3">
        <v>542</v>
      </c>
      <c r="AI10755" s="3">
        <v>499</v>
      </c>
      <c r="AJ10755" s="3" t="s">
        <v>18</v>
      </c>
      <c r="AK10755" s="3">
        <v>1</v>
      </c>
      <c r="AL10755" s="3">
        <v>-18710.525000000001</v>
      </c>
    </row>
    <row r="10756" spans="31:38" x14ac:dyDescent="0.25">
      <c r="AE10756" s="3" t="str">
        <f t="shared" ref="AE10756:AE10819" si="246">AG10756&amp;"_"&amp;AH10756&amp;"_"&amp;AI10756&amp;"_"&amp;AK10756&amp;"_"&amp;AF10756</f>
        <v>RAG_564_499_1_202526</v>
      </c>
      <c r="AF10756" s="3">
        <v>202526</v>
      </c>
      <c r="AG10756" s="3" t="s">
        <v>384</v>
      </c>
      <c r="AH10756" s="3">
        <v>564</v>
      </c>
      <c r="AI10756" s="3">
        <v>499</v>
      </c>
      <c r="AJ10756" s="3" t="s">
        <v>18</v>
      </c>
      <c r="AK10756" s="3">
        <v>1</v>
      </c>
      <c r="AL10756" s="3">
        <v>0</v>
      </c>
    </row>
    <row r="10757" spans="31:38" x14ac:dyDescent="0.25">
      <c r="AE10757" s="3" t="str">
        <f t="shared" si="246"/>
        <v>RAG_512_499_1_202526</v>
      </c>
      <c r="AF10757" s="3">
        <v>202526</v>
      </c>
      <c r="AG10757" s="3" t="s">
        <v>384</v>
      </c>
      <c r="AH10757" s="3">
        <v>512</v>
      </c>
      <c r="AI10757" s="3">
        <v>499</v>
      </c>
      <c r="AJ10757" s="3" t="s">
        <v>18</v>
      </c>
      <c r="AK10757" s="3">
        <v>1</v>
      </c>
      <c r="AL10757" s="3">
        <v>-27155</v>
      </c>
    </row>
    <row r="10758" spans="31:38" x14ac:dyDescent="0.25">
      <c r="AE10758" s="3" t="str">
        <f t="shared" si="246"/>
        <v>RAG_546_499_1_202526</v>
      </c>
      <c r="AF10758" s="3">
        <v>202526</v>
      </c>
      <c r="AG10758" s="3" t="s">
        <v>384</v>
      </c>
      <c r="AH10758" s="3">
        <v>546</v>
      </c>
      <c r="AI10758" s="3">
        <v>499</v>
      </c>
      <c r="AJ10758" s="3" t="s">
        <v>18</v>
      </c>
      <c r="AK10758" s="3">
        <v>1</v>
      </c>
      <c r="AL10758" s="3">
        <v>-28582</v>
      </c>
    </row>
    <row r="10759" spans="31:38" x14ac:dyDescent="0.25">
      <c r="AE10759" s="3" t="str">
        <f t="shared" si="246"/>
        <v>RAG_548_499_1_202526</v>
      </c>
      <c r="AF10759" s="3">
        <v>202526</v>
      </c>
      <c r="AG10759" s="3" t="s">
        <v>384</v>
      </c>
      <c r="AH10759" s="3">
        <v>548</v>
      </c>
      <c r="AI10759" s="3">
        <v>499</v>
      </c>
      <c r="AJ10759" s="3" t="s">
        <v>18</v>
      </c>
      <c r="AK10759" s="3">
        <v>1</v>
      </c>
      <c r="AL10759" s="3">
        <v>-25538.062000000002</v>
      </c>
    </row>
    <row r="10760" spans="31:38" x14ac:dyDescent="0.25">
      <c r="AE10760" s="3" t="str">
        <f t="shared" si="246"/>
        <v>RAG_550_499_1_202526</v>
      </c>
      <c r="AF10760" s="3">
        <v>202526</v>
      </c>
      <c r="AG10760" s="3" t="s">
        <v>384</v>
      </c>
      <c r="AH10760" s="3">
        <v>550</v>
      </c>
      <c r="AI10760" s="3">
        <v>499</v>
      </c>
      <c r="AJ10760" s="3" t="s">
        <v>18</v>
      </c>
      <c r="AK10760" s="3">
        <v>1</v>
      </c>
      <c r="AL10760" s="3">
        <v>-38527.137999999999</v>
      </c>
    </row>
    <row r="10761" spans="31:38" x14ac:dyDescent="0.25">
      <c r="AE10761" s="3" t="str">
        <f t="shared" si="246"/>
        <v>RAG_552_499_1_202526</v>
      </c>
      <c r="AF10761" s="3">
        <v>202526</v>
      </c>
      <c r="AG10761" s="3" t="s">
        <v>384</v>
      </c>
      <c r="AH10761" s="3">
        <v>552</v>
      </c>
      <c r="AI10761" s="3">
        <v>499</v>
      </c>
      <c r="AJ10761" s="3" t="s">
        <v>18</v>
      </c>
      <c r="AK10761" s="3">
        <v>1</v>
      </c>
      <c r="AL10761" s="3">
        <v>-137188.946</v>
      </c>
    </row>
    <row r="10762" spans="31:38" x14ac:dyDescent="0.25">
      <c r="AE10762" s="3" t="str">
        <f t="shared" si="246"/>
        <v>RAG_562_499_1_202526</v>
      </c>
      <c r="AF10762" s="3">
        <v>202526</v>
      </c>
      <c r="AG10762" s="3" t="s">
        <v>384</v>
      </c>
      <c r="AH10762" s="3">
        <v>562</v>
      </c>
      <c r="AI10762" s="3">
        <v>499</v>
      </c>
      <c r="AJ10762" s="3" t="s">
        <v>18</v>
      </c>
      <c r="AK10762" s="3">
        <v>1</v>
      </c>
      <c r="AL10762" s="3">
        <v>0</v>
      </c>
    </row>
    <row r="10763" spans="31:38" x14ac:dyDescent="0.25">
      <c r="AE10763" s="3" t="str">
        <f t="shared" si="246"/>
        <v>RAG_566_499_1_202526</v>
      </c>
      <c r="AF10763" s="3">
        <v>202526</v>
      </c>
      <c r="AG10763" s="3" t="s">
        <v>384</v>
      </c>
      <c r="AH10763" s="3">
        <v>566</v>
      </c>
      <c r="AI10763" s="3">
        <v>499</v>
      </c>
      <c r="AJ10763" s="3" t="s">
        <v>18</v>
      </c>
      <c r="AK10763" s="3">
        <v>1</v>
      </c>
      <c r="AL10763" s="3">
        <v>0</v>
      </c>
    </row>
    <row r="10764" spans="31:38" x14ac:dyDescent="0.25">
      <c r="AE10764" s="3" t="str">
        <f t="shared" si="246"/>
        <v>RAG_568_499_1_202526</v>
      </c>
      <c r="AF10764" s="3">
        <v>202526</v>
      </c>
      <c r="AG10764" s="3" t="s">
        <v>384</v>
      </c>
      <c r="AH10764" s="3">
        <v>568</v>
      </c>
      <c r="AI10764" s="3">
        <v>499</v>
      </c>
      <c r="AJ10764" s="3" t="s">
        <v>18</v>
      </c>
      <c r="AK10764" s="3">
        <v>1</v>
      </c>
      <c r="AL10764" s="3">
        <v>0</v>
      </c>
    </row>
    <row r="10765" spans="31:38" x14ac:dyDescent="0.25">
      <c r="AE10765" s="3" t="str">
        <f t="shared" si="246"/>
        <v>RAG_572_499_1_202526</v>
      </c>
      <c r="AF10765" s="3">
        <v>202526</v>
      </c>
      <c r="AG10765" s="3" t="s">
        <v>384</v>
      </c>
      <c r="AH10765" s="3">
        <v>572</v>
      </c>
      <c r="AI10765" s="3">
        <v>499</v>
      </c>
      <c r="AJ10765" s="3" t="s">
        <v>18</v>
      </c>
      <c r="AK10765" s="3">
        <v>1</v>
      </c>
      <c r="AL10765" s="3">
        <v>0</v>
      </c>
    </row>
    <row r="10766" spans="31:38" x14ac:dyDescent="0.25">
      <c r="AE10766" s="3" t="str">
        <f t="shared" si="246"/>
        <v>RAG_574_499_1_202526</v>
      </c>
      <c r="AF10766" s="3">
        <v>202526</v>
      </c>
      <c r="AG10766" s="3" t="s">
        <v>384</v>
      </c>
      <c r="AH10766" s="3">
        <v>574</v>
      </c>
      <c r="AI10766" s="3">
        <v>499</v>
      </c>
      <c r="AJ10766" s="3" t="s">
        <v>18</v>
      </c>
      <c r="AK10766" s="3">
        <v>1</v>
      </c>
      <c r="AL10766" s="3">
        <v>0</v>
      </c>
    </row>
    <row r="10767" spans="31:38" x14ac:dyDescent="0.25">
      <c r="AE10767" s="3" t="str">
        <f t="shared" si="246"/>
        <v>RAG_576_499_1_202526</v>
      </c>
      <c r="AF10767" s="3">
        <v>202526</v>
      </c>
      <c r="AG10767" s="3" t="s">
        <v>384</v>
      </c>
      <c r="AH10767" s="3">
        <v>576</v>
      </c>
      <c r="AI10767" s="3">
        <v>499</v>
      </c>
      <c r="AJ10767" s="3" t="s">
        <v>18</v>
      </c>
      <c r="AK10767" s="3">
        <v>1</v>
      </c>
      <c r="AL10767" s="3">
        <v>0</v>
      </c>
    </row>
    <row r="10768" spans="31:38" x14ac:dyDescent="0.25">
      <c r="AE10768" s="3" t="str">
        <f t="shared" si="246"/>
        <v>RAG_582_499_1_202526</v>
      </c>
      <c r="AF10768" s="3">
        <v>202526</v>
      </c>
      <c r="AG10768" s="3" t="s">
        <v>384</v>
      </c>
      <c r="AH10768" s="3">
        <v>582</v>
      </c>
      <c r="AI10768" s="3">
        <v>499</v>
      </c>
      <c r="AJ10768" s="3" t="s">
        <v>18</v>
      </c>
      <c r="AK10768" s="3">
        <v>1</v>
      </c>
      <c r="AL10768" s="3">
        <v>0</v>
      </c>
    </row>
    <row r="10769" spans="31:38" x14ac:dyDescent="0.25">
      <c r="AE10769" s="3" t="str">
        <f t="shared" si="246"/>
        <v>RAG_586_499_1_202526</v>
      </c>
      <c r="AF10769" s="3">
        <v>202526</v>
      </c>
      <c r="AG10769" s="3" t="s">
        <v>384</v>
      </c>
      <c r="AH10769" s="3">
        <v>586</v>
      </c>
      <c r="AI10769" s="3">
        <v>499</v>
      </c>
      <c r="AJ10769" s="3" t="s">
        <v>18</v>
      </c>
      <c r="AK10769" s="3">
        <v>1</v>
      </c>
      <c r="AL10769" s="3">
        <v>0</v>
      </c>
    </row>
    <row r="10770" spans="31:38" x14ac:dyDescent="0.25">
      <c r="AE10770" s="3" t="str">
        <f t="shared" si="246"/>
        <v>RAG_542_499_1_202526</v>
      </c>
      <c r="AF10770" s="3">
        <v>202526</v>
      </c>
      <c r="AG10770" s="3" t="s">
        <v>384</v>
      </c>
      <c r="AH10770" s="3">
        <v>542</v>
      </c>
      <c r="AI10770" s="3">
        <v>499</v>
      </c>
      <c r="AJ10770" s="3" t="s">
        <v>18</v>
      </c>
      <c r="AK10770" s="3">
        <v>1</v>
      </c>
      <c r="AL10770" s="3">
        <v>-18730.373</v>
      </c>
    </row>
    <row r="10771" spans="31:38" x14ac:dyDescent="0.25">
      <c r="AE10771" s="3" t="str">
        <f t="shared" si="246"/>
        <v>RAG_584_499_1_202526</v>
      </c>
      <c r="AF10771" s="3">
        <v>202526</v>
      </c>
      <c r="AG10771" s="3" t="s">
        <v>384</v>
      </c>
      <c r="AH10771" s="3">
        <v>584</v>
      </c>
      <c r="AI10771" s="3">
        <v>499</v>
      </c>
      <c r="AJ10771" s="3" t="s">
        <v>18</v>
      </c>
      <c r="AK10771" s="3">
        <v>1</v>
      </c>
      <c r="AL10771" s="3">
        <v>0</v>
      </c>
    </row>
    <row r="10772" spans="31:38" x14ac:dyDescent="0.25">
      <c r="AE10772" s="3" t="str">
        <f t="shared" si="246"/>
        <v>RAG_520_499_1_202526</v>
      </c>
      <c r="AF10772" s="3">
        <v>202526</v>
      </c>
      <c r="AG10772" s="3" t="s">
        <v>384</v>
      </c>
      <c r="AH10772" s="3">
        <v>520</v>
      </c>
      <c r="AI10772" s="3">
        <v>499</v>
      </c>
      <c r="AJ10772" s="3" t="s">
        <v>18</v>
      </c>
      <c r="AK10772" s="3">
        <v>1</v>
      </c>
      <c r="AL10772" s="3">
        <v>-32097.587</v>
      </c>
    </row>
    <row r="10773" spans="31:38" x14ac:dyDescent="0.25">
      <c r="AE10773" s="3" t="str">
        <f t="shared" si="246"/>
        <v>RAG_545_499_1_202526</v>
      </c>
      <c r="AF10773" s="3">
        <v>202526</v>
      </c>
      <c r="AG10773" s="3" t="s">
        <v>384</v>
      </c>
      <c r="AH10773" s="3">
        <v>545</v>
      </c>
      <c r="AI10773" s="3">
        <v>499</v>
      </c>
      <c r="AJ10773" s="3" t="s">
        <v>18</v>
      </c>
      <c r="AK10773" s="3">
        <v>1</v>
      </c>
      <c r="AL10773" s="3">
        <v>-26972.16</v>
      </c>
    </row>
    <row r="10774" spans="31:38" x14ac:dyDescent="0.25">
      <c r="AE10774" s="3" t="str">
        <f t="shared" si="246"/>
        <v>RAG_544_499_1_202526</v>
      </c>
      <c r="AF10774" s="3">
        <v>202526</v>
      </c>
      <c r="AG10774" s="3" t="s">
        <v>384</v>
      </c>
      <c r="AH10774" s="3">
        <v>544</v>
      </c>
      <c r="AI10774" s="3">
        <v>499</v>
      </c>
      <c r="AJ10774" s="3" t="s">
        <v>18</v>
      </c>
      <c r="AK10774" s="3">
        <v>1</v>
      </c>
      <c r="AL10774" s="3">
        <v>-51694.732000000004</v>
      </c>
    </row>
    <row r="10775" spans="31:38" x14ac:dyDescent="0.25">
      <c r="AE10775" s="3" t="str">
        <f t="shared" si="246"/>
        <v>RAG_514_499_1_202526</v>
      </c>
      <c r="AF10775" s="3">
        <v>202526</v>
      </c>
      <c r="AG10775" s="3" t="s">
        <v>384</v>
      </c>
      <c r="AH10775" s="3">
        <v>514</v>
      </c>
      <c r="AI10775" s="3">
        <v>499</v>
      </c>
      <c r="AJ10775" s="3" t="s">
        <v>18</v>
      </c>
      <c r="AK10775" s="3">
        <v>1</v>
      </c>
      <c r="AL10775" s="3">
        <v>-44842.239999999998</v>
      </c>
    </row>
    <row r="10776" spans="31:38" x14ac:dyDescent="0.25">
      <c r="AE10776" s="3" t="str">
        <f t="shared" si="246"/>
        <v>RAG_518_499_1_202526</v>
      </c>
      <c r="AF10776" s="3">
        <v>202526</v>
      </c>
      <c r="AG10776" s="3" t="s">
        <v>384</v>
      </c>
      <c r="AH10776" s="3">
        <v>518</v>
      </c>
      <c r="AI10776" s="3">
        <v>499</v>
      </c>
      <c r="AJ10776" s="3" t="s">
        <v>18</v>
      </c>
      <c r="AK10776" s="3">
        <v>1</v>
      </c>
      <c r="AL10776" s="3">
        <v>-28678.938999999998</v>
      </c>
    </row>
    <row r="10777" spans="31:38" x14ac:dyDescent="0.25">
      <c r="AE10777" s="3" t="str">
        <f t="shared" si="246"/>
        <v>RAG_522_499_1_202526</v>
      </c>
      <c r="AF10777" s="3">
        <v>202526</v>
      </c>
      <c r="AG10777" s="3" t="s">
        <v>384</v>
      </c>
      <c r="AH10777" s="3">
        <v>522</v>
      </c>
      <c r="AI10777" s="3">
        <v>499</v>
      </c>
      <c r="AJ10777" s="3" t="s">
        <v>18</v>
      </c>
      <c r="AK10777" s="3">
        <v>1</v>
      </c>
      <c r="AL10777" s="3">
        <v>-33342.044999999998</v>
      </c>
    </row>
    <row r="10778" spans="31:38" x14ac:dyDescent="0.25">
      <c r="AE10778" s="3" t="str">
        <f t="shared" si="246"/>
        <v>RAG_524_499_1_202526</v>
      </c>
      <c r="AF10778" s="3">
        <v>202526</v>
      </c>
      <c r="AG10778" s="3" t="s">
        <v>384</v>
      </c>
      <c r="AH10778" s="3">
        <v>524</v>
      </c>
      <c r="AI10778" s="3">
        <v>499</v>
      </c>
      <c r="AJ10778" s="3" t="s">
        <v>18</v>
      </c>
      <c r="AK10778" s="3">
        <v>1</v>
      </c>
      <c r="AL10778" s="3">
        <v>-29316.3</v>
      </c>
    </row>
    <row r="10779" spans="31:38" x14ac:dyDescent="0.25">
      <c r="AE10779" s="3" t="str">
        <f t="shared" si="246"/>
        <v>RAG_526_499_1_202526</v>
      </c>
      <c r="AF10779" s="3">
        <v>202526</v>
      </c>
      <c r="AG10779" s="3" t="s">
        <v>384</v>
      </c>
      <c r="AH10779" s="3">
        <v>526</v>
      </c>
      <c r="AI10779" s="3">
        <v>499</v>
      </c>
      <c r="AJ10779" s="3" t="s">
        <v>18</v>
      </c>
      <c r="AK10779" s="3">
        <v>1</v>
      </c>
      <c r="AL10779" s="3">
        <v>-10540</v>
      </c>
    </row>
    <row r="10780" spans="31:38" x14ac:dyDescent="0.25">
      <c r="AE10780" s="3" t="str">
        <f t="shared" si="246"/>
        <v>RAG_538_499_1_202526</v>
      </c>
      <c r="AF10780" s="3">
        <v>202526</v>
      </c>
      <c r="AG10780" s="3" t="s">
        <v>384</v>
      </c>
      <c r="AH10780" s="3">
        <v>538</v>
      </c>
      <c r="AI10780" s="3">
        <v>499</v>
      </c>
      <c r="AJ10780" s="3" t="s">
        <v>18</v>
      </c>
      <c r="AK10780" s="3">
        <v>1</v>
      </c>
      <c r="AL10780" s="3">
        <v>-28584</v>
      </c>
    </row>
    <row r="10781" spans="31:38" x14ac:dyDescent="0.25">
      <c r="AE10781" s="3" t="str">
        <f t="shared" si="246"/>
        <v>RAG_516_499_1_202526</v>
      </c>
      <c r="AF10781" s="3">
        <v>202526</v>
      </c>
      <c r="AG10781" s="3" t="s">
        <v>384</v>
      </c>
      <c r="AH10781" s="3">
        <v>516</v>
      </c>
      <c r="AI10781" s="3">
        <v>499</v>
      </c>
      <c r="AJ10781" s="3" t="s">
        <v>18</v>
      </c>
      <c r="AK10781" s="3">
        <v>1</v>
      </c>
      <c r="AL10781" s="3">
        <v>-28902.959999999999</v>
      </c>
    </row>
    <row r="10782" spans="31:38" x14ac:dyDescent="0.25">
      <c r="AE10782" s="3" t="str">
        <f t="shared" si="246"/>
        <v>RAG_540_499_1_202526</v>
      </c>
      <c r="AF10782" s="3">
        <v>202526</v>
      </c>
      <c r="AG10782" s="3" t="s">
        <v>384</v>
      </c>
      <c r="AH10782" s="3">
        <v>540</v>
      </c>
      <c r="AI10782" s="3">
        <v>499</v>
      </c>
      <c r="AJ10782" s="3" t="s">
        <v>18</v>
      </c>
      <c r="AK10782" s="3">
        <v>1</v>
      </c>
      <c r="AL10782" s="3">
        <v>-51236.292999999998</v>
      </c>
    </row>
    <row r="10783" spans="31:38" x14ac:dyDescent="0.25">
      <c r="AE10783" s="3" t="str">
        <f t="shared" si="246"/>
        <v>RAG_528_499_1_202526</v>
      </c>
      <c r="AF10783" s="3">
        <v>202526</v>
      </c>
      <c r="AG10783" s="3" t="s">
        <v>384</v>
      </c>
      <c r="AH10783" s="3">
        <v>528</v>
      </c>
      <c r="AI10783" s="3">
        <v>499</v>
      </c>
      <c r="AJ10783" s="3" t="s">
        <v>18</v>
      </c>
      <c r="AK10783" s="3">
        <v>1</v>
      </c>
      <c r="AL10783" s="3">
        <v>-17821</v>
      </c>
    </row>
    <row r="10784" spans="31:38" x14ac:dyDescent="0.25">
      <c r="AE10784" s="3" t="str">
        <f t="shared" si="246"/>
        <v>RAG_536_499_1_202526</v>
      </c>
      <c r="AF10784" s="3">
        <v>202526</v>
      </c>
      <c r="AG10784" s="3" t="s">
        <v>384</v>
      </c>
      <c r="AH10784" s="3">
        <v>536</v>
      </c>
      <c r="AI10784" s="3">
        <v>499</v>
      </c>
      <c r="AJ10784" s="3" t="s">
        <v>18</v>
      </c>
      <c r="AK10784" s="3">
        <v>1</v>
      </c>
      <c r="AL10784" s="3">
        <v>-40341.980000000003</v>
      </c>
    </row>
    <row r="10785" spans="31:38" x14ac:dyDescent="0.25">
      <c r="AE10785" s="3" t="str">
        <f t="shared" si="246"/>
        <v>RAG_534_499_1_202526</v>
      </c>
      <c r="AF10785" s="3">
        <v>202526</v>
      </c>
      <c r="AG10785" s="3" t="s">
        <v>384</v>
      </c>
      <c r="AH10785" s="3">
        <v>534</v>
      </c>
      <c r="AI10785" s="3">
        <v>499</v>
      </c>
      <c r="AJ10785" s="3" t="s">
        <v>18</v>
      </c>
      <c r="AK10785" s="3">
        <v>1</v>
      </c>
      <c r="AL10785" s="3">
        <v>-49343.614999999998</v>
      </c>
    </row>
    <row r="10786" spans="31:38" x14ac:dyDescent="0.25">
      <c r="AE10786" s="3" t="str">
        <f t="shared" si="246"/>
        <v>RAG_532_499_1_202526</v>
      </c>
      <c r="AF10786" s="3">
        <v>202526</v>
      </c>
      <c r="AG10786" s="3" t="s">
        <v>384</v>
      </c>
      <c r="AH10786" s="3">
        <v>532</v>
      </c>
      <c r="AI10786" s="3">
        <v>499</v>
      </c>
      <c r="AJ10786" s="3" t="s">
        <v>18</v>
      </c>
      <c r="AK10786" s="3">
        <v>1</v>
      </c>
      <c r="AL10786" s="3">
        <v>-107665.967</v>
      </c>
    </row>
    <row r="10787" spans="31:38" x14ac:dyDescent="0.25">
      <c r="AE10787" s="3" t="str">
        <f t="shared" si="246"/>
        <v>RAG_530_499_1_202526</v>
      </c>
      <c r="AF10787" s="3">
        <v>202526</v>
      </c>
      <c r="AG10787" s="3" t="s">
        <v>384</v>
      </c>
      <c r="AH10787" s="3">
        <v>530</v>
      </c>
      <c r="AI10787" s="3">
        <v>499</v>
      </c>
      <c r="AJ10787" s="3" t="s">
        <v>18</v>
      </c>
      <c r="AK10787" s="3">
        <v>1</v>
      </c>
      <c r="AL10787" s="3">
        <v>-45757.418000000005</v>
      </c>
    </row>
    <row r="10788" spans="31:38" x14ac:dyDescent="0.25">
      <c r="AE10788" s="3" t="str">
        <f t="shared" si="246"/>
        <v>RAG_564_512_1_202425</v>
      </c>
      <c r="AF10788" s="3">
        <v>202425</v>
      </c>
      <c r="AG10788" s="3" t="s">
        <v>384</v>
      </c>
      <c r="AH10788" s="3">
        <v>564</v>
      </c>
      <c r="AI10788" s="3">
        <v>512</v>
      </c>
      <c r="AJ10788" s="3" t="s">
        <v>154</v>
      </c>
      <c r="AK10788" s="3">
        <v>1</v>
      </c>
      <c r="AL10788" s="3">
        <v>0</v>
      </c>
    </row>
    <row r="10789" spans="31:38" x14ac:dyDescent="0.25">
      <c r="AE10789" s="3" t="str">
        <f t="shared" si="246"/>
        <v>RAG_546_512_1_202425</v>
      </c>
      <c r="AF10789" s="3">
        <v>202425</v>
      </c>
      <c r="AG10789" s="3" t="s">
        <v>384</v>
      </c>
      <c r="AH10789" s="3">
        <v>546</v>
      </c>
      <c r="AI10789" s="3">
        <v>512</v>
      </c>
      <c r="AJ10789" s="3" t="s">
        <v>154</v>
      </c>
      <c r="AK10789" s="3">
        <v>1</v>
      </c>
      <c r="AL10789" s="3">
        <v>0</v>
      </c>
    </row>
    <row r="10790" spans="31:38" x14ac:dyDescent="0.25">
      <c r="AE10790" s="3" t="str">
        <f t="shared" si="246"/>
        <v>RAG_545_512_1_202425</v>
      </c>
      <c r="AF10790" s="3">
        <v>202425</v>
      </c>
      <c r="AG10790" s="3" t="s">
        <v>384</v>
      </c>
      <c r="AH10790" s="3">
        <v>545</v>
      </c>
      <c r="AI10790" s="3">
        <v>512</v>
      </c>
      <c r="AJ10790" s="3" t="s">
        <v>154</v>
      </c>
      <c r="AK10790" s="3">
        <v>1</v>
      </c>
      <c r="AL10790" s="3">
        <v>0</v>
      </c>
    </row>
    <row r="10791" spans="31:38" x14ac:dyDescent="0.25">
      <c r="AE10791" s="3" t="str">
        <f t="shared" si="246"/>
        <v>RAG_548_512_1_202425</v>
      </c>
      <c r="AF10791" s="3">
        <v>202425</v>
      </c>
      <c r="AG10791" s="3" t="s">
        <v>384</v>
      </c>
      <c r="AH10791" s="3">
        <v>548</v>
      </c>
      <c r="AI10791" s="3">
        <v>512</v>
      </c>
      <c r="AJ10791" s="3" t="s">
        <v>154</v>
      </c>
      <c r="AK10791" s="3">
        <v>1</v>
      </c>
      <c r="AL10791" s="3">
        <v>0</v>
      </c>
    </row>
    <row r="10792" spans="31:38" x14ac:dyDescent="0.25">
      <c r="AE10792" s="3" t="str">
        <f t="shared" si="246"/>
        <v>RAG_550_512_1_202425</v>
      </c>
      <c r="AF10792" s="3">
        <v>202425</v>
      </c>
      <c r="AG10792" s="3" t="s">
        <v>384</v>
      </c>
      <c r="AH10792" s="3">
        <v>550</v>
      </c>
      <c r="AI10792" s="3">
        <v>512</v>
      </c>
      <c r="AJ10792" s="3" t="s">
        <v>154</v>
      </c>
      <c r="AK10792" s="3">
        <v>1</v>
      </c>
      <c r="AL10792" s="3">
        <v>0</v>
      </c>
    </row>
    <row r="10793" spans="31:38" x14ac:dyDescent="0.25">
      <c r="AE10793" s="3" t="str">
        <f t="shared" si="246"/>
        <v>RAG_552_512_1_202425</v>
      </c>
      <c r="AF10793" s="3">
        <v>202425</v>
      </c>
      <c r="AG10793" s="3" t="s">
        <v>384</v>
      </c>
      <c r="AH10793" s="3">
        <v>552</v>
      </c>
      <c r="AI10793" s="3">
        <v>512</v>
      </c>
      <c r="AJ10793" s="3" t="s">
        <v>154</v>
      </c>
      <c r="AK10793" s="3">
        <v>1</v>
      </c>
      <c r="AL10793" s="3">
        <v>0</v>
      </c>
    </row>
    <row r="10794" spans="31:38" x14ac:dyDescent="0.25">
      <c r="AE10794" s="3" t="str">
        <f t="shared" si="246"/>
        <v>RAG_562_512_1_202425</v>
      </c>
      <c r="AF10794" s="3">
        <v>202425</v>
      </c>
      <c r="AG10794" s="3" t="s">
        <v>384</v>
      </c>
      <c r="AH10794" s="3">
        <v>562</v>
      </c>
      <c r="AI10794" s="3">
        <v>512</v>
      </c>
      <c r="AJ10794" s="3" t="s">
        <v>154</v>
      </c>
      <c r="AK10794" s="3">
        <v>1</v>
      </c>
      <c r="AL10794" s="3">
        <v>-1284.4159999999999</v>
      </c>
    </row>
    <row r="10795" spans="31:38" x14ac:dyDescent="0.25">
      <c r="AE10795" s="3" t="str">
        <f t="shared" si="246"/>
        <v>RAG_566_512_1_202425</v>
      </c>
      <c r="AF10795" s="3">
        <v>202425</v>
      </c>
      <c r="AG10795" s="3" t="s">
        <v>384</v>
      </c>
      <c r="AH10795" s="3">
        <v>566</v>
      </c>
      <c r="AI10795" s="3">
        <v>512</v>
      </c>
      <c r="AJ10795" s="3" t="s">
        <v>154</v>
      </c>
      <c r="AK10795" s="3">
        <v>1</v>
      </c>
      <c r="AL10795" s="3">
        <v>-2470.6120000000001</v>
      </c>
    </row>
    <row r="10796" spans="31:38" x14ac:dyDescent="0.25">
      <c r="AE10796" s="3" t="str">
        <f t="shared" si="246"/>
        <v>RAG_568_512_1_202425</v>
      </c>
      <c r="AF10796" s="3">
        <v>202425</v>
      </c>
      <c r="AG10796" s="3" t="s">
        <v>384</v>
      </c>
      <c r="AH10796" s="3">
        <v>568</v>
      </c>
      <c r="AI10796" s="3">
        <v>512</v>
      </c>
      <c r="AJ10796" s="3" t="s">
        <v>154</v>
      </c>
      <c r="AK10796" s="3">
        <v>1</v>
      </c>
      <c r="AL10796" s="3">
        <v>-872.68899999999996</v>
      </c>
    </row>
    <row r="10797" spans="31:38" x14ac:dyDescent="0.25">
      <c r="AE10797" s="3" t="str">
        <f t="shared" si="246"/>
        <v>RAG_572_512_1_202425</v>
      </c>
      <c r="AF10797" s="3">
        <v>202425</v>
      </c>
      <c r="AG10797" s="3" t="s">
        <v>384</v>
      </c>
      <c r="AH10797" s="3">
        <v>572</v>
      </c>
      <c r="AI10797" s="3">
        <v>512</v>
      </c>
      <c r="AJ10797" s="3" t="s">
        <v>154</v>
      </c>
      <c r="AK10797" s="3">
        <v>1</v>
      </c>
      <c r="AL10797" s="3">
        <v>0</v>
      </c>
    </row>
    <row r="10798" spans="31:38" x14ac:dyDescent="0.25">
      <c r="AE10798" s="3" t="str">
        <f t="shared" si="246"/>
        <v>RAG_574_512_1_202425</v>
      </c>
      <c r="AF10798" s="3">
        <v>202425</v>
      </c>
      <c r="AG10798" s="3" t="s">
        <v>384</v>
      </c>
      <c r="AH10798" s="3">
        <v>574</v>
      </c>
      <c r="AI10798" s="3">
        <v>512</v>
      </c>
      <c r="AJ10798" s="3" t="s">
        <v>154</v>
      </c>
      <c r="AK10798" s="3">
        <v>1</v>
      </c>
      <c r="AL10798" s="3">
        <v>0</v>
      </c>
    </row>
    <row r="10799" spans="31:38" x14ac:dyDescent="0.25">
      <c r="AE10799" s="3" t="str">
        <f t="shared" si="246"/>
        <v>RAG_576_512_1_202425</v>
      </c>
      <c r="AF10799" s="3">
        <v>202425</v>
      </c>
      <c r="AG10799" s="3" t="s">
        <v>384</v>
      </c>
      <c r="AH10799" s="3">
        <v>576</v>
      </c>
      <c r="AI10799" s="3">
        <v>512</v>
      </c>
      <c r="AJ10799" s="3" t="s">
        <v>154</v>
      </c>
      <c r="AK10799" s="3">
        <v>1</v>
      </c>
      <c r="AL10799" s="3">
        <v>0</v>
      </c>
    </row>
    <row r="10800" spans="31:38" x14ac:dyDescent="0.25">
      <c r="AE10800" s="3" t="str">
        <f t="shared" si="246"/>
        <v>RAG_582_512_1_202425</v>
      </c>
      <c r="AF10800" s="3">
        <v>202425</v>
      </c>
      <c r="AG10800" s="3" t="s">
        <v>384</v>
      </c>
      <c r="AH10800" s="3">
        <v>582</v>
      </c>
      <c r="AI10800" s="3">
        <v>512</v>
      </c>
      <c r="AJ10800" s="3" t="s">
        <v>154</v>
      </c>
      <c r="AK10800" s="3">
        <v>1</v>
      </c>
      <c r="AL10800" s="3">
        <v>0</v>
      </c>
    </row>
    <row r="10801" spans="31:38" x14ac:dyDescent="0.25">
      <c r="AE10801" s="3" t="str">
        <f t="shared" si="246"/>
        <v>RAG_586_512_1_202425</v>
      </c>
      <c r="AF10801" s="3">
        <v>202425</v>
      </c>
      <c r="AG10801" s="3" t="s">
        <v>384</v>
      </c>
      <c r="AH10801" s="3">
        <v>586</v>
      </c>
      <c r="AI10801" s="3">
        <v>512</v>
      </c>
      <c r="AJ10801" s="3" t="s">
        <v>154</v>
      </c>
      <c r="AK10801" s="3">
        <v>1</v>
      </c>
      <c r="AL10801" s="3">
        <v>0</v>
      </c>
    </row>
    <row r="10802" spans="31:38" x14ac:dyDescent="0.25">
      <c r="AE10802" s="3" t="str">
        <f t="shared" si="246"/>
        <v>RAG_544_512_1_202425</v>
      </c>
      <c r="AF10802" s="3">
        <v>202425</v>
      </c>
      <c r="AG10802" s="3" t="s">
        <v>384</v>
      </c>
      <c r="AH10802" s="3">
        <v>544</v>
      </c>
      <c r="AI10802" s="3">
        <v>512</v>
      </c>
      <c r="AJ10802" s="3" t="s">
        <v>154</v>
      </c>
      <c r="AK10802" s="3">
        <v>1</v>
      </c>
      <c r="AL10802" s="3">
        <v>0</v>
      </c>
    </row>
    <row r="10803" spans="31:38" x14ac:dyDescent="0.25">
      <c r="AE10803" s="3" t="str">
        <f t="shared" si="246"/>
        <v>RAG_584_512_1_202425</v>
      </c>
      <c r="AF10803" s="3">
        <v>202425</v>
      </c>
      <c r="AG10803" s="3" t="s">
        <v>384</v>
      </c>
      <c r="AH10803" s="3">
        <v>584</v>
      </c>
      <c r="AI10803" s="3">
        <v>512</v>
      </c>
      <c r="AJ10803" s="3" t="s">
        <v>154</v>
      </c>
      <c r="AK10803" s="3">
        <v>1</v>
      </c>
      <c r="AL10803" s="3">
        <v>0</v>
      </c>
    </row>
    <row r="10804" spans="31:38" x14ac:dyDescent="0.25">
      <c r="AE10804" s="3" t="str">
        <f t="shared" si="246"/>
        <v>RAG_520_512_1_202425</v>
      </c>
      <c r="AF10804" s="3">
        <v>202425</v>
      </c>
      <c r="AG10804" s="3" t="s">
        <v>384</v>
      </c>
      <c r="AH10804" s="3">
        <v>520</v>
      </c>
      <c r="AI10804" s="3">
        <v>512</v>
      </c>
      <c r="AJ10804" s="3" t="s">
        <v>154</v>
      </c>
      <c r="AK10804" s="3">
        <v>1</v>
      </c>
      <c r="AL10804" s="3">
        <v>0</v>
      </c>
    </row>
    <row r="10805" spans="31:38" x14ac:dyDescent="0.25">
      <c r="AE10805" s="3" t="str">
        <f t="shared" si="246"/>
        <v>RAG_514_512_1_202425</v>
      </c>
      <c r="AF10805" s="3">
        <v>202425</v>
      </c>
      <c r="AG10805" s="3" t="s">
        <v>384</v>
      </c>
      <c r="AH10805" s="3">
        <v>514</v>
      </c>
      <c r="AI10805" s="3">
        <v>512</v>
      </c>
      <c r="AJ10805" s="3" t="s">
        <v>154</v>
      </c>
      <c r="AK10805" s="3">
        <v>1</v>
      </c>
      <c r="AL10805" s="3">
        <v>0</v>
      </c>
    </row>
    <row r="10806" spans="31:38" x14ac:dyDescent="0.25">
      <c r="AE10806" s="3" t="str">
        <f t="shared" si="246"/>
        <v>RAG_542_512_1_202425</v>
      </c>
      <c r="AF10806" s="3">
        <v>202425</v>
      </c>
      <c r="AG10806" s="3" t="s">
        <v>384</v>
      </c>
      <c r="AH10806" s="3">
        <v>542</v>
      </c>
      <c r="AI10806" s="3">
        <v>512</v>
      </c>
      <c r="AJ10806" s="3" t="s">
        <v>154</v>
      </c>
      <c r="AK10806" s="3">
        <v>1</v>
      </c>
      <c r="AL10806" s="3">
        <v>0</v>
      </c>
    </row>
    <row r="10807" spans="31:38" x14ac:dyDescent="0.25">
      <c r="AE10807" s="3" t="str">
        <f t="shared" si="246"/>
        <v>RAG_512_512_1_202425</v>
      </c>
      <c r="AF10807" s="3">
        <v>202425</v>
      </c>
      <c r="AG10807" s="3" t="s">
        <v>384</v>
      </c>
      <c r="AH10807" s="3">
        <v>512</v>
      </c>
      <c r="AI10807" s="3">
        <v>512</v>
      </c>
      <c r="AJ10807" s="3" t="s">
        <v>154</v>
      </c>
      <c r="AK10807" s="3">
        <v>1</v>
      </c>
      <c r="AL10807" s="3">
        <v>0</v>
      </c>
    </row>
    <row r="10808" spans="31:38" x14ac:dyDescent="0.25">
      <c r="AE10808" s="3" t="str">
        <f t="shared" si="246"/>
        <v>RAG_518_512_1_202425</v>
      </c>
      <c r="AF10808" s="3">
        <v>202425</v>
      </c>
      <c r="AG10808" s="3" t="s">
        <v>384</v>
      </c>
      <c r="AH10808" s="3">
        <v>518</v>
      </c>
      <c r="AI10808" s="3">
        <v>512</v>
      </c>
      <c r="AJ10808" s="3" t="s">
        <v>154</v>
      </c>
      <c r="AK10808" s="3">
        <v>1</v>
      </c>
      <c r="AL10808" s="3">
        <v>0</v>
      </c>
    </row>
    <row r="10809" spans="31:38" x14ac:dyDescent="0.25">
      <c r="AE10809" s="3" t="str">
        <f t="shared" si="246"/>
        <v>RAG_522_512_1_202425</v>
      </c>
      <c r="AF10809" s="3">
        <v>202425</v>
      </c>
      <c r="AG10809" s="3" t="s">
        <v>384</v>
      </c>
      <c r="AH10809" s="3">
        <v>522</v>
      </c>
      <c r="AI10809" s="3">
        <v>512</v>
      </c>
      <c r="AJ10809" s="3" t="s">
        <v>154</v>
      </c>
      <c r="AK10809" s="3">
        <v>1</v>
      </c>
      <c r="AL10809" s="3">
        <v>0</v>
      </c>
    </row>
    <row r="10810" spans="31:38" x14ac:dyDescent="0.25">
      <c r="AE10810" s="3" t="str">
        <f t="shared" si="246"/>
        <v>RAG_524_512_1_202425</v>
      </c>
      <c r="AF10810" s="3">
        <v>202425</v>
      </c>
      <c r="AG10810" s="3" t="s">
        <v>384</v>
      </c>
      <c r="AH10810" s="3">
        <v>524</v>
      </c>
      <c r="AI10810" s="3">
        <v>512</v>
      </c>
      <c r="AJ10810" s="3" t="s">
        <v>154</v>
      </c>
      <c r="AK10810" s="3">
        <v>1</v>
      </c>
      <c r="AL10810" s="3">
        <v>0</v>
      </c>
    </row>
    <row r="10811" spans="31:38" x14ac:dyDescent="0.25">
      <c r="AE10811" s="3" t="str">
        <f t="shared" si="246"/>
        <v>RAG_526_512_1_202425</v>
      </c>
      <c r="AF10811" s="3">
        <v>202425</v>
      </c>
      <c r="AG10811" s="3" t="s">
        <v>384</v>
      </c>
      <c r="AH10811" s="3">
        <v>526</v>
      </c>
      <c r="AI10811" s="3">
        <v>512</v>
      </c>
      <c r="AJ10811" s="3" t="s">
        <v>154</v>
      </c>
      <c r="AK10811" s="3">
        <v>1</v>
      </c>
      <c r="AL10811" s="3">
        <v>0</v>
      </c>
    </row>
    <row r="10812" spans="31:38" x14ac:dyDescent="0.25">
      <c r="AE10812" s="3" t="str">
        <f t="shared" si="246"/>
        <v>RAG_538_512_1_202425</v>
      </c>
      <c r="AF10812" s="3">
        <v>202425</v>
      </c>
      <c r="AG10812" s="3" t="s">
        <v>384</v>
      </c>
      <c r="AH10812" s="3">
        <v>538</v>
      </c>
      <c r="AI10812" s="3">
        <v>512</v>
      </c>
      <c r="AJ10812" s="3" t="s">
        <v>154</v>
      </c>
      <c r="AK10812" s="3">
        <v>1</v>
      </c>
      <c r="AL10812" s="3">
        <v>0</v>
      </c>
    </row>
    <row r="10813" spans="31:38" x14ac:dyDescent="0.25">
      <c r="AE10813" s="3" t="str">
        <f t="shared" si="246"/>
        <v>RAG_516_512_1_202425</v>
      </c>
      <c r="AF10813" s="3">
        <v>202425</v>
      </c>
      <c r="AG10813" s="3" t="s">
        <v>384</v>
      </c>
      <c r="AH10813" s="3">
        <v>516</v>
      </c>
      <c r="AI10813" s="3">
        <v>512</v>
      </c>
      <c r="AJ10813" s="3" t="s">
        <v>154</v>
      </c>
      <c r="AK10813" s="3">
        <v>1</v>
      </c>
      <c r="AL10813" s="3">
        <v>0</v>
      </c>
    </row>
    <row r="10814" spans="31:38" x14ac:dyDescent="0.25">
      <c r="AE10814" s="3" t="str">
        <f t="shared" si="246"/>
        <v>RAG_540_512_1_202425</v>
      </c>
      <c r="AF10814" s="3">
        <v>202425</v>
      </c>
      <c r="AG10814" s="3" t="s">
        <v>384</v>
      </c>
      <c r="AH10814" s="3">
        <v>540</v>
      </c>
      <c r="AI10814" s="3">
        <v>512</v>
      </c>
      <c r="AJ10814" s="3" t="s">
        <v>154</v>
      </c>
      <c r="AK10814" s="3">
        <v>1</v>
      </c>
      <c r="AL10814" s="3">
        <v>0</v>
      </c>
    </row>
    <row r="10815" spans="31:38" x14ac:dyDescent="0.25">
      <c r="AE10815" s="3" t="str">
        <f t="shared" si="246"/>
        <v>RAG_528_512_1_202425</v>
      </c>
      <c r="AF10815" s="3">
        <v>202425</v>
      </c>
      <c r="AG10815" s="3" t="s">
        <v>384</v>
      </c>
      <c r="AH10815" s="3">
        <v>528</v>
      </c>
      <c r="AI10815" s="3">
        <v>512</v>
      </c>
      <c r="AJ10815" s="3" t="s">
        <v>154</v>
      </c>
      <c r="AK10815" s="3">
        <v>1</v>
      </c>
      <c r="AL10815" s="3">
        <v>0</v>
      </c>
    </row>
    <row r="10816" spans="31:38" x14ac:dyDescent="0.25">
      <c r="AE10816" s="3" t="str">
        <f t="shared" si="246"/>
        <v>RAG_536_512_1_202425</v>
      </c>
      <c r="AF10816" s="3">
        <v>202425</v>
      </c>
      <c r="AG10816" s="3" t="s">
        <v>384</v>
      </c>
      <c r="AH10816" s="3">
        <v>536</v>
      </c>
      <c r="AI10816" s="3">
        <v>512</v>
      </c>
      <c r="AJ10816" s="3" t="s">
        <v>154</v>
      </c>
      <c r="AK10816" s="3">
        <v>1</v>
      </c>
      <c r="AL10816" s="3">
        <v>0</v>
      </c>
    </row>
    <row r="10817" spans="31:38" x14ac:dyDescent="0.25">
      <c r="AE10817" s="3" t="str">
        <f t="shared" si="246"/>
        <v>RAG_534_512_1_202425</v>
      </c>
      <c r="AF10817" s="3">
        <v>202425</v>
      </c>
      <c r="AG10817" s="3" t="s">
        <v>384</v>
      </c>
      <c r="AH10817" s="3">
        <v>534</v>
      </c>
      <c r="AI10817" s="3">
        <v>512</v>
      </c>
      <c r="AJ10817" s="3" t="s">
        <v>154</v>
      </c>
      <c r="AK10817" s="3">
        <v>1</v>
      </c>
      <c r="AL10817" s="3">
        <v>0</v>
      </c>
    </row>
    <row r="10818" spans="31:38" x14ac:dyDescent="0.25">
      <c r="AE10818" s="3" t="str">
        <f t="shared" si="246"/>
        <v>RAG_532_512_1_202425</v>
      </c>
      <c r="AF10818" s="3">
        <v>202425</v>
      </c>
      <c r="AG10818" s="3" t="s">
        <v>384</v>
      </c>
      <c r="AH10818" s="3">
        <v>532</v>
      </c>
      <c r="AI10818" s="3">
        <v>512</v>
      </c>
      <c r="AJ10818" s="3" t="s">
        <v>154</v>
      </c>
      <c r="AK10818" s="3">
        <v>1</v>
      </c>
      <c r="AL10818" s="3">
        <v>0</v>
      </c>
    </row>
    <row r="10819" spans="31:38" x14ac:dyDescent="0.25">
      <c r="AE10819" s="3" t="str">
        <f t="shared" si="246"/>
        <v>RAG_530_512_1_202425</v>
      </c>
      <c r="AF10819" s="3">
        <v>202425</v>
      </c>
      <c r="AG10819" s="3" t="s">
        <v>384</v>
      </c>
      <c r="AH10819" s="3">
        <v>530</v>
      </c>
      <c r="AI10819" s="3">
        <v>512</v>
      </c>
      <c r="AJ10819" s="3" t="s">
        <v>154</v>
      </c>
      <c r="AK10819" s="3">
        <v>1</v>
      </c>
      <c r="AL10819" s="3">
        <v>0</v>
      </c>
    </row>
    <row r="10820" spans="31:38" x14ac:dyDescent="0.25">
      <c r="AE10820" s="3" t="str">
        <f t="shared" ref="AE10820:AE10883" si="247">AG10820&amp;"_"&amp;AH10820&amp;"_"&amp;AI10820&amp;"_"&amp;AK10820&amp;"_"&amp;AF10820</f>
        <v>RAG_582_512_1_202526</v>
      </c>
      <c r="AF10820" s="3">
        <v>202526</v>
      </c>
      <c r="AG10820" s="3" t="s">
        <v>384</v>
      </c>
      <c r="AH10820" s="3">
        <v>582</v>
      </c>
      <c r="AI10820" s="3">
        <v>512</v>
      </c>
      <c r="AJ10820" s="3" t="s">
        <v>154</v>
      </c>
      <c r="AK10820" s="3">
        <v>1</v>
      </c>
      <c r="AL10820" s="3">
        <v>0</v>
      </c>
    </row>
    <row r="10821" spans="31:38" x14ac:dyDescent="0.25">
      <c r="AE10821" s="3" t="str">
        <f t="shared" si="247"/>
        <v>RAG_546_512_1_202526</v>
      </c>
      <c r="AF10821" s="3">
        <v>202526</v>
      </c>
      <c r="AG10821" s="3" t="s">
        <v>384</v>
      </c>
      <c r="AH10821" s="3">
        <v>546</v>
      </c>
      <c r="AI10821" s="3">
        <v>512</v>
      </c>
      <c r="AJ10821" s="3" t="s">
        <v>154</v>
      </c>
      <c r="AK10821" s="3">
        <v>1</v>
      </c>
      <c r="AL10821" s="3">
        <v>0</v>
      </c>
    </row>
    <row r="10822" spans="31:38" x14ac:dyDescent="0.25">
      <c r="AE10822" s="3" t="str">
        <f t="shared" si="247"/>
        <v>RAG_548_512_1_202526</v>
      </c>
      <c r="AF10822" s="3">
        <v>202526</v>
      </c>
      <c r="AG10822" s="3" t="s">
        <v>384</v>
      </c>
      <c r="AH10822" s="3">
        <v>548</v>
      </c>
      <c r="AI10822" s="3">
        <v>512</v>
      </c>
      <c r="AJ10822" s="3" t="s">
        <v>154</v>
      </c>
      <c r="AK10822" s="3">
        <v>1</v>
      </c>
      <c r="AL10822" s="3">
        <v>0</v>
      </c>
    </row>
    <row r="10823" spans="31:38" x14ac:dyDescent="0.25">
      <c r="AE10823" s="3" t="str">
        <f t="shared" si="247"/>
        <v>RAG_550_512_1_202526</v>
      </c>
      <c r="AF10823" s="3">
        <v>202526</v>
      </c>
      <c r="AG10823" s="3" t="s">
        <v>384</v>
      </c>
      <c r="AH10823" s="3">
        <v>550</v>
      </c>
      <c r="AI10823" s="3">
        <v>512</v>
      </c>
      <c r="AJ10823" s="3" t="s">
        <v>154</v>
      </c>
      <c r="AK10823" s="3">
        <v>1</v>
      </c>
      <c r="AL10823" s="3">
        <v>0</v>
      </c>
    </row>
    <row r="10824" spans="31:38" x14ac:dyDescent="0.25">
      <c r="AE10824" s="3" t="str">
        <f t="shared" si="247"/>
        <v>RAG_552_512_1_202526</v>
      </c>
      <c r="AF10824" s="3">
        <v>202526</v>
      </c>
      <c r="AG10824" s="3" t="s">
        <v>384</v>
      </c>
      <c r="AH10824" s="3">
        <v>552</v>
      </c>
      <c r="AI10824" s="3">
        <v>512</v>
      </c>
      <c r="AJ10824" s="3" t="s">
        <v>154</v>
      </c>
      <c r="AK10824" s="3">
        <v>1</v>
      </c>
      <c r="AL10824" s="3">
        <v>0</v>
      </c>
    </row>
    <row r="10825" spans="31:38" x14ac:dyDescent="0.25">
      <c r="AE10825" s="3" t="str">
        <f t="shared" si="247"/>
        <v>RAG_562_512_1_202526</v>
      </c>
      <c r="AF10825" s="3">
        <v>202526</v>
      </c>
      <c r="AG10825" s="3" t="s">
        <v>384</v>
      </c>
      <c r="AH10825" s="3">
        <v>562</v>
      </c>
      <c r="AI10825" s="3">
        <v>512</v>
      </c>
      <c r="AJ10825" s="3" t="s">
        <v>154</v>
      </c>
      <c r="AK10825" s="3">
        <v>1</v>
      </c>
      <c r="AL10825" s="3">
        <v>-1312.6569999999999</v>
      </c>
    </row>
    <row r="10826" spans="31:38" x14ac:dyDescent="0.25">
      <c r="AE10826" s="3" t="str">
        <f t="shared" si="247"/>
        <v>RAG_564_512_1_202526</v>
      </c>
      <c r="AF10826" s="3">
        <v>202526</v>
      </c>
      <c r="AG10826" s="3" t="s">
        <v>384</v>
      </c>
      <c r="AH10826" s="3">
        <v>564</v>
      </c>
      <c r="AI10826" s="3">
        <v>512</v>
      </c>
      <c r="AJ10826" s="3" t="s">
        <v>154</v>
      </c>
      <c r="AK10826" s="3">
        <v>1</v>
      </c>
      <c r="AL10826" s="3">
        <v>0</v>
      </c>
    </row>
    <row r="10827" spans="31:38" x14ac:dyDescent="0.25">
      <c r="AE10827" s="3" t="str">
        <f t="shared" si="247"/>
        <v>RAG_566_512_1_202526</v>
      </c>
      <c r="AF10827" s="3">
        <v>202526</v>
      </c>
      <c r="AG10827" s="3" t="s">
        <v>384</v>
      </c>
      <c r="AH10827" s="3">
        <v>566</v>
      </c>
      <c r="AI10827" s="3">
        <v>512</v>
      </c>
      <c r="AJ10827" s="3" t="s">
        <v>154</v>
      </c>
      <c r="AK10827" s="3">
        <v>1</v>
      </c>
      <c r="AL10827" s="3">
        <v>-2593.9189999999999</v>
      </c>
    </row>
    <row r="10828" spans="31:38" x14ac:dyDescent="0.25">
      <c r="AE10828" s="3" t="str">
        <f t="shared" si="247"/>
        <v>RAG_568_512_1_202526</v>
      </c>
      <c r="AF10828" s="3">
        <v>202526</v>
      </c>
      <c r="AG10828" s="3" t="s">
        <v>384</v>
      </c>
      <c r="AH10828" s="3">
        <v>568</v>
      </c>
      <c r="AI10828" s="3">
        <v>512</v>
      </c>
      <c r="AJ10828" s="3" t="s">
        <v>154</v>
      </c>
      <c r="AK10828" s="3">
        <v>1</v>
      </c>
      <c r="AL10828" s="3">
        <v>-902.64499999999998</v>
      </c>
    </row>
    <row r="10829" spans="31:38" x14ac:dyDescent="0.25">
      <c r="AE10829" s="3" t="str">
        <f t="shared" si="247"/>
        <v>RAG_572_512_1_202526</v>
      </c>
      <c r="AF10829" s="3">
        <v>202526</v>
      </c>
      <c r="AG10829" s="3" t="s">
        <v>384</v>
      </c>
      <c r="AH10829" s="3">
        <v>572</v>
      </c>
      <c r="AI10829" s="3">
        <v>512</v>
      </c>
      <c r="AJ10829" s="3" t="s">
        <v>154</v>
      </c>
      <c r="AK10829" s="3">
        <v>1</v>
      </c>
      <c r="AL10829" s="3">
        <v>0</v>
      </c>
    </row>
    <row r="10830" spans="31:38" x14ac:dyDescent="0.25">
      <c r="AE10830" s="3" t="str">
        <f t="shared" si="247"/>
        <v>RAG_576_512_1_202526</v>
      </c>
      <c r="AF10830" s="3">
        <v>202526</v>
      </c>
      <c r="AG10830" s="3" t="s">
        <v>384</v>
      </c>
      <c r="AH10830" s="3">
        <v>576</v>
      </c>
      <c r="AI10830" s="3">
        <v>512</v>
      </c>
      <c r="AJ10830" s="3" t="s">
        <v>154</v>
      </c>
      <c r="AK10830" s="3">
        <v>1</v>
      </c>
      <c r="AL10830" s="3">
        <v>0</v>
      </c>
    </row>
    <row r="10831" spans="31:38" x14ac:dyDescent="0.25">
      <c r="AE10831" s="3" t="str">
        <f t="shared" si="247"/>
        <v>RAG_584_512_1_202526</v>
      </c>
      <c r="AF10831" s="3">
        <v>202526</v>
      </c>
      <c r="AG10831" s="3" t="s">
        <v>384</v>
      </c>
      <c r="AH10831" s="3">
        <v>584</v>
      </c>
      <c r="AI10831" s="3">
        <v>512</v>
      </c>
      <c r="AJ10831" s="3" t="s">
        <v>154</v>
      </c>
      <c r="AK10831" s="3">
        <v>1</v>
      </c>
      <c r="AL10831" s="3">
        <v>0</v>
      </c>
    </row>
    <row r="10832" spans="31:38" x14ac:dyDescent="0.25">
      <c r="AE10832" s="3" t="str">
        <f t="shared" si="247"/>
        <v>RAG_544_512_1_202526</v>
      </c>
      <c r="AF10832" s="3">
        <v>202526</v>
      </c>
      <c r="AG10832" s="3" t="s">
        <v>384</v>
      </c>
      <c r="AH10832" s="3">
        <v>544</v>
      </c>
      <c r="AI10832" s="3">
        <v>512</v>
      </c>
      <c r="AJ10832" s="3" t="s">
        <v>154</v>
      </c>
      <c r="AK10832" s="3">
        <v>1</v>
      </c>
      <c r="AL10832" s="3">
        <v>0</v>
      </c>
    </row>
    <row r="10833" spans="31:38" x14ac:dyDescent="0.25">
      <c r="AE10833" s="3" t="str">
        <f t="shared" si="247"/>
        <v>RAG_542_512_1_202526</v>
      </c>
      <c r="AF10833" s="3">
        <v>202526</v>
      </c>
      <c r="AG10833" s="3" t="s">
        <v>384</v>
      </c>
      <c r="AH10833" s="3">
        <v>542</v>
      </c>
      <c r="AI10833" s="3">
        <v>512</v>
      </c>
      <c r="AJ10833" s="3" t="s">
        <v>154</v>
      </c>
      <c r="AK10833" s="3">
        <v>1</v>
      </c>
      <c r="AL10833" s="3">
        <v>0</v>
      </c>
    </row>
    <row r="10834" spans="31:38" x14ac:dyDescent="0.25">
      <c r="AE10834" s="3" t="str">
        <f t="shared" si="247"/>
        <v>RAG_574_512_1_202526</v>
      </c>
      <c r="AF10834" s="3">
        <v>202526</v>
      </c>
      <c r="AG10834" s="3" t="s">
        <v>384</v>
      </c>
      <c r="AH10834" s="3">
        <v>574</v>
      </c>
      <c r="AI10834" s="3">
        <v>512</v>
      </c>
      <c r="AJ10834" s="3" t="s">
        <v>154</v>
      </c>
      <c r="AK10834" s="3">
        <v>1</v>
      </c>
      <c r="AL10834" s="3">
        <v>0</v>
      </c>
    </row>
    <row r="10835" spans="31:38" x14ac:dyDescent="0.25">
      <c r="AE10835" s="3" t="str">
        <f t="shared" si="247"/>
        <v>RAG_522_512_1_202526</v>
      </c>
      <c r="AF10835" s="3">
        <v>202526</v>
      </c>
      <c r="AG10835" s="3" t="s">
        <v>384</v>
      </c>
      <c r="AH10835" s="3">
        <v>522</v>
      </c>
      <c r="AI10835" s="3">
        <v>512</v>
      </c>
      <c r="AJ10835" s="3" t="s">
        <v>154</v>
      </c>
      <c r="AK10835" s="3">
        <v>1</v>
      </c>
      <c r="AL10835" s="3">
        <v>0</v>
      </c>
    </row>
    <row r="10836" spans="31:38" x14ac:dyDescent="0.25">
      <c r="AE10836" s="3" t="str">
        <f t="shared" si="247"/>
        <v>RAG_512_512_1_202526</v>
      </c>
      <c r="AF10836" s="3">
        <v>202526</v>
      </c>
      <c r="AG10836" s="3" t="s">
        <v>384</v>
      </c>
      <c r="AH10836" s="3">
        <v>512</v>
      </c>
      <c r="AI10836" s="3">
        <v>512</v>
      </c>
      <c r="AJ10836" s="3" t="s">
        <v>154</v>
      </c>
      <c r="AK10836" s="3">
        <v>1</v>
      </c>
      <c r="AL10836" s="3">
        <v>0</v>
      </c>
    </row>
    <row r="10837" spans="31:38" x14ac:dyDescent="0.25">
      <c r="AE10837" s="3" t="str">
        <f t="shared" si="247"/>
        <v>RAG_545_512_1_202526</v>
      </c>
      <c r="AF10837" s="3">
        <v>202526</v>
      </c>
      <c r="AG10837" s="3" t="s">
        <v>384</v>
      </c>
      <c r="AH10837" s="3">
        <v>545</v>
      </c>
      <c r="AI10837" s="3">
        <v>512</v>
      </c>
      <c r="AJ10837" s="3" t="s">
        <v>154</v>
      </c>
      <c r="AK10837" s="3">
        <v>1</v>
      </c>
      <c r="AL10837" s="3">
        <v>0</v>
      </c>
    </row>
    <row r="10838" spans="31:38" x14ac:dyDescent="0.25">
      <c r="AE10838" s="3" t="str">
        <f t="shared" si="247"/>
        <v>RAG_586_512_1_202526</v>
      </c>
      <c r="AF10838" s="3">
        <v>202526</v>
      </c>
      <c r="AG10838" s="3" t="s">
        <v>384</v>
      </c>
      <c r="AH10838" s="3">
        <v>586</v>
      </c>
      <c r="AI10838" s="3">
        <v>512</v>
      </c>
      <c r="AJ10838" s="3" t="s">
        <v>154</v>
      </c>
      <c r="AK10838" s="3">
        <v>1</v>
      </c>
      <c r="AL10838" s="3">
        <v>0</v>
      </c>
    </row>
    <row r="10839" spans="31:38" x14ac:dyDescent="0.25">
      <c r="AE10839" s="3" t="str">
        <f t="shared" si="247"/>
        <v>RAG_516_512_1_202526</v>
      </c>
      <c r="AF10839" s="3">
        <v>202526</v>
      </c>
      <c r="AG10839" s="3" t="s">
        <v>384</v>
      </c>
      <c r="AH10839" s="3">
        <v>516</v>
      </c>
      <c r="AI10839" s="3">
        <v>512</v>
      </c>
      <c r="AJ10839" s="3" t="s">
        <v>154</v>
      </c>
      <c r="AK10839" s="3">
        <v>1</v>
      </c>
      <c r="AL10839" s="3">
        <v>0</v>
      </c>
    </row>
    <row r="10840" spans="31:38" x14ac:dyDescent="0.25">
      <c r="AE10840" s="3" t="str">
        <f t="shared" si="247"/>
        <v>RAG_520_512_1_202526</v>
      </c>
      <c r="AF10840" s="3">
        <v>202526</v>
      </c>
      <c r="AG10840" s="3" t="s">
        <v>384</v>
      </c>
      <c r="AH10840" s="3">
        <v>520</v>
      </c>
      <c r="AI10840" s="3">
        <v>512</v>
      </c>
      <c r="AJ10840" s="3" t="s">
        <v>154</v>
      </c>
      <c r="AK10840" s="3">
        <v>1</v>
      </c>
      <c r="AL10840" s="3">
        <v>0</v>
      </c>
    </row>
    <row r="10841" spans="31:38" x14ac:dyDescent="0.25">
      <c r="AE10841" s="3" t="str">
        <f t="shared" si="247"/>
        <v>RAG_514_512_1_202526</v>
      </c>
      <c r="AF10841" s="3">
        <v>202526</v>
      </c>
      <c r="AG10841" s="3" t="s">
        <v>384</v>
      </c>
      <c r="AH10841" s="3">
        <v>514</v>
      </c>
      <c r="AI10841" s="3">
        <v>512</v>
      </c>
      <c r="AJ10841" s="3" t="s">
        <v>154</v>
      </c>
      <c r="AK10841" s="3">
        <v>1</v>
      </c>
      <c r="AL10841" s="3">
        <v>0</v>
      </c>
    </row>
    <row r="10842" spans="31:38" x14ac:dyDescent="0.25">
      <c r="AE10842" s="3" t="str">
        <f t="shared" si="247"/>
        <v>RAG_524_512_1_202526</v>
      </c>
      <c r="AF10842" s="3">
        <v>202526</v>
      </c>
      <c r="AG10842" s="3" t="s">
        <v>384</v>
      </c>
      <c r="AH10842" s="3">
        <v>524</v>
      </c>
      <c r="AI10842" s="3">
        <v>512</v>
      </c>
      <c r="AJ10842" s="3" t="s">
        <v>154</v>
      </c>
      <c r="AK10842" s="3">
        <v>1</v>
      </c>
      <c r="AL10842" s="3">
        <v>0</v>
      </c>
    </row>
    <row r="10843" spans="31:38" x14ac:dyDescent="0.25">
      <c r="AE10843" s="3" t="str">
        <f t="shared" si="247"/>
        <v>RAG_526_512_1_202526</v>
      </c>
      <c r="AF10843" s="3">
        <v>202526</v>
      </c>
      <c r="AG10843" s="3" t="s">
        <v>384</v>
      </c>
      <c r="AH10843" s="3">
        <v>526</v>
      </c>
      <c r="AI10843" s="3">
        <v>512</v>
      </c>
      <c r="AJ10843" s="3" t="s">
        <v>154</v>
      </c>
      <c r="AK10843" s="3">
        <v>1</v>
      </c>
      <c r="AL10843" s="3">
        <v>0</v>
      </c>
    </row>
    <row r="10844" spans="31:38" x14ac:dyDescent="0.25">
      <c r="AE10844" s="3" t="str">
        <f t="shared" si="247"/>
        <v>RAG_528_512_1_202526</v>
      </c>
      <c r="AF10844" s="3">
        <v>202526</v>
      </c>
      <c r="AG10844" s="3" t="s">
        <v>384</v>
      </c>
      <c r="AH10844" s="3">
        <v>528</v>
      </c>
      <c r="AI10844" s="3">
        <v>512</v>
      </c>
      <c r="AJ10844" s="3" t="s">
        <v>154</v>
      </c>
      <c r="AK10844" s="3">
        <v>1</v>
      </c>
      <c r="AL10844" s="3">
        <v>0</v>
      </c>
    </row>
    <row r="10845" spans="31:38" x14ac:dyDescent="0.25">
      <c r="AE10845" s="3" t="str">
        <f t="shared" si="247"/>
        <v>RAG_530_512_1_202526</v>
      </c>
      <c r="AF10845" s="3">
        <v>202526</v>
      </c>
      <c r="AG10845" s="3" t="s">
        <v>384</v>
      </c>
      <c r="AH10845" s="3">
        <v>530</v>
      </c>
      <c r="AI10845" s="3">
        <v>512</v>
      </c>
      <c r="AJ10845" s="3" t="s">
        <v>154</v>
      </c>
      <c r="AK10845" s="3">
        <v>1</v>
      </c>
      <c r="AL10845" s="3">
        <v>0</v>
      </c>
    </row>
    <row r="10846" spans="31:38" x14ac:dyDescent="0.25">
      <c r="AE10846" s="3" t="str">
        <f t="shared" si="247"/>
        <v>RAG_532_512_1_202526</v>
      </c>
      <c r="AF10846" s="3">
        <v>202526</v>
      </c>
      <c r="AG10846" s="3" t="s">
        <v>384</v>
      </c>
      <c r="AH10846" s="3">
        <v>532</v>
      </c>
      <c r="AI10846" s="3">
        <v>512</v>
      </c>
      <c r="AJ10846" s="3" t="s">
        <v>154</v>
      </c>
      <c r="AK10846" s="3">
        <v>1</v>
      </c>
      <c r="AL10846" s="3">
        <v>0</v>
      </c>
    </row>
    <row r="10847" spans="31:38" x14ac:dyDescent="0.25">
      <c r="AE10847" s="3" t="str">
        <f t="shared" si="247"/>
        <v>RAG_534_512_1_202526</v>
      </c>
      <c r="AF10847" s="3">
        <v>202526</v>
      </c>
      <c r="AG10847" s="3" t="s">
        <v>384</v>
      </c>
      <c r="AH10847" s="3">
        <v>534</v>
      </c>
      <c r="AI10847" s="3">
        <v>512</v>
      </c>
      <c r="AJ10847" s="3" t="s">
        <v>154</v>
      </c>
      <c r="AK10847" s="3">
        <v>1</v>
      </c>
      <c r="AL10847" s="3">
        <v>0</v>
      </c>
    </row>
    <row r="10848" spans="31:38" x14ac:dyDescent="0.25">
      <c r="AE10848" s="3" t="str">
        <f t="shared" si="247"/>
        <v>RAG_536_512_1_202526</v>
      </c>
      <c r="AF10848" s="3">
        <v>202526</v>
      </c>
      <c r="AG10848" s="3" t="s">
        <v>384</v>
      </c>
      <c r="AH10848" s="3">
        <v>536</v>
      </c>
      <c r="AI10848" s="3">
        <v>512</v>
      </c>
      <c r="AJ10848" s="3" t="s">
        <v>154</v>
      </c>
      <c r="AK10848" s="3">
        <v>1</v>
      </c>
      <c r="AL10848" s="3">
        <v>0</v>
      </c>
    </row>
    <row r="10849" spans="31:38" x14ac:dyDescent="0.25">
      <c r="AE10849" s="3" t="str">
        <f t="shared" si="247"/>
        <v>RAG_538_512_1_202526</v>
      </c>
      <c r="AF10849" s="3">
        <v>202526</v>
      </c>
      <c r="AG10849" s="3" t="s">
        <v>384</v>
      </c>
      <c r="AH10849" s="3">
        <v>538</v>
      </c>
      <c r="AI10849" s="3">
        <v>512</v>
      </c>
      <c r="AJ10849" s="3" t="s">
        <v>154</v>
      </c>
      <c r="AK10849" s="3">
        <v>1</v>
      </c>
      <c r="AL10849" s="3">
        <v>0</v>
      </c>
    </row>
    <row r="10850" spans="31:38" x14ac:dyDescent="0.25">
      <c r="AE10850" s="3" t="str">
        <f t="shared" si="247"/>
        <v>RAG_540_512_1_202526</v>
      </c>
      <c r="AF10850" s="3">
        <v>202526</v>
      </c>
      <c r="AG10850" s="3" t="s">
        <v>384</v>
      </c>
      <c r="AH10850" s="3">
        <v>540</v>
      </c>
      <c r="AI10850" s="3">
        <v>512</v>
      </c>
      <c r="AJ10850" s="3" t="s">
        <v>154</v>
      </c>
      <c r="AK10850" s="3">
        <v>1</v>
      </c>
      <c r="AL10850" s="3">
        <v>0</v>
      </c>
    </row>
    <row r="10851" spans="31:38" x14ac:dyDescent="0.25">
      <c r="AE10851" s="3" t="str">
        <f t="shared" si="247"/>
        <v>RAG_518_512_1_202526</v>
      </c>
      <c r="AF10851" s="3">
        <v>202526</v>
      </c>
      <c r="AG10851" s="3" t="s">
        <v>384</v>
      </c>
      <c r="AH10851" s="3">
        <v>518</v>
      </c>
      <c r="AI10851" s="3">
        <v>512</v>
      </c>
      <c r="AJ10851" s="3" t="s">
        <v>154</v>
      </c>
      <c r="AK10851" s="3">
        <v>1</v>
      </c>
      <c r="AL10851" s="3">
        <v>0</v>
      </c>
    </row>
    <row r="10852" spans="31:38" x14ac:dyDescent="0.25">
      <c r="AE10852" s="3" t="str">
        <f t="shared" si="247"/>
        <v>RAG_562_513_1_202425</v>
      </c>
      <c r="AF10852" s="3">
        <v>202425</v>
      </c>
      <c r="AG10852" s="3" t="s">
        <v>384</v>
      </c>
      <c r="AH10852" s="3">
        <v>562</v>
      </c>
      <c r="AI10852" s="3">
        <v>513</v>
      </c>
      <c r="AJ10852" s="3" t="s">
        <v>87</v>
      </c>
      <c r="AK10852" s="3">
        <v>1</v>
      </c>
      <c r="AL10852" s="3">
        <v>0</v>
      </c>
    </row>
    <row r="10853" spans="31:38" x14ac:dyDescent="0.25">
      <c r="AE10853" s="3" t="str">
        <f t="shared" si="247"/>
        <v>RAG_542_513_1_202425</v>
      </c>
      <c r="AF10853" s="3">
        <v>202425</v>
      </c>
      <c r="AG10853" s="3" t="s">
        <v>384</v>
      </c>
      <c r="AH10853" s="3">
        <v>542</v>
      </c>
      <c r="AI10853" s="3">
        <v>513</v>
      </c>
      <c r="AJ10853" s="3" t="s">
        <v>87</v>
      </c>
      <c r="AK10853" s="3">
        <v>1</v>
      </c>
      <c r="AL10853" s="3">
        <v>0</v>
      </c>
    </row>
    <row r="10854" spans="31:38" x14ac:dyDescent="0.25">
      <c r="AE10854" s="3" t="str">
        <f t="shared" si="247"/>
        <v>RAG_586_513_1_202425</v>
      </c>
      <c r="AF10854" s="3">
        <v>202425</v>
      </c>
      <c r="AG10854" s="3" t="s">
        <v>384</v>
      </c>
      <c r="AH10854" s="3">
        <v>586</v>
      </c>
      <c r="AI10854" s="3">
        <v>513</v>
      </c>
      <c r="AJ10854" s="3" t="s">
        <v>87</v>
      </c>
      <c r="AK10854" s="3">
        <v>1</v>
      </c>
      <c r="AL10854" s="3">
        <v>0</v>
      </c>
    </row>
    <row r="10855" spans="31:38" x14ac:dyDescent="0.25">
      <c r="AE10855" s="3" t="str">
        <f t="shared" si="247"/>
        <v>RAG_546_513_1_202425</v>
      </c>
      <c r="AF10855" s="3">
        <v>202425</v>
      </c>
      <c r="AG10855" s="3" t="s">
        <v>384</v>
      </c>
      <c r="AH10855" s="3">
        <v>546</v>
      </c>
      <c r="AI10855" s="3">
        <v>513</v>
      </c>
      <c r="AJ10855" s="3" t="s">
        <v>87</v>
      </c>
      <c r="AK10855" s="3">
        <v>1</v>
      </c>
      <c r="AL10855" s="3">
        <v>0</v>
      </c>
    </row>
    <row r="10856" spans="31:38" x14ac:dyDescent="0.25">
      <c r="AE10856" s="3" t="str">
        <f t="shared" si="247"/>
        <v>RAG_548_513_1_202425</v>
      </c>
      <c r="AF10856" s="3">
        <v>202425</v>
      </c>
      <c r="AG10856" s="3" t="s">
        <v>384</v>
      </c>
      <c r="AH10856" s="3">
        <v>548</v>
      </c>
      <c r="AI10856" s="3">
        <v>513</v>
      </c>
      <c r="AJ10856" s="3" t="s">
        <v>87</v>
      </c>
      <c r="AK10856" s="3">
        <v>1</v>
      </c>
      <c r="AL10856" s="3">
        <v>0</v>
      </c>
    </row>
    <row r="10857" spans="31:38" x14ac:dyDescent="0.25">
      <c r="AE10857" s="3" t="str">
        <f t="shared" si="247"/>
        <v>RAG_550_513_1_202425</v>
      </c>
      <c r="AF10857" s="3">
        <v>202425</v>
      </c>
      <c r="AG10857" s="3" t="s">
        <v>384</v>
      </c>
      <c r="AH10857" s="3">
        <v>550</v>
      </c>
      <c r="AI10857" s="3">
        <v>513</v>
      </c>
      <c r="AJ10857" s="3" t="s">
        <v>87</v>
      </c>
      <c r="AK10857" s="3">
        <v>1</v>
      </c>
      <c r="AL10857" s="3">
        <v>0</v>
      </c>
    </row>
    <row r="10858" spans="31:38" x14ac:dyDescent="0.25">
      <c r="AE10858" s="3" t="str">
        <f t="shared" si="247"/>
        <v>RAG_552_513_1_202425</v>
      </c>
      <c r="AF10858" s="3">
        <v>202425</v>
      </c>
      <c r="AG10858" s="3" t="s">
        <v>384</v>
      </c>
      <c r="AH10858" s="3">
        <v>552</v>
      </c>
      <c r="AI10858" s="3">
        <v>513</v>
      </c>
      <c r="AJ10858" s="3" t="s">
        <v>87</v>
      </c>
      <c r="AK10858" s="3">
        <v>1</v>
      </c>
      <c r="AL10858" s="3">
        <v>0</v>
      </c>
    </row>
    <row r="10859" spans="31:38" x14ac:dyDescent="0.25">
      <c r="AE10859" s="3" t="str">
        <f t="shared" si="247"/>
        <v>RAG_544_513_1_202425</v>
      </c>
      <c r="AF10859" s="3">
        <v>202425</v>
      </c>
      <c r="AG10859" s="3" t="s">
        <v>384</v>
      </c>
      <c r="AH10859" s="3">
        <v>544</v>
      </c>
      <c r="AI10859" s="3">
        <v>513</v>
      </c>
      <c r="AJ10859" s="3" t="s">
        <v>87</v>
      </c>
      <c r="AK10859" s="3">
        <v>1</v>
      </c>
      <c r="AL10859" s="3">
        <v>0</v>
      </c>
    </row>
    <row r="10860" spans="31:38" x14ac:dyDescent="0.25">
      <c r="AE10860" s="3" t="str">
        <f t="shared" si="247"/>
        <v>RAG_564_513_1_202425</v>
      </c>
      <c r="AF10860" s="3">
        <v>202425</v>
      </c>
      <c r="AG10860" s="3" t="s">
        <v>384</v>
      </c>
      <c r="AH10860" s="3">
        <v>564</v>
      </c>
      <c r="AI10860" s="3">
        <v>513</v>
      </c>
      <c r="AJ10860" s="3" t="s">
        <v>87</v>
      </c>
      <c r="AK10860" s="3">
        <v>1</v>
      </c>
      <c r="AL10860" s="3">
        <v>0</v>
      </c>
    </row>
    <row r="10861" spans="31:38" x14ac:dyDescent="0.25">
      <c r="AE10861" s="3" t="str">
        <f t="shared" si="247"/>
        <v>RAG_566_513_1_202425</v>
      </c>
      <c r="AF10861" s="3">
        <v>202425</v>
      </c>
      <c r="AG10861" s="3" t="s">
        <v>384</v>
      </c>
      <c r="AH10861" s="3">
        <v>566</v>
      </c>
      <c r="AI10861" s="3">
        <v>513</v>
      </c>
      <c r="AJ10861" s="3" t="s">
        <v>87</v>
      </c>
      <c r="AK10861" s="3">
        <v>1</v>
      </c>
      <c r="AL10861" s="3">
        <v>0</v>
      </c>
    </row>
    <row r="10862" spans="31:38" x14ac:dyDescent="0.25">
      <c r="AE10862" s="3" t="str">
        <f t="shared" si="247"/>
        <v>RAG_568_513_1_202425</v>
      </c>
      <c r="AF10862" s="3">
        <v>202425</v>
      </c>
      <c r="AG10862" s="3" t="s">
        <v>384</v>
      </c>
      <c r="AH10862" s="3">
        <v>568</v>
      </c>
      <c r="AI10862" s="3">
        <v>513</v>
      </c>
      <c r="AJ10862" s="3" t="s">
        <v>87</v>
      </c>
      <c r="AK10862" s="3">
        <v>1</v>
      </c>
      <c r="AL10862" s="3">
        <v>0</v>
      </c>
    </row>
    <row r="10863" spans="31:38" x14ac:dyDescent="0.25">
      <c r="AE10863" s="3" t="str">
        <f t="shared" si="247"/>
        <v>RAG_572_513_1_202425</v>
      </c>
      <c r="AF10863" s="3">
        <v>202425</v>
      </c>
      <c r="AG10863" s="3" t="s">
        <v>384</v>
      </c>
      <c r="AH10863" s="3">
        <v>572</v>
      </c>
      <c r="AI10863" s="3">
        <v>513</v>
      </c>
      <c r="AJ10863" s="3" t="s">
        <v>87</v>
      </c>
      <c r="AK10863" s="3">
        <v>1</v>
      </c>
      <c r="AL10863" s="3">
        <v>0</v>
      </c>
    </row>
    <row r="10864" spans="31:38" x14ac:dyDescent="0.25">
      <c r="AE10864" s="3" t="str">
        <f t="shared" si="247"/>
        <v>RAG_574_513_1_202425</v>
      </c>
      <c r="AF10864" s="3">
        <v>202425</v>
      </c>
      <c r="AG10864" s="3" t="s">
        <v>384</v>
      </c>
      <c r="AH10864" s="3">
        <v>574</v>
      </c>
      <c r="AI10864" s="3">
        <v>513</v>
      </c>
      <c r="AJ10864" s="3" t="s">
        <v>87</v>
      </c>
      <c r="AK10864" s="3">
        <v>1</v>
      </c>
      <c r="AL10864" s="3">
        <v>0</v>
      </c>
    </row>
    <row r="10865" spans="31:38" x14ac:dyDescent="0.25">
      <c r="AE10865" s="3" t="str">
        <f t="shared" si="247"/>
        <v>RAG_576_513_1_202425</v>
      </c>
      <c r="AF10865" s="3">
        <v>202425</v>
      </c>
      <c r="AG10865" s="3" t="s">
        <v>384</v>
      </c>
      <c r="AH10865" s="3">
        <v>576</v>
      </c>
      <c r="AI10865" s="3">
        <v>513</v>
      </c>
      <c r="AJ10865" s="3" t="s">
        <v>87</v>
      </c>
      <c r="AK10865" s="3">
        <v>1</v>
      </c>
      <c r="AL10865" s="3">
        <v>0</v>
      </c>
    </row>
    <row r="10866" spans="31:38" x14ac:dyDescent="0.25">
      <c r="AE10866" s="3" t="str">
        <f t="shared" si="247"/>
        <v>RAG_584_513_1_202425</v>
      </c>
      <c r="AF10866" s="3">
        <v>202425</v>
      </c>
      <c r="AG10866" s="3" t="s">
        <v>384</v>
      </c>
      <c r="AH10866" s="3">
        <v>584</v>
      </c>
      <c r="AI10866" s="3">
        <v>513</v>
      </c>
      <c r="AJ10866" s="3" t="s">
        <v>87</v>
      </c>
      <c r="AK10866" s="3">
        <v>1</v>
      </c>
      <c r="AL10866" s="3">
        <v>0</v>
      </c>
    </row>
    <row r="10867" spans="31:38" x14ac:dyDescent="0.25">
      <c r="AE10867" s="3" t="str">
        <f t="shared" si="247"/>
        <v>RAG_582_513_1_202425</v>
      </c>
      <c r="AF10867" s="3">
        <v>202425</v>
      </c>
      <c r="AG10867" s="3" t="s">
        <v>384</v>
      </c>
      <c r="AH10867" s="3">
        <v>582</v>
      </c>
      <c r="AI10867" s="3">
        <v>513</v>
      </c>
      <c r="AJ10867" s="3" t="s">
        <v>87</v>
      </c>
      <c r="AK10867" s="3">
        <v>1</v>
      </c>
      <c r="AL10867" s="3">
        <v>0</v>
      </c>
    </row>
    <row r="10868" spans="31:38" x14ac:dyDescent="0.25">
      <c r="AE10868" s="3" t="str">
        <f t="shared" si="247"/>
        <v>RAG_512_513_1_202425</v>
      </c>
      <c r="AF10868" s="3">
        <v>202425</v>
      </c>
      <c r="AG10868" s="3" t="s">
        <v>384</v>
      </c>
      <c r="AH10868" s="3">
        <v>512</v>
      </c>
      <c r="AI10868" s="3">
        <v>513</v>
      </c>
      <c r="AJ10868" s="3" t="s">
        <v>87</v>
      </c>
      <c r="AK10868" s="3">
        <v>1</v>
      </c>
      <c r="AL10868" s="3">
        <v>0</v>
      </c>
    </row>
    <row r="10869" spans="31:38" x14ac:dyDescent="0.25">
      <c r="AE10869" s="3" t="str">
        <f t="shared" si="247"/>
        <v>RAG_545_513_1_202425</v>
      </c>
      <c r="AF10869" s="3">
        <v>202425</v>
      </c>
      <c r="AG10869" s="3" t="s">
        <v>384</v>
      </c>
      <c r="AH10869" s="3">
        <v>545</v>
      </c>
      <c r="AI10869" s="3">
        <v>513</v>
      </c>
      <c r="AJ10869" s="3" t="s">
        <v>87</v>
      </c>
      <c r="AK10869" s="3">
        <v>1</v>
      </c>
      <c r="AL10869" s="3">
        <v>0</v>
      </c>
    </row>
    <row r="10870" spans="31:38" x14ac:dyDescent="0.25">
      <c r="AE10870" s="3" t="str">
        <f t="shared" si="247"/>
        <v>RAG_514_513_1_202425</v>
      </c>
      <c r="AF10870" s="3">
        <v>202425</v>
      </c>
      <c r="AG10870" s="3" t="s">
        <v>384</v>
      </c>
      <c r="AH10870" s="3">
        <v>514</v>
      </c>
      <c r="AI10870" s="3">
        <v>513</v>
      </c>
      <c r="AJ10870" s="3" t="s">
        <v>87</v>
      </c>
      <c r="AK10870" s="3">
        <v>1</v>
      </c>
      <c r="AL10870" s="3">
        <v>0</v>
      </c>
    </row>
    <row r="10871" spans="31:38" x14ac:dyDescent="0.25">
      <c r="AE10871" s="3" t="str">
        <f t="shared" si="247"/>
        <v>RAG_516_513_1_202425</v>
      </c>
      <c r="AF10871" s="3">
        <v>202425</v>
      </c>
      <c r="AG10871" s="3" t="s">
        <v>384</v>
      </c>
      <c r="AH10871" s="3">
        <v>516</v>
      </c>
      <c r="AI10871" s="3">
        <v>513</v>
      </c>
      <c r="AJ10871" s="3" t="s">
        <v>87</v>
      </c>
      <c r="AK10871" s="3">
        <v>1</v>
      </c>
      <c r="AL10871" s="3">
        <v>0</v>
      </c>
    </row>
    <row r="10872" spans="31:38" x14ac:dyDescent="0.25">
      <c r="AE10872" s="3" t="str">
        <f t="shared" si="247"/>
        <v>RAG_518_513_1_202425</v>
      </c>
      <c r="AF10872" s="3">
        <v>202425</v>
      </c>
      <c r="AG10872" s="3" t="s">
        <v>384</v>
      </c>
      <c r="AH10872" s="3">
        <v>518</v>
      </c>
      <c r="AI10872" s="3">
        <v>513</v>
      </c>
      <c r="AJ10872" s="3" t="s">
        <v>87</v>
      </c>
      <c r="AK10872" s="3">
        <v>1</v>
      </c>
      <c r="AL10872" s="3">
        <v>0</v>
      </c>
    </row>
    <row r="10873" spans="31:38" x14ac:dyDescent="0.25">
      <c r="AE10873" s="3" t="str">
        <f t="shared" si="247"/>
        <v>RAG_520_513_1_202425</v>
      </c>
      <c r="AF10873" s="3">
        <v>202425</v>
      </c>
      <c r="AG10873" s="3" t="s">
        <v>384</v>
      </c>
      <c r="AH10873" s="3">
        <v>520</v>
      </c>
      <c r="AI10873" s="3">
        <v>513</v>
      </c>
      <c r="AJ10873" s="3" t="s">
        <v>87</v>
      </c>
      <c r="AK10873" s="3">
        <v>1</v>
      </c>
      <c r="AL10873" s="3">
        <v>0</v>
      </c>
    </row>
    <row r="10874" spans="31:38" x14ac:dyDescent="0.25">
      <c r="AE10874" s="3" t="str">
        <f t="shared" si="247"/>
        <v>RAG_522_513_1_202425</v>
      </c>
      <c r="AF10874" s="3">
        <v>202425</v>
      </c>
      <c r="AG10874" s="3" t="s">
        <v>384</v>
      </c>
      <c r="AH10874" s="3">
        <v>522</v>
      </c>
      <c r="AI10874" s="3">
        <v>513</v>
      </c>
      <c r="AJ10874" s="3" t="s">
        <v>87</v>
      </c>
      <c r="AK10874" s="3">
        <v>1</v>
      </c>
      <c r="AL10874" s="3">
        <v>0</v>
      </c>
    </row>
    <row r="10875" spans="31:38" x14ac:dyDescent="0.25">
      <c r="AE10875" s="3" t="str">
        <f t="shared" si="247"/>
        <v>RAG_524_513_1_202425</v>
      </c>
      <c r="AF10875" s="3">
        <v>202425</v>
      </c>
      <c r="AG10875" s="3" t="s">
        <v>384</v>
      </c>
      <c r="AH10875" s="3">
        <v>524</v>
      </c>
      <c r="AI10875" s="3">
        <v>513</v>
      </c>
      <c r="AJ10875" s="3" t="s">
        <v>87</v>
      </c>
      <c r="AK10875" s="3">
        <v>1</v>
      </c>
      <c r="AL10875" s="3">
        <v>0</v>
      </c>
    </row>
    <row r="10876" spans="31:38" x14ac:dyDescent="0.25">
      <c r="AE10876" s="3" t="str">
        <f t="shared" si="247"/>
        <v>RAG_528_513_1_202425</v>
      </c>
      <c r="AF10876" s="3">
        <v>202425</v>
      </c>
      <c r="AG10876" s="3" t="s">
        <v>384</v>
      </c>
      <c r="AH10876" s="3">
        <v>528</v>
      </c>
      <c r="AI10876" s="3">
        <v>513</v>
      </c>
      <c r="AJ10876" s="3" t="s">
        <v>87</v>
      </c>
      <c r="AK10876" s="3">
        <v>1</v>
      </c>
      <c r="AL10876" s="3">
        <v>0</v>
      </c>
    </row>
    <row r="10877" spans="31:38" x14ac:dyDescent="0.25">
      <c r="AE10877" s="3" t="str">
        <f t="shared" si="247"/>
        <v>RAG_530_513_1_202425</v>
      </c>
      <c r="AF10877" s="3">
        <v>202425</v>
      </c>
      <c r="AG10877" s="3" t="s">
        <v>384</v>
      </c>
      <c r="AH10877" s="3">
        <v>530</v>
      </c>
      <c r="AI10877" s="3">
        <v>513</v>
      </c>
      <c r="AJ10877" s="3" t="s">
        <v>87</v>
      </c>
      <c r="AK10877" s="3">
        <v>1</v>
      </c>
      <c r="AL10877" s="3">
        <v>0</v>
      </c>
    </row>
    <row r="10878" spans="31:38" x14ac:dyDescent="0.25">
      <c r="AE10878" s="3" t="str">
        <f t="shared" si="247"/>
        <v>RAG_532_513_1_202425</v>
      </c>
      <c r="AF10878" s="3">
        <v>202425</v>
      </c>
      <c r="AG10878" s="3" t="s">
        <v>384</v>
      </c>
      <c r="AH10878" s="3">
        <v>532</v>
      </c>
      <c r="AI10878" s="3">
        <v>513</v>
      </c>
      <c r="AJ10878" s="3" t="s">
        <v>87</v>
      </c>
      <c r="AK10878" s="3">
        <v>1</v>
      </c>
      <c r="AL10878" s="3">
        <v>0</v>
      </c>
    </row>
    <row r="10879" spans="31:38" x14ac:dyDescent="0.25">
      <c r="AE10879" s="3" t="str">
        <f t="shared" si="247"/>
        <v>RAG_534_513_1_202425</v>
      </c>
      <c r="AF10879" s="3">
        <v>202425</v>
      </c>
      <c r="AG10879" s="3" t="s">
        <v>384</v>
      </c>
      <c r="AH10879" s="3">
        <v>534</v>
      </c>
      <c r="AI10879" s="3">
        <v>513</v>
      </c>
      <c r="AJ10879" s="3" t="s">
        <v>87</v>
      </c>
      <c r="AK10879" s="3">
        <v>1</v>
      </c>
      <c r="AL10879" s="3">
        <v>0</v>
      </c>
    </row>
    <row r="10880" spans="31:38" x14ac:dyDescent="0.25">
      <c r="AE10880" s="3" t="str">
        <f t="shared" si="247"/>
        <v>RAG_536_513_1_202425</v>
      </c>
      <c r="AF10880" s="3">
        <v>202425</v>
      </c>
      <c r="AG10880" s="3" t="s">
        <v>384</v>
      </c>
      <c r="AH10880" s="3">
        <v>536</v>
      </c>
      <c r="AI10880" s="3">
        <v>513</v>
      </c>
      <c r="AJ10880" s="3" t="s">
        <v>87</v>
      </c>
      <c r="AK10880" s="3">
        <v>1</v>
      </c>
      <c r="AL10880" s="3">
        <v>0</v>
      </c>
    </row>
    <row r="10881" spans="31:38" x14ac:dyDescent="0.25">
      <c r="AE10881" s="3" t="str">
        <f t="shared" si="247"/>
        <v>RAG_538_513_1_202425</v>
      </c>
      <c r="AF10881" s="3">
        <v>202425</v>
      </c>
      <c r="AG10881" s="3" t="s">
        <v>384</v>
      </c>
      <c r="AH10881" s="3">
        <v>538</v>
      </c>
      <c r="AI10881" s="3">
        <v>513</v>
      </c>
      <c r="AJ10881" s="3" t="s">
        <v>87</v>
      </c>
      <c r="AK10881" s="3">
        <v>1</v>
      </c>
      <c r="AL10881" s="3">
        <v>0</v>
      </c>
    </row>
    <row r="10882" spans="31:38" x14ac:dyDescent="0.25">
      <c r="AE10882" s="3" t="str">
        <f t="shared" si="247"/>
        <v>RAG_526_513_1_202425</v>
      </c>
      <c r="AF10882" s="3">
        <v>202425</v>
      </c>
      <c r="AG10882" s="3" t="s">
        <v>384</v>
      </c>
      <c r="AH10882" s="3">
        <v>526</v>
      </c>
      <c r="AI10882" s="3">
        <v>513</v>
      </c>
      <c r="AJ10882" s="3" t="s">
        <v>87</v>
      </c>
      <c r="AK10882" s="3">
        <v>1</v>
      </c>
      <c r="AL10882" s="3">
        <v>0</v>
      </c>
    </row>
    <row r="10883" spans="31:38" x14ac:dyDescent="0.25">
      <c r="AE10883" s="3" t="str">
        <f t="shared" si="247"/>
        <v>RAG_540_513_1_202425</v>
      </c>
      <c r="AF10883" s="3">
        <v>202425</v>
      </c>
      <c r="AG10883" s="3" t="s">
        <v>384</v>
      </c>
      <c r="AH10883" s="3">
        <v>540</v>
      </c>
      <c r="AI10883" s="3">
        <v>513</v>
      </c>
      <c r="AJ10883" s="3" t="s">
        <v>87</v>
      </c>
      <c r="AK10883" s="3">
        <v>1</v>
      </c>
      <c r="AL10883" s="3">
        <v>0</v>
      </c>
    </row>
    <row r="10884" spans="31:38" x14ac:dyDescent="0.25">
      <c r="AE10884" s="3" t="str">
        <f t="shared" ref="AE10884:AE10947" si="248">AG10884&amp;"_"&amp;AH10884&amp;"_"&amp;AI10884&amp;"_"&amp;AK10884&amp;"_"&amp;AF10884</f>
        <v>RAG_564_513_1_202526</v>
      </c>
      <c r="AF10884" s="3">
        <v>202526</v>
      </c>
      <c r="AG10884" s="3" t="s">
        <v>384</v>
      </c>
      <c r="AH10884" s="3">
        <v>564</v>
      </c>
      <c r="AI10884" s="3">
        <v>513</v>
      </c>
      <c r="AJ10884" s="3" t="s">
        <v>87</v>
      </c>
      <c r="AK10884" s="3">
        <v>1</v>
      </c>
      <c r="AL10884" s="3">
        <v>0</v>
      </c>
    </row>
    <row r="10885" spans="31:38" x14ac:dyDescent="0.25">
      <c r="AE10885" s="3" t="str">
        <f t="shared" si="248"/>
        <v>RAG_546_513_1_202526</v>
      </c>
      <c r="AF10885" s="3">
        <v>202526</v>
      </c>
      <c r="AG10885" s="3" t="s">
        <v>384</v>
      </c>
      <c r="AH10885" s="3">
        <v>546</v>
      </c>
      <c r="AI10885" s="3">
        <v>513</v>
      </c>
      <c r="AJ10885" s="3" t="s">
        <v>87</v>
      </c>
      <c r="AK10885" s="3">
        <v>1</v>
      </c>
      <c r="AL10885" s="3">
        <v>0</v>
      </c>
    </row>
    <row r="10886" spans="31:38" x14ac:dyDescent="0.25">
      <c r="AE10886" s="3" t="str">
        <f t="shared" si="248"/>
        <v>RAG_545_513_1_202526</v>
      </c>
      <c r="AF10886" s="3">
        <v>202526</v>
      </c>
      <c r="AG10886" s="3" t="s">
        <v>384</v>
      </c>
      <c r="AH10886" s="3">
        <v>545</v>
      </c>
      <c r="AI10886" s="3">
        <v>513</v>
      </c>
      <c r="AJ10886" s="3" t="s">
        <v>87</v>
      </c>
      <c r="AK10886" s="3">
        <v>1</v>
      </c>
      <c r="AL10886" s="3">
        <v>0</v>
      </c>
    </row>
    <row r="10887" spans="31:38" x14ac:dyDescent="0.25">
      <c r="AE10887" s="3" t="str">
        <f t="shared" si="248"/>
        <v>RAG_548_513_1_202526</v>
      </c>
      <c r="AF10887" s="3">
        <v>202526</v>
      </c>
      <c r="AG10887" s="3" t="s">
        <v>384</v>
      </c>
      <c r="AH10887" s="3">
        <v>548</v>
      </c>
      <c r="AI10887" s="3">
        <v>513</v>
      </c>
      <c r="AJ10887" s="3" t="s">
        <v>87</v>
      </c>
      <c r="AK10887" s="3">
        <v>1</v>
      </c>
      <c r="AL10887" s="3">
        <v>0</v>
      </c>
    </row>
    <row r="10888" spans="31:38" x14ac:dyDescent="0.25">
      <c r="AE10888" s="3" t="str">
        <f t="shared" si="248"/>
        <v>RAG_550_513_1_202526</v>
      </c>
      <c r="AF10888" s="3">
        <v>202526</v>
      </c>
      <c r="AG10888" s="3" t="s">
        <v>384</v>
      </c>
      <c r="AH10888" s="3">
        <v>550</v>
      </c>
      <c r="AI10888" s="3">
        <v>513</v>
      </c>
      <c r="AJ10888" s="3" t="s">
        <v>87</v>
      </c>
      <c r="AK10888" s="3">
        <v>1</v>
      </c>
      <c r="AL10888" s="3">
        <v>0</v>
      </c>
    </row>
    <row r="10889" spans="31:38" x14ac:dyDescent="0.25">
      <c r="AE10889" s="3" t="str">
        <f t="shared" si="248"/>
        <v>RAG_552_513_1_202526</v>
      </c>
      <c r="AF10889" s="3">
        <v>202526</v>
      </c>
      <c r="AG10889" s="3" t="s">
        <v>384</v>
      </c>
      <c r="AH10889" s="3">
        <v>552</v>
      </c>
      <c r="AI10889" s="3">
        <v>513</v>
      </c>
      <c r="AJ10889" s="3" t="s">
        <v>87</v>
      </c>
      <c r="AK10889" s="3">
        <v>1</v>
      </c>
      <c r="AL10889" s="3">
        <v>0</v>
      </c>
    </row>
    <row r="10890" spans="31:38" x14ac:dyDescent="0.25">
      <c r="AE10890" s="3" t="str">
        <f t="shared" si="248"/>
        <v>RAG_562_513_1_202526</v>
      </c>
      <c r="AF10890" s="3">
        <v>202526</v>
      </c>
      <c r="AG10890" s="3" t="s">
        <v>384</v>
      </c>
      <c r="AH10890" s="3">
        <v>562</v>
      </c>
      <c r="AI10890" s="3">
        <v>513</v>
      </c>
      <c r="AJ10890" s="3" t="s">
        <v>87</v>
      </c>
      <c r="AK10890" s="3">
        <v>1</v>
      </c>
      <c r="AL10890" s="3">
        <v>0</v>
      </c>
    </row>
    <row r="10891" spans="31:38" x14ac:dyDescent="0.25">
      <c r="AE10891" s="3" t="str">
        <f t="shared" si="248"/>
        <v>RAG_566_513_1_202526</v>
      </c>
      <c r="AF10891" s="3">
        <v>202526</v>
      </c>
      <c r="AG10891" s="3" t="s">
        <v>384</v>
      </c>
      <c r="AH10891" s="3">
        <v>566</v>
      </c>
      <c r="AI10891" s="3">
        <v>513</v>
      </c>
      <c r="AJ10891" s="3" t="s">
        <v>87</v>
      </c>
      <c r="AK10891" s="3">
        <v>1</v>
      </c>
      <c r="AL10891" s="3">
        <v>0</v>
      </c>
    </row>
    <row r="10892" spans="31:38" x14ac:dyDescent="0.25">
      <c r="AE10892" s="3" t="str">
        <f t="shared" si="248"/>
        <v>RAG_568_513_1_202526</v>
      </c>
      <c r="AF10892" s="3">
        <v>202526</v>
      </c>
      <c r="AG10892" s="3" t="s">
        <v>384</v>
      </c>
      <c r="AH10892" s="3">
        <v>568</v>
      </c>
      <c r="AI10892" s="3">
        <v>513</v>
      </c>
      <c r="AJ10892" s="3" t="s">
        <v>87</v>
      </c>
      <c r="AK10892" s="3">
        <v>1</v>
      </c>
      <c r="AL10892" s="3">
        <v>0</v>
      </c>
    </row>
    <row r="10893" spans="31:38" x14ac:dyDescent="0.25">
      <c r="AE10893" s="3" t="str">
        <f t="shared" si="248"/>
        <v>RAG_572_513_1_202526</v>
      </c>
      <c r="AF10893" s="3">
        <v>202526</v>
      </c>
      <c r="AG10893" s="3" t="s">
        <v>384</v>
      </c>
      <c r="AH10893" s="3">
        <v>572</v>
      </c>
      <c r="AI10893" s="3">
        <v>513</v>
      </c>
      <c r="AJ10893" s="3" t="s">
        <v>87</v>
      </c>
      <c r="AK10893" s="3">
        <v>1</v>
      </c>
      <c r="AL10893" s="3">
        <v>0</v>
      </c>
    </row>
    <row r="10894" spans="31:38" x14ac:dyDescent="0.25">
      <c r="AE10894" s="3" t="str">
        <f t="shared" si="248"/>
        <v>RAG_574_513_1_202526</v>
      </c>
      <c r="AF10894" s="3">
        <v>202526</v>
      </c>
      <c r="AG10894" s="3" t="s">
        <v>384</v>
      </c>
      <c r="AH10894" s="3">
        <v>574</v>
      </c>
      <c r="AI10894" s="3">
        <v>513</v>
      </c>
      <c r="AJ10894" s="3" t="s">
        <v>87</v>
      </c>
      <c r="AK10894" s="3">
        <v>1</v>
      </c>
      <c r="AL10894" s="3">
        <v>0</v>
      </c>
    </row>
    <row r="10895" spans="31:38" x14ac:dyDescent="0.25">
      <c r="AE10895" s="3" t="str">
        <f t="shared" si="248"/>
        <v>RAG_576_513_1_202526</v>
      </c>
      <c r="AF10895" s="3">
        <v>202526</v>
      </c>
      <c r="AG10895" s="3" t="s">
        <v>384</v>
      </c>
      <c r="AH10895" s="3">
        <v>576</v>
      </c>
      <c r="AI10895" s="3">
        <v>513</v>
      </c>
      <c r="AJ10895" s="3" t="s">
        <v>87</v>
      </c>
      <c r="AK10895" s="3">
        <v>1</v>
      </c>
      <c r="AL10895" s="3">
        <v>0</v>
      </c>
    </row>
    <row r="10896" spans="31:38" x14ac:dyDescent="0.25">
      <c r="AE10896" s="3" t="str">
        <f t="shared" si="248"/>
        <v>RAG_582_513_1_202526</v>
      </c>
      <c r="AF10896" s="3">
        <v>202526</v>
      </c>
      <c r="AG10896" s="3" t="s">
        <v>384</v>
      </c>
      <c r="AH10896" s="3">
        <v>582</v>
      </c>
      <c r="AI10896" s="3">
        <v>513</v>
      </c>
      <c r="AJ10896" s="3" t="s">
        <v>87</v>
      </c>
      <c r="AK10896" s="3">
        <v>1</v>
      </c>
      <c r="AL10896" s="3">
        <v>0</v>
      </c>
    </row>
    <row r="10897" spans="31:38" x14ac:dyDescent="0.25">
      <c r="AE10897" s="3" t="str">
        <f t="shared" si="248"/>
        <v>RAG_586_513_1_202526</v>
      </c>
      <c r="AF10897" s="3">
        <v>202526</v>
      </c>
      <c r="AG10897" s="3" t="s">
        <v>384</v>
      </c>
      <c r="AH10897" s="3">
        <v>586</v>
      </c>
      <c r="AI10897" s="3">
        <v>513</v>
      </c>
      <c r="AJ10897" s="3" t="s">
        <v>87</v>
      </c>
      <c r="AK10897" s="3">
        <v>1</v>
      </c>
      <c r="AL10897" s="3">
        <v>0</v>
      </c>
    </row>
    <row r="10898" spans="31:38" x14ac:dyDescent="0.25">
      <c r="AE10898" s="3" t="str">
        <f t="shared" si="248"/>
        <v>RAG_544_513_1_202526</v>
      </c>
      <c r="AF10898" s="3">
        <v>202526</v>
      </c>
      <c r="AG10898" s="3" t="s">
        <v>384</v>
      </c>
      <c r="AH10898" s="3">
        <v>544</v>
      </c>
      <c r="AI10898" s="3">
        <v>513</v>
      </c>
      <c r="AJ10898" s="3" t="s">
        <v>87</v>
      </c>
      <c r="AK10898" s="3">
        <v>1</v>
      </c>
      <c r="AL10898" s="3">
        <v>0</v>
      </c>
    </row>
    <row r="10899" spans="31:38" x14ac:dyDescent="0.25">
      <c r="AE10899" s="3" t="str">
        <f t="shared" si="248"/>
        <v>RAG_584_513_1_202526</v>
      </c>
      <c r="AF10899" s="3">
        <v>202526</v>
      </c>
      <c r="AG10899" s="3" t="s">
        <v>384</v>
      </c>
      <c r="AH10899" s="3">
        <v>584</v>
      </c>
      <c r="AI10899" s="3">
        <v>513</v>
      </c>
      <c r="AJ10899" s="3" t="s">
        <v>87</v>
      </c>
      <c r="AK10899" s="3">
        <v>1</v>
      </c>
      <c r="AL10899" s="3">
        <v>0</v>
      </c>
    </row>
    <row r="10900" spans="31:38" x14ac:dyDescent="0.25">
      <c r="AE10900" s="3" t="str">
        <f t="shared" si="248"/>
        <v>RAG_520_513_1_202526</v>
      </c>
      <c r="AF10900" s="3">
        <v>202526</v>
      </c>
      <c r="AG10900" s="3" t="s">
        <v>384</v>
      </c>
      <c r="AH10900" s="3">
        <v>520</v>
      </c>
      <c r="AI10900" s="3">
        <v>513</v>
      </c>
      <c r="AJ10900" s="3" t="s">
        <v>87</v>
      </c>
      <c r="AK10900" s="3">
        <v>1</v>
      </c>
      <c r="AL10900" s="3">
        <v>0</v>
      </c>
    </row>
    <row r="10901" spans="31:38" x14ac:dyDescent="0.25">
      <c r="AE10901" s="3" t="str">
        <f t="shared" si="248"/>
        <v>RAG_514_513_1_202526</v>
      </c>
      <c r="AF10901" s="3">
        <v>202526</v>
      </c>
      <c r="AG10901" s="3" t="s">
        <v>384</v>
      </c>
      <c r="AH10901" s="3">
        <v>514</v>
      </c>
      <c r="AI10901" s="3">
        <v>513</v>
      </c>
      <c r="AJ10901" s="3" t="s">
        <v>87</v>
      </c>
      <c r="AK10901" s="3">
        <v>1</v>
      </c>
      <c r="AL10901" s="3">
        <v>0</v>
      </c>
    </row>
    <row r="10902" spans="31:38" x14ac:dyDescent="0.25">
      <c r="AE10902" s="3" t="str">
        <f t="shared" si="248"/>
        <v>RAG_542_513_1_202526</v>
      </c>
      <c r="AF10902" s="3">
        <v>202526</v>
      </c>
      <c r="AG10902" s="3" t="s">
        <v>384</v>
      </c>
      <c r="AH10902" s="3">
        <v>542</v>
      </c>
      <c r="AI10902" s="3">
        <v>513</v>
      </c>
      <c r="AJ10902" s="3" t="s">
        <v>87</v>
      </c>
      <c r="AK10902" s="3">
        <v>1</v>
      </c>
      <c r="AL10902" s="3">
        <v>0</v>
      </c>
    </row>
    <row r="10903" spans="31:38" x14ac:dyDescent="0.25">
      <c r="AE10903" s="3" t="str">
        <f t="shared" si="248"/>
        <v>RAG_512_513_1_202526</v>
      </c>
      <c r="AF10903" s="3">
        <v>202526</v>
      </c>
      <c r="AG10903" s="3" t="s">
        <v>384</v>
      </c>
      <c r="AH10903" s="3">
        <v>512</v>
      </c>
      <c r="AI10903" s="3">
        <v>513</v>
      </c>
      <c r="AJ10903" s="3" t="s">
        <v>87</v>
      </c>
      <c r="AK10903" s="3">
        <v>1</v>
      </c>
      <c r="AL10903" s="3">
        <v>0</v>
      </c>
    </row>
    <row r="10904" spans="31:38" x14ac:dyDescent="0.25">
      <c r="AE10904" s="3" t="str">
        <f t="shared" si="248"/>
        <v>RAG_518_513_1_202526</v>
      </c>
      <c r="AF10904" s="3">
        <v>202526</v>
      </c>
      <c r="AG10904" s="3" t="s">
        <v>384</v>
      </c>
      <c r="AH10904" s="3">
        <v>518</v>
      </c>
      <c r="AI10904" s="3">
        <v>513</v>
      </c>
      <c r="AJ10904" s="3" t="s">
        <v>87</v>
      </c>
      <c r="AK10904" s="3">
        <v>1</v>
      </c>
      <c r="AL10904" s="3">
        <v>0</v>
      </c>
    </row>
    <row r="10905" spans="31:38" x14ac:dyDescent="0.25">
      <c r="AE10905" s="3" t="str">
        <f t="shared" si="248"/>
        <v>RAG_522_513_1_202526</v>
      </c>
      <c r="AF10905" s="3">
        <v>202526</v>
      </c>
      <c r="AG10905" s="3" t="s">
        <v>384</v>
      </c>
      <c r="AH10905" s="3">
        <v>522</v>
      </c>
      <c r="AI10905" s="3">
        <v>513</v>
      </c>
      <c r="AJ10905" s="3" t="s">
        <v>87</v>
      </c>
      <c r="AK10905" s="3">
        <v>1</v>
      </c>
      <c r="AL10905" s="3">
        <v>0</v>
      </c>
    </row>
    <row r="10906" spans="31:38" x14ac:dyDescent="0.25">
      <c r="AE10906" s="3" t="str">
        <f t="shared" si="248"/>
        <v>RAG_524_513_1_202526</v>
      </c>
      <c r="AF10906" s="3">
        <v>202526</v>
      </c>
      <c r="AG10906" s="3" t="s">
        <v>384</v>
      </c>
      <c r="AH10906" s="3">
        <v>524</v>
      </c>
      <c r="AI10906" s="3">
        <v>513</v>
      </c>
      <c r="AJ10906" s="3" t="s">
        <v>87</v>
      </c>
      <c r="AK10906" s="3">
        <v>1</v>
      </c>
      <c r="AL10906" s="3">
        <v>0</v>
      </c>
    </row>
    <row r="10907" spans="31:38" x14ac:dyDescent="0.25">
      <c r="AE10907" s="3" t="str">
        <f t="shared" si="248"/>
        <v>RAG_526_513_1_202526</v>
      </c>
      <c r="AF10907" s="3">
        <v>202526</v>
      </c>
      <c r="AG10907" s="3" t="s">
        <v>384</v>
      </c>
      <c r="AH10907" s="3">
        <v>526</v>
      </c>
      <c r="AI10907" s="3">
        <v>513</v>
      </c>
      <c r="AJ10907" s="3" t="s">
        <v>87</v>
      </c>
      <c r="AK10907" s="3">
        <v>1</v>
      </c>
      <c r="AL10907" s="3">
        <v>0</v>
      </c>
    </row>
    <row r="10908" spans="31:38" x14ac:dyDescent="0.25">
      <c r="AE10908" s="3" t="str">
        <f t="shared" si="248"/>
        <v>RAG_538_513_1_202526</v>
      </c>
      <c r="AF10908" s="3">
        <v>202526</v>
      </c>
      <c r="AG10908" s="3" t="s">
        <v>384</v>
      </c>
      <c r="AH10908" s="3">
        <v>538</v>
      </c>
      <c r="AI10908" s="3">
        <v>513</v>
      </c>
      <c r="AJ10908" s="3" t="s">
        <v>87</v>
      </c>
      <c r="AK10908" s="3">
        <v>1</v>
      </c>
      <c r="AL10908" s="3">
        <v>0</v>
      </c>
    </row>
    <row r="10909" spans="31:38" x14ac:dyDescent="0.25">
      <c r="AE10909" s="3" t="str">
        <f t="shared" si="248"/>
        <v>RAG_516_513_1_202526</v>
      </c>
      <c r="AF10909" s="3">
        <v>202526</v>
      </c>
      <c r="AG10909" s="3" t="s">
        <v>384</v>
      </c>
      <c r="AH10909" s="3">
        <v>516</v>
      </c>
      <c r="AI10909" s="3">
        <v>513</v>
      </c>
      <c r="AJ10909" s="3" t="s">
        <v>87</v>
      </c>
      <c r="AK10909" s="3">
        <v>1</v>
      </c>
      <c r="AL10909" s="3">
        <v>0</v>
      </c>
    </row>
    <row r="10910" spans="31:38" x14ac:dyDescent="0.25">
      <c r="AE10910" s="3" t="str">
        <f t="shared" si="248"/>
        <v>RAG_540_513_1_202526</v>
      </c>
      <c r="AF10910" s="3">
        <v>202526</v>
      </c>
      <c r="AG10910" s="3" t="s">
        <v>384</v>
      </c>
      <c r="AH10910" s="3">
        <v>540</v>
      </c>
      <c r="AI10910" s="3">
        <v>513</v>
      </c>
      <c r="AJ10910" s="3" t="s">
        <v>87</v>
      </c>
      <c r="AK10910" s="3">
        <v>1</v>
      </c>
      <c r="AL10910" s="3">
        <v>0</v>
      </c>
    </row>
    <row r="10911" spans="31:38" x14ac:dyDescent="0.25">
      <c r="AE10911" s="3" t="str">
        <f t="shared" si="248"/>
        <v>RAG_528_513_1_202526</v>
      </c>
      <c r="AF10911" s="3">
        <v>202526</v>
      </c>
      <c r="AG10911" s="3" t="s">
        <v>384</v>
      </c>
      <c r="AH10911" s="3">
        <v>528</v>
      </c>
      <c r="AI10911" s="3">
        <v>513</v>
      </c>
      <c r="AJ10911" s="3" t="s">
        <v>87</v>
      </c>
      <c r="AK10911" s="3">
        <v>1</v>
      </c>
      <c r="AL10911" s="3">
        <v>0</v>
      </c>
    </row>
    <row r="10912" spans="31:38" x14ac:dyDescent="0.25">
      <c r="AE10912" s="3" t="str">
        <f t="shared" si="248"/>
        <v>RAG_536_513_1_202526</v>
      </c>
      <c r="AF10912" s="3">
        <v>202526</v>
      </c>
      <c r="AG10912" s="3" t="s">
        <v>384</v>
      </c>
      <c r="AH10912" s="3">
        <v>536</v>
      </c>
      <c r="AI10912" s="3">
        <v>513</v>
      </c>
      <c r="AJ10912" s="3" t="s">
        <v>87</v>
      </c>
      <c r="AK10912" s="3">
        <v>1</v>
      </c>
      <c r="AL10912" s="3">
        <v>0</v>
      </c>
    </row>
    <row r="10913" spans="31:38" x14ac:dyDescent="0.25">
      <c r="AE10913" s="3" t="str">
        <f t="shared" si="248"/>
        <v>RAG_534_513_1_202526</v>
      </c>
      <c r="AF10913" s="3">
        <v>202526</v>
      </c>
      <c r="AG10913" s="3" t="s">
        <v>384</v>
      </c>
      <c r="AH10913" s="3">
        <v>534</v>
      </c>
      <c r="AI10913" s="3">
        <v>513</v>
      </c>
      <c r="AJ10913" s="3" t="s">
        <v>87</v>
      </c>
      <c r="AK10913" s="3">
        <v>1</v>
      </c>
      <c r="AL10913" s="3">
        <v>0</v>
      </c>
    </row>
    <row r="10914" spans="31:38" x14ac:dyDescent="0.25">
      <c r="AE10914" s="3" t="str">
        <f t="shared" si="248"/>
        <v>RAG_532_513_1_202526</v>
      </c>
      <c r="AF10914" s="3">
        <v>202526</v>
      </c>
      <c r="AG10914" s="3" t="s">
        <v>384</v>
      </c>
      <c r="AH10914" s="3">
        <v>532</v>
      </c>
      <c r="AI10914" s="3">
        <v>513</v>
      </c>
      <c r="AJ10914" s="3" t="s">
        <v>87</v>
      </c>
      <c r="AK10914" s="3">
        <v>1</v>
      </c>
      <c r="AL10914" s="3">
        <v>0</v>
      </c>
    </row>
    <row r="10915" spans="31:38" x14ac:dyDescent="0.25">
      <c r="AE10915" s="3" t="str">
        <f t="shared" si="248"/>
        <v>RAG_530_513_1_202526</v>
      </c>
      <c r="AF10915" s="3">
        <v>202526</v>
      </c>
      <c r="AG10915" s="3" t="s">
        <v>384</v>
      </c>
      <c r="AH10915" s="3">
        <v>530</v>
      </c>
      <c r="AI10915" s="3">
        <v>513</v>
      </c>
      <c r="AJ10915" s="3" t="s">
        <v>87</v>
      </c>
      <c r="AK10915" s="3">
        <v>1</v>
      </c>
      <c r="AL10915" s="3">
        <v>0</v>
      </c>
    </row>
    <row r="10916" spans="31:38" x14ac:dyDescent="0.25">
      <c r="AE10916" s="3" t="str">
        <f t="shared" si="248"/>
        <v>RAG_582_516_1_202425</v>
      </c>
      <c r="AF10916" s="3">
        <v>202425</v>
      </c>
      <c r="AG10916" s="3" t="s">
        <v>384</v>
      </c>
      <c r="AH10916" s="3">
        <v>582</v>
      </c>
      <c r="AI10916" s="3">
        <v>516</v>
      </c>
      <c r="AJ10916" s="3" t="s">
        <v>216</v>
      </c>
      <c r="AK10916" s="3">
        <v>1</v>
      </c>
      <c r="AL10916" s="3">
        <v>0</v>
      </c>
    </row>
    <row r="10917" spans="31:38" x14ac:dyDescent="0.25">
      <c r="AE10917" s="3" t="str">
        <f t="shared" si="248"/>
        <v>RAG_546_516_1_202425</v>
      </c>
      <c r="AF10917" s="3">
        <v>202425</v>
      </c>
      <c r="AG10917" s="3" t="s">
        <v>384</v>
      </c>
      <c r="AH10917" s="3">
        <v>546</v>
      </c>
      <c r="AI10917" s="3">
        <v>516</v>
      </c>
      <c r="AJ10917" s="3" t="s">
        <v>216</v>
      </c>
      <c r="AK10917" s="3">
        <v>1</v>
      </c>
      <c r="AL10917" s="3">
        <v>0</v>
      </c>
    </row>
    <row r="10918" spans="31:38" x14ac:dyDescent="0.25">
      <c r="AE10918" s="3" t="str">
        <f t="shared" si="248"/>
        <v>RAG_548_516_1_202425</v>
      </c>
      <c r="AF10918" s="3">
        <v>202425</v>
      </c>
      <c r="AG10918" s="3" t="s">
        <v>384</v>
      </c>
      <c r="AH10918" s="3">
        <v>548</v>
      </c>
      <c r="AI10918" s="3">
        <v>516</v>
      </c>
      <c r="AJ10918" s="3" t="s">
        <v>216</v>
      </c>
      <c r="AK10918" s="3">
        <v>1</v>
      </c>
      <c r="AL10918" s="3">
        <v>0</v>
      </c>
    </row>
    <row r="10919" spans="31:38" x14ac:dyDescent="0.25">
      <c r="AE10919" s="3" t="str">
        <f t="shared" si="248"/>
        <v>RAG_550_516_1_202425</v>
      </c>
      <c r="AF10919" s="3">
        <v>202425</v>
      </c>
      <c r="AG10919" s="3" t="s">
        <v>384</v>
      </c>
      <c r="AH10919" s="3">
        <v>550</v>
      </c>
      <c r="AI10919" s="3">
        <v>516</v>
      </c>
      <c r="AJ10919" s="3" t="s">
        <v>216</v>
      </c>
      <c r="AK10919" s="3">
        <v>1</v>
      </c>
      <c r="AL10919" s="3">
        <v>0</v>
      </c>
    </row>
    <row r="10920" spans="31:38" x14ac:dyDescent="0.25">
      <c r="AE10920" s="3" t="str">
        <f t="shared" si="248"/>
        <v>RAG_552_516_1_202425</v>
      </c>
      <c r="AF10920" s="3">
        <v>202425</v>
      </c>
      <c r="AG10920" s="3" t="s">
        <v>384</v>
      </c>
      <c r="AH10920" s="3">
        <v>552</v>
      </c>
      <c r="AI10920" s="3">
        <v>516</v>
      </c>
      <c r="AJ10920" s="3" t="s">
        <v>216</v>
      </c>
      <c r="AK10920" s="3">
        <v>1</v>
      </c>
      <c r="AL10920" s="3">
        <v>0</v>
      </c>
    </row>
    <row r="10921" spans="31:38" x14ac:dyDescent="0.25">
      <c r="AE10921" s="3" t="str">
        <f t="shared" si="248"/>
        <v>RAG_562_516_1_202425</v>
      </c>
      <c r="AF10921" s="3">
        <v>202425</v>
      </c>
      <c r="AG10921" s="3" t="s">
        <v>384</v>
      </c>
      <c r="AH10921" s="3">
        <v>562</v>
      </c>
      <c r="AI10921" s="3">
        <v>516</v>
      </c>
      <c r="AJ10921" s="3" t="s">
        <v>216</v>
      </c>
      <c r="AK10921" s="3">
        <v>1</v>
      </c>
      <c r="AL10921" s="3">
        <v>-2294.0790000000002</v>
      </c>
    </row>
    <row r="10922" spans="31:38" x14ac:dyDescent="0.25">
      <c r="AE10922" s="3" t="str">
        <f t="shared" si="248"/>
        <v>RAG_564_516_1_202425</v>
      </c>
      <c r="AF10922" s="3">
        <v>202425</v>
      </c>
      <c r="AG10922" s="3" t="s">
        <v>384</v>
      </c>
      <c r="AH10922" s="3">
        <v>564</v>
      </c>
      <c r="AI10922" s="3">
        <v>516</v>
      </c>
      <c r="AJ10922" s="3" t="s">
        <v>216</v>
      </c>
      <c r="AK10922" s="3">
        <v>1</v>
      </c>
      <c r="AL10922" s="3">
        <v>-2460</v>
      </c>
    </row>
    <row r="10923" spans="31:38" x14ac:dyDescent="0.25">
      <c r="AE10923" s="3" t="str">
        <f t="shared" si="248"/>
        <v>RAG_566_516_1_202425</v>
      </c>
      <c r="AF10923" s="3">
        <v>202425</v>
      </c>
      <c r="AG10923" s="3" t="s">
        <v>384</v>
      </c>
      <c r="AH10923" s="3">
        <v>566</v>
      </c>
      <c r="AI10923" s="3">
        <v>516</v>
      </c>
      <c r="AJ10923" s="3" t="s">
        <v>216</v>
      </c>
      <c r="AK10923" s="3">
        <v>1</v>
      </c>
      <c r="AL10923" s="3">
        <v>-2440</v>
      </c>
    </row>
    <row r="10924" spans="31:38" x14ac:dyDescent="0.25">
      <c r="AE10924" s="3" t="str">
        <f t="shared" si="248"/>
        <v>RAG_568_516_1_202425</v>
      </c>
      <c r="AF10924" s="3">
        <v>202425</v>
      </c>
      <c r="AG10924" s="3" t="s">
        <v>384</v>
      </c>
      <c r="AH10924" s="3">
        <v>568</v>
      </c>
      <c r="AI10924" s="3">
        <v>516</v>
      </c>
      <c r="AJ10924" s="3" t="s">
        <v>216</v>
      </c>
      <c r="AK10924" s="3">
        <v>1</v>
      </c>
      <c r="AL10924" s="3">
        <v>-7888</v>
      </c>
    </row>
    <row r="10925" spans="31:38" x14ac:dyDescent="0.25">
      <c r="AE10925" s="3" t="str">
        <f t="shared" si="248"/>
        <v>RAG_572_516_1_202425</v>
      </c>
      <c r="AF10925" s="3">
        <v>202425</v>
      </c>
      <c r="AG10925" s="3" t="s">
        <v>384</v>
      </c>
      <c r="AH10925" s="3">
        <v>572</v>
      </c>
      <c r="AI10925" s="3">
        <v>516</v>
      </c>
      <c r="AJ10925" s="3" t="s">
        <v>216</v>
      </c>
      <c r="AK10925" s="3">
        <v>1</v>
      </c>
      <c r="AL10925" s="3">
        <v>0</v>
      </c>
    </row>
    <row r="10926" spans="31:38" x14ac:dyDescent="0.25">
      <c r="AE10926" s="3" t="str">
        <f t="shared" si="248"/>
        <v>RAG_576_516_1_202425</v>
      </c>
      <c r="AF10926" s="3">
        <v>202425</v>
      </c>
      <c r="AG10926" s="3" t="s">
        <v>384</v>
      </c>
      <c r="AH10926" s="3">
        <v>576</v>
      </c>
      <c r="AI10926" s="3">
        <v>516</v>
      </c>
      <c r="AJ10926" s="3" t="s">
        <v>216</v>
      </c>
      <c r="AK10926" s="3">
        <v>1</v>
      </c>
      <c r="AL10926" s="3">
        <v>0</v>
      </c>
    </row>
    <row r="10927" spans="31:38" x14ac:dyDescent="0.25">
      <c r="AE10927" s="3" t="str">
        <f t="shared" si="248"/>
        <v>RAG_584_516_1_202425</v>
      </c>
      <c r="AF10927" s="3">
        <v>202425</v>
      </c>
      <c r="AG10927" s="3" t="s">
        <v>384</v>
      </c>
      <c r="AH10927" s="3">
        <v>584</v>
      </c>
      <c r="AI10927" s="3">
        <v>516</v>
      </c>
      <c r="AJ10927" s="3" t="s">
        <v>216</v>
      </c>
      <c r="AK10927" s="3">
        <v>1</v>
      </c>
      <c r="AL10927" s="3">
        <v>0</v>
      </c>
    </row>
    <row r="10928" spans="31:38" x14ac:dyDescent="0.25">
      <c r="AE10928" s="3" t="str">
        <f t="shared" si="248"/>
        <v>RAG_544_516_1_202425</v>
      </c>
      <c r="AF10928" s="3">
        <v>202425</v>
      </c>
      <c r="AG10928" s="3" t="s">
        <v>384</v>
      </c>
      <c r="AH10928" s="3">
        <v>544</v>
      </c>
      <c r="AI10928" s="3">
        <v>516</v>
      </c>
      <c r="AJ10928" s="3" t="s">
        <v>216</v>
      </c>
      <c r="AK10928" s="3">
        <v>1</v>
      </c>
      <c r="AL10928" s="3">
        <v>0</v>
      </c>
    </row>
    <row r="10929" spans="31:38" x14ac:dyDescent="0.25">
      <c r="AE10929" s="3" t="str">
        <f t="shared" si="248"/>
        <v>RAG_542_516_1_202425</v>
      </c>
      <c r="AF10929" s="3">
        <v>202425</v>
      </c>
      <c r="AG10929" s="3" t="s">
        <v>384</v>
      </c>
      <c r="AH10929" s="3">
        <v>542</v>
      </c>
      <c r="AI10929" s="3">
        <v>516</v>
      </c>
      <c r="AJ10929" s="3" t="s">
        <v>216</v>
      </c>
      <c r="AK10929" s="3">
        <v>1</v>
      </c>
      <c r="AL10929" s="3">
        <v>0</v>
      </c>
    </row>
    <row r="10930" spans="31:38" x14ac:dyDescent="0.25">
      <c r="AE10930" s="3" t="str">
        <f t="shared" si="248"/>
        <v>RAG_574_516_1_202425</v>
      </c>
      <c r="AF10930" s="3">
        <v>202425</v>
      </c>
      <c r="AG10930" s="3" t="s">
        <v>384</v>
      </c>
      <c r="AH10930" s="3">
        <v>574</v>
      </c>
      <c r="AI10930" s="3">
        <v>516</v>
      </c>
      <c r="AJ10930" s="3" t="s">
        <v>216</v>
      </c>
      <c r="AK10930" s="3">
        <v>1</v>
      </c>
      <c r="AL10930" s="3">
        <v>0</v>
      </c>
    </row>
    <row r="10931" spans="31:38" x14ac:dyDescent="0.25">
      <c r="AE10931" s="3" t="str">
        <f t="shared" si="248"/>
        <v>RAG_514_516_1_202425</v>
      </c>
      <c r="AF10931" s="3">
        <v>202425</v>
      </c>
      <c r="AG10931" s="3" t="s">
        <v>384</v>
      </c>
      <c r="AH10931" s="3">
        <v>514</v>
      </c>
      <c r="AI10931" s="3">
        <v>516</v>
      </c>
      <c r="AJ10931" s="3" t="s">
        <v>216</v>
      </c>
      <c r="AK10931" s="3">
        <v>1</v>
      </c>
      <c r="AL10931" s="3">
        <v>0</v>
      </c>
    </row>
    <row r="10932" spans="31:38" x14ac:dyDescent="0.25">
      <c r="AE10932" s="3" t="str">
        <f t="shared" si="248"/>
        <v>RAG_545_516_1_202425</v>
      </c>
      <c r="AF10932" s="3">
        <v>202425</v>
      </c>
      <c r="AG10932" s="3" t="s">
        <v>384</v>
      </c>
      <c r="AH10932" s="3">
        <v>545</v>
      </c>
      <c r="AI10932" s="3">
        <v>516</v>
      </c>
      <c r="AJ10932" s="3" t="s">
        <v>216</v>
      </c>
      <c r="AK10932" s="3">
        <v>1</v>
      </c>
      <c r="AL10932" s="3">
        <v>0</v>
      </c>
    </row>
    <row r="10933" spans="31:38" x14ac:dyDescent="0.25">
      <c r="AE10933" s="3" t="str">
        <f t="shared" si="248"/>
        <v>RAG_512_516_1_202425</v>
      </c>
      <c r="AF10933" s="3">
        <v>202425</v>
      </c>
      <c r="AG10933" s="3" t="s">
        <v>384</v>
      </c>
      <c r="AH10933" s="3">
        <v>512</v>
      </c>
      <c r="AI10933" s="3">
        <v>516</v>
      </c>
      <c r="AJ10933" s="3" t="s">
        <v>216</v>
      </c>
      <c r="AK10933" s="3">
        <v>1</v>
      </c>
      <c r="AL10933" s="3">
        <v>0</v>
      </c>
    </row>
    <row r="10934" spans="31:38" x14ac:dyDescent="0.25">
      <c r="AE10934" s="3" t="str">
        <f t="shared" si="248"/>
        <v>RAG_586_516_1_202425</v>
      </c>
      <c r="AF10934" s="3">
        <v>202425</v>
      </c>
      <c r="AG10934" s="3" t="s">
        <v>384</v>
      </c>
      <c r="AH10934" s="3">
        <v>586</v>
      </c>
      <c r="AI10934" s="3">
        <v>516</v>
      </c>
      <c r="AJ10934" s="3" t="s">
        <v>216</v>
      </c>
      <c r="AK10934" s="3">
        <v>1</v>
      </c>
      <c r="AL10934" s="3">
        <v>0</v>
      </c>
    </row>
    <row r="10935" spans="31:38" x14ac:dyDescent="0.25">
      <c r="AE10935" s="3" t="str">
        <f t="shared" si="248"/>
        <v>RAG_516_516_1_202425</v>
      </c>
      <c r="AF10935" s="3">
        <v>202425</v>
      </c>
      <c r="AG10935" s="3" t="s">
        <v>384</v>
      </c>
      <c r="AH10935" s="3">
        <v>516</v>
      </c>
      <c r="AI10935" s="3">
        <v>516</v>
      </c>
      <c r="AJ10935" s="3" t="s">
        <v>216</v>
      </c>
      <c r="AK10935" s="3">
        <v>1</v>
      </c>
      <c r="AL10935" s="3">
        <v>0</v>
      </c>
    </row>
    <row r="10936" spans="31:38" x14ac:dyDescent="0.25">
      <c r="AE10936" s="3" t="str">
        <f t="shared" si="248"/>
        <v>RAG_518_516_1_202425</v>
      </c>
      <c r="AF10936" s="3">
        <v>202425</v>
      </c>
      <c r="AG10936" s="3" t="s">
        <v>384</v>
      </c>
      <c r="AH10936" s="3">
        <v>518</v>
      </c>
      <c r="AI10936" s="3">
        <v>516</v>
      </c>
      <c r="AJ10936" s="3" t="s">
        <v>216</v>
      </c>
      <c r="AK10936" s="3">
        <v>1</v>
      </c>
      <c r="AL10936" s="3">
        <v>0</v>
      </c>
    </row>
    <row r="10937" spans="31:38" x14ac:dyDescent="0.25">
      <c r="AE10937" s="3" t="str">
        <f t="shared" si="248"/>
        <v>RAG_520_516_1_202425</v>
      </c>
      <c r="AF10937" s="3">
        <v>202425</v>
      </c>
      <c r="AG10937" s="3" t="s">
        <v>384</v>
      </c>
      <c r="AH10937" s="3">
        <v>520</v>
      </c>
      <c r="AI10937" s="3">
        <v>516</v>
      </c>
      <c r="AJ10937" s="3" t="s">
        <v>216</v>
      </c>
      <c r="AK10937" s="3">
        <v>1</v>
      </c>
      <c r="AL10937" s="3">
        <v>0</v>
      </c>
    </row>
    <row r="10938" spans="31:38" x14ac:dyDescent="0.25">
      <c r="AE10938" s="3" t="str">
        <f t="shared" si="248"/>
        <v>RAG_522_516_1_202425</v>
      </c>
      <c r="AF10938" s="3">
        <v>202425</v>
      </c>
      <c r="AG10938" s="3" t="s">
        <v>384</v>
      </c>
      <c r="AH10938" s="3">
        <v>522</v>
      </c>
      <c r="AI10938" s="3">
        <v>516</v>
      </c>
      <c r="AJ10938" s="3" t="s">
        <v>216</v>
      </c>
      <c r="AK10938" s="3">
        <v>1</v>
      </c>
      <c r="AL10938" s="3">
        <v>0</v>
      </c>
    </row>
    <row r="10939" spans="31:38" x14ac:dyDescent="0.25">
      <c r="AE10939" s="3" t="str">
        <f t="shared" si="248"/>
        <v>RAG_524_516_1_202425</v>
      </c>
      <c r="AF10939" s="3">
        <v>202425</v>
      </c>
      <c r="AG10939" s="3" t="s">
        <v>384</v>
      </c>
      <c r="AH10939" s="3">
        <v>524</v>
      </c>
      <c r="AI10939" s="3">
        <v>516</v>
      </c>
      <c r="AJ10939" s="3" t="s">
        <v>216</v>
      </c>
      <c r="AK10939" s="3">
        <v>1</v>
      </c>
      <c r="AL10939" s="3">
        <v>0</v>
      </c>
    </row>
    <row r="10940" spans="31:38" x14ac:dyDescent="0.25">
      <c r="AE10940" s="3" t="str">
        <f t="shared" si="248"/>
        <v>RAG_540_516_1_202425</v>
      </c>
      <c r="AF10940" s="3">
        <v>202425</v>
      </c>
      <c r="AG10940" s="3" t="s">
        <v>384</v>
      </c>
      <c r="AH10940" s="3">
        <v>540</v>
      </c>
      <c r="AI10940" s="3">
        <v>516</v>
      </c>
      <c r="AJ10940" s="3" t="s">
        <v>216</v>
      </c>
      <c r="AK10940" s="3">
        <v>1</v>
      </c>
      <c r="AL10940" s="3">
        <v>0</v>
      </c>
    </row>
    <row r="10941" spans="31:38" x14ac:dyDescent="0.25">
      <c r="AE10941" s="3" t="str">
        <f t="shared" si="248"/>
        <v>RAG_528_516_1_202425</v>
      </c>
      <c r="AF10941" s="3">
        <v>202425</v>
      </c>
      <c r="AG10941" s="3" t="s">
        <v>384</v>
      </c>
      <c r="AH10941" s="3">
        <v>528</v>
      </c>
      <c r="AI10941" s="3">
        <v>516</v>
      </c>
      <c r="AJ10941" s="3" t="s">
        <v>216</v>
      </c>
      <c r="AK10941" s="3">
        <v>1</v>
      </c>
      <c r="AL10941" s="3">
        <v>0</v>
      </c>
    </row>
    <row r="10942" spans="31:38" x14ac:dyDescent="0.25">
      <c r="AE10942" s="3" t="str">
        <f t="shared" si="248"/>
        <v>RAG_530_516_1_202425</v>
      </c>
      <c r="AF10942" s="3">
        <v>202425</v>
      </c>
      <c r="AG10942" s="3" t="s">
        <v>384</v>
      </c>
      <c r="AH10942" s="3">
        <v>530</v>
      </c>
      <c r="AI10942" s="3">
        <v>516</v>
      </c>
      <c r="AJ10942" s="3" t="s">
        <v>216</v>
      </c>
      <c r="AK10942" s="3">
        <v>1</v>
      </c>
      <c r="AL10942" s="3">
        <v>0</v>
      </c>
    </row>
    <row r="10943" spans="31:38" x14ac:dyDescent="0.25">
      <c r="AE10943" s="3" t="str">
        <f t="shared" si="248"/>
        <v>RAG_532_516_1_202425</v>
      </c>
      <c r="AF10943" s="3">
        <v>202425</v>
      </c>
      <c r="AG10943" s="3" t="s">
        <v>384</v>
      </c>
      <c r="AH10943" s="3">
        <v>532</v>
      </c>
      <c r="AI10943" s="3">
        <v>516</v>
      </c>
      <c r="AJ10943" s="3" t="s">
        <v>216</v>
      </c>
      <c r="AK10943" s="3">
        <v>1</v>
      </c>
      <c r="AL10943" s="3">
        <v>0</v>
      </c>
    </row>
    <row r="10944" spans="31:38" x14ac:dyDescent="0.25">
      <c r="AE10944" s="3" t="str">
        <f t="shared" si="248"/>
        <v>RAG_534_516_1_202425</v>
      </c>
      <c r="AF10944" s="3">
        <v>202425</v>
      </c>
      <c r="AG10944" s="3" t="s">
        <v>384</v>
      </c>
      <c r="AH10944" s="3">
        <v>534</v>
      </c>
      <c r="AI10944" s="3">
        <v>516</v>
      </c>
      <c r="AJ10944" s="3" t="s">
        <v>216</v>
      </c>
      <c r="AK10944" s="3">
        <v>1</v>
      </c>
      <c r="AL10944" s="3">
        <v>0</v>
      </c>
    </row>
    <row r="10945" spans="31:38" x14ac:dyDescent="0.25">
      <c r="AE10945" s="3" t="str">
        <f t="shared" si="248"/>
        <v>RAG_536_516_1_202425</v>
      </c>
      <c r="AF10945" s="3">
        <v>202425</v>
      </c>
      <c r="AG10945" s="3" t="s">
        <v>384</v>
      </c>
      <c r="AH10945" s="3">
        <v>536</v>
      </c>
      <c r="AI10945" s="3">
        <v>516</v>
      </c>
      <c r="AJ10945" s="3" t="s">
        <v>216</v>
      </c>
      <c r="AK10945" s="3">
        <v>1</v>
      </c>
      <c r="AL10945" s="3">
        <v>0</v>
      </c>
    </row>
    <row r="10946" spans="31:38" x14ac:dyDescent="0.25">
      <c r="AE10946" s="3" t="str">
        <f t="shared" si="248"/>
        <v>RAG_538_516_1_202425</v>
      </c>
      <c r="AF10946" s="3">
        <v>202425</v>
      </c>
      <c r="AG10946" s="3" t="s">
        <v>384</v>
      </c>
      <c r="AH10946" s="3">
        <v>538</v>
      </c>
      <c r="AI10946" s="3">
        <v>516</v>
      </c>
      <c r="AJ10946" s="3" t="s">
        <v>216</v>
      </c>
      <c r="AK10946" s="3">
        <v>1</v>
      </c>
      <c r="AL10946" s="3">
        <v>0</v>
      </c>
    </row>
    <row r="10947" spans="31:38" x14ac:dyDescent="0.25">
      <c r="AE10947" s="3" t="str">
        <f t="shared" si="248"/>
        <v>RAG_526_516_1_202425</v>
      </c>
      <c r="AF10947" s="3">
        <v>202425</v>
      </c>
      <c r="AG10947" s="3" t="s">
        <v>384</v>
      </c>
      <c r="AH10947" s="3">
        <v>526</v>
      </c>
      <c r="AI10947" s="3">
        <v>516</v>
      </c>
      <c r="AJ10947" s="3" t="s">
        <v>216</v>
      </c>
      <c r="AK10947" s="3">
        <v>1</v>
      </c>
      <c r="AL10947" s="3">
        <v>0</v>
      </c>
    </row>
    <row r="10948" spans="31:38" x14ac:dyDescent="0.25">
      <c r="AE10948" s="3" t="str">
        <f t="shared" ref="AE10948:AE11011" si="249">AG10948&amp;"_"&amp;AH10948&amp;"_"&amp;AI10948&amp;"_"&amp;AK10948&amp;"_"&amp;AF10948</f>
        <v>RAG_562_516_1_202526</v>
      </c>
      <c r="AF10948" s="3">
        <v>202526</v>
      </c>
      <c r="AG10948" s="3" t="s">
        <v>384</v>
      </c>
      <c r="AH10948" s="3">
        <v>562</v>
      </c>
      <c r="AI10948" s="3">
        <v>516</v>
      </c>
      <c r="AJ10948" s="3" t="s">
        <v>216</v>
      </c>
      <c r="AK10948" s="3">
        <v>1</v>
      </c>
      <c r="AL10948" s="3">
        <v>-2361.0439999999999</v>
      </c>
    </row>
    <row r="10949" spans="31:38" x14ac:dyDescent="0.25">
      <c r="AE10949" s="3" t="str">
        <f t="shared" si="249"/>
        <v>RAG_545_516_1_202526</v>
      </c>
      <c r="AF10949" s="3">
        <v>202526</v>
      </c>
      <c r="AG10949" s="3" t="s">
        <v>384</v>
      </c>
      <c r="AH10949" s="3">
        <v>545</v>
      </c>
      <c r="AI10949" s="3">
        <v>516</v>
      </c>
      <c r="AJ10949" s="3" t="s">
        <v>216</v>
      </c>
      <c r="AK10949" s="3">
        <v>1</v>
      </c>
      <c r="AL10949" s="3">
        <v>0</v>
      </c>
    </row>
    <row r="10950" spans="31:38" x14ac:dyDescent="0.25">
      <c r="AE10950" s="3" t="str">
        <f t="shared" si="249"/>
        <v>RAG_546_516_1_202526</v>
      </c>
      <c r="AF10950" s="3">
        <v>202526</v>
      </c>
      <c r="AG10950" s="3" t="s">
        <v>384</v>
      </c>
      <c r="AH10950" s="3">
        <v>546</v>
      </c>
      <c r="AI10950" s="3">
        <v>516</v>
      </c>
      <c r="AJ10950" s="3" t="s">
        <v>216</v>
      </c>
      <c r="AK10950" s="3">
        <v>1</v>
      </c>
      <c r="AL10950" s="3">
        <v>0</v>
      </c>
    </row>
    <row r="10951" spans="31:38" x14ac:dyDescent="0.25">
      <c r="AE10951" s="3" t="str">
        <f t="shared" si="249"/>
        <v>RAG_536_516_1_202526</v>
      </c>
      <c r="AF10951" s="3">
        <v>202526</v>
      </c>
      <c r="AG10951" s="3" t="s">
        <v>384</v>
      </c>
      <c r="AH10951" s="3">
        <v>536</v>
      </c>
      <c r="AI10951" s="3">
        <v>516</v>
      </c>
      <c r="AJ10951" s="3" t="s">
        <v>216</v>
      </c>
      <c r="AK10951" s="3">
        <v>1</v>
      </c>
      <c r="AL10951" s="3">
        <v>0</v>
      </c>
    </row>
    <row r="10952" spans="31:38" x14ac:dyDescent="0.25">
      <c r="AE10952" s="3" t="str">
        <f t="shared" si="249"/>
        <v>RAG_548_516_1_202526</v>
      </c>
      <c r="AF10952" s="3">
        <v>202526</v>
      </c>
      <c r="AG10952" s="3" t="s">
        <v>384</v>
      </c>
      <c r="AH10952" s="3">
        <v>548</v>
      </c>
      <c r="AI10952" s="3">
        <v>516</v>
      </c>
      <c r="AJ10952" s="3" t="s">
        <v>216</v>
      </c>
      <c r="AK10952" s="3">
        <v>1</v>
      </c>
      <c r="AL10952" s="3">
        <v>0</v>
      </c>
    </row>
    <row r="10953" spans="31:38" x14ac:dyDescent="0.25">
      <c r="AE10953" s="3" t="str">
        <f t="shared" si="249"/>
        <v>RAG_550_516_1_202526</v>
      </c>
      <c r="AF10953" s="3">
        <v>202526</v>
      </c>
      <c r="AG10953" s="3" t="s">
        <v>384</v>
      </c>
      <c r="AH10953" s="3">
        <v>550</v>
      </c>
      <c r="AI10953" s="3">
        <v>516</v>
      </c>
      <c r="AJ10953" s="3" t="s">
        <v>216</v>
      </c>
      <c r="AK10953" s="3">
        <v>1</v>
      </c>
      <c r="AL10953" s="3">
        <v>0</v>
      </c>
    </row>
    <row r="10954" spans="31:38" x14ac:dyDescent="0.25">
      <c r="AE10954" s="3" t="str">
        <f t="shared" si="249"/>
        <v>RAG_552_516_1_202526</v>
      </c>
      <c r="AF10954" s="3">
        <v>202526</v>
      </c>
      <c r="AG10954" s="3" t="s">
        <v>384</v>
      </c>
      <c r="AH10954" s="3">
        <v>552</v>
      </c>
      <c r="AI10954" s="3">
        <v>516</v>
      </c>
      <c r="AJ10954" s="3" t="s">
        <v>216</v>
      </c>
      <c r="AK10954" s="3">
        <v>1</v>
      </c>
      <c r="AL10954" s="3">
        <v>0</v>
      </c>
    </row>
    <row r="10955" spans="31:38" x14ac:dyDescent="0.25">
      <c r="AE10955" s="3" t="str">
        <f t="shared" si="249"/>
        <v>RAG_586_516_1_202526</v>
      </c>
      <c r="AF10955" s="3">
        <v>202526</v>
      </c>
      <c r="AG10955" s="3" t="s">
        <v>384</v>
      </c>
      <c r="AH10955" s="3">
        <v>586</v>
      </c>
      <c r="AI10955" s="3">
        <v>516</v>
      </c>
      <c r="AJ10955" s="3" t="s">
        <v>216</v>
      </c>
      <c r="AK10955" s="3">
        <v>1</v>
      </c>
      <c r="AL10955" s="3">
        <v>0</v>
      </c>
    </row>
    <row r="10956" spans="31:38" x14ac:dyDescent="0.25">
      <c r="AE10956" s="3" t="str">
        <f t="shared" si="249"/>
        <v>RAG_564_516_1_202526</v>
      </c>
      <c r="AF10956" s="3">
        <v>202526</v>
      </c>
      <c r="AG10956" s="3" t="s">
        <v>384</v>
      </c>
      <c r="AH10956" s="3">
        <v>564</v>
      </c>
      <c r="AI10956" s="3">
        <v>516</v>
      </c>
      <c r="AJ10956" s="3" t="s">
        <v>216</v>
      </c>
      <c r="AK10956" s="3">
        <v>1</v>
      </c>
      <c r="AL10956" s="3">
        <v>-3236</v>
      </c>
    </row>
    <row r="10957" spans="31:38" x14ac:dyDescent="0.25">
      <c r="AE10957" s="3" t="str">
        <f t="shared" si="249"/>
        <v>RAG_566_516_1_202526</v>
      </c>
      <c r="AF10957" s="3">
        <v>202526</v>
      </c>
      <c r="AG10957" s="3" t="s">
        <v>384</v>
      </c>
      <c r="AH10957" s="3">
        <v>566</v>
      </c>
      <c r="AI10957" s="3">
        <v>516</v>
      </c>
      <c r="AJ10957" s="3" t="s">
        <v>216</v>
      </c>
      <c r="AK10957" s="3">
        <v>1</v>
      </c>
      <c r="AL10957" s="3">
        <v>-3165.19</v>
      </c>
    </row>
    <row r="10958" spans="31:38" x14ac:dyDescent="0.25">
      <c r="AE10958" s="3" t="str">
        <f t="shared" si="249"/>
        <v>RAG_568_516_1_202526</v>
      </c>
      <c r="AF10958" s="3">
        <v>202526</v>
      </c>
      <c r="AG10958" s="3" t="s">
        <v>384</v>
      </c>
      <c r="AH10958" s="3">
        <v>568</v>
      </c>
      <c r="AI10958" s="3">
        <v>516</v>
      </c>
      <c r="AJ10958" s="3" t="s">
        <v>216</v>
      </c>
      <c r="AK10958" s="3">
        <v>1</v>
      </c>
      <c r="AL10958" s="3">
        <v>-5606.8320000000003</v>
      </c>
    </row>
    <row r="10959" spans="31:38" x14ac:dyDescent="0.25">
      <c r="AE10959" s="3" t="str">
        <f t="shared" si="249"/>
        <v>RAG_572_516_1_202526</v>
      </c>
      <c r="AF10959" s="3">
        <v>202526</v>
      </c>
      <c r="AG10959" s="3" t="s">
        <v>384</v>
      </c>
      <c r="AH10959" s="3">
        <v>572</v>
      </c>
      <c r="AI10959" s="3">
        <v>516</v>
      </c>
      <c r="AJ10959" s="3" t="s">
        <v>216</v>
      </c>
      <c r="AK10959" s="3">
        <v>1</v>
      </c>
      <c r="AL10959" s="3">
        <v>0</v>
      </c>
    </row>
    <row r="10960" spans="31:38" x14ac:dyDescent="0.25">
      <c r="AE10960" s="3" t="str">
        <f t="shared" si="249"/>
        <v>RAG_574_516_1_202526</v>
      </c>
      <c r="AF10960" s="3">
        <v>202526</v>
      </c>
      <c r="AG10960" s="3" t="s">
        <v>384</v>
      </c>
      <c r="AH10960" s="3">
        <v>574</v>
      </c>
      <c r="AI10960" s="3">
        <v>516</v>
      </c>
      <c r="AJ10960" s="3" t="s">
        <v>216</v>
      </c>
      <c r="AK10960" s="3">
        <v>1</v>
      </c>
      <c r="AL10960" s="3">
        <v>0</v>
      </c>
    </row>
    <row r="10961" spans="31:38" x14ac:dyDescent="0.25">
      <c r="AE10961" s="3" t="str">
        <f t="shared" si="249"/>
        <v>RAG_576_516_1_202526</v>
      </c>
      <c r="AF10961" s="3">
        <v>202526</v>
      </c>
      <c r="AG10961" s="3" t="s">
        <v>384</v>
      </c>
      <c r="AH10961" s="3">
        <v>576</v>
      </c>
      <c r="AI10961" s="3">
        <v>516</v>
      </c>
      <c r="AJ10961" s="3" t="s">
        <v>216</v>
      </c>
      <c r="AK10961" s="3">
        <v>1</v>
      </c>
      <c r="AL10961" s="3">
        <v>0</v>
      </c>
    </row>
    <row r="10962" spans="31:38" x14ac:dyDescent="0.25">
      <c r="AE10962" s="3" t="str">
        <f t="shared" si="249"/>
        <v>RAG_584_516_1_202526</v>
      </c>
      <c r="AF10962" s="3">
        <v>202526</v>
      </c>
      <c r="AG10962" s="3" t="s">
        <v>384</v>
      </c>
      <c r="AH10962" s="3">
        <v>584</v>
      </c>
      <c r="AI10962" s="3">
        <v>516</v>
      </c>
      <c r="AJ10962" s="3" t="s">
        <v>216</v>
      </c>
      <c r="AK10962" s="3">
        <v>1</v>
      </c>
      <c r="AL10962" s="3">
        <v>0</v>
      </c>
    </row>
    <row r="10963" spans="31:38" x14ac:dyDescent="0.25">
      <c r="AE10963" s="3" t="str">
        <f t="shared" si="249"/>
        <v>RAG_582_516_1_202526</v>
      </c>
      <c r="AF10963" s="3">
        <v>202526</v>
      </c>
      <c r="AG10963" s="3" t="s">
        <v>384</v>
      </c>
      <c r="AH10963" s="3">
        <v>582</v>
      </c>
      <c r="AI10963" s="3">
        <v>516</v>
      </c>
      <c r="AJ10963" s="3" t="s">
        <v>216</v>
      </c>
      <c r="AK10963" s="3">
        <v>1</v>
      </c>
      <c r="AL10963" s="3">
        <v>0</v>
      </c>
    </row>
    <row r="10964" spans="31:38" x14ac:dyDescent="0.25">
      <c r="AE10964" s="3" t="str">
        <f t="shared" si="249"/>
        <v>RAG_512_516_1_202526</v>
      </c>
      <c r="AF10964" s="3">
        <v>202526</v>
      </c>
      <c r="AG10964" s="3" t="s">
        <v>384</v>
      </c>
      <c r="AH10964" s="3">
        <v>512</v>
      </c>
      <c r="AI10964" s="3">
        <v>516</v>
      </c>
      <c r="AJ10964" s="3" t="s">
        <v>216</v>
      </c>
      <c r="AK10964" s="3">
        <v>1</v>
      </c>
      <c r="AL10964" s="3">
        <v>0</v>
      </c>
    </row>
    <row r="10965" spans="31:38" x14ac:dyDescent="0.25">
      <c r="AE10965" s="3" t="str">
        <f t="shared" si="249"/>
        <v>RAG_540_516_1_202526</v>
      </c>
      <c r="AF10965" s="3">
        <v>202526</v>
      </c>
      <c r="AG10965" s="3" t="s">
        <v>384</v>
      </c>
      <c r="AH10965" s="3">
        <v>540</v>
      </c>
      <c r="AI10965" s="3">
        <v>516</v>
      </c>
      <c r="AJ10965" s="3" t="s">
        <v>216</v>
      </c>
      <c r="AK10965" s="3">
        <v>1</v>
      </c>
      <c r="AL10965" s="3">
        <v>0</v>
      </c>
    </row>
    <row r="10966" spans="31:38" x14ac:dyDescent="0.25">
      <c r="AE10966" s="3" t="str">
        <f t="shared" si="249"/>
        <v>RAG_514_516_1_202526</v>
      </c>
      <c r="AF10966" s="3">
        <v>202526</v>
      </c>
      <c r="AG10966" s="3" t="s">
        <v>384</v>
      </c>
      <c r="AH10966" s="3">
        <v>514</v>
      </c>
      <c r="AI10966" s="3">
        <v>516</v>
      </c>
      <c r="AJ10966" s="3" t="s">
        <v>216</v>
      </c>
      <c r="AK10966" s="3">
        <v>1</v>
      </c>
      <c r="AL10966" s="3">
        <v>0</v>
      </c>
    </row>
    <row r="10967" spans="31:38" x14ac:dyDescent="0.25">
      <c r="AE10967" s="3" t="str">
        <f t="shared" si="249"/>
        <v>RAG_516_516_1_202526</v>
      </c>
      <c r="AF10967" s="3">
        <v>202526</v>
      </c>
      <c r="AG10967" s="3" t="s">
        <v>384</v>
      </c>
      <c r="AH10967" s="3">
        <v>516</v>
      </c>
      <c r="AI10967" s="3">
        <v>516</v>
      </c>
      <c r="AJ10967" s="3" t="s">
        <v>216</v>
      </c>
      <c r="AK10967" s="3">
        <v>1</v>
      </c>
      <c r="AL10967" s="3">
        <v>0</v>
      </c>
    </row>
    <row r="10968" spans="31:38" x14ac:dyDescent="0.25">
      <c r="AE10968" s="3" t="str">
        <f t="shared" si="249"/>
        <v>RAG_518_516_1_202526</v>
      </c>
      <c r="AF10968" s="3">
        <v>202526</v>
      </c>
      <c r="AG10968" s="3" t="s">
        <v>384</v>
      </c>
      <c r="AH10968" s="3">
        <v>518</v>
      </c>
      <c r="AI10968" s="3">
        <v>516</v>
      </c>
      <c r="AJ10968" s="3" t="s">
        <v>216</v>
      </c>
      <c r="AK10968" s="3">
        <v>1</v>
      </c>
      <c r="AL10968" s="3">
        <v>0</v>
      </c>
    </row>
    <row r="10969" spans="31:38" x14ac:dyDescent="0.25">
      <c r="AE10969" s="3" t="str">
        <f t="shared" si="249"/>
        <v>RAG_520_516_1_202526</v>
      </c>
      <c r="AF10969" s="3">
        <v>202526</v>
      </c>
      <c r="AG10969" s="3" t="s">
        <v>384</v>
      </c>
      <c r="AH10969" s="3">
        <v>520</v>
      </c>
      <c r="AI10969" s="3">
        <v>516</v>
      </c>
      <c r="AJ10969" s="3" t="s">
        <v>216</v>
      </c>
      <c r="AK10969" s="3">
        <v>1</v>
      </c>
      <c r="AL10969" s="3">
        <v>0</v>
      </c>
    </row>
    <row r="10970" spans="31:38" x14ac:dyDescent="0.25">
      <c r="AE10970" s="3" t="str">
        <f t="shared" si="249"/>
        <v>RAG_522_516_1_202526</v>
      </c>
      <c r="AF10970" s="3">
        <v>202526</v>
      </c>
      <c r="AG10970" s="3" t="s">
        <v>384</v>
      </c>
      <c r="AH10970" s="3">
        <v>522</v>
      </c>
      <c r="AI10970" s="3">
        <v>516</v>
      </c>
      <c r="AJ10970" s="3" t="s">
        <v>216</v>
      </c>
      <c r="AK10970" s="3">
        <v>1</v>
      </c>
      <c r="AL10970" s="3">
        <v>0</v>
      </c>
    </row>
    <row r="10971" spans="31:38" x14ac:dyDescent="0.25">
      <c r="AE10971" s="3" t="str">
        <f t="shared" si="249"/>
        <v>RAG_524_516_1_202526</v>
      </c>
      <c r="AF10971" s="3">
        <v>202526</v>
      </c>
      <c r="AG10971" s="3" t="s">
        <v>384</v>
      </c>
      <c r="AH10971" s="3">
        <v>524</v>
      </c>
      <c r="AI10971" s="3">
        <v>516</v>
      </c>
      <c r="AJ10971" s="3" t="s">
        <v>216</v>
      </c>
      <c r="AK10971" s="3">
        <v>1</v>
      </c>
      <c r="AL10971" s="3">
        <v>0</v>
      </c>
    </row>
    <row r="10972" spans="31:38" x14ac:dyDescent="0.25">
      <c r="AE10972" s="3" t="str">
        <f t="shared" si="249"/>
        <v>RAG_528_516_1_202526</v>
      </c>
      <c r="AF10972" s="3">
        <v>202526</v>
      </c>
      <c r="AG10972" s="3" t="s">
        <v>384</v>
      </c>
      <c r="AH10972" s="3">
        <v>528</v>
      </c>
      <c r="AI10972" s="3">
        <v>516</v>
      </c>
      <c r="AJ10972" s="3" t="s">
        <v>216</v>
      </c>
      <c r="AK10972" s="3">
        <v>1</v>
      </c>
      <c r="AL10972" s="3">
        <v>0</v>
      </c>
    </row>
    <row r="10973" spans="31:38" x14ac:dyDescent="0.25">
      <c r="AE10973" s="3" t="str">
        <f t="shared" si="249"/>
        <v>RAG_530_516_1_202526</v>
      </c>
      <c r="AF10973" s="3">
        <v>202526</v>
      </c>
      <c r="AG10973" s="3" t="s">
        <v>384</v>
      </c>
      <c r="AH10973" s="3">
        <v>530</v>
      </c>
      <c r="AI10973" s="3">
        <v>516</v>
      </c>
      <c r="AJ10973" s="3" t="s">
        <v>216</v>
      </c>
      <c r="AK10973" s="3">
        <v>1</v>
      </c>
      <c r="AL10973" s="3">
        <v>0</v>
      </c>
    </row>
    <row r="10974" spans="31:38" x14ac:dyDescent="0.25">
      <c r="AE10974" s="3" t="str">
        <f t="shared" si="249"/>
        <v>RAG_532_516_1_202526</v>
      </c>
      <c r="AF10974" s="3">
        <v>202526</v>
      </c>
      <c r="AG10974" s="3" t="s">
        <v>384</v>
      </c>
      <c r="AH10974" s="3">
        <v>532</v>
      </c>
      <c r="AI10974" s="3">
        <v>516</v>
      </c>
      <c r="AJ10974" s="3" t="s">
        <v>216</v>
      </c>
      <c r="AK10974" s="3">
        <v>1</v>
      </c>
      <c r="AL10974" s="3">
        <v>0</v>
      </c>
    </row>
    <row r="10975" spans="31:38" x14ac:dyDescent="0.25">
      <c r="AE10975" s="3" t="str">
        <f t="shared" si="249"/>
        <v>RAG_534_516_1_202526</v>
      </c>
      <c r="AF10975" s="3">
        <v>202526</v>
      </c>
      <c r="AG10975" s="3" t="s">
        <v>384</v>
      </c>
      <c r="AH10975" s="3">
        <v>534</v>
      </c>
      <c r="AI10975" s="3">
        <v>516</v>
      </c>
      <c r="AJ10975" s="3" t="s">
        <v>216</v>
      </c>
      <c r="AK10975" s="3">
        <v>1</v>
      </c>
      <c r="AL10975" s="3">
        <v>0</v>
      </c>
    </row>
    <row r="10976" spans="31:38" x14ac:dyDescent="0.25">
      <c r="AE10976" s="3" t="str">
        <f t="shared" si="249"/>
        <v>RAG_538_516_1_202526</v>
      </c>
      <c r="AF10976" s="3">
        <v>202526</v>
      </c>
      <c r="AG10976" s="3" t="s">
        <v>384</v>
      </c>
      <c r="AH10976" s="3">
        <v>538</v>
      </c>
      <c r="AI10976" s="3">
        <v>516</v>
      </c>
      <c r="AJ10976" s="3" t="s">
        <v>216</v>
      </c>
      <c r="AK10976" s="3">
        <v>1</v>
      </c>
      <c r="AL10976" s="3">
        <v>0</v>
      </c>
    </row>
    <row r="10977" spans="31:38" x14ac:dyDescent="0.25">
      <c r="AE10977" s="3" t="str">
        <f t="shared" si="249"/>
        <v>RAG_542_516_1_202526</v>
      </c>
      <c r="AF10977" s="3">
        <v>202526</v>
      </c>
      <c r="AG10977" s="3" t="s">
        <v>384</v>
      </c>
      <c r="AH10977" s="3">
        <v>542</v>
      </c>
      <c r="AI10977" s="3">
        <v>516</v>
      </c>
      <c r="AJ10977" s="3" t="s">
        <v>216</v>
      </c>
      <c r="AK10977" s="3">
        <v>1</v>
      </c>
      <c r="AL10977" s="3">
        <v>0</v>
      </c>
    </row>
    <row r="10978" spans="31:38" x14ac:dyDescent="0.25">
      <c r="AE10978" s="3" t="str">
        <f t="shared" si="249"/>
        <v>RAG_526_516_1_202526</v>
      </c>
      <c r="AF10978" s="3">
        <v>202526</v>
      </c>
      <c r="AG10978" s="3" t="s">
        <v>384</v>
      </c>
      <c r="AH10978" s="3">
        <v>526</v>
      </c>
      <c r="AI10978" s="3">
        <v>516</v>
      </c>
      <c r="AJ10978" s="3" t="s">
        <v>216</v>
      </c>
      <c r="AK10978" s="3">
        <v>1</v>
      </c>
      <c r="AL10978" s="3">
        <v>0</v>
      </c>
    </row>
    <row r="10979" spans="31:38" x14ac:dyDescent="0.25">
      <c r="AE10979" s="3" t="str">
        <f t="shared" si="249"/>
        <v>RAG_544_516_1_202526</v>
      </c>
      <c r="AF10979" s="3">
        <v>202526</v>
      </c>
      <c r="AG10979" s="3" t="s">
        <v>384</v>
      </c>
      <c r="AH10979" s="3">
        <v>544</v>
      </c>
      <c r="AI10979" s="3">
        <v>516</v>
      </c>
      <c r="AJ10979" s="3" t="s">
        <v>216</v>
      </c>
      <c r="AK10979" s="3">
        <v>1</v>
      </c>
      <c r="AL10979" s="3">
        <v>0</v>
      </c>
    </row>
    <row r="10980" spans="31:38" x14ac:dyDescent="0.25">
      <c r="AE10980" s="3" t="str">
        <f t="shared" si="249"/>
        <v>RAG_562_517_1_202425</v>
      </c>
      <c r="AF10980" s="3">
        <v>202425</v>
      </c>
      <c r="AG10980" s="3" t="s">
        <v>384</v>
      </c>
      <c r="AH10980" s="3">
        <v>562</v>
      </c>
      <c r="AI10980" s="3">
        <v>517</v>
      </c>
      <c r="AJ10980" s="3" t="s">
        <v>449</v>
      </c>
      <c r="AK10980" s="3">
        <v>1</v>
      </c>
      <c r="AL10980" s="3">
        <v>0</v>
      </c>
    </row>
    <row r="10981" spans="31:38" x14ac:dyDescent="0.25">
      <c r="AE10981" s="3" t="str">
        <f t="shared" si="249"/>
        <v>RAG_552_517_1_202425</v>
      </c>
      <c r="AF10981" s="3">
        <v>202425</v>
      </c>
      <c r="AG10981" s="3" t="s">
        <v>384</v>
      </c>
      <c r="AH10981" s="3">
        <v>552</v>
      </c>
      <c r="AI10981" s="3">
        <v>517</v>
      </c>
      <c r="AJ10981" s="3" t="s">
        <v>449</v>
      </c>
      <c r="AK10981" s="3">
        <v>1</v>
      </c>
      <c r="AL10981" s="3">
        <v>0</v>
      </c>
    </row>
    <row r="10982" spans="31:38" x14ac:dyDescent="0.25">
      <c r="AE10982" s="3" t="str">
        <f t="shared" si="249"/>
        <v>RAG_550_517_1_202425</v>
      </c>
      <c r="AF10982" s="3">
        <v>202425</v>
      </c>
      <c r="AG10982" s="3" t="s">
        <v>384</v>
      </c>
      <c r="AH10982" s="3">
        <v>550</v>
      </c>
      <c r="AI10982" s="3">
        <v>517</v>
      </c>
      <c r="AJ10982" s="3" t="s">
        <v>449</v>
      </c>
      <c r="AK10982" s="3">
        <v>1</v>
      </c>
      <c r="AL10982" s="3">
        <v>0</v>
      </c>
    </row>
    <row r="10983" spans="31:38" x14ac:dyDescent="0.25">
      <c r="AE10983" s="3" t="str">
        <f t="shared" si="249"/>
        <v>RAG_548_517_1_202425</v>
      </c>
      <c r="AF10983" s="3">
        <v>202425</v>
      </c>
      <c r="AG10983" s="3" t="s">
        <v>384</v>
      </c>
      <c r="AH10983" s="3">
        <v>548</v>
      </c>
      <c r="AI10983" s="3">
        <v>517</v>
      </c>
      <c r="AJ10983" s="3" t="s">
        <v>449</v>
      </c>
      <c r="AK10983" s="3">
        <v>1</v>
      </c>
      <c r="AL10983" s="3">
        <v>0</v>
      </c>
    </row>
    <row r="10984" spans="31:38" x14ac:dyDescent="0.25">
      <c r="AE10984" s="3" t="str">
        <f t="shared" si="249"/>
        <v>RAG_564_517_1_202425</v>
      </c>
      <c r="AF10984" s="3">
        <v>202425</v>
      </c>
      <c r="AG10984" s="3" t="s">
        <v>384</v>
      </c>
      <c r="AH10984" s="3">
        <v>564</v>
      </c>
      <c r="AI10984" s="3">
        <v>517</v>
      </c>
      <c r="AJ10984" s="3" t="s">
        <v>449</v>
      </c>
      <c r="AK10984" s="3">
        <v>1</v>
      </c>
      <c r="AL10984" s="3">
        <v>0</v>
      </c>
    </row>
    <row r="10985" spans="31:38" x14ac:dyDescent="0.25">
      <c r="AE10985" s="3" t="str">
        <f t="shared" si="249"/>
        <v>RAG_545_517_1_202425</v>
      </c>
      <c r="AF10985" s="3">
        <v>202425</v>
      </c>
      <c r="AG10985" s="3" t="s">
        <v>384</v>
      </c>
      <c r="AH10985" s="3">
        <v>545</v>
      </c>
      <c r="AI10985" s="3">
        <v>517</v>
      </c>
      <c r="AJ10985" s="3" t="s">
        <v>449</v>
      </c>
      <c r="AK10985" s="3">
        <v>1</v>
      </c>
      <c r="AL10985" s="3">
        <v>0</v>
      </c>
    </row>
    <row r="10986" spans="31:38" x14ac:dyDescent="0.25">
      <c r="AE10986" s="3" t="str">
        <f t="shared" si="249"/>
        <v>RAG_576_517_1_202425</v>
      </c>
      <c r="AF10986" s="3">
        <v>202425</v>
      </c>
      <c r="AG10986" s="3" t="s">
        <v>384</v>
      </c>
      <c r="AH10986" s="3">
        <v>576</v>
      </c>
      <c r="AI10986" s="3">
        <v>517</v>
      </c>
      <c r="AJ10986" s="3" t="s">
        <v>449</v>
      </c>
      <c r="AK10986" s="3">
        <v>1</v>
      </c>
      <c r="AL10986" s="3">
        <v>0</v>
      </c>
    </row>
    <row r="10987" spans="31:38" x14ac:dyDescent="0.25">
      <c r="AE10987" s="3" t="str">
        <f t="shared" si="249"/>
        <v>RAG_546_517_1_202425</v>
      </c>
      <c r="AF10987" s="3">
        <v>202425</v>
      </c>
      <c r="AG10987" s="3" t="s">
        <v>384</v>
      </c>
      <c r="AH10987" s="3">
        <v>546</v>
      </c>
      <c r="AI10987" s="3">
        <v>517</v>
      </c>
      <c r="AJ10987" s="3" t="s">
        <v>449</v>
      </c>
      <c r="AK10987" s="3">
        <v>1</v>
      </c>
      <c r="AL10987" s="3">
        <v>0</v>
      </c>
    </row>
    <row r="10988" spans="31:38" x14ac:dyDescent="0.25">
      <c r="AE10988" s="3" t="str">
        <f t="shared" si="249"/>
        <v>RAG_566_517_1_202425</v>
      </c>
      <c r="AF10988" s="3">
        <v>202425</v>
      </c>
      <c r="AG10988" s="3" t="s">
        <v>384</v>
      </c>
      <c r="AH10988" s="3">
        <v>566</v>
      </c>
      <c r="AI10988" s="3">
        <v>517</v>
      </c>
      <c r="AJ10988" s="3" t="s">
        <v>449</v>
      </c>
      <c r="AK10988" s="3">
        <v>1</v>
      </c>
      <c r="AL10988" s="3">
        <v>0</v>
      </c>
    </row>
    <row r="10989" spans="31:38" x14ac:dyDescent="0.25">
      <c r="AE10989" s="3" t="str">
        <f t="shared" si="249"/>
        <v>RAG_568_517_1_202425</v>
      </c>
      <c r="AF10989" s="3">
        <v>202425</v>
      </c>
      <c r="AG10989" s="3" t="s">
        <v>384</v>
      </c>
      <c r="AH10989" s="3">
        <v>568</v>
      </c>
      <c r="AI10989" s="3">
        <v>517</v>
      </c>
      <c r="AJ10989" s="3" t="s">
        <v>449</v>
      </c>
      <c r="AK10989" s="3">
        <v>1</v>
      </c>
      <c r="AL10989" s="3">
        <v>0</v>
      </c>
    </row>
    <row r="10990" spans="31:38" x14ac:dyDescent="0.25">
      <c r="AE10990" s="3" t="str">
        <f t="shared" si="249"/>
        <v>RAG_584_517_1_202425</v>
      </c>
      <c r="AF10990" s="3">
        <v>202425</v>
      </c>
      <c r="AG10990" s="3" t="s">
        <v>384</v>
      </c>
      <c r="AH10990" s="3">
        <v>584</v>
      </c>
      <c r="AI10990" s="3">
        <v>517</v>
      </c>
      <c r="AJ10990" s="3" t="s">
        <v>449</v>
      </c>
      <c r="AK10990" s="3">
        <v>1</v>
      </c>
      <c r="AL10990" s="3">
        <v>0</v>
      </c>
    </row>
    <row r="10991" spans="31:38" x14ac:dyDescent="0.25">
      <c r="AE10991" s="3" t="str">
        <f t="shared" si="249"/>
        <v>RAG_574_517_1_202425</v>
      </c>
      <c r="AF10991" s="3">
        <v>202425</v>
      </c>
      <c r="AG10991" s="3" t="s">
        <v>384</v>
      </c>
      <c r="AH10991" s="3">
        <v>574</v>
      </c>
      <c r="AI10991" s="3">
        <v>517</v>
      </c>
      <c r="AJ10991" s="3" t="s">
        <v>449</v>
      </c>
      <c r="AK10991" s="3">
        <v>1</v>
      </c>
      <c r="AL10991" s="3">
        <v>0</v>
      </c>
    </row>
    <row r="10992" spans="31:38" x14ac:dyDescent="0.25">
      <c r="AE10992" s="3" t="str">
        <f t="shared" si="249"/>
        <v>RAG_582_517_1_202425</v>
      </c>
      <c r="AF10992" s="3">
        <v>202425</v>
      </c>
      <c r="AG10992" s="3" t="s">
        <v>384</v>
      </c>
      <c r="AH10992" s="3">
        <v>582</v>
      </c>
      <c r="AI10992" s="3">
        <v>517</v>
      </c>
      <c r="AJ10992" s="3" t="s">
        <v>449</v>
      </c>
      <c r="AK10992" s="3">
        <v>1</v>
      </c>
      <c r="AL10992" s="3">
        <v>0</v>
      </c>
    </row>
    <row r="10993" spans="31:38" x14ac:dyDescent="0.25">
      <c r="AE10993" s="3" t="str">
        <f t="shared" si="249"/>
        <v>RAG_586_517_1_202425</v>
      </c>
      <c r="AF10993" s="3">
        <v>202425</v>
      </c>
      <c r="AG10993" s="3" t="s">
        <v>384</v>
      </c>
      <c r="AH10993" s="3">
        <v>586</v>
      </c>
      <c r="AI10993" s="3">
        <v>517</v>
      </c>
      <c r="AJ10993" s="3" t="s">
        <v>449</v>
      </c>
      <c r="AK10993" s="3">
        <v>1</v>
      </c>
      <c r="AL10993" s="3">
        <v>0</v>
      </c>
    </row>
    <row r="10994" spans="31:38" x14ac:dyDescent="0.25">
      <c r="AE10994" s="3" t="str">
        <f t="shared" si="249"/>
        <v>RAG_544_517_1_202425</v>
      </c>
      <c r="AF10994" s="3">
        <v>202425</v>
      </c>
      <c r="AG10994" s="3" t="s">
        <v>384</v>
      </c>
      <c r="AH10994" s="3">
        <v>544</v>
      </c>
      <c r="AI10994" s="3">
        <v>517</v>
      </c>
      <c r="AJ10994" s="3" t="s">
        <v>449</v>
      </c>
      <c r="AK10994" s="3">
        <v>1</v>
      </c>
      <c r="AL10994" s="3">
        <v>0</v>
      </c>
    </row>
    <row r="10995" spans="31:38" x14ac:dyDescent="0.25">
      <c r="AE10995" s="3" t="str">
        <f t="shared" si="249"/>
        <v>RAG_572_517_1_202425</v>
      </c>
      <c r="AF10995" s="3">
        <v>202425</v>
      </c>
      <c r="AG10995" s="3" t="s">
        <v>384</v>
      </c>
      <c r="AH10995" s="3">
        <v>572</v>
      </c>
      <c r="AI10995" s="3">
        <v>517</v>
      </c>
      <c r="AJ10995" s="3" t="s">
        <v>449</v>
      </c>
      <c r="AK10995" s="3">
        <v>1</v>
      </c>
      <c r="AL10995" s="3">
        <v>0</v>
      </c>
    </row>
    <row r="10996" spans="31:38" x14ac:dyDescent="0.25">
      <c r="AE10996" s="3" t="str">
        <f t="shared" si="249"/>
        <v>RAG_520_517_1_202425</v>
      </c>
      <c r="AF10996" s="3">
        <v>202425</v>
      </c>
      <c r="AG10996" s="3" t="s">
        <v>384</v>
      </c>
      <c r="AH10996" s="3">
        <v>520</v>
      </c>
      <c r="AI10996" s="3">
        <v>517</v>
      </c>
      <c r="AJ10996" s="3" t="s">
        <v>449</v>
      </c>
      <c r="AK10996" s="3">
        <v>1</v>
      </c>
      <c r="AL10996" s="3">
        <v>0</v>
      </c>
    </row>
    <row r="10997" spans="31:38" x14ac:dyDescent="0.25">
      <c r="AE10997" s="3" t="str">
        <f t="shared" si="249"/>
        <v>RAG_514_517_1_202425</v>
      </c>
      <c r="AF10997" s="3">
        <v>202425</v>
      </c>
      <c r="AG10997" s="3" t="s">
        <v>384</v>
      </c>
      <c r="AH10997" s="3">
        <v>514</v>
      </c>
      <c r="AI10997" s="3">
        <v>517</v>
      </c>
      <c r="AJ10997" s="3" t="s">
        <v>449</v>
      </c>
      <c r="AK10997" s="3">
        <v>1</v>
      </c>
      <c r="AL10997" s="3">
        <v>0</v>
      </c>
    </row>
    <row r="10998" spans="31:38" x14ac:dyDescent="0.25">
      <c r="AE10998" s="3" t="str">
        <f t="shared" si="249"/>
        <v>RAG_542_517_1_202425</v>
      </c>
      <c r="AF10998" s="3">
        <v>202425</v>
      </c>
      <c r="AG10998" s="3" t="s">
        <v>384</v>
      </c>
      <c r="AH10998" s="3">
        <v>542</v>
      </c>
      <c r="AI10998" s="3">
        <v>517</v>
      </c>
      <c r="AJ10998" s="3" t="s">
        <v>449</v>
      </c>
      <c r="AK10998" s="3">
        <v>1</v>
      </c>
      <c r="AL10998" s="3">
        <v>0</v>
      </c>
    </row>
    <row r="10999" spans="31:38" x14ac:dyDescent="0.25">
      <c r="AE10999" s="3" t="str">
        <f t="shared" si="249"/>
        <v>RAG_512_517_1_202425</v>
      </c>
      <c r="AF10999" s="3">
        <v>202425</v>
      </c>
      <c r="AG10999" s="3" t="s">
        <v>384</v>
      </c>
      <c r="AH10999" s="3">
        <v>512</v>
      </c>
      <c r="AI10999" s="3">
        <v>517</v>
      </c>
      <c r="AJ10999" s="3" t="s">
        <v>449</v>
      </c>
      <c r="AK10999" s="3">
        <v>1</v>
      </c>
      <c r="AL10999" s="3">
        <v>0</v>
      </c>
    </row>
    <row r="11000" spans="31:38" x14ac:dyDescent="0.25">
      <c r="AE11000" s="3" t="str">
        <f t="shared" si="249"/>
        <v>RAG_518_517_1_202425</v>
      </c>
      <c r="AF11000" s="3">
        <v>202425</v>
      </c>
      <c r="AG11000" s="3" t="s">
        <v>384</v>
      </c>
      <c r="AH11000" s="3">
        <v>518</v>
      </c>
      <c r="AI11000" s="3">
        <v>517</v>
      </c>
      <c r="AJ11000" s="3" t="s">
        <v>449</v>
      </c>
      <c r="AK11000" s="3">
        <v>1</v>
      </c>
      <c r="AL11000" s="3">
        <v>0</v>
      </c>
    </row>
    <row r="11001" spans="31:38" x14ac:dyDescent="0.25">
      <c r="AE11001" s="3" t="str">
        <f t="shared" si="249"/>
        <v>RAG_522_517_1_202425</v>
      </c>
      <c r="AF11001" s="3">
        <v>202425</v>
      </c>
      <c r="AG11001" s="3" t="s">
        <v>384</v>
      </c>
      <c r="AH11001" s="3">
        <v>522</v>
      </c>
      <c r="AI11001" s="3">
        <v>517</v>
      </c>
      <c r="AJ11001" s="3" t="s">
        <v>449</v>
      </c>
      <c r="AK11001" s="3">
        <v>1</v>
      </c>
      <c r="AL11001" s="3">
        <v>0</v>
      </c>
    </row>
    <row r="11002" spans="31:38" x14ac:dyDescent="0.25">
      <c r="AE11002" s="3" t="str">
        <f t="shared" si="249"/>
        <v>RAG_524_517_1_202425</v>
      </c>
      <c r="AF11002" s="3">
        <v>202425</v>
      </c>
      <c r="AG11002" s="3" t="s">
        <v>384</v>
      </c>
      <c r="AH11002" s="3">
        <v>524</v>
      </c>
      <c r="AI11002" s="3">
        <v>517</v>
      </c>
      <c r="AJ11002" s="3" t="s">
        <v>449</v>
      </c>
      <c r="AK11002" s="3">
        <v>1</v>
      </c>
      <c r="AL11002" s="3">
        <v>0</v>
      </c>
    </row>
    <row r="11003" spans="31:38" x14ac:dyDescent="0.25">
      <c r="AE11003" s="3" t="str">
        <f t="shared" si="249"/>
        <v>RAG_526_517_1_202425</v>
      </c>
      <c r="AF11003" s="3">
        <v>202425</v>
      </c>
      <c r="AG11003" s="3" t="s">
        <v>384</v>
      </c>
      <c r="AH11003" s="3">
        <v>526</v>
      </c>
      <c r="AI11003" s="3">
        <v>517</v>
      </c>
      <c r="AJ11003" s="3" t="s">
        <v>449</v>
      </c>
      <c r="AK11003" s="3">
        <v>1</v>
      </c>
      <c r="AL11003" s="3">
        <v>0</v>
      </c>
    </row>
    <row r="11004" spans="31:38" x14ac:dyDescent="0.25">
      <c r="AE11004" s="3" t="str">
        <f t="shared" si="249"/>
        <v>RAG_538_517_1_202425</v>
      </c>
      <c r="AF11004" s="3">
        <v>202425</v>
      </c>
      <c r="AG11004" s="3" t="s">
        <v>384</v>
      </c>
      <c r="AH11004" s="3">
        <v>538</v>
      </c>
      <c r="AI11004" s="3">
        <v>517</v>
      </c>
      <c r="AJ11004" s="3" t="s">
        <v>449</v>
      </c>
      <c r="AK11004" s="3">
        <v>1</v>
      </c>
      <c r="AL11004" s="3">
        <v>0</v>
      </c>
    </row>
    <row r="11005" spans="31:38" x14ac:dyDescent="0.25">
      <c r="AE11005" s="3" t="str">
        <f t="shared" si="249"/>
        <v>RAG_516_517_1_202425</v>
      </c>
      <c r="AF11005" s="3">
        <v>202425</v>
      </c>
      <c r="AG11005" s="3" t="s">
        <v>384</v>
      </c>
      <c r="AH11005" s="3">
        <v>516</v>
      </c>
      <c r="AI11005" s="3">
        <v>517</v>
      </c>
      <c r="AJ11005" s="3" t="s">
        <v>449</v>
      </c>
      <c r="AK11005" s="3">
        <v>1</v>
      </c>
      <c r="AL11005" s="3">
        <v>0</v>
      </c>
    </row>
    <row r="11006" spans="31:38" x14ac:dyDescent="0.25">
      <c r="AE11006" s="3" t="str">
        <f t="shared" si="249"/>
        <v>RAG_540_517_1_202425</v>
      </c>
      <c r="AF11006" s="3">
        <v>202425</v>
      </c>
      <c r="AG11006" s="3" t="s">
        <v>384</v>
      </c>
      <c r="AH11006" s="3">
        <v>540</v>
      </c>
      <c r="AI11006" s="3">
        <v>517</v>
      </c>
      <c r="AJ11006" s="3" t="s">
        <v>449</v>
      </c>
      <c r="AK11006" s="3">
        <v>1</v>
      </c>
      <c r="AL11006" s="3">
        <v>0</v>
      </c>
    </row>
    <row r="11007" spans="31:38" x14ac:dyDescent="0.25">
      <c r="AE11007" s="3" t="str">
        <f t="shared" si="249"/>
        <v>RAG_528_517_1_202425</v>
      </c>
      <c r="AF11007" s="3">
        <v>202425</v>
      </c>
      <c r="AG11007" s="3" t="s">
        <v>384</v>
      </c>
      <c r="AH11007" s="3">
        <v>528</v>
      </c>
      <c r="AI11007" s="3">
        <v>517</v>
      </c>
      <c r="AJ11007" s="3" t="s">
        <v>449</v>
      </c>
      <c r="AK11007" s="3">
        <v>1</v>
      </c>
      <c r="AL11007" s="3">
        <v>0</v>
      </c>
    </row>
    <row r="11008" spans="31:38" x14ac:dyDescent="0.25">
      <c r="AE11008" s="3" t="str">
        <f t="shared" si="249"/>
        <v>RAG_536_517_1_202425</v>
      </c>
      <c r="AF11008" s="3">
        <v>202425</v>
      </c>
      <c r="AG11008" s="3" t="s">
        <v>384</v>
      </c>
      <c r="AH11008" s="3">
        <v>536</v>
      </c>
      <c r="AI11008" s="3">
        <v>517</v>
      </c>
      <c r="AJ11008" s="3" t="s">
        <v>449</v>
      </c>
      <c r="AK11008" s="3">
        <v>1</v>
      </c>
      <c r="AL11008" s="3">
        <v>0</v>
      </c>
    </row>
    <row r="11009" spans="31:38" x14ac:dyDescent="0.25">
      <c r="AE11009" s="3" t="str">
        <f t="shared" si="249"/>
        <v>RAG_534_517_1_202425</v>
      </c>
      <c r="AF11009" s="3">
        <v>202425</v>
      </c>
      <c r="AG11009" s="3" t="s">
        <v>384</v>
      </c>
      <c r="AH11009" s="3">
        <v>534</v>
      </c>
      <c r="AI11009" s="3">
        <v>517</v>
      </c>
      <c r="AJ11009" s="3" t="s">
        <v>449</v>
      </c>
      <c r="AK11009" s="3">
        <v>1</v>
      </c>
      <c r="AL11009" s="3">
        <v>0</v>
      </c>
    </row>
    <row r="11010" spans="31:38" x14ac:dyDescent="0.25">
      <c r="AE11010" s="3" t="str">
        <f t="shared" si="249"/>
        <v>RAG_532_517_1_202425</v>
      </c>
      <c r="AF11010" s="3">
        <v>202425</v>
      </c>
      <c r="AG11010" s="3" t="s">
        <v>384</v>
      </c>
      <c r="AH11010" s="3">
        <v>532</v>
      </c>
      <c r="AI11010" s="3">
        <v>517</v>
      </c>
      <c r="AJ11010" s="3" t="s">
        <v>449</v>
      </c>
      <c r="AK11010" s="3">
        <v>1</v>
      </c>
      <c r="AL11010" s="3">
        <v>0</v>
      </c>
    </row>
    <row r="11011" spans="31:38" x14ac:dyDescent="0.25">
      <c r="AE11011" s="3" t="str">
        <f t="shared" si="249"/>
        <v>RAG_530_517_1_202425</v>
      </c>
      <c r="AF11011" s="3">
        <v>202425</v>
      </c>
      <c r="AG11011" s="3" t="s">
        <v>384</v>
      </c>
      <c r="AH11011" s="3">
        <v>530</v>
      </c>
      <c r="AI11011" s="3">
        <v>517</v>
      </c>
      <c r="AJ11011" s="3" t="s">
        <v>449</v>
      </c>
      <c r="AK11011" s="3">
        <v>1</v>
      </c>
      <c r="AL11011" s="3">
        <v>0</v>
      </c>
    </row>
    <row r="11012" spans="31:38" x14ac:dyDescent="0.25">
      <c r="AE11012" s="3" t="str">
        <f t="shared" ref="AE11012:AE11075" si="250">AG11012&amp;"_"&amp;AH11012&amp;"_"&amp;AI11012&amp;"_"&amp;AK11012&amp;"_"&amp;AF11012</f>
        <v>RAG_582_517_1_202526</v>
      </c>
      <c r="AF11012" s="3">
        <v>202526</v>
      </c>
      <c r="AG11012" s="3" t="s">
        <v>384</v>
      </c>
      <c r="AH11012" s="3">
        <v>582</v>
      </c>
      <c r="AI11012" s="3">
        <v>517</v>
      </c>
      <c r="AJ11012" s="3" t="s">
        <v>449</v>
      </c>
      <c r="AK11012" s="3">
        <v>1</v>
      </c>
      <c r="AL11012" s="3">
        <v>0</v>
      </c>
    </row>
    <row r="11013" spans="31:38" x14ac:dyDescent="0.25">
      <c r="AE11013" s="3" t="str">
        <f t="shared" si="250"/>
        <v>RAG_546_517_1_202526</v>
      </c>
      <c r="AF11013" s="3">
        <v>202526</v>
      </c>
      <c r="AG11013" s="3" t="s">
        <v>384</v>
      </c>
      <c r="AH11013" s="3">
        <v>546</v>
      </c>
      <c r="AI11013" s="3">
        <v>517</v>
      </c>
      <c r="AJ11013" s="3" t="s">
        <v>449</v>
      </c>
      <c r="AK11013" s="3">
        <v>1</v>
      </c>
      <c r="AL11013" s="3">
        <v>0</v>
      </c>
    </row>
    <row r="11014" spans="31:38" x14ac:dyDescent="0.25">
      <c r="AE11014" s="3" t="str">
        <f t="shared" si="250"/>
        <v>RAG_548_517_1_202526</v>
      </c>
      <c r="AF11014" s="3">
        <v>202526</v>
      </c>
      <c r="AG11014" s="3" t="s">
        <v>384</v>
      </c>
      <c r="AH11014" s="3">
        <v>548</v>
      </c>
      <c r="AI11014" s="3">
        <v>517</v>
      </c>
      <c r="AJ11014" s="3" t="s">
        <v>449</v>
      </c>
      <c r="AK11014" s="3">
        <v>1</v>
      </c>
      <c r="AL11014" s="3">
        <v>0</v>
      </c>
    </row>
    <row r="11015" spans="31:38" x14ac:dyDescent="0.25">
      <c r="AE11015" s="3" t="str">
        <f t="shared" si="250"/>
        <v>RAG_550_517_1_202526</v>
      </c>
      <c r="AF11015" s="3">
        <v>202526</v>
      </c>
      <c r="AG11015" s="3" t="s">
        <v>384</v>
      </c>
      <c r="AH11015" s="3">
        <v>550</v>
      </c>
      <c r="AI11015" s="3">
        <v>517</v>
      </c>
      <c r="AJ11015" s="3" t="s">
        <v>449</v>
      </c>
      <c r="AK11015" s="3">
        <v>1</v>
      </c>
      <c r="AL11015" s="3">
        <v>0</v>
      </c>
    </row>
    <row r="11016" spans="31:38" x14ac:dyDescent="0.25">
      <c r="AE11016" s="3" t="str">
        <f t="shared" si="250"/>
        <v>RAG_552_517_1_202526</v>
      </c>
      <c r="AF11016" s="3">
        <v>202526</v>
      </c>
      <c r="AG11016" s="3" t="s">
        <v>384</v>
      </c>
      <c r="AH11016" s="3">
        <v>552</v>
      </c>
      <c r="AI11016" s="3">
        <v>517</v>
      </c>
      <c r="AJ11016" s="3" t="s">
        <v>449</v>
      </c>
      <c r="AK11016" s="3">
        <v>1</v>
      </c>
      <c r="AL11016" s="3">
        <v>0</v>
      </c>
    </row>
    <row r="11017" spans="31:38" x14ac:dyDescent="0.25">
      <c r="AE11017" s="3" t="str">
        <f t="shared" si="250"/>
        <v>RAG_562_517_1_202526</v>
      </c>
      <c r="AF11017" s="3">
        <v>202526</v>
      </c>
      <c r="AG11017" s="3" t="s">
        <v>384</v>
      </c>
      <c r="AH11017" s="3">
        <v>562</v>
      </c>
      <c r="AI11017" s="3">
        <v>517</v>
      </c>
      <c r="AJ11017" s="3" t="s">
        <v>449</v>
      </c>
      <c r="AK11017" s="3">
        <v>1</v>
      </c>
      <c r="AL11017" s="3">
        <v>0</v>
      </c>
    </row>
    <row r="11018" spans="31:38" x14ac:dyDescent="0.25">
      <c r="AE11018" s="3" t="str">
        <f t="shared" si="250"/>
        <v>RAG_564_517_1_202526</v>
      </c>
      <c r="AF11018" s="3">
        <v>202526</v>
      </c>
      <c r="AG11018" s="3" t="s">
        <v>384</v>
      </c>
      <c r="AH11018" s="3">
        <v>564</v>
      </c>
      <c r="AI11018" s="3">
        <v>517</v>
      </c>
      <c r="AJ11018" s="3" t="s">
        <v>449</v>
      </c>
      <c r="AK11018" s="3">
        <v>1</v>
      </c>
      <c r="AL11018" s="3">
        <v>0</v>
      </c>
    </row>
    <row r="11019" spans="31:38" x14ac:dyDescent="0.25">
      <c r="AE11019" s="3" t="str">
        <f t="shared" si="250"/>
        <v>RAG_566_517_1_202526</v>
      </c>
      <c r="AF11019" s="3">
        <v>202526</v>
      </c>
      <c r="AG11019" s="3" t="s">
        <v>384</v>
      </c>
      <c r="AH11019" s="3">
        <v>566</v>
      </c>
      <c r="AI11019" s="3">
        <v>517</v>
      </c>
      <c r="AJ11019" s="3" t="s">
        <v>449</v>
      </c>
      <c r="AK11019" s="3">
        <v>1</v>
      </c>
      <c r="AL11019" s="3">
        <v>0</v>
      </c>
    </row>
    <row r="11020" spans="31:38" x14ac:dyDescent="0.25">
      <c r="AE11020" s="3" t="str">
        <f t="shared" si="250"/>
        <v>RAG_568_517_1_202526</v>
      </c>
      <c r="AF11020" s="3">
        <v>202526</v>
      </c>
      <c r="AG11020" s="3" t="s">
        <v>384</v>
      </c>
      <c r="AH11020" s="3">
        <v>568</v>
      </c>
      <c r="AI11020" s="3">
        <v>517</v>
      </c>
      <c r="AJ11020" s="3" t="s">
        <v>449</v>
      </c>
      <c r="AK11020" s="3">
        <v>1</v>
      </c>
      <c r="AL11020" s="3">
        <v>0</v>
      </c>
    </row>
    <row r="11021" spans="31:38" x14ac:dyDescent="0.25">
      <c r="AE11021" s="3" t="str">
        <f t="shared" si="250"/>
        <v>RAG_572_517_1_202526</v>
      </c>
      <c r="AF11021" s="3">
        <v>202526</v>
      </c>
      <c r="AG11021" s="3" t="s">
        <v>384</v>
      </c>
      <c r="AH11021" s="3">
        <v>572</v>
      </c>
      <c r="AI11021" s="3">
        <v>517</v>
      </c>
      <c r="AJ11021" s="3" t="s">
        <v>449</v>
      </c>
      <c r="AK11021" s="3">
        <v>1</v>
      </c>
      <c r="AL11021" s="3">
        <v>0</v>
      </c>
    </row>
    <row r="11022" spans="31:38" x14ac:dyDescent="0.25">
      <c r="AE11022" s="3" t="str">
        <f t="shared" si="250"/>
        <v>RAG_576_517_1_202526</v>
      </c>
      <c r="AF11022" s="3">
        <v>202526</v>
      </c>
      <c r="AG11022" s="3" t="s">
        <v>384</v>
      </c>
      <c r="AH11022" s="3">
        <v>576</v>
      </c>
      <c r="AI11022" s="3">
        <v>517</v>
      </c>
      <c r="AJ11022" s="3" t="s">
        <v>449</v>
      </c>
      <c r="AK11022" s="3">
        <v>1</v>
      </c>
      <c r="AL11022" s="3">
        <v>0</v>
      </c>
    </row>
    <row r="11023" spans="31:38" x14ac:dyDescent="0.25">
      <c r="AE11023" s="3" t="str">
        <f t="shared" si="250"/>
        <v>RAG_584_517_1_202526</v>
      </c>
      <c r="AF11023" s="3">
        <v>202526</v>
      </c>
      <c r="AG11023" s="3" t="s">
        <v>384</v>
      </c>
      <c r="AH11023" s="3">
        <v>584</v>
      </c>
      <c r="AI11023" s="3">
        <v>517</v>
      </c>
      <c r="AJ11023" s="3" t="s">
        <v>449</v>
      </c>
      <c r="AK11023" s="3">
        <v>1</v>
      </c>
      <c r="AL11023" s="3">
        <v>0</v>
      </c>
    </row>
    <row r="11024" spans="31:38" x14ac:dyDescent="0.25">
      <c r="AE11024" s="3" t="str">
        <f t="shared" si="250"/>
        <v>RAG_544_517_1_202526</v>
      </c>
      <c r="AF11024" s="3">
        <v>202526</v>
      </c>
      <c r="AG11024" s="3" t="s">
        <v>384</v>
      </c>
      <c r="AH11024" s="3">
        <v>544</v>
      </c>
      <c r="AI11024" s="3">
        <v>517</v>
      </c>
      <c r="AJ11024" s="3" t="s">
        <v>449</v>
      </c>
      <c r="AK11024" s="3">
        <v>1</v>
      </c>
      <c r="AL11024" s="3">
        <v>0</v>
      </c>
    </row>
    <row r="11025" spans="31:38" x14ac:dyDescent="0.25">
      <c r="AE11025" s="3" t="str">
        <f t="shared" si="250"/>
        <v>RAG_542_517_1_202526</v>
      </c>
      <c r="AF11025" s="3">
        <v>202526</v>
      </c>
      <c r="AG11025" s="3" t="s">
        <v>384</v>
      </c>
      <c r="AH11025" s="3">
        <v>542</v>
      </c>
      <c r="AI11025" s="3">
        <v>517</v>
      </c>
      <c r="AJ11025" s="3" t="s">
        <v>449</v>
      </c>
      <c r="AK11025" s="3">
        <v>1</v>
      </c>
      <c r="AL11025" s="3">
        <v>0</v>
      </c>
    </row>
    <row r="11026" spans="31:38" x14ac:dyDescent="0.25">
      <c r="AE11026" s="3" t="str">
        <f t="shared" si="250"/>
        <v>RAG_574_517_1_202526</v>
      </c>
      <c r="AF11026" s="3">
        <v>202526</v>
      </c>
      <c r="AG11026" s="3" t="s">
        <v>384</v>
      </c>
      <c r="AH11026" s="3">
        <v>574</v>
      </c>
      <c r="AI11026" s="3">
        <v>517</v>
      </c>
      <c r="AJ11026" s="3" t="s">
        <v>449</v>
      </c>
      <c r="AK11026" s="3">
        <v>1</v>
      </c>
      <c r="AL11026" s="3">
        <v>0</v>
      </c>
    </row>
    <row r="11027" spans="31:38" x14ac:dyDescent="0.25">
      <c r="AE11027" s="3" t="str">
        <f t="shared" si="250"/>
        <v>RAG_514_517_1_202526</v>
      </c>
      <c r="AF11027" s="3">
        <v>202526</v>
      </c>
      <c r="AG11027" s="3" t="s">
        <v>384</v>
      </c>
      <c r="AH11027" s="3">
        <v>514</v>
      </c>
      <c r="AI11027" s="3">
        <v>517</v>
      </c>
      <c r="AJ11027" s="3" t="s">
        <v>449</v>
      </c>
      <c r="AK11027" s="3">
        <v>1</v>
      </c>
      <c r="AL11027" s="3">
        <v>0</v>
      </c>
    </row>
    <row r="11028" spans="31:38" x14ac:dyDescent="0.25">
      <c r="AE11028" s="3" t="str">
        <f t="shared" si="250"/>
        <v>RAG_545_517_1_202526</v>
      </c>
      <c r="AF11028" s="3">
        <v>202526</v>
      </c>
      <c r="AG11028" s="3" t="s">
        <v>384</v>
      </c>
      <c r="AH11028" s="3">
        <v>545</v>
      </c>
      <c r="AI11028" s="3">
        <v>517</v>
      </c>
      <c r="AJ11028" s="3" t="s">
        <v>449</v>
      </c>
      <c r="AK11028" s="3">
        <v>1</v>
      </c>
      <c r="AL11028" s="3">
        <v>0</v>
      </c>
    </row>
    <row r="11029" spans="31:38" x14ac:dyDescent="0.25">
      <c r="AE11029" s="3" t="str">
        <f t="shared" si="250"/>
        <v>RAG_512_517_1_202526</v>
      </c>
      <c r="AF11029" s="3">
        <v>202526</v>
      </c>
      <c r="AG11029" s="3" t="s">
        <v>384</v>
      </c>
      <c r="AH11029" s="3">
        <v>512</v>
      </c>
      <c r="AI11029" s="3">
        <v>517</v>
      </c>
      <c r="AJ11029" s="3" t="s">
        <v>449</v>
      </c>
      <c r="AK11029" s="3">
        <v>1</v>
      </c>
      <c r="AL11029" s="3">
        <v>0</v>
      </c>
    </row>
    <row r="11030" spans="31:38" x14ac:dyDescent="0.25">
      <c r="AE11030" s="3" t="str">
        <f t="shared" si="250"/>
        <v>RAG_586_517_1_202526</v>
      </c>
      <c r="AF11030" s="3">
        <v>202526</v>
      </c>
      <c r="AG11030" s="3" t="s">
        <v>384</v>
      </c>
      <c r="AH11030" s="3">
        <v>586</v>
      </c>
      <c r="AI11030" s="3">
        <v>517</v>
      </c>
      <c r="AJ11030" s="3" t="s">
        <v>449</v>
      </c>
      <c r="AK11030" s="3">
        <v>1</v>
      </c>
      <c r="AL11030" s="3">
        <v>0</v>
      </c>
    </row>
    <row r="11031" spans="31:38" x14ac:dyDescent="0.25">
      <c r="AE11031" s="3" t="str">
        <f t="shared" si="250"/>
        <v>RAG_516_517_1_202526</v>
      </c>
      <c r="AF11031" s="3">
        <v>202526</v>
      </c>
      <c r="AG11031" s="3" t="s">
        <v>384</v>
      </c>
      <c r="AH11031" s="3">
        <v>516</v>
      </c>
      <c r="AI11031" s="3">
        <v>517</v>
      </c>
      <c r="AJ11031" s="3" t="s">
        <v>449</v>
      </c>
      <c r="AK11031" s="3">
        <v>1</v>
      </c>
      <c r="AL11031" s="3">
        <v>0</v>
      </c>
    </row>
    <row r="11032" spans="31:38" x14ac:dyDescent="0.25">
      <c r="AE11032" s="3" t="str">
        <f t="shared" si="250"/>
        <v>RAG_518_517_1_202526</v>
      </c>
      <c r="AF11032" s="3">
        <v>202526</v>
      </c>
      <c r="AG11032" s="3" t="s">
        <v>384</v>
      </c>
      <c r="AH11032" s="3">
        <v>518</v>
      </c>
      <c r="AI11032" s="3">
        <v>517</v>
      </c>
      <c r="AJ11032" s="3" t="s">
        <v>449</v>
      </c>
      <c r="AK11032" s="3">
        <v>1</v>
      </c>
      <c r="AL11032" s="3">
        <v>0</v>
      </c>
    </row>
    <row r="11033" spans="31:38" x14ac:dyDescent="0.25">
      <c r="AE11033" s="3" t="str">
        <f t="shared" si="250"/>
        <v>RAG_520_517_1_202526</v>
      </c>
      <c r="AF11033" s="3">
        <v>202526</v>
      </c>
      <c r="AG11033" s="3" t="s">
        <v>384</v>
      </c>
      <c r="AH11033" s="3">
        <v>520</v>
      </c>
      <c r="AI11033" s="3">
        <v>517</v>
      </c>
      <c r="AJ11033" s="3" t="s">
        <v>449</v>
      </c>
      <c r="AK11033" s="3">
        <v>1</v>
      </c>
      <c r="AL11033" s="3">
        <v>0</v>
      </c>
    </row>
    <row r="11034" spans="31:38" x14ac:dyDescent="0.25">
      <c r="AE11034" s="3" t="str">
        <f t="shared" si="250"/>
        <v>RAG_522_517_1_202526</v>
      </c>
      <c r="AF11034" s="3">
        <v>202526</v>
      </c>
      <c r="AG11034" s="3" t="s">
        <v>384</v>
      </c>
      <c r="AH11034" s="3">
        <v>522</v>
      </c>
      <c r="AI11034" s="3">
        <v>517</v>
      </c>
      <c r="AJ11034" s="3" t="s">
        <v>449</v>
      </c>
      <c r="AK11034" s="3">
        <v>1</v>
      </c>
      <c r="AL11034" s="3">
        <v>0</v>
      </c>
    </row>
    <row r="11035" spans="31:38" x14ac:dyDescent="0.25">
      <c r="AE11035" s="3" t="str">
        <f t="shared" si="250"/>
        <v>RAG_524_517_1_202526</v>
      </c>
      <c r="AF11035" s="3">
        <v>202526</v>
      </c>
      <c r="AG11035" s="3" t="s">
        <v>384</v>
      </c>
      <c r="AH11035" s="3">
        <v>524</v>
      </c>
      <c r="AI11035" s="3">
        <v>517</v>
      </c>
      <c r="AJ11035" s="3" t="s">
        <v>449</v>
      </c>
      <c r="AK11035" s="3">
        <v>1</v>
      </c>
      <c r="AL11035" s="3">
        <v>0</v>
      </c>
    </row>
    <row r="11036" spans="31:38" x14ac:dyDescent="0.25">
      <c r="AE11036" s="3" t="str">
        <f t="shared" si="250"/>
        <v>RAG_540_517_1_202526</v>
      </c>
      <c r="AF11036" s="3">
        <v>202526</v>
      </c>
      <c r="AG11036" s="3" t="s">
        <v>384</v>
      </c>
      <c r="AH11036" s="3">
        <v>540</v>
      </c>
      <c r="AI11036" s="3">
        <v>517</v>
      </c>
      <c r="AJ11036" s="3" t="s">
        <v>449</v>
      </c>
      <c r="AK11036" s="3">
        <v>1</v>
      </c>
      <c r="AL11036" s="3">
        <v>0</v>
      </c>
    </row>
    <row r="11037" spans="31:38" x14ac:dyDescent="0.25">
      <c r="AE11037" s="3" t="str">
        <f t="shared" si="250"/>
        <v>RAG_528_517_1_202526</v>
      </c>
      <c r="AF11037" s="3">
        <v>202526</v>
      </c>
      <c r="AG11037" s="3" t="s">
        <v>384</v>
      </c>
      <c r="AH11037" s="3">
        <v>528</v>
      </c>
      <c r="AI11037" s="3">
        <v>517</v>
      </c>
      <c r="AJ11037" s="3" t="s">
        <v>449</v>
      </c>
      <c r="AK11037" s="3">
        <v>1</v>
      </c>
      <c r="AL11037" s="3">
        <v>0</v>
      </c>
    </row>
    <row r="11038" spans="31:38" x14ac:dyDescent="0.25">
      <c r="AE11038" s="3" t="str">
        <f t="shared" si="250"/>
        <v>RAG_530_517_1_202526</v>
      </c>
      <c r="AF11038" s="3">
        <v>202526</v>
      </c>
      <c r="AG11038" s="3" t="s">
        <v>384</v>
      </c>
      <c r="AH11038" s="3">
        <v>530</v>
      </c>
      <c r="AI11038" s="3">
        <v>517</v>
      </c>
      <c r="AJ11038" s="3" t="s">
        <v>449</v>
      </c>
      <c r="AK11038" s="3">
        <v>1</v>
      </c>
      <c r="AL11038" s="3">
        <v>0</v>
      </c>
    </row>
    <row r="11039" spans="31:38" x14ac:dyDescent="0.25">
      <c r="AE11039" s="3" t="str">
        <f t="shared" si="250"/>
        <v>RAG_532_517_1_202526</v>
      </c>
      <c r="AF11039" s="3">
        <v>202526</v>
      </c>
      <c r="AG11039" s="3" t="s">
        <v>384</v>
      </c>
      <c r="AH11039" s="3">
        <v>532</v>
      </c>
      <c r="AI11039" s="3">
        <v>517</v>
      </c>
      <c r="AJ11039" s="3" t="s">
        <v>449</v>
      </c>
      <c r="AK11039" s="3">
        <v>1</v>
      </c>
      <c r="AL11039" s="3">
        <v>0</v>
      </c>
    </row>
    <row r="11040" spans="31:38" x14ac:dyDescent="0.25">
      <c r="AE11040" s="3" t="str">
        <f t="shared" si="250"/>
        <v>RAG_534_517_1_202526</v>
      </c>
      <c r="AF11040" s="3">
        <v>202526</v>
      </c>
      <c r="AG11040" s="3" t="s">
        <v>384</v>
      </c>
      <c r="AH11040" s="3">
        <v>534</v>
      </c>
      <c r="AI11040" s="3">
        <v>517</v>
      </c>
      <c r="AJ11040" s="3" t="s">
        <v>449</v>
      </c>
      <c r="AK11040" s="3">
        <v>1</v>
      </c>
      <c r="AL11040" s="3">
        <v>0</v>
      </c>
    </row>
    <row r="11041" spans="31:38" x14ac:dyDescent="0.25">
      <c r="AE11041" s="3" t="str">
        <f t="shared" si="250"/>
        <v>RAG_536_517_1_202526</v>
      </c>
      <c r="AF11041" s="3">
        <v>202526</v>
      </c>
      <c r="AG11041" s="3" t="s">
        <v>384</v>
      </c>
      <c r="AH11041" s="3">
        <v>536</v>
      </c>
      <c r="AI11041" s="3">
        <v>517</v>
      </c>
      <c r="AJ11041" s="3" t="s">
        <v>449</v>
      </c>
      <c r="AK11041" s="3">
        <v>1</v>
      </c>
      <c r="AL11041" s="3">
        <v>0</v>
      </c>
    </row>
    <row r="11042" spans="31:38" x14ac:dyDescent="0.25">
      <c r="AE11042" s="3" t="str">
        <f t="shared" si="250"/>
        <v>RAG_538_517_1_202526</v>
      </c>
      <c r="AF11042" s="3">
        <v>202526</v>
      </c>
      <c r="AG11042" s="3" t="s">
        <v>384</v>
      </c>
      <c r="AH11042" s="3">
        <v>538</v>
      </c>
      <c r="AI11042" s="3">
        <v>517</v>
      </c>
      <c r="AJ11042" s="3" t="s">
        <v>449</v>
      </c>
      <c r="AK11042" s="3">
        <v>1</v>
      </c>
      <c r="AL11042" s="3">
        <v>0</v>
      </c>
    </row>
    <row r="11043" spans="31:38" x14ac:dyDescent="0.25">
      <c r="AE11043" s="3" t="str">
        <f t="shared" si="250"/>
        <v>RAG_526_517_1_202526</v>
      </c>
      <c r="AF11043" s="3">
        <v>202526</v>
      </c>
      <c r="AG11043" s="3" t="s">
        <v>384</v>
      </c>
      <c r="AH11043" s="3">
        <v>526</v>
      </c>
      <c r="AI11043" s="3">
        <v>517</v>
      </c>
      <c r="AJ11043" s="3" t="s">
        <v>449</v>
      </c>
      <c r="AK11043" s="3">
        <v>1</v>
      </c>
      <c r="AL11043" s="3">
        <v>0</v>
      </c>
    </row>
    <row r="11044" spans="31:38" x14ac:dyDescent="0.25">
      <c r="AE11044" s="3" t="str">
        <f t="shared" si="250"/>
        <v>RAG_528_598_1_202425</v>
      </c>
      <c r="AF11044" s="3">
        <v>202425</v>
      </c>
      <c r="AG11044" s="3" t="s">
        <v>384</v>
      </c>
      <c r="AH11044" s="3">
        <v>528</v>
      </c>
      <c r="AI11044" s="3">
        <v>598</v>
      </c>
      <c r="AJ11044" s="3" t="s">
        <v>155</v>
      </c>
      <c r="AK11044" s="3">
        <v>1</v>
      </c>
      <c r="AL11044" s="3">
        <v>0</v>
      </c>
    </row>
    <row r="11045" spans="31:38" x14ac:dyDescent="0.25">
      <c r="AE11045" s="3" t="str">
        <f t="shared" si="250"/>
        <v>RAG_545_598_1_202425</v>
      </c>
      <c r="AF11045" s="3">
        <v>202425</v>
      </c>
      <c r="AG11045" s="3" t="s">
        <v>384</v>
      </c>
      <c r="AH11045" s="3">
        <v>545</v>
      </c>
      <c r="AI11045" s="3">
        <v>598</v>
      </c>
      <c r="AJ11045" s="3" t="s">
        <v>155</v>
      </c>
      <c r="AK11045" s="3">
        <v>1</v>
      </c>
      <c r="AL11045" s="3">
        <v>0</v>
      </c>
    </row>
    <row r="11046" spans="31:38" x14ac:dyDescent="0.25">
      <c r="AE11046" s="3" t="str">
        <f t="shared" si="250"/>
        <v>RAG_548_598_1_202425</v>
      </c>
      <c r="AF11046" s="3">
        <v>202425</v>
      </c>
      <c r="AG11046" s="3" t="s">
        <v>384</v>
      </c>
      <c r="AH11046" s="3">
        <v>548</v>
      </c>
      <c r="AI11046" s="3">
        <v>598</v>
      </c>
      <c r="AJ11046" s="3" t="s">
        <v>155</v>
      </c>
      <c r="AK11046" s="3">
        <v>1</v>
      </c>
      <c r="AL11046" s="3">
        <v>0</v>
      </c>
    </row>
    <row r="11047" spans="31:38" x14ac:dyDescent="0.25">
      <c r="AE11047" s="3" t="str">
        <f t="shared" si="250"/>
        <v>RAG_550_598_1_202425</v>
      </c>
      <c r="AF11047" s="3">
        <v>202425</v>
      </c>
      <c r="AG11047" s="3" t="s">
        <v>384</v>
      </c>
      <c r="AH11047" s="3">
        <v>550</v>
      </c>
      <c r="AI11047" s="3">
        <v>598</v>
      </c>
      <c r="AJ11047" s="3" t="s">
        <v>155</v>
      </c>
      <c r="AK11047" s="3">
        <v>1</v>
      </c>
      <c r="AL11047" s="3">
        <v>0</v>
      </c>
    </row>
    <row r="11048" spans="31:38" x14ac:dyDescent="0.25">
      <c r="AE11048" s="3" t="str">
        <f t="shared" si="250"/>
        <v>RAG_552_598_1_202425</v>
      </c>
      <c r="AF11048" s="3">
        <v>202425</v>
      </c>
      <c r="AG11048" s="3" t="s">
        <v>384</v>
      </c>
      <c r="AH11048" s="3">
        <v>552</v>
      </c>
      <c r="AI11048" s="3">
        <v>598</v>
      </c>
      <c r="AJ11048" s="3" t="s">
        <v>155</v>
      </c>
      <c r="AK11048" s="3">
        <v>1</v>
      </c>
      <c r="AL11048" s="3">
        <v>0</v>
      </c>
    </row>
    <row r="11049" spans="31:38" x14ac:dyDescent="0.25">
      <c r="AE11049" s="3" t="str">
        <f t="shared" si="250"/>
        <v>RAG_586_598_1_202425</v>
      </c>
      <c r="AF11049" s="3">
        <v>202425</v>
      </c>
      <c r="AG11049" s="3" t="s">
        <v>384</v>
      </c>
      <c r="AH11049" s="3">
        <v>586</v>
      </c>
      <c r="AI11049" s="3">
        <v>598</v>
      </c>
      <c r="AJ11049" s="3" t="s">
        <v>155</v>
      </c>
      <c r="AK11049" s="3">
        <v>1</v>
      </c>
      <c r="AL11049" s="3">
        <v>0</v>
      </c>
    </row>
    <row r="11050" spans="31:38" x14ac:dyDescent="0.25">
      <c r="AE11050" s="3" t="str">
        <f t="shared" si="250"/>
        <v>RAG_562_598_1_202425</v>
      </c>
      <c r="AF11050" s="3">
        <v>202425</v>
      </c>
      <c r="AG11050" s="3" t="s">
        <v>384</v>
      </c>
      <c r="AH11050" s="3">
        <v>562</v>
      </c>
      <c r="AI11050" s="3">
        <v>598</v>
      </c>
      <c r="AJ11050" s="3" t="s">
        <v>155</v>
      </c>
      <c r="AK11050" s="3">
        <v>1</v>
      </c>
      <c r="AL11050" s="3">
        <v>-11184.795</v>
      </c>
    </row>
    <row r="11051" spans="31:38" x14ac:dyDescent="0.25">
      <c r="AE11051" s="3" t="str">
        <f t="shared" si="250"/>
        <v>RAG_546_598_1_202425</v>
      </c>
      <c r="AF11051" s="3">
        <v>202425</v>
      </c>
      <c r="AG11051" s="3" t="s">
        <v>384</v>
      </c>
      <c r="AH11051" s="3">
        <v>546</v>
      </c>
      <c r="AI11051" s="3">
        <v>598</v>
      </c>
      <c r="AJ11051" s="3" t="s">
        <v>155</v>
      </c>
      <c r="AK11051" s="3">
        <v>1</v>
      </c>
      <c r="AL11051" s="3">
        <v>0</v>
      </c>
    </row>
    <row r="11052" spans="31:38" x14ac:dyDescent="0.25">
      <c r="AE11052" s="3" t="str">
        <f t="shared" si="250"/>
        <v>RAG_564_598_1_202425</v>
      </c>
      <c r="AF11052" s="3">
        <v>202425</v>
      </c>
      <c r="AG11052" s="3" t="s">
        <v>384</v>
      </c>
      <c r="AH11052" s="3">
        <v>564</v>
      </c>
      <c r="AI11052" s="3">
        <v>598</v>
      </c>
      <c r="AJ11052" s="3" t="s">
        <v>155</v>
      </c>
      <c r="AK11052" s="3">
        <v>1</v>
      </c>
      <c r="AL11052" s="3">
        <v>-12303.120999999999</v>
      </c>
    </row>
    <row r="11053" spans="31:38" x14ac:dyDescent="0.25">
      <c r="AE11053" s="3" t="str">
        <f t="shared" si="250"/>
        <v>RAG_566_598_1_202425</v>
      </c>
      <c r="AF11053" s="3">
        <v>202425</v>
      </c>
      <c r="AG11053" s="3" t="s">
        <v>384</v>
      </c>
      <c r="AH11053" s="3">
        <v>566</v>
      </c>
      <c r="AI11053" s="3">
        <v>598</v>
      </c>
      <c r="AJ11053" s="3" t="s">
        <v>155</v>
      </c>
      <c r="AK11053" s="3">
        <v>1</v>
      </c>
      <c r="AL11053" s="3">
        <v>-14358.819999999998</v>
      </c>
    </row>
    <row r="11054" spans="31:38" x14ac:dyDescent="0.25">
      <c r="AE11054" s="3" t="str">
        <f t="shared" si="250"/>
        <v>RAG_568_598_1_202425</v>
      </c>
      <c r="AF11054" s="3">
        <v>202425</v>
      </c>
      <c r="AG11054" s="3" t="s">
        <v>384</v>
      </c>
      <c r="AH11054" s="3">
        <v>568</v>
      </c>
      <c r="AI11054" s="3">
        <v>598</v>
      </c>
      <c r="AJ11054" s="3" t="s">
        <v>155</v>
      </c>
      <c r="AK11054" s="3">
        <v>1</v>
      </c>
      <c r="AL11054" s="3">
        <v>-62953.250999999997</v>
      </c>
    </row>
    <row r="11055" spans="31:38" x14ac:dyDescent="0.25">
      <c r="AE11055" s="3" t="str">
        <f t="shared" si="250"/>
        <v>RAG_572_598_1_202425</v>
      </c>
      <c r="AF11055" s="3">
        <v>202425</v>
      </c>
      <c r="AG11055" s="3" t="s">
        <v>384</v>
      </c>
      <c r="AH11055" s="3">
        <v>572</v>
      </c>
      <c r="AI11055" s="3">
        <v>598</v>
      </c>
      <c r="AJ11055" s="3" t="s">
        <v>155</v>
      </c>
      <c r="AK11055" s="3">
        <v>1</v>
      </c>
      <c r="AL11055" s="3">
        <v>0</v>
      </c>
    </row>
    <row r="11056" spans="31:38" x14ac:dyDescent="0.25">
      <c r="AE11056" s="3" t="str">
        <f t="shared" si="250"/>
        <v>RAG_574_598_1_202425</v>
      </c>
      <c r="AF11056" s="3">
        <v>202425</v>
      </c>
      <c r="AG11056" s="3" t="s">
        <v>384</v>
      </c>
      <c r="AH11056" s="3">
        <v>574</v>
      </c>
      <c r="AI11056" s="3">
        <v>598</v>
      </c>
      <c r="AJ11056" s="3" t="s">
        <v>155</v>
      </c>
      <c r="AK11056" s="3">
        <v>1</v>
      </c>
      <c r="AL11056" s="3">
        <v>0</v>
      </c>
    </row>
    <row r="11057" spans="31:38" x14ac:dyDescent="0.25">
      <c r="AE11057" s="3" t="str">
        <f t="shared" si="250"/>
        <v>RAG_576_598_1_202425</v>
      </c>
      <c r="AF11057" s="3">
        <v>202425</v>
      </c>
      <c r="AG11057" s="3" t="s">
        <v>384</v>
      </c>
      <c r="AH11057" s="3">
        <v>576</v>
      </c>
      <c r="AI11057" s="3">
        <v>598</v>
      </c>
      <c r="AJ11057" s="3" t="s">
        <v>155</v>
      </c>
      <c r="AK11057" s="3">
        <v>1</v>
      </c>
      <c r="AL11057" s="3">
        <v>0</v>
      </c>
    </row>
    <row r="11058" spans="31:38" x14ac:dyDescent="0.25">
      <c r="AE11058" s="3" t="str">
        <f t="shared" si="250"/>
        <v>RAG_584_598_1_202425</v>
      </c>
      <c r="AF11058" s="3">
        <v>202425</v>
      </c>
      <c r="AG11058" s="3" t="s">
        <v>384</v>
      </c>
      <c r="AH11058" s="3">
        <v>584</v>
      </c>
      <c r="AI11058" s="3">
        <v>598</v>
      </c>
      <c r="AJ11058" s="3" t="s">
        <v>155</v>
      </c>
      <c r="AK11058" s="3">
        <v>1</v>
      </c>
      <c r="AL11058" s="3">
        <v>0</v>
      </c>
    </row>
    <row r="11059" spans="31:38" x14ac:dyDescent="0.25">
      <c r="AE11059" s="3" t="str">
        <f t="shared" si="250"/>
        <v>RAG_582_598_1_202425</v>
      </c>
      <c r="AF11059" s="3">
        <v>202425</v>
      </c>
      <c r="AG11059" s="3" t="s">
        <v>384</v>
      </c>
      <c r="AH11059" s="3">
        <v>582</v>
      </c>
      <c r="AI11059" s="3">
        <v>598</v>
      </c>
      <c r="AJ11059" s="3" t="s">
        <v>155</v>
      </c>
      <c r="AK11059" s="3">
        <v>1</v>
      </c>
      <c r="AL11059" s="3">
        <v>0</v>
      </c>
    </row>
    <row r="11060" spans="31:38" x14ac:dyDescent="0.25">
      <c r="AE11060" s="3" t="str">
        <f t="shared" si="250"/>
        <v>RAG_512_598_1_202425</v>
      </c>
      <c r="AF11060" s="3">
        <v>202425</v>
      </c>
      <c r="AG11060" s="3" t="s">
        <v>384</v>
      </c>
      <c r="AH11060" s="3">
        <v>512</v>
      </c>
      <c r="AI11060" s="3">
        <v>598</v>
      </c>
      <c r="AJ11060" s="3" t="s">
        <v>155</v>
      </c>
      <c r="AK11060" s="3">
        <v>1</v>
      </c>
      <c r="AL11060" s="3">
        <v>0</v>
      </c>
    </row>
    <row r="11061" spans="31:38" x14ac:dyDescent="0.25">
      <c r="AE11061" s="3" t="str">
        <f t="shared" si="250"/>
        <v>RAG_544_598_1_202425</v>
      </c>
      <c r="AF11061" s="3">
        <v>202425</v>
      </c>
      <c r="AG11061" s="3" t="s">
        <v>384</v>
      </c>
      <c r="AH11061" s="3">
        <v>544</v>
      </c>
      <c r="AI11061" s="3">
        <v>598</v>
      </c>
      <c r="AJ11061" s="3" t="s">
        <v>155</v>
      </c>
      <c r="AK11061" s="3">
        <v>1</v>
      </c>
      <c r="AL11061" s="3">
        <v>0</v>
      </c>
    </row>
    <row r="11062" spans="31:38" x14ac:dyDescent="0.25">
      <c r="AE11062" s="3" t="str">
        <f t="shared" si="250"/>
        <v>RAG_514_598_1_202425</v>
      </c>
      <c r="AF11062" s="3">
        <v>202425</v>
      </c>
      <c r="AG11062" s="3" t="s">
        <v>384</v>
      </c>
      <c r="AH11062" s="3">
        <v>514</v>
      </c>
      <c r="AI11062" s="3">
        <v>598</v>
      </c>
      <c r="AJ11062" s="3" t="s">
        <v>155</v>
      </c>
      <c r="AK11062" s="3">
        <v>1</v>
      </c>
      <c r="AL11062" s="3">
        <v>0</v>
      </c>
    </row>
    <row r="11063" spans="31:38" x14ac:dyDescent="0.25">
      <c r="AE11063" s="3" t="str">
        <f t="shared" si="250"/>
        <v>RAG_516_598_1_202425</v>
      </c>
      <c r="AF11063" s="3">
        <v>202425</v>
      </c>
      <c r="AG11063" s="3" t="s">
        <v>384</v>
      </c>
      <c r="AH11063" s="3">
        <v>516</v>
      </c>
      <c r="AI11063" s="3">
        <v>598</v>
      </c>
      <c r="AJ11063" s="3" t="s">
        <v>155</v>
      </c>
      <c r="AK11063" s="3">
        <v>1</v>
      </c>
      <c r="AL11063" s="3">
        <v>0</v>
      </c>
    </row>
    <row r="11064" spans="31:38" x14ac:dyDescent="0.25">
      <c r="AE11064" s="3" t="str">
        <f t="shared" si="250"/>
        <v>RAG_518_598_1_202425</v>
      </c>
      <c r="AF11064" s="3">
        <v>202425</v>
      </c>
      <c r="AG11064" s="3" t="s">
        <v>384</v>
      </c>
      <c r="AH11064" s="3">
        <v>518</v>
      </c>
      <c r="AI11064" s="3">
        <v>598</v>
      </c>
      <c r="AJ11064" s="3" t="s">
        <v>155</v>
      </c>
      <c r="AK11064" s="3">
        <v>1</v>
      </c>
      <c r="AL11064" s="3">
        <v>0</v>
      </c>
    </row>
    <row r="11065" spans="31:38" x14ac:dyDescent="0.25">
      <c r="AE11065" s="3" t="str">
        <f t="shared" si="250"/>
        <v>RAG_520_598_1_202425</v>
      </c>
      <c r="AF11065" s="3">
        <v>202425</v>
      </c>
      <c r="AG11065" s="3" t="s">
        <v>384</v>
      </c>
      <c r="AH11065" s="3">
        <v>520</v>
      </c>
      <c r="AI11065" s="3">
        <v>598</v>
      </c>
      <c r="AJ11065" s="3" t="s">
        <v>155</v>
      </c>
      <c r="AK11065" s="3">
        <v>1</v>
      </c>
      <c r="AL11065" s="3">
        <v>0</v>
      </c>
    </row>
    <row r="11066" spans="31:38" x14ac:dyDescent="0.25">
      <c r="AE11066" s="3" t="str">
        <f t="shared" si="250"/>
        <v>RAG_522_598_1_202425</v>
      </c>
      <c r="AF11066" s="3">
        <v>202425</v>
      </c>
      <c r="AG11066" s="3" t="s">
        <v>384</v>
      </c>
      <c r="AH11066" s="3">
        <v>522</v>
      </c>
      <c r="AI11066" s="3">
        <v>598</v>
      </c>
      <c r="AJ11066" s="3" t="s">
        <v>155</v>
      </c>
      <c r="AK11066" s="3">
        <v>1</v>
      </c>
      <c r="AL11066" s="3">
        <v>-467.13</v>
      </c>
    </row>
    <row r="11067" spans="31:38" x14ac:dyDescent="0.25">
      <c r="AE11067" s="3" t="str">
        <f t="shared" si="250"/>
        <v>RAG_524_598_1_202425</v>
      </c>
      <c r="AF11067" s="3">
        <v>202425</v>
      </c>
      <c r="AG11067" s="3" t="s">
        <v>384</v>
      </c>
      <c r="AH11067" s="3">
        <v>524</v>
      </c>
      <c r="AI11067" s="3">
        <v>598</v>
      </c>
      <c r="AJ11067" s="3" t="s">
        <v>155</v>
      </c>
      <c r="AK11067" s="3">
        <v>1</v>
      </c>
      <c r="AL11067" s="3">
        <v>0</v>
      </c>
    </row>
    <row r="11068" spans="31:38" x14ac:dyDescent="0.25">
      <c r="AE11068" s="3" t="str">
        <f t="shared" si="250"/>
        <v>RAG_530_598_1_202425</v>
      </c>
      <c r="AF11068" s="3">
        <v>202425</v>
      </c>
      <c r="AG11068" s="3" t="s">
        <v>384</v>
      </c>
      <c r="AH11068" s="3">
        <v>530</v>
      </c>
      <c r="AI11068" s="3">
        <v>598</v>
      </c>
      <c r="AJ11068" s="3" t="s">
        <v>155</v>
      </c>
      <c r="AK11068" s="3">
        <v>1</v>
      </c>
      <c r="AL11068" s="3">
        <v>0</v>
      </c>
    </row>
    <row r="11069" spans="31:38" x14ac:dyDescent="0.25">
      <c r="AE11069" s="3" t="str">
        <f t="shared" si="250"/>
        <v>RAG_534_598_1_202425</v>
      </c>
      <c r="AF11069" s="3">
        <v>202425</v>
      </c>
      <c r="AG11069" s="3" t="s">
        <v>384</v>
      </c>
      <c r="AH11069" s="3">
        <v>534</v>
      </c>
      <c r="AI11069" s="3">
        <v>598</v>
      </c>
      <c r="AJ11069" s="3" t="s">
        <v>155</v>
      </c>
      <c r="AK11069" s="3">
        <v>1</v>
      </c>
      <c r="AL11069" s="3">
        <v>0</v>
      </c>
    </row>
    <row r="11070" spans="31:38" x14ac:dyDescent="0.25">
      <c r="AE11070" s="3" t="str">
        <f t="shared" si="250"/>
        <v>RAG_536_598_1_202425</v>
      </c>
      <c r="AF11070" s="3">
        <v>202425</v>
      </c>
      <c r="AG11070" s="3" t="s">
        <v>384</v>
      </c>
      <c r="AH11070" s="3">
        <v>536</v>
      </c>
      <c r="AI11070" s="3">
        <v>598</v>
      </c>
      <c r="AJ11070" s="3" t="s">
        <v>155</v>
      </c>
      <c r="AK11070" s="3">
        <v>1</v>
      </c>
      <c r="AL11070" s="3">
        <v>0</v>
      </c>
    </row>
    <row r="11071" spans="31:38" x14ac:dyDescent="0.25">
      <c r="AE11071" s="3" t="str">
        <f t="shared" si="250"/>
        <v>RAG_538_598_1_202425</v>
      </c>
      <c r="AF11071" s="3">
        <v>202425</v>
      </c>
      <c r="AG11071" s="3" t="s">
        <v>384</v>
      </c>
      <c r="AH11071" s="3">
        <v>538</v>
      </c>
      <c r="AI11071" s="3">
        <v>598</v>
      </c>
      <c r="AJ11071" s="3" t="s">
        <v>155</v>
      </c>
      <c r="AK11071" s="3">
        <v>1</v>
      </c>
      <c r="AL11071" s="3">
        <v>0</v>
      </c>
    </row>
    <row r="11072" spans="31:38" x14ac:dyDescent="0.25">
      <c r="AE11072" s="3" t="str">
        <f t="shared" si="250"/>
        <v>RAG_540_598_1_202425</v>
      </c>
      <c r="AF11072" s="3">
        <v>202425</v>
      </c>
      <c r="AG11072" s="3" t="s">
        <v>384</v>
      </c>
      <c r="AH11072" s="3">
        <v>540</v>
      </c>
      <c r="AI11072" s="3">
        <v>598</v>
      </c>
      <c r="AJ11072" s="3" t="s">
        <v>155</v>
      </c>
      <c r="AK11072" s="3">
        <v>1</v>
      </c>
      <c r="AL11072" s="3">
        <v>0</v>
      </c>
    </row>
    <row r="11073" spans="31:38" x14ac:dyDescent="0.25">
      <c r="AE11073" s="3" t="str">
        <f t="shared" si="250"/>
        <v>RAG_542_598_1_202425</v>
      </c>
      <c r="AF11073" s="3">
        <v>202425</v>
      </c>
      <c r="AG11073" s="3" t="s">
        <v>384</v>
      </c>
      <c r="AH11073" s="3">
        <v>542</v>
      </c>
      <c r="AI11073" s="3">
        <v>598</v>
      </c>
      <c r="AJ11073" s="3" t="s">
        <v>155</v>
      </c>
      <c r="AK11073" s="3">
        <v>1</v>
      </c>
      <c r="AL11073" s="3">
        <v>0</v>
      </c>
    </row>
    <row r="11074" spans="31:38" x14ac:dyDescent="0.25">
      <c r="AE11074" s="3" t="str">
        <f t="shared" si="250"/>
        <v>RAG_526_598_1_202425</v>
      </c>
      <c r="AF11074" s="3">
        <v>202425</v>
      </c>
      <c r="AG11074" s="3" t="s">
        <v>384</v>
      </c>
      <c r="AH11074" s="3">
        <v>526</v>
      </c>
      <c r="AI11074" s="3">
        <v>598</v>
      </c>
      <c r="AJ11074" s="3" t="s">
        <v>155</v>
      </c>
      <c r="AK11074" s="3">
        <v>1</v>
      </c>
      <c r="AL11074" s="3">
        <v>0</v>
      </c>
    </row>
    <row r="11075" spans="31:38" x14ac:dyDescent="0.25">
      <c r="AE11075" s="3" t="str">
        <f t="shared" si="250"/>
        <v>RAG_532_598_1_202425</v>
      </c>
      <c r="AF11075" s="3">
        <v>202425</v>
      </c>
      <c r="AG11075" s="3" t="s">
        <v>384</v>
      </c>
      <c r="AH11075" s="3">
        <v>532</v>
      </c>
      <c r="AI11075" s="3">
        <v>598</v>
      </c>
      <c r="AJ11075" s="3" t="s">
        <v>155</v>
      </c>
      <c r="AK11075" s="3">
        <v>1</v>
      </c>
      <c r="AL11075" s="3">
        <v>0</v>
      </c>
    </row>
    <row r="11076" spans="31:38" x14ac:dyDescent="0.25">
      <c r="AE11076" s="3" t="str">
        <f t="shared" ref="AE11076:AE11139" si="251">AG11076&amp;"_"&amp;AH11076&amp;"_"&amp;AI11076&amp;"_"&amp;AK11076&amp;"_"&amp;AF11076</f>
        <v>RAG_562_598_1_202526</v>
      </c>
      <c r="AF11076" s="3">
        <v>202526</v>
      </c>
      <c r="AG11076" s="3" t="s">
        <v>384</v>
      </c>
      <c r="AH11076" s="3">
        <v>562</v>
      </c>
      <c r="AI11076" s="3">
        <v>598</v>
      </c>
      <c r="AJ11076" s="3" t="s">
        <v>155</v>
      </c>
      <c r="AK11076" s="3">
        <v>1</v>
      </c>
      <c r="AL11076" s="3">
        <v>-15383.3068</v>
      </c>
    </row>
    <row r="11077" spans="31:38" x14ac:dyDescent="0.25">
      <c r="AE11077" s="3" t="str">
        <f t="shared" si="251"/>
        <v>RAG_552_598_1_202526</v>
      </c>
      <c r="AF11077" s="3">
        <v>202526</v>
      </c>
      <c r="AG11077" s="3" t="s">
        <v>384</v>
      </c>
      <c r="AH11077" s="3">
        <v>552</v>
      </c>
      <c r="AI11077" s="3">
        <v>598</v>
      </c>
      <c r="AJ11077" s="3" t="s">
        <v>155</v>
      </c>
      <c r="AK11077" s="3">
        <v>1</v>
      </c>
      <c r="AL11077" s="3">
        <v>0</v>
      </c>
    </row>
    <row r="11078" spans="31:38" x14ac:dyDescent="0.25">
      <c r="AE11078" s="3" t="str">
        <f t="shared" si="251"/>
        <v>RAG_550_598_1_202526</v>
      </c>
      <c r="AF11078" s="3">
        <v>202526</v>
      </c>
      <c r="AG11078" s="3" t="s">
        <v>384</v>
      </c>
      <c r="AH11078" s="3">
        <v>550</v>
      </c>
      <c r="AI11078" s="3">
        <v>598</v>
      </c>
      <c r="AJ11078" s="3" t="s">
        <v>155</v>
      </c>
      <c r="AK11078" s="3">
        <v>1</v>
      </c>
      <c r="AL11078" s="3">
        <v>0</v>
      </c>
    </row>
    <row r="11079" spans="31:38" x14ac:dyDescent="0.25">
      <c r="AE11079" s="3" t="str">
        <f t="shared" si="251"/>
        <v>RAG_548_598_1_202526</v>
      </c>
      <c r="AF11079" s="3">
        <v>202526</v>
      </c>
      <c r="AG11079" s="3" t="s">
        <v>384</v>
      </c>
      <c r="AH11079" s="3">
        <v>548</v>
      </c>
      <c r="AI11079" s="3">
        <v>598</v>
      </c>
      <c r="AJ11079" s="3" t="s">
        <v>155</v>
      </c>
      <c r="AK11079" s="3">
        <v>1</v>
      </c>
      <c r="AL11079" s="3">
        <v>0</v>
      </c>
    </row>
    <row r="11080" spans="31:38" x14ac:dyDescent="0.25">
      <c r="AE11080" s="3" t="str">
        <f t="shared" si="251"/>
        <v>RAG_564_598_1_202526</v>
      </c>
      <c r="AF11080" s="3">
        <v>202526</v>
      </c>
      <c r="AG11080" s="3" t="s">
        <v>384</v>
      </c>
      <c r="AH11080" s="3">
        <v>564</v>
      </c>
      <c r="AI11080" s="3">
        <v>598</v>
      </c>
      <c r="AJ11080" s="3" t="s">
        <v>155</v>
      </c>
      <c r="AK11080" s="3">
        <v>1</v>
      </c>
      <c r="AL11080" s="3">
        <v>-15114.948</v>
      </c>
    </row>
    <row r="11081" spans="31:38" x14ac:dyDescent="0.25">
      <c r="AE11081" s="3" t="str">
        <f t="shared" si="251"/>
        <v>RAG_545_598_1_202526</v>
      </c>
      <c r="AF11081" s="3">
        <v>202526</v>
      </c>
      <c r="AG11081" s="3" t="s">
        <v>384</v>
      </c>
      <c r="AH11081" s="3">
        <v>545</v>
      </c>
      <c r="AI11081" s="3">
        <v>598</v>
      </c>
      <c r="AJ11081" s="3" t="s">
        <v>155</v>
      </c>
      <c r="AK11081" s="3">
        <v>1</v>
      </c>
      <c r="AL11081" s="3">
        <v>0</v>
      </c>
    </row>
    <row r="11082" spans="31:38" x14ac:dyDescent="0.25">
      <c r="AE11082" s="3" t="str">
        <f t="shared" si="251"/>
        <v>RAG_576_598_1_202526</v>
      </c>
      <c r="AF11082" s="3">
        <v>202526</v>
      </c>
      <c r="AG11082" s="3" t="s">
        <v>384</v>
      </c>
      <c r="AH11082" s="3">
        <v>576</v>
      </c>
      <c r="AI11082" s="3">
        <v>598</v>
      </c>
      <c r="AJ11082" s="3" t="s">
        <v>155</v>
      </c>
      <c r="AK11082" s="3">
        <v>1</v>
      </c>
      <c r="AL11082" s="3">
        <v>0</v>
      </c>
    </row>
    <row r="11083" spans="31:38" x14ac:dyDescent="0.25">
      <c r="AE11083" s="3" t="str">
        <f t="shared" si="251"/>
        <v>RAG_546_598_1_202526</v>
      </c>
      <c r="AF11083" s="3">
        <v>202526</v>
      </c>
      <c r="AG11083" s="3" t="s">
        <v>384</v>
      </c>
      <c r="AH11083" s="3">
        <v>546</v>
      </c>
      <c r="AI11083" s="3">
        <v>598</v>
      </c>
      <c r="AJ11083" s="3" t="s">
        <v>155</v>
      </c>
      <c r="AK11083" s="3">
        <v>1</v>
      </c>
      <c r="AL11083" s="3">
        <v>0</v>
      </c>
    </row>
    <row r="11084" spans="31:38" x14ac:dyDescent="0.25">
      <c r="AE11084" s="3" t="str">
        <f t="shared" si="251"/>
        <v>RAG_566_598_1_202526</v>
      </c>
      <c r="AF11084" s="3">
        <v>202526</v>
      </c>
      <c r="AG11084" s="3" t="s">
        <v>384</v>
      </c>
      <c r="AH11084" s="3">
        <v>566</v>
      </c>
      <c r="AI11084" s="3">
        <v>598</v>
      </c>
      <c r="AJ11084" s="3" t="s">
        <v>155</v>
      </c>
      <c r="AK11084" s="3">
        <v>1</v>
      </c>
      <c r="AL11084" s="3">
        <v>-18707.236000000001</v>
      </c>
    </row>
    <row r="11085" spans="31:38" x14ac:dyDescent="0.25">
      <c r="AE11085" s="3" t="str">
        <f t="shared" si="251"/>
        <v>RAG_568_598_1_202526</v>
      </c>
      <c r="AF11085" s="3">
        <v>202526</v>
      </c>
      <c r="AG11085" s="3" t="s">
        <v>384</v>
      </c>
      <c r="AH11085" s="3">
        <v>568</v>
      </c>
      <c r="AI11085" s="3">
        <v>598</v>
      </c>
      <c r="AJ11085" s="3" t="s">
        <v>155</v>
      </c>
      <c r="AK11085" s="3">
        <v>1</v>
      </c>
      <c r="AL11085" s="3">
        <v>-65724.642000000007</v>
      </c>
    </row>
    <row r="11086" spans="31:38" x14ac:dyDescent="0.25">
      <c r="AE11086" s="3" t="str">
        <f t="shared" si="251"/>
        <v>RAG_586_598_1_202526</v>
      </c>
      <c r="AF11086" s="3">
        <v>202526</v>
      </c>
      <c r="AG11086" s="3" t="s">
        <v>384</v>
      </c>
      <c r="AH11086" s="3">
        <v>586</v>
      </c>
      <c r="AI11086" s="3">
        <v>598</v>
      </c>
      <c r="AJ11086" s="3" t="s">
        <v>155</v>
      </c>
      <c r="AK11086" s="3">
        <v>1</v>
      </c>
      <c r="AL11086" s="3">
        <v>0</v>
      </c>
    </row>
    <row r="11087" spans="31:38" x14ac:dyDescent="0.25">
      <c r="AE11087" s="3" t="str">
        <f t="shared" si="251"/>
        <v>RAG_574_598_1_202526</v>
      </c>
      <c r="AF11087" s="3">
        <v>202526</v>
      </c>
      <c r="AG11087" s="3" t="s">
        <v>384</v>
      </c>
      <c r="AH11087" s="3">
        <v>574</v>
      </c>
      <c r="AI11087" s="3">
        <v>598</v>
      </c>
      <c r="AJ11087" s="3" t="s">
        <v>155</v>
      </c>
      <c r="AK11087" s="3">
        <v>1</v>
      </c>
      <c r="AL11087" s="3">
        <v>0</v>
      </c>
    </row>
    <row r="11088" spans="31:38" x14ac:dyDescent="0.25">
      <c r="AE11088" s="3" t="str">
        <f t="shared" si="251"/>
        <v>RAG_582_598_1_202526</v>
      </c>
      <c r="AF11088" s="3">
        <v>202526</v>
      </c>
      <c r="AG11088" s="3" t="s">
        <v>384</v>
      </c>
      <c r="AH11088" s="3">
        <v>582</v>
      </c>
      <c r="AI11088" s="3">
        <v>598</v>
      </c>
      <c r="AJ11088" s="3" t="s">
        <v>155</v>
      </c>
      <c r="AK11088" s="3">
        <v>1</v>
      </c>
      <c r="AL11088" s="3">
        <v>0</v>
      </c>
    </row>
    <row r="11089" spans="31:38" x14ac:dyDescent="0.25">
      <c r="AE11089" s="3" t="str">
        <f t="shared" si="251"/>
        <v>RAG_584_598_1_202526</v>
      </c>
      <c r="AF11089" s="3">
        <v>202526</v>
      </c>
      <c r="AG11089" s="3" t="s">
        <v>384</v>
      </c>
      <c r="AH11089" s="3">
        <v>584</v>
      </c>
      <c r="AI11089" s="3">
        <v>598</v>
      </c>
      <c r="AJ11089" s="3" t="s">
        <v>155</v>
      </c>
      <c r="AK11089" s="3">
        <v>1</v>
      </c>
      <c r="AL11089" s="3">
        <v>0</v>
      </c>
    </row>
    <row r="11090" spans="31:38" x14ac:dyDescent="0.25">
      <c r="AE11090" s="3" t="str">
        <f t="shared" si="251"/>
        <v>RAG_544_598_1_202526</v>
      </c>
      <c r="AF11090" s="3">
        <v>202526</v>
      </c>
      <c r="AG11090" s="3" t="s">
        <v>384</v>
      </c>
      <c r="AH11090" s="3">
        <v>544</v>
      </c>
      <c r="AI11090" s="3">
        <v>598</v>
      </c>
      <c r="AJ11090" s="3" t="s">
        <v>155</v>
      </c>
      <c r="AK11090" s="3">
        <v>1</v>
      </c>
      <c r="AL11090" s="3">
        <v>0</v>
      </c>
    </row>
    <row r="11091" spans="31:38" x14ac:dyDescent="0.25">
      <c r="AE11091" s="3" t="str">
        <f t="shared" si="251"/>
        <v>RAG_572_598_1_202526</v>
      </c>
      <c r="AF11091" s="3">
        <v>202526</v>
      </c>
      <c r="AG11091" s="3" t="s">
        <v>384</v>
      </c>
      <c r="AH11091" s="3">
        <v>572</v>
      </c>
      <c r="AI11091" s="3">
        <v>598</v>
      </c>
      <c r="AJ11091" s="3" t="s">
        <v>155</v>
      </c>
      <c r="AK11091" s="3">
        <v>1</v>
      </c>
      <c r="AL11091" s="3">
        <v>0</v>
      </c>
    </row>
    <row r="11092" spans="31:38" x14ac:dyDescent="0.25">
      <c r="AE11092" s="3" t="str">
        <f t="shared" si="251"/>
        <v>RAG_522_598_1_202526</v>
      </c>
      <c r="AF11092" s="3">
        <v>202526</v>
      </c>
      <c r="AG11092" s="3" t="s">
        <v>384</v>
      </c>
      <c r="AH11092" s="3">
        <v>522</v>
      </c>
      <c r="AI11092" s="3">
        <v>598</v>
      </c>
      <c r="AJ11092" s="3" t="s">
        <v>155</v>
      </c>
      <c r="AK11092" s="3">
        <v>1</v>
      </c>
      <c r="AL11092" s="3">
        <v>0</v>
      </c>
    </row>
    <row r="11093" spans="31:38" x14ac:dyDescent="0.25">
      <c r="AE11093" s="3" t="str">
        <f t="shared" si="251"/>
        <v>RAG_514_598_1_202526</v>
      </c>
      <c r="AF11093" s="3">
        <v>202526</v>
      </c>
      <c r="AG11093" s="3" t="s">
        <v>384</v>
      </c>
      <c r="AH11093" s="3">
        <v>514</v>
      </c>
      <c r="AI11093" s="3">
        <v>598</v>
      </c>
      <c r="AJ11093" s="3" t="s">
        <v>155</v>
      </c>
      <c r="AK11093" s="3">
        <v>1</v>
      </c>
      <c r="AL11093" s="3">
        <v>0</v>
      </c>
    </row>
    <row r="11094" spans="31:38" x14ac:dyDescent="0.25">
      <c r="AE11094" s="3" t="str">
        <f t="shared" si="251"/>
        <v>RAG_542_598_1_202526</v>
      </c>
      <c r="AF11094" s="3">
        <v>202526</v>
      </c>
      <c r="AG11094" s="3" t="s">
        <v>384</v>
      </c>
      <c r="AH11094" s="3">
        <v>542</v>
      </c>
      <c r="AI11094" s="3">
        <v>598</v>
      </c>
      <c r="AJ11094" s="3" t="s">
        <v>155</v>
      </c>
      <c r="AK11094" s="3">
        <v>1</v>
      </c>
      <c r="AL11094" s="3">
        <v>0</v>
      </c>
    </row>
    <row r="11095" spans="31:38" x14ac:dyDescent="0.25">
      <c r="AE11095" s="3" t="str">
        <f t="shared" si="251"/>
        <v>RAG_516_598_1_202526</v>
      </c>
      <c r="AF11095" s="3">
        <v>202526</v>
      </c>
      <c r="AG11095" s="3" t="s">
        <v>384</v>
      </c>
      <c r="AH11095" s="3">
        <v>516</v>
      </c>
      <c r="AI11095" s="3">
        <v>598</v>
      </c>
      <c r="AJ11095" s="3" t="s">
        <v>155</v>
      </c>
      <c r="AK11095" s="3">
        <v>1</v>
      </c>
      <c r="AL11095" s="3">
        <v>0</v>
      </c>
    </row>
    <row r="11096" spans="31:38" x14ac:dyDescent="0.25">
      <c r="AE11096" s="3" t="str">
        <f t="shared" si="251"/>
        <v>RAG_520_598_1_202526</v>
      </c>
      <c r="AF11096" s="3">
        <v>202526</v>
      </c>
      <c r="AG11096" s="3" t="s">
        <v>384</v>
      </c>
      <c r="AH11096" s="3">
        <v>520</v>
      </c>
      <c r="AI11096" s="3">
        <v>598</v>
      </c>
      <c r="AJ11096" s="3" t="s">
        <v>155</v>
      </c>
      <c r="AK11096" s="3">
        <v>1</v>
      </c>
      <c r="AL11096" s="3">
        <v>0</v>
      </c>
    </row>
    <row r="11097" spans="31:38" x14ac:dyDescent="0.25">
      <c r="AE11097" s="3" t="str">
        <f t="shared" si="251"/>
        <v>RAG_512_598_1_202526</v>
      </c>
      <c r="AF11097" s="3">
        <v>202526</v>
      </c>
      <c r="AG11097" s="3" t="s">
        <v>384</v>
      </c>
      <c r="AH11097" s="3">
        <v>512</v>
      </c>
      <c r="AI11097" s="3">
        <v>598</v>
      </c>
      <c r="AJ11097" s="3" t="s">
        <v>155</v>
      </c>
      <c r="AK11097" s="3">
        <v>1</v>
      </c>
      <c r="AL11097" s="3">
        <v>0</v>
      </c>
    </row>
    <row r="11098" spans="31:38" x14ac:dyDescent="0.25">
      <c r="AE11098" s="3" t="str">
        <f t="shared" si="251"/>
        <v>RAG_524_598_1_202526</v>
      </c>
      <c r="AF11098" s="3">
        <v>202526</v>
      </c>
      <c r="AG11098" s="3" t="s">
        <v>384</v>
      </c>
      <c r="AH11098" s="3">
        <v>524</v>
      </c>
      <c r="AI11098" s="3">
        <v>598</v>
      </c>
      <c r="AJ11098" s="3" t="s">
        <v>155</v>
      </c>
      <c r="AK11098" s="3">
        <v>1</v>
      </c>
      <c r="AL11098" s="3">
        <v>0</v>
      </c>
    </row>
    <row r="11099" spans="31:38" x14ac:dyDescent="0.25">
      <c r="AE11099" s="3" t="str">
        <f t="shared" si="251"/>
        <v>RAG_526_598_1_202526</v>
      </c>
      <c r="AF11099" s="3">
        <v>202526</v>
      </c>
      <c r="AG11099" s="3" t="s">
        <v>384</v>
      </c>
      <c r="AH11099" s="3">
        <v>526</v>
      </c>
      <c r="AI11099" s="3">
        <v>598</v>
      </c>
      <c r="AJ11099" s="3" t="s">
        <v>155</v>
      </c>
      <c r="AK11099" s="3">
        <v>1</v>
      </c>
      <c r="AL11099" s="3">
        <v>0</v>
      </c>
    </row>
    <row r="11100" spans="31:38" x14ac:dyDescent="0.25">
      <c r="AE11100" s="3" t="str">
        <f t="shared" si="251"/>
        <v>RAG_528_598_1_202526</v>
      </c>
      <c r="AF11100" s="3">
        <v>202526</v>
      </c>
      <c r="AG11100" s="3" t="s">
        <v>384</v>
      </c>
      <c r="AH11100" s="3">
        <v>528</v>
      </c>
      <c r="AI11100" s="3">
        <v>598</v>
      </c>
      <c r="AJ11100" s="3" t="s">
        <v>155</v>
      </c>
      <c r="AK11100" s="3">
        <v>1</v>
      </c>
      <c r="AL11100" s="3">
        <v>0</v>
      </c>
    </row>
    <row r="11101" spans="31:38" x14ac:dyDescent="0.25">
      <c r="AE11101" s="3" t="str">
        <f t="shared" si="251"/>
        <v>RAG_530_598_1_202526</v>
      </c>
      <c r="AF11101" s="3">
        <v>202526</v>
      </c>
      <c r="AG11101" s="3" t="s">
        <v>384</v>
      </c>
      <c r="AH11101" s="3">
        <v>530</v>
      </c>
      <c r="AI11101" s="3">
        <v>598</v>
      </c>
      <c r="AJ11101" s="3" t="s">
        <v>155</v>
      </c>
      <c r="AK11101" s="3">
        <v>1</v>
      </c>
      <c r="AL11101" s="3">
        <v>0</v>
      </c>
    </row>
    <row r="11102" spans="31:38" x14ac:dyDescent="0.25">
      <c r="AE11102" s="3" t="str">
        <f t="shared" si="251"/>
        <v>RAG_532_598_1_202526</v>
      </c>
      <c r="AF11102" s="3">
        <v>202526</v>
      </c>
      <c r="AG11102" s="3" t="s">
        <v>384</v>
      </c>
      <c r="AH11102" s="3">
        <v>532</v>
      </c>
      <c r="AI11102" s="3">
        <v>598</v>
      </c>
      <c r="AJ11102" s="3" t="s">
        <v>155</v>
      </c>
      <c r="AK11102" s="3">
        <v>1</v>
      </c>
      <c r="AL11102" s="3">
        <v>0</v>
      </c>
    </row>
    <row r="11103" spans="31:38" x14ac:dyDescent="0.25">
      <c r="AE11103" s="3" t="str">
        <f t="shared" si="251"/>
        <v>RAG_534_598_1_202526</v>
      </c>
      <c r="AF11103" s="3">
        <v>202526</v>
      </c>
      <c r="AG11103" s="3" t="s">
        <v>384</v>
      </c>
      <c r="AH11103" s="3">
        <v>534</v>
      </c>
      <c r="AI11103" s="3">
        <v>598</v>
      </c>
      <c r="AJ11103" s="3" t="s">
        <v>155</v>
      </c>
      <c r="AK11103" s="3">
        <v>1</v>
      </c>
      <c r="AL11103" s="3">
        <v>0</v>
      </c>
    </row>
    <row r="11104" spans="31:38" x14ac:dyDescent="0.25">
      <c r="AE11104" s="3" t="str">
        <f t="shared" si="251"/>
        <v>RAG_536_598_1_202526</v>
      </c>
      <c r="AF11104" s="3">
        <v>202526</v>
      </c>
      <c r="AG11104" s="3" t="s">
        <v>384</v>
      </c>
      <c r="AH11104" s="3">
        <v>536</v>
      </c>
      <c r="AI11104" s="3">
        <v>598</v>
      </c>
      <c r="AJ11104" s="3" t="s">
        <v>155</v>
      </c>
      <c r="AK11104" s="3">
        <v>1</v>
      </c>
      <c r="AL11104" s="3">
        <v>0</v>
      </c>
    </row>
    <row r="11105" spans="31:38" x14ac:dyDescent="0.25">
      <c r="AE11105" s="3" t="str">
        <f t="shared" si="251"/>
        <v>RAG_538_598_1_202526</v>
      </c>
      <c r="AF11105" s="3">
        <v>202526</v>
      </c>
      <c r="AG11105" s="3" t="s">
        <v>384</v>
      </c>
      <c r="AH11105" s="3">
        <v>538</v>
      </c>
      <c r="AI11105" s="3">
        <v>598</v>
      </c>
      <c r="AJ11105" s="3" t="s">
        <v>155</v>
      </c>
      <c r="AK11105" s="3">
        <v>1</v>
      </c>
      <c r="AL11105" s="3">
        <v>0</v>
      </c>
    </row>
    <row r="11106" spans="31:38" x14ac:dyDescent="0.25">
      <c r="AE11106" s="3" t="str">
        <f t="shared" si="251"/>
        <v>RAG_540_598_1_202526</v>
      </c>
      <c r="AF11106" s="3">
        <v>202526</v>
      </c>
      <c r="AG11106" s="3" t="s">
        <v>384</v>
      </c>
      <c r="AH11106" s="3">
        <v>540</v>
      </c>
      <c r="AI11106" s="3">
        <v>598</v>
      </c>
      <c r="AJ11106" s="3" t="s">
        <v>155</v>
      </c>
      <c r="AK11106" s="3">
        <v>1</v>
      </c>
      <c r="AL11106" s="3">
        <v>0</v>
      </c>
    </row>
    <row r="11107" spans="31:38" x14ac:dyDescent="0.25">
      <c r="AE11107" s="3" t="str">
        <f t="shared" si="251"/>
        <v>RAG_518_598_1_202526</v>
      </c>
      <c r="AF11107" s="3">
        <v>202526</v>
      </c>
      <c r="AG11107" s="3" t="s">
        <v>384</v>
      </c>
      <c r="AH11107" s="3">
        <v>518</v>
      </c>
      <c r="AI11107" s="3">
        <v>598</v>
      </c>
      <c r="AJ11107" s="3" t="s">
        <v>155</v>
      </c>
      <c r="AK11107" s="3">
        <v>1</v>
      </c>
      <c r="AL11107" s="3">
        <v>0</v>
      </c>
    </row>
    <row r="11108" spans="31:38" x14ac:dyDescent="0.25">
      <c r="AE11108" s="3" t="str">
        <f t="shared" si="251"/>
        <v>RAG_576_599_1_202425</v>
      </c>
      <c r="AF11108" s="3">
        <v>202425</v>
      </c>
      <c r="AG11108" s="3" t="s">
        <v>384</v>
      </c>
      <c r="AH11108" s="3">
        <v>576</v>
      </c>
      <c r="AI11108" s="3">
        <v>599</v>
      </c>
      <c r="AJ11108" s="3" t="s">
        <v>69</v>
      </c>
      <c r="AK11108" s="3">
        <v>1</v>
      </c>
      <c r="AL11108" s="3">
        <v>0</v>
      </c>
    </row>
    <row r="11109" spans="31:38" x14ac:dyDescent="0.25">
      <c r="AE11109" s="3" t="str">
        <f t="shared" si="251"/>
        <v>RAG_545_599_1_202425</v>
      </c>
      <c r="AF11109" s="3">
        <v>202425</v>
      </c>
      <c r="AG11109" s="3" t="s">
        <v>384</v>
      </c>
      <c r="AH11109" s="3">
        <v>545</v>
      </c>
      <c r="AI11109" s="3">
        <v>599</v>
      </c>
      <c r="AJ11109" s="3" t="s">
        <v>69</v>
      </c>
      <c r="AK11109" s="3">
        <v>1</v>
      </c>
      <c r="AL11109" s="3">
        <v>0</v>
      </c>
    </row>
    <row r="11110" spans="31:38" x14ac:dyDescent="0.25">
      <c r="AE11110" s="3" t="str">
        <f t="shared" si="251"/>
        <v>RAG_546_599_1_202425</v>
      </c>
      <c r="AF11110" s="3">
        <v>202425</v>
      </c>
      <c r="AG11110" s="3" t="s">
        <v>384</v>
      </c>
      <c r="AH11110" s="3">
        <v>546</v>
      </c>
      <c r="AI11110" s="3">
        <v>599</v>
      </c>
      <c r="AJ11110" s="3" t="s">
        <v>69</v>
      </c>
      <c r="AK11110" s="3">
        <v>1</v>
      </c>
      <c r="AL11110" s="3">
        <v>0</v>
      </c>
    </row>
    <row r="11111" spans="31:38" x14ac:dyDescent="0.25">
      <c r="AE11111" s="3" t="str">
        <f t="shared" si="251"/>
        <v>RAG_548_599_1_202425</v>
      </c>
      <c r="AF11111" s="3">
        <v>202425</v>
      </c>
      <c r="AG11111" s="3" t="s">
        <v>384</v>
      </c>
      <c r="AH11111" s="3">
        <v>548</v>
      </c>
      <c r="AI11111" s="3">
        <v>599</v>
      </c>
      <c r="AJ11111" s="3" t="s">
        <v>69</v>
      </c>
      <c r="AK11111" s="3">
        <v>1</v>
      </c>
      <c r="AL11111" s="3">
        <v>0</v>
      </c>
    </row>
    <row r="11112" spans="31:38" x14ac:dyDescent="0.25">
      <c r="AE11112" s="3" t="str">
        <f t="shared" si="251"/>
        <v>RAG_550_599_1_202425</v>
      </c>
      <c r="AF11112" s="3">
        <v>202425</v>
      </c>
      <c r="AG11112" s="3" t="s">
        <v>384</v>
      </c>
      <c r="AH11112" s="3">
        <v>550</v>
      </c>
      <c r="AI11112" s="3">
        <v>599</v>
      </c>
      <c r="AJ11112" s="3" t="s">
        <v>69</v>
      </c>
      <c r="AK11112" s="3">
        <v>1</v>
      </c>
      <c r="AL11112" s="3">
        <v>0</v>
      </c>
    </row>
    <row r="11113" spans="31:38" x14ac:dyDescent="0.25">
      <c r="AE11113" s="3" t="str">
        <f t="shared" si="251"/>
        <v>RAG_552_599_1_202425</v>
      </c>
      <c r="AF11113" s="3">
        <v>202425</v>
      </c>
      <c r="AG11113" s="3" t="s">
        <v>384</v>
      </c>
      <c r="AH11113" s="3">
        <v>552</v>
      </c>
      <c r="AI11113" s="3">
        <v>599</v>
      </c>
      <c r="AJ11113" s="3" t="s">
        <v>69</v>
      </c>
      <c r="AK11113" s="3">
        <v>1</v>
      </c>
      <c r="AL11113" s="3">
        <v>0</v>
      </c>
    </row>
    <row r="11114" spans="31:38" x14ac:dyDescent="0.25">
      <c r="AE11114" s="3" t="str">
        <f t="shared" si="251"/>
        <v>RAG_562_599_1_202425</v>
      </c>
      <c r="AF11114" s="3">
        <v>202425</v>
      </c>
      <c r="AG11114" s="3" t="s">
        <v>384</v>
      </c>
      <c r="AH11114" s="3">
        <v>562</v>
      </c>
      <c r="AI11114" s="3">
        <v>599</v>
      </c>
      <c r="AJ11114" s="3" t="s">
        <v>69</v>
      </c>
      <c r="AK11114" s="3">
        <v>1</v>
      </c>
      <c r="AL11114" s="3">
        <v>-14763.29</v>
      </c>
    </row>
    <row r="11115" spans="31:38" x14ac:dyDescent="0.25">
      <c r="AE11115" s="3" t="str">
        <f t="shared" si="251"/>
        <v>RAG_564_599_1_202425</v>
      </c>
      <c r="AF11115" s="3">
        <v>202425</v>
      </c>
      <c r="AG11115" s="3" t="s">
        <v>384</v>
      </c>
      <c r="AH11115" s="3">
        <v>564</v>
      </c>
      <c r="AI11115" s="3">
        <v>599</v>
      </c>
      <c r="AJ11115" s="3" t="s">
        <v>69</v>
      </c>
      <c r="AK11115" s="3">
        <v>1</v>
      </c>
      <c r="AL11115" s="3">
        <v>-14763.120999999999</v>
      </c>
    </row>
    <row r="11116" spans="31:38" x14ac:dyDescent="0.25">
      <c r="AE11116" s="3" t="str">
        <f t="shared" si="251"/>
        <v>RAG_566_599_1_202425</v>
      </c>
      <c r="AF11116" s="3">
        <v>202425</v>
      </c>
      <c r="AG11116" s="3" t="s">
        <v>384</v>
      </c>
      <c r="AH11116" s="3">
        <v>566</v>
      </c>
      <c r="AI11116" s="3">
        <v>599</v>
      </c>
      <c r="AJ11116" s="3" t="s">
        <v>69</v>
      </c>
      <c r="AK11116" s="3">
        <v>1</v>
      </c>
      <c r="AL11116" s="3">
        <v>-19269.431999999997</v>
      </c>
    </row>
    <row r="11117" spans="31:38" x14ac:dyDescent="0.25">
      <c r="AE11117" s="3" t="str">
        <f t="shared" si="251"/>
        <v>RAG_568_599_1_202425</v>
      </c>
      <c r="AF11117" s="3">
        <v>202425</v>
      </c>
      <c r="AG11117" s="3" t="s">
        <v>384</v>
      </c>
      <c r="AH11117" s="3">
        <v>568</v>
      </c>
      <c r="AI11117" s="3">
        <v>599</v>
      </c>
      <c r="AJ11117" s="3" t="s">
        <v>69</v>
      </c>
      <c r="AK11117" s="3">
        <v>1</v>
      </c>
      <c r="AL11117" s="3">
        <v>-71713.94</v>
      </c>
    </row>
    <row r="11118" spans="31:38" x14ac:dyDescent="0.25">
      <c r="AE11118" s="3" t="str">
        <f t="shared" si="251"/>
        <v>RAG_584_599_1_202425</v>
      </c>
      <c r="AF11118" s="3">
        <v>202425</v>
      </c>
      <c r="AG11118" s="3" t="s">
        <v>384</v>
      </c>
      <c r="AH11118" s="3">
        <v>584</v>
      </c>
      <c r="AI11118" s="3">
        <v>599</v>
      </c>
      <c r="AJ11118" s="3" t="s">
        <v>69</v>
      </c>
      <c r="AK11118" s="3">
        <v>1</v>
      </c>
      <c r="AL11118" s="3">
        <v>0</v>
      </c>
    </row>
    <row r="11119" spans="31:38" x14ac:dyDescent="0.25">
      <c r="AE11119" s="3" t="str">
        <f t="shared" si="251"/>
        <v>RAG_574_599_1_202425</v>
      </c>
      <c r="AF11119" s="3">
        <v>202425</v>
      </c>
      <c r="AG11119" s="3" t="s">
        <v>384</v>
      </c>
      <c r="AH11119" s="3">
        <v>574</v>
      </c>
      <c r="AI11119" s="3">
        <v>599</v>
      </c>
      <c r="AJ11119" s="3" t="s">
        <v>69</v>
      </c>
      <c r="AK11119" s="3">
        <v>1</v>
      </c>
      <c r="AL11119" s="3">
        <v>0</v>
      </c>
    </row>
    <row r="11120" spans="31:38" x14ac:dyDescent="0.25">
      <c r="AE11120" s="3" t="str">
        <f t="shared" si="251"/>
        <v>RAG_582_599_1_202425</v>
      </c>
      <c r="AF11120" s="3">
        <v>202425</v>
      </c>
      <c r="AG11120" s="3" t="s">
        <v>384</v>
      </c>
      <c r="AH11120" s="3">
        <v>582</v>
      </c>
      <c r="AI11120" s="3">
        <v>599</v>
      </c>
      <c r="AJ11120" s="3" t="s">
        <v>69</v>
      </c>
      <c r="AK11120" s="3">
        <v>1</v>
      </c>
      <c r="AL11120" s="3">
        <v>0</v>
      </c>
    </row>
    <row r="11121" spans="31:38" x14ac:dyDescent="0.25">
      <c r="AE11121" s="3" t="str">
        <f t="shared" si="251"/>
        <v>RAG_544_599_1_202425</v>
      </c>
      <c r="AF11121" s="3">
        <v>202425</v>
      </c>
      <c r="AG11121" s="3" t="s">
        <v>384</v>
      </c>
      <c r="AH11121" s="3">
        <v>544</v>
      </c>
      <c r="AI11121" s="3">
        <v>599</v>
      </c>
      <c r="AJ11121" s="3" t="s">
        <v>69</v>
      </c>
      <c r="AK11121" s="3">
        <v>1</v>
      </c>
      <c r="AL11121" s="3">
        <v>0</v>
      </c>
    </row>
    <row r="11122" spans="31:38" x14ac:dyDescent="0.25">
      <c r="AE11122" s="3" t="str">
        <f t="shared" si="251"/>
        <v>RAG_572_599_1_202425</v>
      </c>
      <c r="AF11122" s="3">
        <v>202425</v>
      </c>
      <c r="AG11122" s="3" t="s">
        <v>384</v>
      </c>
      <c r="AH11122" s="3">
        <v>572</v>
      </c>
      <c r="AI11122" s="3">
        <v>599</v>
      </c>
      <c r="AJ11122" s="3" t="s">
        <v>69</v>
      </c>
      <c r="AK11122" s="3">
        <v>1</v>
      </c>
      <c r="AL11122" s="3">
        <v>0</v>
      </c>
    </row>
    <row r="11123" spans="31:38" x14ac:dyDescent="0.25">
      <c r="AE11123" s="3" t="str">
        <f t="shared" si="251"/>
        <v>RAG_512_599_1_202425</v>
      </c>
      <c r="AF11123" s="3">
        <v>202425</v>
      </c>
      <c r="AG11123" s="3" t="s">
        <v>384</v>
      </c>
      <c r="AH11123" s="3">
        <v>512</v>
      </c>
      <c r="AI11123" s="3">
        <v>599</v>
      </c>
      <c r="AJ11123" s="3" t="s">
        <v>69</v>
      </c>
      <c r="AK11123" s="3">
        <v>1</v>
      </c>
      <c r="AL11123" s="3">
        <v>0</v>
      </c>
    </row>
    <row r="11124" spans="31:38" x14ac:dyDescent="0.25">
      <c r="AE11124" s="3" t="str">
        <f t="shared" si="251"/>
        <v>RAG_514_599_1_202425</v>
      </c>
      <c r="AF11124" s="3">
        <v>202425</v>
      </c>
      <c r="AG11124" s="3" t="s">
        <v>384</v>
      </c>
      <c r="AH11124" s="3">
        <v>514</v>
      </c>
      <c r="AI11124" s="3">
        <v>599</v>
      </c>
      <c r="AJ11124" s="3" t="s">
        <v>69</v>
      </c>
      <c r="AK11124" s="3">
        <v>1</v>
      </c>
      <c r="AL11124" s="3">
        <v>0</v>
      </c>
    </row>
    <row r="11125" spans="31:38" x14ac:dyDescent="0.25">
      <c r="AE11125" s="3" t="str">
        <f t="shared" si="251"/>
        <v>RAG_586_599_1_202425</v>
      </c>
      <c r="AF11125" s="3">
        <v>202425</v>
      </c>
      <c r="AG11125" s="3" t="s">
        <v>384</v>
      </c>
      <c r="AH11125" s="3">
        <v>586</v>
      </c>
      <c r="AI11125" s="3">
        <v>599</v>
      </c>
      <c r="AJ11125" s="3" t="s">
        <v>69</v>
      </c>
      <c r="AK11125" s="3">
        <v>1</v>
      </c>
      <c r="AL11125" s="3">
        <v>0</v>
      </c>
    </row>
    <row r="11126" spans="31:38" x14ac:dyDescent="0.25">
      <c r="AE11126" s="3" t="str">
        <f t="shared" si="251"/>
        <v>RAG_542_599_1_202425</v>
      </c>
      <c r="AF11126" s="3">
        <v>202425</v>
      </c>
      <c r="AG11126" s="3" t="s">
        <v>384</v>
      </c>
      <c r="AH11126" s="3">
        <v>542</v>
      </c>
      <c r="AI11126" s="3">
        <v>599</v>
      </c>
      <c r="AJ11126" s="3" t="s">
        <v>69</v>
      </c>
      <c r="AK11126" s="3">
        <v>1</v>
      </c>
      <c r="AL11126" s="3">
        <v>0</v>
      </c>
    </row>
    <row r="11127" spans="31:38" x14ac:dyDescent="0.25">
      <c r="AE11127" s="3" t="str">
        <f t="shared" si="251"/>
        <v>RAG_516_599_1_202425</v>
      </c>
      <c r="AF11127" s="3">
        <v>202425</v>
      </c>
      <c r="AG11127" s="3" t="s">
        <v>384</v>
      </c>
      <c r="AH11127" s="3">
        <v>516</v>
      </c>
      <c r="AI11127" s="3">
        <v>599</v>
      </c>
      <c r="AJ11127" s="3" t="s">
        <v>69</v>
      </c>
      <c r="AK11127" s="3">
        <v>1</v>
      </c>
      <c r="AL11127" s="3">
        <v>0</v>
      </c>
    </row>
    <row r="11128" spans="31:38" x14ac:dyDescent="0.25">
      <c r="AE11128" s="3" t="str">
        <f t="shared" si="251"/>
        <v>RAG_518_599_1_202425</v>
      </c>
      <c r="AF11128" s="3">
        <v>202425</v>
      </c>
      <c r="AG11128" s="3" t="s">
        <v>384</v>
      </c>
      <c r="AH11128" s="3">
        <v>518</v>
      </c>
      <c r="AI11128" s="3">
        <v>599</v>
      </c>
      <c r="AJ11128" s="3" t="s">
        <v>69</v>
      </c>
      <c r="AK11128" s="3">
        <v>1</v>
      </c>
      <c r="AL11128" s="3">
        <v>0</v>
      </c>
    </row>
    <row r="11129" spans="31:38" x14ac:dyDescent="0.25">
      <c r="AE11129" s="3" t="str">
        <f t="shared" si="251"/>
        <v>RAG_520_599_1_202425</v>
      </c>
      <c r="AF11129" s="3">
        <v>202425</v>
      </c>
      <c r="AG11129" s="3" t="s">
        <v>384</v>
      </c>
      <c r="AH11129" s="3">
        <v>520</v>
      </c>
      <c r="AI11129" s="3">
        <v>599</v>
      </c>
      <c r="AJ11129" s="3" t="s">
        <v>69</v>
      </c>
      <c r="AK11129" s="3">
        <v>1</v>
      </c>
      <c r="AL11129" s="3">
        <v>0</v>
      </c>
    </row>
    <row r="11130" spans="31:38" x14ac:dyDescent="0.25">
      <c r="AE11130" s="3" t="str">
        <f t="shared" si="251"/>
        <v>RAG_522_599_1_202425</v>
      </c>
      <c r="AF11130" s="3">
        <v>202425</v>
      </c>
      <c r="AG11130" s="3" t="s">
        <v>384</v>
      </c>
      <c r="AH11130" s="3">
        <v>522</v>
      </c>
      <c r="AI11130" s="3">
        <v>599</v>
      </c>
      <c r="AJ11130" s="3" t="s">
        <v>69</v>
      </c>
      <c r="AK11130" s="3">
        <v>1</v>
      </c>
      <c r="AL11130" s="3">
        <v>-467.13</v>
      </c>
    </row>
    <row r="11131" spans="31:38" x14ac:dyDescent="0.25">
      <c r="AE11131" s="3" t="str">
        <f t="shared" si="251"/>
        <v>RAG_524_599_1_202425</v>
      </c>
      <c r="AF11131" s="3">
        <v>202425</v>
      </c>
      <c r="AG11131" s="3" t="s">
        <v>384</v>
      </c>
      <c r="AH11131" s="3">
        <v>524</v>
      </c>
      <c r="AI11131" s="3">
        <v>599</v>
      </c>
      <c r="AJ11131" s="3" t="s">
        <v>69</v>
      </c>
      <c r="AK11131" s="3">
        <v>1</v>
      </c>
      <c r="AL11131" s="3">
        <v>0</v>
      </c>
    </row>
    <row r="11132" spans="31:38" x14ac:dyDescent="0.25">
      <c r="AE11132" s="3" t="str">
        <f t="shared" si="251"/>
        <v>RAG_538_599_1_202425</v>
      </c>
      <c r="AF11132" s="3">
        <v>202425</v>
      </c>
      <c r="AG11132" s="3" t="s">
        <v>384</v>
      </c>
      <c r="AH11132" s="3">
        <v>538</v>
      </c>
      <c r="AI11132" s="3">
        <v>599</v>
      </c>
      <c r="AJ11132" s="3" t="s">
        <v>69</v>
      </c>
      <c r="AK11132" s="3">
        <v>1</v>
      </c>
      <c r="AL11132" s="3">
        <v>0</v>
      </c>
    </row>
    <row r="11133" spans="31:38" x14ac:dyDescent="0.25">
      <c r="AE11133" s="3" t="str">
        <f t="shared" si="251"/>
        <v>RAG_526_599_1_202425</v>
      </c>
      <c r="AF11133" s="3">
        <v>202425</v>
      </c>
      <c r="AG11133" s="3" t="s">
        <v>384</v>
      </c>
      <c r="AH11133" s="3">
        <v>526</v>
      </c>
      <c r="AI11133" s="3">
        <v>599</v>
      </c>
      <c r="AJ11133" s="3" t="s">
        <v>69</v>
      </c>
      <c r="AK11133" s="3">
        <v>1</v>
      </c>
      <c r="AL11133" s="3">
        <v>0</v>
      </c>
    </row>
    <row r="11134" spans="31:38" x14ac:dyDescent="0.25">
      <c r="AE11134" s="3" t="str">
        <f t="shared" si="251"/>
        <v>RAG_540_599_1_202425</v>
      </c>
      <c r="AF11134" s="3">
        <v>202425</v>
      </c>
      <c r="AG11134" s="3" t="s">
        <v>384</v>
      </c>
      <c r="AH11134" s="3">
        <v>540</v>
      </c>
      <c r="AI11134" s="3">
        <v>599</v>
      </c>
      <c r="AJ11134" s="3" t="s">
        <v>69</v>
      </c>
      <c r="AK11134" s="3">
        <v>1</v>
      </c>
      <c r="AL11134" s="3">
        <v>0</v>
      </c>
    </row>
    <row r="11135" spans="31:38" x14ac:dyDescent="0.25">
      <c r="AE11135" s="3" t="str">
        <f t="shared" si="251"/>
        <v>RAG_536_599_1_202425</v>
      </c>
      <c r="AF11135" s="3">
        <v>202425</v>
      </c>
      <c r="AG11135" s="3" t="s">
        <v>384</v>
      </c>
      <c r="AH11135" s="3">
        <v>536</v>
      </c>
      <c r="AI11135" s="3">
        <v>599</v>
      </c>
      <c r="AJ11135" s="3" t="s">
        <v>69</v>
      </c>
      <c r="AK11135" s="3">
        <v>1</v>
      </c>
      <c r="AL11135" s="3">
        <v>0</v>
      </c>
    </row>
    <row r="11136" spans="31:38" x14ac:dyDescent="0.25">
      <c r="AE11136" s="3" t="str">
        <f t="shared" si="251"/>
        <v>RAG_534_599_1_202425</v>
      </c>
      <c r="AF11136" s="3">
        <v>202425</v>
      </c>
      <c r="AG11136" s="3" t="s">
        <v>384</v>
      </c>
      <c r="AH11136" s="3">
        <v>534</v>
      </c>
      <c r="AI11136" s="3">
        <v>599</v>
      </c>
      <c r="AJ11136" s="3" t="s">
        <v>69</v>
      </c>
      <c r="AK11136" s="3">
        <v>1</v>
      </c>
      <c r="AL11136" s="3">
        <v>0</v>
      </c>
    </row>
    <row r="11137" spans="31:38" x14ac:dyDescent="0.25">
      <c r="AE11137" s="3" t="str">
        <f t="shared" si="251"/>
        <v>RAG_532_599_1_202425</v>
      </c>
      <c r="AF11137" s="3">
        <v>202425</v>
      </c>
      <c r="AG11137" s="3" t="s">
        <v>384</v>
      </c>
      <c r="AH11137" s="3">
        <v>532</v>
      </c>
      <c r="AI11137" s="3">
        <v>599</v>
      </c>
      <c r="AJ11137" s="3" t="s">
        <v>69</v>
      </c>
      <c r="AK11137" s="3">
        <v>1</v>
      </c>
      <c r="AL11137" s="3">
        <v>0</v>
      </c>
    </row>
    <row r="11138" spans="31:38" x14ac:dyDescent="0.25">
      <c r="AE11138" s="3" t="str">
        <f t="shared" si="251"/>
        <v>RAG_530_599_1_202425</v>
      </c>
      <c r="AF11138" s="3">
        <v>202425</v>
      </c>
      <c r="AG11138" s="3" t="s">
        <v>384</v>
      </c>
      <c r="AH11138" s="3">
        <v>530</v>
      </c>
      <c r="AI11138" s="3">
        <v>599</v>
      </c>
      <c r="AJ11138" s="3" t="s">
        <v>69</v>
      </c>
      <c r="AK11138" s="3">
        <v>1</v>
      </c>
      <c r="AL11138" s="3">
        <v>0</v>
      </c>
    </row>
    <row r="11139" spans="31:38" x14ac:dyDescent="0.25">
      <c r="AE11139" s="3" t="str">
        <f t="shared" si="251"/>
        <v>RAG_528_599_1_202425</v>
      </c>
      <c r="AF11139" s="3">
        <v>202425</v>
      </c>
      <c r="AG11139" s="3" t="s">
        <v>384</v>
      </c>
      <c r="AH11139" s="3">
        <v>528</v>
      </c>
      <c r="AI11139" s="3">
        <v>599</v>
      </c>
      <c r="AJ11139" s="3" t="s">
        <v>69</v>
      </c>
      <c r="AK11139" s="3">
        <v>1</v>
      </c>
      <c r="AL11139" s="3">
        <v>0</v>
      </c>
    </row>
    <row r="11140" spans="31:38" x14ac:dyDescent="0.25">
      <c r="AE11140" s="3" t="str">
        <f t="shared" ref="AE11140:AE11203" si="252">AG11140&amp;"_"&amp;AH11140&amp;"_"&amp;AI11140&amp;"_"&amp;AK11140&amp;"_"&amp;AF11140</f>
        <v>RAG_545_599_1_202526</v>
      </c>
      <c r="AF11140" s="3">
        <v>202526</v>
      </c>
      <c r="AG11140" s="3" t="s">
        <v>384</v>
      </c>
      <c r="AH11140" s="3">
        <v>545</v>
      </c>
      <c r="AI11140" s="3">
        <v>599</v>
      </c>
      <c r="AJ11140" s="3" t="s">
        <v>69</v>
      </c>
      <c r="AK11140" s="3">
        <v>1</v>
      </c>
      <c r="AL11140" s="3">
        <v>0</v>
      </c>
    </row>
    <row r="11141" spans="31:38" x14ac:dyDescent="0.25">
      <c r="AE11141" s="3" t="str">
        <f t="shared" si="252"/>
        <v>RAG_546_599_1_202526</v>
      </c>
      <c r="AF11141" s="3">
        <v>202526</v>
      </c>
      <c r="AG11141" s="3" t="s">
        <v>384</v>
      </c>
      <c r="AH11141" s="3">
        <v>546</v>
      </c>
      <c r="AI11141" s="3">
        <v>599</v>
      </c>
      <c r="AJ11141" s="3" t="s">
        <v>69</v>
      </c>
      <c r="AK11141" s="3">
        <v>1</v>
      </c>
      <c r="AL11141" s="3">
        <v>0</v>
      </c>
    </row>
    <row r="11142" spans="31:38" x14ac:dyDescent="0.25">
      <c r="AE11142" s="3" t="str">
        <f t="shared" si="252"/>
        <v>RAG_548_599_1_202526</v>
      </c>
      <c r="AF11142" s="3">
        <v>202526</v>
      </c>
      <c r="AG11142" s="3" t="s">
        <v>384</v>
      </c>
      <c r="AH11142" s="3">
        <v>548</v>
      </c>
      <c r="AI11142" s="3">
        <v>599</v>
      </c>
      <c r="AJ11142" s="3" t="s">
        <v>69</v>
      </c>
      <c r="AK11142" s="3">
        <v>1</v>
      </c>
      <c r="AL11142" s="3">
        <v>0</v>
      </c>
    </row>
    <row r="11143" spans="31:38" x14ac:dyDescent="0.25">
      <c r="AE11143" s="3" t="str">
        <f t="shared" si="252"/>
        <v>RAG_550_599_1_202526</v>
      </c>
      <c r="AF11143" s="3">
        <v>202526</v>
      </c>
      <c r="AG11143" s="3" t="s">
        <v>384</v>
      </c>
      <c r="AH11143" s="3">
        <v>550</v>
      </c>
      <c r="AI11143" s="3">
        <v>599</v>
      </c>
      <c r="AJ11143" s="3" t="s">
        <v>69</v>
      </c>
      <c r="AK11143" s="3">
        <v>1</v>
      </c>
      <c r="AL11143" s="3">
        <v>0</v>
      </c>
    </row>
    <row r="11144" spans="31:38" x14ac:dyDescent="0.25">
      <c r="AE11144" s="3" t="str">
        <f t="shared" si="252"/>
        <v>RAG_552_599_1_202526</v>
      </c>
      <c r="AF11144" s="3">
        <v>202526</v>
      </c>
      <c r="AG11144" s="3" t="s">
        <v>384</v>
      </c>
      <c r="AH11144" s="3">
        <v>552</v>
      </c>
      <c r="AI11144" s="3">
        <v>599</v>
      </c>
      <c r="AJ11144" s="3" t="s">
        <v>69</v>
      </c>
      <c r="AK11144" s="3">
        <v>1</v>
      </c>
      <c r="AL11144" s="3">
        <v>0</v>
      </c>
    </row>
    <row r="11145" spans="31:38" x14ac:dyDescent="0.25">
      <c r="AE11145" s="3" t="str">
        <f t="shared" si="252"/>
        <v>RAG_562_599_1_202526</v>
      </c>
      <c r="AF11145" s="3">
        <v>202526</v>
      </c>
      <c r="AG11145" s="3" t="s">
        <v>384</v>
      </c>
      <c r="AH11145" s="3">
        <v>562</v>
      </c>
      <c r="AI11145" s="3">
        <v>599</v>
      </c>
      <c r="AJ11145" s="3" t="s">
        <v>69</v>
      </c>
      <c r="AK11145" s="3">
        <v>1</v>
      </c>
      <c r="AL11145" s="3">
        <v>-19057.007799999999</v>
      </c>
    </row>
    <row r="11146" spans="31:38" x14ac:dyDescent="0.25">
      <c r="AE11146" s="3" t="str">
        <f t="shared" si="252"/>
        <v>RAG_564_599_1_202526</v>
      </c>
      <c r="AF11146" s="3">
        <v>202526</v>
      </c>
      <c r="AG11146" s="3" t="s">
        <v>384</v>
      </c>
      <c r="AH11146" s="3">
        <v>564</v>
      </c>
      <c r="AI11146" s="3">
        <v>599</v>
      </c>
      <c r="AJ11146" s="3" t="s">
        <v>69</v>
      </c>
      <c r="AK11146" s="3">
        <v>1</v>
      </c>
      <c r="AL11146" s="3">
        <v>-18350.948</v>
      </c>
    </row>
    <row r="11147" spans="31:38" x14ac:dyDescent="0.25">
      <c r="AE11147" s="3" t="str">
        <f t="shared" si="252"/>
        <v>RAG_566_599_1_202526</v>
      </c>
      <c r="AF11147" s="3">
        <v>202526</v>
      </c>
      <c r="AG11147" s="3" t="s">
        <v>384</v>
      </c>
      <c r="AH11147" s="3">
        <v>566</v>
      </c>
      <c r="AI11147" s="3">
        <v>599</v>
      </c>
      <c r="AJ11147" s="3" t="s">
        <v>69</v>
      </c>
      <c r="AK11147" s="3">
        <v>1</v>
      </c>
      <c r="AL11147" s="3">
        <v>-24466.345000000001</v>
      </c>
    </row>
    <row r="11148" spans="31:38" x14ac:dyDescent="0.25">
      <c r="AE11148" s="3" t="str">
        <f t="shared" si="252"/>
        <v>RAG_568_599_1_202526</v>
      </c>
      <c r="AF11148" s="3">
        <v>202526</v>
      </c>
      <c r="AG11148" s="3" t="s">
        <v>384</v>
      </c>
      <c r="AH11148" s="3">
        <v>568</v>
      </c>
      <c r="AI11148" s="3">
        <v>599</v>
      </c>
      <c r="AJ11148" s="3" t="s">
        <v>69</v>
      </c>
      <c r="AK11148" s="3">
        <v>1</v>
      </c>
      <c r="AL11148" s="3">
        <v>-72234.119000000006</v>
      </c>
    </row>
    <row r="11149" spans="31:38" x14ac:dyDescent="0.25">
      <c r="AE11149" s="3" t="str">
        <f t="shared" si="252"/>
        <v>RAG_586_599_1_202526</v>
      </c>
      <c r="AF11149" s="3">
        <v>202526</v>
      </c>
      <c r="AG11149" s="3" t="s">
        <v>384</v>
      </c>
      <c r="AH11149" s="3">
        <v>586</v>
      </c>
      <c r="AI11149" s="3">
        <v>599</v>
      </c>
      <c r="AJ11149" s="3" t="s">
        <v>69</v>
      </c>
      <c r="AK11149" s="3">
        <v>1</v>
      </c>
      <c r="AL11149" s="3">
        <v>0</v>
      </c>
    </row>
    <row r="11150" spans="31:38" x14ac:dyDescent="0.25">
      <c r="AE11150" s="3" t="str">
        <f t="shared" si="252"/>
        <v>RAG_574_599_1_202526</v>
      </c>
      <c r="AF11150" s="3">
        <v>202526</v>
      </c>
      <c r="AG11150" s="3" t="s">
        <v>384</v>
      </c>
      <c r="AH11150" s="3">
        <v>574</v>
      </c>
      <c r="AI11150" s="3">
        <v>599</v>
      </c>
      <c r="AJ11150" s="3" t="s">
        <v>69</v>
      </c>
      <c r="AK11150" s="3">
        <v>1</v>
      </c>
      <c r="AL11150" s="3">
        <v>0</v>
      </c>
    </row>
    <row r="11151" spans="31:38" x14ac:dyDescent="0.25">
      <c r="AE11151" s="3" t="str">
        <f t="shared" si="252"/>
        <v>RAG_582_599_1_202526</v>
      </c>
      <c r="AF11151" s="3">
        <v>202526</v>
      </c>
      <c r="AG11151" s="3" t="s">
        <v>384</v>
      </c>
      <c r="AH11151" s="3">
        <v>582</v>
      </c>
      <c r="AI11151" s="3">
        <v>599</v>
      </c>
      <c r="AJ11151" s="3" t="s">
        <v>69</v>
      </c>
      <c r="AK11151" s="3">
        <v>1</v>
      </c>
      <c r="AL11151" s="3">
        <v>0</v>
      </c>
    </row>
    <row r="11152" spans="31:38" x14ac:dyDescent="0.25">
      <c r="AE11152" s="3" t="str">
        <f t="shared" si="252"/>
        <v>RAG_544_599_1_202526</v>
      </c>
      <c r="AF11152" s="3">
        <v>202526</v>
      </c>
      <c r="AG11152" s="3" t="s">
        <v>384</v>
      </c>
      <c r="AH11152" s="3">
        <v>544</v>
      </c>
      <c r="AI11152" s="3">
        <v>599</v>
      </c>
      <c r="AJ11152" s="3" t="s">
        <v>69</v>
      </c>
      <c r="AK11152" s="3">
        <v>1</v>
      </c>
      <c r="AL11152" s="3">
        <v>0</v>
      </c>
    </row>
    <row r="11153" spans="31:38" x14ac:dyDescent="0.25">
      <c r="AE11153" s="3" t="str">
        <f t="shared" si="252"/>
        <v>RAG_576_599_1_202526</v>
      </c>
      <c r="AF11153" s="3">
        <v>202526</v>
      </c>
      <c r="AG11153" s="3" t="s">
        <v>384</v>
      </c>
      <c r="AH11153" s="3">
        <v>576</v>
      </c>
      <c r="AI11153" s="3">
        <v>599</v>
      </c>
      <c r="AJ11153" s="3" t="s">
        <v>69</v>
      </c>
      <c r="AK11153" s="3">
        <v>1</v>
      </c>
      <c r="AL11153" s="3">
        <v>0</v>
      </c>
    </row>
    <row r="11154" spans="31:38" x14ac:dyDescent="0.25">
      <c r="AE11154" s="3" t="str">
        <f t="shared" si="252"/>
        <v>RAG_572_599_1_202526</v>
      </c>
      <c r="AF11154" s="3">
        <v>202526</v>
      </c>
      <c r="AG11154" s="3" t="s">
        <v>384</v>
      </c>
      <c r="AH11154" s="3">
        <v>572</v>
      </c>
      <c r="AI11154" s="3">
        <v>599</v>
      </c>
      <c r="AJ11154" s="3" t="s">
        <v>69</v>
      </c>
      <c r="AK11154" s="3">
        <v>1</v>
      </c>
      <c r="AL11154" s="3">
        <v>0</v>
      </c>
    </row>
    <row r="11155" spans="31:38" x14ac:dyDescent="0.25">
      <c r="AE11155" s="3" t="str">
        <f t="shared" si="252"/>
        <v>RAG_522_599_1_202526</v>
      </c>
      <c r="AF11155" s="3">
        <v>202526</v>
      </c>
      <c r="AG11155" s="3" t="s">
        <v>384</v>
      </c>
      <c r="AH11155" s="3">
        <v>522</v>
      </c>
      <c r="AI11155" s="3">
        <v>599</v>
      </c>
      <c r="AJ11155" s="3" t="s">
        <v>69</v>
      </c>
      <c r="AK11155" s="3">
        <v>1</v>
      </c>
      <c r="AL11155" s="3">
        <v>0</v>
      </c>
    </row>
    <row r="11156" spans="31:38" x14ac:dyDescent="0.25">
      <c r="AE11156" s="3" t="str">
        <f t="shared" si="252"/>
        <v>RAG_542_599_1_202526</v>
      </c>
      <c r="AF11156" s="3">
        <v>202526</v>
      </c>
      <c r="AG11156" s="3" t="s">
        <v>384</v>
      </c>
      <c r="AH11156" s="3">
        <v>542</v>
      </c>
      <c r="AI11156" s="3">
        <v>599</v>
      </c>
      <c r="AJ11156" s="3" t="s">
        <v>69</v>
      </c>
      <c r="AK11156" s="3">
        <v>1</v>
      </c>
      <c r="AL11156" s="3">
        <v>0</v>
      </c>
    </row>
    <row r="11157" spans="31:38" x14ac:dyDescent="0.25">
      <c r="AE11157" s="3" t="str">
        <f t="shared" si="252"/>
        <v>RAG_584_599_1_202526</v>
      </c>
      <c r="AF11157" s="3">
        <v>202526</v>
      </c>
      <c r="AG11157" s="3" t="s">
        <v>384</v>
      </c>
      <c r="AH11157" s="3">
        <v>584</v>
      </c>
      <c r="AI11157" s="3">
        <v>599</v>
      </c>
      <c r="AJ11157" s="3" t="s">
        <v>69</v>
      </c>
      <c r="AK11157" s="3">
        <v>1</v>
      </c>
      <c r="AL11157" s="3">
        <v>0</v>
      </c>
    </row>
    <row r="11158" spans="31:38" x14ac:dyDescent="0.25">
      <c r="AE11158" s="3" t="str">
        <f t="shared" si="252"/>
        <v>RAG_514_599_1_202526</v>
      </c>
      <c r="AF11158" s="3">
        <v>202526</v>
      </c>
      <c r="AG11158" s="3" t="s">
        <v>384</v>
      </c>
      <c r="AH11158" s="3">
        <v>514</v>
      </c>
      <c r="AI11158" s="3">
        <v>599</v>
      </c>
      <c r="AJ11158" s="3" t="s">
        <v>69</v>
      </c>
      <c r="AK11158" s="3">
        <v>1</v>
      </c>
      <c r="AL11158" s="3">
        <v>0</v>
      </c>
    </row>
    <row r="11159" spans="31:38" x14ac:dyDescent="0.25">
      <c r="AE11159" s="3" t="str">
        <f t="shared" si="252"/>
        <v>RAG_516_599_1_202526</v>
      </c>
      <c r="AF11159" s="3">
        <v>202526</v>
      </c>
      <c r="AG11159" s="3" t="s">
        <v>384</v>
      </c>
      <c r="AH11159" s="3">
        <v>516</v>
      </c>
      <c r="AI11159" s="3">
        <v>599</v>
      </c>
      <c r="AJ11159" s="3" t="s">
        <v>69</v>
      </c>
      <c r="AK11159" s="3">
        <v>1</v>
      </c>
      <c r="AL11159" s="3">
        <v>0</v>
      </c>
    </row>
    <row r="11160" spans="31:38" x14ac:dyDescent="0.25">
      <c r="AE11160" s="3" t="str">
        <f t="shared" si="252"/>
        <v>RAG_520_599_1_202526</v>
      </c>
      <c r="AF11160" s="3">
        <v>202526</v>
      </c>
      <c r="AG11160" s="3" t="s">
        <v>384</v>
      </c>
      <c r="AH11160" s="3">
        <v>520</v>
      </c>
      <c r="AI11160" s="3">
        <v>599</v>
      </c>
      <c r="AJ11160" s="3" t="s">
        <v>69</v>
      </c>
      <c r="AK11160" s="3">
        <v>1</v>
      </c>
      <c r="AL11160" s="3">
        <v>0</v>
      </c>
    </row>
    <row r="11161" spans="31:38" x14ac:dyDescent="0.25">
      <c r="AE11161" s="3" t="str">
        <f t="shared" si="252"/>
        <v>RAG_512_599_1_202526</v>
      </c>
      <c r="AF11161" s="3">
        <v>202526</v>
      </c>
      <c r="AG11161" s="3" t="s">
        <v>384</v>
      </c>
      <c r="AH11161" s="3">
        <v>512</v>
      </c>
      <c r="AI11161" s="3">
        <v>599</v>
      </c>
      <c r="AJ11161" s="3" t="s">
        <v>69</v>
      </c>
      <c r="AK11161" s="3">
        <v>1</v>
      </c>
      <c r="AL11161" s="3">
        <v>0</v>
      </c>
    </row>
    <row r="11162" spans="31:38" x14ac:dyDescent="0.25">
      <c r="AE11162" s="3" t="str">
        <f t="shared" si="252"/>
        <v>RAG_524_599_1_202526</v>
      </c>
      <c r="AF11162" s="3">
        <v>202526</v>
      </c>
      <c r="AG11162" s="3" t="s">
        <v>384</v>
      </c>
      <c r="AH11162" s="3">
        <v>524</v>
      </c>
      <c r="AI11162" s="3">
        <v>599</v>
      </c>
      <c r="AJ11162" s="3" t="s">
        <v>69</v>
      </c>
      <c r="AK11162" s="3">
        <v>1</v>
      </c>
      <c r="AL11162" s="3">
        <v>0</v>
      </c>
    </row>
    <row r="11163" spans="31:38" x14ac:dyDescent="0.25">
      <c r="AE11163" s="3" t="str">
        <f t="shared" si="252"/>
        <v>RAG_526_599_1_202526</v>
      </c>
      <c r="AF11163" s="3">
        <v>202526</v>
      </c>
      <c r="AG11163" s="3" t="s">
        <v>384</v>
      </c>
      <c r="AH11163" s="3">
        <v>526</v>
      </c>
      <c r="AI11163" s="3">
        <v>599</v>
      </c>
      <c r="AJ11163" s="3" t="s">
        <v>69</v>
      </c>
      <c r="AK11163" s="3">
        <v>1</v>
      </c>
      <c r="AL11163" s="3">
        <v>0</v>
      </c>
    </row>
    <row r="11164" spans="31:38" x14ac:dyDescent="0.25">
      <c r="AE11164" s="3" t="str">
        <f t="shared" si="252"/>
        <v>RAG_528_599_1_202526</v>
      </c>
      <c r="AF11164" s="3">
        <v>202526</v>
      </c>
      <c r="AG11164" s="3" t="s">
        <v>384</v>
      </c>
      <c r="AH11164" s="3">
        <v>528</v>
      </c>
      <c r="AI11164" s="3">
        <v>599</v>
      </c>
      <c r="AJ11164" s="3" t="s">
        <v>69</v>
      </c>
      <c r="AK11164" s="3">
        <v>1</v>
      </c>
      <c r="AL11164" s="3">
        <v>0</v>
      </c>
    </row>
    <row r="11165" spans="31:38" x14ac:dyDescent="0.25">
      <c r="AE11165" s="3" t="str">
        <f t="shared" si="252"/>
        <v>RAG_530_599_1_202526</v>
      </c>
      <c r="AF11165" s="3">
        <v>202526</v>
      </c>
      <c r="AG11165" s="3" t="s">
        <v>384</v>
      </c>
      <c r="AH11165" s="3">
        <v>530</v>
      </c>
      <c r="AI11165" s="3">
        <v>599</v>
      </c>
      <c r="AJ11165" s="3" t="s">
        <v>69</v>
      </c>
      <c r="AK11165" s="3">
        <v>1</v>
      </c>
      <c r="AL11165" s="3">
        <v>0</v>
      </c>
    </row>
    <row r="11166" spans="31:38" x14ac:dyDescent="0.25">
      <c r="AE11166" s="3" t="str">
        <f t="shared" si="252"/>
        <v>RAG_532_599_1_202526</v>
      </c>
      <c r="AF11166" s="3">
        <v>202526</v>
      </c>
      <c r="AG11166" s="3" t="s">
        <v>384</v>
      </c>
      <c r="AH11166" s="3">
        <v>532</v>
      </c>
      <c r="AI11166" s="3">
        <v>599</v>
      </c>
      <c r="AJ11166" s="3" t="s">
        <v>69</v>
      </c>
      <c r="AK11166" s="3">
        <v>1</v>
      </c>
      <c r="AL11166" s="3">
        <v>0</v>
      </c>
    </row>
    <row r="11167" spans="31:38" x14ac:dyDescent="0.25">
      <c r="AE11167" s="3" t="str">
        <f t="shared" si="252"/>
        <v>RAG_534_599_1_202526</v>
      </c>
      <c r="AF11167" s="3">
        <v>202526</v>
      </c>
      <c r="AG11167" s="3" t="s">
        <v>384</v>
      </c>
      <c r="AH11167" s="3">
        <v>534</v>
      </c>
      <c r="AI11167" s="3">
        <v>599</v>
      </c>
      <c r="AJ11167" s="3" t="s">
        <v>69</v>
      </c>
      <c r="AK11167" s="3">
        <v>1</v>
      </c>
      <c r="AL11167" s="3">
        <v>0</v>
      </c>
    </row>
    <row r="11168" spans="31:38" x14ac:dyDescent="0.25">
      <c r="AE11168" s="3" t="str">
        <f t="shared" si="252"/>
        <v>RAG_536_599_1_202526</v>
      </c>
      <c r="AF11168" s="3">
        <v>202526</v>
      </c>
      <c r="AG11168" s="3" t="s">
        <v>384</v>
      </c>
      <c r="AH11168" s="3">
        <v>536</v>
      </c>
      <c r="AI11168" s="3">
        <v>599</v>
      </c>
      <c r="AJ11168" s="3" t="s">
        <v>69</v>
      </c>
      <c r="AK11168" s="3">
        <v>1</v>
      </c>
      <c r="AL11168" s="3">
        <v>0</v>
      </c>
    </row>
    <row r="11169" spans="31:38" x14ac:dyDescent="0.25">
      <c r="AE11169" s="3" t="str">
        <f t="shared" si="252"/>
        <v>RAG_538_599_1_202526</v>
      </c>
      <c r="AF11169" s="3">
        <v>202526</v>
      </c>
      <c r="AG11169" s="3" t="s">
        <v>384</v>
      </c>
      <c r="AH11169" s="3">
        <v>538</v>
      </c>
      <c r="AI11169" s="3">
        <v>599</v>
      </c>
      <c r="AJ11169" s="3" t="s">
        <v>69</v>
      </c>
      <c r="AK11169" s="3">
        <v>1</v>
      </c>
      <c r="AL11169" s="3">
        <v>0</v>
      </c>
    </row>
    <row r="11170" spans="31:38" x14ac:dyDescent="0.25">
      <c r="AE11170" s="3" t="str">
        <f t="shared" si="252"/>
        <v>RAG_540_599_1_202526</v>
      </c>
      <c r="AF11170" s="3">
        <v>202526</v>
      </c>
      <c r="AG11170" s="3" t="s">
        <v>384</v>
      </c>
      <c r="AH11170" s="3">
        <v>540</v>
      </c>
      <c r="AI11170" s="3">
        <v>599</v>
      </c>
      <c r="AJ11170" s="3" t="s">
        <v>69</v>
      </c>
      <c r="AK11170" s="3">
        <v>1</v>
      </c>
      <c r="AL11170" s="3">
        <v>0</v>
      </c>
    </row>
    <row r="11171" spans="31:38" x14ac:dyDescent="0.25">
      <c r="AE11171" s="3" t="str">
        <f t="shared" si="252"/>
        <v>RAG_518_599_1_202526</v>
      </c>
      <c r="AF11171" s="3">
        <v>202526</v>
      </c>
      <c r="AG11171" s="3" t="s">
        <v>384</v>
      </c>
      <c r="AH11171" s="3">
        <v>518</v>
      </c>
      <c r="AI11171" s="3">
        <v>599</v>
      </c>
      <c r="AJ11171" s="3" t="s">
        <v>69</v>
      </c>
      <c r="AK11171" s="3">
        <v>1</v>
      </c>
      <c r="AL11171" s="3">
        <v>0</v>
      </c>
    </row>
    <row r="11172" spans="31:38" x14ac:dyDescent="0.25">
      <c r="AE11172" s="3" t="str">
        <f t="shared" si="252"/>
        <v>RAG_576_601_1_202526</v>
      </c>
      <c r="AF11172" s="3">
        <v>202526</v>
      </c>
      <c r="AG11172" s="3" t="s">
        <v>384</v>
      </c>
      <c r="AH11172" s="3">
        <v>576</v>
      </c>
      <c r="AI11172" s="3">
        <v>601</v>
      </c>
      <c r="AJ11172" s="3" t="s">
        <v>222</v>
      </c>
      <c r="AK11172" s="3">
        <v>1</v>
      </c>
      <c r="AL11172" s="3">
        <v>0</v>
      </c>
    </row>
    <row r="11173" spans="31:38" x14ac:dyDescent="0.25">
      <c r="AE11173" s="3" t="str">
        <f t="shared" si="252"/>
        <v>RAG_534_601_1_202526</v>
      </c>
      <c r="AF11173" s="3">
        <v>202526</v>
      </c>
      <c r="AG11173" s="3" t="s">
        <v>384</v>
      </c>
      <c r="AH11173" s="3">
        <v>534</v>
      </c>
      <c r="AI11173" s="3">
        <v>601</v>
      </c>
      <c r="AJ11173" s="3" t="s">
        <v>222</v>
      </c>
      <c r="AK11173" s="3">
        <v>1</v>
      </c>
      <c r="AL11173" s="3">
        <v>0</v>
      </c>
    </row>
    <row r="11174" spans="31:38" x14ac:dyDescent="0.25">
      <c r="AE11174" s="3" t="str">
        <f t="shared" si="252"/>
        <v>RAG_586_601_1_202526</v>
      </c>
      <c r="AF11174" s="3">
        <v>202526</v>
      </c>
      <c r="AG11174" s="3" t="s">
        <v>384</v>
      </c>
      <c r="AH11174" s="3">
        <v>586</v>
      </c>
      <c r="AI11174" s="3">
        <v>601</v>
      </c>
      <c r="AJ11174" s="3" t="s">
        <v>222</v>
      </c>
      <c r="AK11174" s="3">
        <v>1</v>
      </c>
      <c r="AL11174" s="3">
        <v>-4325.8059999999996</v>
      </c>
    </row>
    <row r="11175" spans="31:38" x14ac:dyDescent="0.25">
      <c r="AE11175" s="3" t="str">
        <f t="shared" si="252"/>
        <v>RAG_582_601_1_202526</v>
      </c>
      <c r="AF11175" s="3">
        <v>202526</v>
      </c>
      <c r="AG11175" s="3" t="s">
        <v>384</v>
      </c>
      <c r="AH11175" s="3">
        <v>582</v>
      </c>
      <c r="AI11175" s="3">
        <v>601</v>
      </c>
      <c r="AJ11175" s="3" t="s">
        <v>222</v>
      </c>
      <c r="AK11175" s="3">
        <v>1</v>
      </c>
      <c r="AL11175" s="3">
        <v>-3264.8679999999999</v>
      </c>
    </row>
    <row r="11176" spans="31:38" x14ac:dyDescent="0.25">
      <c r="AE11176" s="3" t="str">
        <f t="shared" si="252"/>
        <v>RAG_574_601_1_202526</v>
      </c>
      <c r="AF11176" s="3">
        <v>202526</v>
      </c>
      <c r="AG11176" s="3" t="s">
        <v>384</v>
      </c>
      <c r="AH11176" s="3">
        <v>574</v>
      </c>
      <c r="AI11176" s="3">
        <v>601</v>
      </c>
      <c r="AJ11176" s="3" t="s">
        <v>222</v>
      </c>
      <c r="AK11176" s="3">
        <v>1</v>
      </c>
      <c r="AL11176" s="3">
        <v>0</v>
      </c>
    </row>
    <row r="11177" spans="31:38" x14ac:dyDescent="0.25">
      <c r="AE11177" s="3" t="str">
        <f t="shared" si="252"/>
        <v>RAG_572_601_1_202526</v>
      </c>
      <c r="AF11177" s="3">
        <v>202526</v>
      </c>
      <c r="AG11177" s="3" t="s">
        <v>384</v>
      </c>
      <c r="AH11177" s="3">
        <v>572</v>
      </c>
      <c r="AI11177" s="3">
        <v>601</v>
      </c>
      <c r="AJ11177" s="3" t="s">
        <v>222</v>
      </c>
      <c r="AK11177" s="3">
        <v>1</v>
      </c>
      <c r="AL11177" s="3">
        <v>0</v>
      </c>
    </row>
    <row r="11178" spans="31:38" x14ac:dyDescent="0.25">
      <c r="AE11178" s="3" t="str">
        <f t="shared" si="252"/>
        <v>RAG_568_601_1_202526</v>
      </c>
      <c r="AF11178" s="3">
        <v>202526</v>
      </c>
      <c r="AG11178" s="3" t="s">
        <v>384</v>
      </c>
      <c r="AH11178" s="3">
        <v>568</v>
      </c>
      <c r="AI11178" s="3">
        <v>601</v>
      </c>
      <c r="AJ11178" s="3" t="s">
        <v>222</v>
      </c>
      <c r="AK11178" s="3">
        <v>1</v>
      </c>
      <c r="AL11178" s="3">
        <v>0</v>
      </c>
    </row>
    <row r="11179" spans="31:38" x14ac:dyDescent="0.25">
      <c r="AE11179" s="3" t="str">
        <f t="shared" si="252"/>
        <v>RAG_566_601_1_202526</v>
      </c>
      <c r="AF11179" s="3">
        <v>202526</v>
      </c>
      <c r="AG11179" s="3" t="s">
        <v>384</v>
      </c>
      <c r="AH11179" s="3">
        <v>566</v>
      </c>
      <c r="AI11179" s="3">
        <v>601</v>
      </c>
      <c r="AJ11179" s="3" t="s">
        <v>222</v>
      </c>
      <c r="AK11179" s="3">
        <v>1</v>
      </c>
      <c r="AL11179" s="3">
        <v>0</v>
      </c>
    </row>
    <row r="11180" spans="31:38" x14ac:dyDescent="0.25">
      <c r="AE11180" s="3" t="str">
        <f t="shared" si="252"/>
        <v>RAG_564_601_1_202526</v>
      </c>
      <c r="AF11180" s="3">
        <v>202526</v>
      </c>
      <c r="AG11180" s="3" t="s">
        <v>384</v>
      </c>
      <c r="AH11180" s="3">
        <v>564</v>
      </c>
      <c r="AI11180" s="3">
        <v>601</v>
      </c>
      <c r="AJ11180" s="3" t="s">
        <v>222</v>
      </c>
      <c r="AK11180" s="3">
        <v>1</v>
      </c>
      <c r="AL11180" s="3">
        <v>0</v>
      </c>
    </row>
    <row r="11181" spans="31:38" x14ac:dyDescent="0.25">
      <c r="AE11181" s="3" t="str">
        <f t="shared" si="252"/>
        <v>RAG_562_601_1_202526</v>
      </c>
      <c r="AF11181" s="3">
        <v>202526</v>
      </c>
      <c r="AG11181" s="3" t="s">
        <v>384</v>
      </c>
      <c r="AH11181" s="3">
        <v>562</v>
      </c>
      <c r="AI11181" s="3">
        <v>601</v>
      </c>
      <c r="AJ11181" s="3" t="s">
        <v>222</v>
      </c>
      <c r="AK11181" s="3">
        <v>1</v>
      </c>
      <c r="AL11181" s="3">
        <v>0</v>
      </c>
    </row>
    <row r="11182" spans="31:38" x14ac:dyDescent="0.25">
      <c r="AE11182" s="3" t="str">
        <f t="shared" si="252"/>
        <v>RAG_540_601_1_202526</v>
      </c>
      <c r="AF11182" s="3">
        <v>202526</v>
      </c>
      <c r="AG11182" s="3" t="s">
        <v>384</v>
      </c>
      <c r="AH11182" s="3">
        <v>540</v>
      </c>
      <c r="AI11182" s="3">
        <v>601</v>
      </c>
      <c r="AJ11182" s="3" t="s">
        <v>222</v>
      </c>
      <c r="AK11182" s="3">
        <v>1</v>
      </c>
      <c r="AL11182" s="3">
        <v>0</v>
      </c>
    </row>
    <row r="11183" spans="31:38" x14ac:dyDescent="0.25">
      <c r="AE11183" s="3" t="str">
        <f t="shared" si="252"/>
        <v>RAG_584_601_1_202526</v>
      </c>
      <c r="AF11183" s="3">
        <v>202526</v>
      </c>
      <c r="AG11183" s="3" t="s">
        <v>384</v>
      </c>
      <c r="AH11183" s="3">
        <v>584</v>
      </c>
      <c r="AI11183" s="3">
        <v>601</v>
      </c>
      <c r="AJ11183" s="3" t="s">
        <v>222</v>
      </c>
      <c r="AK11183" s="3">
        <v>1</v>
      </c>
      <c r="AL11183" s="3">
        <v>-3412</v>
      </c>
    </row>
    <row r="11184" spans="31:38" x14ac:dyDescent="0.25">
      <c r="AE11184" s="3" t="str">
        <f t="shared" si="252"/>
        <v>RAG_552_601_1_202526</v>
      </c>
      <c r="AF11184" s="3">
        <v>202526</v>
      </c>
      <c r="AG11184" s="3" t="s">
        <v>384</v>
      </c>
      <c r="AH11184" s="3">
        <v>552</v>
      </c>
      <c r="AI11184" s="3">
        <v>601</v>
      </c>
      <c r="AJ11184" s="3" t="s">
        <v>222</v>
      </c>
      <c r="AK11184" s="3">
        <v>1</v>
      </c>
      <c r="AL11184" s="3">
        <v>0</v>
      </c>
    </row>
    <row r="11185" spans="31:38" x14ac:dyDescent="0.25">
      <c r="AE11185" s="3" t="str">
        <f t="shared" si="252"/>
        <v>RAG_536_601_1_202526</v>
      </c>
      <c r="AF11185" s="3">
        <v>202526</v>
      </c>
      <c r="AG11185" s="3" t="s">
        <v>384</v>
      </c>
      <c r="AH11185" s="3">
        <v>536</v>
      </c>
      <c r="AI11185" s="3">
        <v>601</v>
      </c>
      <c r="AJ11185" s="3" t="s">
        <v>222</v>
      </c>
      <c r="AK11185" s="3">
        <v>1</v>
      </c>
      <c r="AL11185" s="3">
        <v>0</v>
      </c>
    </row>
    <row r="11186" spans="31:38" x14ac:dyDescent="0.25">
      <c r="AE11186" s="3" t="str">
        <f t="shared" si="252"/>
        <v>RAG_538_601_1_202526</v>
      </c>
      <c r="AF11186" s="3">
        <v>202526</v>
      </c>
      <c r="AG11186" s="3" t="s">
        <v>384</v>
      </c>
      <c r="AH11186" s="3">
        <v>538</v>
      </c>
      <c r="AI11186" s="3">
        <v>601</v>
      </c>
      <c r="AJ11186" s="3" t="s">
        <v>222</v>
      </c>
      <c r="AK11186" s="3">
        <v>1</v>
      </c>
      <c r="AL11186" s="3">
        <v>0</v>
      </c>
    </row>
    <row r="11187" spans="31:38" x14ac:dyDescent="0.25">
      <c r="AE11187" s="3" t="str">
        <f t="shared" si="252"/>
        <v>RAG_542_601_1_202526</v>
      </c>
      <c r="AF11187" s="3">
        <v>202526</v>
      </c>
      <c r="AG11187" s="3" t="s">
        <v>384</v>
      </c>
      <c r="AH11187" s="3">
        <v>542</v>
      </c>
      <c r="AI11187" s="3">
        <v>601</v>
      </c>
      <c r="AJ11187" s="3" t="s">
        <v>222</v>
      </c>
      <c r="AK11187" s="3">
        <v>1</v>
      </c>
      <c r="AL11187" s="3">
        <v>0</v>
      </c>
    </row>
    <row r="11188" spans="31:38" x14ac:dyDescent="0.25">
      <c r="AE11188" s="3" t="str">
        <f t="shared" si="252"/>
        <v>RAG_544_601_1_202526</v>
      </c>
      <c r="AF11188" s="3">
        <v>202526</v>
      </c>
      <c r="AG11188" s="3" t="s">
        <v>384</v>
      </c>
      <c r="AH11188" s="3">
        <v>544</v>
      </c>
      <c r="AI11188" s="3">
        <v>601</v>
      </c>
      <c r="AJ11188" s="3" t="s">
        <v>222</v>
      </c>
      <c r="AK11188" s="3">
        <v>1</v>
      </c>
      <c r="AL11188" s="3">
        <v>0</v>
      </c>
    </row>
    <row r="11189" spans="31:38" x14ac:dyDescent="0.25">
      <c r="AE11189" s="3" t="str">
        <f t="shared" si="252"/>
        <v>RAG_545_601_1_202526</v>
      </c>
      <c r="AF11189" s="3">
        <v>202526</v>
      </c>
      <c r="AG11189" s="3" t="s">
        <v>384</v>
      </c>
      <c r="AH11189" s="3">
        <v>545</v>
      </c>
      <c r="AI11189" s="3">
        <v>601</v>
      </c>
      <c r="AJ11189" s="3" t="s">
        <v>222</v>
      </c>
      <c r="AK11189" s="3">
        <v>1</v>
      </c>
      <c r="AL11189" s="3">
        <v>0</v>
      </c>
    </row>
    <row r="11190" spans="31:38" x14ac:dyDescent="0.25">
      <c r="AE11190" s="3" t="str">
        <f t="shared" si="252"/>
        <v>RAG_546_601_1_202526</v>
      </c>
      <c r="AF11190" s="3">
        <v>202526</v>
      </c>
      <c r="AG11190" s="3" t="s">
        <v>384</v>
      </c>
      <c r="AH11190" s="3">
        <v>546</v>
      </c>
      <c r="AI11190" s="3">
        <v>601</v>
      </c>
      <c r="AJ11190" s="3" t="s">
        <v>222</v>
      </c>
      <c r="AK11190" s="3">
        <v>1</v>
      </c>
      <c r="AL11190" s="3">
        <v>0</v>
      </c>
    </row>
    <row r="11191" spans="31:38" x14ac:dyDescent="0.25">
      <c r="AE11191" s="3" t="str">
        <f t="shared" si="252"/>
        <v>RAG_548_601_1_202526</v>
      </c>
      <c r="AF11191" s="3">
        <v>202526</v>
      </c>
      <c r="AG11191" s="3" t="s">
        <v>384</v>
      </c>
      <c r="AH11191" s="3">
        <v>548</v>
      </c>
      <c r="AI11191" s="3">
        <v>601</v>
      </c>
      <c r="AJ11191" s="3" t="s">
        <v>222</v>
      </c>
      <c r="AK11191" s="3">
        <v>1</v>
      </c>
      <c r="AL11191" s="3">
        <v>0</v>
      </c>
    </row>
    <row r="11192" spans="31:38" x14ac:dyDescent="0.25">
      <c r="AE11192" s="3" t="str">
        <f t="shared" si="252"/>
        <v>RAG_550_601_1_202526</v>
      </c>
      <c r="AF11192" s="3">
        <v>202526</v>
      </c>
      <c r="AG11192" s="3" t="s">
        <v>384</v>
      </c>
      <c r="AH11192" s="3">
        <v>550</v>
      </c>
      <c r="AI11192" s="3">
        <v>601</v>
      </c>
      <c r="AJ11192" s="3" t="s">
        <v>222</v>
      </c>
      <c r="AK11192" s="3">
        <v>1</v>
      </c>
      <c r="AL11192" s="3">
        <v>0</v>
      </c>
    </row>
    <row r="11193" spans="31:38" x14ac:dyDescent="0.25">
      <c r="AE11193" s="3" t="str">
        <f t="shared" si="252"/>
        <v>RAG_564_601_1_202425</v>
      </c>
      <c r="AF11193" s="3">
        <v>202425</v>
      </c>
      <c r="AG11193" s="3" t="s">
        <v>384</v>
      </c>
      <c r="AH11193" s="3">
        <v>564</v>
      </c>
      <c r="AI11193" s="3">
        <v>601</v>
      </c>
      <c r="AJ11193" s="3" t="s">
        <v>222</v>
      </c>
      <c r="AK11193" s="3">
        <v>1</v>
      </c>
      <c r="AL11193" s="3">
        <v>0</v>
      </c>
    </row>
    <row r="11194" spans="31:38" x14ac:dyDescent="0.25">
      <c r="AE11194" s="3" t="str">
        <f t="shared" si="252"/>
        <v>RAG_544_601_1_202425</v>
      </c>
      <c r="AF11194" s="3">
        <v>202425</v>
      </c>
      <c r="AG11194" s="3" t="s">
        <v>384</v>
      </c>
      <c r="AH11194" s="3">
        <v>544</v>
      </c>
      <c r="AI11194" s="3">
        <v>601</v>
      </c>
      <c r="AJ11194" s="3" t="s">
        <v>222</v>
      </c>
      <c r="AK11194" s="3">
        <v>1</v>
      </c>
      <c r="AL11194" s="3">
        <v>0</v>
      </c>
    </row>
    <row r="11195" spans="31:38" x14ac:dyDescent="0.25">
      <c r="AE11195" s="3" t="str">
        <f t="shared" si="252"/>
        <v>RAG_546_601_1_202425</v>
      </c>
      <c r="AF11195" s="3">
        <v>202425</v>
      </c>
      <c r="AG11195" s="3" t="s">
        <v>384</v>
      </c>
      <c r="AH11195" s="3">
        <v>546</v>
      </c>
      <c r="AI11195" s="3">
        <v>601</v>
      </c>
      <c r="AJ11195" s="3" t="s">
        <v>222</v>
      </c>
      <c r="AK11195" s="3">
        <v>1</v>
      </c>
      <c r="AL11195" s="3">
        <v>0</v>
      </c>
    </row>
    <row r="11196" spans="31:38" x14ac:dyDescent="0.25">
      <c r="AE11196" s="3" t="str">
        <f t="shared" si="252"/>
        <v>RAG_548_601_1_202425</v>
      </c>
      <c r="AF11196" s="3">
        <v>202425</v>
      </c>
      <c r="AG11196" s="3" t="s">
        <v>384</v>
      </c>
      <c r="AH11196" s="3">
        <v>548</v>
      </c>
      <c r="AI11196" s="3">
        <v>601</v>
      </c>
      <c r="AJ11196" s="3" t="s">
        <v>222</v>
      </c>
      <c r="AK11196" s="3">
        <v>1</v>
      </c>
      <c r="AL11196" s="3">
        <v>0</v>
      </c>
    </row>
    <row r="11197" spans="31:38" x14ac:dyDescent="0.25">
      <c r="AE11197" s="3" t="str">
        <f t="shared" si="252"/>
        <v>RAG_550_601_1_202425</v>
      </c>
      <c r="AF11197" s="3">
        <v>202425</v>
      </c>
      <c r="AG11197" s="3" t="s">
        <v>384</v>
      </c>
      <c r="AH11197" s="3">
        <v>550</v>
      </c>
      <c r="AI11197" s="3">
        <v>601</v>
      </c>
      <c r="AJ11197" s="3" t="s">
        <v>222</v>
      </c>
      <c r="AK11197" s="3">
        <v>1</v>
      </c>
      <c r="AL11197" s="3">
        <v>0</v>
      </c>
    </row>
    <row r="11198" spans="31:38" x14ac:dyDescent="0.25">
      <c r="AE11198" s="3" t="str">
        <f t="shared" si="252"/>
        <v>RAG_552_601_1_202425</v>
      </c>
      <c r="AF11198" s="3">
        <v>202425</v>
      </c>
      <c r="AG11198" s="3" t="s">
        <v>384</v>
      </c>
      <c r="AH11198" s="3">
        <v>552</v>
      </c>
      <c r="AI11198" s="3">
        <v>601</v>
      </c>
      <c r="AJ11198" s="3" t="s">
        <v>222</v>
      </c>
      <c r="AK11198" s="3">
        <v>1</v>
      </c>
      <c r="AL11198" s="3">
        <v>0</v>
      </c>
    </row>
    <row r="11199" spans="31:38" x14ac:dyDescent="0.25">
      <c r="AE11199" s="3" t="str">
        <f t="shared" si="252"/>
        <v>RAG_562_601_1_202425</v>
      </c>
      <c r="AF11199" s="3">
        <v>202425</v>
      </c>
      <c r="AG11199" s="3" t="s">
        <v>384</v>
      </c>
      <c r="AH11199" s="3">
        <v>562</v>
      </c>
      <c r="AI11199" s="3">
        <v>601</v>
      </c>
      <c r="AJ11199" s="3" t="s">
        <v>222</v>
      </c>
      <c r="AK11199" s="3">
        <v>1</v>
      </c>
      <c r="AL11199" s="3">
        <v>0</v>
      </c>
    </row>
    <row r="11200" spans="31:38" x14ac:dyDescent="0.25">
      <c r="AE11200" s="3" t="str">
        <f t="shared" si="252"/>
        <v>RAG_566_601_1_202425</v>
      </c>
      <c r="AF11200" s="3">
        <v>202425</v>
      </c>
      <c r="AG11200" s="3" t="s">
        <v>384</v>
      </c>
      <c r="AH11200" s="3">
        <v>566</v>
      </c>
      <c r="AI11200" s="3">
        <v>601</v>
      </c>
      <c r="AJ11200" s="3" t="s">
        <v>222</v>
      </c>
      <c r="AK11200" s="3">
        <v>1</v>
      </c>
      <c r="AL11200" s="3">
        <v>0</v>
      </c>
    </row>
    <row r="11201" spans="31:38" x14ac:dyDescent="0.25">
      <c r="AE11201" s="3" t="str">
        <f t="shared" si="252"/>
        <v>RAG_568_601_1_202425</v>
      </c>
      <c r="AF11201" s="3">
        <v>202425</v>
      </c>
      <c r="AG11201" s="3" t="s">
        <v>384</v>
      </c>
      <c r="AH11201" s="3">
        <v>568</v>
      </c>
      <c r="AI11201" s="3">
        <v>601</v>
      </c>
      <c r="AJ11201" s="3" t="s">
        <v>222</v>
      </c>
      <c r="AK11201" s="3">
        <v>1</v>
      </c>
      <c r="AL11201" s="3">
        <v>0</v>
      </c>
    </row>
    <row r="11202" spans="31:38" x14ac:dyDescent="0.25">
      <c r="AE11202" s="3" t="str">
        <f t="shared" si="252"/>
        <v>RAG_572_601_1_202425</v>
      </c>
      <c r="AF11202" s="3">
        <v>202425</v>
      </c>
      <c r="AG11202" s="3" t="s">
        <v>384</v>
      </c>
      <c r="AH11202" s="3">
        <v>572</v>
      </c>
      <c r="AI11202" s="3">
        <v>601</v>
      </c>
      <c r="AJ11202" s="3" t="s">
        <v>222</v>
      </c>
      <c r="AK11202" s="3">
        <v>1</v>
      </c>
      <c r="AL11202" s="3">
        <v>0</v>
      </c>
    </row>
    <row r="11203" spans="31:38" x14ac:dyDescent="0.25">
      <c r="AE11203" s="3" t="str">
        <f t="shared" si="252"/>
        <v>RAG_574_601_1_202425</v>
      </c>
      <c r="AF11203" s="3">
        <v>202425</v>
      </c>
      <c r="AG11203" s="3" t="s">
        <v>384</v>
      </c>
      <c r="AH11203" s="3">
        <v>574</v>
      </c>
      <c r="AI11203" s="3">
        <v>601</v>
      </c>
      <c r="AJ11203" s="3" t="s">
        <v>222</v>
      </c>
      <c r="AK11203" s="3">
        <v>1</v>
      </c>
      <c r="AL11203" s="3">
        <v>0</v>
      </c>
    </row>
    <row r="11204" spans="31:38" x14ac:dyDescent="0.25">
      <c r="AE11204" s="3" t="str">
        <f t="shared" ref="AE11204:AE11267" si="253">AG11204&amp;"_"&amp;AH11204&amp;"_"&amp;AI11204&amp;"_"&amp;AK11204&amp;"_"&amp;AF11204</f>
        <v>RAG_576_601_1_202425</v>
      </c>
      <c r="AF11204" s="3">
        <v>202425</v>
      </c>
      <c r="AG11204" s="3" t="s">
        <v>384</v>
      </c>
      <c r="AH11204" s="3">
        <v>576</v>
      </c>
      <c r="AI11204" s="3">
        <v>601</v>
      </c>
      <c r="AJ11204" s="3" t="s">
        <v>222</v>
      </c>
      <c r="AK11204" s="3">
        <v>1</v>
      </c>
      <c r="AL11204" s="3">
        <v>0</v>
      </c>
    </row>
    <row r="11205" spans="31:38" x14ac:dyDescent="0.25">
      <c r="AE11205" s="3" t="str">
        <f t="shared" si="253"/>
        <v>RAG_584_601_1_202425</v>
      </c>
      <c r="AF11205" s="3">
        <v>202425</v>
      </c>
      <c r="AG11205" s="3" t="s">
        <v>384</v>
      </c>
      <c r="AH11205" s="3">
        <v>584</v>
      </c>
      <c r="AI11205" s="3">
        <v>601</v>
      </c>
      <c r="AJ11205" s="3" t="s">
        <v>222</v>
      </c>
      <c r="AK11205" s="3">
        <v>1</v>
      </c>
      <c r="AL11205" s="3">
        <v>-3250</v>
      </c>
    </row>
    <row r="11206" spans="31:38" x14ac:dyDescent="0.25">
      <c r="AE11206" s="3" t="str">
        <f t="shared" si="253"/>
        <v>RAG_542_601_1_202425</v>
      </c>
      <c r="AF11206" s="3">
        <v>202425</v>
      </c>
      <c r="AG11206" s="3" t="s">
        <v>384</v>
      </c>
      <c r="AH11206" s="3">
        <v>542</v>
      </c>
      <c r="AI11206" s="3">
        <v>601</v>
      </c>
      <c r="AJ11206" s="3" t="s">
        <v>222</v>
      </c>
      <c r="AK11206" s="3">
        <v>1</v>
      </c>
      <c r="AL11206" s="3">
        <v>0</v>
      </c>
    </row>
    <row r="11207" spans="31:38" x14ac:dyDescent="0.25">
      <c r="AE11207" s="3" t="str">
        <f t="shared" si="253"/>
        <v>RAG_586_601_1_202425</v>
      </c>
      <c r="AF11207" s="3">
        <v>202425</v>
      </c>
      <c r="AG11207" s="3" t="s">
        <v>384</v>
      </c>
      <c r="AH11207" s="3">
        <v>586</v>
      </c>
      <c r="AI11207" s="3">
        <v>601</v>
      </c>
      <c r="AJ11207" s="3" t="s">
        <v>222</v>
      </c>
      <c r="AK11207" s="3">
        <v>1</v>
      </c>
      <c r="AL11207" s="3">
        <v>-4119.7889999999998</v>
      </c>
    </row>
    <row r="11208" spans="31:38" x14ac:dyDescent="0.25">
      <c r="AE11208" s="3" t="str">
        <f t="shared" si="253"/>
        <v>RAG_582_601_1_202425</v>
      </c>
      <c r="AF11208" s="3">
        <v>202425</v>
      </c>
      <c r="AG11208" s="3" t="s">
        <v>384</v>
      </c>
      <c r="AH11208" s="3">
        <v>582</v>
      </c>
      <c r="AI11208" s="3">
        <v>601</v>
      </c>
      <c r="AJ11208" s="3" t="s">
        <v>222</v>
      </c>
      <c r="AK11208" s="3">
        <v>1</v>
      </c>
      <c r="AL11208" s="3">
        <v>-3109</v>
      </c>
    </row>
    <row r="11209" spans="31:38" x14ac:dyDescent="0.25">
      <c r="AE11209" s="3" t="str">
        <f t="shared" si="253"/>
        <v>RAG_518_601_1_202425</v>
      </c>
      <c r="AF11209" s="3">
        <v>202425</v>
      </c>
      <c r="AG11209" s="3" t="s">
        <v>384</v>
      </c>
      <c r="AH11209" s="3">
        <v>518</v>
      </c>
      <c r="AI11209" s="3">
        <v>601</v>
      </c>
      <c r="AJ11209" s="3" t="s">
        <v>222</v>
      </c>
      <c r="AK11209" s="3">
        <v>1</v>
      </c>
      <c r="AL11209" s="3">
        <v>0</v>
      </c>
    </row>
    <row r="11210" spans="31:38" x14ac:dyDescent="0.25">
      <c r="AE11210" s="3" t="str">
        <f t="shared" si="253"/>
        <v>RAG_545_601_1_202425</v>
      </c>
      <c r="AF11210" s="3">
        <v>202425</v>
      </c>
      <c r="AG11210" s="3" t="s">
        <v>384</v>
      </c>
      <c r="AH11210" s="3">
        <v>545</v>
      </c>
      <c r="AI11210" s="3">
        <v>601</v>
      </c>
      <c r="AJ11210" s="3" t="s">
        <v>222</v>
      </c>
      <c r="AK11210" s="3">
        <v>1</v>
      </c>
      <c r="AL11210" s="3">
        <v>0</v>
      </c>
    </row>
    <row r="11211" spans="31:38" x14ac:dyDescent="0.25">
      <c r="AE11211" s="3" t="str">
        <f t="shared" si="253"/>
        <v>RAG_540_601_1_202425</v>
      </c>
      <c r="AF11211" s="3">
        <v>202425</v>
      </c>
      <c r="AG11211" s="3" t="s">
        <v>384</v>
      </c>
      <c r="AH11211" s="3">
        <v>540</v>
      </c>
      <c r="AI11211" s="3">
        <v>601</v>
      </c>
      <c r="AJ11211" s="3" t="s">
        <v>222</v>
      </c>
      <c r="AK11211" s="3">
        <v>1</v>
      </c>
      <c r="AL11211" s="3">
        <v>0</v>
      </c>
    </row>
    <row r="11212" spans="31:38" x14ac:dyDescent="0.25">
      <c r="AE11212" s="3" t="str">
        <f t="shared" si="253"/>
        <v>RAG_512_601_1_202425</v>
      </c>
      <c r="AF11212" s="3">
        <v>202425</v>
      </c>
      <c r="AG11212" s="3" t="s">
        <v>384</v>
      </c>
      <c r="AH11212" s="3">
        <v>512</v>
      </c>
      <c r="AI11212" s="3">
        <v>601</v>
      </c>
      <c r="AJ11212" s="3" t="s">
        <v>222</v>
      </c>
      <c r="AK11212" s="3">
        <v>1</v>
      </c>
      <c r="AL11212" s="3">
        <v>0</v>
      </c>
    </row>
    <row r="11213" spans="31:38" x14ac:dyDescent="0.25">
      <c r="AE11213" s="3" t="str">
        <f t="shared" si="253"/>
        <v>RAG_516_601_1_202425</v>
      </c>
      <c r="AF11213" s="3">
        <v>202425</v>
      </c>
      <c r="AG11213" s="3" t="s">
        <v>384</v>
      </c>
      <c r="AH11213" s="3">
        <v>516</v>
      </c>
      <c r="AI11213" s="3">
        <v>601</v>
      </c>
      <c r="AJ11213" s="3" t="s">
        <v>222</v>
      </c>
      <c r="AK11213" s="3">
        <v>1</v>
      </c>
      <c r="AL11213" s="3">
        <v>0</v>
      </c>
    </row>
    <row r="11214" spans="31:38" x14ac:dyDescent="0.25">
      <c r="AE11214" s="3" t="str">
        <f t="shared" si="253"/>
        <v>RAG_520_601_1_202425</v>
      </c>
      <c r="AF11214" s="3">
        <v>202425</v>
      </c>
      <c r="AG11214" s="3" t="s">
        <v>384</v>
      </c>
      <c r="AH11214" s="3">
        <v>520</v>
      </c>
      <c r="AI11214" s="3">
        <v>601</v>
      </c>
      <c r="AJ11214" s="3" t="s">
        <v>222</v>
      </c>
      <c r="AK11214" s="3">
        <v>1</v>
      </c>
      <c r="AL11214" s="3">
        <v>0</v>
      </c>
    </row>
    <row r="11215" spans="31:38" x14ac:dyDescent="0.25">
      <c r="AE11215" s="3" t="str">
        <f t="shared" si="253"/>
        <v>RAG_522_601_1_202425</v>
      </c>
      <c r="AF11215" s="3">
        <v>202425</v>
      </c>
      <c r="AG11215" s="3" t="s">
        <v>384</v>
      </c>
      <c r="AH11215" s="3">
        <v>522</v>
      </c>
      <c r="AI11215" s="3">
        <v>601</v>
      </c>
      <c r="AJ11215" s="3" t="s">
        <v>222</v>
      </c>
      <c r="AK11215" s="3">
        <v>1</v>
      </c>
      <c r="AL11215" s="3">
        <v>0</v>
      </c>
    </row>
    <row r="11216" spans="31:38" x14ac:dyDescent="0.25">
      <c r="AE11216" s="3" t="str">
        <f t="shared" si="253"/>
        <v>RAG_524_601_1_202425</v>
      </c>
      <c r="AF11216" s="3">
        <v>202425</v>
      </c>
      <c r="AG11216" s="3" t="s">
        <v>384</v>
      </c>
      <c r="AH11216" s="3">
        <v>524</v>
      </c>
      <c r="AI11216" s="3">
        <v>601</v>
      </c>
      <c r="AJ11216" s="3" t="s">
        <v>222</v>
      </c>
      <c r="AK11216" s="3">
        <v>1</v>
      </c>
      <c r="AL11216" s="3">
        <v>0</v>
      </c>
    </row>
    <row r="11217" spans="31:38" x14ac:dyDescent="0.25">
      <c r="AE11217" s="3" t="str">
        <f t="shared" si="253"/>
        <v>RAG_536_601_1_202425</v>
      </c>
      <c r="AF11217" s="3">
        <v>202425</v>
      </c>
      <c r="AG11217" s="3" t="s">
        <v>384</v>
      </c>
      <c r="AH11217" s="3">
        <v>536</v>
      </c>
      <c r="AI11217" s="3">
        <v>601</v>
      </c>
      <c r="AJ11217" s="3" t="s">
        <v>222</v>
      </c>
      <c r="AK11217" s="3">
        <v>1</v>
      </c>
      <c r="AL11217" s="3">
        <v>0</v>
      </c>
    </row>
    <row r="11218" spans="31:38" x14ac:dyDescent="0.25">
      <c r="AE11218" s="3" t="str">
        <f t="shared" si="253"/>
        <v>RAG_514_601_1_202425</v>
      </c>
      <c r="AF11218" s="3">
        <v>202425</v>
      </c>
      <c r="AG11218" s="3" t="s">
        <v>384</v>
      </c>
      <c r="AH11218" s="3">
        <v>514</v>
      </c>
      <c r="AI11218" s="3">
        <v>601</v>
      </c>
      <c r="AJ11218" s="3" t="s">
        <v>222</v>
      </c>
      <c r="AK11218" s="3">
        <v>1</v>
      </c>
      <c r="AL11218" s="3">
        <v>0</v>
      </c>
    </row>
    <row r="11219" spans="31:38" x14ac:dyDescent="0.25">
      <c r="AE11219" s="3" t="str">
        <f t="shared" si="253"/>
        <v>RAG_538_601_1_202425</v>
      </c>
      <c r="AF11219" s="3">
        <v>202425</v>
      </c>
      <c r="AG11219" s="3" t="s">
        <v>384</v>
      </c>
      <c r="AH11219" s="3">
        <v>538</v>
      </c>
      <c r="AI11219" s="3">
        <v>601</v>
      </c>
      <c r="AJ11219" s="3" t="s">
        <v>222</v>
      </c>
      <c r="AK11219" s="3">
        <v>1</v>
      </c>
      <c r="AL11219" s="3">
        <v>0</v>
      </c>
    </row>
    <row r="11220" spans="31:38" x14ac:dyDescent="0.25">
      <c r="AE11220" s="3" t="str">
        <f t="shared" si="253"/>
        <v>RAG_526_601_1_202425</v>
      </c>
      <c r="AF11220" s="3">
        <v>202425</v>
      </c>
      <c r="AG11220" s="3" t="s">
        <v>384</v>
      </c>
      <c r="AH11220" s="3">
        <v>526</v>
      </c>
      <c r="AI11220" s="3">
        <v>601</v>
      </c>
      <c r="AJ11220" s="3" t="s">
        <v>222</v>
      </c>
      <c r="AK11220" s="3">
        <v>1</v>
      </c>
      <c r="AL11220" s="3">
        <v>0</v>
      </c>
    </row>
    <row r="11221" spans="31:38" x14ac:dyDescent="0.25">
      <c r="AE11221" s="3" t="str">
        <f t="shared" si="253"/>
        <v>RAG_534_601_1_202425</v>
      </c>
      <c r="AF11221" s="3">
        <v>202425</v>
      </c>
      <c r="AG11221" s="3" t="s">
        <v>384</v>
      </c>
      <c r="AH11221" s="3">
        <v>534</v>
      </c>
      <c r="AI11221" s="3">
        <v>601</v>
      </c>
      <c r="AJ11221" s="3" t="s">
        <v>222</v>
      </c>
      <c r="AK11221" s="3">
        <v>1</v>
      </c>
      <c r="AL11221" s="3">
        <v>0</v>
      </c>
    </row>
    <row r="11222" spans="31:38" x14ac:dyDescent="0.25">
      <c r="AE11222" s="3" t="str">
        <f t="shared" si="253"/>
        <v>RAG_532_601_1_202425</v>
      </c>
      <c r="AF11222" s="3">
        <v>202425</v>
      </c>
      <c r="AG11222" s="3" t="s">
        <v>384</v>
      </c>
      <c r="AH11222" s="3">
        <v>532</v>
      </c>
      <c r="AI11222" s="3">
        <v>601</v>
      </c>
      <c r="AJ11222" s="3" t="s">
        <v>222</v>
      </c>
      <c r="AK11222" s="3">
        <v>1</v>
      </c>
      <c r="AL11222" s="3">
        <v>0</v>
      </c>
    </row>
    <row r="11223" spans="31:38" x14ac:dyDescent="0.25">
      <c r="AE11223" s="3" t="str">
        <f t="shared" si="253"/>
        <v>RAG_530_601_1_202425</v>
      </c>
      <c r="AF11223" s="3">
        <v>202425</v>
      </c>
      <c r="AG11223" s="3" t="s">
        <v>384</v>
      </c>
      <c r="AH11223" s="3">
        <v>530</v>
      </c>
      <c r="AI11223" s="3">
        <v>601</v>
      </c>
      <c r="AJ11223" s="3" t="s">
        <v>222</v>
      </c>
      <c r="AK11223" s="3">
        <v>1</v>
      </c>
      <c r="AL11223" s="3">
        <v>0</v>
      </c>
    </row>
    <row r="11224" spans="31:38" x14ac:dyDescent="0.25">
      <c r="AE11224" s="3" t="str">
        <f t="shared" si="253"/>
        <v>RAG_528_601_1_202425</v>
      </c>
      <c r="AF11224" s="3">
        <v>202425</v>
      </c>
      <c r="AG11224" s="3" t="s">
        <v>384</v>
      </c>
      <c r="AH11224" s="3">
        <v>528</v>
      </c>
      <c r="AI11224" s="3">
        <v>601</v>
      </c>
      <c r="AJ11224" s="3" t="s">
        <v>222</v>
      </c>
      <c r="AK11224" s="3">
        <v>1</v>
      </c>
      <c r="AL11224" s="3">
        <v>0</v>
      </c>
    </row>
    <row r="11225" spans="31:38" x14ac:dyDescent="0.25">
      <c r="AE11225" s="3" t="str">
        <f t="shared" si="253"/>
        <v>RAG_512_601_1_202526</v>
      </c>
      <c r="AF11225" s="3">
        <v>202526</v>
      </c>
      <c r="AG11225" s="3" t="s">
        <v>384</v>
      </c>
      <c r="AH11225" s="3">
        <v>512</v>
      </c>
      <c r="AI11225" s="3">
        <v>601</v>
      </c>
      <c r="AJ11225" s="3" t="s">
        <v>222</v>
      </c>
      <c r="AK11225" s="3">
        <v>1</v>
      </c>
      <c r="AL11225" s="3">
        <v>0</v>
      </c>
    </row>
    <row r="11226" spans="31:38" x14ac:dyDescent="0.25">
      <c r="AE11226" s="3" t="str">
        <f t="shared" si="253"/>
        <v>RAG_530_601_1_202526</v>
      </c>
      <c r="AF11226" s="3">
        <v>202526</v>
      </c>
      <c r="AG11226" s="3" t="s">
        <v>384</v>
      </c>
      <c r="AH11226" s="3">
        <v>530</v>
      </c>
      <c r="AI11226" s="3">
        <v>601</v>
      </c>
      <c r="AJ11226" s="3" t="s">
        <v>222</v>
      </c>
      <c r="AK11226" s="3">
        <v>1</v>
      </c>
      <c r="AL11226" s="3">
        <v>0</v>
      </c>
    </row>
    <row r="11227" spans="31:38" x14ac:dyDescent="0.25">
      <c r="AE11227" s="3" t="str">
        <f t="shared" si="253"/>
        <v>RAG_528_601_1_202526</v>
      </c>
      <c r="AF11227" s="3">
        <v>202526</v>
      </c>
      <c r="AG11227" s="3" t="s">
        <v>384</v>
      </c>
      <c r="AH11227" s="3">
        <v>528</v>
      </c>
      <c r="AI11227" s="3">
        <v>601</v>
      </c>
      <c r="AJ11227" s="3" t="s">
        <v>222</v>
      </c>
      <c r="AK11227" s="3">
        <v>1</v>
      </c>
      <c r="AL11227" s="3">
        <v>0</v>
      </c>
    </row>
    <row r="11228" spans="31:38" x14ac:dyDescent="0.25">
      <c r="AE11228" s="3" t="str">
        <f t="shared" si="253"/>
        <v>RAG_526_601_1_202526</v>
      </c>
      <c r="AF11228" s="3">
        <v>202526</v>
      </c>
      <c r="AG11228" s="3" t="s">
        <v>384</v>
      </c>
      <c r="AH11228" s="3">
        <v>526</v>
      </c>
      <c r="AI11228" s="3">
        <v>601</v>
      </c>
      <c r="AJ11228" s="3" t="s">
        <v>222</v>
      </c>
      <c r="AK11228" s="3">
        <v>1</v>
      </c>
      <c r="AL11228" s="3">
        <v>0</v>
      </c>
    </row>
    <row r="11229" spans="31:38" x14ac:dyDescent="0.25">
      <c r="AE11229" s="3" t="str">
        <f t="shared" si="253"/>
        <v>RAG_524_601_1_202526</v>
      </c>
      <c r="AF11229" s="3">
        <v>202526</v>
      </c>
      <c r="AG11229" s="3" t="s">
        <v>384</v>
      </c>
      <c r="AH11229" s="3">
        <v>524</v>
      </c>
      <c r="AI11229" s="3">
        <v>601</v>
      </c>
      <c r="AJ11229" s="3" t="s">
        <v>222</v>
      </c>
      <c r="AK11229" s="3">
        <v>1</v>
      </c>
      <c r="AL11229" s="3">
        <v>0</v>
      </c>
    </row>
    <row r="11230" spans="31:38" x14ac:dyDescent="0.25">
      <c r="AE11230" s="3" t="str">
        <f t="shared" si="253"/>
        <v>RAG_522_601_1_202526</v>
      </c>
      <c r="AF11230" s="3">
        <v>202526</v>
      </c>
      <c r="AG11230" s="3" t="s">
        <v>384</v>
      </c>
      <c r="AH11230" s="3">
        <v>522</v>
      </c>
      <c r="AI11230" s="3">
        <v>601</v>
      </c>
      <c r="AJ11230" s="3" t="s">
        <v>222</v>
      </c>
      <c r="AK11230" s="3">
        <v>1</v>
      </c>
      <c r="AL11230" s="3">
        <v>0</v>
      </c>
    </row>
    <row r="11231" spans="31:38" x14ac:dyDescent="0.25">
      <c r="AE11231" s="3" t="str">
        <f t="shared" si="253"/>
        <v>RAG_520_601_1_202526</v>
      </c>
      <c r="AF11231" s="3">
        <v>202526</v>
      </c>
      <c r="AG11231" s="3" t="s">
        <v>384</v>
      </c>
      <c r="AH11231" s="3">
        <v>520</v>
      </c>
      <c r="AI11231" s="3">
        <v>601</v>
      </c>
      <c r="AJ11231" s="3" t="s">
        <v>222</v>
      </c>
      <c r="AK11231" s="3">
        <v>1</v>
      </c>
      <c r="AL11231" s="3">
        <v>0</v>
      </c>
    </row>
    <row r="11232" spans="31:38" x14ac:dyDescent="0.25">
      <c r="AE11232" s="3" t="str">
        <f t="shared" si="253"/>
        <v>RAG_518_601_1_202526</v>
      </c>
      <c r="AF11232" s="3">
        <v>202526</v>
      </c>
      <c r="AG11232" s="3" t="s">
        <v>384</v>
      </c>
      <c r="AH11232" s="3">
        <v>518</v>
      </c>
      <c r="AI11232" s="3">
        <v>601</v>
      </c>
      <c r="AJ11232" s="3" t="s">
        <v>222</v>
      </c>
      <c r="AK11232" s="3">
        <v>1</v>
      </c>
      <c r="AL11232" s="3">
        <v>0</v>
      </c>
    </row>
    <row r="11233" spans="31:38" x14ac:dyDescent="0.25">
      <c r="AE11233" s="3" t="str">
        <f t="shared" si="253"/>
        <v>RAG_514_601_1_202526</v>
      </c>
      <c r="AF11233" s="3">
        <v>202526</v>
      </c>
      <c r="AG11233" s="3" t="s">
        <v>384</v>
      </c>
      <c r="AH11233" s="3">
        <v>514</v>
      </c>
      <c r="AI11233" s="3">
        <v>601</v>
      </c>
      <c r="AJ11233" s="3" t="s">
        <v>222</v>
      </c>
      <c r="AK11233" s="3">
        <v>1</v>
      </c>
      <c r="AL11233" s="3">
        <v>0</v>
      </c>
    </row>
    <row r="11234" spans="31:38" x14ac:dyDescent="0.25">
      <c r="AE11234" s="3" t="str">
        <f t="shared" si="253"/>
        <v>RAG_532_601_1_202526</v>
      </c>
      <c r="AF11234" s="3">
        <v>202526</v>
      </c>
      <c r="AG11234" s="3" t="s">
        <v>384</v>
      </c>
      <c r="AH11234" s="3">
        <v>532</v>
      </c>
      <c r="AI11234" s="3">
        <v>601</v>
      </c>
      <c r="AJ11234" s="3" t="s">
        <v>222</v>
      </c>
      <c r="AK11234" s="3">
        <v>1</v>
      </c>
      <c r="AL11234" s="3">
        <v>0</v>
      </c>
    </row>
    <row r="11235" spans="31:38" x14ac:dyDescent="0.25">
      <c r="AE11235" s="3" t="str">
        <f t="shared" si="253"/>
        <v>RAG_516_601_1_202526</v>
      </c>
      <c r="AF11235" s="3">
        <v>202526</v>
      </c>
      <c r="AG11235" s="3" t="s">
        <v>384</v>
      </c>
      <c r="AH11235" s="3">
        <v>516</v>
      </c>
      <c r="AI11235" s="3">
        <v>601</v>
      </c>
      <c r="AJ11235" s="3" t="s">
        <v>222</v>
      </c>
      <c r="AK11235" s="3">
        <v>1</v>
      </c>
      <c r="AL11235" s="3">
        <v>0</v>
      </c>
    </row>
    <row r="11236" spans="31:38" x14ac:dyDescent="0.25">
      <c r="AE11236" s="3" t="str">
        <f t="shared" si="253"/>
        <v>RAG_545_709_1_202526</v>
      </c>
      <c r="AF11236" s="3">
        <v>202526</v>
      </c>
      <c r="AG11236" s="3" t="s">
        <v>384</v>
      </c>
      <c r="AH11236" s="3">
        <v>545</v>
      </c>
      <c r="AI11236" s="3">
        <v>709</v>
      </c>
      <c r="AJ11236" s="3" t="s">
        <v>454</v>
      </c>
      <c r="AK11236" s="3">
        <v>1</v>
      </c>
      <c r="AL11236" s="3">
        <v>-142</v>
      </c>
    </row>
    <row r="11237" spans="31:38" x14ac:dyDescent="0.25">
      <c r="AE11237" s="3" t="str">
        <f t="shared" si="253"/>
        <v>RAG_586_709_1_202526</v>
      </c>
      <c r="AF11237" s="3">
        <v>202526</v>
      </c>
      <c r="AG11237" s="3" t="s">
        <v>384</v>
      </c>
      <c r="AH11237" s="3">
        <v>586</v>
      </c>
      <c r="AI11237" s="3">
        <v>709</v>
      </c>
      <c r="AJ11237" s="3" t="s">
        <v>454</v>
      </c>
      <c r="AK11237" s="3">
        <v>1</v>
      </c>
      <c r="AL11237" s="3">
        <v>0</v>
      </c>
    </row>
    <row r="11238" spans="31:38" x14ac:dyDescent="0.25">
      <c r="AE11238" s="3" t="str">
        <f t="shared" si="253"/>
        <v>RAG_562_709_1_202526</v>
      </c>
      <c r="AF11238" s="3">
        <v>202526</v>
      </c>
      <c r="AG11238" s="3" t="s">
        <v>384</v>
      </c>
      <c r="AH11238" s="3">
        <v>562</v>
      </c>
      <c r="AI11238" s="3">
        <v>709</v>
      </c>
      <c r="AJ11238" s="3" t="s">
        <v>454</v>
      </c>
      <c r="AK11238" s="3">
        <v>1</v>
      </c>
      <c r="AL11238" s="3">
        <v>0</v>
      </c>
    </row>
    <row r="11239" spans="31:38" x14ac:dyDescent="0.25">
      <c r="AE11239" s="3" t="str">
        <f t="shared" si="253"/>
        <v>RAG_548_709_1_202526</v>
      </c>
      <c r="AF11239" s="3">
        <v>202526</v>
      </c>
      <c r="AG11239" s="3" t="s">
        <v>384</v>
      </c>
      <c r="AH11239" s="3">
        <v>548</v>
      </c>
      <c r="AI11239" s="3">
        <v>709</v>
      </c>
      <c r="AJ11239" s="3" t="s">
        <v>454</v>
      </c>
      <c r="AK11239" s="3">
        <v>1</v>
      </c>
      <c r="AL11239" s="3">
        <v>0</v>
      </c>
    </row>
    <row r="11240" spans="31:38" x14ac:dyDescent="0.25">
      <c r="AE11240" s="3" t="str">
        <f t="shared" si="253"/>
        <v>RAG_550_709_1_202526</v>
      </c>
      <c r="AF11240" s="3">
        <v>202526</v>
      </c>
      <c r="AG11240" s="3" t="s">
        <v>384</v>
      </c>
      <c r="AH11240" s="3">
        <v>550</v>
      </c>
      <c r="AI11240" s="3">
        <v>709</v>
      </c>
      <c r="AJ11240" s="3" t="s">
        <v>454</v>
      </c>
      <c r="AK11240" s="3">
        <v>1</v>
      </c>
      <c r="AL11240" s="3">
        <v>0</v>
      </c>
    </row>
    <row r="11241" spans="31:38" x14ac:dyDescent="0.25">
      <c r="AE11241" s="3" t="str">
        <f t="shared" si="253"/>
        <v>RAG_552_709_1_202526</v>
      </c>
      <c r="AF11241" s="3">
        <v>202526</v>
      </c>
      <c r="AG11241" s="3" t="s">
        <v>384</v>
      </c>
      <c r="AH11241" s="3">
        <v>552</v>
      </c>
      <c r="AI11241" s="3">
        <v>709</v>
      </c>
      <c r="AJ11241" s="3" t="s">
        <v>454</v>
      </c>
      <c r="AK11241" s="3">
        <v>1</v>
      </c>
      <c r="AL11241" s="3">
        <v>0</v>
      </c>
    </row>
    <row r="11242" spans="31:38" x14ac:dyDescent="0.25">
      <c r="AE11242" s="3" t="str">
        <f t="shared" si="253"/>
        <v>RAG_546_709_1_202526</v>
      </c>
      <c r="AF11242" s="3">
        <v>202526</v>
      </c>
      <c r="AG11242" s="3" t="s">
        <v>384</v>
      </c>
      <c r="AH11242" s="3">
        <v>546</v>
      </c>
      <c r="AI11242" s="3">
        <v>709</v>
      </c>
      <c r="AJ11242" s="3" t="s">
        <v>454</v>
      </c>
      <c r="AK11242" s="3">
        <v>1</v>
      </c>
      <c r="AL11242" s="3">
        <v>0</v>
      </c>
    </row>
    <row r="11243" spans="31:38" x14ac:dyDescent="0.25">
      <c r="AE11243" s="3" t="str">
        <f t="shared" si="253"/>
        <v>RAG_564_709_1_202526</v>
      </c>
      <c r="AF11243" s="3">
        <v>202526</v>
      </c>
      <c r="AG11243" s="3" t="s">
        <v>384</v>
      </c>
      <c r="AH11243" s="3">
        <v>564</v>
      </c>
      <c r="AI11243" s="3">
        <v>709</v>
      </c>
      <c r="AJ11243" s="3" t="s">
        <v>454</v>
      </c>
      <c r="AK11243" s="3">
        <v>1</v>
      </c>
      <c r="AL11243" s="3">
        <v>0</v>
      </c>
    </row>
    <row r="11244" spans="31:38" x14ac:dyDescent="0.25">
      <c r="AE11244" s="3" t="str">
        <f t="shared" si="253"/>
        <v>RAG_566_709_1_202526</v>
      </c>
      <c r="AF11244" s="3">
        <v>202526</v>
      </c>
      <c r="AG11244" s="3" t="s">
        <v>384</v>
      </c>
      <c r="AH11244" s="3">
        <v>566</v>
      </c>
      <c r="AI11244" s="3">
        <v>709</v>
      </c>
      <c r="AJ11244" s="3" t="s">
        <v>454</v>
      </c>
      <c r="AK11244" s="3">
        <v>1</v>
      </c>
      <c r="AL11244" s="3">
        <v>0</v>
      </c>
    </row>
    <row r="11245" spans="31:38" x14ac:dyDescent="0.25">
      <c r="AE11245" s="3" t="str">
        <f t="shared" si="253"/>
        <v>RAG_568_709_1_202526</v>
      </c>
      <c r="AF11245" s="3">
        <v>202526</v>
      </c>
      <c r="AG11245" s="3" t="s">
        <v>384</v>
      </c>
      <c r="AH11245" s="3">
        <v>568</v>
      </c>
      <c r="AI11245" s="3">
        <v>709</v>
      </c>
      <c r="AJ11245" s="3" t="s">
        <v>454</v>
      </c>
      <c r="AK11245" s="3">
        <v>1</v>
      </c>
      <c r="AL11245" s="3">
        <v>0</v>
      </c>
    </row>
    <row r="11246" spans="31:38" x14ac:dyDescent="0.25">
      <c r="AE11246" s="3" t="str">
        <f t="shared" si="253"/>
        <v>RAG_572_709_1_202526</v>
      </c>
      <c r="AF11246" s="3">
        <v>202526</v>
      </c>
      <c r="AG11246" s="3" t="s">
        <v>384</v>
      </c>
      <c r="AH11246" s="3">
        <v>572</v>
      </c>
      <c r="AI11246" s="3">
        <v>709</v>
      </c>
      <c r="AJ11246" s="3" t="s">
        <v>454</v>
      </c>
      <c r="AK11246" s="3">
        <v>1</v>
      </c>
      <c r="AL11246" s="3">
        <v>0</v>
      </c>
    </row>
    <row r="11247" spans="31:38" x14ac:dyDescent="0.25">
      <c r="AE11247" s="3" t="str">
        <f t="shared" si="253"/>
        <v>RAG_582_709_1_202526</v>
      </c>
      <c r="AF11247" s="3">
        <v>202526</v>
      </c>
      <c r="AG11247" s="3" t="s">
        <v>384</v>
      </c>
      <c r="AH11247" s="3">
        <v>582</v>
      </c>
      <c r="AI11247" s="3">
        <v>709</v>
      </c>
      <c r="AJ11247" s="3" t="s">
        <v>454</v>
      </c>
      <c r="AK11247" s="3">
        <v>1</v>
      </c>
      <c r="AL11247" s="3">
        <v>0</v>
      </c>
    </row>
    <row r="11248" spans="31:38" x14ac:dyDescent="0.25">
      <c r="AE11248" s="3" t="str">
        <f t="shared" si="253"/>
        <v>RAG_544_709_1_202526</v>
      </c>
      <c r="AF11248" s="3">
        <v>202526</v>
      </c>
      <c r="AG11248" s="3" t="s">
        <v>384</v>
      </c>
      <c r="AH11248" s="3">
        <v>544</v>
      </c>
      <c r="AI11248" s="3">
        <v>709</v>
      </c>
      <c r="AJ11248" s="3" t="s">
        <v>454</v>
      </c>
      <c r="AK11248" s="3">
        <v>1</v>
      </c>
      <c r="AL11248" s="3">
        <v>-277.43700000000001</v>
      </c>
    </row>
    <row r="11249" spans="31:38" x14ac:dyDescent="0.25">
      <c r="AE11249" s="3" t="str">
        <f t="shared" si="253"/>
        <v>RAG_576_709_1_202526</v>
      </c>
      <c r="AF11249" s="3">
        <v>202526</v>
      </c>
      <c r="AG11249" s="3" t="s">
        <v>384</v>
      </c>
      <c r="AH11249" s="3">
        <v>576</v>
      </c>
      <c r="AI11249" s="3">
        <v>709</v>
      </c>
      <c r="AJ11249" s="3" t="s">
        <v>454</v>
      </c>
      <c r="AK11249" s="3">
        <v>1</v>
      </c>
      <c r="AL11249" s="3">
        <v>0</v>
      </c>
    </row>
    <row r="11250" spans="31:38" x14ac:dyDescent="0.25">
      <c r="AE11250" s="3" t="str">
        <f t="shared" si="253"/>
        <v>RAG_574_709_1_202526</v>
      </c>
      <c r="AF11250" s="3">
        <v>202526</v>
      </c>
      <c r="AG11250" s="3" t="s">
        <v>384</v>
      </c>
      <c r="AH11250" s="3">
        <v>574</v>
      </c>
      <c r="AI11250" s="3">
        <v>709</v>
      </c>
      <c r="AJ11250" s="3" t="s">
        <v>454</v>
      </c>
      <c r="AK11250" s="3">
        <v>1</v>
      </c>
      <c r="AL11250" s="3">
        <v>0</v>
      </c>
    </row>
    <row r="11251" spans="31:38" x14ac:dyDescent="0.25">
      <c r="AE11251" s="3" t="str">
        <f t="shared" si="253"/>
        <v>RAG_520_709_1_202526</v>
      </c>
      <c r="AF11251" s="3">
        <v>202526</v>
      </c>
      <c r="AG11251" s="3" t="s">
        <v>384</v>
      </c>
      <c r="AH11251" s="3">
        <v>520</v>
      </c>
      <c r="AI11251" s="3">
        <v>709</v>
      </c>
      <c r="AJ11251" s="3" t="s">
        <v>454</v>
      </c>
      <c r="AK11251" s="3">
        <v>1</v>
      </c>
      <c r="AL11251" s="3">
        <v>0</v>
      </c>
    </row>
    <row r="11252" spans="31:38" x14ac:dyDescent="0.25">
      <c r="AE11252" s="3" t="str">
        <f t="shared" si="253"/>
        <v>RAG_584_709_1_202526</v>
      </c>
      <c r="AF11252" s="3">
        <v>202526</v>
      </c>
      <c r="AG11252" s="3" t="s">
        <v>384</v>
      </c>
      <c r="AH11252" s="3">
        <v>584</v>
      </c>
      <c r="AI11252" s="3">
        <v>709</v>
      </c>
      <c r="AJ11252" s="3" t="s">
        <v>454</v>
      </c>
      <c r="AK11252" s="3">
        <v>1</v>
      </c>
      <c r="AL11252" s="3">
        <v>0</v>
      </c>
    </row>
    <row r="11253" spans="31:38" x14ac:dyDescent="0.25">
      <c r="AE11253" s="3" t="str">
        <f t="shared" si="253"/>
        <v>RAG_542_709_1_202526</v>
      </c>
      <c r="AF11253" s="3">
        <v>202526</v>
      </c>
      <c r="AG11253" s="3" t="s">
        <v>384</v>
      </c>
      <c r="AH11253" s="3">
        <v>542</v>
      </c>
      <c r="AI11253" s="3">
        <v>709</v>
      </c>
      <c r="AJ11253" s="3" t="s">
        <v>454</v>
      </c>
      <c r="AK11253" s="3">
        <v>1</v>
      </c>
      <c r="AL11253" s="3">
        <v>0</v>
      </c>
    </row>
    <row r="11254" spans="31:38" x14ac:dyDescent="0.25">
      <c r="AE11254" s="3" t="str">
        <f t="shared" si="253"/>
        <v>RAG_516_709_1_202526</v>
      </c>
      <c r="AF11254" s="3">
        <v>202526</v>
      </c>
      <c r="AG11254" s="3" t="s">
        <v>384</v>
      </c>
      <c r="AH11254" s="3">
        <v>516</v>
      </c>
      <c r="AI11254" s="3">
        <v>709</v>
      </c>
      <c r="AJ11254" s="3" t="s">
        <v>454</v>
      </c>
      <c r="AK11254" s="3">
        <v>1</v>
      </c>
      <c r="AL11254" s="3">
        <v>-183</v>
      </c>
    </row>
    <row r="11255" spans="31:38" x14ac:dyDescent="0.25">
      <c r="AE11255" s="3" t="str">
        <f t="shared" si="253"/>
        <v>RAG_518_709_1_202526</v>
      </c>
      <c r="AF11255" s="3">
        <v>202526</v>
      </c>
      <c r="AG11255" s="3" t="s">
        <v>384</v>
      </c>
      <c r="AH11255" s="3">
        <v>518</v>
      </c>
      <c r="AI11255" s="3">
        <v>709</v>
      </c>
      <c r="AJ11255" s="3" t="s">
        <v>454</v>
      </c>
      <c r="AK11255" s="3">
        <v>1</v>
      </c>
      <c r="AL11255" s="3">
        <v>0</v>
      </c>
    </row>
    <row r="11256" spans="31:38" x14ac:dyDescent="0.25">
      <c r="AE11256" s="3" t="str">
        <f t="shared" si="253"/>
        <v>RAG_514_709_1_202526</v>
      </c>
      <c r="AF11256" s="3">
        <v>202526</v>
      </c>
      <c r="AG11256" s="3" t="s">
        <v>384</v>
      </c>
      <c r="AH11256" s="3">
        <v>514</v>
      </c>
      <c r="AI11256" s="3">
        <v>709</v>
      </c>
      <c r="AJ11256" s="3" t="s">
        <v>454</v>
      </c>
      <c r="AK11256" s="3">
        <v>1</v>
      </c>
      <c r="AL11256" s="3">
        <v>-4.8600000000000003</v>
      </c>
    </row>
    <row r="11257" spans="31:38" x14ac:dyDescent="0.25">
      <c r="AE11257" s="3" t="str">
        <f t="shared" si="253"/>
        <v>RAG_522_709_1_202526</v>
      </c>
      <c r="AF11257" s="3">
        <v>202526</v>
      </c>
      <c r="AG11257" s="3" t="s">
        <v>384</v>
      </c>
      <c r="AH11257" s="3">
        <v>522</v>
      </c>
      <c r="AI11257" s="3">
        <v>709</v>
      </c>
      <c r="AJ11257" s="3" t="s">
        <v>454</v>
      </c>
      <c r="AK11257" s="3">
        <v>1</v>
      </c>
      <c r="AL11257" s="3">
        <v>-38.183999999999997</v>
      </c>
    </row>
    <row r="11258" spans="31:38" x14ac:dyDescent="0.25">
      <c r="AE11258" s="3" t="str">
        <f t="shared" si="253"/>
        <v>RAG_524_709_1_202526</v>
      </c>
      <c r="AF11258" s="3">
        <v>202526</v>
      </c>
      <c r="AG11258" s="3" t="s">
        <v>384</v>
      </c>
      <c r="AH11258" s="3">
        <v>524</v>
      </c>
      <c r="AI11258" s="3">
        <v>709</v>
      </c>
      <c r="AJ11258" s="3" t="s">
        <v>454</v>
      </c>
      <c r="AK11258" s="3">
        <v>1</v>
      </c>
      <c r="AL11258" s="3">
        <v>0</v>
      </c>
    </row>
    <row r="11259" spans="31:38" x14ac:dyDescent="0.25">
      <c r="AE11259" s="3" t="str">
        <f t="shared" si="253"/>
        <v>RAG_538_709_1_202526</v>
      </c>
      <c r="AF11259" s="3">
        <v>202526</v>
      </c>
      <c r="AG11259" s="3" t="s">
        <v>384</v>
      </c>
      <c r="AH11259" s="3">
        <v>538</v>
      </c>
      <c r="AI11259" s="3">
        <v>709</v>
      </c>
      <c r="AJ11259" s="3" t="s">
        <v>454</v>
      </c>
      <c r="AK11259" s="3">
        <v>1</v>
      </c>
      <c r="AL11259" s="3">
        <v>0</v>
      </c>
    </row>
    <row r="11260" spans="31:38" x14ac:dyDescent="0.25">
      <c r="AE11260" s="3" t="str">
        <f t="shared" si="253"/>
        <v>RAG_512_709_1_202526</v>
      </c>
      <c r="AF11260" s="3">
        <v>202526</v>
      </c>
      <c r="AG11260" s="3" t="s">
        <v>384</v>
      </c>
      <c r="AH11260" s="3">
        <v>512</v>
      </c>
      <c r="AI11260" s="3">
        <v>709</v>
      </c>
      <c r="AJ11260" s="3" t="s">
        <v>454</v>
      </c>
      <c r="AK11260" s="3">
        <v>1</v>
      </c>
      <c r="AL11260" s="3">
        <v>0</v>
      </c>
    </row>
    <row r="11261" spans="31:38" x14ac:dyDescent="0.25">
      <c r="AE11261" s="3" t="str">
        <f t="shared" si="253"/>
        <v>RAG_540_709_1_202526</v>
      </c>
      <c r="AF11261" s="3">
        <v>202526</v>
      </c>
      <c r="AG11261" s="3" t="s">
        <v>384</v>
      </c>
      <c r="AH11261" s="3">
        <v>540</v>
      </c>
      <c r="AI11261" s="3">
        <v>709</v>
      </c>
      <c r="AJ11261" s="3" t="s">
        <v>454</v>
      </c>
      <c r="AK11261" s="3">
        <v>1</v>
      </c>
      <c r="AL11261" s="3">
        <v>-150</v>
      </c>
    </row>
    <row r="11262" spans="31:38" x14ac:dyDescent="0.25">
      <c r="AE11262" s="3" t="str">
        <f t="shared" si="253"/>
        <v>RAG_526_709_1_202526</v>
      </c>
      <c r="AF11262" s="3">
        <v>202526</v>
      </c>
      <c r="AG11262" s="3" t="s">
        <v>384</v>
      </c>
      <c r="AH11262" s="3">
        <v>526</v>
      </c>
      <c r="AI11262" s="3">
        <v>709</v>
      </c>
      <c r="AJ11262" s="3" t="s">
        <v>454</v>
      </c>
      <c r="AK11262" s="3">
        <v>1</v>
      </c>
      <c r="AL11262" s="3">
        <v>0</v>
      </c>
    </row>
    <row r="11263" spans="31:38" x14ac:dyDescent="0.25">
      <c r="AE11263" s="3" t="str">
        <f t="shared" si="253"/>
        <v>RAG_536_709_1_202526</v>
      </c>
      <c r="AF11263" s="3">
        <v>202526</v>
      </c>
      <c r="AG11263" s="3" t="s">
        <v>384</v>
      </c>
      <c r="AH11263" s="3">
        <v>536</v>
      </c>
      <c r="AI11263" s="3">
        <v>709</v>
      </c>
      <c r="AJ11263" s="3" t="s">
        <v>454</v>
      </c>
      <c r="AK11263" s="3">
        <v>1</v>
      </c>
      <c r="AL11263" s="3">
        <v>0</v>
      </c>
    </row>
    <row r="11264" spans="31:38" x14ac:dyDescent="0.25">
      <c r="AE11264" s="3" t="str">
        <f t="shared" si="253"/>
        <v>RAG_534_709_1_202526</v>
      </c>
      <c r="AF11264" s="3">
        <v>202526</v>
      </c>
      <c r="AG11264" s="3" t="s">
        <v>384</v>
      </c>
      <c r="AH11264" s="3">
        <v>534</v>
      </c>
      <c r="AI11264" s="3">
        <v>709</v>
      </c>
      <c r="AJ11264" s="3" t="s">
        <v>454</v>
      </c>
      <c r="AK11264" s="3">
        <v>1</v>
      </c>
      <c r="AL11264" s="3">
        <v>-68.137</v>
      </c>
    </row>
    <row r="11265" spans="31:38" x14ac:dyDescent="0.25">
      <c r="AE11265" s="3" t="str">
        <f t="shared" si="253"/>
        <v>RAG_532_709_1_202526</v>
      </c>
      <c r="AF11265" s="3">
        <v>202526</v>
      </c>
      <c r="AG11265" s="3" t="s">
        <v>384</v>
      </c>
      <c r="AH11265" s="3">
        <v>532</v>
      </c>
      <c r="AI11265" s="3">
        <v>709</v>
      </c>
      <c r="AJ11265" s="3" t="s">
        <v>454</v>
      </c>
      <c r="AK11265" s="3">
        <v>1</v>
      </c>
      <c r="AL11265" s="3">
        <v>-151.4</v>
      </c>
    </row>
    <row r="11266" spans="31:38" x14ac:dyDescent="0.25">
      <c r="AE11266" s="3" t="str">
        <f t="shared" si="253"/>
        <v>RAG_530_709_1_202526</v>
      </c>
      <c r="AF11266" s="3">
        <v>202526</v>
      </c>
      <c r="AG11266" s="3" t="s">
        <v>384</v>
      </c>
      <c r="AH11266" s="3">
        <v>530</v>
      </c>
      <c r="AI11266" s="3">
        <v>709</v>
      </c>
      <c r="AJ11266" s="3" t="s">
        <v>454</v>
      </c>
      <c r="AK11266" s="3">
        <v>1</v>
      </c>
      <c r="AL11266" s="3">
        <v>-165.90799999999999</v>
      </c>
    </row>
    <row r="11267" spans="31:38" x14ac:dyDescent="0.25">
      <c r="AE11267" s="3" t="str">
        <f t="shared" si="253"/>
        <v>RAG_528_709_1_202526</v>
      </c>
      <c r="AF11267" s="3">
        <v>202526</v>
      </c>
      <c r="AG11267" s="3" t="s">
        <v>384</v>
      </c>
      <c r="AH11267" s="3">
        <v>528</v>
      </c>
      <c r="AI11267" s="3">
        <v>709</v>
      </c>
      <c r="AJ11267" s="3" t="s">
        <v>454</v>
      </c>
      <c r="AK11267" s="3">
        <v>1</v>
      </c>
      <c r="AL11267" s="3">
        <v>0</v>
      </c>
    </row>
    <row r="11268" spans="31:38" x14ac:dyDescent="0.25">
      <c r="AE11268" s="3" t="str">
        <f t="shared" ref="AE11268:AE11331" si="254">AG11268&amp;"_"&amp;AH11268&amp;"_"&amp;AI11268&amp;"_"&amp;AK11268&amp;"_"&amp;AF11268</f>
        <v>RAG_564_709_1_202425</v>
      </c>
      <c r="AF11268" s="3">
        <v>202425</v>
      </c>
      <c r="AG11268" s="3" t="s">
        <v>384</v>
      </c>
      <c r="AH11268" s="3">
        <v>564</v>
      </c>
      <c r="AI11268" s="3">
        <v>709</v>
      </c>
      <c r="AJ11268" s="3" t="s">
        <v>454</v>
      </c>
      <c r="AK11268" s="3">
        <v>1</v>
      </c>
      <c r="AL11268" s="3">
        <v>0</v>
      </c>
    </row>
    <row r="11269" spans="31:38" x14ac:dyDescent="0.25">
      <c r="AE11269" s="3" t="str">
        <f t="shared" si="254"/>
        <v>RAG_544_709_1_202425</v>
      </c>
      <c r="AF11269" s="3">
        <v>202425</v>
      </c>
      <c r="AG11269" s="3" t="s">
        <v>384</v>
      </c>
      <c r="AH11269" s="3">
        <v>544</v>
      </c>
      <c r="AI11269" s="3">
        <v>709</v>
      </c>
      <c r="AJ11269" s="3" t="s">
        <v>454</v>
      </c>
      <c r="AK11269" s="3">
        <v>1</v>
      </c>
      <c r="AL11269" s="3">
        <v>-127.297</v>
      </c>
    </row>
    <row r="11270" spans="31:38" x14ac:dyDescent="0.25">
      <c r="AE11270" s="3" t="str">
        <f t="shared" si="254"/>
        <v>RAG_546_709_1_202425</v>
      </c>
      <c r="AF11270" s="3">
        <v>202425</v>
      </c>
      <c r="AG11270" s="3" t="s">
        <v>384</v>
      </c>
      <c r="AH11270" s="3">
        <v>546</v>
      </c>
      <c r="AI11270" s="3">
        <v>709</v>
      </c>
      <c r="AJ11270" s="3" t="s">
        <v>454</v>
      </c>
      <c r="AK11270" s="3">
        <v>1</v>
      </c>
      <c r="AL11270" s="3">
        <v>0</v>
      </c>
    </row>
    <row r="11271" spans="31:38" x14ac:dyDescent="0.25">
      <c r="AE11271" s="3" t="str">
        <f t="shared" si="254"/>
        <v>RAG_548_709_1_202425</v>
      </c>
      <c r="AF11271" s="3">
        <v>202425</v>
      </c>
      <c r="AG11271" s="3" t="s">
        <v>384</v>
      </c>
      <c r="AH11271" s="3">
        <v>548</v>
      </c>
      <c r="AI11271" s="3">
        <v>709</v>
      </c>
      <c r="AJ11271" s="3" t="s">
        <v>454</v>
      </c>
      <c r="AK11271" s="3">
        <v>1</v>
      </c>
      <c r="AL11271" s="3">
        <v>0</v>
      </c>
    </row>
    <row r="11272" spans="31:38" x14ac:dyDescent="0.25">
      <c r="AE11272" s="3" t="str">
        <f t="shared" si="254"/>
        <v>RAG_550_709_1_202425</v>
      </c>
      <c r="AF11272" s="3">
        <v>202425</v>
      </c>
      <c r="AG11272" s="3" t="s">
        <v>384</v>
      </c>
      <c r="AH11272" s="3">
        <v>550</v>
      </c>
      <c r="AI11272" s="3">
        <v>709</v>
      </c>
      <c r="AJ11272" s="3" t="s">
        <v>454</v>
      </c>
      <c r="AK11272" s="3">
        <v>1</v>
      </c>
      <c r="AL11272" s="3">
        <v>0</v>
      </c>
    </row>
    <row r="11273" spans="31:38" x14ac:dyDescent="0.25">
      <c r="AE11273" s="3" t="str">
        <f t="shared" si="254"/>
        <v>RAG_552_709_1_202425</v>
      </c>
      <c r="AF11273" s="3">
        <v>202425</v>
      </c>
      <c r="AG11273" s="3" t="s">
        <v>384</v>
      </c>
      <c r="AH11273" s="3">
        <v>552</v>
      </c>
      <c r="AI11273" s="3">
        <v>709</v>
      </c>
      <c r="AJ11273" s="3" t="s">
        <v>454</v>
      </c>
      <c r="AK11273" s="3">
        <v>1</v>
      </c>
      <c r="AL11273" s="3">
        <v>0</v>
      </c>
    </row>
    <row r="11274" spans="31:38" x14ac:dyDescent="0.25">
      <c r="AE11274" s="3" t="str">
        <f t="shared" si="254"/>
        <v>RAG_562_709_1_202425</v>
      </c>
      <c r="AF11274" s="3">
        <v>202425</v>
      </c>
      <c r="AG11274" s="3" t="s">
        <v>384</v>
      </c>
      <c r="AH11274" s="3">
        <v>562</v>
      </c>
      <c r="AI11274" s="3">
        <v>709</v>
      </c>
      <c r="AJ11274" s="3" t="s">
        <v>454</v>
      </c>
      <c r="AK11274" s="3">
        <v>1</v>
      </c>
      <c r="AL11274" s="3">
        <v>0</v>
      </c>
    </row>
    <row r="11275" spans="31:38" x14ac:dyDescent="0.25">
      <c r="AE11275" s="3" t="str">
        <f t="shared" si="254"/>
        <v>RAG_545_709_1_202425</v>
      </c>
      <c r="AF11275" s="3">
        <v>202425</v>
      </c>
      <c r="AG11275" s="3" t="s">
        <v>384</v>
      </c>
      <c r="AH11275" s="3">
        <v>545</v>
      </c>
      <c r="AI11275" s="3">
        <v>709</v>
      </c>
      <c r="AJ11275" s="3" t="s">
        <v>454</v>
      </c>
      <c r="AK11275" s="3">
        <v>1</v>
      </c>
      <c r="AL11275" s="3">
        <v>-152.708</v>
      </c>
    </row>
    <row r="11276" spans="31:38" x14ac:dyDescent="0.25">
      <c r="AE11276" s="3" t="str">
        <f t="shared" si="254"/>
        <v>RAG_566_709_1_202425</v>
      </c>
      <c r="AF11276" s="3">
        <v>202425</v>
      </c>
      <c r="AG11276" s="3" t="s">
        <v>384</v>
      </c>
      <c r="AH11276" s="3">
        <v>566</v>
      </c>
      <c r="AI11276" s="3">
        <v>709</v>
      </c>
      <c r="AJ11276" s="3" t="s">
        <v>454</v>
      </c>
      <c r="AK11276" s="3">
        <v>1</v>
      </c>
      <c r="AL11276" s="3">
        <v>0</v>
      </c>
    </row>
    <row r="11277" spans="31:38" x14ac:dyDescent="0.25">
      <c r="AE11277" s="3" t="str">
        <f t="shared" si="254"/>
        <v>RAG_568_709_1_202425</v>
      </c>
      <c r="AF11277" s="3">
        <v>202425</v>
      </c>
      <c r="AG11277" s="3" t="s">
        <v>384</v>
      </c>
      <c r="AH11277" s="3">
        <v>568</v>
      </c>
      <c r="AI11277" s="3">
        <v>709</v>
      </c>
      <c r="AJ11277" s="3" t="s">
        <v>454</v>
      </c>
      <c r="AK11277" s="3">
        <v>1</v>
      </c>
      <c r="AL11277" s="3">
        <v>0</v>
      </c>
    </row>
    <row r="11278" spans="31:38" x14ac:dyDescent="0.25">
      <c r="AE11278" s="3" t="str">
        <f t="shared" si="254"/>
        <v>RAG_572_709_1_202425</v>
      </c>
      <c r="AF11278" s="3">
        <v>202425</v>
      </c>
      <c r="AG11278" s="3" t="s">
        <v>384</v>
      </c>
      <c r="AH11278" s="3">
        <v>572</v>
      </c>
      <c r="AI11278" s="3">
        <v>709</v>
      </c>
      <c r="AJ11278" s="3" t="s">
        <v>454</v>
      </c>
      <c r="AK11278" s="3">
        <v>1</v>
      </c>
      <c r="AL11278" s="3">
        <v>0</v>
      </c>
    </row>
    <row r="11279" spans="31:38" x14ac:dyDescent="0.25">
      <c r="AE11279" s="3" t="str">
        <f t="shared" si="254"/>
        <v>RAG_574_709_1_202425</v>
      </c>
      <c r="AF11279" s="3">
        <v>202425</v>
      </c>
      <c r="AG11279" s="3" t="s">
        <v>384</v>
      </c>
      <c r="AH11279" s="3">
        <v>574</v>
      </c>
      <c r="AI11279" s="3">
        <v>709</v>
      </c>
      <c r="AJ11279" s="3" t="s">
        <v>454</v>
      </c>
      <c r="AK11279" s="3">
        <v>1</v>
      </c>
      <c r="AL11279" s="3">
        <v>0</v>
      </c>
    </row>
    <row r="11280" spans="31:38" x14ac:dyDescent="0.25">
      <c r="AE11280" s="3" t="str">
        <f t="shared" si="254"/>
        <v>RAG_576_709_1_202425</v>
      </c>
      <c r="AF11280" s="3">
        <v>202425</v>
      </c>
      <c r="AG11280" s="3" t="s">
        <v>384</v>
      </c>
      <c r="AH11280" s="3">
        <v>576</v>
      </c>
      <c r="AI11280" s="3">
        <v>709</v>
      </c>
      <c r="AJ11280" s="3" t="s">
        <v>454</v>
      </c>
      <c r="AK11280" s="3">
        <v>1</v>
      </c>
      <c r="AL11280" s="3">
        <v>0</v>
      </c>
    </row>
    <row r="11281" spans="31:38" x14ac:dyDescent="0.25">
      <c r="AE11281" s="3" t="str">
        <f t="shared" si="254"/>
        <v>RAG_582_709_1_202425</v>
      </c>
      <c r="AF11281" s="3">
        <v>202425</v>
      </c>
      <c r="AG11281" s="3" t="s">
        <v>384</v>
      </c>
      <c r="AH11281" s="3">
        <v>582</v>
      </c>
      <c r="AI11281" s="3">
        <v>709</v>
      </c>
      <c r="AJ11281" s="3" t="s">
        <v>454</v>
      </c>
      <c r="AK11281" s="3">
        <v>1</v>
      </c>
      <c r="AL11281" s="3">
        <v>0</v>
      </c>
    </row>
    <row r="11282" spans="31:38" x14ac:dyDescent="0.25">
      <c r="AE11282" s="3" t="str">
        <f t="shared" si="254"/>
        <v>RAG_584_709_1_202425</v>
      </c>
      <c r="AF11282" s="3">
        <v>202425</v>
      </c>
      <c r="AG11282" s="3" t="s">
        <v>384</v>
      </c>
      <c r="AH11282" s="3">
        <v>584</v>
      </c>
      <c r="AI11282" s="3">
        <v>709</v>
      </c>
      <c r="AJ11282" s="3" t="s">
        <v>454</v>
      </c>
      <c r="AK11282" s="3">
        <v>1</v>
      </c>
      <c r="AL11282" s="3">
        <v>0</v>
      </c>
    </row>
    <row r="11283" spans="31:38" x14ac:dyDescent="0.25">
      <c r="AE11283" s="3" t="str">
        <f t="shared" si="254"/>
        <v>RAG_586_709_1_202425</v>
      </c>
      <c r="AF11283" s="3">
        <v>202425</v>
      </c>
      <c r="AG11283" s="3" t="s">
        <v>384</v>
      </c>
      <c r="AH11283" s="3">
        <v>586</v>
      </c>
      <c r="AI11283" s="3">
        <v>709</v>
      </c>
      <c r="AJ11283" s="3" t="s">
        <v>454</v>
      </c>
      <c r="AK11283" s="3">
        <v>1</v>
      </c>
      <c r="AL11283" s="3">
        <v>0</v>
      </c>
    </row>
    <row r="11284" spans="31:38" x14ac:dyDescent="0.25">
      <c r="AE11284" s="3" t="str">
        <f t="shared" si="254"/>
        <v>RAG_514_709_1_202425</v>
      </c>
      <c r="AF11284" s="3">
        <v>202425</v>
      </c>
      <c r="AG11284" s="3" t="s">
        <v>384</v>
      </c>
      <c r="AH11284" s="3">
        <v>514</v>
      </c>
      <c r="AI11284" s="3">
        <v>709</v>
      </c>
      <c r="AJ11284" s="3" t="s">
        <v>454</v>
      </c>
      <c r="AK11284" s="3">
        <v>1</v>
      </c>
      <c r="AL11284" s="3">
        <v>-4.8600000000000003</v>
      </c>
    </row>
    <row r="11285" spans="31:38" x14ac:dyDescent="0.25">
      <c r="AE11285" s="3" t="str">
        <f t="shared" si="254"/>
        <v>RAG_542_709_1_202425</v>
      </c>
      <c r="AF11285" s="3">
        <v>202425</v>
      </c>
      <c r="AG11285" s="3" t="s">
        <v>384</v>
      </c>
      <c r="AH11285" s="3">
        <v>542</v>
      </c>
      <c r="AI11285" s="3">
        <v>709</v>
      </c>
      <c r="AJ11285" s="3" t="s">
        <v>454</v>
      </c>
      <c r="AK11285" s="3">
        <v>1</v>
      </c>
      <c r="AL11285" s="3">
        <v>0</v>
      </c>
    </row>
    <row r="11286" spans="31:38" x14ac:dyDescent="0.25">
      <c r="AE11286" s="3" t="str">
        <f t="shared" si="254"/>
        <v>RAG_512_709_1_202425</v>
      </c>
      <c r="AF11286" s="3">
        <v>202425</v>
      </c>
      <c r="AG11286" s="3" t="s">
        <v>384</v>
      </c>
      <c r="AH11286" s="3">
        <v>512</v>
      </c>
      <c r="AI11286" s="3">
        <v>709</v>
      </c>
      <c r="AJ11286" s="3" t="s">
        <v>454</v>
      </c>
      <c r="AK11286" s="3">
        <v>1</v>
      </c>
      <c r="AL11286" s="3">
        <v>0</v>
      </c>
    </row>
    <row r="11287" spans="31:38" x14ac:dyDescent="0.25">
      <c r="AE11287" s="3" t="str">
        <f t="shared" si="254"/>
        <v>RAG_516_709_1_202425</v>
      </c>
      <c r="AF11287" s="3">
        <v>202425</v>
      </c>
      <c r="AG11287" s="3" t="s">
        <v>384</v>
      </c>
      <c r="AH11287" s="3">
        <v>516</v>
      </c>
      <c r="AI11287" s="3">
        <v>709</v>
      </c>
      <c r="AJ11287" s="3" t="s">
        <v>454</v>
      </c>
      <c r="AK11287" s="3">
        <v>1</v>
      </c>
      <c r="AL11287" s="3">
        <v>-183</v>
      </c>
    </row>
    <row r="11288" spans="31:38" x14ac:dyDescent="0.25">
      <c r="AE11288" s="3" t="str">
        <f t="shared" si="254"/>
        <v>RAG_518_709_1_202425</v>
      </c>
      <c r="AF11288" s="3">
        <v>202425</v>
      </c>
      <c r="AG11288" s="3" t="s">
        <v>384</v>
      </c>
      <c r="AH11288" s="3">
        <v>518</v>
      </c>
      <c r="AI11288" s="3">
        <v>709</v>
      </c>
      <c r="AJ11288" s="3" t="s">
        <v>454</v>
      </c>
      <c r="AK11288" s="3">
        <v>1</v>
      </c>
      <c r="AL11288" s="3">
        <v>0</v>
      </c>
    </row>
    <row r="11289" spans="31:38" x14ac:dyDescent="0.25">
      <c r="AE11289" s="3" t="str">
        <f t="shared" si="254"/>
        <v>RAG_520_709_1_202425</v>
      </c>
      <c r="AF11289" s="3">
        <v>202425</v>
      </c>
      <c r="AG11289" s="3" t="s">
        <v>384</v>
      </c>
      <c r="AH11289" s="3">
        <v>520</v>
      </c>
      <c r="AI11289" s="3">
        <v>709</v>
      </c>
      <c r="AJ11289" s="3" t="s">
        <v>454</v>
      </c>
      <c r="AK11289" s="3">
        <v>1</v>
      </c>
      <c r="AL11289" s="3">
        <v>0</v>
      </c>
    </row>
    <row r="11290" spans="31:38" x14ac:dyDescent="0.25">
      <c r="AE11290" s="3" t="str">
        <f t="shared" si="254"/>
        <v>RAG_522_709_1_202425</v>
      </c>
      <c r="AF11290" s="3">
        <v>202425</v>
      </c>
      <c r="AG11290" s="3" t="s">
        <v>384</v>
      </c>
      <c r="AH11290" s="3">
        <v>522</v>
      </c>
      <c r="AI11290" s="3">
        <v>709</v>
      </c>
      <c r="AJ11290" s="3" t="s">
        <v>454</v>
      </c>
      <c r="AK11290" s="3">
        <v>1</v>
      </c>
      <c r="AL11290" s="3">
        <v>-517.74815999999998</v>
      </c>
    </row>
    <row r="11291" spans="31:38" x14ac:dyDescent="0.25">
      <c r="AE11291" s="3" t="str">
        <f t="shared" si="254"/>
        <v>RAG_524_709_1_202425</v>
      </c>
      <c r="AF11291" s="3">
        <v>202425</v>
      </c>
      <c r="AG11291" s="3" t="s">
        <v>384</v>
      </c>
      <c r="AH11291" s="3">
        <v>524</v>
      </c>
      <c r="AI11291" s="3">
        <v>709</v>
      </c>
      <c r="AJ11291" s="3" t="s">
        <v>454</v>
      </c>
      <c r="AK11291" s="3">
        <v>1</v>
      </c>
      <c r="AL11291" s="3">
        <v>0</v>
      </c>
    </row>
    <row r="11292" spans="31:38" x14ac:dyDescent="0.25">
      <c r="AE11292" s="3" t="str">
        <f t="shared" si="254"/>
        <v>RAG_540_709_1_202425</v>
      </c>
      <c r="AF11292" s="3">
        <v>202425</v>
      </c>
      <c r="AG11292" s="3" t="s">
        <v>384</v>
      </c>
      <c r="AH11292" s="3">
        <v>540</v>
      </c>
      <c r="AI11292" s="3">
        <v>709</v>
      </c>
      <c r="AJ11292" s="3" t="s">
        <v>454</v>
      </c>
      <c r="AK11292" s="3">
        <v>1</v>
      </c>
      <c r="AL11292" s="3">
        <v>-150</v>
      </c>
    </row>
    <row r="11293" spans="31:38" x14ac:dyDescent="0.25">
      <c r="AE11293" s="3" t="str">
        <f t="shared" si="254"/>
        <v>RAG_528_709_1_202425</v>
      </c>
      <c r="AF11293" s="3">
        <v>202425</v>
      </c>
      <c r="AG11293" s="3" t="s">
        <v>384</v>
      </c>
      <c r="AH11293" s="3">
        <v>528</v>
      </c>
      <c r="AI11293" s="3">
        <v>709</v>
      </c>
      <c r="AJ11293" s="3" t="s">
        <v>454</v>
      </c>
      <c r="AK11293" s="3">
        <v>1</v>
      </c>
      <c r="AL11293" s="3">
        <v>0</v>
      </c>
    </row>
    <row r="11294" spans="31:38" x14ac:dyDescent="0.25">
      <c r="AE11294" s="3" t="str">
        <f t="shared" si="254"/>
        <v>RAG_530_709_1_202425</v>
      </c>
      <c r="AF11294" s="3">
        <v>202425</v>
      </c>
      <c r="AG11294" s="3" t="s">
        <v>384</v>
      </c>
      <c r="AH11294" s="3">
        <v>530</v>
      </c>
      <c r="AI11294" s="3">
        <v>709</v>
      </c>
      <c r="AJ11294" s="3" t="s">
        <v>454</v>
      </c>
      <c r="AK11294" s="3">
        <v>1</v>
      </c>
      <c r="AL11294" s="3">
        <v>-170.01</v>
      </c>
    </row>
    <row r="11295" spans="31:38" x14ac:dyDescent="0.25">
      <c r="AE11295" s="3" t="str">
        <f t="shared" si="254"/>
        <v>RAG_532_709_1_202425</v>
      </c>
      <c r="AF11295" s="3">
        <v>202425</v>
      </c>
      <c r="AG11295" s="3" t="s">
        <v>384</v>
      </c>
      <c r="AH11295" s="3">
        <v>532</v>
      </c>
      <c r="AI11295" s="3">
        <v>709</v>
      </c>
      <c r="AJ11295" s="3" t="s">
        <v>454</v>
      </c>
      <c r="AK11295" s="3">
        <v>1</v>
      </c>
      <c r="AL11295" s="3">
        <v>-190.5</v>
      </c>
    </row>
    <row r="11296" spans="31:38" x14ac:dyDescent="0.25">
      <c r="AE11296" s="3" t="str">
        <f t="shared" si="254"/>
        <v>RAG_534_709_1_202425</v>
      </c>
      <c r="AF11296" s="3">
        <v>202425</v>
      </c>
      <c r="AG11296" s="3" t="s">
        <v>384</v>
      </c>
      <c r="AH11296" s="3">
        <v>534</v>
      </c>
      <c r="AI11296" s="3">
        <v>709</v>
      </c>
      <c r="AJ11296" s="3" t="s">
        <v>454</v>
      </c>
      <c r="AK11296" s="3">
        <v>1</v>
      </c>
      <c r="AL11296" s="3">
        <v>0</v>
      </c>
    </row>
    <row r="11297" spans="31:38" x14ac:dyDescent="0.25">
      <c r="AE11297" s="3" t="str">
        <f t="shared" si="254"/>
        <v>RAG_536_709_1_202425</v>
      </c>
      <c r="AF11297" s="3">
        <v>202425</v>
      </c>
      <c r="AG11297" s="3" t="s">
        <v>384</v>
      </c>
      <c r="AH11297" s="3">
        <v>536</v>
      </c>
      <c r="AI11297" s="3">
        <v>709</v>
      </c>
      <c r="AJ11297" s="3" t="s">
        <v>454</v>
      </c>
      <c r="AK11297" s="3">
        <v>1</v>
      </c>
      <c r="AL11297" s="3">
        <v>0</v>
      </c>
    </row>
    <row r="11298" spans="31:38" x14ac:dyDescent="0.25">
      <c r="AE11298" s="3" t="str">
        <f t="shared" si="254"/>
        <v>RAG_538_709_1_202425</v>
      </c>
      <c r="AF11298" s="3">
        <v>202425</v>
      </c>
      <c r="AG11298" s="3" t="s">
        <v>384</v>
      </c>
      <c r="AH11298" s="3">
        <v>538</v>
      </c>
      <c r="AI11298" s="3">
        <v>709</v>
      </c>
      <c r="AJ11298" s="3" t="s">
        <v>454</v>
      </c>
      <c r="AK11298" s="3">
        <v>1</v>
      </c>
      <c r="AL11298" s="3">
        <v>0</v>
      </c>
    </row>
    <row r="11299" spans="31:38" x14ac:dyDescent="0.25">
      <c r="AE11299" s="3" t="str">
        <f t="shared" si="254"/>
        <v>RAG_526_709_1_202425</v>
      </c>
      <c r="AF11299" s="3">
        <v>202425</v>
      </c>
      <c r="AG11299" s="3" t="s">
        <v>384</v>
      </c>
      <c r="AH11299" s="3">
        <v>526</v>
      </c>
      <c r="AI11299" s="3">
        <v>709</v>
      </c>
      <c r="AJ11299" s="3" t="s">
        <v>454</v>
      </c>
      <c r="AK11299" s="3">
        <v>1</v>
      </c>
      <c r="AL11299" s="3">
        <v>0</v>
      </c>
    </row>
    <row r="11300" spans="31:38" x14ac:dyDescent="0.25">
      <c r="AE11300" s="3" t="str">
        <f t="shared" si="254"/>
        <v>RAG_564_710_1_202526</v>
      </c>
      <c r="AF11300" s="3">
        <v>202526</v>
      </c>
      <c r="AG11300" s="3" t="s">
        <v>384</v>
      </c>
      <c r="AH11300" s="3">
        <v>564</v>
      </c>
      <c r="AI11300" s="3">
        <v>710</v>
      </c>
      <c r="AJ11300" s="3" t="s">
        <v>386</v>
      </c>
      <c r="AK11300" s="3">
        <v>1</v>
      </c>
      <c r="AL11300" s="3">
        <v>0</v>
      </c>
    </row>
    <row r="11301" spans="31:38" x14ac:dyDescent="0.25">
      <c r="AE11301" s="3" t="str">
        <f t="shared" si="254"/>
        <v>RAG_546_710_1_202526</v>
      </c>
      <c r="AF11301" s="3">
        <v>202526</v>
      </c>
      <c r="AG11301" s="3" t="s">
        <v>384</v>
      </c>
      <c r="AH11301" s="3">
        <v>546</v>
      </c>
      <c r="AI11301" s="3">
        <v>710</v>
      </c>
      <c r="AJ11301" s="3" t="s">
        <v>386</v>
      </c>
      <c r="AK11301" s="3">
        <v>1</v>
      </c>
      <c r="AL11301" s="3">
        <v>0</v>
      </c>
    </row>
    <row r="11302" spans="31:38" x14ac:dyDescent="0.25">
      <c r="AE11302" s="3" t="str">
        <f t="shared" si="254"/>
        <v>RAG_548_710_1_202526</v>
      </c>
      <c r="AF11302" s="3">
        <v>202526</v>
      </c>
      <c r="AG11302" s="3" t="s">
        <v>384</v>
      </c>
      <c r="AH11302" s="3">
        <v>548</v>
      </c>
      <c r="AI11302" s="3">
        <v>710</v>
      </c>
      <c r="AJ11302" s="3" t="s">
        <v>386</v>
      </c>
      <c r="AK11302" s="3">
        <v>1</v>
      </c>
      <c r="AL11302" s="3">
        <v>-5.4749999999999996</v>
      </c>
    </row>
    <row r="11303" spans="31:38" x14ac:dyDescent="0.25">
      <c r="AE11303" s="3" t="str">
        <f t="shared" si="254"/>
        <v>RAG_550_710_1_202526</v>
      </c>
      <c r="AF11303" s="3">
        <v>202526</v>
      </c>
      <c r="AG11303" s="3" t="s">
        <v>384</v>
      </c>
      <c r="AH11303" s="3">
        <v>550</v>
      </c>
      <c r="AI11303" s="3">
        <v>710</v>
      </c>
      <c r="AJ11303" s="3" t="s">
        <v>386</v>
      </c>
      <c r="AK11303" s="3">
        <v>1</v>
      </c>
      <c r="AL11303" s="3">
        <v>-53.805999999999997</v>
      </c>
    </row>
    <row r="11304" spans="31:38" x14ac:dyDescent="0.25">
      <c r="AE11304" s="3" t="str">
        <f t="shared" si="254"/>
        <v>RAG_552_710_1_202526</v>
      </c>
      <c r="AF11304" s="3">
        <v>202526</v>
      </c>
      <c r="AG11304" s="3" t="s">
        <v>384</v>
      </c>
      <c r="AH11304" s="3">
        <v>552</v>
      </c>
      <c r="AI11304" s="3">
        <v>710</v>
      </c>
      <c r="AJ11304" s="3" t="s">
        <v>386</v>
      </c>
      <c r="AK11304" s="3">
        <v>1</v>
      </c>
      <c r="AL11304" s="3">
        <v>0</v>
      </c>
    </row>
    <row r="11305" spans="31:38" x14ac:dyDescent="0.25">
      <c r="AE11305" s="3" t="str">
        <f t="shared" si="254"/>
        <v>RAG_562_710_1_202526</v>
      </c>
      <c r="AF11305" s="3">
        <v>202526</v>
      </c>
      <c r="AG11305" s="3" t="s">
        <v>384</v>
      </c>
      <c r="AH11305" s="3">
        <v>562</v>
      </c>
      <c r="AI11305" s="3">
        <v>710</v>
      </c>
      <c r="AJ11305" s="3" t="s">
        <v>386</v>
      </c>
      <c r="AK11305" s="3">
        <v>1</v>
      </c>
      <c r="AL11305" s="3">
        <v>0</v>
      </c>
    </row>
    <row r="11306" spans="31:38" x14ac:dyDescent="0.25">
      <c r="AE11306" s="3" t="str">
        <f t="shared" si="254"/>
        <v>RAG_545_710_1_202526</v>
      </c>
      <c r="AF11306" s="3">
        <v>202526</v>
      </c>
      <c r="AG11306" s="3" t="s">
        <v>384</v>
      </c>
      <c r="AH11306" s="3">
        <v>545</v>
      </c>
      <c r="AI11306" s="3">
        <v>710</v>
      </c>
      <c r="AJ11306" s="3" t="s">
        <v>386</v>
      </c>
      <c r="AK11306" s="3">
        <v>1</v>
      </c>
      <c r="AL11306" s="3">
        <v>0</v>
      </c>
    </row>
    <row r="11307" spans="31:38" x14ac:dyDescent="0.25">
      <c r="AE11307" s="3" t="str">
        <f t="shared" si="254"/>
        <v>RAG_566_710_1_202526</v>
      </c>
      <c r="AF11307" s="3">
        <v>202526</v>
      </c>
      <c r="AG11307" s="3" t="s">
        <v>384</v>
      </c>
      <c r="AH11307" s="3">
        <v>566</v>
      </c>
      <c r="AI11307" s="3">
        <v>710</v>
      </c>
      <c r="AJ11307" s="3" t="s">
        <v>386</v>
      </c>
      <c r="AK11307" s="3">
        <v>1</v>
      </c>
      <c r="AL11307" s="3">
        <v>0</v>
      </c>
    </row>
    <row r="11308" spans="31:38" x14ac:dyDescent="0.25">
      <c r="AE11308" s="3" t="str">
        <f t="shared" si="254"/>
        <v>RAG_568_710_1_202526</v>
      </c>
      <c r="AF11308" s="3">
        <v>202526</v>
      </c>
      <c r="AG11308" s="3" t="s">
        <v>384</v>
      </c>
      <c r="AH11308" s="3">
        <v>568</v>
      </c>
      <c r="AI11308" s="3">
        <v>710</v>
      </c>
      <c r="AJ11308" s="3" t="s">
        <v>386</v>
      </c>
      <c r="AK11308" s="3">
        <v>1</v>
      </c>
      <c r="AL11308" s="3">
        <v>0</v>
      </c>
    </row>
    <row r="11309" spans="31:38" x14ac:dyDescent="0.25">
      <c r="AE11309" s="3" t="str">
        <f t="shared" si="254"/>
        <v>RAG_572_710_1_202526</v>
      </c>
      <c r="AF11309" s="3">
        <v>202526</v>
      </c>
      <c r="AG11309" s="3" t="s">
        <v>384</v>
      </c>
      <c r="AH11309" s="3">
        <v>572</v>
      </c>
      <c r="AI11309" s="3">
        <v>710</v>
      </c>
      <c r="AJ11309" s="3" t="s">
        <v>386</v>
      </c>
      <c r="AK11309" s="3">
        <v>1</v>
      </c>
      <c r="AL11309" s="3">
        <v>0</v>
      </c>
    </row>
    <row r="11310" spans="31:38" x14ac:dyDescent="0.25">
      <c r="AE11310" s="3" t="str">
        <f t="shared" si="254"/>
        <v>RAG_574_710_1_202526</v>
      </c>
      <c r="AF11310" s="3">
        <v>202526</v>
      </c>
      <c r="AG11310" s="3" t="s">
        <v>384</v>
      </c>
      <c r="AH11310" s="3">
        <v>574</v>
      </c>
      <c r="AI11310" s="3">
        <v>710</v>
      </c>
      <c r="AJ11310" s="3" t="s">
        <v>386</v>
      </c>
      <c r="AK11310" s="3">
        <v>1</v>
      </c>
      <c r="AL11310" s="3">
        <v>0</v>
      </c>
    </row>
    <row r="11311" spans="31:38" x14ac:dyDescent="0.25">
      <c r="AE11311" s="3" t="str">
        <f t="shared" si="254"/>
        <v>RAG_576_710_1_202526</v>
      </c>
      <c r="AF11311" s="3">
        <v>202526</v>
      </c>
      <c r="AG11311" s="3" t="s">
        <v>384</v>
      </c>
      <c r="AH11311" s="3">
        <v>576</v>
      </c>
      <c r="AI11311" s="3">
        <v>710</v>
      </c>
      <c r="AJ11311" s="3" t="s">
        <v>386</v>
      </c>
      <c r="AK11311" s="3">
        <v>1</v>
      </c>
      <c r="AL11311" s="3">
        <v>0</v>
      </c>
    </row>
    <row r="11312" spans="31:38" x14ac:dyDescent="0.25">
      <c r="AE11312" s="3" t="str">
        <f t="shared" si="254"/>
        <v>RAG_582_710_1_202526</v>
      </c>
      <c r="AF11312" s="3">
        <v>202526</v>
      </c>
      <c r="AG11312" s="3" t="s">
        <v>384</v>
      </c>
      <c r="AH11312" s="3">
        <v>582</v>
      </c>
      <c r="AI11312" s="3">
        <v>710</v>
      </c>
      <c r="AJ11312" s="3" t="s">
        <v>386</v>
      </c>
      <c r="AK11312" s="3">
        <v>1</v>
      </c>
      <c r="AL11312" s="3">
        <v>0</v>
      </c>
    </row>
    <row r="11313" spans="31:38" x14ac:dyDescent="0.25">
      <c r="AE11313" s="3" t="str">
        <f t="shared" si="254"/>
        <v>RAG_586_710_1_202526</v>
      </c>
      <c r="AF11313" s="3">
        <v>202526</v>
      </c>
      <c r="AG11313" s="3" t="s">
        <v>384</v>
      </c>
      <c r="AH11313" s="3">
        <v>586</v>
      </c>
      <c r="AI11313" s="3">
        <v>710</v>
      </c>
      <c r="AJ11313" s="3" t="s">
        <v>386</v>
      </c>
      <c r="AK11313" s="3">
        <v>1</v>
      </c>
      <c r="AL11313" s="3">
        <v>0</v>
      </c>
    </row>
    <row r="11314" spans="31:38" x14ac:dyDescent="0.25">
      <c r="AE11314" s="3" t="str">
        <f t="shared" si="254"/>
        <v>RAG_540_710_1_202526</v>
      </c>
      <c r="AF11314" s="3">
        <v>202526</v>
      </c>
      <c r="AG11314" s="3" t="s">
        <v>384</v>
      </c>
      <c r="AH11314" s="3">
        <v>540</v>
      </c>
      <c r="AI11314" s="3">
        <v>710</v>
      </c>
      <c r="AJ11314" s="3" t="s">
        <v>386</v>
      </c>
      <c r="AK11314" s="3">
        <v>1</v>
      </c>
      <c r="AL11314" s="3">
        <v>0</v>
      </c>
    </row>
    <row r="11315" spans="31:38" x14ac:dyDescent="0.25">
      <c r="AE11315" s="3" t="str">
        <f t="shared" si="254"/>
        <v>RAG_584_710_1_202526</v>
      </c>
      <c r="AF11315" s="3">
        <v>202526</v>
      </c>
      <c r="AG11315" s="3" t="s">
        <v>384</v>
      </c>
      <c r="AH11315" s="3">
        <v>584</v>
      </c>
      <c r="AI11315" s="3">
        <v>710</v>
      </c>
      <c r="AJ11315" s="3" t="s">
        <v>386</v>
      </c>
      <c r="AK11315" s="3">
        <v>1</v>
      </c>
      <c r="AL11315" s="3">
        <v>0</v>
      </c>
    </row>
    <row r="11316" spans="31:38" x14ac:dyDescent="0.25">
      <c r="AE11316" s="3" t="str">
        <f t="shared" si="254"/>
        <v>RAG_518_710_1_202526</v>
      </c>
      <c r="AF11316" s="3">
        <v>202526</v>
      </c>
      <c r="AG11316" s="3" t="s">
        <v>384</v>
      </c>
      <c r="AH11316" s="3">
        <v>518</v>
      </c>
      <c r="AI11316" s="3">
        <v>710</v>
      </c>
      <c r="AJ11316" s="3" t="s">
        <v>386</v>
      </c>
      <c r="AK11316" s="3">
        <v>1</v>
      </c>
      <c r="AL11316" s="3">
        <v>-64.819000000000003</v>
      </c>
    </row>
    <row r="11317" spans="31:38" x14ac:dyDescent="0.25">
      <c r="AE11317" s="3" t="str">
        <f t="shared" si="254"/>
        <v>RAG_544_710_1_202526</v>
      </c>
      <c r="AF11317" s="3">
        <v>202526</v>
      </c>
      <c r="AG11317" s="3" t="s">
        <v>384</v>
      </c>
      <c r="AH11317" s="3">
        <v>544</v>
      </c>
      <c r="AI11317" s="3">
        <v>710</v>
      </c>
      <c r="AJ11317" s="3" t="s">
        <v>386</v>
      </c>
      <c r="AK11317" s="3">
        <v>1</v>
      </c>
      <c r="AL11317" s="3">
        <v>0</v>
      </c>
    </row>
    <row r="11318" spans="31:38" x14ac:dyDescent="0.25">
      <c r="AE11318" s="3" t="str">
        <f t="shared" si="254"/>
        <v>RAG_542_710_1_202526</v>
      </c>
      <c r="AF11318" s="3">
        <v>202526</v>
      </c>
      <c r="AG11318" s="3" t="s">
        <v>384</v>
      </c>
      <c r="AH11318" s="3">
        <v>542</v>
      </c>
      <c r="AI11318" s="3">
        <v>710</v>
      </c>
      <c r="AJ11318" s="3" t="s">
        <v>386</v>
      </c>
      <c r="AK11318" s="3">
        <v>1</v>
      </c>
      <c r="AL11318" s="3">
        <v>0</v>
      </c>
    </row>
    <row r="11319" spans="31:38" x14ac:dyDescent="0.25">
      <c r="AE11319" s="3" t="str">
        <f t="shared" si="254"/>
        <v>RAG_512_710_1_202526</v>
      </c>
      <c r="AF11319" s="3">
        <v>202526</v>
      </c>
      <c r="AG11319" s="3" t="s">
        <v>384</v>
      </c>
      <c r="AH11319" s="3">
        <v>512</v>
      </c>
      <c r="AI11319" s="3">
        <v>710</v>
      </c>
      <c r="AJ11319" s="3" t="s">
        <v>386</v>
      </c>
      <c r="AK11319" s="3">
        <v>1</v>
      </c>
      <c r="AL11319" s="3">
        <v>0</v>
      </c>
    </row>
    <row r="11320" spans="31:38" x14ac:dyDescent="0.25">
      <c r="AE11320" s="3" t="str">
        <f t="shared" si="254"/>
        <v>RAG_516_710_1_202526</v>
      </c>
      <c r="AF11320" s="3">
        <v>202526</v>
      </c>
      <c r="AG11320" s="3" t="s">
        <v>384</v>
      </c>
      <c r="AH11320" s="3">
        <v>516</v>
      </c>
      <c r="AI11320" s="3">
        <v>710</v>
      </c>
      <c r="AJ11320" s="3" t="s">
        <v>386</v>
      </c>
      <c r="AK11320" s="3">
        <v>1</v>
      </c>
      <c r="AL11320" s="3">
        <v>0</v>
      </c>
    </row>
    <row r="11321" spans="31:38" x14ac:dyDescent="0.25">
      <c r="AE11321" s="3" t="str">
        <f t="shared" si="254"/>
        <v>RAG_520_710_1_202526</v>
      </c>
      <c r="AF11321" s="3">
        <v>202526</v>
      </c>
      <c r="AG11321" s="3" t="s">
        <v>384</v>
      </c>
      <c r="AH11321" s="3">
        <v>520</v>
      </c>
      <c r="AI11321" s="3">
        <v>710</v>
      </c>
      <c r="AJ11321" s="3" t="s">
        <v>386</v>
      </c>
      <c r="AK11321" s="3">
        <v>1</v>
      </c>
      <c r="AL11321" s="3">
        <v>0</v>
      </c>
    </row>
    <row r="11322" spans="31:38" x14ac:dyDescent="0.25">
      <c r="AE11322" s="3" t="str">
        <f t="shared" si="254"/>
        <v>RAG_522_710_1_202526</v>
      </c>
      <c r="AF11322" s="3">
        <v>202526</v>
      </c>
      <c r="AG11322" s="3" t="s">
        <v>384</v>
      </c>
      <c r="AH11322" s="3">
        <v>522</v>
      </c>
      <c r="AI11322" s="3">
        <v>710</v>
      </c>
      <c r="AJ11322" s="3" t="s">
        <v>386</v>
      </c>
      <c r="AK11322" s="3">
        <v>1</v>
      </c>
      <c r="AL11322" s="3">
        <v>0</v>
      </c>
    </row>
    <row r="11323" spans="31:38" x14ac:dyDescent="0.25">
      <c r="AE11323" s="3" t="str">
        <f t="shared" si="254"/>
        <v>RAG_524_710_1_202526</v>
      </c>
      <c r="AF11323" s="3">
        <v>202526</v>
      </c>
      <c r="AG11323" s="3" t="s">
        <v>384</v>
      </c>
      <c r="AH11323" s="3">
        <v>524</v>
      </c>
      <c r="AI11323" s="3">
        <v>710</v>
      </c>
      <c r="AJ11323" s="3" t="s">
        <v>386</v>
      </c>
      <c r="AK11323" s="3">
        <v>1</v>
      </c>
      <c r="AL11323" s="3">
        <v>0</v>
      </c>
    </row>
    <row r="11324" spans="31:38" x14ac:dyDescent="0.25">
      <c r="AE11324" s="3" t="str">
        <f t="shared" si="254"/>
        <v>RAG_536_710_1_202526</v>
      </c>
      <c r="AF11324" s="3">
        <v>202526</v>
      </c>
      <c r="AG11324" s="3" t="s">
        <v>384</v>
      </c>
      <c r="AH11324" s="3">
        <v>536</v>
      </c>
      <c r="AI11324" s="3">
        <v>710</v>
      </c>
      <c r="AJ11324" s="3" t="s">
        <v>386</v>
      </c>
      <c r="AK11324" s="3">
        <v>1</v>
      </c>
      <c r="AL11324" s="3">
        <v>0</v>
      </c>
    </row>
    <row r="11325" spans="31:38" x14ac:dyDescent="0.25">
      <c r="AE11325" s="3" t="str">
        <f t="shared" si="254"/>
        <v>RAG_514_710_1_202526</v>
      </c>
      <c r="AF11325" s="3">
        <v>202526</v>
      </c>
      <c r="AG11325" s="3" t="s">
        <v>384</v>
      </c>
      <c r="AH11325" s="3">
        <v>514</v>
      </c>
      <c r="AI11325" s="3">
        <v>710</v>
      </c>
      <c r="AJ11325" s="3" t="s">
        <v>386</v>
      </c>
      <c r="AK11325" s="3">
        <v>1</v>
      </c>
      <c r="AL11325" s="3">
        <v>-289.27999999999997</v>
      </c>
    </row>
    <row r="11326" spans="31:38" x14ac:dyDescent="0.25">
      <c r="AE11326" s="3" t="str">
        <f t="shared" si="254"/>
        <v>RAG_538_710_1_202526</v>
      </c>
      <c r="AF11326" s="3">
        <v>202526</v>
      </c>
      <c r="AG11326" s="3" t="s">
        <v>384</v>
      </c>
      <c r="AH11326" s="3">
        <v>538</v>
      </c>
      <c r="AI11326" s="3">
        <v>710</v>
      </c>
      <c r="AJ11326" s="3" t="s">
        <v>386</v>
      </c>
      <c r="AK11326" s="3">
        <v>1</v>
      </c>
      <c r="AL11326" s="3">
        <v>0</v>
      </c>
    </row>
    <row r="11327" spans="31:38" x14ac:dyDescent="0.25">
      <c r="AE11327" s="3" t="str">
        <f t="shared" si="254"/>
        <v>RAG_526_710_1_202526</v>
      </c>
      <c r="AF11327" s="3">
        <v>202526</v>
      </c>
      <c r="AG11327" s="3" t="s">
        <v>384</v>
      </c>
      <c r="AH11327" s="3">
        <v>526</v>
      </c>
      <c r="AI11327" s="3">
        <v>710</v>
      </c>
      <c r="AJ11327" s="3" t="s">
        <v>386</v>
      </c>
      <c r="AK11327" s="3">
        <v>1</v>
      </c>
      <c r="AL11327" s="3">
        <v>0</v>
      </c>
    </row>
    <row r="11328" spans="31:38" x14ac:dyDescent="0.25">
      <c r="AE11328" s="3" t="str">
        <f t="shared" si="254"/>
        <v>RAG_534_710_1_202526</v>
      </c>
      <c r="AF11328" s="3">
        <v>202526</v>
      </c>
      <c r="AG11328" s="3" t="s">
        <v>384</v>
      </c>
      <c r="AH11328" s="3">
        <v>534</v>
      </c>
      <c r="AI11328" s="3">
        <v>710</v>
      </c>
      <c r="AJ11328" s="3" t="s">
        <v>386</v>
      </c>
      <c r="AK11328" s="3">
        <v>1</v>
      </c>
      <c r="AL11328" s="3">
        <v>0</v>
      </c>
    </row>
    <row r="11329" spans="31:38" x14ac:dyDescent="0.25">
      <c r="AE11329" s="3" t="str">
        <f t="shared" si="254"/>
        <v>RAG_532_710_1_202526</v>
      </c>
      <c r="AF11329" s="3">
        <v>202526</v>
      </c>
      <c r="AG11329" s="3" t="s">
        <v>384</v>
      </c>
      <c r="AH11329" s="3">
        <v>532</v>
      </c>
      <c r="AI11329" s="3">
        <v>710</v>
      </c>
      <c r="AJ11329" s="3" t="s">
        <v>386</v>
      </c>
      <c r="AK11329" s="3">
        <v>1</v>
      </c>
      <c r="AL11329" s="3">
        <v>0</v>
      </c>
    </row>
    <row r="11330" spans="31:38" x14ac:dyDescent="0.25">
      <c r="AE11330" s="3" t="str">
        <f t="shared" si="254"/>
        <v>RAG_530_710_1_202526</v>
      </c>
      <c r="AF11330" s="3">
        <v>202526</v>
      </c>
      <c r="AG11330" s="3" t="s">
        <v>384</v>
      </c>
      <c r="AH11330" s="3">
        <v>530</v>
      </c>
      <c r="AI11330" s="3">
        <v>710</v>
      </c>
      <c r="AJ11330" s="3" t="s">
        <v>386</v>
      </c>
      <c r="AK11330" s="3">
        <v>1</v>
      </c>
      <c r="AL11330" s="3">
        <v>-30</v>
      </c>
    </row>
    <row r="11331" spans="31:38" x14ac:dyDescent="0.25">
      <c r="AE11331" s="3" t="str">
        <f t="shared" si="254"/>
        <v>RAG_528_710_1_202526</v>
      </c>
      <c r="AF11331" s="3">
        <v>202526</v>
      </c>
      <c r="AG11331" s="3" t="s">
        <v>384</v>
      </c>
      <c r="AH11331" s="3">
        <v>528</v>
      </c>
      <c r="AI11331" s="3">
        <v>710</v>
      </c>
      <c r="AJ11331" s="3" t="s">
        <v>386</v>
      </c>
      <c r="AK11331" s="3">
        <v>1</v>
      </c>
      <c r="AL11331" s="3">
        <v>0</v>
      </c>
    </row>
    <row r="11332" spans="31:38" x14ac:dyDescent="0.25">
      <c r="AE11332" s="3" t="str">
        <f t="shared" ref="AE11332:AE11395" si="255">AG11332&amp;"_"&amp;AH11332&amp;"_"&amp;AI11332&amp;"_"&amp;AK11332&amp;"_"&amp;AF11332</f>
        <v>RAG_564_710_1_202425</v>
      </c>
      <c r="AF11332" s="3">
        <v>202425</v>
      </c>
      <c r="AG11332" s="3" t="s">
        <v>384</v>
      </c>
      <c r="AH11332" s="3">
        <v>564</v>
      </c>
      <c r="AI11332" s="3">
        <v>710</v>
      </c>
      <c r="AJ11332" s="3" t="s">
        <v>386</v>
      </c>
      <c r="AK11332" s="3">
        <v>1</v>
      </c>
      <c r="AL11332" s="3">
        <v>0</v>
      </c>
    </row>
    <row r="11333" spans="31:38" x14ac:dyDescent="0.25">
      <c r="AE11333" s="3" t="str">
        <f t="shared" si="255"/>
        <v>RAG_562_710_1_202425</v>
      </c>
      <c r="AF11333" s="3">
        <v>202425</v>
      </c>
      <c r="AG11333" s="3" t="s">
        <v>384</v>
      </c>
      <c r="AH11333" s="3">
        <v>562</v>
      </c>
      <c r="AI11333" s="3">
        <v>710</v>
      </c>
      <c r="AJ11333" s="3" t="s">
        <v>386</v>
      </c>
      <c r="AK11333" s="3">
        <v>1</v>
      </c>
      <c r="AL11333" s="3">
        <v>0</v>
      </c>
    </row>
    <row r="11334" spans="31:38" x14ac:dyDescent="0.25">
      <c r="AE11334" s="3" t="str">
        <f t="shared" si="255"/>
        <v>RAG_552_710_1_202425</v>
      </c>
      <c r="AF11334" s="3">
        <v>202425</v>
      </c>
      <c r="AG11334" s="3" t="s">
        <v>384</v>
      </c>
      <c r="AH11334" s="3">
        <v>552</v>
      </c>
      <c r="AI11334" s="3">
        <v>710</v>
      </c>
      <c r="AJ11334" s="3" t="s">
        <v>386</v>
      </c>
      <c r="AK11334" s="3">
        <v>1</v>
      </c>
      <c r="AL11334" s="3">
        <v>0</v>
      </c>
    </row>
    <row r="11335" spans="31:38" x14ac:dyDescent="0.25">
      <c r="AE11335" s="3" t="str">
        <f t="shared" si="255"/>
        <v>RAG_550_710_1_202425</v>
      </c>
      <c r="AF11335" s="3">
        <v>202425</v>
      </c>
      <c r="AG11335" s="3" t="s">
        <v>384</v>
      </c>
      <c r="AH11335" s="3">
        <v>550</v>
      </c>
      <c r="AI11335" s="3">
        <v>710</v>
      </c>
      <c r="AJ11335" s="3" t="s">
        <v>386</v>
      </c>
      <c r="AK11335" s="3">
        <v>1</v>
      </c>
      <c r="AL11335" s="3">
        <v>-78.805999999999997</v>
      </c>
    </row>
    <row r="11336" spans="31:38" x14ac:dyDescent="0.25">
      <c r="AE11336" s="3" t="str">
        <f t="shared" si="255"/>
        <v>RAG_566_710_1_202425</v>
      </c>
      <c r="AF11336" s="3">
        <v>202425</v>
      </c>
      <c r="AG11336" s="3" t="s">
        <v>384</v>
      </c>
      <c r="AH11336" s="3">
        <v>566</v>
      </c>
      <c r="AI11336" s="3">
        <v>710</v>
      </c>
      <c r="AJ11336" s="3" t="s">
        <v>386</v>
      </c>
      <c r="AK11336" s="3">
        <v>1</v>
      </c>
      <c r="AL11336" s="3">
        <v>0</v>
      </c>
    </row>
    <row r="11337" spans="31:38" x14ac:dyDescent="0.25">
      <c r="AE11337" s="3" t="str">
        <f t="shared" si="255"/>
        <v>RAG_546_710_1_202425</v>
      </c>
      <c r="AF11337" s="3">
        <v>202425</v>
      </c>
      <c r="AG11337" s="3" t="s">
        <v>384</v>
      </c>
      <c r="AH11337" s="3">
        <v>546</v>
      </c>
      <c r="AI11337" s="3">
        <v>710</v>
      </c>
      <c r="AJ11337" s="3" t="s">
        <v>386</v>
      </c>
      <c r="AK11337" s="3">
        <v>1</v>
      </c>
      <c r="AL11337" s="3">
        <v>0</v>
      </c>
    </row>
    <row r="11338" spans="31:38" x14ac:dyDescent="0.25">
      <c r="AE11338" s="3" t="str">
        <f t="shared" si="255"/>
        <v>RAG_582_710_1_202425</v>
      </c>
      <c r="AF11338" s="3">
        <v>202425</v>
      </c>
      <c r="AG11338" s="3" t="s">
        <v>384</v>
      </c>
      <c r="AH11338" s="3">
        <v>582</v>
      </c>
      <c r="AI11338" s="3">
        <v>710</v>
      </c>
      <c r="AJ11338" s="3" t="s">
        <v>386</v>
      </c>
      <c r="AK11338" s="3">
        <v>1</v>
      </c>
      <c r="AL11338" s="3">
        <v>0</v>
      </c>
    </row>
    <row r="11339" spans="31:38" x14ac:dyDescent="0.25">
      <c r="AE11339" s="3" t="str">
        <f t="shared" si="255"/>
        <v>RAG_548_710_1_202425</v>
      </c>
      <c r="AF11339" s="3">
        <v>202425</v>
      </c>
      <c r="AG11339" s="3" t="s">
        <v>384</v>
      </c>
      <c r="AH11339" s="3">
        <v>548</v>
      </c>
      <c r="AI11339" s="3">
        <v>710</v>
      </c>
      <c r="AJ11339" s="3" t="s">
        <v>386</v>
      </c>
      <c r="AK11339" s="3">
        <v>1</v>
      </c>
      <c r="AL11339" s="3">
        <v>-21.456</v>
      </c>
    </row>
    <row r="11340" spans="31:38" x14ac:dyDescent="0.25">
      <c r="AE11340" s="3" t="str">
        <f t="shared" si="255"/>
        <v>RAG_568_710_1_202425</v>
      </c>
      <c r="AF11340" s="3">
        <v>202425</v>
      </c>
      <c r="AG11340" s="3" t="s">
        <v>384</v>
      </c>
      <c r="AH11340" s="3">
        <v>568</v>
      </c>
      <c r="AI11340" s="3">
        <v>710</v>
      </c>
      <c r="AJ11340" s="3" t="s">
        <v>386</v>
      </c>
      <c r="AK11340" s="3">
        <v>1</v>
      </c>
      <c r="AL11340" s="3">
        <v>0</v>
      </c>
    </row>
    <row r="11341" spans="31:38" x14ac:dyDescent="0.25">
      <c r="AE11341" s="3" t="str">
        <f t="shared" si="255"/>
        <v>RAG_572_710_1_202425</v>
      </c>
      <c r="AF11341" s="3">
        <v>202425</v>
      </c>
      <c r="AG11341" s="3" t="s">
        <v>384</v>
      </c>
      <c r="AH11341" s="3">
        <v>572</v>
      </c>
      <c r="AI11341" s="3">
        <v>710</v>
      </c>
      <c r="AJ11341" s="3" t="s">
        <v>386</v>
      </c>
      <c r="AK11341" s="3">
        <v>1</v>
      </c>
      <c r="AL11341" s="3">
        <v>0</v>
      </c>
    </row>
    <row r="11342" spans="31:38" x14ac:dyDescent="0.25">
      <c r="AE11342" s="3" t="str">
        <f t="shared" si="255"/>
        <v>RAG_512_710_1_202425</v>
      </c>
      <c r="AF11342" s="3">
        <v>202425</v>
      </c>
      <c r="AG11342" s="3" t="s">
        <v>384</v>
      </c>
      <c r="AH11342" s="3">
        <v>512</v>
      </c>
      <c r="AI11342" s="3">
        <v>710</v>
      </c>
      <c r="AJ11342" s="3" t="s">
        <v>386</v>
      </c>
      <c r="AK11342" s="3">
        <v>1</v>
      </c>
      <c r="AL11342" s="3">
        <v>0</v>
      </c>
    </row>
    <row r="11343" spans="31:38" x14ac:dyDescent="0.25">
      <c r="AE11343" s="3" t="str">
        <f t="shared" si="255"/>
        <v>RAG_576_710_1_202425</v>
      </c>
      <c r="AF11343" s="3">
        <v>202425</v>
      </c>
      <c r="AG11343" s="3" t="s">
        <v>384</v>
      </c>
      <c r="AH11343" s="3">
        <v>576</v>
      </c>
      <c r="AI11343" s="3">
        <v>710</v>
      </c>
      <c r="AJ11343" s="3" t="s">
        <v>386</v>
      </c>
      <c r="AK11343" s="3">
        <v>1</v>
      </c>
      <c r="AL11343" s="3">
        <v>0</v>
      </c>
    </row>
    <row r="11344" spans="31:38" x14ac:dyDescent="0.25">
      <c r="AE11344" s="3" t="str">
        <f t="shared" si="255"/>
        <v>RAG_584_710_1_202425</v>
      </c>
      <c r="AF11344" s="3">
        <v>202425</v>
      </c>
      <c r="AG11344" s="3" t="s">
        <v>384</v>
      </c>
      <c r="AH11344" s="3">
        <v>584</v>
      </c>
      <c r="AI11344" s="3">
        <v>710</v>
      </c>
      <c r="AJ11344" s="3" t="s">
        <v>386</v>
      </c>
      <c r="AK11344" s="3">
        <v>1</v>
      </c>
      <c r="AL11344" s="3">
        <v>0</v>
      </c>
    </row>
    <row r="11345" spans="31:38" x14ac:dyDescent="0.25">
      <c r="AE11345" s="3" t="str">
        <f t="shared" si="255"/>
        <v>RAG_544_710_1_202425</v>
      </c>
      <c r="AF11345" s="3">
        <v>202425</v>
      </c>
      <c r="AG11345" s="3" t="s">
        <v>384</v>
      </c>
      <c r="AH11345" s="3">
        <v>544</v>
      </c>
      <c r="AI11345" s="3">
        <v>710</v>
      </c>
      <c r="AJ11345" s="3" t="s">
        <v>386</v>
      </c>
      <c r="AK11345" s="3">
        <v>1</v>
      </c>
      <c r="AL11345" s="3">
        <v>0</v>
      </c>
    </row>
    <row r="11346" spans="31:38" x14ac:dyDescent="0.25">
      <c r="AE11346" s="3" t="str">
        <f t="shared" si="255"/>
        <v>RAG_542_710_1_202425</v>
      </c>
      <c r="AF11346" s="3">
        <v>202425</v>
      </c>
      <c r="AG11346" s="3" t="s">
        <v>384</v>
      </c>
      <c r="AH11346" s="3">
        <v>542</v>
      </c>
      <c r="AI11346" s="3">
        <v>710</v>
      </c>
      <c r="AJ11346" s="3" t="s">
        <v>386</v>
      </c>
      <c r="AK11346" s="3">
        <v>1</v>
      </c>
      <c r="AL11346" s="3">
        <v>0</v>
      </c>
    </row>
    <row r="11347" spans="31:38" x14ac:dyDescent="0.25">
      <c r="AE11347" s="3" t="str">
        <f t="shared" si="255"/>
        <v>RAG_574_710_1_202425</v>
      </c>
      <c r="AF11347" s="3">
        <v>202425</v>
      </c>
      <c r="AG11347" s="3" t="s">
        <v>384</v>
      </c>
      <c r="AH11347" s="3">
        <v>574</v>
      </c>
      <c r="AI11347" s="3">
        <v>710</v>
      </c>
      <c r="AJ11347" s="3" t="s">
        <v>386</v>
      </c>
      <c r="AK11347" s="3">
        <v>1</v>
      </c>
      <c r="AL11347" s="3">
        <v>0</v>
      </c>
    </row>
    <row r="11348" spans="31:38" x14ac:dyDescent="0.25">
      <c r="AE11348" s="3" t="str">
        <f t="shared" si="255"/>
        <v>RAG_524_710_1_202425</v>
      </c>
      <c r="AF11348" s="3">
        <v>202425</v>
      </c>
      <c r="AG11348" s="3" t="s">
        <v>384</v>
      </c>
      <c r="AH11348" s="3">
        <v>524</v>
      </c>
      <c r="AI11348" s="3">
        <v>710</v>
      </c>
      <c r="AJ11348" s="3" t="s">
        <v>386</v>
      </c>
      <c r="AK11348" s="3">
        <v>1</v>
      </c>
      <c r="AL11348" s="3">
        <v>0</v>
      </c>
    </row>
    <row r="11349" spans="31:38" x14ac:dyDescent="0.25">
      <c r="AE11349" s="3" t="str">
        <f t="shared" si="255"/>
        <v>RAG_545_710_1_202425</v>
      </c>
      <c r="AF11349" s="3">
        <v>202425</v>
      </c>
      <c r="AG11349" s="3" t="s">
        <v>384</v>
      </c>
      <c r="AH11349" s="3">
        <v>545</v>
      </c>
      <c r="AI11349" s="3">
        <v>710</v>
      </c>
      <c r="AJ11349" s="3" t="s">
        <v>386</v>
      </c>
      <c r="AK11349" s="3">
        <v>1</v>
      </c>
      <c r="AL11349" s="3">
        <v>0</v>
      </c>
    </row>
    <row r="11350" spans="31:38" x14ac:dyDescent="0.25">
      <c r="AE11350" s="3" t="str">
        <f t="shared" si="255"/>
        <v>RAG_586_710_1_202425</v>
      </c>
      <c r="AF11350" s="3">
        <v>202425</v>
      </c>
      <c r="AG11350" s="3" t="s">
        <v>384</v>
      </c>
      <c r="AH11350" s="3">
        <v>586</v>
      </c>
      <c r="AI11350" s="3">
        <v>710</v>
      </c>
      <c r="AJ11350" s="3" t="s">
        <v>386</v>
      </c>
      <c r="AK11350" s="3">
        <v>1</v>
      </c>
      <c r="AL11350" s="3">
        <v>0</v>
      </c>
    </row>
    <row r="11351" spans="31:38" x14ac:dyDescent="0.25">
      <c r="AE11351" s="3" t="str">
        <f t="shared" si="255"/>
        <v>RAG_516_710_1_202425</v>
      </c>
      <c r="AF11351" s="3">
        <v>202425</v>
      </c>
      <c r="AG11351" s="3" t="s">
        <v>384</v>
      </c>
      <c r="AH11351" s="3">
        <v>516</v>
      </c>
      <c r="AI11351" s="3">
        <v>710</v>
      </c>
      <c r="AJ11351" s="3" t="s">
        <v>386</v>
      </c>
      <c r="AK11351" s="3">
        <v>1</v>
      </c>
      <c r="AL11351" s="3">
        <v>0</v>
      </c>
    </row>
    <row r="11352" spans="31:38" x14ac:dyDescent="0.25">
      <c r="AE11352" s="3" t="str">
        <f t="shared" si="255"/>
        <v>RAG_518_710_1_202425</v>
      </c>
      <c r="AF11352" s="3">
        <v>202425</v>
      </c>
      <c r="AG11352" s="3" t="s">
        <v>384</v>
      </c>
      <c r="AH11352" s="3">
        <v>518</v>
      </c>
      <c r="AI11352" s="3">
        <v>710</v>
      </c>
      <c r="AJ11352" s="3" t="s">
        <v>386</v>
      </c>
      <c r="AK11352" s="3">
        <v>1</v>
      </c>
      <c r="AL11352" s="3">
        <v>-212.44399999999999</v>
      </c>
    </row>
    <row r="11353" spans="31:38" x14ac:dyDescent="0.25">
      <c r="AE11353" s="3" t="str">
        <f t="shared" si="255"/>
        <v>RAG_522_710_1_202425</v>
      </c>
      <c r="AF11353" s="3">
        <v>202425</v>
      </c>
      <c r="AG11353" s="3" t="s">
        <v>384</v>
      </c>
      <c r="AH11353" s="3">
        <v>522</v>
      </c>
      <c r="AI11353" s="3">
        <v>710</v>
      </c>
      <c r="AJ11353" s="3" t="s">
        <v>386</v>
      </c>
      <c r="AK11353" s="3">
        <v>1</v>
      </c>
      <c r="AL11353" s="3">
        <v>0</v>
      </c>
    </row>
    <row r="11354" spans="31:38" x14ac:dyDescent="0.25">
      <c r="AE11354" s="3" t="str">
        <f t="shared" si="255"/>
        <v>RAG_514_710_1_202425</v>
      </c>
      <c r="AF11354" s="3">
        <v>202425</v>
      </c>
      <c r="AG11354" s="3" t="s">
        <v>384</v>
      </c>
      <c r="AH11354" s="3">
        <v>514</v>
      </c>
      <c r="AI11354" s="3">
        <v>710</v>
      </c>
      <c r="AJ11354" s="3" t="s">
        <v>386</v>
      </c>
      <c r="AK11354" s="3">
        <v>1</v>
      </c>
      <c r="AL11354" s="3">
        <v>-282.17</v>
      </c>
    </row>
    <row r="11355" spans="31:38" x14ac:dyDescent="0.25">
      <c r="AE11355" s="3" t="str">
        <f t="shared" si="255"/>
        <v>RAG_526_710_1_202425</v>
      </c>
      <c r="AF11355" s="3">
        <v>202425</v>
      </c>
      <c r="AG11355" s="3" t="s">
        <v>384</v>
      </c>
      <c r="AH11355" s="3">
        <v>526</v>
      </c>
      <c r="AI11355" s="3">
        <v>710</v>
      </c>
      <c r="AJ11355" s="3" t="s">
        <v>386</v>
      </c>
      <c r="AK11355" s="3">
        <v>1</v>
      </c>
      <c r="AL11355" s="3">
        <v>-120.13200000000001</v>
      </c>
    </row>
    <row r="11356" spans="31:38" x14ac:dyDescent="0.25">
      <c r="AE11356" s="3" t="str">
        <f t="shared" si="255"/>
        <v>RAG_528_710_1_202425</v>
      </c>
      <c r="AF11356" s="3">
        <v>202425</v>
      </c>
      <c r="AG11356" s="3" t="s">
        <v>384</v>
      </c>
      <c r="AH11356" s="3">
        <v>528</v>
      </c>
      <c r="AI11356" s="3">
        <v>710</v>
      </c>
      <c r="AJ11356" s="3" t="s">
        <v>386</v>
      </c>
      <c r="AK11356" s="3">
        <v>1</v>
      </c>
      <c r="AL11356" s="3">
        <v>0</v>
      </c>
    </row>
    <row r="11357" spans="31:38" x14ac:dyDescent="0.25">
      <c r="AE11357" s="3" t="str">
        <f t="shared" si="255"/>
        <v>RAG_530_710_1_202425</v>
      </c>
      <c r="AF11357" s="3">
        <v>202425</v>
      </c>
      <c r="AG11357" s="3" t="s">
        <v>384</v>
      </c>
      <c r="AH11357" s="3">
        <v>530</v>
      </c>
      <c r="AI11357" s="3">
        <v>710</v>
      </c>
      <c r="AJ11357" s="3" t="s">
        <v>386</v>
      </c>
      <c r="AK11357" s="3">
        <v>1</v>
      </c>
      <c r="AL11357" s="3">
        <v>-35.85</v>
      </c>
    </row>
    <row r="11358" spans="31:38" x14ac:dyDescent="0.25">
      <c r="AE11358" s="3" t="str">
        <f t="shared" si="255"/>
        <v>RAG_532_710_1_202425</v>
      </c>
      <c r="AF11358" s="3">
        <v>202425</v>
      </c>
      <c r="AG11358" s="3" t="s">
        <v>384</v>
      </c>
      <c r="AH11358" s="3">
        <v>532</v>
      </c>
      <c r="AI11358" s="3">
        <v>710</v>
      </c>
      <c r="AJ11358" s="3" t="s">
        <v>386</v>
      </c>
      <c r="AK11358" s="3">
        <v>1</v>
      </c>
      <c r="AL11358" s="3">
        <v>0</v>
      </c>
    </row>
    <row r="11359" spans="31:38" x14ac:dyDescent="0.25">
      <c r="AE11359" s="3" t="str">
        <f t="shared" si="255"/>
        <v>RAG_534_710_1_202425</v>
      </c>
      <c r="AF11359" s="3">
        <v>202425</v>
      </c>
      <c r="AG11359" s="3" t="s">
        <v>384</v>
      </c>
      <c r="AH11359" s="3">
        <v>534</v>
      </c>
      <c r="AI11359" s="3">
        <v>710</v>
      </c>
      <c r="AJ11359" s="3" t="s">
        <v>386</v>
      </c>
      <c r="AK11359" s="3">
        <v>1</v>
      </c>
      <c r="AL11359" s="3">
        <v>0</v>
      </c>
    </row>
    <row r="11360" spans="31:38" x14ac:dyDescent="0.25">
      <c r="AE11360" s="3" t="str">
        <f t="shared" si="255"/>
        <v>RAG_536_710_1_202425</v>
      </c>
      <c r="AF11360" s="3">
        <v>202425</v>
      </c>
      <c r="AG11360" s="3" t="s">
        <v>384</v>
      </c>
      <c r="AH11360" s="3">
        <v>536</v>
      </c>
      <c r="AI11360" s="3">
        <v>710</v>
      </c>
      <c r="AJ11360" s="3" t="s">
        <v>386</v>
      </c>
      <c r="AK11360" s="3">
        <v>1</v>
      </c>
      <c r="AL11360" s="3">
        <v>0</v>
      </c>
    </row>
    <row r="11361" spans="31:38" x14ac:dyDescent="0.25">
      <c r="AE11361" s="3" t="str">
        <f t="shared" si="255"/>
        <v>RAG_538_710_1_202425</v>
      </c>
      <c r="AF11361" s="3">
        <v>202425</v>
      </c>
      <c r="AG11361" s="3" t="s">
        <v>384</v>
      </c>
      <c r="AH11361" s="3">
        <v>538</v>
      </c>
      <c r="AI11361" s="3">
        <v>710</v>
      </c>
      <c r="AJ11361" s="3" t="s">
        <v>386</v>
      </c>
      <c r="AK11361" s="3">
        <v>1</v>
      </c>
      <c r="AL11361" s="3">
        <v>0</v>
      </c>
    </row>
    <row r="11362" spans="31:38" x14ac:dyDescent="0.25">
      <c r="AE11362" s="3" t="str">
        <f t="shared" si="255"/>
        <v>RAG_540_710_1_202425</v>
      </c>
      <c r="AF11362" s="3">
        <v>202425</v>
      </c>
      <c r="AG11362" s="3" t="s">
        <v>384</v>
      </c>
      <c r="AH11362" s="3">
        <v>540</v>
      </c>
      <c r="AI11362" s="3">
        <v>710</v>
      </c>
      <c r="AJ11362" s="3" t="s">
        <v>386</v>
      </c>
      <c r="AK11362" s="3">
        <v>1</v>
      </c>
      <c r="AL11362" s="3">
        <v>0</v>
      </c>
    </row>
    <row r="11363" spans="31:38" x14ac:dyDescent="0.25">
      <c r="AE11363" s="3" t="str">
        <f t="shared" si="255"/>
        <v>RAG_520_710_1_202425</v>
      </c>
      <c r="AF11363" s="3">
        <v>202425</v>
      </c>
      <c r="AG11363" s="3" t="s">
        <v>384</v>
      </c>
      <c r="AH11363" s="3">
        <v>520</v>
      </c>
      <c r="AI11363" s="3">
        <v>710</v>
      </c>
      <c r="AJ11363" s="3" t="s">
        <v>386</v>
      </c>
      <c r="AK11363" s="3">
        <v>1</v>
      </c>
      <c r="AL11363" s="3">
        <v>-27.097000000000001</v>
      </c>
    </row>
    <row r="11364" spans="31:38" x14ac:dyDescent="0.25">
      <c r="AE11364" s="3" t="str">
        <f t="shared" si="255"/>
        <v>RAG_566_711_1_202526</v>
      </c>
      <c r="AF11364" s="3">
        <v>202526</v>
      </c>
      <c r="AG11364" s="3" t="s">
        <v>384</v>
      </c>
      <c r="AH11364" s="3">
        <v>566</v>
      </c>
      <c r="AI11364" s="3">
        <v>711</v>
      </c>
      <c r="AJ11364" s="3" t="s">
        <v>453</v>
      </c>
      <c r="AK11364" s="3">
        <v>1</v>
      </c>
      <c r="AL11364" s="3">
        <v>0</v>
      </c>
    </row>
    <row r="11365" spans="31:38" x14ac:dyDescent="0.25">
      <c r="AE11365" s="3" t="str">
        <f t="shared" si="255"/>
        <v>RAG_545_711_1_202526</v>
      </c>
      <c r="AF11365" s="3">
        <v>202526</v>
      </c>
      <c r="AG11365" s="3" t="s">
        <v>384</v>
      </c>
      <c r="AH11365" s="3">
        <v>545</v>
      </c>
      <c r="AI11365" s="3">
        <v>711</v>
      </c>
      <c r="AJ11365" s="3" t="s">
        <v>453</v>
      </c>
      <c r="AK11365" s="3">
        <v>1</v>
      </c>
      <c r="AL11365" s="3">
        <v>0</v>
      </c>
    </row>
    <row r="11366" spans="31:38" x14ac:dyDescent="0.25">
      <c r="AE11366" s="3" t="str">
        <f t="shared" si="255"/>
        <v>RAG_548_711_1_202526</v>
      </c>
      <c r="AF11366" s="3">
        <v>202526</v>
      </c>
      <c r="AG11366" s="3" t="s">
        <v>384</v>
      </c>
      <c r="AH11366" s="3">
        <v>548</v>
      </c>
      <c r="AI11366" s="3">
        <v>711</v>
      </c>
      <c r="AJ11366" s="3" t="s">
        <v>453</v>
      </c>
      <c r="AK11366" s="3">
        <v>1</v>
      </c>
      <c r="AL11366" s="3">
        <v>0</v>
      </c>
    </row>
    <row r="11367" spans="31:38" x14ac:dyDescent="0.25">
      <c r="AE11367" s="3" t="str">
        <f t="shared" si="255"/>
        <v>RAG_550_711_1_202526</v>
      </c>
      <c r="AF11367" s="3">
        <v>202526</v>
      </c>
      <c r="AG11367" s="3" t="s">
        <v>384</v>
      </c>
      <c r="AH11367" s="3">
        <v>550</v>
      </c>
      <c r="AI11367" s="3">
        <v>711</v>
      </c>
      <c r="AJ11367" s="3" t="s">
        <v>453</v>
      </c>
      <c r="AK11367" s="3">
        <v>1</v>
      </c>
      <c r="AL11367" s="3">
        <v>0</v>
      </c>
    </row>
    <row r="11368" spans="31:38" x14ac:dyDescent="0.25">
      <c r="AE11368" s="3" t="str">
        <f t="shared" si="255"/>
        <v>RAG_552_711_1_202526</v>
      </c>
      <c r="AF11368" s="3">
        <v>202526</v>
      </c>
      <c r="AG11368" s="3" t="s">
        <v>384</v>
      </c>
      <c r="AH11368" s="3">
        <v>552</v>
      </c>
      <c r="AI11368" s="3">
        <v>711</v>
      </c>
      <c r="AJ11368" s="3" t="s">
        <v>453</v>
      </c>
      <c r="AK11368" s="3">
        <v>1</v>
      </c>
      <c r="AL11368" s="3">
        <v>0</v>
      </c>
    </row>
    <row r="11369" spans="31:38" x14ac:dyDescent="0.25">
      <c r="AE11369" s="3" t="str">
        <f t="shared" si="255"/>
        <v>RAG_562_711_1_202526</v>
      </c>
      <c r="AF11369" s="3">
        <v>202526</v>
      </c>
      <c r="AG11369" s="3" t="s">
        <v>384</v>
      </c>
      <c r="AH11369" s="3">
        <v>562</v>
      </c>
      <c r="AI11369" s="3">
        <v>711</v>
      </c>
      <c r="AJ11369" s="3" t="s">
        <v>453</v>
      </c>
      <c r="AK11369" s="3">
        <v>1</v>
      </c>
      <c r="AL11369" s="3">
        <v>0</v>
      </c>
    </row>
    <row r="11370" spans="31:38" x14ac:dyDescent="0.25">
      <c r="AE11370" s="3" t="str">
        <f t="shared" si="255"/>
        <v>RAG_564_711_1_202526</v>
      </c>
      <c r="AF11370" s="3">
        <v>202526</v>
      </c>
      <c r="AG11370" s="3" t="s">
        <v>384</v>
      </c>
      <c r="AH11370" s="3">
        <v>564</v>
      </c>
      <c r="AI11370" s="3">
        <v>711</v>
      </c>
      <c r="AJ11370" s="3" t="s">
        <v>453</v>
      </c>
      <c r="AK11370" s="3">
        <v>1</v>
      </c>
      <c r="AL11370" s="3">
        <v>0</v>
      </c>
    </row>
    <row r="11371" spans="31:38" x14ac:dyDescent="0.25">
      <c r="AE11371" s="3" t="str">
        <f t="shared" si="255"/>
        <v>RAG_546_711_1_202526</v>
      </c>
      <c r="AF11371" s="3">
        <v>202526</v>
      </c>
      <c r="AG11371" s="3" t="s">
        <v>384</v>
      </c>
      <c r="AH11371" s="3">
        <v>546</v>
      </c>
      <c r="AI11371" s="3">
        <v>711</v>
      </c>
      <c r="AJ11371" s="3" t="s">
        <v>453</v>
      </c>
      <c r="AK11371" s="3">
        <v>1</v>
      </c>
      <c r="AL11371" s="3">
        <v>0</v>
      </c>
    </row>
    <row r="11372" spans="31:38" x14ac:dyDescent="0.25">
      <c r="AE11372" s="3" t="str">
        <f t="shared" si="255"/>
        <v>RAG_568_711_1_202526</v>
      </c>
      <c r="AF11372" s="3">
        <v>202526</v>
      </c>
      <c r="AG11372" s="3" t="s">
        <v>384</v>
      </c>
      <c r="AH11372" s="3">
        <v>568</v>
      </c>
      <c r="AI11372" s="3">
        <v>711</v>
      </c>
      <c r="AJ11372" s="3" t="s">
        <v>453</v>
      </c>
      <c r="AK11372" s="3">
        <v>1</v>
      </c>
      <c r="AL11372" s="3">
        <v>0</v>
      </c>
    </row>
    <row r="11373" spans="31:38" x14ac:dyDescent="0.25">
      <c r="AE11373" s="3" t="str">
        <f t="shared" si="255"/>
        <v>RAG_572_711_1_202526</v>
      </c>
      <c r="AF11373" s="3">
        <v>202526</v>
      </c>
      <c r="AG11373" s="3" t="s">
        <v>384</v>
      </c>
      <c r="AH11373" s="3">
        <v>572</v>
      </c>
      <c r="AI11373" s="3">
        <v>711</v>
      </c>
      <c r="AJ11373" s="3" t="s">
        <v>453</v>
      </c>
      <c r="AK11373" s="3">
        <v>1</v>
      </c>
      <c r="AL11373" s="3">
        <v>0</v>
      </c>
    </row>
    <row r="11374" spans="31:38" x14ac:dyDescent="0.25">
      <c r="AE11374" s="3" t="str">
        <f t="shared" si="255"/>
        <v>RAG_574_711_1_202526</v>
      </c>
      <c r="AF11374" s="3">
        <v>202526</v>
      </c>
      <c r="AG11374" s="3" t="s">
        <v>384</v>
      </c>
      <c r="AH11374" s="3">
        <v>574</v>
      </c>
      <c r="AI11374" s="3">
        <v>711</v>
      </c>
      <c r="AJ11374" s="3" t="s">
        <v>453</v>
      </c>
      <c r="AK11374" s="3">
        <v>1</v>
      </c>
      <c r="AL11374" s="3">
        <v>0</v>
      </c>
    </row>
    <row r="11375" spans="31:38" x14ac:dyDescent="0.25">
      <c r="AE11375" s="3" t="str">
        <f t="shared" si="255"/>
        <v>RAG_576_711_1_202526</v>
      </c>
      <c r="AF11375" s="3">
        <v>202526</v>
      </c>
      <c r="AG11375" s="3" t="s">
        <v>384</v>
      </c>
      <c r="AH11375" s="3">
        <v>576</v>
      </c>
      <c r="AI11375" s="3">
        <v>711</v>
      </c>
      <c r="AJ11375" s="3" t="s">
        <v>453</v>
      </c>
      <c r="AK11375" s="3">
        <v>1</v>
      </c>
      <c r="AL11375" s="3">
        <v>0</v>
      </c>
    </row>
    <row r="11376" spans="31:38" x14ac:dyDescent="0.25">
      <c r="AE11376" s="3" t="str">
        <f t="shared" si="255"/>
        <v>RAG_582_711_1_202526</v>
      </c>
      <c r="AF11376" s="3">
        <v>202526</v>
      </c>
      <c r="AG11376" s="3" t="s">
        <v>384</v>
      </c>
      <c r="AH11376" s="3">
        <v>582</v>
      </c>
      <c r="AI11376" s="3">
        <v>711</v>
      </c>
      <c r="AJ11376" s="3" t="s">
        <v>453</v>
      </c>
      <c r="AK11376" s="3">
        <v>1</v>
      </c>
      <c r="AL11376" s="3">
        <v>0</v>
      </c>
    </row>
    <row r="11377" spans="31:38" x14ac:dyDescent="0.25">
      <c r="AE11377" s="3" t="str">
        <f t="shared" si="255"/>
        <v>RAG_584_711_1_202526</v>
      </c>
      <c r="AF11377" s="3">
        <v>202526</v>
      </c>
      <c r="AG11377" s="3" t="s">
        <v>384</v>
      </c>
      <c r="AH11377" s="3">
        <v>584</v>
      </c>
      <c r="AI11377" s="3">
        <v>711</v>
      </c>
      <c r="AJ11377" s="3" t="s">
        <v>453</v>
      </c>
      <c r="AK11377" s="3">
        <v>1</v>
      </c>
      <c r="AL11377" s="3">
        <v>0</v>
      </c>
    </row>
    <row r="11378" spans="31:38" x14ac:dyDescent="0.25">
      <c r="AE11378" s="3" t="str">
        <f t="shared" si="255"/>
        <v>RAG_536_711_1_202526</v>
      </c>
      <c r="AF11378" s="3">
        <v>202526</v>
      </c>
      <c r="AG11378" s="3" t="s">
        <v>384</v>
      </c>
      <c r="AH11378" s="3">
        <v>536</v>
      </c>
      <c r="AI11378" s="3">
        <v>711</v>
      </c>
      <c r="AJ11378" s="3" t="s">
        <v>453</v>
      </c>
      <c r="AK11378" s="3">
        <v>1</v>
      </c>
      <c r="AL11378" s="3">
        <v>0</v>
      </c>
    </row>
    <row r="11379" spans="31:38" x14ac:dyDescent="0.25">
      <c r="AE11379" s="3" t="str">
        <f t="shared" si="255"/>
        <v>RAG_586_711_1_202526</v>
      </c>
      <c r="AF11379" s="3">
        <v>202526</v>
      </c>
      <c r="AG11379" s="3" t="s">
        <v>384</v>
      </c>
      <c r="AH11379" s="3">
        <v>586</v>
      </c>
      <c r="AI11379" s="3">
        <v>711</v>
      </c>
      <c r="AJ11379" s="3" t="s">
        <v>453</v>
      </c>
      <c r="AK11379" s="3">
        <v>1</v>
      </c>
      <c r="AL11379" s="3">
        <v>0</v>
      </c>
    </row>
    <row r="11380" spans="31:38" x14ac:dyDescent="0.25">
      <c r="AE11380" s="3" t="str">
        <f t="shared" si="255"/>
        <v>RAG_516_711_1_202526</v>
      </c>
      <c r="AF11380" s="3">
        <v>202526</v>
      </c>
      <c r="AG11380" s="3" t="s">
        <v>384</v>
      </c>
      <c r="AH11380" s="3">
        <v>516</v>
      </c>
      <c r="AI11380" s="3">
        <v>711</v>
      </c>
      <c r="AJ11380" s="3" t="s">
        <v>453</v>
      </c>
      <c r="AK11380" s="3">
        <v>1</v>
      </c>
      <c r="AL11380" s="3">
        <v>0</v>
      </c>
    </row>
    <row r="11381" spans="31:38" x14ac:dyDescent="0.25">
      <c r="AE11381" s="3" t="str">
        <f t="shared" si="255"/>
        <v>RAG_514_711_1_202526</v>
      </c>
      <c r="AF11381" s="3">
        <v>202526</v>
      </c>
      <c r="AG11381" s="3" t="s">
        <v>384</v>
      </c>
      <c r="AH11381" s="3">
        <v>514</v>
      </c>
      <c r="AI11381" s="3">
        <v>711</v>
      </c>
      <c r="AJ11381" s="3" t="s">
        <v>453</v>
      </c>
      <c r="AK11381" s="3">
        <v>1</v>
      </c>
      <c r="AL11381" s="3">
        <v>0</v>
      </c>
    </row>
    <row r="11382" spans="31:38" x14ac:dyDescent="0.25">
      <c r="AE11382" s="3" t="str">
        <f t="shared" si="255"/>
        <v>RAG_518_711_1_202526</v>
      </c>
      <c r="AF11382" s="3">
        <v>202526</v>
      </c>
      <c r="AG11382" s="3" t="s">
        <v>384</v>
      </c>
      <c r="AH11382" s="3">
        <v>518</v>
      </c>
      <c r="AI11382" s="3">
        <v>711</v>
      </c>
      <c r="AJ11382" s="3" t="s">
        <v>453</v>
      </c>
      <c r="AK11382" s="3">
        <v>1</v>
      </c>
      <c r="AL11382" s="3">
        <v>0</v>
      </c>
    </row>
    <row r="11383" spans="31:38" x14ac:dyDescent="0.25">
      <c r="AE11383" s="3" t="str">
        <f t="shared" si="255"/>
        <v>RAG_520_711_1_202526</v>
      </c>
      <c r="AF11383" s="3">
        <v>202526</v>
      </c>
      <c r="AG11383" s="3" t="s">
        <v>384</v>
      </c>
      <c r="AH11383" s="3">
        <v>520</v>
      </c>
      <c r="AI11383" s="3">
        <v>711</v>
      </c>
      <c r="AJ11383" s="3" t="s">
        <v>453</v>
      </c>
      <c r="AK11383" s="3">
        <v>1</v>
      </c>
      <c r="AL11383" s="3">
        <v>0</v>
      </c>
    </row>
    <row r="11384" spans="31:38" x14ac:dyDescent="0.25">
      <c r="AE11384" s="3" t="str">
        <f t="shared" si="255"/>
        <v>RAG_522_711_1_202526</v>
      </c>
      <c r="AF11384" s="3">
        <v>202526</v>
      </c>
      <c r="AG11384" s="3" t="s">
        <v>384</v>
      </c>
      <c r="AH11384" s="3">
        <v>522</v>
      </c>
      <c r="AI11384" s="3">
        <v>711</v>
      </c>
      <c r="AJ11384" s="3" t="s">
        <v>453</v>
      </c>
      <c r="AK11384" s="3">
        <v>1</v>
      </c>
      <c r="AL11384" s="3">
        <v>0</v>
      </c>
    </row>
    <row r="11385" spans="31:38" x14ac:dyDescent="0.25">
      <c r="AE11385" s="3" t="str">
        <f t="shared" si="255"/>
        <v>RAG_524_711_1_202526</v>
      </c>
      <c r="AF11385" s="3">
        <v>202526</v>
      </c>
      <c r="AG11385" s="3" t="s">
        <v>384</v>
      </c>
      <c r="AH11385" s="3">
        <v>524</v>
      </c>
      <c r="AI11385" s="3">
        <v>711</v>
      </c>
      <c r="AJ11385" s="3" t="s">
        <v>453</v>
      </c>
      <c r="AK11385" s="3">
        <v>1</v>
      </c>
      <c r="AL11385" s="3">
        <v>0</v>
      </c>
    </row>
    <row r="11386" spans="31:38" x14ac:dyDescent="0.25">
      <c r="AE11386" s="3" t="str">
        <f t="shared" si="255"/>
        <v>RAG_526_711_1_202526</v>
      </c>
      <c r="AF11386" s="3">
        <v>202526</v>
      </c>
      <c r="AG11386" s="3" t="s">
        <v>384</v>
      </c>
      <c r="AH11386" s="3">
        <v>526</v>
      </c>
      <c r="AI11386" s="3">
        <v>711</v>
      </c>
      <c r="AJ11386" s="3" t="s">
        <v>453</v>
      </c>
      <c r="AK11386" s="3">
        <v>1</v>
      </c>
      <c r="AL11386" s="3">
        <v>0</v>
      </c>
    </row>
    <row r="11387" spans="31:38" x14ac:dyDescent="0.25">
      <c r="AE11387" s="3" t="str">
        <f t="shared" si="255"/>
        <v>RAG_528_711_1_202526</v>
      </c>
      <c r="AF11387" s="3">
        <v>202526</v>
      </c>
      <c r="AG11387" s="3" t="s">
        <v>384</v>
      </c>
      <c r="AH11387" s="3">
        <v>528</v>
      </c>
      <c r="AI11387" s="3">
        <v>711</v>
      </c>
      <c r="AJ11387" s="3" t="s">
        <v>453</v>
      </c>
      <c r="AK11387" s="3">
        <v>1</v>
      </c>
      <c r="AL11387" s="3">
        <v>0</v>
      </c>
    </row>
    <row r="11388" spans="31:38" x14ac:dyDescent="0.25">
      <c r="AE11388" s="3" t="str">
        <f t="shared" si="255"/>
        <v>RAG_532_711_1_202526</v>
      </c>
      <c r="AF11388" s="3">
        <v>202526</v>
      </c>
      <c r="AG11388" s="3" t="s">
        <v>384</v>
      </c>
      <c r="AH11388" s="3">
        <v>532</v>
      </c>
      <c r="AI11388" s="3">
        <v>711</v>
      </c>
      <c r="AJ11388" s="3" t="s">
        <v>453</v>
      </c>
      <c r="AK11388" s="3">
        <v>1</v>
      </c>
      <c r="AL11388" s="3">
        <v>-166.453</v>
      </c>
    </row>
    <row r="11389" spans="31:38" x14ac:dyDescent="0.25">
      <c r="AE11389" s="3" t="str">
        <f t="shared" si="255"/>
        <v>RAG_534_711_1_202526</v>
      </c>
      <c r="AF11389" s="3">
        <v>202526</v>
      </c>
      <c r="AG11389" s="3" t="s">
        <v>384</v>
      </c>
      <c r="AH11389" s="3">
        <v>534</v>
      </c>
      <c r="AI11389" s="3">
        <v>711</v>
      </c>
      <c r="AJ11389" s="3" t="s">
        <v>453</v>
      </c>
      <c r="AK11389" s="3">
        <v>1</v>
      </c>
      <c r="AL11389" s="3">
        <v>0</v>
      </c>
    </row>
    <row r="11390" spans="31:38" x14ac:dyDescent="0.25">
      <c r="AE11390" s="3" t="str">
        <f t="shared" si="255"/>
        <v>RAG_540_711_1_202526</v>
      </c>
      <c r="AF11390" s="3">
        <v>202526</v>
      </c>
      <c r="AG11390" s="3" t="s">
        <v>384</v>
      </c>
      <c r="AH11390" s="3">
        <v>540</v>
      </c>
      <c r="AI11390" s="3">
        <v>711</v>
      </c>
      <c r="AJ11390" s="3" t="s">
        <v>453</v>
      </c>
      <c r="AK11390" s="3">
        <v>1</v>
      </c>
      <c r="AL11390" s="3">
        <v>0</v>
      </c>
    </row>
    <row r="11391" spans="31:38" x14ac:dyDescent="0.25">
      <c r="AE11391" s="3" t="str">
        <f t="shared" si="255"/>
        <v>RAG_538_711_1_202526</v>
      </c>
      <c r="AF11391" s="3">
        <v>202526</v>
      </c>
      <c r="AG11391" s="3" t="s">
        <v>384</v>
      </c>
      <c r="AH11391" s="3">
        <v>538</v>
      </c>
      <c r="AI11391" s="3">
        <v>711</v>
      </c>
      <c r="AJ11391" s="3" t="s">
        <v>453</v>
      </c>
      <c r="AK11391" s="3">
        <v>1</v>
      </c>
      <c r="AL11391" s="3">
        <v>0</v>
      </c>
    </row>
    <row r="11392" spans="31:38" x14ac:dyDescent="0.25">
      <c r="AE11392" s="3" t="str">
        <f t="shared" si="255"/>
        <v>RAG_512_711_1_202526</v>
      </c>
      <c r="AF11392" s="3">
        <v>202526</v>
      </c>
      <c r="AG11392" s="3" t="s">
        <v>384</v>
      </c>
      <c r="AH11392" s="3">
        <v>512</v>
      </c>
      <c r="AI11392" s="3">
        <v>711</v>
      </c>
      <c r="AJ11392" s="3" t="s">
        <v>453</v>
      </c>
      <c r="AK11392" s="3">
        <v>1</v>
      </c>
      <c r="AL11392" s="3">
        <v>0</v>
      </c>
    </row>
    <row r="11393" spans="31:38" x14ac:dyDescent="0.25">
      <c r="AE11393" s="3" t="str">
        <f t="shared" si="255"/>
        <v>RAG_542_711_1_202526</v>
      </c>
      <c r="AF11393" s="3">
        <v>202526</v>
      </c>
      <c r="AG11393" s="3" t="s">
        <v>384</v>
      </c>
      <c r="AH11393" s="3">
        <v>542</v>
      </c>
      <c r="AI11393" s="3">
        <v>711</v>
      </c>
      <c r="AJ11393" s="3" t="s">
        <v>453</v>
      </c>
      <c r="AK11393" s="3">
        <v>1</v>
      </c>
      <c r="AL11393" s="3">
        <v>0</v>
      </c>
    </row>
    <row r="11394" spans="31:38" x14ac:dyDescent="0.25">
      <c r="AE11394" s="3" t="str">
        <f t="shared" si="255"/>
        <v>RAG_530_711_1_202526</v>
      </c>
      <c r="AF11394" s="3">
        <v>202526</v>
      </c>
      <c r="AG11394" s="3" t="s">
        <v>384</v>
      </c>
      <c r="AH11394" s="3">
        <v>530</v>
      </c>
      <c r="AI11394" s="3">
        <v>711</v>
      </c>
      <c r="AJ11394" s="3" t="s">
        <v>453</v>
      </c>
      <c r="AK11394" s="3">
        <v>1</v>
      </c>
      <c r="AL11394" s="3">
        <v>0</v>
      </c>
    </row>
    <row r="11395" spans="31:38" x14ac:dyDescent="0.25">
      <c r="AE11395" s="3" t="str">
        <f t="shared" si="255"/>
        <v>RAG_544_711_1_202526</v>
      </c>
      <c r="AF11395" s="3">
        <v>202526</v>
      </c>
      <c r="AG11395" s="3" t="s">
        <v>384</v>
      </c>
      <c r="AH11395" s="3">
        <v>544</v>
      </c>
      <c r="AI11395" s="3">
        <v>711</v>
      </c>
      <c r="AJ11395" s="3" t="s">
        <v>453</v>
      </c>
      <c r="AK11395" s="3">
        <v>1</v>
      </c>
      <c r="AL11395" s="3">
        <v>0</v>
      </c>
    </row>
    <row r="11396" spans="31:38" x14ac:dyDescent="0.25">
      <c r="AE11396" s="3" t="str">
        <f t="shared" ref="AE11396:AE11459" si="256">AG11396&amp;"_"&amp;AH11396&amp;"_"&amp;AI11396&amp;"_"&amp;AK11396&amp;"_"&amp;AF11396</f>
        <v>RAG_564_711_1_202425</v>
      </c>
      <c r="AF11396" s="3">
        <v>202425</v>
      </c>
      <c r="AG11396" s="3" t="s">
        <v>384</v>
      </c>
      <c r="AH11396" s="3">
        <v>564</v>
      </c>
      <c r="AI11396" s="3">
        <v>711</v>
      </c>
      <c r="AJ11396" s="3" t="s">
        <v>453</v>
      </c>
      <c r="AK11396" s="3">
        <v>1</v>
      </c>
      <c r="AL11396" s="3">
        <v>0</v>
      </c>
    </row>
    <row r="11397" spans="31:38" x14ac:dyDescent="0.25">
      <c r="AE11397" s="3" t="str">
        <f t="shared" si="256"/>
        <v>RAG_546_711_1_202425</v>
      </c>
      <c r="AF11397" s="3">
        <v>202425</v>
      </c>
      <c r="AG11397" s="3" t="s">
        <v>384</v>
      </c>
      <c r="AH11397" s="3">
        <v>546</v>
      </c>
      <c r="AI11397" s="3">
        <v>711</v>
      </c>
      <c r="AJ11397" s="3" t="s">
        <v>453</v>
      </c>
      <c r="AK11397" s="3">
        <v>1</v>
      </c>
      <c r="AL11397" s="3">
        <v>0</v>
      </c>
    </row>
    <row r="11398" spans="31:38" x14ac:dyDescent="0.25">
      <c r="AE11398" s="3" t="str">
        <f t="shared" si="256"/>
        <v>RAG_545_711_1_202425</v>
      </c>
      <c r="AF11398" s="3">
        <v>202425</v>
      </c>
      <c r="AG11398" s="3" t="s">
        <v>384</v>
      </c>
      <c r="AH11398" s="3">
        <v>545</v>
      </c>
      <c r="AI11398" s="3">
        <v>711</v>
      </c>
      <c r="AJ11398" s="3" t="s">
        <v>453</v>
      </c>
      <c r="AK11398" s="3">
        <v>1</v>
      </c>
      <c r="AL11398" s="3">
        <v>0</v>
      </c>
    </row>
    <row r="11399" spans="31:38" x14ac:dyDescent="0.25">
      <c r="AE11399" s="3" t="str">
        <f t="shared" si="256"/>
        <v>RAG_548_711_1_202425</v>
      </c>
      <c r="AF11399" s="3">
        <v>202425</v>
      </c>
      <c r="AG11399" s="3" t="s">
        <v>384</v>
      </c>
      <c r="AH11399" s="3">
        <v>548</v>
      </c>
      <c r="AI11399" s="3">
        <v>711</v>
      </c>
      <c r="AJ11399" s="3" t="s">
        <v>453</v>
      </c>
      <c r="AK11399" s="3">
        <v>1</v>
      </c>
      <c r="AL11399" s="3">
        <v>0</v>
      </c>
    </row>
    <row r="11400" spans="31:38" x14ac:dyDescent="0.25">
      <c r="AE11400" s="3" t="str">
        <f t="shared" si="256"/>
        <v>RAG_550_711_1_202425</v>
      </c>
      <c r="AF11400" s="3">
        <v>202425</v>
      </c>
      <c r="AG11400" s="3" t="s">
        <v>384</v>
      </c>
      <c r="AH11400" s="3">
        <v>550</v>
      </c>
      <c r="AI11400" s="3">
        <v>711</v>
      </c>
      <c r="AJ11400" s="3" t="s">
        <v>453</v>
      </c>
      <c r="AK11400" s="3">
        <v>1</v>
      </c>
      <c r="AL11400" s="3">
        <v>0</v>
      </c>
    </row>
    <row r="11401" spans="31:38" x14ac:dyDescent="0.25">
      <c r="AE11401" s="3" t="str">
        <f t="shared" si="256"/>
        <v>RAG_552_711_1_202425</v>
      </c>
      <c r="AF11401" s="3">
        <v>202425</v>
      </c>
      <c r="AG11401" s="3" t="s">
        <v>384</v>
      </c>
      <c r="AH11401" s="3">
        <v>552</v>
      </c>
      <c r="AI11401" s="3">
        <v>711</v>
      </c>
      <c r="AJ11401" s="3" t="s">
        <v>453</v>
      </c>
      <c r="AK11401" s="3">
        <v>1</v>
      </c>
      <c r="AL11401" s="3">
        <v>0</v>
      </c>
    </row>
    <row r="11402" spans="31:38" x14ac:dyDescent="0.25">
      <c r="AE11402" s="3" t="str">
        <f t="shared" si="256"/>
        <v>RAG_562_711_1_202425</v>
      </c>
      <c r="AF11402" s="3">
        <v>202425</v>
      </c>
      <c r="AG11402" s="3" t="s">
        <v>384</v>
      </c>
      <c r="AH11402" s="3">
        <v>562</v>
      </c>
      <c r="AI11402" s="3">
        <v>711</v>
      </c>
      <c r="AJ11402" s="3" t="s">
        <v>453</v>
      </c>
      <c r="AK11402" s="3">
        <v>1</v>
      </c>
      <c r="AL11402" s="3">
        <v>0</v>
      </c>
    </row>
    <row r="11403" spans="31:38" x14ac:dyDescent="0.25">
      <c r="AE11403" s="3" t="str">
        <f t="shared" si="256"/>
        <v>RAG_566_711_1_202425</v>
      </c>
      <c r="AF11403" s="3">
        <v>202425</v>
      </c>
      <c r="AG11403" s="3" t="s">
        <v>384</v>
      </c>
      <c r="AH11403" s="3">
        <v>566</v>
      </c>
      <c r="AI11403" s="3">
        <v>711</v>
      </c>
      <c r="AJ11403" s="3" t="s">
        <v>453</v>
      </c>
      <c r="AK11403" s="3">
        <v>1</v>
      </c>
      <c r="AL11403" s="3">
        <v>0</v>
      </c>
    </row>
    <row r="11404" spans="31:38" x14ac:dyDescent="0.25">
      <c r="AE11404" s="3" t="str">
        <f t="shared" si="256"/>
        <v>RAG_568_711_1_202425</v>
      </c>
      <c r="AF11404" s="3">
        <v>202425</v>
      </c>
      <c r="AG11404" s="3" t="s">
        <v>384</v>
      </c>
      <c r="AH11404" s="3">
        <v>568</v>
      </c>
      <c r="AI11404" s="3">
        <v>711</v>
      </c>
      <c r="AJ11404" s="3" t="s">
        <v>453</v>
      </c>
      <c r="AK11404" s="3">
        <v>1</v>
      </c>
      <c r="AL11404" s="3">
        <v>0</v>
      </c>
    </row>
    <row r="11405" spans="31:38" x14ac:dyDescent="0.25">
      <c r="AE11405" s="3" t="str">
        <f t="shared" si="256"/>
        <v>RAG_572_711_1_202425</v>
      </c>
      <c r="AF11405" s="3">
        <v>202425</v>
      </c>
      <c r="AG11405" s="3" t="s">
        <v>384</v>
      </c>
      <c r="AH11405" s="3">
        <v>572</v>
      </c>
      <c r="AI11405" s="3">
        <v>711</v>
      </c>
      <c r="AJ11405" s="3" t="s">
        <v>453</v>
      </c>
      <c r="AK11405" s="3">
        <v>1</v>
      </c>
      <c r="AL11405" s="3">
        <v>0</v>
      </c>
    </row>
    <row r="11406" spans="31:38" x14ac:dyDescent="0.25">
      <c r="AE11406" s="3" t="str">
        <f t="shared" si="256"/>
        <v>RAG_574_711_1_202425</v>
      </c>
      <c r="AF11406" s="3">
        <v>202425</v>
      </c>
      <c r="AG11406" s="3" t="s">
        <v>384</v>
      </c>
      <c r="AH11406" s="3">
        <v>574</v>
      </c>
      <c r="AI11406" s="3">
        <v>711</v>
      </c>
      <c r="AJ11406" s="3" t="s">
        <v>453</v>
      </c>
      <c r="AK11406" s="3">
        <v>1</v>
      </c>
      <c r="AL11406" s="3">
        <v>0</v>
      </c>
    </row>
    <row r="11407" spans="31:38" x14ac:dyDescent="0.25">
      <c r="AE11407" s="3" t="str">
        <f t="shared" si="256"/>
        <v>RAG_576_711_1_202425</v>
      </c>
      <c r="AF11407" s="3">
        <v>202425</v>
      </c>
      <c r="AG11407" s="3" t="s">
        <v>384</v>
      </c>
      <c r="AH11407" s="3">
        <v>576</v>
      </c>
      <c r="AI11407" s="3">
        <v>711</v>
      </c>
      <c r="AJ11407" s="3" t="s">
        <v>453</v>
      </c>
      <c r="AK11407" s="3">
        <v>1</v>
      </c>
      <c r="AL11407" s="3">
        <v>0</v>
      </c>
    </row>
    <row r="11408" spans="31:38" x14ac:dyDescent="0.25">
      <c r="AE11408" s="3" t="str">
        <f t="shared" si="256"/>
        <v>RAG_582_711_1_202425</v>
      </c>
      <c r="AF11408" s="3">
        <v>202425</v>
      </c>
      <c r="AG11408" s="3" t="s">
        <v>384</v>
      </c>
      <c r="AH11408" s="3">
        <v>582</v>
      </c>
      <c r="AI11408" s="3">
        <v>711</v>
      </c>
      <c r="AJ11408" s="3" t="s">
        <v>453</v>
      </c>
      <c r="AK11408" s="3">
        <v>1</v>
      </c>
      <c r="AL11408" s="3">
        <v>0</v>
      </c>
    </row>
    <row r="11409" spans="31:38" x14ac:dyDescent="0.25">
      <c r="AE11409" s="3" t="str">
        <f t="shared" si="256"/>
        <v>RAG_586_711_1_202425</v>
      </c>
      <c r="AF11409" s="3">
        <v>202425</v>
      </c>
      <c r="AG11409" s="3" t="s">
        <v>384</v>
      </c>
      <c r="AH11409" s="3">
        <v>586</v>
      </c>
      <c r="AI11409" s="3">
        <v>711</v>
      </c>
      <c r="AJ11409" s="3" t="s">
        <v>453</v>
      </c>
      <c r="AK11409" s="3">
        <v>1</v>
      </c>
      <c r="AL11409" s="3">
        <v>0</v>
      </c>
    </row>
    <row r="11410" spans="31:38" x14ac:dyDescent="0.25">
      <c r="AE11410" s="3" t="str">
        <f t="shared" si="256"/>
        <v>RAG_544_711_1_202425</v>
      </c>
      <c r="AF11410" s="3">
        <v>202425</v>
      </c>
      <c r="AG11410" s="3" t="s">
        <v>384</v>
      </c>
      <c r="AH11410" s="3">
        <v>544</v>
      </c>
      <c r="AI11410" s="3">
        <v>711</v>
      </c>
      <c r="AJ11410" s="3" t="s">
        <v>453</v>
      </c>
      <c r="AK11410" s="3">
        <v>1</v>
      </c>
      <c r="AL11410" s="3">
        <v>0</v>
      </c>
    </row>
    <row r="11411" spans="31:38" x14ac:dyDescent="0.25">
      <c r="AE11411" s="3" t="str">
        <f t="shared" si="256"/>
        <v>RAG_584_711_1_202425</v>
      </c>
      <c r="AF11411" s="3">
        <v>202425</v>
      </c>
      <c r="AG11411" s="3" t="s">
        <v>384</v>
      </c>
      <c r="AH11411" s="3">
        <v>584</v>
      </c>
      <c r="AI11411" s="3">
        <v>711</v>
      </c>
      <c r="AJ11411" s="3" t="s">
        <v>453</v>
      </c>
      <c r="AK11411" s="3">
        <v>1</v>
      </c>
      <c r="AL11411" s="3">
        <v>0</v>
      </c>
    </row>
    <row r="11412" spans="31:38" x14ac:dyDescent="0.25">
      <c r="AE11412" s="3" t="str">
        <f t="shared" si="256"/>
        <v>RAG_520_711_1_202425</v>
      </c>
      <c r="AF11412" s="3">
        <v>202425</v>
      </c>
      <c r="AG11412" s="3" t="s">
        <v>384</v>
      </c>
      <c r="AH11412" s="3">
        <v>520</v>
      </c>
      <c r="AI11412" s="3">
        <v>711</v>
      </c>
      <c r="AJ11412" s="3" t="s">
        <v>453</v>
      </c>
      <c r="AK11412" s="3">
        <v>1</v>
      </c>
      <c r="AL11412" s="3">
        <v>0</v>
      </c>
    </row>
    <row r="11413" spans="31:38" x14ac:dyDescent="0.25">
      <c r="AE11413" s="3" t="str">
        <f t="shared" si="256"/>
        <v>RAG_514_711_1_202425</v>
      </c>
      <c r="AF11413" s="3">
        <v>202425</v>
      </c>
      <c r="AG11413" s="3" t="s">
        <v>384</v>
      </c>
      <c r="AH11413" s="3">
        <v>514</v>
      </c>
      <c r="AI11413" s="3">
        <v>711</v>
      </c>
      <c r="AJ11413" s="3" t="s">
        <v>453</v>
      </c>
      <c r="AK11413" s="3">
        <v>1</v>
      </c>
      <c r="AL11413" s="3">
        <v>0</v>
      </c>
    </row>
    <row r="11414" spans="31:38" x14ac:dyDescent="0.25">
      <c r="AE11414" s="3" t="str">
        <f t="shared" si="256"/>
        <v>RAG_542_711_1_202425</v>
      </c>
      <c r="AF11414" s="3">
        <v>202425</v>
      </c>
      <c r="AG11414" s="3" t="s">
        <v>384</v>
      </c>
      <c r="AH11414" s="3">
        <v>542</v>
      </c>
      <c r="AI11414" s="3">
        <v>711</v>
      </c>
      <c r="AJ11414" s="3" t="s">
        <v>453</v>
      </c>
      <c r="AK11414" s="3">
        <v>1</v>
      </c>
      <c r="AL11414" s="3">
        <v>0</v>
      </c>
    </row>
    <row r="11415" spans="31:38" x14ac:dyDescent="0.25">
      <c r="AE11415" s="3" t="str">
        <f t="shared" si="256"/>
        <v>RAG_512_711_1_202425</v>
      </c>
      <c r="AF11415" s="3">
        <v>202425</v>
      </c>
      <c r="AG11415" s="3" t="s">
        <v>384</v>
      </c>
      <c r="AH11415" s="3">
        <v>512</v>
      </c>
      <c r="AI11415" s="3">
        <v>711</v>
      </c>
      <c r="AJ11415" s="3" t="s">
        <v>453</v>
      </c>
      <c r="AK11415" s="3">
        <v>1</v>
      </c>
      <c r="AL11415" s="3">
        <v>0</v>
      </c>
    </row>
    <row r="11416" spans="31:38" x14ac:dyDescent="0.25">
      <c r="AE11416" s="3" t="str">
        <f t="shared" si="256"/>
        <v>RAG_518_711_1_202425</v>
      </c>
      <c r="AF11416" s="3">
        <v>202425</v>
      </c>
      <c r="AG11416" s="3" t="s">
        <v>384</v>
      </c>
      <c r="AH11416" s="3">
        <v>518</v>
      </c>
      <c r="AI11416" s="3">
        <v>711</v>
      </c>
      <c r="AJ11416" s="3" t="s">
        <v>453</v>
      </c>
      <c r="AK11416" s="3">
        <v>1</v>
      </c>
      <c r="AL11416" s="3">
        <v>0</v>
      </c>
    </row>
    <row r="11417" spans="31:38" x14ac:dyDescent="0.25">
      <c r="AE11417" s="3" t="str">
        <f t="shared" si="256"/>
        <v>RAG_522_711_1_202425</v>
      </c>
      <c r="AF11417" s="3">
        <v>202425</v>
      </c>
      <c r="AG11417" s="3" t="s">
        <v>384</v>
      </c>
      <c r="AH11417" s="3">
        <v>522</v>
      </c>
      <c r="AI11417" s="3">
        <v>711</v>
      </c>
      <c r="AJ11417" s="3" t="s">
        <v>453</v>
      </c>
      <c r="AK11417" s="3">
        <v>1</v>
      </c>
      <c r="AL11417" s="3">
        <v>-22.736979999999999</v>
      </c>
    </row>
    <row r="11418" spans="31:38" x14ac:dyDescent="0.25">
      <c r="AE11418" s="3" t="str">
        <f t="shared" si="256"/>
        <v>RAG_524_711_1_202425</v>
      </c>
      <c r="AF11418" s="3">
        <v>202425</v>
      </c>
      <c r="AG11418" s="3" t="s">
        <v>384</v>
      </c>
      <c r="AH11418" s="3">
        <v>524</v>
      </c>
      <c r="AI11418" s="3">
        <v>711</v>
      </c>
      <c r="AJ11418" s="3" t="s">
        <v>453</v>
      </c>
      <c r="AK11418" s="3">
        <v>1</v>
      </c>
      <c r="AL11418" s="3">
        <v>0</v>
      </c>
    </row>
    <row r="11419" spans="31:38" x14ac:dyDescent="0.25">
      <c r="AE11419" s="3" t="str">
        <f t="shared" si="256"/>
        <v>RAG_526_711_1_202425</v>
      </c>
      <c r="AF11419" s="3">
        <v>202425</v>
      </c>
      <c r="AG11419" s="3" t="s">
        <v>384</v>
      </c>
      <c r="AH11419" s="3">
        <v>526</v>
      </c>
      <c r="AI11419" s="3">
        <v>711</v>
      </c>
      <c r="AJ11419" s="3" t="s">
        <v>453</v>
      </c>
      <c r="AK11419" s="3">
        <v>1</v>
      </c>
      <c r="AL11419" s="3">
        <v>0</v>
      </c>
    </row>
    <row r="11420" spans="31:38" x14ac:dyDescent="0.25">
      <c r="AE11420" s="3" t="str">
        <f t="shared" si="256"/>
        <v>RAG_538_711_1_202425</v>
      </c>
      <c r="AF11420" s="3">
        <v>202425</v>
      </c>
      <c r="AG11420" s="3" t="s">
        <v>384</v>
      </c>
      <c r="AH11420" s="3">
        <v>538</v>
      </c>
      <c r="AI11420" s="3">
        <v>711</v>
      </c>
      <c r="AJ11420" s="3" t="s">
        <v>453</v>
      </c>
      <c r="AK11420" s="3">
        <v>1</v>
      </c>
      <c r="AL11420" s="3">
        <v>0</v>
      </c>
    </row>
    <row r="11421" spans="31:38" x14ac:dyDescent="0.25">
      <c r="AE11421" s="3" t="str">
        <f t="shared" si="256"/>
        <v>RAG_516_711_1_202425</v>
      </c>
      <c r="AF11421" s="3">
        <v>202425</v>
      </c>
      <c r="AG11421" s="3" t="s">
        <v>384</v>
      </c>
      <c r="AH11421" s="3">
        <v>516</v>
      </c>
      <c r="AI11421" s="3">
        <v>711</v>
      </c>
      <c r="AJ11421" s="3" t="s">
        <v>453</v>
      </c>
      <c r="AK11421" s="3">
        <v>1</v>
      </c>
      <c r="AL11421" s="3">
        <v>0</v>
      </c>
    </row>
    <row r="11422" spans="31:38" x14ac:dyDescent="0.25">
      <c r="AE11422" s="3" t="str">
        <f t="shared" si="256"/>
        <v>RAG_540_711_1_202425</v>
      </c>
      <c r="AF11422" s="3">
        <v>202425</v>
      </c>
      <c r="AG11422" s="3" t="s">
        <v>384</v>
      </c>
      <c r="AH11422" s="3">
        <v>540</v>
      </c>
      <c r="AI11422" s="3">
        <v>711</v>
      </c>
      <c r="AJ11422" s="3" t="s">
        <v>453</v>
      </c>
      <c r="AK11422" s="3">
        <v>1</v>
      </c>
      <c r="AL11422" s="3">
        <v>0</v>
      </c>
    </row>
    <row r="11423" spans="31:38" x14ac:dyDescent="0.25">
      <c r="AE11423" s="3" t="str">
        <f t="shared" si="256"/>
        <v>RAG_528_711_1_202425</v>
      </c>
      <c r="AF11423" s="3">
        <v>202425</v>
      </c>
      <c r="AG11423" s="3" t="s">
        <v>384</v>
      </c>
      <c r="AH11423" s="3">
        <v>528</v>
      </c>
      <c r="AI11423" s="3">
        <v>711</v>
      </c>
      <c r="AJ11423" s="3" t="s">
        <v>453</v>
      </c>
      <c r="AK11423" s="3">
        <v>1</v>
      </c>
      <c r="AL11423" s="3">
        <v>-298</v>
      </c>
    </row>
    <row r="11424" spans="31:38" x14ac:dyDescent="0.25">
      <c r="AE11424" s="3" t="str">
        <f t="shared" si="256"/>
        <v>RAG_536_711_1_202425</v>
      </c>
      <c r="AF11424" s="3">
        <v>202425</v>
      </c>
      <c r="AG11424" s="3" t="s">
        <v>384</v>
      </c>
      <c r="AH11424" s="3">
        <v>536</v>
      </c>
      <c r="AI11424" s="3">
        <v>711</v>
      </c>
      <c r="AJ11424" s="3" t="s">
        <v>453</v>
      </c>
      <c r="AK11424" s="3">
        <v>1</v>
      </c>
      <c r="AL11424" s="3">
        <v>0</v>
      </c>
    </row>
    <row r="11425" spans="31:38" x14ac:dyDescent="0.25">
      <c r="AE11425" s="3" t="str">
        <f t="shared" si="256"/>
        <v>RAG_534_711_1_202425</v>
      </c>
      <c r="AF11425" s="3">
        <v>202425</v>
      </c>
      <c r="AG11425" s="3" t="s">
        <v>384</v>
      </c>
      <c r="AH11425" s="3">
        <v>534</v>
      </c>
      <c r="AI11425" s="3">
        <v>711</v>
      </c>
      <c r="AJ11425" s="3" t="s">
        <v>453</v>
      </c>
      <c r="AK11425" s="3">
        <v>1</v>
      </c>
      <c r="AL11425" s="3">
        <v>0</v>
      </c>
    </row>
    <row r="11426" spans="31:38" x14ac:dyDescent="0.25">
      <c r="AE11426" s="3" t="str">
        <f t="shared" si="256"/>
        <v>RAG_532_711_1_202425</v>
      </c>
      <c r="AF11426" s="3">
        <v>202425</v>
      </c>
      <c r="AG11426" s="3" t="s">
        <v>384</v>
      </c>
      <c r="AH11426" s="3">
        <v>532</v>
      </c>
      <c r="AI11426" s="3">
        <v>711</v>
      </c>
      <c r="AJ11426" s="3" t="s">
        <v>453</v>
      </c>
      <c r="AK11426" s="3">
        <v>1</v>
      </c>
      <c r="AL11426" s="3">
        <v>-134.453</v>
      </c>
    </row>
    <row r="11427" spans="31:38" x14ac:dyDescent="0.25">
      <c r="AE11427" s="3" t="str">
        <f t="shared" si="256"/>
        <v>RAG_530_711_1_202425</v>
      </c>
      <c r="AF11427" s="3">
        <v>202425</v>
      </c>
      <c r="AG11427" s="3" t="s">
        <v>384</v>
      </c>
      <c r="AH11427" s="3">
        <v>530</v>
      </c>
      <c r="AI11427" s="3">
        <v>711</v>
      </c>
      <c r="AJ11427" s="3" t="s">
        <v>453</v>
      </c>
      <c r="AK11427" s="3">
        <v>1</v>
      </c>
      <c r="AL11427" s="3">
        <v>0</v>
      </c>
    </row>
    <row r="11428" spans="31:38" x14ac:dyDescent="0.25">
      <c r="AE11428" s="3" t="str">
        <f t="shared" si="256"/>
        <v>RAG_582_713_1_202526</v>
      </c>
      <c r="AF11428" s="3">
        <v>202526</v>
      </c>
      <c r="AG11428" s="3" t="s">
        <v>384</v>
      </c>
      <c r="AH11428" s="3">
        <v>582</v>
      </c>
      <c r="AI11428" s="3">
        <v>713</v>
      </c>
      <c r="AJ11428" s="3" t="s">
        <v>194</v>
      </c>
      <c r="AK11428" s="3">
        <v>1</v>
      </c>
      <c r="AL11428" s="3">
        <v>0</v>
      </c>
    </row>
    <row r="11429" spans="31:38" x14ac:dyDescent="0.25">
      <c r="AE11429" s="3" t="str">
        <f t="shared" si="256"/>
        <v>RAG_546_713_1_202526</v>
      </c>
      <c r="AF11429" s="3">
        <v>202526</v>
      </c>
      <c r="AG11429" s="3" t="s">
        <v>384</v>
      </c>
      <c r="AH11429" s="3">
        <v>546</v>
      </c>
      <c r="AI11429" s="3">
        <v>713</v>
      </c>
      <c r="AJ11429" s="3" t="s">
        <v>194</v>
      </c>
      <c r="AK11429" s="3">
        <v>1</v>
      </c>
      <c r="AL11429" s="3">
        <v>-450</v>
      </c>
    </row>
    <row r="11430" spans="31:38" x14ac:dyDescent="0.25">
      <c r="AE11430" s="3" t="str">
        <f t="shared" si="256"/>
        <v>RAG_548_713_1_202526</v>
      </c>
      <c r="AF11430" s="3">
        <v>202526</v>
      </c>
      <c r="AG11430" s="3" t="s">
        <v>384</v>
      </c>
      <c r="AH11430" s="3">
        <v>548</v>
      </c>
      <c r="AI11430" s="3">
        <v>713</v>
      </c>
      <c r="AJ11430" s="3" t="s">
        <v>194</v>
      </c>
      <c r="AK11430" s="3">
        <v>1</v>
      </c>
      <c r="AL11430" s="3">
        <v>-300.452</v>
      </c>
    </row>
    <row r="11431" spans="31:38" x14ac:dyDescent="0.25">
      <c r="AE11431" s="3" t="str">
        <f t="shared" si="256"/>
        <v>RAG_550_713_1_202526</v>
      </c>
      <c r="AF11431" s="3">
        <v>202526</v>
      </c>
      <c r="AG11431" s="3" t="s">
        <v>384</v>
      </c>
      <c r="AH11431" s="3">
        <v>550</v>
      </c>
      <c r="AI11431" s="3">
        <v>713</v>
      </c>
      <c r="AJ11431" s="3" t="s">
        <v>194</v>
      </c>
      <c r="AK11431" s="3">
        <v>1</v>
      </c>
      <c r="AL11431" s="3">
        <v>0</v>
      </c>
    </row>
    <row r="11432" spans="31:38" x14ac:dyDescent="0.25">
      <c r="AE11432" s="3" t="str">
        <f t="shared" si="256"/>
        <v>RAG_552_713_1_202526</v>
      </c>
      <c r="AF11432" s="3">
        <v>202526</v>
      </c>
      <c r="AG11432" s="3" t="s">
        <v>384</v>
      </c>
      <c r="AH11432" s="3">
        <v>552</v>
      </c>
      <c r="AI11432" s="3">
        <v>713</v>
      </c>
      <c r="AJ11432" s="3" t="s">
        <v>194</v>
      </c>
      <c r="AK11432" s="3">
        <v>1</v>
      </c>
      <c r="AL11432" s="3">
        <v>-1023.95</v>
      </c>
    </row>
    <row r="11433" spans="31:38" x14ac:dyDescent="0.25">
      <c r="AE11433" s="3" t="str">
        <f t="shared" si="256"/>
        <v>RAG_562_713_1_202526</v>
      </c>
      <c r="AF11433" s="3">
        <v>202526</v>
      </c>
      <c r="AG11433" s="3" t="s">
        <v>384</v>
      </c>
      <c r="AH11433" s="3">
        <v>562</v>
      </c>
      <c r="AI11433" s="3">
        <v>713</v>
      </c>
      <c r="AJ11433" s="3" t="s">
        <v>194</v>
      </c>
      <c r="AK11433" s="3">
        <v>1</v>
      </c>
      <c r="AL11433" s="3">
        <v>0</v>
      </c>
    </row>
    <row r="11434" spans="31:38" x14ac:dyDescent="0.25">
      <c r="AE11434" s="3" t="str">
        <f t="shared" si="256"/>
        <v>RAG_564_713_1_202526</v>
      </c>
      <c r="AF11434" s="3">
        <v>202526</v>
      </c>
      <c r="AG11434" s="3" t="s">
        <v>384</v>
      </c>
      <c r="AH11434" s="3">
        <v>564</v>
      </c>
      <c r="AI11434" s="3">
        <v>713</v>
      </c>
      <c r="AJ11434" s="3" t="s">
        <v>194</v>
      </c>
      <c r="AK11434" s="3">
        <v>1</v>
      </c>
      <c r="AL11434" s="3">
        <v>0</v>
      </c>
    </row>
    <row r="11435" spans="31:38" x14ac:dyDescent="0.25">
      <c r="AE11435" s="3" t="str">
        <f t="shared" si="256"/>
        <v>RAG_566_713_1_202526</v>
      </c>
      <c r="AF11435" s="3">
        <v>202526</v>
      </c>
      <c r="AG11435" s="3" t="s">
        <v>384</v>
      </c>
      <c r="AH11435" s="3">
        <v>566</v>
      </c>
      <c r="AI11435" s="3">
        <v>713</v>
      </c>
      <c r="AJ11435" s="3" t="s">
        <v>194</v>
      </c>
      <c r="AK11435" s="3">
        <v>1</v>
      </c>
      <c r="AL11435" s="3">
        <v>0</v>
      </c>
    </row>
    <row r="11436" spans="31:38" x14ac:dyDescent="0.25">
      <c r="AE11436" s="3" t="str">
        <f t="shared" si="256"/>
        <v>RAG_568_713_1_202526</v>
      </c>
      <c r="AF11436" s="3">
        <v>202526</v>
      </c>
      <c r="AG11436" s="3" t="s">
        <v>384</v>
      </c>
      <c r="AH11436" s="3">
        <v>568</v>
      </c>
      <c r="AI11436" s="3">
        <v>713</v>
      </c>
      <c r="AJ11436" s="3" t="s">
        <v>194</v>
      </c>
      <c r="AK11436" s="3">
        <v>1</v>
      </c>
      <c r="AL11436" s="3">
        <v>0</v>
      </c>
    </row>
    <row r="11437" spans="31:38" x14ac:dyDescent="0.25">
      <c r="AE11437" s="3" t="str">
        <f t="shared" si="256"/>
        <v>RAG_572_713_1_202526</v>
      </c>
      <c r="AF11437" s="3">
        <v>202526</v>
      </c>
      <c r="AG11437" s="3" t="s">
        <v>384</v>
      </c>
      <c r="AH11437" s="3">
        <v>572</v>
      </c>
      <c r="AI11437" s="3">
        <v>713</v>
      </c>
      <c r="AJ11437" s="3" t="s">
        <v>194</v>
      </c>
      <c r="AK11437" s="3">
        <v>1</v>
      </c>
      <c r="AL11437" s="3">
        <v>0</v>
      </c>
    </row>
    <row r="11438" spans="31:38" x14ac:dyDescent="0.25">
      <c r="AE11438" s="3" t="str">
        <f t="shared" si="256"/>
        <v>RAG_576_713_1_202526</v>
      </c>
      <c r="AF11438" s="3">
        <v>202526</v>
      </c>
      <c r="AG11438" s="3" t="s">
        <v>384</v>
      </c>
      <c r="AH11438" s="3">
        <v>576</v>
      </c>
      <c r="AI11438" s="3">
        <v>713</v>
      </c>
      <c r="AJ11438" s="3" t="s">
        <v>194</v>
      </c>
      <c r="AK11438" s="3">
        <v>1</v>
      </c>
      <c r="AL11438" s="3">
        <v>0</v>
      </c>
    </row>
    <row r="11439" spans="31:38" x14ac:dyDescent="0.25">
      <c r="AE11439" s="3" t="str">
        <f t="shared" si="256"/>
        <v>RAG_584_713_1_202526</v>
      </c>
      <c r="AF11439" s="3">
        <v>202526</v>
      </c>
      <c r="AG11439" s="3" t="s">
        <v>384</v>
      </c>
      <c r="AH11439" s="3">
        <v>584</v>
      </c>
      <c r="AI11439" s="3">
        <v>713</v>
      </c>
      <c r="AJ11439" s="3" t="s">
        <v>194</v>
      </c>
      <c r="AK11439" s="3">
        <v>1</v>
      </c>
      <c r="AL11439" s="3">
        <v>0</v>
      </c>
    </row>
    <row r="11440" spans="31:38" x14ac:dyDescent="0.25">
      <c r="AE11440" s="3" t="str">
        <f t="shared" si="256"/>
        <v>RAG_544_713_1_202526</v>
      </c>
      <c r="AF11440" s="3">
        <v>202526</v>
      </c>
      <c r="AG11440" s="3" t="s">
        <v>384</v>
      </c>
      <c r="AH11440" s="3">
        <v>544</v>
      </c>
      <c r="AI11440" s="3">
        <v>713</v>
      </c>
      <c r="AJ11440" s="3" t="s">
        <v>194</v>
      </c>
      <c r="AK11440" s="3">
        <v>1</v>
      </c>
      <c r="AL11440" s="3">
        <v>-745.35900000000004</v>
      </c>
    </row>
    <row r="11441" spans="31:38" x14ac:dyDescent="0.25">
      <c r="AE11441" s="3" t="str">
        <f t="shared" si="256"/>
        <v>RAG_542_713_1_202526</v>
      </c>
      <c r="AF11441" s="3">
        <v>202526</v>
      </c>
      <c r="AG11441" s="3" t="s">
        <v>384</v>
      </c>
      <c r="AH11441" s="3">
        <v>542</v>
      </c>
      <c r="AI11441" s="3">
        <v>713</v>
      </c>
      <c r="AJ11441" s="3" t="s">
        <v>194</v>
      </c>
      <c r="AK11441" s="3">
        <v>1</v>
      </c>
      <c r="AL11441" s="3">
        <v>-360.67100000000005</v>
      </c>
    </row>
    <row r="11442" spans="31:38" x14ac:dyDescent="0.25">
      <c r="AE11442" s="3" t="str">
        <f t="shared" si="256"/>
        <v>RAG_574_713_1_202526</v>
      </c>
      <c r="AF11442" s="3">
        <v>202526</v>
      </c>
      <c r="AG11442" s="3" t="s">
        <v>384</v>
      </c>
      <c r="AH11442" s="3">
        <v>574</v>
      </c>
      <c r="AI11442" s="3">
        <v>713</v>
      </c>
      <c r="AJ11442" s="3" t="s">
        <v>194</v>
      </c>
      <c r="AK11442" s="3">
        <v>1</v>
      </c>
      <c r="AL11442" s="3">
        <v>0</v>
      </c>
    </row>
    <row r="11443" spans="31:38" x14ac:dyDescent="0.25">
      <c r="AE11443" s="3" t="str">
        <f t="shared" si="256"/>
        <v>RAG_514_713_1_202526</v>
      </c>
      <c r="AF11443" s="3">
        <v>202526</v>
      </c>
      <c r="AG11443" s="3" t="s">
        <v>384</v>
      </c>
      <c r="AH11443" s="3">
        <v>514</v>
      </c>
      <c r="AI11443" s="3">
        <v>713</v>
      </c>
      <c r="AJ11443" s="3" t="s">
        <v>194</v>
      </c>
      <c r="AK11443" s="3">
        <v>1</v>
      </c>
      <c r="AL11443" s="3">
        <v>-807.52</v>
      </c>
    </row>
    <row r="11444" spans="31:38" x14ac:dyDescent="0.25">
      <c r="AE11444" s="3" t="str">
        <f t="shared" si="256"/>
        <v>RAG_545_713_1_202526</v>
      </c>
      <c r="AF11444" s="3">
        <v>202526</v>
      </c>
      <c r="AG11444" s="3" t="s">
        <v>384</v>
      </c>
      <c r="AH11444" s="3">
        <v>545</v>
      </c>
      <c r="AI11444" s="3">
        <v>713</v>
      </c>
      <c r="AJ11444" s="3" t="s">
        <v>194</v>
      </c>
      <c r="AK11444" s="3">
        <v>1</v>
      </c>
      <c r="AL11444" s="3">
        <v>-312</v>
      </c>
    </row>
    <row r="11445" spans="31:38" x14ac:dyDescent="0.25">
      <c r="AE11445" s="3" t="str">
        <f t="shared" si="256"/>
        <v>RAG_512_713_1_202526</v>
      </c>
      <c r="AF11445" s="3">
        <v>202526</v>
      </c>
      <c r="AG11445" s="3" t="s">
        <v>384</v>
      </c>
      <c r="AH11445" s="3">
        <v>512</v>
      </c>
      <c r="AI11445" s="3">
        <v>713</v>
      </c>
      <c r="AJ11445" s="3" t="s">
        <v>194</v>
      </c>
      <c r="AK11445" s="3">
        <v>1</v>
      </c>
      <c r="AL11445" s="3">
        <v>-293.786</v>
      </c>
    </row>
    <row r="11446" spans="31:38" x14ac:dyDescent="0.25">
      <c r="AE11446" s="3" t="str">
        <f t="shared" si="256"/>
        <v>RAG_586_713_1_202526</v>
      </c>
      <c r="AF11446" s="3">
        <v>202526</v>
      </c>
      <c r="AG11446" s="3" t="s">
        <v>384</v>
      </c>
      <c r="AH11446" s="3">
        <v>586</v>
      </c>
      <c r="AI11446" s="3">
        <v>713</v>
      </c>
      <c r="AJ11446" s="3" t="s">
        <v>194</v>
      </c>
      <c r="AK11446" s="3">
        <v>1</v>
      </c>
      <c r="AL11446" s="3">
        <v>0</v>
      </c>
    </row>
    <row r="11447" spans="31:38" x14ac:dyDescent="0.25">
      <c r="AE11447" s="3" t="str">
        <f t="shared" si="256"/>
        <v>RAG_516_713_1_202526</v>
      </c>
      <c r="AF11447" s="3">
        <v>202526</v>
      </c>
      <c r="AG11447" s="3" t="s">
        <v>384</v>
      </c>
      <c r="AH11447" s="3">
        <v>516</v>
      </c>
      <c r="AI11447" s="3">
        <v>713</v>
      </c>
      <c r="AJ11447" s="3" t="s">
        <v>194</v>
      </c>
      <c r="AK11447" s="3">
        <v>1</v>
      </c>
      <c r="AL11447" s="3">
        <v>-810.51</v>
      </c>
    </row>
    <row r="11448" spans="31:38" x14ac:dyDescent="0.25">
      <c r="AE11448" s="3" t="str">
        <f t="shared" si="256"/>
        <v>RAG_518_713_1_202526</v>
      </c>
      <c r="AF11448" s="3">
        <v>202526</v>
      </c>
      <c r="AG11448" s="3" t="s">
        <v>384</v>
      </c>
      <c r="AH11448" s="3">
        <v>518</v>
      </c>
      <c r="AI11448" s="3">
        <v>713</v>
      </c>
      <c r="AJ11448" s="3" t="s">
        <v>194</v>
      </c>
      <c r="AK11448" s="3">
        <v>1</v>
      </c>
      <c r="AL11448" s="3">
        <v>0</v>
      </c>
    </row>
    <row r="11449" spans="31:38" x14ac:dyDescent="0.25">
      <c r="AE11449" s="3" t="str">
        <f t="shared" si="256"/>
        <v>RAG_520_713_1_202526</v>
      </c>
      <c r="AF11449" s="3">
        <v>202526</v>
      </c>
      <c r="AG11449" s="3" t="s">
        <v>384</v>
      </c>
      <c r="AH11449" s="3">
        <v>520</v>
      </c>
      <c r="AI11449" s="3">
        <v>713</v>
      </c>
      <c r="AJ11449" s="3" t="s">
        <v>194</v>
      </c>
      <c r="AK11449" s="3">
        <v>1</v>
      </c>
      <c r="AL11449" s="3">
        <v>0</v>
      </c>
    </row>
    <row r="11450" spans="31:38" x14ac:dyDescent="0.25">
      <c r="AE11450" s="3" t="str">
        <f t="shared" si="256"/>
        <v>RAG_522_713_1_202526</v>
      </c>
      <c r="AF11450" s="3">
        <v>202526</v>
      </c>
      <c r="AG11450" s="3" t="s">
        <v>384</v>
      </c>
      <c r="AH11450" s="3">
        <v>522</v>
      </c>
      <c r="AI11450" s="3">
        <v>713</v>
      </c>
      <c r="AJ11450" s="3" t="s">
        <v>194</v>
      </c>
      <c r="AK11450" s="3">
        <v>1</v>
      </c>
      <c r="AL11450" s="3">
        <v>-299.29899999999998</v>
      </c>
    </row>
    <row r="11451" spans="31:38" x14ac:dyDescent="0.25">
      <c r="AE11451" s="3" t="str">
        <f t="shared" si="256"/>
        <v>RAG_524_713_1_202526</v>
      </c>
      <c r="AF11451" s="3">
        <v>202526</v>
      </c>
      <c r="AG11451" s="3" t="s">
        <v>384</v>
      </c>
      <c r="AH11451" s="3">
        <v>524</v>
      </c>
      <c r="AI11451" s="3">
        <v>713</v>
      </c>
      <c r="AJ11451" s="3" t="s">
        <v>194</v>
      </c>
      <c r="AK11451" s="3">
        <v>1</v>
      </c>
      <c r="AL11451" s="3">
        <v>-323.63</v>
      </c>
    </row>
    <row r="11452" spans="31:38" x14ac:dyDescent="0.25">
      <c r="AE11452" s="3" t="str">
        <f t="shared" si="256"/>
        <v>RAG_540_713_1_202526</v>
      </c>
      <c r="AF11452" s="3">
        <v>202526</v>
      </c>
      <c r="AG11452" s="3" t="s">
        <v>384</v>
      </c>
      <c r="AH11452" s="3">
        <v>540</v>
      </c>
      <c r="AI11452" s="3">
        <v>713</v>
      </c>
      <c r="AJ11452" s="3" t="s">
        <v>194</v>
      </c>
      <c r="AK11452" s="3">
        <v>1</v>
      </c>
      <c r="AL11452" s="3">
        <v>-914.68</v>
      </c>
    </row>
    <row r="11453" spans="31:38" x14ac:dyDescent="0.25">
      <c r="AE11453" s="3" t="str">
        <f t="shared" si="256"/>
        <v>RAG_528_713_1_202526</v>
      </c>
      <c r="AF11453" s="3">
        <v>202526</v>
      </c>
      <c r="AG11453" s="3" t="s">
        <v>384</v>
      </c>
      <c r="AH11453" s="3">
        <v>528</v>
      </c>
      <c r="AI11453" s="3">
        <v>713</v>
      </c>
      <c r="AJ11453" s="3" t="s">
        <v>194</v>
      </c>
      <c r="AK11453" s="3">
        <v>1</v>
      </c>
      <c r="AL11453" s="3">
        <v>-545</v>
      </c>
    </row>
    <row r="11454" spans="31:38" x14ac:dyDescent="0.25">
      <c r="AE11454" s="3" t="str">
        <f t="shared" si="256"/>
        <v>RAG_530_713_1_202526</v>
      </c>
      <c r="AF11454" s="3">
        <v>202526</v>
      </c>
      <c r="AG11454" s="3" t="s">
        <v>384</v>
      </c>
      <c r="AH11454" s="3">
        <v>530</v>
      </c>
      <c r="AI11454" s="3">
        <v>713</v>
      </c>
      <c r="AJ11454" s="3" t="s">
        <v>194</v>
      </c>
      <c r="AK11454" s="3">
        <v>1</v>
      </c>
      <c r="AL11454" s="3">
        <v>-667.54200000000003</v>
      </c>
    </row>
    <row r="11455" spans="31:38" x14ac:dyDescent="0.25">
      <c r="AE11455" s="3" t="str">
        <f t="shared" si="256"/>
        <v>RAG_532_713_1_202526</v>
      </c>
      <c r="AF11455" s="3">
        <v>202526</v>
      </c>
      <c r="AG11455" s="3" t="s">
        <v>384</v>
      </c>
      <c r="AH11455" s="3">
        <v>532</v>
      </c>
      <c r="AI11455" s="3">
        <v>713</v>
      </c>
      <c r="AJ11455" s="3" t="s">
        <v>194</v>
      </c>
      <c r="AK11455" s="3">
        <v>1</v>
      </c>
      <c r="AL11455" s="3">
        <v>-691</v>
      </c>
    </row>
    <row r="11456" spans="31:38" x14ac:dyDescent="0.25">
      <c r="AE11456" s="3" t="str">
        <f t="shared" si="256"/>
        <v>RAG_534_713_1_202526</v>
      </c>
      <c r="AF11456" s="3">
        <v>202526</v>
      </c>
      <c r="AG11456" s="3" t="s">
        <v>384</v>
      </c>
      <c r="AH11456" s="3">
        <v>534</v>
      </c>
      <c r="AI11456" s="3">
        <v>713</v>
      </c>
      <c r="AJ11456" s="3" t="s">
        <v>194</v>
      </c>
      <c r="AK11456" s="3">
        <v>1</v>
      </c>
      <c r="AL11456" s="3">
        <v>-617.63599999999997</v>
      </c>
    </row>
    <row r="11457" spans="31:38" x14ac:dyDescent="0.25">
      <c r="AE11457" s="3" t="str">
        <f t="shared" si="256"/>
        <v>RAG_536_713_1_202526</v>
      </c>
      <c r="AF11457" s="3">
        <v>202526</v>
      </c>
      <c r="AG11457" s="3" t="s">
        <v>384</v>
      </c>
      <c r="AH11457" s="3">
        <v>536</v>
      </c>
      <c r="AI11457" s="3">
        <v>713</v>
      </c>
      <c r="AJ11457" s="3" t="s">
        <v>194</v>
      </c>
      <c r="AK11457" s="3">
        <v>1</v>
      </c>
      <c r="AL11457" s="3">
        <v>-795.77</v>
      </c>
    </row>
    <row r="11458" spans="31:38" x14ac:dyDescent="0.25">
      <c r="AE11458" s="3" t="str">
        <f t="shared" si="256"/>
        <v>RAG_538_713_1_202526</v>
      </c>
      <c r="AF11458" s="3">
        <v>202526</v>
      </c>
      <c r="AG11458" s="3" t="s">
        <v>384</v>
      </c>
      <c r="AH11458" s="3">
        <v>538</v>
      </c>
      <c r="AI11458" s="3">
        <v>713</v>
      </c>
      <c r="AJ11458" s="3" t="s">
        <v>194</v>
      </c>
      <c r="AK11458" s="3">
        <v>1</v>
      </c>
      <c r="AL11458" s="3">
        <v>-251.27799999999999</v>
      </c>
    </row>
    <row r="11459" spans="31:38" x14ac:dyDescent="0.25">
      <c r="AE11459" s="3" t="str">
        <f t="shared" si="256"/>
        <v>RAG_526_713_1_202526</v>
      </c>
      <c r="AF11459" s="3">
        <v>202526</v>
      </c>
      <c r="AG11459" s="3" t="s">
        <v>384</v>
      </c>
      <c r="AH11459" s="3">
        <v>526</v>
      </c>
      <c r="AI11459" s="3">
        <v>713</v>
      </c>
      <c r="AJ11459" s="3" t="s">
        <v>194</v>
      </c>
      <c r="AK11459" s="3">
        <v>1</v>
      </c>
      <c r="AL11459" s="3">
        <v>-418.26900000000001</v>
      </c>
    </row>
    <row r="11460" spans="31:38" x14ac:dyDescent="0.25">
      <c r="AE11460" s="3" t="str">
        <f t="shared" ref="AE11460:AE11523" si="257">AG11460&amp;"_"&amp;AH11460&amp;"_"&amp;AI11460&amp;"_"&amp;AK11460&amp;"_"&amp;AF11460</f>
        <v>RAG_562_713_1_202425</v>
      </c>
      <c r="AF11460" s="3">
        <v>202425</v>
      </c>
      <c r="AG11460" s="3" t="s">
        <v>384</v>
      </c>
      <c r="AH11460" s="3">
        <v>562</v>
      </c>
      <c r="AI11460" s="3">
        <v>713</v>
      </c>
      <c r="AJ11460" s="3" t="s">
        <v>194</v>
      </c>
      <c r="AK11460" s="3">
        <v>1</v>
      </c>
      <c r="AL11460" s="3">
        <v>0</v>
      </c>
    </row>
    <row r="11461" spans="31:38" x14ac:dyDescent="0.25">
      <c r="AE11461" s="3" t="str">
        <f t="shared" si="257"/>
        <v>RAG_540_713_1_202425</v>
      </c>
      <c r="AF11461" s="3">
        <v>202425</v>
      </c>
      <c r="AG11461" s="3" t="s">
        <v>384</v>
      </c>
      <c r="AH11461" s="3">
        <v>540</v>
      </c>
      <c r="AI11461" s="3">
        <v>713</v>
      </c>
      <c r="AJ11461" s="3" t="s">
        <v>194</v>
      </c>
      <c r="AK11461" s="3">
        <v>1</v>
      </c>
      <c r="AL11461" s="3">
        <v>-910.09</v>
      </c>
    </row>
    <row r="11462" spans="31:38" x14ac:dyDescent="0.25">
      <c r="AE11462" s="3" t="str">
        <f t="shared" si="257"/>
        <v>RAG_545_713_1_202425</v>
      </c>
      <c r="AF11462" s="3">
        <v>202425</v>
      </c>
      <c r="AG11462" s="3" t="s">
        <v>384</v>
      </c>
      <c r="AH11462" s="3">
        <v>545</v>
      </c>
      <c r="AI11462" s="3">
        <v>713</v>
      </c>
      <c r="AJ11462" s="3" t="s">
        <v>194</v>
      </c>
      <c r="AK11462" s="3">
        <v>1</v>
      </c>
      <c r="AL11462" s="3">
        <v>-285.274</v>
      </c>
    </row>
    <row r="11463" spans="31:38" x14ac:dyDescent="0.25">
      <c r="AE11463" s="3" t="str">
        <f t="shared" si="257"/>
        <v>RAG_546_713_1_202425</v>
      </c>
      <c r="AF11463" s="3">
        <v>202425</v>
      </c>
      <c r="AG11463" s="3" t="s">
        <v>384</v>
      </c>
      <c r="AH11463" s="3">
        <v>546</v>
      </c>
      <c r="AI11463" s="3">
        <v>713</v>
      </c>
      <c r="AJ11463" s="3" t="s">
        <v>194</v>
      </c>
      <c r="AK11463" s="3">
        <v>1</v>
      </c>
      <c r="AL11463" s="3">
        <v>-450</v>
      </c>
    </row>
    <row r="11464" spans="31:38" x14ac:dyDescent="0.25">
      <c r="AE11464" s="3" t="str">
        <f t="shared" si="257"/>
        <v>RAG_548_713_1_202425</v>
      </c>
      <c r="AF11464" s="3">
        <v>202425</v>
      </c>
      <c r="AG11464" s="3" t="s">
        <v>384</v>
      </c>
      <c r="AH11464" s="3">
        <v>548</v>
      </c>
      <c r="AI11464" s="3">
        <v>713</v>
      </c>
      <c r="AJ11464" s="3" t="s">
        <v>194</v>
      </c>
      <c r="AK11464" s="3">
        <v>1</v>
      </c>
      <c r="AL11464" s="3">
        <v>-319.58600000000001</v>
      </c>
    </row>
    <row r="11465" spans="31:38" x14ac:dyDescent="0.25">
      <c r="AE11465" s="3" t="str">
        <f t="shared" si="257"/>
        <v>RAG_550_713_1_202425</v>
      </c>
      <c r="AF11465" s="3">
        <v>202425</v>
      </c>
      <c r="AG11465" s="3" t="s">
        <v>384</v>
      </c>
      <c r="AH11465" s="3">
        <v>550</v>
      </c>
      <c r="AI11465" s="3">
        <v>713</v>
      </c>
      <c r="AJ11465" s="3" t="s">
        <v>194</v>
      </c>
      <c r="AK11465" s="3">
        <v>1</v>
      </c>
      <c r="AL11465" s="3">
        <v>0</v>
      </c>
    </row>
    <row r="11466" spans="31:38" x14ac:dyDescent="0.25">
      <c r="AE11466" s="3" t="str">
        <f t="shared" si="257"/>
        <v>RAG_552_713_1_202425</v>
      </c>
      <c r="AF11466" s="3">
        <v>202425</v>
      </c>
      <c r="AG11466" s="3" t="s">
        <v>384</v>
      </c>
      <c r="AH11466" s="3">
        <v>552</v>
      </c>
      <c r="AI11466" s="3">
        <v>713</v>
      </c>
      <c r="AJ11466" s="3" t="s">
        <v>194</v>
      </c>
      <c r="AK11466" s="3">
        <v>1</v>
      </c>
      <c r="AL11466" s="3">
        <v>-994.04</v>
      </c>
    </row>
    <row r="11467" spans="31:38" x14ac:dyDescent="0.25">
      <c r="AE11467" s="3" t="str">
        <f t="shared" si="257"/>
        <v>RAG_586_713_1_202425</v>
      </c>
      <c r="AF11467" s="3">
        <v>202425</v>
      </c>
      <c r="AG11467" s="3" t="s">
        <v>384</v>
      </c>
      <c r="AH11467" s="3">
        <v>586</v>
      </c>
      <c r="AI11467" s="3">
        <v>713</v>
      </c>
      <c r="AJ11467" s="3" t="s">
        <v>194</v>
      </c>
      <c r="AK11467" s="3">
        <v>1</v>
      </c>
      <c r="AL11467" s="3">
        <v>0</v>
      </c>
    </row>
    <row r="11468" spans="31:38" x14ac:dyDescent="0.25">
      <c r="AE11468" s="3" t="str">
        <f t="shared" si="257"/>
        <v>RAG_564_713_1_202425</v>
      </c>
      <c r="AF11468" s="3">
        <v>202425</v>
      </c>
      <c r="AG11468" s="3" t="s">
        <v>384</v>
      </c>
      <c r="AH11468" s="3">
        <v>564</v>
      </c>
      <c r="AI11468" s="3">
        <v>713</v>
      </c>
      <c r="AJ11468" s="3" t="s">
        <v>194</v>
      </c>
      <c r="AK11468" s="3">
        <v>1</v>
      </c>
      <c r="AL11468" s="3">
        <v>0</v>
      </c>
    </row>
    <row r="11469" spans="31:38" x14ac:dyDescent="0.25">
      <c r="AE11469" s="3" t="str">
        <f t="shared" si="257"/>
        <v>RAG_566_713_1_202425</v>
      </c>
      <c r="AF11469" s="3">
        <v>202425</v>
      </c>
      <c r="AG11469" s="3" t="s">
        <v>384</v>
      </c>
      <c r="AH11469" s="3">
        <v>566</v>
      </c>
      <c r="AI11469" s="3">
        <v>713</v>
      </c>
      <c r="AJ11469" s="3" t="s">
        <v>194</v>
      </c>
      <c r="AK11469" s="3">
        <v>1</v>
      </c>
      <c r="AL11469" s="3">
        <v>0</v>
      </c>
    </row>
    <row r="11470" spans="31:38" x14ac:dyDescent="0.25">
      <c r="AE11470" s="3" t="str">
        <f t="shared" si="257"/>
        <v>RAG_568_713_1_202425</v>
      </c>
      <c r="AF11470" s="3">
        <v>202425</v>
      </c>
      <c r="AG11470" s="3" t="s">
        <v>384</v>
      </c>
      <c r="AH11470" s="3">
        <v>568</v>
      </c>
      <c r="AI11470" s="3">
        <v>713</v>
      </c>
      <c r="AJ11470" s="3" t="s">
        <v>194</v>
      </c>
      <c r="AK11470" s="3">
        <v>1</v>
      </c>
      <c r="AL11470" s="3">
        <v>0</v>
      </c>
    </row>
    <row r="11471" spans="31:38" x14ac:dyDescent="0.25">
      <c r="AE11471" s="3" t="str">
        <f t="shared" si="257"/>
        <v>RAG_572_713_1_202425</v>
      </c>
      <c r="AF11471" s="3">
        <v>202425</v>
      </c>
      <c r="AG11471" s="3" t="s">
        <v>384</v>
      </c>
      <c r="AH11471" s="3">
        <v>572</v>
      </c>
      <c r="AI11471" s="3">
        <v>713</v>
      </c>
      <c r="AJ11471" s="3" t="s">
        <v>194</v>
      </c>
      <c r="AK11471" s="3">
        <v>1</v>
      </c>
      <c r="AL11471" s="3">
        <v>0</v>
      </c>
    </row>
    <row r="11472" spans="31:38" x14ac:dyDescent="0.25">
      <c r="AE11472" s="3" t="str">
        <f t="shared" si="257"/>
        <v>RAG_574_713_1_202425</v>
      </c>
      <c r="AF11472" s="3">
        <v>202425</v>
      </c>
      <c r="AG11472" s="3" t="s">
        <v>384</v>
      </c>
      <c r="AH11472" s="3">
        <v>574</v>
      </c>
      <c r="AI11472" s="3">
        <v>713</v>
      </c>
      <c r="AJ11472" s="3" t="s">
        <v>194</v>
      </c>
      <c r="AK11472" s="3">
        <v>1</v>
      </c>
      <c r="AL11472" s="3">
        <v>0</v>
      </c>
    </row>
    <row r="11473" spans="31:38" x14ac:dyDescent="0.25">
      <c r="AE11473" s="3" t="str">
        <f t="shared" si="257"/>
        <v>RAG_576_713_1_202425</v>
      </c>
      <c r="AF11473" s="3">
        <v>202425</v>
      </c>
      <c r="AG11473" s="3" t="s">
        <v>384</v>
      </c>
      <c r="AH11473" s="3">
        <v>576</v>
      </c>
      <c r="AI11473" s="3">
        <v>713</v>
      </c>
      <c r="AJ11473" s="3" t="s">
        <v>194</v>
      </c>
      <c r="AK11473" s="3">
        <v>1</v>
      </c>
      <c r="AL11473" s="3">
        <v>0</v>
      </c>
    </row>
    <row r="11474" spans="31:38" x14ac:dyDescent="0.25">
      <c r="AE11474" s="3" t="str">
        <f t="shared" si="257"/>
        <v>RAG_584_713_1_202425</v>
      </c>
      <c r="AF11474" s="3">
        <v>202425</v>
      </c>
      <c r="AG11474" s="3" t="s">
        <v>384</v>
      </c>
      <c r="AH11474" s="3">
        <v>584</v>
      </c>
      <c r="AI11474" s="3">
        <v>713</v>
      </c>
      <c r="AJ11474" s="3" t="s">
        <v>194</v>
      </c>
      <c r="AK11474" s="3">
        <v>1</v>
      </c>
      <c r="AL11474" s="3">
        <v>0</v>
      </c>
    </row>
    <row r="11475" spans="31:38" x14ac:dyDescent="0.25">
      <c r="AE11475" s="3" t="str">
        <f t="shared" si="257"/>
        <v>RAG_582_713_1_202425</v>
      </c>
      <c r="AF11475" s="3">
        <v>202425</v>
      </c>
      <c r="AG11475" s="3" t="s">
        <v>384</v>
      </c>
      <c r="AH11475" s="3">
        <v>582</v>
      </c>
      <c r="AI11475" s="3">
        <v>713</v>
      </c>
      <c r="AJ11475" s="3" t="s">
        <v>194</v>
      </c>
      <c r="AK11475" s="3">
        <v>1</v>
      </c>
      <c r="AL11475" s="3">
        <v>0</v>
      </c>
    </row>
    <row r="11476" spans="31:38" x14ac:dyDescent="0.25">
      <c r="AE11476" s="3" t="str">
        <f t="shared" si="257"/>
        <v>RAG_544_713_1_202425</v>
      </c>
      <c r="AF11476" s="3">
        <v>202425</v>
      </c>
      <c r="AG11476" s="3" t="s">
        <v>384</v>
      </c>
      <c r="AH11476" s="3">
        <v>544</v>
      </c>
      <c r="AI11476" s="3">
        <v>713</v>
      </c>
      <c r="AJ11476" s="3" t="s">
        <v>194</v>
      </c>
      <c r="AK11476" s="3">
        <v>1</v>
      </c>
      <c r="AL11476" s="3">
        <v>-727.50400000000002</v>
      </c>
    </row>
    <row r="11477" spans="31:38" x14ac:dyDescent="0.25">
      <c r="AE11477" s="3" t="str">
        <f t="shared" si="257"/>
        <v>RAG_542_713_1_202425</v>
      </c>
      <c r="AF11477" s="3">
        <v>202425</v>
      </c>
      <c r="AG11477" s="3" t="s">
        <v>384</v>
      </c>
      <c r="AH11477" s="3">
        <v>542</v>
      </c>
      <c r="AI11477" s="3">
        <v>713</v>
      </c>
      <c r="AJ11477" s="3" t="s">
        <v>194</v>
      </c>
      <c r="AK11477" s="3">
        <v>1</v>
      </c>
      <c r="AL11477" s="3">
        <v>-360.67100000000005</v>
      </c>
    </row>
    <row r="11478" spans="31:38" x14ac:dyDescent="0.25">
      <c r="AE11478" s="3" t="str">
        <f t="shared" si="257"/>
        <v>RAG_512_713_1_202425</v>
      </c>
      <c r="AF11478" s="3">
        <v>202425</v>
      </c>
      <c r="AG11478" s="3" t="s">
        <v>384</v>
      </c>
      <c r="AH11478" s="3">
        <v>512</v>
      </c>
      <c r="AI11478" s="3">
        <v>713</v>
      </c>
      <c r="AJ11478" s="3" t="s">
        <v>194</v>
      </c>
      <c r="AK11478" s="3">
        <v>1</v>
      </c>
      <c r="AL11478" s="3">
        <v>0</v>
      </c>
    </row>
    <row r="11479" spans="31:38" x14ac:dyDescent="0.25">
      <c r="AE11479" s="3" t="str">
        <f t="shared" si="257"/>
        <v>RAG_514_713_1_202425</v>
      </c>
      <c r="AF11479" s="3">
        <v>202425</v>
      </c>
      <c r="AG11479" s="3" t="s">
        <v>384</v>
      </c>
      <c r="AH11479" s="3">
        <v>514</v>
      </c>
      <c r="AI11479" s="3">
        <v>713</v>
      </c>
      <c r="AJ11479" s="3" t="s">
        <v>194</v>
      </c>
      <c r="AK11479" s="3">
        <v>1</v>
      </c>
      <c r="AL11479" s="3">
        <v>-524.91</v>
      </c>
    </row>
    <row r="11480" spans="31:38" x14ac:dyDescent="0.25">
      <c r="AE11480" s="3" t="str">
        <f t="shared" si="257"/>
        <v>RAG_516_713_1_202425</v>
      </c>
      <c r="AF11480" s="3">
        <v>202425</v>
      </c>
      <c r="AG11480" s="3" t="s">
        <v>384</v>
      </c>
      <c r="AH11480" s="3">
        <v>516</v>
      </c>
      <c r="AI11480" s="3">
        <v>713</v>
      </c>
      <c r="AJ11480" s="3" t="s">
        <v>194</v>
      </c>
      <c r="AK11480" s="3">
        <v>1</v>
      </c>
      <c r="AL11480" s="3">
        <v>-502.08600000000001</v>
      </c>
    </row>
    <row r="11481" spans="31:38" x14ac:dyDescent="0.25">
      <c r="AE11481" s="3" t="str">
        <f t="shared" si="257"/>
        <v>RAG_518_713_1_202425</v>
      </c>
      <c r="AF11481" s="3">
        <v>202425</v>
      </c>
      <c r="AG11481" s="3" t="s">
        <v>384</v>
      </c>
      <c r="AH11481" s="3">
        <v>518</v>
      </c>
      <c r="AI11481" s="3">
        <v>713</v>
      </c>
      <c r="AJ11481" s="3" t="s">
        <v>194</v>
      </c>
      <c r="AK11481" s="3">
        <v>1</v>
      </c>
      <c r="AL11481" s="3">
        <v>0</v>
      </c>
    </row>
    <row r="11482" spans="31:38" x14ac:dyDescent="0.25">
      <c r="AE11482" s="3" t="str">
        <f t="shared" si="257"/>
        <v>RAG_520_713_1_202425</v>
      </c>
      <c r="AF11482" s="3">
        <v>202425</v>
      </c>
      <c r="AG11482" s="3" t="s">
        <v>384</v>
      </c>
      <c r="AH11482" s="3">
        <v>520</v>
      </c>
      <c r="AI11482" s="3">
        <v>713</v>
      </c>
      <c r="AJ11482" s="3" t="s">
        <v>194</v>
      </c>
      <c r="AK11482" s="3">
        <v>1</v>
      </c>
      <c r="AL11482" s="3">
        <v>0</v>
      </c>
    </row>
    <row r="11483" spans="31:38" x14ac:dyDescent="0.25">
      <c r="AE11483" s="3" t="str">
        <f t="shared" si="257"/>
        <v>RAG_522_713_1_202425</v>
      </c>
      <c r="AF11483" s="3">
        <v>202425</v>
      </c>
      <c r="AG11483" s="3" t="s">
        <v>384</v>
      </c>
      <c r="AH11483" s="3">
        <v>522</v>
      </c>
      <c r="AI11483" s="3">
        <v>713</v>
      </c>
      <c r="AJ11483" s="3" t="s">
        <v>194</v>
      </c>
      <c r="AK11483" s="3">
        <v>1</v>
      </c>
      <c r="AL11483" s="3">
        <v>-299.29899999999998</v>
      </c>
    </row>
    <row r="11484" spans="31:38" x14ac:dyDescent="0.25">
      <c r="AE11484" s="3" t="str">
        <f t="shared" si="257"/>
        <v>RAG_538_713_1_202425</v>
      </c>
      <c r="AF11484" s="3">
        <v>202425</v>
      </c>
      <c r="AG11484" s="3" t="s">
        <v>384</v>
      </c>
      <c r="AH11484" s="3">
        <v>538</v>
      </c>
      <c r="AI11484" s="3">
        <v>713</v>
      </c>
      <c r="AJ11484" s="3" t="s">
        <v>194</v>
      </c>
      <c r="AK11484" s="3">
        <v>1</v>
      </c>
      <c r="AL11484" s="3">
        <v>0</v>
      </c>
    </row>
    <row r="11485" spans="31:38" x14ac:dyDescent="0.25">
      <c r="AE11485" s="3" t="str">
        <f t="shared" si="257"/>
        <v>RAG_526_713_1_202425</v>
      </c>
      <c r="AF11485" s="3">
        <v>202425</v>
      </c>
      <c r="AG11485" s="3" t="s">
        <v>384</v>
      </c>
      <c r="AH11485" s="3">
        <v>526</v>
      </c>
      <c r="AI11485" s="3">
        <v>713</v>
      </c>
      <c r="AJ11485" s="3" t="s">
        <v>194</v>
      </c>
      <c r="AK11485" s="3">
        <v>1</v>
      </c>
      <c r="AL11485" s="3">
        <v>-243.84899999999999</v>
      </c>
    </row>
    <row r="11486" spans="31:38" x14ac:dyDescent="0.25">
      <c r="AE11486" s="3" t="str">
        <f t="shared" si="257"/>
        <v>RAG_528_713_1_202425</v>
      </c>
      <c r="AF11486" s="3">
        <v>202425</v>
      </c>
      <c r="AG11486" s="3" t="s">
        <v>384</v>
      </c>
      <c r="AH11486" s="3">
        <v>528</v>
      </c>
      <c r="AI11486" s="3">
        <v>713</v>
      </c>
      <c r="AJ11486" s="3" t="s">
        <v>194</v>
      </c>
      <c r="AK11486" s="3">
        <v>1</v>
      </c>
      <c r="AL11486" s="3">
        <v>-489</v>
      </c>
    </row>
    <row r="11487" spans="31:38" x14ac:dyDescent="0.25">
      <c r="AE11487" s="3" t="str">
        <f t="shared" si="257"/>
        <v>RAG_530_713_1_202425</v>
      </c>
      <c r="AF11487" s="3">
        <v>202425</v>
      </c>
      <c r="AG11487" s="3" t="s">
        <v>384</v>
      </c>
      <c r="AH11487" s="3">
        <v>530</v>
      </c>
      <c r="AI11487" s="3">
        <v>713</v>
      </c>
      <c r="AJ11487" s="3" t="s">
        <v>194</v>
      </c>
      <c r="AK11487" s="3">
        <v>1</v>
      </c>
      <c r="AL11487" s="3">
        <v>-731.16700000000003</v>
      </c>
    </row>
    <row r="11488" spans="31:38" x14ac:dyDescent="0.25">
      <c r="AE11488" s="3" t="str">
        <f t="shared" si="257"/>
        <v>RAG_532_713_1_202425</v>
      </c>
      <c r="AF11488" s="3">
        <v>202425</v>
      </c>
      <c r="AG11488" s="3" t="s">
        <v>384</v>
      </c>
      <c r="AH11488" s="3">
        <v>532</v>
      </c>
      <c r="AI11488" s="3">
        <v>713</v>
      </c>
      <c r="AJ11488" s="3" t="s">
        <v>194</v>
      </c>
      <c r="AK11488" s="3">
        <v>1</v>
      </c>
      <c r="AL11488" s="3">
        <v>-675.4</v>
      </c>
    </row>
    <row r="11489" spans="31:38" x14ac:dyDescent="0.25">
      <c r="AE11489" s="3" t="str">
        <f t="shared" si="257"/>
        <v>RAG_534_713_1_202425</v>
      </c>
      <c r="AF11489" s="3">
        <v>202425</v>
      </c>
      <c r="AG11489" s="3" t="s">
        <v>384</v>
      </c>
      <c r="AH11489" s="3">
        <v>534</v>
      </c>
      <c r="AI11489" s="3">
        <v>713</v>
      </c>
      <c r="AJ11489" s="3" t="s">
        <v>194</v>
      </c>
      <c r="AK11489" s="3">
        <v>1</v>
      </c>
      <c r="AL11489" s="3">
        <v>-472.63600000000002</v>
      </c>
    </row>
    <row r="11490" spans="31:38" x14ac:dyDescent="0.25">
      <c r="AE11490" s="3" t="str">
        <f t="shared" si="257"/>
        <v>RAG_536_713_1_202425</v>
      </c>
      <c r="AF11490" s="3">
        <v>202425</v>
      </c>
      <c r="AG11490" s="3" t="s">
        <v>384</v>
      </c>
      <c r="AH11490" s="3">
        <v>536</v>
      </c>
      <c r="AI11490" s="3">
        <v>713</v>
      </c>
      <c r="AJ11490" s="3" t="s">
        <v>194</v>
      </c>
      <c r="AK11490" s="3">
        <v>1</v>
      </c>
      <c r="AL11490" s="3">
        <v>-598.61</v>
      </c>
    </row>
    <row r="11491" spans="31:38" x14ac:dyDescent="0.25">
      <c r="AE11491" s="3" t="str">
        <f t="shared" si="257"/>
        <v>RAG_524_713_1_202425</v>
      </c>
      <c r="AF11491" s="3">
        <v>202425</v>
      </c>
      <c r="AG11491" s="3" t="s">
        <v>384</v>
      </c>
      <c r="AH11491" s="3">
        <v>524</v>
      </c>
      <c r="AI11491" s="3">
        <v>713</v>
      </c>
      <c r="AJ11491" s="3" t="s">
        <v>194</v>
      </c>
      <c r="AK11491" s="3">
        <v>1</v>
      </c>
      <c r="AL11491" s="3">
        <v>-323.63</v>
      </c>
    </row>
    <row r="11492" spans="31:38" x14ac:dyDescent="0.25">
      <c r="AE11492" s="3" t="str">
        <f t="shared" si="257"/>
        <v>RAG_562_726_1_202526</v>
      </c>
      <c r="AF11492" s="3">
        <v>202526</v>
      </c>
      <c r="AG11492" s="3" t="s">
        <v>384</v>
      </c>
      <c r="AH11492" s="3">
        <v>562</v>
      </c>
      <c r="AI11492" s="3">
        <v>726</v>
      </c>
      <c r="AJ11492" s="3" t="s">
        <v>86</v>
      </c>
      <c r="AK11492" s="3">
        <v>1</v>
      </c>
      <c r="AL11492" s="3">
        <v>0</v>
      </c>
    </row>
    <row r="11493" spans="31:38" x14ac:dyDescent="0.25">
      <c r="AE11493" s="3" t="str">
        <f t="shared" si="257"/>
        <v>RAG_552_726_1_202526</v>
      </c>
      <c r="AF11493" s="3">
        <v>202526</v>
      </c>
      <c r="AG11493" s="3" t="s">
        <v>384</v>
      </c>
      <c r="AH11493" s="3">
        <v>552</v>
      </c>
      <c r="AI11493" s="3">
        <v>726</v>
      </c>
      <c r="AJ11493" s="3" t="s">
        <v>86</v>
      </c>
      <c r="AK11493" s="3">
        <v>1</v>
      </c>
      <c r="AL11493" s="3">
        <v>0</v>
      </c>
    </row>
    <row r="11494" spans="31:38" x14ac:dyDescent="0.25">
      <c r="AE11494" s="3" t="str">
        <f t="shared" si="257"/>
        <v>RAG_550_726_1_202526</v>
      </c>
      <c r="AF11494" s="3">
        <v>202526</v>
      </c>
      <c r="AG11494" s="3" t="s">
        <v>384</v>
      </c>
      <c r="AH11494" s="3">
        <v>550</v>
      </c>
      <c r="AI11494" s="3">
        <v>726</v>
      </c>
      <c r="AJ11494" s="3" t="s">
        <v>86</v>
      </c>
      <c r="AK11494" s="3">
        <v>1</v>
      </c>
      <c r="AL11494" s="3">
        <v>0</v>
      </c>
    </row>
    <row r="11495" spans="31:38" x14ac:dyDescent="0.25">
      <c r="AE11495" s="3" t="str">
        <f t="shared" si="257"/>
        <v>RAG_548_726_1_202526</v>
      </c>
      <c r="AF11495" s="3">
        <v>202526</v>
      </c>
      <c r="AG11495" s="3" t="s">
        <v>384</v>
      </c>
      <c r="AH11495" s="3">
        <v>548</v>
      </c>
      <c r="AI11495" s="3">
        <v>726</v>
      </c>
      <c r="AJ11495" s="3" t="s">
        <v>86</v>
      </c>
      <c r="AK11495" s="3">
        <v>1</v>
      </c>
      <c r="AL11495" s="3">
        <v>0</v>
      </c>
    </row>
    <row r="11496" spans="31:38" x14ac:dyDescent="0.25">
      <c r="AE11496" s="3" t="str">
        <f t="shared" si="257"/>
        <v>RAG_564_726_1_202526</v>
      </c>
      <c r="AF11496" s="3">
        <v>202526</v>
      </c>
      <c r="AG11496" s="3" t="s">
        <v>384</v>
      </c>
      <c r="AH11496" s="3">
        <v>564</v>
      </c>
      <c r="AI11496" s="3">
        <v>726</v>
      </c>
      <c r="AJ11496" s="3" t="s">
        <v>86</v>
      </c>
      <c r="AK11496" s="3">
        <v>1</v>
      </c>
      <c r="AL11496" s="3">
        <v>0</v>
      </c>
    </row>
    <row r="11497" spans="31:38" x14ac:dyDescent="0.25">
      <c r="AE11497" s="3" t="str">
        <f t="shared" si="257"/>
        <v>RAG_545_726_1_202526</v>
      </c>
      <c r="AF11497" s="3">
        <v>202526</v>
      </c>
      <c r="AG11497" s="3" t="s">
        <v>384</v>
      </c>
      <c r="AH11497" s="3">
        <v>545</v>
      </c>
      <c r="AI11497" s="3">
        <v>726</v>
      </c>
      <c r="AJ11497" s="3" t="s">
        <v>86</v>
      </c>
      <c r="AK11497" s="3">
        <v>1</v>
      </c>
      <c r="AL11497" s="3">
        <v>0</v>
      </c>
    </row>
    <row r="11498" spans="31:38" x14ac:dyDescent="0.25">
      <c r="AE11498" s="3" t="str">
        <f t="shared" si="257"/>
        <v>RAG_576_726_1_202526</v>
      </c>
      <c r="AF11498" s="3">
        <v>202526</v>
      </c>
      <c r="AG11498" s="3" t="s">
        <v>384</v>
      </c>
      <c r="AH11498" s="3">
        <v>576</v>
      </c>
      <c r="AI11498" s="3">
        <v>726</v>
      </c>
      <c r="AJ11498" s="3" t="s">
        <v>86</v>
      </c>
      <c r="AK11498" s="3">
        <v>1</v>
      </c>
      <c r="AL11498" s="3">
        <v>0</v>
      </c>
    </row>
    <row r="11499" spans="31:38" x14ac:dyDescent="0.25">
      <c r="AE11499" s="3" t="str">
        <f t="shared" si="257"/>
        <v>RAG_546_726_1_202526</v>
      </c>
      <c r="AF11499" s="3">
        <v>202526</v>
      </c>
      <c r="AG11499" s="3" t="s">
        <v>384</v>
      </c>
      <c r="AH11499" s="3">
        <v>546</v>
      </c>
      <c r="AI11499" s="3">
        <v>726</v>
      </c>
      <c r="AJ11499" s="3" t="s">
        <v>86</v>
      </c>
      <c r="AK11499" s="3">
        <v>1</v>
      </c>
      <c r="AL11499" s="3">
        <v>0</v>
      </c>
    </row>
    <row r="11500" spans="31:38" x14ac:dyDescent="0.25">
      <c r="AE11500" s="3" t="str">
        <f t="shared" si="257"/>
        <v>RAG_566_726_1_202526</v>
      </c>
      <c r="AF11500" s="3">
        <v>202526</v>
      </c>
      <c r="AG11500" s="3" t="s">
        <v>384</v>
      </c>
      <c r="AH11500" s="3">
        <v>566</v>
      </c>
      <c r="AI11500" s="3">
        <v>726</v>
      </c>
      <c r="AJ11500" s="3" t="s">
        <v>86</v>
      </c>
      <c r="AK11500" s="3">
        <v>1</v>
      </c>
      <c r="AL11500" s="3">
        <v>0</v>
      </c>
    </row>
    <row r="11501" spans="31:38" x14ac:dyDescent="0.25">
      <c r="AE11501" s="3" t="str">
        <f t="shared" si="257"/>
        <v>RAG_568_726_1_202526</v>
      </c>
      <c r="AF11501" s="3">
        <v>202526</v>
      </c>
      <c r="AG11501" s="3" t="s">
        <v>384</v>
      </c>
      <c r="AH11501" s="3">
        <v>568</v>
      </c>
      <c r="AI11501" s="3">
        <v>726</v>
      </c>
      <c r="AJ11501" s="3" t="s">
        <v>86</v>
      </c>
      <c r="AK11501" s="3">
        <v>1</v>
      </c>
      <c r="AL11501" s="3">
        <v>0</v>
      </c>
    </row>
    <row r="11502" spans="31:38" x14ac:dyDescent="0.25">
      <c r="AE11502" s="3" t="str">
        <f t="shared" si="257"/>
        <v>RAG_584_726_1_202526</v>
      </c>
      <c r="AF11502" s="3">
        <v>202526</v>
      </c>
      <c r="AG11502" s="3" t="s">
        <v>384</v>
      </c>
      <c r="AH11502" s="3">
        <v>584</v>
      </c>
      <c r="AI11502" s="3">
        <v>726</v>
      </c>
      <c r="AJ11502" s="3" t="s">
        <v>86</v>
      </c>
      <c r="AK11502" s="3">
        <v>1</v>
      </c>
      <c r="AL11502" s="3">
        <v>0</v>
      </c>
    </row>
    <row r="11503" spans="31:38" x14ac:dyDescent="0.25">
      <c r="AE11503" s="3" t="str">
        <f t="shared" si="257"/>
        <v>RAG_574_726_1_202526</v>
      </c>
      <c r="AF11503" s="3">
        <v>202526</v>
      </c>
      <c r="AG11503" s="3" t="s">
        <v>384</v>
      </c>
      <c r="AH11503" s="3">
        <v>574</v>
      </c>
      <c r="AI11503" s="3">
        <v>726</v>
      </c>
      <c r="AJ11503" s="3" t="s">
        <v>86</v>
      </c>
      <c r="AK11503" s="3">
        <v>1</v>
      </c>
      <c r="AL11503" s="3">
        <v>0</v>
      </c>
    </row>
    <row r="11504" spans="31:38" x14ac:dyDescent="0.25">
      <c r="AE11504" s="3" t="str">
        <f t="shared" si="257"/>
        <v>RAG_582_726_1_202526</v>
      </c>
      <c r="AF11504" s="3">
        <v>202526</v>
      </c>
      <c r="AG11504" s="3" t="s">
        <v>384</v>
      </c>
      <c r="AH11504" s="3">
        <v>582</v>
      </c>
      <c r="AI11504" s="3">
        <v>726</v>
      </c>
      <c r="AJ11504" s="3" t="s">
        <v>86</v>
      </c>
      <c r="AK11504" s="3">
        <v>1</v>
      </c>
      <c r="AL11504" s="3">
        <v>0</v>
      </c>
    </row>
    <row r="11505" spans="31:38" x14ac:dyDescent="0.25">
      <c r="AE11505" s="3" t="str">
        <f t="shared" si="257"/>
        <v>RAG_586_726_1_202526</v>
      </c>
      <c r="AF11505" s="3">
        <v>202526</v>
      </c>
      <c r="AG11505" s="3" t="s">
        <v>384</v>
      </c>
      <c r="AH11505" s="3">
        <v>586</v>
      </c>
      <c r="AI11505" s="3">
        <v>726</v>
      </c>
      <c r="AJ11505" s="3" t="s">
        <v>86</v>
      </c>
      <c r="AK11505" s="3">
        <v>1</v>
      </c>
      <c r="AL11505" s="3">
        <v>0</v>
      </c>
    </row>
    <row r="11506" spans="31:38" x14ac:dyDescent="0.25">
      <c r="AE11506" s="3" t="str">
        <f t="shared" si="257"/>
        <v>RAG_544_726_1_202526</v>
      </c>
      <c r="AF11506" s="3">
        <v>202526</v>
      </c>
      <c r="AG11506" s="3" t="s">
        <v>384</v>
      </c>
      <c r="AH11506" s="3">
        <v>544</v>
      </c>
      <c r="AI11506" s="3">
        <v>726</v>
      </c>
      <c r="AJ11506" s="3" t="s">
        <v>86</v>
      </c>
      <c r="AK11506" s="3">
        <v>1</v>
      </c>
      <c r="AL11506" s="3">
        <v>0</v>
      </c>
    </row>
    <row r="11507" spans="31:38" x14ac:dyDescent="0.25">
      <c r="AE11507" s="3" t="str">
        <f t="shared" si="257"/>
        <v>RAG_572_726_1_202526</v>
      </c>
      <c r="AF11507" s="3">
        <v>202526</v>
      </c>
      <c r="AG11507" s="3" t="s">
        <v>384</v>
      </c>
      <c r="AH11507" s="3">
        <v>572</v>
      </c>
      <c r="AI11507" s="3">
        <v>726</v>
      </c>
      <c r="AJ11507" s="3" t="s">
        <v>86</v>
      </c>
      <c r="AK11507" s="3">
        <v>1</v>
      </c>
      <c r="AL11507" s="3">
        <v>0</v>
      </c>
    </row>
    <row r="11508" spans="31:38" x14ac:dyDescent="0.25">
      <c r="AE11508" s="3" t="str">
        <f t="shared" si="257"/>
        <v>RAG_520_726_1_202526</v>
      </c>
      <c r="AF11508" s="3">
        <v>202526</v>
      </c>
      <c r="AG11508" s="3" t="s">
        <v>384</v>
      </c>
      <c r="AH11508" s="3">
        <v>520</v>
      </c>
      <c r="AI11508" s="3">
        <v>726</v>
      </c>
      <c r="AJ11508" s="3" t="s">
        <v>86</v>
      </c>
      <c r="AK11508" s="3">
        <v>1</v>
      </c>
      <c r="AL11508" s="3">
        <v>0</v>
      </c>
    </row>
    <row r="11509" spans="31:38" x14ac:dyDescent="0.25">
      <c r="AE11509" s="3" t="str">
        <f t="shared" si="257"/>
        <v>RAG_514_726_1_202526</v>
      </c>
      <c r="AF11509" s="3">
        <v>202526</v>
      </c>
      <c r="AG11509" s="3" t="s">
        <v>384</v>
      </c>
      <c r="AH11509" s="3">
        <v>514</v>
      </c>
      <c r="AI11509" s="3">
        <v>726</v>
      </c>
      <c r="AJ11509" s="3" t="s">
        <v>86</v>
      </c>
      <c r="AK11509" s="3">
        <v>1</v>
      </c>
      <c r="AL11509" s="3">
        <v>0</v>
      </c>
    </row>
    <row r="11510" spans="31:38" x14ac:dyDescent="0.25">
      <c r="AE11510" s="3" t="str">
        <f t="shared" si="257"/>
        <v>RAG_542_726_1_202526</v>
      </c>
      <c r="AF11510" s="3">
        <v>202526</v>
      </c>
      <c r="AG11510" s="3" t="s">
        <v>384</v>
      </c>
      <c r="AH11510" s="3">
        <v>542</v>
      </c>
      <c r="AI11510" s="3">
        <v>726</v>
      </c>
      <c r="AJ11510" s="3" t="s">
        <v>86</v>
      </c>
      <c r="AK11510" s="3">
        <v>1</v>
      </c>
      <c r="AL11510" s="3">
        <v>0</v>
      </c>
    </row>
    <row r="11511" spans="31:38" x14ac:dyDescent="0.25">
      <c r="AE11511" s="3" t="str">
        <f t="shared" si="257"/>
        <v>RAG_512_726_1_202526</v>
      </c>
      <c r="AF11511" s="3">
        <v>202526</v>
      </c>
      <c r="AG11511" s="3" t="s">
        <v>384</v>
      </c>
      <c r="AH11511" s="3">
        <v>512</v>
      </c>
      <c r="AI11511" s="3">
        <v>726</v>
      </c>
      <c r="AJ11511" s="3" t="s">
        <v>86</v>
      </c>
      <c r="AK11511" s="3">
        <v>1</v>
      </c>
      <c r="AL11511" s="3">
        <v>0</v>
      </c>
    </row>
    <row r="11512" spans="31:38" x14ac:dyDescent="0.25">
      <c r="AE11512" s="3" t="str">
        <f t="shared" si="257"/>
        <v>RAG_518_726_1_202526</v>
      </c>
      <c r="AF11512" s="3">
        <v>202526</v>
      </c>
      <c r="AG11512" s="3" t="s">
        <v>384</v>
      </c>
      <c r="AH11512" s="3">
        <v>518</v>
      </c>
      <c r="AI11512" s="3">
        <v>726</v>
      </c>
      <c r="AJ11512" s="3" t="s">
        <v>86</v>
      </c>
      <c r="AK11512" s="3">
        <v>1</v>
      </c>
      <c r="AL11512" s="3">
        <v>0</v>
      </c>
    </row>
    <row r="11513" spans="31:38" x14ac:dyDescent="0.25">
      <c r="AE11513" s="3" t="str">
        <f t="shared" si="257"/>
        <v>RAG_522_726_1_202526</v>
      </c>
      <c r="AF11513" s="3">
        <v>202526</v>
      </c>
      <c r="AG11513" s="3" t="s">
        <v>384</v>
      </c>
      <c r="AH11513" s="3">
        <v>522</v>
      </c>
      <c r="AI11513" s="3">
        <v>726</v>
      </c>
      <c r="AJ11513" s="3" t="s">
        <v>86</v>
      </c>
      <c r="AK11513" s="3">
        <v>1</v>
      </c>
      <c r="AL11513" s="3">
        <v>0</v>
      </c>
    </row>
    <row r="11514" spans="31:38" x14ac:dyDescent="0.25">
      <c r="AE11514" s="3" t="str">
        <f t="shared" si="257"/>
        <v>RAG_524_726_1_202526</v>
      </c>
      <c r="AF11514" s="3">
        <v>202526</v>
      </c>
      <c r="AG11514" s="3" t="s">
        <v>384</v>
      </c>
      <c r="AH11514" s="3">
        <v>524</v>
      </c>
      <c r="AI11514" s="3">
        <v>726</v>
      </c>
      <c r="AJ11514" s="3" t="s">
        <v>86</v>
      </c>
      <c r="AK11514" s="3">
        <v>1</v>
      </c>
      <c r="AL11514" s="3">
        <v>0</v>
      </c>
    </row>
    <row r="11515" spans="31:38" x14ac:dyDescent="0.25">
      <c r="AE11515" s="3" t="str">
        <f t="shared" si="257"/>
        <v>RAG_526_726_1_202526</v>
      </c>
      <c r="AF11515" s="3">
        <v>202526</v>
      </c>
      <c r="AG11515" s="3" t="s">
        <v>384</v>
      </c>
      <c r="AH11515" s="3">
        <v>526</v>
      </c>
      <c r="AI11515" s="3">
        <v>726</v>
      </c>
      <c r="AJ11515" s="3" t="s">
        <v>86</v>
      </c>
      <c r="AK11515" s="3">
        <v>1</v>
      </c>
      <c r="AL11515" s="3">
        <v>0</v>
      </c>
    </row>
    <row r="11516" spans="31:38" x14ac:dyDescent="0.25">
      <c r="AE11516" s="3" t="str">
        <f t="shared" si="257"/>
        <v>RAG_538_726_1_202526</v>
      </c>
      <c r="AF11516" s="3">
        <v>202526</v>
      </c>
      <c r="AG11516" s="3" t="s">
        <v>384</v>
      </c>
      <c r="AH11516" s="3">
        <v>538</v>
      </c>
      <c r="AI11516" s="3">
        <v>726</v>
      </c>
      <c r="AJ11516" s="3" t="s">
        <v>86</v>
      </c>
      <c r="AK11516" s="3">
        <v>1</v>
      </c>
      <c r="AL11516" s="3">
        <v>0</v>
      </c>
    </row>
    <row r="11517" spans="31:38" x14ac:dyDescent="0.25">
      <c r="AE11517" s="3" t="str">
        <f t="shared" si="257"/>
        <v>RAG_516_726_1_202526</v>
      </c>
      <c r="AF11517" s="3">
        <v>202526</v>
      </c>
      <c r="AG11517" s="3" t="s">
        <v>384</v>
      </c>
      <c r="AH11517" s="3">
        <v>516</v>
      </c>
      <c r="AI11517" s="3">
        <v>726</v>
      </c>
      <c r="AJ11517" s="3" t="s">
        <v>86</v>
      </c>
      <c r="AK11517" s="3">
        <v>1</v>
      </c>
      <c r="AL11517" s="3">
        <v>0</v>
      </c>
    </row>
    <row r="11518" spans="31:38" x14ac:dyDescent="0.25">
      <c r="AE11518" s="3" t="str">
        <f t="shared" si="257"/>
        <v>RAG_540_726_1_202526</v>
      </c>
      <c r="AF11518" s="3">
        <v>202526</v>
      </c>
      <c r="AG11518" s="3" t="s">
        <v>384</v>
      </c>
      <c r="AH11518" s="3">
        <v>540</v>
      </c>
      <c r="AI11518" s="3">
        <v>726</v>
      </c>
      <c r="AJ11518" s="3" t="s">
        <v>86</v>
      </c>
      <c r="AK11518" s="3">
        <v>1</v>
      </c>
      <c r="AL11518" s="3">
        <v>0</v>
      </c>
    </row>
    <row r="11519" spans="31:38" x14ac:dyDescent="0.25">
      <c r="AE11519" s="3" t="str">
        <f t="shared" si="257"/>
        <v>RAG_528_726_1_202526</v>
      </c>
      <c r="AF11519" s="3">
        <v>202526</v>
      </c>
      <c r="AG11519" s="3" t="s">
        <v>384</v>
      </c>
      <c r="AH11519" s="3">
        <v>528</v>
      </c>
      <c r="AI11519" s="3">
        <v>726</v>
      </c>
      <c r="AJ11519" s="3" t="s">
        <v>86</v>
      </c>
      <c r="AK11519" s="3">
        <v>1</v>
      </c>
      <c r="AL11519" s="3">
        <v>0</v>
      </c>
    </row>
    <row r="11520" spans="31:38" x14ac:dyDescent="0.25">
      <c r="AE11520" s="3" t="str">
        <f t="shared" si="257"/>
        <v>RAG_536_726_1_202526</v>
      </c>
      <c r="AF11520" s="3">
        <v>202526</v>
      </c>
      <c r="AG11520" s="3" t="s">
        <v>384</v>
      </c>
      <c r="AH11520" s="3">
        <v>536</v>
      </c>
      <c r="AI11520" s="3">
        <v>726</v>
      </c>
      <c r="AJ11520" s="3" t="s">
        <v>86</v>
      </c>
      <c r="AK11520" s="3">
        <v>1</v>
      </c>
      <c r="AL11520" s="3">
        <v>0</v>
      </c>
    </row>
    <row r="11521" spans="31:38" x14ac:dyDescent="0.25">
      <c r="AE11521" s="3" t="str">
        <f t="shared" si="257"/>
        <v>RAG_534_726_1_202526</v>
      </c>
      <c r="AF11521" s="3">
        <v>202526</v>
      </c>
      <c r="AG11521" s="3" t="s">
        <v>384</v>
      </c>
      <c r="AH11521" s="3">
        <v>534</v>
      </c>
      <c r="AI11521" s="3">
        <v>726</v>
      </c>
      <c r="AJ11521" s="3" t="s">
        <v>86</v>
      </c>
      <c r="AK11521" s="3">
        <v>1</v>
      </c>
      <c r="AL11521" s="3">
        <v>0</v>
      </c>
    </row>
    <row r="11522" spans="31:38" x14ac:dyDescent="0.25">
      <c r="AE11522" s="3" t="str">
        <f t="shared" si="257"/>
        <v>RAG_532_726_1_202526</v>
      </c>
      <c r="AF11522" s="3">
        <v>202526</v>
      </c>
      <c r="AG11522" s="3" t="s">
        <v>384</v>
      </c>
      <c r="AH11522" s="3">
        <v>532</v>
      </c>
      <c r="AI11522" s="3">
        <v>726</v>
      </c>
      <c r="AJ11522" s="3" t="s">
        <v>86</v>
      </c>
      <c r="AK11522" s="3">
        <v>1</v>
      </c>
      <c r="AL11522" s="3">
        <v>0</v>
      </c>
    </row>
    <row r="11523" spans="31:38" x14ac:dyDescent="0.25">
      <c r="AE11523" s="3" t="str">
        <f t="shared" si="257"/>
        <v>RAG_530_726_1_202526</v>
      </c>
      <c r="AF11523" s="3">
        <v>202526</v>
      </c>
      <c r="AG11523" s="3" t="s">
        <v>384</v>
      </c>
      <c r="AH11523" s="3">
        <v>530</v>
      </c>
      <c r="AI11523" s="3">
        <v>726</v>
      </c>
      <c r="AJ11523" s="3" t="s">
        <v>86</v>
      </c>
      <c r="AK11523" s="3">
        <v>1</v>
      </c>
      <c r="AL11523" s="3">
        <v>0</v>
      </c>
    </row>
    <row r="11524" spans="31:38" x14ac:dyDescent="0.25">
      <c r="AE11524" s="3" t="str">
        <f t="shared" ref="AE11524:AE11587" si="258">AG11524&amp;"_"&amp;AH11524&amp;"_"&amp;AI11524&amp;"_"&amp;AK11524&amp;"_"&amp;AF11524</f>
        <v>RAG_562_726_1_202425</v>
      </c>
      <c r="AF11524" s="3">
        <v>202425</v>
      </c>
      <c r="AG11524" s="3" t="s">
        <v>384</v>
      </c>
      <c r="AH11524" s="3">
        <v>562</v>
      </c>
      <c r="AI11524" s="3">
        <v>726</v>
      </c>
      <c r="AJ11524" s="3" t="s">
        <v>86</v>
      </c>
      <c r="AK11524" s="3">
        <v>1</v>
      </c>
      <c r="AL11524" s="3">
        <v>0</v>
      </c>
    </row>
    <row r="11525" spans="31:38" x14ac:dyDescent="0.25">
      <c r="AE11525" s="3" t="str">
        <f t="shared" si="258"/>
        <v>RAG_552_726_1_202425</v>
      </c>
      <c r="AF11525" s="3">
        <v>202425</v>
      </c>
      <c r="AG11525" s="3" t="s">
        <v>384</v>
      </c>
      <c r="AH11525" s="3">
        <v>552</v>
      </c>
      <c r="AI11525" s="3">
        <v>726</v>
      </c>
      <c r="AJ11525" s="3" t="s">
        <v>86</v>
      </c>
      <c r="AK11525" s="3">
        <v>1</v>
      </c>
      <c r="AL11525" s="3">
        <v>0</v>
      </c>
    </row>
    <row r="11526" spans="31:38" x14ac:dyDescent="0.25">
      <c r="AE11526" s="3" t="str">
        <f t="shared" si="258"/>
        <v>RAG_550_726_1_202425</v>
      </c>
      <c r="AF11526" s="3">
        <v>202425</v>
      </c>
      <c r="AG11526" s="3" t="s">
        <v>384</v>
      </c>
      <c r="AH11526" s="3">
        <v>550</v>
      </c>
      <c r="AI11526" s="3">
        <v>726</v>
      </c>
      <c r="AJ11526" s="3" t="s">
        <v>86</v>
      </c>
      <c r="AK11526" s="3">
        <v>1</v>
      </c>
      <c r="AL11526" s="3">
        <v>0</v>
      </c>
    </row>
    <row r="11527" spans="31:38" x14ac:dyDescent="0.25">
      <c r="AE11527" s="3" t="str">
        <f t="shared" si="258"/>
        <v>RAG_548_726_1_202425</v>
      </c>
      <c r="AF11527" s="3">
        <v>202425</v>
      </c>
      <c r="AG11527" s="3" t="s">
        <v>384</v>
      </c>
      <c r="AH11527" s="3">
        <v>548</v>
      </c>
      <c r="AI11527" s="3">
        <v>726</v>
      </c>
      <c r="AJ11527" s="3" t="s">
        <v>86</v>
      </c>
      <c r="AK11527" s="3">
        <v>1</v>
      </c>
      <c r="AL11527" s="3">
        <v>0</v>
      </c>
    </row>
    <row r="11528" spans="31:38" x14ac:dyDescent="0.25">
      <c r="AE11528" s="3" t="str">
        <f t="shared" si="258"/>
        <v>RAG_564_726_1_202425</v>
      </c>
      <c r="AF11528" s="3">
        <v>202425</v>
      </c>
      <c r="AG11528" s="3" t="s">
        <v>384</v>
      </c>
      <c r="AH11528" s="3">
        <v>564</v>
      </c>
      <c r="AI11528" s="3">
        <v>726</v>
      </c>
      <c r="AJ11528" s="3" t="s">
        <v>86</v>
      </c>
      <c r="AK11528" s="3">
        <v>1</v>
      </c>
      <c r="AL11528" s="3">
        <v>0</v>
      </c>
    </row>
    <row r="11529" spans="31:38" x14ac:dyDescent="0.25">
      <c r="AE11529" s="3" t="str">
        <f t="shared" si="258"/>
        <v>RAG_545_726_1_202425</v>
      </c>
      <c r="AF11529" s="3">
        <v>202425</v>
      </c>
      <c r="AG11529" s="3" t="s">
        <v>384</v>
      </c>
      <c r="AH11529" s="3">
        <v>545</v>
      </c>
      <c r="AI11529" s="3">
        <v>726</v>
      </c>
      <c r="AJ11529" s="3" t="s">
        <v>86</v>
      </c>
      <c r="AK11529" s="3">
        <v>1</v>
      </c>
      <c r="AL11529" s="3">
        <v>0</v>
      </c>
    </row>
    <row r="11530" spans="31:38" x14ac:dyDescent="0.25">
      <c r="AE11530" s="3" t="str">
        <f t="shared" si="258"/>
        <v>RAG_576_726_1_202425</v>
      </c>
      <c r="AF11530" s="3">
        <v>202425</v>
      </c>
      <c r="AG11530" s="3" t="s">
        <v>384</v>
      </c>
      <c r="AH11530" s="3">
        <v>576</v>
      </c>
      <c r="AI11530" s="3">
        <v>726</v>
      </c>
      <c r="AJ11530" s="3" t="s">
        <v>86</v>
      </c>
      <c r="AK11530" s="3">
        <v>1</v>
      </c>
      <c r="AL11530" s="3">
        <v>0</v>
      </c>
    </row>
    <row r="11531" spans="31:38" x14ac:dyDescent="0.25">
      <c r="AE11531" s="3" t="str">
        <f t="shared" si="258"/>
        <v>RAG_546_726_1_202425</v>
      </c>
      <c r="AF11531" s="3">
        <v>202425</v>
      </c>
      <c r="AG11531" s="3" t="s">
        <v>384</v>
      </c>
      <c r="AH11531" s="3">
        <v>546</v>
      </c>
      <c r="AI11531" s="3">
        <v>726</v>
      </c>
      <c r="AJ11531" s="3" t="s">
        <v>86</v>
      </c>
      <c r="AK11531" s="3">
        <v>1</v>
      </c>
      <c r="AL11531" s="3">
        <v>0</v>
      </c>
    </row>
    <row r="11532" spans="31:38" x14ac:dyDescent="0.25">
      <c r="AE11532" s="3" t="str">
        <f t="shared" si="258"/>
        <v>RAG_566_726_1_202425</v>
      </c>
      <c r="AF11532" s="3">
        <v>202425</v>
      </c>
      <c r="AG11532" s="3" t="s">
        <v>384</v>
      </c>
      <c r="AH11532" s="3">
        <v>566</v>
      </c>
      <c r="AI11532" s="3">
        <v>726</v>
      </c>
      <c r="AJ11532" s="3" t="s">
        <v>86</v>
      </c>
      <c r="AK11532" s="3">
        <v>1</v>
      </c>
      <c r="AL11532" s="3">
        <v>0</v>
      </c>
    </row>
    <row r="11533" spans="31:38" x14ac:dyDescent="0.25">
      <c r="AE11533" s="3" t="str">
        <f t="shared" si="258"/>
        <v>RAG_568_726_1_202425</v>
      </c>
      <c r="AF11533" s="3">
        <v>202425</v>
      </c>
      <c r="AG11533" s="3" t="s">
        <v>384</v>
      </c>
      <c r="AH11533" s="3">
        <v>568</v>
      </c>
      <c r="AI11533" s="3">
        <v>726</v>
      </c>
      <c r="AJ11533" s="3" t="s">
        <v>86</v>
      </c>
      <c r="AK11533" s="3">
        <v>1</v>
      </c>
      <c r="AL11533" s="3">
        <v>0</v>
      </c>
    </row>
    <row r="11534" spans="31:38" x14ac:dyDescent="0.25">
      <c r="AE11534" s="3" t="str">
        <f t="shared" si="258"/>
        <v>RAG_586_726_1_202425</v>
      </c>
      <c r="AF11534" s="3">
        <v>202425</v>
      </c>
      <c r="AG11534" s="3" t="s">
        <v>384</v>
      </c>
      <c r="AH11534" s="3">
        <v>586</v>
      </c>
      <c r="AI11534" s="3">
        <v>726</v>
      </c>
      <c r="AJ11534" s="3" t="s">
        <v>86</v>
      </c>
      <c r="AK11534" s="3">
        <v>1</v>
      </c>
      <c r="AL11534" s="3">
        <v>0</v>
      </c>
    </row>
    <row r="11535" spans="31:38" x14ac:dyDescent="0.25">
      <c r="AE11535" s="3" t="str">
        <f t="shared" si="258"/>
        <v>RAG_574_726_1_202425</v>
      </c>
      <c r="AF11535" s="3">
        <v>202425</v>
      </c>
      <c r="AG11535" s="3" t="s">
        <v>384</v>
      </c>
      <c r="AH11535" s="3">
        <v>574</v>
      </c>
      <c r="AI11535" s="3">
        <v>726</v>
      </c>
      <c r="AJ11535" s="3" t="s">
        <v>86</v>
      </c>
      <c r="AK11535" s="3">
        <v>1</v>
      </c>
      <c r="AL11535" s="3">
        <v>0</v>
      </c>
    </row>
    <row r="11536" spans="31:38" x14ac:dyDescent="0.25">
      <c r="AE11536" s="3" t="str">
        <f t="shared" si="258"/>
        <v>RAG_582_726_1_202425</v>
      </c>
      <c r="AF11536" s="3">
        <v>202425</v>
      </c>
      <c r="AG11536" s="3" t="s">
        <v>384</v>
      </c>
      <c r="AH11536" s="3">
        <v>582</v>
      </c>
      <c r="AI11536" s="3">
        <v>726</v>
      </c>
      <c r="AJ11536" s="3" t="s">
        <v>86</v>
      </c>
      <c r="AK11536" s="3">
        <v>1</v>
      </c>
      <c r="AL11536" s="3">
        <v>0</v>
      </c>
    </row>
    <row r="11537" spans="31:38" x14ac:dyDescent="0.25">
      <c r="AE11537" s="3" t="str">
        <f t="shared" si="258"/>
        <v>RAG_544_726_1_202425</v>
      </c>
      <c r="AF11537" s="3">
        <v>202425</v>
      </c>
      <c r="AG11537" s="3" t="s">
        <v>384</v>
      </c>
      <c r="AH11537" s="3">
        <v>544</v>
      </c>
      <c r="AI11537" s="3">
        <v>726</v>
      </c>
      <c r="AJ11537" s="3" t="s">
        <v>86</v>
      </c>
      <c r="AK11537" s="3">
        <v>1</v>
      </c>
      <c r="AL11537" s="3">
        <v>0</v>
      </c>
    </row>
    <row r="11538" spans="31:38" x14ac:dyDescent="0.25">
      <c r="AE11538" s="3" t="str">
        <f t="shared" si="258"/>
        <v>RAG_584_726_1_202425</v>
      </c>
      <c r="AF11538" s="3">
        <v>202425</v>
      </c>
      <c r="AG11538" s="3" t="s">
        <v>384</v>
      </c>
      <c r="AH11538" s="3">
        <v>584</v>
      </c>
      <c r="AI11538" s="3">
        <v>726</v>
      </c>
      <c r="AJ11538" s="3" t="s">
        <v>86</v>
      </c>
      <c r="AK11538" s="3">
        <v>1</v>
      </c>
      <c r="AL11538" s="3">
        <v>0</v>
      </c>
    </row>
    <row r="11539" spans="31:38" x14ac:dyDescent="0.25">
      <c r="AE11539" s="3" t="str">
        <f t="shared" si="258"/>
        <v>RAG_572_726_1_202425</v>
      </c>
      <c r="AF11539" s="3">
        <v>202425</v>
      </c>
      <c r="AG11539" s="3" t="s">
        <v>384</v>
      </c>
      <c r="AH11539" s="3">
        <v>572</v>
      </c>
      <c r="AI11539" s="3">
        <v>726</v>
      </c>
      <c r="AJ11539" s="3" t="s">
        <v>86</v>
      </c>
      <c r="AK11539" s="3">
        <v>1</v>
      </c>
      <c r="AL11539" s="3">
        <v>0</v>
      </c>
    </row>
    <row r="11540" spans="31:38" x14ac:dyDescent="0.25">
      <c r="AE11540" s="3" t="str">
        <f t="shared" si="258"/>
        <v>RAG_522_726_1_202425</v>
      </c>
      <c r="AF11540" s="3">
        <v>202425</v>
      </c>
      <c r="AG11540" s="3" t="s">
        <v>384</v>
      </c>
      <c r="AH11540" s="3">
        <v>522</v>
      </c>
      <c r="AI11540" s="3">
        <v>726</v>
      </c>
      <c r="AJ11540" s="3" t="s">
        <v>86</v>
      </c>
      <c r="AK11540" s="3">
        <v>1</v>
      </c>
      <c r="AL11540" s="3">
        <v>0</v>
      </c>
    </row>
    <row r="11541" spans="31:38" x14ac:dyDescent="0.25">
      <c r="AE11541" s="3" t="str">
        <f t="shared" si="258"/>
        <v>RAG_542_726_1_202425</v>
      </c>
      <c r="AF11541" s="3">
        <v>202425</v>
      </c>
      <c r="AG11541" s="3" t="s">
        <v>384</v>
      </c>
      <c r="AH11541" s="3">
        <v>542</v>
      </c>
      <c r="AI11541" s="3">
        <v>726</v>
      </c>
      <c r="AJ11541" s="3" t="s">
        <v>86</v>
      </c>
      <c r="AK11541" s="3">
        <v>1</v>
      </c>
      <c r="AL11541" s="3">
        <v>0</v>
      </c>
    </row>
    <row r="11542" spans="31:38" x14ac:dyDescent="0.25">
      <c r="AE11542" s="3" t="str">
        <f t="shared" si="258"/>
        <v>RAG_514_726_1_202425</v>
      </c>
      <c r="AF11542" s="3">
        <v>202425</v>
      </c>
      <c r="AG11542" s="3" t="s">
        <v>384</v>
      </c>
      <c r="AH11542" s="3">
        <v>514</v>
      </c>
      <c r="AI11542" s="3">
        <v>726</v>
      </c>
      <c r="AJ11542" s="3" t="s">
        <v>86</v>
      </c>
      <c r="AK11542" s="3">
        <v>1</v>
      </c>
      <c r="AL11542" s="3">
        <v>0</v>
      </c>
    </row>
    <row r="11543" spans="31:38" x14ac:dyDescent="0.25">
      <c r="AE11543" s="3" t="str">
        <f t="shared" si="258"/>
        <v>RAG_516_726_1_202425</v>
      </c>
      <c r="AF11543" s="3">
        <v>202425</v>
      </c>
      <c r="AG11543" s="3" t="s">
        <v>384</v>
      </c>
      <c r="AH11543" s="3">
        <v>516</v>
      </c>
      <c r="AI11543" s="3">
        <v>726</v>
      </c>
      <c r="AJ11543" s="3" t="s">
        <v>86</v>
      </c>
      <c r="AK11543" s="3">
        <v>1</v>
      </c>
      <c r="AL11543" s="3">
        <v>0</v>
      </c>
    </row>
    <row r="11544" spans="31:38" x14ac:dyDescent="0.25">
      <c r="AE11544" s="3" t="str">
        <f t="shared" si="258"/>
        <v>RAG_520_726_1_202425</v>
      </c>
      <c r="AF11544" s="3">
        <v>202425</v>
      </c>
      <c r="AG11544" s="3" t="s">
        <v>384</v>
      </c>
      <c r="AH11544" s="3">
        <v>520</v>
      </c>
      <c r="AI11544" s="3">
        <v>726</v>
      </c>
      <c r="AJ11544" s="3" t="s">
        <v>86</v>
      </c>
      <c r="AK11544" s="3">
        <v>1</v>
      </c>
      <c r="AL11544" s="3">
        <v>0</v>
      </c>
    </row>
    <row r="11545" spans="31:38" x14ac:dyDescent="0.25">
      <c r="AE11545" s="3" t="str">
        <f t="shared" si="258"/>
        <v>RAG_512_726_1_202425</v>
      </c>
      <c r="AF11545" s="3">
        <v>202425</v>
      </c>
      <c r="AG11545" s="3" t="s">
        <v>384</v>
      </c>
      <c r="AH11545" s="3">
        <v>512</v>
      </c>
      <c r="AI11545" s="3">
        <v>726</v>
      </c>
      <c r="AJ11545" s="3" t="s">
        <v>86</v>
      </c>
      <c r="AK11545" s="3">
        <v>1</v>
      </c>
      <c r="AL11545" s="3">
        <v>0</v>
      </c>
    </row>
    <row r="11546" spans="31:38" x14ac:dyDescent="0.25">
      <c r="AE11546" s="3" t="str">
        <f t="shared" si="258"/>
        <v>RAG_524_726_1_202425</v>
      </c>
      <c r="AF11546" s="3">
        <v>202425</v>
      </c>
      <c r="AG11546" s="3" t="s">
        <v>384</v>
      </c>
      <c r="AH11546" s="3">
        <v>524</v>
      </c>
      <c r="AI11546" s="3">
        <v>726</v>
      </c>
      <c r="AJ11546" s="3" t="s">
        <v>86</v>
      </c>
      <c r="AK11546" s="3">
        <v>1</v>
      </c>
      <c r="AL11546" s="3">
        <v>0</v>
      </c>
    </row>
    <row r="11547" spans="31:38" x14ac:dyDescent="0.25">
      <c r="AE11547" s="3" t="str">
        <f t="shared" si="258"/>
        <v>RAG_526_726_1_202425</v>
      </c>
      <c r="AF11547" s="3">
        <v>202425</v>
      </c>
      <c r="AG11547" s="3" t="s">
        <v>384</v>
      </c>
      <c r="AH11547" s="3">
        <v>526</v>
      </c>
      <c r="AI11547" s="3">
        <v>726</v>
      </c>
      <c r="AJ11547" s="3" t="s">
        <v>86</v>
      </c>
      <c r="AK11547" s="3">
        <v>1</v>
      </c>
      <c r="AL11547" s="3">
        <v>0</v>
      </c>
    </row>
    <row r="11548" spans="31:38" x14ac:dyDescent="0.25">
      <c r="AE11548" s="3" t="str">
        <f t="shared" si="258"/>
        <v>RAG_528_726_1_202425</v>
      </c>
      <c r="AF11548" s="3">
        <v>202425</v>
      </c>
      <c r="AG11548" s="3" t="s">
        <v>384</v>
      </c>
      <c r="AH11548" s="3">
        <v>528</v>
      </c>
      <c r="AI11548" s="3">
        <v>726</v>
      </c>
      <c r="AJ11548" s="3" t="s">
        <v>86</v>
      </c>
      <c r="AK11548" s="3">
        <v>1</v>
      </c>
      <c r="AL11548" s="3">
        <v>0</v>
      </c>
    </row>
    <row r="11549" spans="31:38" x14ac:dyDescent="0.25">
      <c r="AE11549" s="3" t="str">
        <f t="shared" si="258"/>
        <v>RAG_530_726_1_202425</v>
      </c>
      <c r="AF11549" s="3">
        <v>202425</v>
      </c>
      <c r="AG11549" s="3" t="s">
        <v>384</v>
      </c>
      <c r="AH11549" s="3">
        <v>530</v>
      </c>
      <c r="AI11549" s="3">
        <v>726</v>
      </c>
      <c r="AJ11549" s="3" t="s">
        <v>86</v>
      </c>
      <c r="AK11549" s="3">
        <v>1</v>
      </c>
      <c r="AL11549" s="3">
        <v>0</v>
      </c>
    </row>
    <row r="11550" spans="31:38" x14ac:dyDescent="0.25">
      <c r="AE11550" s="3" t="str">
        <f t="shared" si="258"/>
        <v>RAG_532_726_1_202425</v>
      </c>
      <c r="AF11550" s="3">
        <v>202425</v>
      </c>
      <c r="AG11550" s="3" t="s">
        <v>384</v>
      </c>
      <c r="AH11550" s="3">
        <v>532</v>
      </c>
      <c r="AI11550" s="3">
        <v>726</v>
      </c>
      <c r="AJ11550" s="3" t="s">
        <v>86</v>
      </c>
      <c r="AK11550" s="3">
        <v>1</v>
      </c>
      <c r="AL11550" s="3">
        <v>0</v>
      </c>
    </row>
    <row r="11551" spans="31:38" x14ac:dyDescent="0.25">
      <c r="AE11551" s="3" t="str">
        <f t="shared" si="258"/>
        <v>RAG_534_726_1_202425</v>
      </c>
      <c r="AF11551" s="3">
        <v>202425</v>
      </c>
      <c r="AG11551" s="3" t="s">
        <v>384</v>
      </c>
      <c r="AH11551" s="3">
        <v>534</v>
      </c>
      <c r="AI11551" s="3">
        <v>726</v>
      </c>
      <c r="AJ11551" s="3" t="s">
        <v>86</v>
      </c>
      <c r="AK11551" s="3">
        <v>1</v>
      </c>
      <c r="AL11551" s="3">
        <v>0</v>
      </c>
    </row>
    <row r="11552" spans="31:38" x14ac:dyDescent="0.25">
      <c r="AE11552" s="3" t="str">
        <f t="shared" si="258"/>
        <v>RAG_536_726_1_202425</v>
      </c>
      <c r="AF11552" s="3">
        <v>202425</v>
      </c>
      <c r="AG11552" s="3" t="s">
        <v>384</v>
      </c>
      <c r="AH11552" s="3">
        <v>536</v>
      </c>
      <c r="AI11552" s="3">
        <v>726</v>
      </c>
      <c r="AJ11552" s="3" t="s">
        <v>86</v>
      </c>
      <c r="AK11552" s="3">
        <v>1</v>
      </c>
      <c r="AL11552" s="3">
        <v>0</v>
      </c>
    </row>
    <row r="11553" spans="31:38" x14ac:dyDescent="0.25">
      <c r="AE11553" s="3" t="str">
        <f t="shared" si="258"/>
        <v>RAG_538_726_1_202425</v>
      </c>
      <c r="AF11553" s="3">
        <v>202425</v>
      </c>
      <c r="AG11553" s="3" t="s">
        <v>384</v>
      </c>
      <c r="AH11553" s="3">
        <v>538</v>
      </c>
      <c r="AI11553" s="3">
        <v>726</v>
      </c>
      <c r="AJ11553" s="3" t="s">
        <v>86</v>
      </c>
      <c r="AK11553" s="3">
        <v>1</v>
      </c>
      <c r="AL11553" s="3">
        <v>0</v>
      </c>
    </row>
    <row r="11554" spans="31:38" x14ac:dyDescent="0.25">
      <c r="AE11554" s="3" t="str">
        <f t="shared" si="258"/>
        <v>RAG_540_726_1_202425</v>
      </c>
      <c r="AF11554" s="3">
        <v>202425</v>
      </c>
      <c r="AG11554" s="3" t="s">
        <v>384</v>
      </c>
      <c r="AH11554" s="3">
        <v>540</v>
      </c>
      <c r="AI11554" s="3">
        <v>726</v>
      </c>
      <c r="AJ11554" s="3" t="s">
        <v>86</v>
      </c>
      <c r="AK11554" s="3">
        <v>1</v>
      </c>
      <c r="AL11554" s="3">
        <v>0</v>
      </c>
    </row>
    <row r="11555" spans="31:38" x14ac:dyDescent="0.25">
      <c r="AE11555" s="3" t="str">
        <f t="shared" si="258"/>
        <v>RAG_518_726_1_202425</v>
      </c>
      <c r="AF11555" s="3">
        <v>202425</v>
      </c>
      <c r="AG11555" s="3" t="s">
        <v>384</v>
      </c>
      <c r="AH11555" s="3">
        <v>518</v>
      </c>
      <c r="AI11555" s="3">
        <v>726</v>
      </c>
      <c r="AJ11555" s="3" t="s">
        <v>86</v>
      </c>
      <c r="AK11555" s="3">
        <v>1</v>
      </c>
      <c r="AL11555" s="3">
        <v>0</v>
      </c>
    </row>
    <row r="11556" spans="31:38" x14ac:dyDescent="0.25">
      <c r="AE11556" s="3" t="str">
        <f t="shared" si="258"/>
        <v>RAG_566_739_1_202526</v>
      </c>
      <c r="AF11556" s="3">
        <v>202526</v>
      </c>
      <c r="AG11556" s="3" t="s">
        <v>384</v>
      </c>
      <c r="AH11556" s="3">
        <v>566</v>
      </c>
      <c r="AI11556" s="3">
        <v>739</v>
      </c>
      <c r="AJ11556" s="3" t="s">
        <v>3989</v>
      </c>
      <c r="AK11556" s="3">
        <v>1</v>
      </c>
      <c r="AL11556" s="3">
        <v>0</v>
      </c>
    </row>
    <row r="11557" spans="31:38" x14ac:dyDescent="0.25">
      <c r="AE11557" s="3" t="str">
        <f t="shared" si="258"/>
        <v>RAG_536_739_1_202526</v>
      </c>
      <c r="AF11557" s="3">
        <v>202526</v>
      </c>
      <c r="AG11557" s="3" t="s">
        <v>384</v>
      </c>
      <c r="AH11557" s="3">
        <v>536</v>
      </c>
      <c r="AI11557" s="3">
        <v>739</v>
      </c>
      <c r="AJ11557" s="3" t="s">
        <v>3989</v>
      </c>
      <c r="AK11557" s="3">
        <v>1</v>
      </c>
      <c r="AL11557" s="3">
        <v>0</v>
      </c>
    </row>
    <row r="11558" spans="31:38" x14ac:dyDescent="0.25">
      <c r="AE11558" s="3" t="str">
        <f t="shared" si="258"/>
        <v>RAG_548_739_1_202526</v>
      </c>
      <c r="AF11558" s="3">
        <v>202526</v>
      </c>
      <c r="AG11558" s="3" t="s">
        <v>384</v>
      </c>
      <c r="AH11558" s="3">
        <v>548</v>
      </c>
      <c r="AI11558" s="3">
        <v>739</v>
      </c>
      <c r="AJ11558" s="3" t="s">
        <v>3989</v>
      </c>
      <c r="AK11558" s="3">
        <v>1</v>
      </c>
      <c r="AL11558" s="3">
        <v>0</v>
      </c>
    </row>
    <row r="11559" spans="31:38" x14ac:dyDescent="0.25">
      <c r="AE11559" s="3" t="str">
        <f t="shared" si="258"/>
        <v>RAG_550_739_1_202526</v>
      </c>
      <c r="AF11559" s="3">
        <v>202526</v>
      </c>
      <c r="AG11559" s="3" t="s">
        <v>384</v>
      </c>
      <c r="AH11559" s="3">
        <v>550</v>
      </c>
      <c r="AI11559" s="3">
        <v>739</v>
      </c>
      <c r="AJ11559" s="3" t="s">
        <v>3989</v>
      </c>
      <c r="AK11559" s="3">
        <v>1</v>
      </c>
      <c r="AL11559" s="3">
        <v>-1007.667</v>
      </c>
    </row>
    <row r="11560" spans="31:38" x14ac:dyDescent="0.25">
      <c r="AE11560" s="3" t="str">
        <f t="shared" si="258"/>
        <v>RAG_552_739_1_202526</v>
      </c>
      <c r="AF11560" s="3">
        <v>202526</v>
      </c>
      <c r="AG11560" s="3" t="s">
        <v>384</v>
      </c>
      <c r="AH11560" s="3">
        <v>552</v>
      </c>
      <c r="AI11560" s="3">
        <v>739</v>
      </c>
      <c r="AJ11560" s="3" t="s">
        <v>3989</v>
      </c>
      <c r="AK11560" s="3">
        <v>1</v>
      </c>
      <c r="AL11560" s="3">
        <v>-2627.65</v>
      </c>
    </row>
    <row r="11561" spans="31:38" x14ac:dyDescent="0.25">
      <c r="AE11561" s="3" t="str">
        <f t="shared" si="258"/>
        <v>RAG_562_739_1_202526</v>
      </c>
      <c r="AF11561" s="3">
        <v>202526</v>
      </c>
      <c r="AG11561" s="3" t="s">
        <v>384</v>
      </c>
      <c r="AH11561" s="3">
        <v>562</v>
      </c>
      <c r="AI11561" s="3">
        <v>739</v>
      </c>
      <c r="AJ11561" s="3" t="s">
        <v>3989</v>
      </c>
      <c r="AK11561" s="3">
        <v>1</v>
      </c>
      <c r="AL11561" s="3">
        <v>0</v>
      </c>
    </row>
    <row r="11562" spans="31:38" x14ac:dyDescent="0.25">
      <c r="AE11562" s="3" t="str">
        <f t="shared" si="258"/>
        <v>RAG_564_739_1_202526</v>
      </c>
      <c r="AF11562" s="3">
        <v>202526</v>
      </c>
      <c r="AG11562" s="3" t="s">
        <v>384</v>
      </c>
      <c r="AH11562" s="3">
        <v>564</v>
      </c>
      <c r="AI11562" s="3">
        <v>739</v>
      </c>
      <c r="AJ11562" s="3" t="s">
        <v>3989</v>
      </c>
      <c r="AK11562" s="3">
        <v>1</v>
      </c>
      <c r="AL11562" s="3">
        <v>0</v>
      </c>
    </row>
    <row r="11563" spans="31:38" x14ac:dyDescent="0.25">
      <c r="AE11563" s="3" t="str">
        <f t="shared" si="258"/>
        <v>RAG_546_739_1_202526</v>
      </c>
      <c r="AF11563" s="3">
        <v>202526</v>
      </c>
      <c r="AG11563" s="3" t="s">
        <v>384</v>
      </c>
      <c r="AH11563" s="3">
        <v>546</v>
      </c>
      <c r="AI11563" s="3">
        <v>739</v>
      </c>
      <c r="AJ11563" s="3" t="s">
        <v>3989</v>
      </c>
      <c r="AK11563" s="3">
        <v>1</v>
      </c>
      <c r="AL11563" s="3">
        <v>-200.31899999999999</v>
      </c>
    </row>
    <row r="11564" spans="31:38" x14ac:dyDescent="0.25">
      <c r="AE11564" s="3" t="str">
        <f t="shared" si="258"/>
        <v>RAG_568_739_1_202526</v>
      </c>
      <c r="AF11564" s="3">
        <v>202526</v>
      </c>
      <c r="AG11564" s="3" t="s">
        <v>384</v>
      </c>
      <c r="AH11564" s="3">
        <v>568</v>
      </c>
      <c r="AI11564" s="3">
        <v>739</v>
      </c>
      <c r="AJ11564" s="3" t="s">
        <v>3989</v>
      </c>
      <c r="AK11564" s="3">
        <v>1</v>
      </c>
      <c r="AL11564" s="3">
        <v>0</v>
      </c>
    </row>
    <row r="11565" spans="31:38" x14ac:dyDescent="0.25">
      <c r="AE11565" s="3" t="str">
        <f t="shared" si="258"/>
        <v>RAG_572_739_1_202526</v>
      </c>
      <c r="AF11565" s="3">
        <v>202526</v>
      </c>
      <c r="AG11565" s="3" t="s">
        <v>384</v>
      </c>
      <c r="AH11565" s="3">
        <v>572</v>
      </c>
      <c r="AI11565" s="3">
        <v>739</v>
      </c>
      <c r="AJ11565" s="3" t="s">
        <v>3989</v>
      </c>
      <c r="AK11565" s="3">
        <v>1</v>
      </c>
      <c r="AL11565" s="3">
        <v>0</v>
      </c>
    </row>
    <row r="11566" spans="31:38" x14ac:dyDescent="0.25">
      <c r="AE11566" s="3" t="str">
        <f t="shared" si="258"/>
        <v>RAG_574_739_1_202526</v>
      </c>
      <c r="AF11566" s="3">
        <v>202526</v>
      </c>
      <c r="AG11566" s="3" t="s">
        <v>384</v>
      </c>
      <c r="AH11566" s="3">
        <v>574</v>
      </c>
      <c r="AI11566" s="3">
        <v>739</v>
      </c>
      <c r="AJ11566" s="3" t="s">
        <v>3989</v>
      </c>
      <c r="AK11566" s="3">
        <v>1</v>
      </c>
      <c r="AL11566" s="3">
        <v>0</v>
      </c>
    </row>
    <row r="11567" spans="31:38" x14ac:dyDescent="0.25">
      <c r="AE11567" s="3" t="str">
        <f t="shared" si="258"/>
        <v>RAG_576_739_1_202526</v>
      </c>
      <c r="AF11567" s="3">
        <v>202526</v>
      </c>
      <c r="AG11567" s="3" t="s">
        <v>384</v>
      </c>
      <c r="AH11567" s="3">
        <v>576</v>
      </c>
      <c r="AI11567" s="3">
        <v>739</v>
      </c>
      <c r="AJ11567" s="3" t="s">
        <v>3989</v>
      </c>
      <c r="AK11567" s="3">
        <v>1</v>
      </c>
      <c r="AL11567" s="3">
        <v>0</v>
      </c>
    </row>
    <row r="11568" spans="31:38" x14ac:dyDescent="0.25">
      <c r="AE11568" s="3" t="str">
        <f t="shared" si="258"/>
        <v>RAG_582_739_1_202526</v>
      </c>
      <c r="AF11568" s="3">
        <v>202526</v>
      </c>
      <c r="AG11568" s="3" t="s">
        <v>384</v>
      </c>
      <c r="AH11568" s="3">
        <v>582</v>
      </c>
      <c r="AI11568" s="3">
        <v>739</v>
      </c>
      <c r="AJ11568" s="3" t="s">
        <v>3989</v>
      </c>
      <c r="AK11568" s="3">
        <v>1</v>
      </c>
      <c r="AL11568" s="3">
        <v>0</v>
      </c>
    </row>
    <row r="11569" spans="31:38" x14ac:dyDescent="0.25">
      <c r="AE11569" s="3" t="str">
        <f t="shared" si="258"/>
        <v>RAG_584_739_1_202526</v>
      </c>
      <c r="AF11569" s="3">
        <v>202526</v>
      </c>
      <c r="AG11569" s="3" t="s">
        <v>384</v>
      </c>
      <c r="AH11569" s="3">
        <v>584</v>
      </c>
      <c r="AI11569" s="3">
        <v>739</v>
      </c>
      <c r="AJ11569" s="3" t="s">
        <v>3989</v>
      </c>
      <c r="AK11569" s="3">
        <v>1</v>
      </c>
      <c r="AL11569" s="3">
        <v>0</v>
      </c>
    </row>
    <row r="11570" spans="31:38" x14ac:dyDescent="0.25">
      <c r="AE11570" s="3" t="str">
        <f t="shared" si="258"/>
        <v>RAG_545_739_1_202526</v>
      </c>
      <c r="AF11570" s="3">
        <v>202526</v>
      </c>
      <c r="AG11570" s="3" t="s">
        <v>384</v>
      </c>
      <c r="AH11570" s="3">
        <v>545</v>
      </c>
      <c r="AI11570" s="3">
        <v>739</v>
      </c>
      <c r="AJ11570" s="3" t="s">
        <v>3989</v>
      </c>
      <c r="AK11570" s="3">
        <v>1</v>
      </c>
      <c r="AL11570" s="3">
        <v>0</v>
      </c>
    </row>
    <row r="11571" spans="31:38" x14ac:dyDescent="0.25">
      <c r="AE11571" s="3" t="str">
        <f t="shared" si="258"/>
        <v>RAG_586_739_1_202526</v>
      </c>
      <c r="AF11571" s="3">
        <v>202526</v>
      </c>
      <c r="AG11571" s="3" t="s">
        <v>384</v>
      </c>
      <c r="AH11571" s="3">
        <v>586</v>
      </c>
      <c r="AI11571" s="3">
        <v>739</v>
      </c>
      <c r="AJ11571" s="3" t="s">
        <v>3989</v>
      </c>
      <c r="AK11571" s="3">
        <v>1</v>
      </c>
      <c r="AL11571" s="3">
        <v>0</v>
      </c>
    </row>
    <row r="11572" spans="31:38" x14ac:dyDescent="0.25">
      <c r="AE11572" s="3" t="str">
        <f t="shared" si="258"/>
        <v>RAG_516_739_1_202526</v>
      </c>
      <c r="AF11572" s="3">
        <v>202526</v>
      </c>
      <c r="AG11572" s="3" t="s">
        <v>384</v>
      </c>
      <c r="AH11572" s="3">
        <v>516</v>
      </c>
      <c r="AI11572" s="3">
        <v>739</v>
      </c>
      <c r="AJ11572" s="3" t="s">
        <v>3989</v>
      </c>
      <c r="AK11572" s="3">
        <v>1</v>
      </c>
      <c r="AL11572" s="3">
        <v>0</v>
      </c>
    </row>
    <row r="11573" spans="31:38" x14ac:dyDescent="0.25">
      <c r="AE11573" s="3" t="str">
        <f t="shared" si="258"/>
        <v>RAG_514_739_1_202526</v>
      </c>
      <c r="AF11573" s="3">
        <v>202526</v>
      </c>
      <c r="AG11573" s="3" t="s">
        <v>384</v>
      </c>
      <c r="AH11573" s="3">
        <v>514</v>
      </c>
      <c r="AI11573" s="3">
        <v>739</v>
      </c>
      <c r="AJ11573" s="3" t="s">
        <v>3989</v>
      </c>
      <c r="AK11573" s="3">
        <v>1</v>
      </c>
      <c r="AL11573" s="3">
        <v>0</v>
      </c>
    </row>
    <row r="11574" spans="31:38" x14ac:dyDescent="0.25">
      <c r="AE11574" s="3" t="str">
        <f t="shared" si="258"/>
        <v>RAG_518_739_1_202526</v>
      </c>
      <c r="AF11574" s="3">
        <v>202526</v>
      </c>
      <c r="AG11574" s="3" t="s">
        <v>384</v>
      </c>
      <c r="AH11574" s="3">
        <v>518</v>
      </c>
      <c r="AI11574" s="3">
        <v>739</v>
      </c>
      <c r="AJ11574" s="3" t="s">
        <v>3989</v>
      </c>
      <c r="AK11574" s="3">
        <v>1</v>
      </c>
      <c r="AL11574" s="3">
        <v>0</v>
      </c>
    </row>
    <row r="11575" spans="31:38" x14ac:dyDescent="0.25">
      <c r="AE11575" s="3" t="str">
        <f t="shared" si="258"/>
        <v>RAG_520_739_1_202526</v>
      </c>
      <c r="AF11575" s="3">
        <v>202526</v>
      </c>
      <c r="AG11575" s="3" t="s">
        <v>384</v>
      </c>
      <c r="AH11575" s="3">
        <v>520</v>
      </c>
      <c r="AI11575" s="3">
        <v>739</v>
      </c>
      <c r="AJ11575" s="3" t="s">
        <v>3989</v>
      </c>
      <c r="AK11575" s="3">
        <v>1</v>
      </c>
      <c r="AL11575" s="3">
        <v>0</v>
      </c>
    </row>
    <row r="11576" spans="31:38" x14ac:dyDescent="0.25">
      <c r="AE11576" s="3" t="str">
        <f t="shared" si="258"/>
        <v>RAG_522_739_1_202526</v>
      </c>
      <c r="AF11576" s="3">
        <v>202526</v>
      </c>
      <c r="AG11576" s="3" t="s">
        <v>384</v>
      </c>
      <c r="AH11576" s="3">
        <v>522</v>
      </c>
      <c r="AI11576" s="3">
        <v>739</v>
      </c>
      <c r="AJ11576" s="3" t="s">
        <v>3989</v>
      </c>
      <c r="AK11576" s="3">
        <v>1</v>
      </c>
      <c r="AL11576" s="3">
        <v>-623.51</v>
      </c>
    </row>
    <row r="11577" spans="31:38" x14ac:dyDescent="0.25">
      <c r="AE11577" s="3" t="str">
        <f t="shared" si="258"/>
        <v>RAG_524_739_1_202526</v>
      </c>
      <c r="AF11577" s="3">
        <v>202526</v>
      </c>
      <c r="AG11577" s="3" t="s">
        <v>384</v>
      </c>
      <c r="AH11577" s="3">
        <v>524</v>
      </c>
      <c r="AI11577" s="3">
        <v>739</v>
      </c>
      <c r="AJ11577" s="3" t="s">
        <v>3989</v>
      </c>
      <c r="AK11577" s="3">
        <v>1</v>
      </c>
      <c r="AL11577" s="3">
        <v>0</v>
      </c>
    </row>
    <row r="11578" spans="31:38" x14ac:dyDescent="0.25">
      <c r="AE11578" s="3" t="str">
        <f t="shared" si="258"/>
        <v>RAG_526_739_1_202526</v>
      </c>
      <c r="AF11578" s="3">
        <v>202526</v>
      </c>
      <c r="AG11578" s="3" t="s">
        <v>384</v>
      </c>
      <c r="AH11578" s="3">
        <v>526</v>
      </c>
      <c r="AI11578" s="3">
        <v>739</v>
      </c>
      <c r="AJ11578" s="3" t="s">
        <v>3989</v>
      </c>
      <c r="AK11578" s="3">
        <v>1</v>
      </c>
      <c r="AL11578" s="3">
        <v>0</v>
      </c>
    </row>
    <row r="11579" spans="31:38" x14ac:dyDescent="0.25">
      <c r="AE11579" s="3" t="str">
        <f t="shared" si="258"/>
        <v>RAG_528_739_1_202526</v>
      </c>
      <c r="AF11579" s="3">
        <v>202526</v>
      </c>
      <c r="AG11579" s="3" t="s">
        <v>384</v>
      </c>
      <c r="AH11579" s="3">
        <v>528</v>
      </c>
      <c r="AI11579" s="3">
        <v>739</v>
      </c>
      <c r="AJ11579" s="3" t="s">
        <v>3989</v>
      </c>
      <c r="AK11579" s="3">
        <v>1</v>
      </c>
      <c r="AL11579" s="3">
        <v>0</v>
      </c>
    </row>
    <row r="11580" spans="31:38" x14ac:dyDescent="0.25">
      <c r="AE11580" s="3" t="str">
        <f t="shared" si="258"/>
        <v>RAG_532_739_1_202526</v>
      </c>
      <c r="AF11580" s="3">
        <v>202526</v>
      </c>
      <c r="AG11580" s="3" t="s">
        <v>384</v>
      </c>
      <c r="AH11580" s="3">
        <v>532</v>
      </c>
      <c r="AI11580" s="3">
        <v>739</v>
      </c>
      <c r="AJ11580" s="3" t="s">
        <v>3989</v>
      </c>
      <c r="AK11580" s="3">
        <v>1</v>
      </c>
      <c r="AL11580" s="3">
        <v>0</v>
      </c>
    </row>
    <row r="11581" spans="31:38" x14ac:dyDescent="0.25">
      <c r="AE11581" s="3" t="str">
        <f t="shared" si="258"/>
        <v>RAG_534_739_1_202526</v>
      </c>
      <c r="AF11581" s="3">
        <v>202526</v>
      </c>
      <c r="AG11581" s="3" t="s">
        <v>384</v>
      </c>
      <c r="AH11581" s="3">
        <v>534</v>
      </c>
      <c r="AI11581" s="3">
        <v>739</v>
      </c>
      <c r="AJ11581" s="3" t="s">
        <v>3989</v>
      </c>
      <c r="AK11581" s="3">
        <v>1</v>
      </c>
      <c r="AL11581" s="3">
        <v>0</v>
      </c>
    </row>
    <row r="11582" spans="31:38" x14ac:dyDescent="0.25">
      <c r="AE11582" s="3" t="str">
        <f t="shared" si="258"/>
        <v>RAG_544_739_1_202526</v>
      </c>
      <c r="AF11582" s="3">
        <v>202526</v>
      </c>
      <c r="AG11582" s="3" t="s">
        <v>384</v>
      </c>
      <c r="AH11582" s="3">
        <v>544</v>
      </c>
      <c r="AI11582" s="3">
        <v>739</v>
      </c>
      <c r="AJ11582" s="3" t="s">
        <v>3989</v>
      </c>
      <c r="AK11582" s="3">
        <v>1</v>
      </c>
      <c r="AL11582" s="3">
        <v>-244.738</v>
      </c>
    </row>
    <row r="11583" spans="31:38" x14ac:dyDescent="0.25">
      <c r="AE11583" s="3" t="str">
        <f t="shared" si="258"/>
        <v>RAG_538_739_1_202526</v>
      </c>
      <c r="AF11583" s="3">
        <v>202526</v>
      </c>
      <c r="AG11583" s="3" t="s">
        <v>384</v>
      </c>
      <c r="AH11583" s="3">
        <v>538</v>
      </c>
      <c r="AI11583" s="3">
        <v>739</v>
      </c>
      <c r="AJ11583" s="3" t="s">
        <v>3989</v>
      </c>
      <c r="AK11583" s="3">
        <v>1</v>
      </c>
      <c r="AL11583" s="3">
        <v>0</v>
      </c>
    </row>
    <row r="11584" spans="31:38" x14ac:dyDescent="0.25">
      <c r="AE11584" s="3" t="str">
        <f t="shared" si="258"/>
        <v>RAG_512_739_1_202526</v>
      </c>
      <c r="AF11584" s="3">
        <v>202526</v>
      </c>
      <c r="AG11584" s="3" t="s">
        <v>384</v>
      </c>
      <c r="AH11584" s="3">
        <v>512</v>
      </c>
      <c r="AI11584" s="3">
        <v>739</v>
      </c>
      <c r="AJ11584" s="3" t="s">
        <v>3989</v>
      </c>
      <c r="AK11584" s="3">
        <v>1</v>
      </c>
      <c r="AL11584" s="3">
        <v>0</v>
      </c>
    </row>
    <row r="11585" spans="31:38" x14ac:dyDescent="0.25">
      <c r="AE11585" s="3" t="str">
        <f t="shared" si="258"/>
        <v>RAG_542_739_1_202526</v>
      </c>
      <c r="AF11585" s="3">
        <v>202526</v>
      </c>
      <c r="AG11585" s="3" t="s">
        <v>384</v>
      </c>
      <c r="AH11585" s="3">
        <v>542</v>
      </c>
      <c r="AI11585" s="3">
        <v>739</v>
      </c>
      <c r="AJ11585" s="3" t="s">
        <v>3989</v>
      </c>
      <c r="AK11585" s="3">
        <v>1</v>
      </c>
      <c r="AL11585" s="3">
        <v>0</v>
      </c>
    </row>
    <row r="11586" spans="31:38" x14ac:dyDescent="0.25">
      <c r="AE11586" s="3" t="str">
        <f t="shared" si="258"/>
        <v>RAG_530_739_1_202526</v>
      </c>
      <c r="AF11586" s="3">
        <v>202526</v>
      </c>
      <c r="AG11586" s="3" t="s">
        <v>384</v>
      </c>
      <c r="AH11586" s="3">
        <v>530</v>
      </c>
      <c r="AI11586" s="3">
        <v>739</v>
      </c>
      <c r="AJ11586" s="3" t="s">
        <v>3989</v>
      </c>
      <c r="AK11586" s="3">
        <v>1</v>
      </c>
      <c r="AL11586" s="3">
        <v>0</v>
      </c>
    </row>
    <row r="11587" spans="31:38" x14ac:dyDescent="0.25">
      <c r="AE11587" s="3" t="str">
        <f t="shared" si="258"/>
        <v>RAG_540_739_1_202526</v>
      </c>
      <c r="AF11587" s="3">
        <v>202526</v>
      </c>
      <c r="AG11587" s="3" t="s">
        <v>384</v>
      </c>
      <c r="AH11587" s="3">
        <v>540</v>
      </c>
      <c r="AI11587" s="3">
        <v>739</v>
      </c>
      <c r="AJ11587" s="3" t="s">
        <v>3989</v>
      </c>
      <c r="AK11587" s="3">
        <v>1</v>
      </c>
      <c r="AL11587" s="3">
        <v>0</v>
      </c>
    </row>
    <row r="11588" spans="31:38" x14ac:dyDescent="0.25">
      <c r="AE11588" s="3" t="str">
        <f t="shared" ref="AE11588:AE11651" si="259">AG11588&amp;"_"&amp;AH11588&amp;"_"&amp;AI11588&amp;"_"&amp;AK11588&amp;"_"&amp;AF11588</f>
        <v>RAG_566_739_1_202425</v>
      </c>
      <c r="AF11588" s="3">
        <v>202425</v>
      </c>
      <c r="AG11588" s="3" t="s">
        <v>384</v>
      </c>
      <c r="AH11588" s="3">
        <v>566</v>
      </c>
      <c r="AI11588" s="3">
        <v>739</v>
      </c>
      <c r="AJ11588" s="3" t="s">
        <v>3989</v>
      </c>
      <c r="AK11588" s="3">
        <v>1</v>
      </c>
      <c r="AL11588" s="3">
        <v>0</v>
      </c>
    </row>
    <row r="11589" spans="31:38" x14ac:dyDescent="0.25">
      <c r="AE11589" s="3" t="str">
        <f t="shared" si="259"/>
        <v>RAG_546_739_1_202425</v>
      </c>
      <c r="AF11589" s="3">
        <v>202425</v>
      </c>
      <c r="AG11589" s="3" t="s">
        <v>384</v>
      </c>
      <c r="AH11589" s="3">
        <v>546</v>
      </c>
      <c r="AI11589" s="3">
        <v>739</v>
      </c>
      <c r="AJ11589" s="3" t="s">
        <v>3989</v>
      </c>
      <c r="AK11589" s="3">
        <v>1</v>
      </c>
      <c r="AL11589" s="3">
        <v>-185.834</v>
      </c>
    </row>
    <row r="11590" spans="31:38" x14ac:dyDescent="0.25">
      <c r="AE11590" s="3" t="str">
        <f t="shared" si="259"/>
        <v>RAG_548_739_1_202425</v>
      </c>
      <c r="AF11590" s="3">
        <v>202425</v>
      </c>
      <c r="AG11590" s="3" t="s">
        <v>384</v>
      </c>
      <c r="AH11590" s="3">
        <v>548</v>
      </c>
      <c r="AI11590" s="3">
        <v>739</v>
      </c>
      <c r="AJ11590" s="3" t="s">
        <v>3989</v>
      </c>
      <c r="AK11590" s="3">
        <v>1</v>
      </c>
      <c r="AL11590" s="3">
        <v>0</v>
      </c>
    </row>
    <row r="11591" spans="31:38" x14ac:dyDescent="0.25">
      <c r="AE11591" s="3" t="str">
        <f t="shared" si="259"/>
        <v>RAG_550_739_1_202425</v>
      </c>
      <c r="AF11591" s="3">
        <v>202425</v>
      </c>
      <c r="AG11591" s="3" t="s">
        <v>384</v>
      </c>
      <c r="AH11591" s="3">
        <v>550</v>
      </c>
      <c r="AI11591" s="3">
        <v>739</v>
      </c>
      <c r="AJ11591" s="3" t="s">
        <v>3989</v>
      </c>
      <c r="AK11591" s="3">
        <v>1</v>
      </c>
      <c r="AL11591" s="3">
        <v>-1346.0719999999999</v>
      </c>
    </row>
    <row r="11592" spans="31:38" x14ac:dyDescent="0.25">
      <c r="AE11592" s="3" t="str">
        <f t="shared" si="259"/>
        <v>RAG_552_739_1_202425</v>
      </c>
      <c r="AF11592" s="3">
        <v>202425</v>
      </c>
      <c r="AG11592" s="3" t="s">
        <v>384</v>
      </c>
      <c r="AH11592" s="3">
        <v>552</v>
      </c>
      <c r="AI11592" s="3">
        <v>739</v>
      </c>
      <c r="AJ11592" s="3" t="s">
        <v>3989</v>
      </c>
      <c r="AK11592" s="3">
        <v>1</v>
      </c>
      <c r="AL11592" s="3">
        <v>-3255.74</v>
      </c>
    </row>
    <row r="11593" spans="31:38" x14ac:dyDescent="0.25">
      <c r="AE11593" s="3" t="str">
        <f t="shared" si="259"/>
        <v>RAG_562_739_1_202425</v>
      </c>
      <c r="AF11593" s="3">
        <v>202425</v>
      </c>
      <c r="AG11593" s="3" t="s">
        <v>384</v>
      </c>
      <c r="AH11593" s="3">
        <v>562</v>
      </c>
      <c r="AI11593" s="3">
        <v>739</v>
      </c>
      <c r="AJ11593" s="3" t="s">
        <v>3989</v>
      </c>
      <c r="AK11593" s="3">
        <v>1</v>
      </c>
      <c r="AL11593" s="3">
        <v>0</v>
      </c>
    </row>
    <row r="11594" spans="31:38" x14ac:dyDescent="0.25">
      <c r="AE11594" s="3" t="str">
        <f t="shared" si="259"/>
        <v>RAG_564_739_1_202425</v>
      </c>
      <c r="AF11594" s="3">
        <v>202425</v>
      </c>
      <c r="AG11594" s="3" t="s">
        <v>384</v>
      </c>
      <c r="AH11594" s="3">
        <v>564</v>
      </c>
      <c r="AI11594" s="3">
        <v>739</v>
      </c>
      <c r="AJ11594" s="3" t="s">
        <v>3989</v>
      </c>
      <c r="AK11594" s="3">
        <v>1</v>
      </c>
      <c r="AL11594" s="3">
        <v>0</v>
      </c>
    </row>
    <row r="11595" spans="31:38" x14ac:dyDescent="0.25">
      <c r="AE11595" s="3" t="str">
        <f t="shared" si="259"/>
        <v>RAG_568_739_1_202425</v>
      </c>
      <c r="AF11595" s="3">
        <v>202425</v>
      </c>
      <c r="AG11595" s="3" t="s">
        <v>384</v>
      </c>
      <c r="AH11595" s="3">
        <v>568</v>
      </c>
      <c r="AI11595" s="3">
        <v>739</v>
      </c>
      <c r="AJ11595" s="3" t="s">
        <v>3989</v>
      </c>
      <c r="AK11595" s="3">
        <v>1</v>
      </c>
      <c r="AL11595" s="3">
        <v>0</v>
      </c>
    </row>
    <row r="11596" spans="31:38" x14ac:dyDescent="0.25">
      <c r="AE11596" s="3" t="str">
        <f t="shared" si="259"/>
        <v>RAG_572_739_1_202425</v>
      </c>
      <c r="AF11596" s="3">
        <v>202425</v>
      </c>
      <c r="AG11596" s="3" t="s">
        <v>384</v>
      </c>
      <c r="AH11596" s="3">
        <v>572</v>
      </c>
      <c r="AI11596" s="3">
        <v>739</v>
      </c>
      <c r="AJ11596" s="3" t="s">
        <v>3989</v>
      </c>
      <c r="AK11596" s="3">
        <v>1</v>
      </c>
      <c r="AL11596" s="3">
        <v>0</v>
      </c>
    </row>
    <row r="11597" spans="31:38" x14ac:dyDescent="0.25">
      <c r="AE11597" s="3" t="str">
        <f t="shared" si="259"/>
        <v>RAG_574_739_1_202425</v>
      </c>
      <c r="AF11597" s="3">
        <v>202425</v>
      </c>
      <c r="AG11597" s="3" t="s">
        <v>384</v>
      </c>
      <c r="AH11597" s="3">
        <v>574</v>
      </c>
      <c r="AI11597" s="3">
        <v>739</v>
      </c>
      <c r="AJ11597" s="3" t="s">
        <v>3989</v>
      </c>
      <c r="AK11597" s="3">
        <v>1</v>
      </c>
      <c r="AL11597" s="3">
        <v>0</v>
      </c>
    </row>
    <row r="11598" spans="31:38" x14ac:dyDescent="0.25">
      <c r="AE11598" s="3" t="str">
        <f t="shared" si="259"/>
        <v>RAG_576_739_1_202425</v>
      </c>
      <c r="AF11598" s="3">
        <v>202425</v>
      </c>
      <c r="AG11598" s="3" t="s">
        <v>384</v>
      </c>
      <c r="AH11598" s="3">
        <v>576</v>
      </c>
      <c r="AI11598" s="3">
        <v>739</v>
      </c>
      <c r="AJ11598" s="3" t="s">
        <v>3989</v>
      </c>
      <c r="AK11598" s="3">
        <v>1</v>
      </c>
      <c r="AL11598" s="3">
        <v>0</v>
      </c>
    </row>
    <row r="11599" spans="31:38" x14ac:dyDescent="0.25">
      <c r="AE11599" s="3" t="str">
        <f t="shared" si="259"/>
        <v>RAG_582_739_1_202425</v>
      </c>
      <c r="AF11599" s="3">
        <v>202425</v>
      </c>
      <c r="AG11599" s="3" t="s">
        <v>384</v>
      </c>
      <c r="AH11599" s="3">
        <v>582</v>
      </c>
      <c r="AI11599" s="3">
        <v>739</v>
      </c>
      <c r="AJ11599" s="3" t="s">
        <v>3989</v>
      </c>
      <c r="AK11599" s="3">
        <v>1</v>
      </c>
      <c r="AL11599" s="3">
        <v>0</v>
      </c>
    </row>
    <row r="11600" spans="31:38" x14ac:dyDescent="0.25">
      <c r="AE11600" s="3" t="str">
        <f t="shared" si="259"/>
        <v>RAG_545_739_1_202425</v>
      </c>
      <c r="AF11600" s="3">
        <v>202425</v>
      </c>
      <c r="AG11600" s="3" t="s">
        <v>384</v>
      </c>
      <c r="AH11600" s="3">
        <v>545</v>
      </c>
      <c r="AI11600" s="3">
        <v>739</v>
      </c>
      <c r="AJ11600" s="3" t="s">
        <v>3989</v>
      </c>
      <c r="AK11600" s="3">
        <v>1</v>
      </c>
      <c r="AL11600" s="3">
        <v>0</v>
      </c>
    </row>
    <row r="11601" spans="31:38" x14ac:dyDescent="0.25">
      <c r="AE11601" s="3" t="str">
        <f t="shared" si="259"/>
        <v>RAG_586_739_1_202425</v>
      </c>
      <c r="AF11601" s="3">
        <v>202425</v>
      </c>
      <c r="AG11601" s="3" t="s">
        <v>384</v>
      </c>
      <c r="AH11601" s="3">
        <v>586</v>
      </c>
      <c r="AI11601" s="3">
        <v>739</v>
      </c>
      <c r="AJ11601" s="3" t="s">
        <v>3989</v>
      </c>
      <c r="AK11601" s="3">
        <v>1</v>
      </c>
      <c r="AL11601" s="3">
        <v>0</v>
      </c>
    </row>
    <row r="11602" spans="31:38" x14ac:dyDescent="0.25">
      <c r="AE11602" s="3" t="str">
        <f t="shared" si="259"/>
        <v>RAG_540_739_1_202425</v>
      </c>
      <c r="AF11602" s="3">
        <v>202425</v>
      </c>
      <c r="AG11602" s="3" t="s">
        <v>384</v>
      </c>
      <c r="AH11602" s="3">
        <v>540</v>
      </c>
      <c r="AI11602" s="3">
        <v>739</v>
      </c>
      <c r="AJ11602" s="3" t="s">
        <v>3989</v>
      </c>
      <c r="AK11602" s="3">
        <v>1</v>
      </c>
      <c r="AL11602" s="3">
        <v>0</v>
      </c>
    </row>
    <row r="11603" spans="31:38" x14ac:dyDescent="0.25">
      <c r="AE11603" s="3" t="str">
        <f t="shared" si="259"/>
        <v>RAG_584_739_1_202425</v>
      </c>
      <c r="AF11603" s="3">
        <v>202425</v>
      </c>
      <c r="AG11603" s="3" t="s">
        <v>384</v>
      </c>
      <c r="AH11603" s="3">
        <v>584</v>
      </c>
      <c r="AI11603" s="3">
        <v>739</v>
      </c>
      <c r="AJ11603" s="3" t="s">
        <v>3989</v>
      </c>
      <c r="AK11603" s="3">
        <v>1</v>
      </c>
      <c r="AL11603" s="3">
        <v>0</v>
      </c>
    </row>
    <row r="11604" spans="31:38" x14ac:dyDescent="0.25">
      <c r="AE11604" s="3" t="str">
        <f t="shared" si="259"/>
        <v>RAG_522_739_1_202425</v>
      </c>
      <c r="AF11604" s="3">
        <v>202425</v>
      </c>
      <c r="AG11604" s="3" t="s">
        <v>384</v>
      </c>
      <c r="AH11604" s="3">
        <v>522</v>
      </c>
      <c r="AI11604" s="3">
        <v>739</v>
      </c>
      <c r="AJ11604" s="3" t="s">
        <v>3989</v>
      </c>
      <c r="AK11604" s="3">
        <v>1</v>
      </c>
      <c r="AL11604" s="3">
        <v>-863.34721999999999</v>
      </c>
    </row>
    <row r="11605" spans="31:38" x14ac:dyDescent="0.25">
      <c r="AE11605" s="3" t="str">
        <f t="shared" si="259"/>
        <v>RAG_544_739_1_202425</v>
      </c>
      <c r="AF11605" s="3">
        <v>202425</v>
      </c>
      <c r="AG11605" s="3" t="s">
        <v>384</v>
      </c>
      <c r="AH11605" s="3">
        <v>544</v>
      </c>
      <c r="AI11605" s="3">
        <v>739</v>
      </c>
      <c r="AJ11605" s="3" t="s">
        <v>3989</v>
      </c>
      <c r="AK11605" s="3">
        <v>1</v>
      </c>
      <c r="AL11605" s="3">
        <v>-242.4</v>
      </c>
    </row>
    <row r="11606" spans="31:38" x14ac:dyDescent="0.25">
      <c r="AE11606" s="3" t="str">
        <f t="shared" si="259"/>
        <v>RAG_512_739_1_202425</v>
      </c>
      <c r="AF11606" s="3">
        <v>202425</v>
      </c>
      <c r="AG11606" s="3" t="s">
        <v>384</v>
      </c>
      <c r="AH11606" s="3">
        <v>512</v>
      </c>
      <c r="AI11606" s="3">
        <v>739</v>
      </c>
      <c r="AJ11606" s="3" t="s">
        <v>3989</v>
      </c>
      <c r="AK11606" s="3">
        <v>1</v>
      </c>
      <c r="AL11606" s="3">
        <v>0</v>
      </c>
    </row>
    <row r="11607" spans="31:38" x14ac:dyDescent="0.25">
      <c r="AE11607" s="3" t="str">
        <f t="shared" si="259"/>
        <v>RAG_516_739_1_202425</v>
      </c>
      <c r="AF11607" s="3">
        <v>202425</v>
      </c>
      <c r="AG11607" s="3" t="s">
        <v>384</v>
      </c>
      <c r="AH11607" s="3">
        <v>516</v>
      </c>
      <c r="AI11607" s="3">
        <v>739</v>
      </c>
      <c r="AJ11607" s="3" t="s">
        <v>3989</v>
      </c>
      <c r="AK11607" s="3">
        <v>1</v>
      </c>
      <c r="AL11607" s="3">
        <v>0</v>
      </c>
    </row>
    <row r="11608" spans="31:38" x14ac:dyDescent="0.25">
      <c r="AE11608" s="3" t="str">
        <f t="shared" si="259"/>
        <v>RAG_520_739_1_202425</v>
      </c>
      <c r="AF11608" s="3">
        <v>202425</v>
      </c>
      <c r="AG11608" s="3" t="s">
        <v>384</v>
      </c>
      <c r="AH11608" s="3">
        <v>520</v>
      </c>
      <c r="AI11608" s="3">
        <v>739</v>
      </c>
      <c r="AJ11608" s="3" t="s">
        <v>3989</v>
      </c>
      <c r="AK11608" s="3">
        <v>1</v>
      </c>
      <c r="AL11608" s="3">
        <v>0</v>
      </c>
    </row>
    <row r="11609" spans="31:38" x14ac:dyDescent="0.25">
      <c r="AE11609" s="3" t="str">
        <f t="shared" si="259"/>
        <v>RAG_514_739_1_202425</v>
      </c>
      <c r="AF11609" s="3">
        <v>202425</v>
      </c>
      <c r="AG11609" s="3" t="s">
        <v>384</v>
      </c>
      <c r="AH11609" s="3">
        <v>514</v>
      </c>
      <c r="AI11609" s="3">
        <v>739</v>
      </c>
      <c r="AJ11609" s="3" t="s">
        <v>3989</v>
      </c>
      <c r="AK11609" s="3">
        <v>1</v>
      </c>
      <c r="AL11609" s="3">
        <v>0</v>
      </c>
    </row>
    <row r="11610" spans="31:38" x14ac:dyDescent="0.25">
      <c r="AE11610" s="3" t="str">
        <f t="shared" si="259"/>
        <v>RAG_524_739_1_202425</v>
      </c>
      <c r="AF11610" s="3">
        <v>202425</v>
      </c>
      <c r="AG11610" s="3" t="s">
        <v>384</v>
      </c>
      <c r="AH11610" s="3">
        <v>524</v>
      </c>
      <c r="AI11610" s="3">
        <v>739</v>
      </c>
      <c r="AJ11610" s="3" t="s">
        <v>3989</v>
      </c>
      <c r="AK11610" s="3">
        <v>1</v>
      </c>
      <c r="AL11610" s="3">
        <v>0</v>
      </c>
    </row>
    <row r="11611" spans="31:38" x14ac:dyDescent="0.25">
      <c r="AE11611" s="3" t="str">
        <f t="shared" si="259"/>
        <v>RAG_526_739_1_202425</v>
      </c>
      <c r="AF11611" s="3">
        <v>202425</v>
      </c>
      <c r="AG11611" s="3" t="s">
        <v>384</v>
      </c>
      <c r="AH11611" s="3">
        <v>526</v>
      </c>
      <c r="AI11611" s="3">
        <v>739</v>
      </c>
      <c r="AJ11611" s="3" t="s">
        <v>3989</v>
      </c>
      <c r="AK11611" s="3">
        <v>1</v>
      </c>
      <c r="AL11611" s="3">
        <v>0</v>
      </c>
    </row>
    <row r="11612" spans="31:38" x14ac:dyDescent="0.25">
      <c r="AE11612" s="3" t="str">
        <f t="shared" si="259"/>
        <v>RAG_528_739_1_202425</v>
      </c>
      <c r="AF11612" s="3">
        <v>202425</v>
      </c>
      <c r="AG11612" s="3" t="s">
        <v>384</v>
      </c>
      <c r="AH11612" s="3">
        <v>528</v>
      </c>
      <c r="AI11612" s="3">
        <v>739</v>
      </c>
      <c r="AJ11612" s="3" t="s">
        <v>3989</v>
      </c>
      <c r="AK11612" s="3">
        <v>1</v>
      </c>
      <c r="AL11612" s="3">
        <v>0</v>
      </c>
    </row>
    <row r="11613" spans="31:38" x14ac:dyDescent="0.25">
      <c r="AE11613" s="3" t="str">
        <f t="shared" si="259"/>
        <v>RAG_530_739_1_202425</v>
      </c>
      <c r="AF11613" s="3">
        <v>202425</v>
      </c>
      <c r="AG11613" s="3" t="s">
        <v>384</v>
      </c>
      <c r="AH11613" s="3">
        <v>530</v>
      </c>
      <c r="AI11613" s="3">
        <v>739</v>
      </c>
      <c r="AJ11613" s="3" t="s">
        <v>3989</v>
      </c>
      <c r="AK11613" s="3">
        <v>1</v>
      </c>
      <c r="AL11613" s="3">
        <v>0</v>
      </c>
    </row>
    <row r="11614" spans="31:38" x14ac:dyDescent="0.25">
      <c r="AE11614" s="3" t="str">
        <f t="shared" si="259"/>
        <v>RAG_532_739_1_202425</v>
      </c>
      <c r="AF11614" s="3">
        <v>202425</v>
      </c>
      <c r="AG11614" s="3" t="s">
        <v>384</v>
      </c>
      <c r="AH11614" s="3">
        <v>532</v>
      </c>
      <c r="AI11614" s="3">
        <v>739</v>
      </c>
      <c r="AJ11614" s="3" t="s">
        <v>3989</v>
      </c>
      <c r="AK11614" s="3">
        <v>1</v>
      </c>
      <c r="AL11614" s="3">
        <v>-1659.1</v>
      </c>
    </row>
    <row r="11615" spans="31:38" x14ac:dyDescent="0.25">
      <c r="AE11615" s="3" t="str">
        <f t="shared" si="259"/>
        <v>RAG_534_739_1_202425</v>
      </c>
      <c r="AF11615" s="3">
        <v>202425</v>
      </c>
      <c r="AG11615" s="3" t="s">
        <v>384</v>
      </c>
      <c r="AH11615" s="3">
        <v>534</v>
      </c>
      <c r="AI11615" s="3">
        <v>739</v>
      </c>
      <c r="AJ11615" s="3" t="s">
        <v>3989</v>
      </c>
      <c r="AK11615" s="3">
        <v>1</v>
      </c>
      <c r="AL11615" s="3">
        <v>0</v>
      </c>
    </row>
    <row r="11616" spans="31:38" x14ac:dyDescent="0.25">
      <c r="AE11616" s="3" t="str">
        <f t="shared" si="259"/>
        <v>RAG_536_739_1_202425</v>
      </c>
      <c r="AF11616" s="3">
        <v>202425</v>
      </c>
      <c r="AG11616" s="3" t="s">
        <v>384</v>
      </c>
      <c r="AH11616" s="3">
        <v>536</v>
      </c>
      <c r="AI11616" s="3">
        <v>739</v>
      </c>
      <c r="AJ11616" s="3" t="s">
        <v>3989</v>
      </c>
      <c r="AK11616" s="3">
        <v>1</v>
      </c>
      <c r="AL11616" s="3">
        <v>-523.96600000000001</v>
      </c>
    </row>
    <row r="11617" spans="31:38" x14ac:dyDescent="0.25">
      <c r="AE11617" s="3" t="str">
        <f t="shared" si="259"/>
        <v>RAG_538_739_1_202425</v>
      </c>
      <c r="AF11617" s="3">
        <v>202425</v>
      </c>
      <c r="AG11617" s="3" t="s">
        <v>384</v>
      </c>
      <c r="AH11617" s="3">
        <v>538</v>
      </c>
      <c r="AI11617" s="3">
        <v>739</v>
      </c>
      <c r="AJ11617" s="3" t="s">
        <v>3989</v>
      </c>
      <c r="AK11617" s="3">
        <v>1</v>
      </c>
      <c r="AL11617" s="3">
        <v>0</v>
      </c>
    </row>
    <row r="11618" spans="31:38" x14ac:dyDescent="0.25">
      <c r="AE11618" s="3" t="str">
        <f t="shared" si="259"/>
        <v>RAG_542_739_1_202425</v>
      </c>
      <c r="AF11618" s="3">
        <v>202425</v>
      </c>
      <c r="AG11618" s="3" t="s">
        <v>384</v>
      </c>
      <c r="AH11618" s="3">
        <v>542</v>
      </c>
      <c r="AI11618" s="3">
        <v>739</v>
      </c>
      <c r="AJ11618" s="3" t="s">
        <v>3989</v>
      </c>
      <c r="AK11618" s="3">
        <v>1</v>
      </c>
      <c r="AL11618" s="3">
        <v>0</v>
      </c>
    </row>
    <row r="11619" spans="31:38" x14ac:dyDescent="0.25">
      <c r="AE11619" s="3" t="str">
        <f t="shared" si="259"/>
        <v>RAG_518_739_1_202425</v>
      </c>
      <c r="AF11619" s="3">
        <v>202425</v>
      </c>
      <c r="AG11619" s="3" t="s">
        <v>384</v>
      </c>
      <c r="AH11619" s="3">
        <v>518</v>
      </c>
      <c r="AI11619" s="3">
        <v>739</v>
      </c>
      <c r="AJ11619" s="3" t="s">
        <v>3989</v>
      </c>
      <c r="AK11619" s="3">
        <v>1</v>
      </c>
      <c r="AL11619" s="3">
        <v>0</v>
      </c>
    </row>
    <row r="11620" spans="31:38" x14ac:dyDescent="0.25">
      <c r="AE11620" s="3" t="str">
        <f t="shared" si="259"/>
        <v>RAG_582_743_1_202526</v>
      </c>
      <c r="AF11620" s="3">
        <v>202526</v>
      </c>
      <c r="AG11620" s="3" t="s">
        <v>384</v>
      </c>
      <c r="AH11620" s="3">
        <v>582</v>
      </c>
      <c r="AI11620" s="3">
        <v>743</v>
      </c>
      <c r="AJ11620" s="3" t="s">
        <v>4018</v>
      </c>
      <c r="AK11620" s="3">
        <v>1</v>
      </c>
      <c r="AL11620" s="3">
        <v>0</v>
      </c>
    </row>
    <row r="11621" spans="31:38" x14ac:dyDescent="0.25">
      <c r="AE11621" s="3" t="str">
        <f t="shared" si="259"/>
        <v>RAG_546_743_1_202526</v>
      </c>
      <c r="AF11621" s="3">
        <v>202526</v>
      </c>
      <c r="AG11621" s="3" t="s">
        <v>384</v>
      </c>
      <c r="AH11621" s="3">
        <v>546</v>
      </c>
      <c r="AI11621" s="3">
        <v>743</v>
      </c>
      <c r="AJ11621" s="3" t="s">
        <v>4018</v>
      </c>
      <c r="AK11621" s="3">
        <v>1</v>
      </c>
      <c r="AL11621" s="3">
        <v>0</v>
      </c>
    </row>
    <row r="11622" spans="31:38" x14ac:dyDescent="0.25">
      <c r="AE11622" s="3" t="str">
        <f t="shared" si="259"/>
        <v>RAG_548_743_1_202526</v>
      </c>
      <c r="AF11622" s="3">
        <v>202526</v>
      </c>
      <c r="AG11622" s="3" t="s">
        <v>384</v>
      </c>
      <c r="AH11622" s="3">
        <v>548</v>
      </c>
      <c r="AI11622" s="3">
        <v>743</v>
      </c>
      <c r="AJ11622" s="3" t="s">
        <v>4018</v>
      </c>
      <c r="AK11622" s="3">
        <v>1</v>
      </c>
      <c r="AL11622" s="3">
        <v>-545</v>
      </c>
    </row>
    <row r="11623" spans="31:38" x14ac:dyDescent="0.25">
      <c r="AE11623" s="3" t="str">
        <f t="shared" si="259"/>
        <v>RAG_550_743_1_202526</v>
      </c>
      <c r="AF11623" s="3">
        <v>202526</v>
      </c>
      <c r="AG11623" s="3" t="s">
        <v>384</v>
      </c>
      <c r="AH11623" s="3">
        <v>550</v>
      </c>
      <c r="AI11623" s="3">
        <v>743</v>
      </c>
      <c r="AJ11623" s="3" t="s">
        <v>4018</v>
      </c>
      <c r="AK11623" s="3">
        <v>1</v>
      </c>
      <c r="AL11623" s="3">
        <v>-778.73400000000004</v>
      </c>
    </row>
    <row r="11624" spans="31:38" x14ac:dyDescent="0.25">
      <c r="AE11624" s="3" t="str">
        <f t="shared" si="259"/>
        <v>RAG_552_743_1_202526</v>
      </c>
      <c r="AF11624" s="3">
        <v>202526</v>
      </c>
      <c r="AG11624" s="3" t="s">
        <v>384</v>
      </c>
      <c r="AH11624" s="3">
        <v>552</v>
      </c>
      <c r="AI11624" s="3">
        <v>743</v>
      </c>
      <c r="AJ11624" s="3" t="s">
        <v>4018</v>
      </c>
      <c r="AK11624" s="3">
        <v>1</v>
      </c>
      <c r="AL11624" s="3">
        <v>-1735.99</v>
      </c>
    </row>
    <row r="11625" spans="31:38" x14ac:dyDescent="0.25">
      <c r="AE11625" s="3" t="str">
        <f t="shared" si="259"/>
        <v>RAG_562_743_1_202526</v>
      </c>
      <c r="AF11625" s="3">
        <v>202526</v>
      </c>
      <c r="AG11625" s="3" t="s">
        <v>384</v>
      </c>
      <c r="AH11625" s="3">
        <v>562</v>
      </c>
      <c r="AI11625" s="3">
        <v>743</v>
      </c>
      <c r="AJ11625" s="3" t="s">
        <v>4018</v>
      </c>
      <c r="AK11625" s="3">
        <v>1</v>
      </c>
      <c r="AL11625" s="3">
        <v>0</v>
      </c>
    </row>
    <row r="11626" spans="31:38" x14ac:dyDescent="0.25">
      <c r="AE11626" s="3" t="str">
        <f t="shared" si="259"/>
        <v>RAG_564_743_1_202526</v>
      </c>
      <c r="AF11626" s="3">
        <v>202526</v>
      </c>
      <c r="AG11626" s="3" t="s">
        <v>384</v>
      </c>
      <c r="AH11626" s="3">
        <v>564</v>
      </c>
      <c r="AI11626" s="3">
        <v>743</v>
      </c>
      <c r="AJ11626" s="3" t="s">
        <v>4018</v>
      </c>
      <c r="AK11626" s="3">
        <v>1</v>
      </c>
      <c r="AL11626" s="3">
        <v>0</v>
      </c>
    </row>
    <row r="11627" spans="31:38" x14ac:dyDescent="0.25">
      <c r="AE11627" s="3" t="str">
        <f t="shared" si="259"/>
        <v>RAG_566_743_1_202526</v>
      </c>
      <c r="AF11627" s="3">
        <v>202526</v>
      </c>
      <c r="AG11627" s="3" t="s">
        <v>384</v>
      </c>
      <c r="AH11627" s="3">
        <v>566</v>
      </c>
      <c r="AI11627" s="3">
        <v>743</v>
      </c>
      <c r="AJ11627" s="3" t="s">
        <v>4018</v>
      </c>
      <c r="AK11627" s="3">
        <v>1</v>
      </c>
      <c r="AL11627" s="3">
        <v>0</v>
      </c>
    </row>
    <row r="11628" spans="31:38" x14ac:dyDescent="0.25">
      <c r="AE11628" s="3" t="str">
        <f t="shared" si="259"/>
        <v>RAG_568_743_1_202526</v>
      </c>
      <c r="AF11628" s="3">
        <v>202526</v>
      </c>
      <c r="AG11628" s="3" t="s">
        <v>384</v>
      </c>
      <c r="AH11628" s="3">
        <v>568</v>
      </c>
      <c r="AI11628" s="3">
        <v>743</v>
      </c>
      <c r="AJ11628" s="3" t="s">
        <v>4018</v>
      </c>
      <c r="AK11628" s="3">
        <v>1</v>
      </c>
      <c r="AL11628" s="3">
        <v>0</v>
      </c>
    </row>
    <row r="11629" spans="31:38" x14ac:dyDescent="0.25">
      <c r="AE11629" s="3" t="str">
        <f t="shared" si="259"/>
        <v>RAG_572_743_1_202526</v>
      </c>
      <c r="AF11629" s="3">
        <v>202526</v>
      </c>
      <c r="AG11629" s="3" t="s">
        <v>384</v>
      </c>
      <c r="AH11629" s="3">
        <v>572</v>
      </c>
      <c r="AI11629" s="3">
        <v>743</v>
      </c>
      <c r="AJ11629" s="3" t="s">
        <v>4018</v>
      </c>
      <c r="AK11629" s="3">
        <v>1</v>
      </c>
      <c r="AL11629" s="3">
        <v>0</v>
      </c>
    </row>
    <row r="11630" spans="31:38" x14ac:dyDescent="0.25">
      <c r="AE11630" s="3" t="str">
        <f t="shared" si="259"/>
        <v>RAG_576_743_1_202526</v>
      </c>
      <c r="AF11630" s="3">
        <v>202526</v>
      </c>
      <c r="AG11630" s="3" t="s">
        <v>384</v>
      </c>
      <c r="AH11630" s="3">
        <v>576</v>
      </c>
      <c r="AI11630" s="3">
        <v>743</v>
      </c>
      <c r="AJ11630" s="3" t="s">
        <v>4018</v>
      </c>
      <c r="AK11630" s="3">
        <v>1</v>
      </c>
      <c r="AL11630" s="3">
        <v>0</v>
      </c>
    </row>
    <row r="11631" spans="31:38" x14ac:dyDescent="0.25">
      <c r="AE11631" s="3" t="str">
        <f t="shared" si="259"/>
        <v>RAG_584_743_1_202526</v>
      </c>
      <c r="AF11631" s="3">
        <v>202526</v>
      </c>
      <c r="AG11631" s="3" t="s">
        <v>384</v>
      </c>
      <c r="AH11631" s="3">
        <v>584</v>
      </c>
      <c r="AI11631" s="3">
        <v>743</v>
      </c>
      <c r="AJ11631" s="3" t="s">
        <v>4018</v>
      </c>
      <c r="AK11631" s="3">
        <v>1</v>
      </c>
      <c r="AL11631" s="3">
        <v>0</v>
      </c>
    </row>
    <row r="11632" spans="31:38" x14ac:dyDescent="0.25">
      <c r="AE11632" s="3" t="str">
        <f t="shared" si="259"/>
        <v>RAG_544_743_1_202526</v>
      </c>
      <c r="AF11632" s="3">
        <v>202526</v>
      </c>
      <c r="AG11632" s="3" t="s">
        <v>384</v>
      </c>
      <c r="AH11632" s="3">
        <v>544</v>
      </c>
      <c r="AI11632" s="3">
        <v>743</v>
      </c>
      <c r="AJ11632" s="3" t="s">
        <v>4018</v>
      </c>
      <c r="AK11632" s="3">
        <v>1</v>
      </c>
      <c r="AL11632" s="3">
        <v>-816.99</v>
      </c>
    </row>
    <row r="11633" spans="31:38" x14ac:dyDescent="0.25">
      <c r="AE11633" s="3" t="str">
        <f t="shared" si="259"/>
        <v>RAG_542_743_1_202526</v>
      </c>
      <c r="AF11633" s="3">
        <v>202526</v>
      </c>
      <c r="AG11633" s="3" t="s">
        <v>384</v>
      </c>
      <c r="AH11633" s="3">
        <v>542</v>
      </c>
      <c r="AI11633" s="3">
        <v>743</v>
      </c>
      <c r="AJ11633" s="3" t="s">
        <v>4018</v>
      </c>
      <c r="AK11633" s="3">
        <v>1</v>
      </c>
      <c r="AL11633" s="3">
        <v>-271</v>
      </c>
    </row>
    <row r="11634" spans="31:38" x14ac:dyDescent="0.25">
      <c r="AE11634" s="3" t="str">
        <f t="shared" si="259"/>
        <v>RAG_574_743_1_202526</v>
      </c>
      <c r="AF11634" s="3">
        <v>202526</v>
      </c>
      <c r="AG11634" s="3" t="s">
        <v>384</v>
      </c>
      <c r="AH11634" s="3">
        <v>574</v>
      </c>
      <c r="AI11634" s="3">
        <v>743</v>
      </c>
      <c r="AJ11634" s="3" t="s">
        <v>4018</v>
      </c>
      <c r="AK11634" s="3">
        <v>1</v>
      </c>
      <c r="AL11634" s="3">
        <v>0</v>
      </c>
    </row>
    <row r="11635" spans="31:38" x14ac:dyDescent="0.25">
      <c r="AE11635" s="3" t="str">
        <f t="shared" si="259"/>
        <v>RAG_522_743_1_202526</v>
      </c>
      <c r="AF11635" s="3">
        <v>202526</v>
      </c>
      <c r="AG11635" s="3" t="s">
        <v>384</v>
      </c>
      <c r="AH11635" s="3">
        <v>522</v>
      </c>
      <c r="AI11635" s="3">
        <v>743</v>
      </c>
      <c r="AJ11635" s="3" t="s">
        <v>4018</v>
      </c>
      <c r="AK11635" s="3">
        <v>1</v>
      </c>
      <c r="AL11635" s="3">
        <v>-650</v>
      </c>
    </row>
    <row r="11636" spans="31:38" x14ac:dyDescent="0.25">
      <c r="AE11636" s="3" t="str">
        <f t="shared" si="259"/>
        <v>RAG_512_743_1_202526</v>
      </c>
      <c r="AF11636" s="3">
        <v>202526</v>
      </c>
      <c r="AG11636" s="3" t="s">
        <v>384</v>
      </c>
      <c r="AH11636" s="3">
        <v>512</v>
      </c>
      <c r="AI11636" s="3">
        <v>743</v>
      </c>
      <c r="AJ11636" s="3" t="s">
        <v>4018</v>
      </c>
      <c r="AK11636" s="3">
        <v>1</v>
      </c>
      <c r="AL11636" s="3">
        <v>-464</v>
      </c>
    </row>
    <row r="11637" spans="31:38" x14ac:dyDescent="0.25">
      <c r="AE11637" s="3" t="str">
        <f t="shared" si="259"/>
        <v>RAG_545_743_1_202526</v>
      </c>
      <c r="AF11637" s="3">
        <v>202526</v>
      </c>
      <c r="AG11637" s="3" t="s">
        <v>384</v>
      </c>
      <c r="AH11637" s="3">
        <v>545</v>
      </c>
      <c r="AI11637" s="3">
        <v>743</v>
      </c>
      <c r="AJ11637" s="3" t="s">
        <v>4018</v>
      </c>
      <c r="AK11637" s="3">
        <v>1</v>
      </c>
      <c r="AL11637" s="3">
        <v>-328.51</v>
      </c>
    </row>
    <row r="11638" spans="31:38" x14ac:dyDescent="0.25">
      <c r="AE11638" s="3" t="str">
        <f t="shared" si="259"/>
        <v>RAG_586_743_1_202526</v>
      </c>
      <c r="AF11638" s="3">
        <v>202526</v>
      </c>
      <c r="AG11638" s="3" t="s">
        <v>384</v>
      </c>
      <c r="AH11638" s="3">
        <v>586</v>
      </c>
      <c r="AI11638" s="3">
        <v>743</v>
      </c>
      <c r="AJ11638" s="3" t="s">
        <v>4018</v>
      </c>
      <c r="AK11638" s="3">
        <v>1</v>
      </c>
      <c r="AL11638" s="3">
        <v>0</v>
      </c>
    </row>
    <row r="11639" spans="31:38" x14ac:dyDescent="0.25">
      <c r="AE11639" s="3" t="str">
        <f t="shared" si="259"/>
        <v>RAG_516_743_1_202526</v>
      </c>
      <c r="AF11639" s="3">
        <v>202526</v>
      </c>
      <c r="AG11639" s="3" t="s">
        <v>384</v>
      </c>
      <c r="AH11639" s="3">
        <v>516</v>
      </c>
      <c r="AI11639" s="3">
        <v>743</v>
      </c>
      <c r="AJ11639" s="3" t="s">
        <v>4018</v>
      </c>
      <c r="AK11639" s="3">
        <v>1</v>
      </c>
      <c r="AL11639" s="3">
        <v>-562.64800000000002</v>
      </c>
    </row>
    <row r="11640" spans="31:38" x14ac:dyDescent="0.25">
      <c r="AE11640" s="3" t="str">
        <f t="shared" si="259"/>
        <v>RAG_520_743_1_202526</v>
      </c>
      <c r="AF11640" s="3">
        <v>202526</v>
      </c>
      <c r="AG11640" s="3" t="s">
        <v>384</v>
      </c>
      <c r="AH11640" s="3">
        <v>520</v>
      </c>
      <c r="AI11640" s="3">
        <v>743</v>
      </c>
      <c r="AJ11640" s="3" t="s">
        <v>4018</v>
      </c>
      <c r="AK11640" s="3">
        <v>1</v>
      </c>
      <c r="AL11640" s="3">
        <v>-654</v>
      </c>
    </row>
    <row r="11641" spans="31:38" x14ac:dyDescent="0.25">
      <c r="AE11641" s="3" t="str">
        <f t="shared" si="259"/>
        <v>RAG_514_743_1_202526</v>
      </c>
      <c r="AF11641" s="3">
        <v>202526</v>
      </c>
      <c r="AG11641" s="3" t="s">
        <v>384</v>
      </c>
      <c r="AH11641" s="3">
        <v>514</v>
      </c>
      <c r="AI11641" s="3">
        <v>743</v>
      </c>
      <c r="AJ11641" s="3" t="s">
        <v>4018</v>
      </c>
      <c r="AK11641" s="3">
        <v>1</v>
      </c>
      <c r="AL11641" s="3">
        <v>-960.29</v>
      </c>
    </row>
    <row r="11642" spans="31:38" x14ac:dyDescent="0.25">
      <c r="AE11642" s="3" t="str">
        <f t="shared" si="259"/>
        <v>RAG_524_743_1_202526</v>
      </c>
      <c r="AF11642" s="3">
        <v>202526</v>
      </c>
      <c r="AG11642" s="3" t="s">
        <v>384</v>
      </c>
      <c r="AH11642" s="3">
        <v>524</v>
      </c>
      <c r="AI11642" s="3">
        <v>743</v>
      </c>
      <c r="AJ11642" s="3" t="s">
        <v>4018</v>
      </c>
      <c r="AK11642" s="3">
        <v>1</v>
      </c>
      <c r="AL11642" s="3">
        <v>-1148.8800000000001</v>
      </c>
    </row>
    <row r="11643" spans="31:38" x14ac:dyDescent="0.25">
      <c r="AE11643" s="3" t="str">
        <f t="shared" si="259"/>
        <v>RAG_526_743_1_202526</v>
      </c>
      <c r="AF11643" s="3">
        <v>202526</v>
      </c>
      <c r="AG11643" s="3" t="s">
        <v>384</v>
      </c>
      <c r="AH11643" s="3">
        <v>526</v>
      </c>
      <c r="AI11643" s="3">
        <v>743</v>
      </c>
      <c r="AJ11643" s="3" t="s">
        <v>4018</v>
      </c>
      <c r="AK11643" s="3">
        <v>1</v>
      </c>
      <c r="AL11643" s="3">
        <v>-524</v>
      </c>
    </row>
    <row r="11644" spans="31:38" x14ac:dyDescent="0.25">
      <c r="AE11644" s="3" t="str">
        <f t="shared" si="259"/>
        <v>RAG_528_743_1_202526</v>
      </c>
      <c r="AF11644" s="3">
        <v>202526</v>
      </c>
      <c r="AG11644" s="3" t="s">
        <v>384</v>
      </c>
      <c r="AH11644" s="3">
        <v>528</v>
      </c>
      <c r="AI11644" s="3">
        <v>743</v>
      </c>
      <c r="AJ11644" s="3" t="s">
        <v>4018</v>
      </c>
      <c r="AK11644" s="3">
        <v>1</v>
      </c>
      <c r="AL11644" s="3">
        <v>-685</v>
      </c>
    </row>
    <row r="11645" spans="31:38" x14ac:dyDescent="0.25">
      <c r="AE11645" s="3" t="str">
        <f t="shared" si="259"/>
        <v>RAG_530_743_1_202526</v>
      </c>
      <c r="AF11645" s="3">
        <v>202526</v>
      </c>
      <c r="AG11645" s="3" t="s">
        <v>384</v>
      </c>
      <c r="AH11645" s="3">
        <v>530</v>
      </c>
      <c r="AI11645" s="3">
        <v>743</v>
      </c>
      <c r="AJ11645" s="3" t="s">
        <v>4018</v>
      </c>
      <c r="AK11645" s="3">
        <v>1</v>
      </c>
      <c r="AL11645" s="3">
        <v>-1075.4390000000001</v>
      </c>
    </row>
    <row r="11646" spans="31:38" x14ac:dyDescent="0.25">
      <c r="AE11646" s="3" t="str">
        <f t="shared" si="259"/>
        <v>RAG_532_743_1_202526</v>
      </c>
      <c r="AF11646" s="3">
        <v>202526</v>
      </c>
      <c r="AG11646" s="3" t="s">
        <v>384</v>
      </c>
      <c r="AH11646" s="3">
        <v>532</v>
      </c>
      <c r="AI11646" s="3">
        <v>743</v>
      </c>
      <c r="AJ11646" s="3" t="s">
        <v>4018</v>
      </c>
      <c r="AK11646" s="3">
        <v>1</v>
      </c>
      <c r="AL11646" s="3">
        <v>-7005.9000000000005</v>
      </c>
    </row>
    <row r="11647" spans="31:38" x14ac:dyDescent="0.25">
      <c r="AE11647" s="3" t="str">
        <f t="shared" si="259"/>
        <v>RAG_534_743_1_202526</v>
      </c>
      <c r="AF11647" s="3">
        <v>202526</v>
      </c>
      <c r="AG11647" s="3" t="s">
        <v>384</v>
      </c>
      <c r="AH11647" s="3">
        <v>534</v>
      </c>
      <c r="AI11647" s="3">
        <v>743</v>
      </c>
      <c r="AJ11647" s="3" t="s">
        <v>4018</v>
      </c>
      <c r="AK11647" s="3">
        <v>1</v>
      </c>
      <c r="AL11647" s="3">
        <v>0</v>
      </c>
    </row>
    <row r="11648" spans="31:38" x14ac:dyDescent="0.25">
      <c r="AE11648" s="3" t="str">
        <f t="shared" si="259"/>
        <v>RAG_536_743_1_202526</v>
      </c>
      <c r="AF11648" s="3">
        <v>202526</v>
      </c>
      <c r="AG11648" s="3" t="s">
        <v>384</v>
      </c>
      <c r="AH11648" s="3">
        <v>536</v>
      </c>
      <c r="AI11648" s="3">
        <v>743</v>
      </c>
      <c r="AJ11648" s="3" t="s">
        <v>4018</v>
      </c>
      <c r="AK11648" s="3">
        <v>1</v>
      </c>
      <c r="AL11648" s="3">
        <v>-695.36</v>
      </c>
    </row>
    <row r="11649" spans="31:38" x14ac:dyDescent="0.25">
      <c r="AE11649" s="3" t="str">
        <f t="shared" si="259"/>
        <v>RAG_538_743_1_202526</v>
      </c>
      <c r="AF11649" s="3">
        <v>202526</v>
      </c>
      <c r="AG11649" s="3" t="s">
        <v>384</v>
      </c>
      <c r="AH11649" s="3">
        <v>538</v>
      </c>
      <c r="AI11649" s="3">
        <v>743</v>
      </c>
      <c r="AJ11649" s="3" t="s">
        <v>4018</v>
      </c>
      <c r="AK11649" s="3">
        <v>1</v>
      </c>
      <c r="AL11649" s="3">
        <v>-626.83199999999999</v>
      </c>
    </row>
    <row r="11650" spans="31:38" x14ac:dyDescent="0.25">
      <c r="AE11650" s="3" t="str">
        <f t="shared" si="259"/>
        <v>RAG_540_743_1_202526</v>
      </c>
      <c r="AF11650" s="3">
        <v>202526</v>
      </c>
      <c r="AG11650" s="3" t="s">
        <v>384</v>
      </c>
      <c r="AH11650" s="3">
        <v>540</v>
      </c>
      <c r="AI11650" s="3">
        <v>743</v>
      </c>
      <c r="AJ11650" s="3" t="s">
        <v>4018</v>
      </c>
      <c r="AK11650" s="3">
        <v>1</v>
      </c>
      <c r="AL11650" s="3">
        <v>-1050.6500000000001</v>
      </c>
    </row>
    <row r="11651" spans="31:38" x14ac:dyDescent="0.25">
      <c r="AE11651" s="3" t="str">
        <f t="shared" si="259"/>
        <v>RAG_518_743_1_202526</v>
      </c>
      <c r="AF11651" s="3">
        <v>202526</v>
      </c>
      <c r="AG11651" s="3" t="s">
        <v>384</v>
      </c>
      <c r="AH11651" s="3">
        <v>518</v>
      </c>
      <c r="AI11651" s="3">
        <v>743</v>
      </c>
      <c r="AJ11651" s="3" t="s">
        <v>4018</v>
      </c>
      <c r="AK11651" s="3">
        <v>1</v>
      </c>
      <c r="AL11651" s="3">
        <v>0</v>
      </c>
    </row>
    <row r="11652" spans="31:38" x14ac:dyDescent="0.25">
      <c r="AE11652" s="3" t="str">
        <f t="shared" ref="AE11652:AE11715" si="260">AG11652&amp;"_"&amp;AH11652&amp;"_"&amp;AI11652&amp;"_"&amp;AK11652&amp;"_"&amp;AF11652</f>
        <v>RAG_564_743_1_202425</v>
      </c>
      <c r="AF11652" s="3">
        <v>202425</v>
      </c>
      <c r="AG11652" s="3" t="s">
        <v>384</v>
      </c>
      <c r="AH11652" s="3">
        <v>564</v>
      </c>
      <c r="AI11652" s="3">
        <v>743</v>
      </c>
      <c r="AJ11652" s="3" t="s">
        <v>4018</v>
      </c>
      <c r="AK11652" s="3">
        <v>1</v>
      </c>
      <c r="AL11652" s="3">
        <v>0</v>
      </c>
    </row>
    <row r="11653" spans="31:38" x14ac:dyDescent="0.25">
      <c r="AE11653" s="3" t="str">
        <f t="shared" si="260"/>
        <v>RAG_545_743_1_202425</v>
      </c>
      <c r="AF11653" s="3">
        <v>202425</v>
      </c>
      <c r="AG11653" s="3" t="s">
        <v>384</v>
      </c>
      <c r="AH11653" s="3">
        <v>545</v>
      </c>
      <c r="AI11653" s="3">
        <v>743</v>
      </c>
      <c r="AJ11653" s="3" t="s">
        <v>4018</v>
      </c>
      <c r="AK11653" s="3">
        <v>1</v>
      </c>
      <c r="AL11653" s="3">
        <v>-328.51</v>
      </c>
    </row>
    <row r="11654" spans="31:38" x14ac:dyDescent="0.25">
      <c r="AE11654" s="3" t="str">
        <f t="shared" si="260"/>
        <v>RAG_546_743_1_202425</v>
      </c>
      <c r="AF11654" s="3">
        <v>202425</v>
      </c>
      <c r="AG11654" s="3" t="s">
        <v>384</v>
      </c>
      <c r="AH11654" s="3">
        <v>546</v>
      </c>
      <c r="AI11654" s="3">
        <v>743</v>
      </c>
      <c r="AJ11654" s="3" t="s">
        <v>4018</v>
      </c>
      <c r="AK11654" s="3">
        <v>1</v>
      </c>
      <c r="AL11654" s="3">
        <v>0</v>
      </c>
    </row>
    <row r="11655" spans="31:38" x14ac:dyDescent="0.25">
      <c r="AE11655" s="3" t="str">
        <f t="shared" si="260"/>
        <v>RAG_548_743_1_202425</v>
      </c>
      <c r="AF11655" s="3">
        <v>202425</v>
      </c>
      <c r="AG11655" s="3" t="s">
        <v>384</v>
      </c>
      <c r="AH11655" s="3">
        <v>548</v>
      </c>
      <c r="AI11655" s="3">
        <v>743</v>
      </c>
      <c r="AJ11655" s="3" t="s">
        <v>4018</v>
      </c>
      <c r="AK11655" s="3">
        <v>1</v>
      </c>
      <c r="AL11655" s="3">
        <v>-458</v>
      </c>
    </row>
    <row r="11656" spans="31:38" x14ac:dyDescent="0.25">
      <c r="AE11656" s="3" t="str">
        <f t="shared" si="260"/>
        <v>RAG_550_743_1_202425</v>
      </c>
      <c r="AF11656" s="3">
        <v>202425</v>
      </c>
      <c r="AG11656" s="3" t="s">
        <v>384</v>
      </c>
      <c r="AH11656" s="3">
        <v>550</v>
      </c>
      <c r="AI11656" s="3">
        <v>743</v>
      </c>
      <c r="AJ11656" s="3" t="s">
        <v>4018</v>
      </c>
      <c r="AK11656" s="3">
        <v>1</v>
      </c>
      <c r="AL11656" s="3">
        <v>-704.87199999999996</v>
      </c>
    </row>
    <row r="11657" spans="31:38" x14ac:dyDescent="0.25">
      <c r="AE11657" s="3" t="str">
        <f t="shared" si="260"/>
        <v>RAG_552_743_1_202425</v>
      </c>
      <c r="AF11657" s="3">
        <v>202425</v>
      </c>
      <c r="AG11657" s="3" t="s">
        <v>384</v>
      </c>
      <c r="AH11657" s="3">
        <v>552</v>
      </c>
      <c r="AI11657" s="3">
        <v>743</v>
      </c>
      <c r="AJ11657" s="3" t="s">
        <v>4018</v>
      </c>
      <c r="AK11657" s="3">
        <v>1</v>
      </c>
      <c r="AL11657" s="3">
        <v>-1698.963</v>
      </c>
    </row>
    <row r="11658" spans="31:38" x14ac:dyDescent="0.25">
      <c r="AE11658" s="3" t="str">
        <f t="shared" si="260"/>
        <v>RAG_562_743_1_202425</v>
      </c>
      <c r="AF11658" s="3">
        <v>202425</v>
      </c>
      <c r="AG11658" s="3" t="s">
        <v>384</v>
      </c>
      <c r="AH11658" s="3">
        <v>562</v>
      </c>
      <c r="AI11658" s="3">
        <v>743</v>
      </c>
      <c r="AJ11658" s="3" t="s">
        <v>4018</v>
      </c>
      <c r="AK11658" s="3">
        <v>1</v>
      </c>
      <c r="AL11658" s="3">
        <v>0</v>
      </c>
    </row>
    <row r="11659" spans="31:38" x14ac:dyDescent="0.25">
      <c r="AE11659" s="3" t="str">
        <f t="shared" si="260"/>
        <v>RAG_566_743_1_202425</v>
      </c>
      <c r="AF11659" s="3">
        <v>202425</v>
      </c>
      <c r="AG11659" s="3" t="s">
        <v>384</v>
      </c>
      <c r="AH11659" s="3">
        <v>566</v>
      </c>
      <c r="AI11659" s="3">
        <v>743</v>
      </c>
      <c r="AJ11659" s="3" t="s">
        <v>4018</v>
      </c>
      <c r="AK11659" s="3">
        <v>1</v>
      </c>
      <c r="AL11659" s="3">
        <v>0</v>
      </c>
    </row>
    <row r="11660" spans="31:38" x14ac:dyDescent="0.25">
      <c r="AE11660" s="3" t="str">
        <f t="shared" si="260"/>
        <v>RAG_568_743_1_202425</v>
      </c>
      <c r="AF11660" s="3">
        <v>202425</v>
      </c>
      <c r="AG11660" s="3" t="s">
        <v>384</v>
      </c>
      <c r="AH11660" s="3">
        <v>568</v>
      </c>
      <c r="AI11660" s="3">
        <v>743</v>
      </c>
      <c r="AJ11660" s="3" t="s">
        <v>4018</v>
      </c>
      <c r="AK11660" s="3">
        <v>1</v>
      </c>
      <c r="AL11660" s="3">
        <v>0</v>
      </c>
    </row>
    <row r="11661" spans="31:38" x14ac:dyDescent="0.25">
      <c r="AE11661" s="3" t="str">
        <f t="shared" si="260"/>
        <v>RAG_572_743_1_202425</v>
      </c>
      <c r="AF11661" s="3">
        <v>202425</v>
      </c>
      <c r="AG11661" s="3" t="s">
        <v>384</v>
      </c>
      <c r="AH11661" s="3">
        <v>572</v>
      </c>
      <c r="AI11661" s="3">
        <v>743</v>
      </c>
      <c r="AJ11661" s="3" t="s">
        <v>4018</v>
      </c>
      <c r="AK11661" s="3">
        <v>1</v>
      </c>
      <c r="AL11661" s="3">
        <v>0</v>
      </c>
    </row>
    <row r="11662" spans="31:38" x14ac:dyDescent="0.25">
      <c r="AE11662" s="3" t="str">
        <f t="shared" si="260"/>
        <v>RAG_574_743_1_202425</v>
      </c>
      <c r="AF11662" s="3">
        <v>202425</v>
      </c>
      <c r="AG11662" s="3" t="s">
        <v>384</v>
      </c>
      <c r="AH11662" s="3">
        <v>574</v>
      </c>
      <c r="AI11662" s="3">
        <v>743</v>
      </c>
      <c r="AJ11662" s="3" t="s">
        <v>4018</v>
      </c>
      <c r="AK11662" s="3">
        <v>1</v>
      </c>
      <c r="AL11662" s="3">
        <v>0</v>
      </c>
    </row>
    <row r="11663" spans="31:38" x14ac:dyDescent="0.25">
      <c r="AE11663" s="3" t="str">
        <f t="shared" si="260"/>
        <v>RAG_586_743_1_202425</v>
      </c>
      <c r="AF11663" s="3">
        <v>202425</v>
      </c>
      <c r="AG11663" s="3" t="s">
        <v>384</v>
      </c>
      <c r="AH11663" s="3">
        <v>586</v>
      </c>
      <c r="AI11663" s="3">
        <v>743</v>
      </c>
      <c r="AJ11663" s="3" t="s">
        <v>4018</v>
      </c>
      <c r="AK11663" s="3">
        <v>1</v>
      </c>
      <c r="AL11663" s="3">
        <v>0</v>
      </c>
    </row>
    <row r="11664" spans="31:38" x14ac:dyDescent="0.25">
      <c r="AE11664" s="3" t="str">
        <f t="shared" si="260"/>
        <v>RAG_582_743_1_202425</v>
      </c>
      <c r="AF11664" s="3">
        <v>202425</v>
      </c>
      <c r="AG11664" s="3" t="s">
        <v>384</v>
      </c>
      <c r="AH11664" s="3">
        <v>582</v>
      </c>
      <c r="AI11664" s="3">
        <v>743</v>
      </c>
      <c r="AJ11664" s="3" t="s">
        <v>4018</v>
      </c>
      <c r="AK11664" s="3">
        <v>1</v>
      </c>
      <c r="AL11664" s="3">
        <v>0</v>
      </c>
    </row>
    <row r="11665" spans="31:38" x14ac:dyDescent="0.25">
      <c r="AE11665" s="3" t="str">
        <f t="shared" si="260"/>
        <v>RAG_544_743_1_202425</v>
      </c>
      <c r="AF11665" s="3">
        <v>202425</v>
      </c>
      <c r="AG11665" s="3" t="s">
        <v>384</v>
      </c>
      <c r="AH11665" s="3">
        <v>544</v>
      </c>
      <c r="AI11665" s="3">
        <v>743</v>
      </c>
      <c r="AJ11665" s="3" t="s">
        <v>4018</v>
      </c>
      <c r="AK11665" s="3">
        <v>1</v>
      </c>
      <c r="AL11665" s="3">
        <v>-824.80399999999997</v>
      </c>
    </row>
    <row r="11666" spans="31:38" x14ac:dyDescent="0.25">
      <c r="AE11666" s="3" t="str">
        <f t="shared" si="260"/>
        <v>RAG_576_743_1_202425</v>
      </c>
      <c r="AF11666" s="3">
        <v>202425</v>
      </c>
      <c r="AG11666" s="3" t="s">
        <v>384</v>
      </c>
      <c r="AH11666" s="3">
        <v>576</v>
      </c>
      <c r="AI11666" s="3">
        <v>743</v>
      </c>
      <c r="AJ11666" s="3" t="s">
        <v>4018</v>
      </c>
      <c r="AK11666" s="3">
        <v>1</v>
      </c>
      <c r="AL11666" s="3">
        <v>0</v>
      </c>
    </row>
    <row r="11667" spans="31:38" x14ac:dyDescent="0.25">
      <c r="AE11667" s="3" t="str">
        <f t="shared" si="260"/>
        <v>RAG_512_743_1_202425</v>
      </c>
      <c r="AF11667" s="3">
        <v>202425</v>
      </c>
      <c r="AG11667" s="3" t="s">
        <v>384</v>
      </c>
      <c r="AH11667" s="3">
        <v>512</v>
      </c>
      <c r="AI11667" s="3">
        <v>743</v>
      </c>
      <c r="AJ11667" s="3" t="s">
        <v>4018</v>
      </c>
      <c r="AK11667" s="3">
        <v>1</v>
      </c>
      <c r="AL11667" s="3">
        <v>-463</v>
      </c>
    </row>
    <row r="11668" spans="31:38" x14ac:dyDescent="0.25">
      <c r="AE11668" s="3" t="str">
        <f t="shared" si="260"/>
        <v>RAG_584_743_1_202425</v>
      </c>
      <c r="AF11668" s="3">
        <v>202425</v>
      </c>
      <c r="AG11668" s="3" t="s">
        <v>384</v>
      </c>
      <c r="AH11668" s="3">
        <v>584</v>
      </c>
      <c r="AI11668" s="3">
        <v>743</v>
      </c>
      <c r="AJ11668" s="3" t="s">
        <v>4018</v>
      </c>
      <c r="AK11668" s="3">
        <v>1</v>
      </c>
      <c r="AL11668" s="3">
        <v>0</v>
      </c>
    </row>
    <row r="11669" spans="31:38" x14ac:dyDescent="0.25">
      <c r="AE11669" s="3" t="str">
        <f t="shared" si="260"/>
        <v>RAG_514_743_1_202425</v>
      </c>
      <c r="AF11669" s="3">
        <v>202425</v>
      </c>
      <c r="AG11669" s="3" t="s">
        <v>384</v>
      </c>
      <c r="AH11669" s="3">
        <v>514</v>
      </c>
      <c r="AI11669" s="3">
        <v>743</v>
      </c>
      <c r="AJ11669" s="3" t="s">
        <v>4018</v>
      </c>
      <c r="AK11669" s="3">
        <v>1</v>
      </c>
      <c r="AL11669" s="3">
        <v>-960.29</v>
      </c>
    </row>
    <row r="11670" spans="31:38" x14ac:dyDescent="0.25">
      <c r="AE11670" s="3" t="str">
        <f t="shared" si="260"/>
        <v>RAG_516_743_1_202425</v>
      </c>
      <c r="AF11670" s="3">
        <v>202425</v>
      </c>
      <c r="AG11670" s="3" t="s">
        <v>384</v>
      </c>
      <c r="AH11670" s="3">
        <v>516</v>
      </c>
      <c r="AI11670" s="3">
        <v>743</v>
      </c>
      <c r="AJ11670" s="3" t="s">
        <v>4018</v>
      </c>
      <c r="AK11670" s="3">
        <v>1</v>
      </c>
      <c r="AL11670" s="3">
        <v>-562.64800000000002</v>
      </c>
    </row>
    <row r="11671" spans="31:38" x14ac:dyDescent="0.25">
      <c r="AE11671" s="3" t="str">
        <f t="shared" si="260"/>
        <v>RAG_518_743_1_202425</v>
      </c>
      <c r="AF11671" s="3">
        <v>202425</v>
      </c>
      <c r="AG11671" s="3" t="s">
        <v>384</v>
      </c>
      <c r="AH11671" s="3">
        <v>518</v>
      </c>
      <c r="AI11671" s="3">
        <v>743</v>
      </c>
      <c r="AJ11671" s="3" t="s">
        <v>4018</v>
      </c>
      <c r="AK11671" s="3">
        <v>1</v>
      </c>
      <c r="AL11671" s="3">
        <v>0</v>
      </c>
    </row>
    <row r="11672" spans="31:38" x14ac:dyDescent="0.25">
      <c r="AE11672" s="3" t="str">
        <f t="shared" si="260"/>
        <v>RAG_520_743_1_202425</v>
      </c>
      <c r="AF11672" s="3">
        <v>202425</v>
      </c>
      <c r="AG11672" s="3" t="s">
        <v>384</v>
      </c>
      <c r="AH11672" s="3">
        <v>520</v>
      </c>
      <c r="AI11672" s="3">
        <v>743</v>
      </c>
      <c r="AJ11672" s="3" t="s">
        <v>4018</v>
      </c>
      <c r="AK11672" s="3">
        <v>1</v>
      </c>
      <c r="AL11672" s="3">
        <v>0</v>
      </c>
    </row>
    <row r="11673" spans="31:38" x14ac:dyDescent="0.25">
      <c r="AE11673" s="3" t="str">
        <f t="shared" si="260"/>
        <v>RAG_522_743_1_202425</v>
      </c>
      <c r="AF11673" s="3">
        <v>202425</v>
      </c>
      <c r="AG11673" s="3" t="s">
        <v>384</v>
      </c>
      <c r="AH11673" s="3">
        <v>522</v>
      </c>
      <c r="AI11673" s="3">
        <v>743</v>
      </c>
      <c r="AJ11673" s="3" t="s">
        <v>4018</v>
      </c>
      <c r="AK11673" s="3">
        <v>1</v>
      </c>
      <c r="AL11673" s="3">
        <v>-648.71299999999997</v>
      </c>
    </row>
    <row r="11674" spans="31:38" x14ac:dyDescent="0.25">
      <c r="AE11674" s="3" t="str">
        <f t="shared" si="260"/>
        <v>RAG_524_743_1_202425</v>
      </c>
      <c r="AF11674" s="3">
        <v>202425</v>
      </c>
      <c r="AG11674" s="3" t="s">
        <v>384</v>
      </c>
      <c r="AH11674" s="3">
        <v>524</v>
      </c>
      <c r="AI11674" s="3">
        <v>743</v>
      </c>
      <c r="AJ11674" s="3" t="s">
        <v>4018</v>
      </c>
      <c r="AK11674" s="3">
        <v>1</v>
      </c>
      <c r="AL11674" s="3">
        <v>-1145.28</v>
      </c>
    </row>
    <row r="11675" spans="31:38" x14ac:dyDescent="0.25">
      <c r="AE11675" s="3" t="str">
        <f t="shared" si="260"/>
        <v>RAG_540_743_1_202425</v>
      </c>
      <c r="AF11675" s="3">
        <v>202425</v>
      </c>
      <c r="AG11675" s="3" t="s">
        <v>384</v>
      </c>
      <c r="AH11675" s="3">
        <v>540</v>
      </c>
      <c r="AI11675" s="3">
        <v>743</v>
      </c>
      <c r="AJ11675" s="3" t="s">
        <v>4018</v>
      </c>
      <c r="AK11675" s="3">
        <v>1</v>
      </c>
      <c r="AL11675" s="3">
        <v>-1050.6500000000001</v>
      </c>
    </row>
    <row r="11676" spans="31:38" x14ac:dyDescent="0.25">
      <c r="AE11676" s="3" t="str">
        <f t="shared" si="260"/>
        <v>RAG_528_743_1_202425</v>
      </c>
      <c r="AF11676" s="3">
        <v>202425</v>
      </c>
      <c r="AG11676" s="3" t="s">
        <v>384</v>
      </c>
      <c r="AH11676" s="3">
        <v>528</v>
      </c>
      <c r="AI11676" s="3">
        <v>743</v>
      </c>
      <c r="AJ11676" s="3" t="s">
        <v>4018</v>
      </c>
      <c r="AK11676" s="3">
        <v>1</v>
      </c>
      <c r="AL11676" s="3">
        <v>-687</v>
      </c>
    </row>
    <row r="11677" spans="31:38" x14ac:dyDescent="0.25">
      <c r="AE11677" s="3" t="str">
        <f t="shared" si="260"/>
        <v>RAG_530_743_1_202425</v>
      </c>
      <c r="AF11677" s="3">
        <v>202425</v>
      </c>
      <c r="AG11677" s="3" t="s">
        <v>384</v>
      </c>
      <c r="AH11677" s="3">
        <v>530</v>
      </c>
      <c r="AI11677" s="3">
        <v>743</v>
      </c>
      <c r="AJ11677" s="3" t="s">
        <v>4018</v>
      </c>
      <c r="AK11677" s="3">
        <v>1</v>
      </c>
      <c r="AL11677" s="3">
        <v>-1066.865</v>
      </c>
    </row>
    <row r="11678" spans="31:38" x14ac:dyDescent="0.25">
      <c r="AE11678" s="3" t="str">
        <f t="shared" si="260"/>
        <v>RAG_532_743_1_202425</v>
      </c>
      <c r="AF11678" s="3">
        <v>202425</v>
      </c>
      <c r="AG11678" s="3" t="s">
        <v>384</v>
      </c>
      <c r="AH11678" s="3">
        <v>532</v>
      </c>
      <c r="AI11678" s="3">
        <v>743</v>
      </c>
      <c r="AJ11678" s="3" t="s">
        <v>4018</v>
      </c>
      <c r="AK11678" s="3">
        <v>1</v>
      </c>
      <c r="AL11678" s="3">
        <v>-1133.9000000000001</v>
      </c>
    </row>
    <row r="11679" spans="31:38" x14ac:dyDescent="0.25">
      <c r="AE11679" s="3" t="str">
        <f t="shared" si="260"/>
        <v>RAG_534_743_1_202425</v>
      </c>
      <c r="AF11679" s="3">
        <v>202425</v>
      </c>
      <c r="AG11679" s="3" t="s">
        <v>384</v>
      </c>
      <c r="AH11679" s="3">
        <v>534</v>
      </c>
      <c r="AI11679" s="3">
        <v>743</v>
      </c>
      <c r="AJ11679" s="3" t="s">
        <v>4018</v>
      </c>
      <c r="AK11679" s="3">
        <v>1</v>
      </c>
      <c r="AL11679" s="3">
        <v>0</v>
      </c>
    </row>
    <row r="11680" spans="31:38" x14ac:dyDescent="0.25">
      <c r="AE11680" s="3" t="str">
        <f t="shared" si="260"/>
        <v>RAG_536_743_1_202425</v>
      </c>
      <c r="AF11680" s="3">
        <v>202425</v>
      </c>
      <c r="AG11680" s="3" t="s">
        <v>384</v>
      </c>
      <c r="AH11680" s="3">
        <v>536</v>
      </c>
      <c r="AI11680" s="3">
        <v>743</v>
      </c>
      <c r="AJ11680" s="3" t="s">
        <v>4018</v>
      </c>
      <c r="AK11680" s="3">
        <v>1</v>
      </c>
      <c r="AL11680" s="3">
        <v>-693.48</v>
      </c>
    </row>
    <row r="11681" spans="31:38" x14ac:dyDescent="0.25">
      <c r="AE11681" s="3" t="str">
        <f t="shared" si="260"/>
        <v>RAG_538_743_1_202425</v>
      </c>
      <c r="AF11681" s="3">
        <v>202425</v>
      </c>
      <c r="AG11681" s="3" t="s">
        <v>384</v>
      </c>
      <c r="AH11681" s="3">
        <v>538</v>
      </c>
      <c r="AI11681" s="3">
        <v>743</v>
      </c>
      <c r="AJ11681" s="3" t="s">
        <v>4018</v>
      </c>
      <c r="AK11681" s="3">
        <v>1</v>
      </c>
      <c r="AL11681" s="3">
        <v>0</v>
      </c>
    </row>
    <row r="11682" spans="31:38" x14ac:dyDescent="0.25">
      <c r="AE11682" s="3" t="str">
        <f t="shared" si="260"/>
        <v>RAG_542_743_1_202425</v>
      </c>
      <c r="AF11682" s="3">
        <v>202425</v>
      </c>
      <c r="AG11682" s="3" t="s">
        <v>384</v>
      </c>
      <c r="AH11682" s="3">
        <v>542</v>
      </c>
      <c r="AI11682" s="3">
        <v>743</v>
      </c>
      <c r="AJ11682" s="3" t="s">
        <v>4018</v>
      </c>
      <c r="AK11682" s="3">
        <v>1</v>
      </c>
      <c r="AL11682" s="3">
        <v>-271</v>
      </c>
    </row>
    <row r="11683" spans="31:38" x14ac:dyDescent="0.25">
      <c r="AE11683" s="3" t="str">
        <f t="shared" si="260"/>
        <v>RAG_526_743_1_202425</v>
      </c>
      <c r="AF11683" s="3">
        <v>202425</v>
      </c>
      <c r="AG11683" s="3" t="s">
        <v>384</v>
      </c>
      <c r="AH11683" s="3">
        <v>526</v>
      </c>
      <c r="AI11683" s="3">
        <v>743</v>
      </c>
      <c r="AJ11683" s="3" t="s">
        <v>4018</v>
      </c>
      <c r="AK11683" s="3">
        <v>1</v>
      </c>
      <c r="AL11683" s="3">
        <v>-524</v>
      </c>
    </row>
    <row r="11684" spans="31:38" x14ac:dyDescent="0.25">
      <c r="AE11684" s="3" t="str">
        <f t="shared" si="260"/>
        <v>RAG_564_744_1_202526</v>
      </c>
      <c r="AF11684" s="3">
        <v>202526</v>
      </c>
      <c r="AG11684" s="3" t="s">
        <v>384</v>
      </c>
      <c r="AH11684" s="3">
        <v>564</v>
      </c>
      <c r="AI11684" s="3">
        <v>744</v>
      </c>
      <c r="AJ11684" s="3" t="s">
        <v>4019</v>
      </c>
      <c r="AK11684" s="3">
        <v>1</v>
      </c>
      <c r="AL11684" s="3">
        <v>0</v>
      </c>
    </row>
    <row r="11685" spans="31:38" x14ac:dyDescent="0.25">
      <c r="AE11685" s="3" t="str">
        <f t="shared" si="260"/>
        <v>RAG_546_744_1_202526</v>
      </c>
      <c r="AF11685" s="3">
        <v>202526</v>
      </c>
      <c r="AG11685" s="3" t="s">
        <v>384</v>
      </c>
      <c r="AH11685" s="3">
        <v>546</v>
      </c>
      <c r="AI11685" s="3">
        <v>744</v>
      </c>
      <c r="AJ11685" s="3" t="s">
        <v>4019</v>
      </c>
      <c r="AK11685" s="3">
        <v>1</v>
      </c>
      <c r="AL11685" s="3">
        <v>0</v>
      </c>
    </row>
    <row r="11686" spans="31:38" x14ac:dyDescent="0.25">
      <c r="AE11686" s="3" t="str">
        <f t="shared" si="260"/>
        <v>RAG_545_744_1_202526</v>
      </c>
      <c r="AF11686" s="3">
        <v>202526</v>
      </c>
      <c r="AG11686" s="3" t="s">
        <v>384</v>
      </c>
      <c r="AH11686" s="3">
        <v>545</v>
      </c>
      <c r="AI11686" s="3">
        <v>744</v>
      </c>
      <c r="AJ11686" s="3" t="s">
        <v>4019</v>
      </c>
      <c r="AK11686" s="3">
        <v>1</v>
      </c>
      <c r="AL11686" s="3">
        <v>0</v>
      </c>
    </row>
    <row r="11687" spans="31:38" x14ac:dyDescent="0.25">
      <c r="AE11687" s="3" t="str">
        <f t="shared" si="260"/>
        <v>RAG_548_744_1_202526</v>
      </c>
      <c r="AF11687" s="3">
        <v>202526</v>
      </c>
      <c r="AG11687" s="3" t="s">
        <v>384</v>
      </c>
      <c r="AH11687" s="3">
        <v>548</v>
      </c>
      <c r="AI11687" s="3">
        <v>744</v>
      </c>
      <c r="AJ11687" s="3" t="s">
        <v>4019</v>
      </c>
      <c r="AK11687" s="3">
        <v>1</v>
      </c>
      <c r="AL11687" s="3">
        <v>0</v>
      </c>
    </row>
    <row r="11688" spans="31:38" x14ac:dyDescent="0.25">
      <c r="AE11688" s="3" t="str">
        <f t="shared" si="260"/>
        <v>RAG_550_744_1_202526</v>
      </c>
      <c r="AF11688" s="3">
        <v>202526</v>
      </c>
      <c r="AG11688" s="3" t="s">
        <v>384</v>
      </c>
      <c r="AH11688" s="3">
        <v>550</v>
      </c>
      <c r="AI11688" s="3">
        <v>744</v>
      </c>
      <c r="AJ11688" s="3" t="s">
        <v>4019</v>
      </c>
      <c r="AK11688" s="3">
        <v>1</v>
      </c>
      <c r="AL11688" s="3">
        <v>0</v>
      </c>
    </row>
    <row r="11689" spans="31:38" x14ac:dyDescent="0.25">
      <c r="AE11689" s="3" t="str">
        <f t="shared" si="260"/>
        <v>RAG_552_744_1_202526</v>
      </c>
      <c r="AF11689" s="3">
        <v>202526</v>
      </c>
      <c r="AG11689" s="3" t="s">
        <v>384</v>
      </c>
      <c r="AH11689" s="3">
        <v>552</v>
      </c>
      <c r="AI11689" s="3">
        <v>744</v>
      </c>
      <c r="AJ11689" s="3" t="s">
        <v>4019</v>
      </c>
      <c r="AK11689" s="3">
        <v>1</v>
      </c>
      <c r="AL11689" s="3">
        <v>0</v>
      </c>
    </row>
    <row r="11690" spans="31:38" x14ac:dyDescent="0.25">
      <c r="AE11690" s="3" t="str">
        <f t="shared" si="260"/>
        <v>RAG_562_744_1_202526</v>
      </c>
      <c r="AF11690" s="3">
        <v>202526</v>
      </c>
      <c r="AG11690" s="3" t="s">
        <v>384</v>
      </c>
      <c r="AH11690" s="3">
        <v>562</v>
      </c>
      <c r="AI11690" s="3">
        <v>744</v>
      </c>
      <c r="AJ11690" s="3" t="s">
        <v>4019</v>
      </c>
      <c r="AK11690" s="3">
        <v>1</v>
      </c>
      <c r="AL11690" s="3">
        <v>0</v>
      </c>
    </row>
    <row r="11691" spans="31:38" x14ac:dyDescent="0.25">
      <c r="AE11691" s="3" t="str">
        <f t="shared" si="260"/>
        <v>RAG_566_744_1_202526</v>
      </c>
      <c r="AF11691" s="3">
        <v>202526</v>
      </c>
      <c r="AG11691" s="3" t="s">
        <v>384</v>
      </c>
      <c r="AH11691" s="3">
        <v>566</v>
      </c>
      <c r="AI11691" s="3">
        <v>744</v>
      </c>
      <c r="AJ11691" s="3" t="s">
        <v>4019</v>
      </c>
      <c r="AK11691" s="3">
        <v>1</v>
      </c>
      <c r="AL11691" s="3">
        <v>0</v>
      </c>
    </row>
    <row r="11692" spans="31:38" x14ac:dyDescent="0.25">
      <c r="AE11692" s="3" t="str">
        <f t="shared" si="260"/>
        <v>RAG_568_744_1_202526</v>
      </c>
      <c r="AF11692" s="3">
        <v>202526</v>
      </c>
      <c r="AG11692" s="3" t="s">
        <v>384</v>
      </c>
      <c r="AH11692" s="3">
        <v>568</v>
      </c>
      <c r="AI11692" s="3">
        <v>744</v>
      </c>
      <c r="AJ11692" s="3" t="s">
        <v>4019</v>
      </c>
      <c r="AK11692" s="3">
        <v>1</v>
      </c>
      <c r="AL11692" s="3">
        <v>0</v>
      </c>
    </row>
    <row r="11693" spans="31:38" x14ac:dyDescent="0.25">
      <c r="AE11693" s="3" t="str">
        <f t="shared" si="260"/>
        <v>RAG_572_744_1_202526</v>
      </c>
      <c r="AF11693" s="3">
        <v>202526</v>
      </c>
      <c r="AG11693" s="3" t="s">
        <v>384</v>
      </c>
      <c r="AH11693" s="3">
        <v>572</v>
      </c>
      <c r="AI11693" s="3">
        <v>744</v>
      </c>
      <c r="AJ11693" s="3" t="s">
        <v>4019</v>
      </c>
      <c r="AK11693" s="3">
        <v>1</v>
      </c>
      <c r="AL11693" s="3">
        <v>0</v>
      </c>
    </row>
    <row r="11694" spans="31:38" x14ac:dyDescent="0.25">
      <c r="AE11694" s="3" t="str">
        <f t="shared" si="260"/>
        <v>RAG_574_744_1_202526</v>
      </c>
      <c r="AF11694" s="3">
        <v>202526</v>
      </c>
      <c r="AG11694" s="3" t="s">
        <v>384</v>
      </c>
      <c r="AH11694" s="3">
        <v>574</v>
      </c>
      <c r="AI11694" s="3">
        <v>744</v>
      </c>
      <c r="AJ11694" s="3" t="s">
        <v>4019</v>
      </c>
      <c r="AK11694" s="3">
        <v>1</v>
      </c>
      <c r="AL11694" s="3">
        <v>0</v>
      </c>
    </row>
    <row r="11695" spans="31:38" x14ac:dyDescent="0.25">
      <c r="AE11695" s="3" t="str">
        <f t="shared" si="260"/>
        <v>RAG_576_744_1_202526</v>
      </c>
      <c r="AF11695" s="3">
        <v>202526</v>
      </c>
      <c r="AG11695" s="3" t="s">
        <v>384</v>
      </c>
      <c r="AH11695" s="3">
        <v>576</v>
      </c>
      <c r="AI11695" s="3">
        <v>744</v>
      </c>
      <c r="AJ11695" s="3" t="s">
        <v>4019</v>
      </c>
      <c r="AK11695" s="3">
        <v>1</v>
      </c>
      <c r="AL11695" s="3">
        <v>0</v>
      </c>
    </row>
    <row r="11696" spans="31:38" x14ac:dyDescent="0.25">
      <c r="AE11696" s="3" t="str">
        <f t="shared" si="260"/>
        <v>RAG_582_744_1_202526</v>
      </c>
      <c r="AF11696" s="3">
        <v>202526</v>
      </c>
      <c r="AG11696" s="3" t="s">
        <v>384</v>
      </c>
      <c r="AH11696" s="3">
        <v>582</v>
      </c>
      <c r="AI11696" s="3">
        <v>744</v>
      </c>
      <c r="AJ11696" s="3" t="s">
        <v>4019</v>
      </c>
      <c r="AK11696" s="3">
        <v>1</v>
      </c>
      <c r="AL11696" s="3">
        <v>0</v>
      </c>
    </row>
    <row r="11697" spans="31:38" x14ac:dyDescent="0.25">
      <c r="AE11697" s="3" t="str">
        <f t="shared" si="260"/>
        <v>RAG_586_744_1_202526</v>
      </c>
      <c r="AF11697" s="3">
        <v>202526</v>
      </c>
      <c r="AG11697" s="3" t="s">
        <v>384</v>
      </c>
      <c r="AH11697" s="3">
        <v>586</v>
      </c>
      <c r="AI11697" s="3">
        <v>744</v>
      </c>
      <c r="AJ11697" s="3" t="s">
        <v>4019</v>
      </c>
      <c r="AK11697" s="3">
        <v>1</v>
      </c>
      <c r="AL11697" s="3">
        <v>0</v>
      </c>
    </row>
    <row r="11698" spans="31:38" x14ac:dyDescent="0.25">
      <c r="AE11698" s="3" t="str">
        <f t="shared" si="260"/>
        <v>RAG_544_744_1_202526</v>
      </c>
      <c r="AF11698" s="3">
        <v>202526</v>
      </c>
      <c r="AG11698" s="3" t="s">
        <v>384</v>
      </c>
      <c r="AH11698" s="3">
        <v>544</v>
      </c>
      <c r="AI11698" s="3">
        <v>744</v>
      </c>
      <c r="AJ11698" s="3" t="s">
        <v>4019</v>
      </c>
      <c r="AK11698" s="3">
        <v>1</v>
      </c>
      <c r="AL11698" s="3">
        <v>0</v>
      </c>
    </row>
    <row r="11699" spans="31:38" x14ac:dyDescent="0.25">
      <c r="AE11699" s="3" t="str">
        <f t="shared" si="260"/>
        <v>RAG_584_744_1_202526</v>
      </c>
      <c r="AF11699" s="3">
        <v>202526</v>
      </c>
      <c r="AG11699" s="3" t="s">
        <v>384</v>
      </c>
      <c r="AH11699" s="3">
        <v>584</v>
      </c>
      <c r="AI11699" s="3">
        <v>744</v>
      </c>
      <c r="AJ11699" s="3" t="s">
        <v>4019</v>
      </c>
      <c r="AK11699" s="3">
        <v>1</v>
      </c>
      <c r="AL11699" s="3">
        <v>0</v>
      </c>
    </row>
    <row r="11700" spans="31:38" x14ac:dyDescent="0.25">
      <c r="AE11700" s="3" t="str">
        <f t="shared" si="260"/>
        <v>RAG_520_744_1_202526</v>
      </c>
      <c r="AF11700" s="3">
        <v>202526</v>
      </c>
      <c r="AG11700" s="3" t="s">
        <v>384</v>
      </c>
      <c r="AH11700" s="3">
        <v>520</v>
      </c>
      <c r="AI11700" s="3">
        <v>744</v>
      </c>
      <c r="AJ11700" s="3" t="s">
        <v>4019</v>
      </c>
      <c r="AK11700" s="3">
        <v>1</v>
      </c>
      <c r="AL11700" s="3">
        <v>0</v>
      </c>
    </row>
    <row r="11701" spans="31:38" x14ac:dyDescent="0.25">
      <c r="AE11701" s="3" t="str">
        <f t="shared" si="260"/>
        <v>RAG_514_744_1_202526</v>
      </c>
      <c r="AF11701" s="3">
        <v>202526</v>
      </c>
      <c r="AG11701" s="3" t="s">
        <v>384</v>
      </c>
      <c r="AH11701" s="3">
        <v>514</v>
      </c>
      <c r="AI11701" s="3">
        <v>744</v>
      </c>
      <c r="AJ11701" s="3" t="s">
        <v>4019</v>
      </c>
      <c r="AK11701" s="3">
        <v>1</v>
      </c>
      <c r="AL11701" s="3">
        <v>0</v>
      </c>
    </row>
    <row r="11702" spans="31:38" x14ac:dyDescent="0.25">
      <c r="AE11702" s="3" t="str">
        <f t="shared" si="260"/>
        <v>RAG_542_744_1_202526</v>
      </c>
      <c r="AF11702" s="3">
        <v>202526</v>
      </c>
      <c r="AG11702" s="3" t="s">
        <v>384</v>
      </c>
      <c r="AH11702" s="3">
        <v>542</v>
      </c>
      <c r="AI11702" s="3">
        <v>744</v>
      </c>
      <c r="AJ11702" s="3" t="s">
        <v>4019</v>
      </c>
      <c r="AK11702" s="3">
        <v>1</v>
      </c>
      <c r="AL11702" s="3">
        <v>0</v>
      </c>
    </row>
    <row r="11703" spans="31:38" x14ac:dyDescent="0.25">
      <c r="AE11703" s="3" t="str">
        <f t="shared" si="260"/>
        <v>RAG_512_744_1_202526</v>
      </c>
      <c r="AF11703" s="3">
        <v>202526</v>
      </c>
      <c r="AG11703" s="3" t="s">
        <v>384</v>
      </c>
      <c r="AH11703" s="3">
        <v>512</v>
      </c>
      <c r="AI11703" s="3">
        <v>744</v>
      </c>
      <c r="AJ11703" s="3" t="s">
        <v>4019</v>
      </c>
      <c r="AK11703" s="3">
        <v>1</v>
      </c>
      <c r="AL11703" s="3">
        <v>0</v>
      </c>
    </row>
    <row r="11704" spans="31:38" x14ac:dyDescent="0.25">
      <c r="AE11704" s="3" t="str">
        <f t="shared" si="260"/>
        <v>RAG_518_744_1_202526</v>
      </c>
      <c r="AF11704" s="3">
        <v>202526</v>
      </c>
      <c r="AG11704" s="3" t="s">
        <v>384</v>
      </c>
      <c r="AH11704" s="3">
        <v>518</v>
      </c>
      <c r="AI11704" s="3">
        <v>744</v>
      </c>
      <c r="AJ11704" s="3" t="s">
        <v>4019</v>
      </c>
      <c r="AK11704" s="3">
        <v>1</v>
      </c>
      <c r="AL11704" s="3">
        <v>0</v>
      </c>
    </row>
    <row r="11705" spans="31:38" x14ac:dyDescent="0.25">
      <c r="AE11705" s="3" t="str">
        <f t="shared" si="260"/>
        <v>RAG_522_744_1_202526</v>
      </c>
      <c r="AF11705" s="3">
        <v>202526</v>
      </c>
      <c r="AG11705" s="3" t="s">
        <v>384</v>
      </c>
      <c r="AH11705" s="3">
        <v>522</v>
      </c>
      <c r="AI11705" s="3">
        <v>744</v>
      </c>
      <c r="AJ11705" s="3" t="s">
        <v>4019</v>
      </c>
      <c r="AK11705" s="3">
        <v>1</v>
      </c>
      <c r="AL11705" s="3">
        <v>0</v>
      </c>
    </row>
    <row r="11706" spans="31:38" x14ac:dyDescent="0.25">
      <c r="AE11706" s="3" t="str">
        <f t="shared" si="260"/>
        <v>RAG_524_744_1_202526</v>
      </c>
      <c r="AF11706" s="3">
        <v>202526</v>
      </c>
      <c r="AG11706" s="3" t="s">
        <v>384</v>
      </c>
      <c r="AH11706" s="3">
        <v>524</v>
      </c>
      <c r="AI11706" s="3">
        <v>744</v>
      </c>
      <c r="AJ11706" s="3" t="s">
        <v>4019</v>
      </c>
      <c r="AK11706" s="3">
        <v>1</v>
      </c>
      <c r="AL11706" s="3">
        <v>0</v>
      </c>
    </row>
    <row r="11707" spans="31:38" x14ac:dyDescent="0.25">
      <c r="AE11707" s="3" t="str">
        <f t="shared" si="260"/>
        <v>RAG_526_744_1_202526</v>
      </c>
      <c r="AF11707" s="3">
        <v>202526</v>
      </c>
      <c r="AG11707" s="3" t="s">
        <v>384</v>
      </c>
      <c r="AH11707" s="3">
        <v>526</v>
      </c>
      <c r="AI11707" s="3">
        <v>744</v>
      </c>
      <c r="AJ11707" s="3" t="s">
        <v>4019</v>
      </c>
      <c r="AK11707" s="3">
        <v>1</v>
      </c>
      <c r="AL11707" s="3">
        <v>0</v>
      </c>
    </row>
    <row r="11708" spans="31:38" x14ac:dyDescent="0.25">
      <c r="AE11708" s="3" t="str">
        <f t="shared" si="260"/>
        <v>RAG_538_744_1_202526</v>
      </c>
      <c r="AF11708" s="3">
        <v>202526</v>
      </c>
      <c r="AG11708" s="3" t="s">
        <v>384</v>
      </c>
      <c r="AH11708" s="3">
        <v>538</v>
      </c>
      <c r="AI11708" s="3">
        <v>744</v>
      </c>
      <c r="AJ11708" s="3" t="s">
        <v>4019</v>
      </c>
      <c r="AK11708" s="3">
        <v>1</v>
      </c>
      <c r="AL11708" s="3">
        <v>0</v>
      </c>
    </row>
    <row r="11709" spans="31:38" x14ac:dyDescent="0.25">
      <c r="AE11709" s="3" t="str">
        <f t="shared" si="260"/>
        <v>RAG_516_744_1_202526</v>
      </c>
      <c r="AF11709" s="3">
        <v>202526</v>
      </c>
      <c r="AG11709" s="3" t="s">
        <v>384</v>
      </c>
      <c r="AH11709" s="3">
        <v>516</v>
      </c>
      <c r="AI11709" s="3">
        <v>744</v>
      </c>
      <c r="AJ11709" s="3" t="s">
        <v>4019</v>
      </c>
      <c r="AK11709" s="3">
        <v>1</v>
      </c>
      <c r="AL11709" s="3">
        <v>0</v>
      </c>
    </row>
    <row r="11710" spans="31:38" x14ac:dyDescent="0.25">
      <c r="AE11710" s="3" t="str">
        <f t="shared" si="260"/>
        <v>RAG_540_744_1_202526</v>
      </c>
      <c r="AF11710" s="3">
        <v>202526</v>
      </c>
      <c r="AG11710" s="3" t="s">
        <v>384</v>
      </c>
      <c r="AH11710" s="3">
        <v>540</v>
      </c>
      <c r="AI11710" s="3">
        <v>744</v>
      </c>
      <c r="AJ11710" s="3" t="s">
        <v>4019</v>
      </c>
      <c r="AK11710" s="3">
        <v>1</v>
      </c>
      <c r="AL11710" s="3">
        <v>0</v>
      </c>
    </row>
    <row r="11711" spans="31:38" x14ac:dyDescent="0.25">
      <c r="AE11711" s="3" t="str">
        <f t="shared" si="260"/>
        <v>RAG_528_744_1_202526</v>
      </c>
      <c r="AF11711" s="3">
        <v>202526</v>
      </c>
      <c r="AG11711" s="3" t="s">
        <v>384</v>
      </c>
      <c r="AH11711" s="3">
        <v>528</v>
      </c>
      <c r="AI11711" s="3">
        <v>744</v>
      </c>
      <c r="AJ11711" s="3" t="s">
        <v>4019</v>
      </c>
      <c r="AK11711" s="3">
        <v>1</v>
      </c>
      <c r="AL11711" s="3">
        <v>0</v>
      </c>
    </row>
    <row r="11712" spans="31:38" x14ac:dyDescent="0.25">
      <c r="AE11712" s="3" t="str">
        <f t="shared" si="260"/>
        <v>RAG_536_744_1_202526</v>
      </c>
      <c r="AF11712" s="3">
        <v>202526</v>
      </c>
      <c r="AG11712" s="3" t="s">
        <v>384</v>
      </c>
      <c r="AH11712" s="3">
        <v>536</v>
      </c>
      <c r="AI11712" s="3">
        <v>744</v>
      </c>
      <c r="AJ11712" s="3" t="s">
        <v>4019</v>
      </c>
      <c r="AK11712" s="3">
        <v>1</v>
      </c>
      <c r="AL11712" s="3">
        <v>0</v>
      </c>
    </row>
    <row r="11713" spans="31:38" x14ac:dyDescent="0.25">
      <c r="AE11713" s="3" t="str">
        <f t="shared" si="260"/>
        <v>RAG_534_744_1_202526</v>
      </c>
      <c r="AF11713" s="3">
        <v>202526</v>
      </c>
      <c r="AG11713" s="3" t="s">
        <v>384</v>
      </c>
      <c r="AH11713" s="3">
        <v>534</v>
      </c>
      <c r="AI11713" s="3">
        <v>744</v>
      </c>
      <c r="AJ11713" s="3" t="s">
        <v>4019</v>
      </c>
      <c r="AK11713" s="3">
        <v>1</v>
      </c>
      <c r="AL11713" s="3">
        <v>0</v>
      </c>
    </row>
    <row r="11714" spans="31:38" x14ac:dyDescent="0.25">
      <c r="AE11714" s="3" t="str">
        <f t="shared" si="260"/>
        <v>RAG_532_744_1_202526</v>
      </c>
      <c r="AF11714" s="3">
        <v>202526</v>
      </c>
      <c r="AG11714" s="3" t="s">
        <v>384</v>
      </c>
      <c r="AH11714" s="3">
        <v>532</v>
      </c>
      <c r="AI11714" s="3">
        <v>744</v>
      </c>
      <c r="AJ11714" s="3" t="s">
        <v>4019</v>
      </c>
      <c r="AK11714" s="3">
        <v>1</v>
      </c>
      <c r="AL11714" s="3">
        <v>0</v>
      </c>
    </row>
    <row r="11715" spans="31:38" x14ac:dyDescent="0.25">
      <c r="AE11715" s="3" t="str">
        <f t="shared" si="260"/>
        <v>RAG_530_744_1_202526</v>
      </c>
      <c r="AF11715" s="3">
        <v>202526</v>
      </c>
      <c r="AG11715" s="3" t="s">
        <v>384</v>
      </c>
      <c r="AH11715" s="3">
        <v>530</v>
      </c>
      <c r="AI11715" s="3">
        <v>744</v>
      </c>
      <c r="AJ11715" s="3" t="s">
        <v>4019</v>
      </c>
      <c r="AK11715" s="3">
        <v>1</v>
      </c>
      <c r="AL11715" s="3">
        <v>0</v>
      </c>
    </row>
    <row r="11716" spans="31:38" x14ac:dyDescent="0.25">
      <c r="AE11716" s="3" t="str">
        <f t="shared" ref="AE11716:AE11779" si="261">AG11716&amp;"_"&amp;AH11716&amp;"_"&amp;AI11716&amp;"_"&amp;AK11716&amp;"_"&amp;AF11716</f>
        <v>RAG_562_744_1_202425</v>
      </c>
      <c r="AF11716" s="3">
        <v>202425</v>
      </c>
      <c r="AG11716" s="3" t="s">
        <v>384</v>
      </c>
      <c r="AH11716" s="3">
        <v>562</v>
      </c>
      <c r="AI11716" s="3">
        <v>744</v>
      </c>
      <c r="AJ11716" s="3" t="s">
        <v>4019</v>
      </c>
      <c r="AK11716" s="3">
        <v>1</v>
      </c>
      <c r="AL11716" s="3">
        <v>0</v>
      </c>
    </row>
    <row r="11717" spans="31:38" x14ac:dyDescent="0.25">
      <c r="AE11717" s="3" t="str">
        <f t="shared" si="261"/>
        <v>RAG_552_744_1_202425</v>
      </c>
      <c r="AF11717" s="3">
        <v>202425</v>
      </c>
      <c r="AG11717" s="3" t="s">
        <v>384</v>
      </c>
      <c r="AH11717" s="3">
        <v>552</v>
      </c>
      <c r="AI11717" s="3">
        <v>744</v>
      </c>
      <c r="AJ11717" s="3" t="s">
        <v>4019</v>
      </c>
      <c r="AK11717" s="3">
        <v>1</v>
      </c>
      <c r="AL11717" s="3">
        <v>0</v>
      </c>
    </row>
    <row r="11718" spans="31:38" x14ac:dyDescent="0.25">
      <c r="AE11718" s="3" t="str">
        <f t="shared" si="261"/>
        <v>RAG_550_744_1_202425</v>
      </c>
      <c r="AF11718" s="3">
        <v>202425</v>
      </c>
      <c r="AG11718" s="3" t="s">
        <v>384</v>
      </c>
      <c r="AH11718" s="3">
        <v>550</v>
      </c>
      <c r="AI11718" s="3">
        <v>744</v>
      </c>
      <c r="AJ11718" s="3" t="s">
        <v>4019</v>
      </c>
      <c r="AK11718" s="3">
        <v>1</v>
      </c>
      <c r="AL11718" s="3">
        <v>0</v>
      </c>
    </row>
    <row r="11719" spans="31:38" x14ac:dyDescent="0.25">
      <c r="AE11719" s="3" t="str">
        <f t="shared" si="261"/>
        <v>RAG_548_744_1_202425</v>
      </c>
      <c r="AF11719" s="3">
        <v>202425</v>
      </c>
      <c r="AG11719" s="3" t="s">
        <v>384</v>
      </c>
      <c r="AH11719" s="3">
        <v>548</v>
      </c>
      <c r="AI11719" s="3">
        <v>744</v>
      </c>
      <c r="AJ11719" s="3" t="s">
        <v>4019</v>
      </c>
      <c r="AK11719" s="3">
        <v>1</v>
      </c>
      <c r="AL11719" s="3">
        <v>0</v>
      </c>
    </row>
    <row r="11720" spans="31:38" x14ac:dyDescent="0.25">
      <c r="AE11720" s="3" t="str">
        <f t="shared" si="261"/>
        <v>RAG_564_744_1_202425</v>
      </c>
      <c r="AF11720" s="3">
        <v>202425</v>
      </c>
      <c r="AG11720" s="3" t="s">
        <v>384</v>
      </c>
      <c r="AH11720" s="3">
        <v>564</v>
      </c>
      <c r="AI11720" s="3">
        <v>744</v>
      </c>
      <c r="AJ11720" s="3" t="s">
        <v>4019</v>
      </c>
      <c r="AK11720" s="3">
        <v>1</v>
      </c>
      <c r="AL11720" s="3">
        <v>0</v>
      </c>
    </row>
    <row r="11721" spans="31:38" x14ac:dyDescent="0.25">
      <c r="AE11721" s="3" t="str">
        <f t="shared" si="261"/>
        <v>RAG_545_744_1_202425</v>
      </c>
      <c r="AF11721" s="3">
        <v>202425</v>
      </c>
      <c r="AG11721" s="3" t="s">
        <v>384</v>
      </c>
      <c r="AH11721" s="3">
        <v>545</v>
      </c>
      <c r="AI11721" s="3">
        <v>744</v>
      </c>
      <c r="AJ11721" s="3" t="s">
        <v>4019</v>
      </c>
      <c r="AK11721" s="3">
        <v>1</v>
      </c>
      <c r="AL11721" s="3">
        <v>0</v>
      </c>
    </row>
    <row r="11722" spans="31:38" x14ac:dyDescent="0.25">
      <c r="AE11722" s="3" t="str">
        <f t="shared" si="261"/>
        <v>RAG_582_744_1_202425</v>
      </c>
      <c r="AF11722" s="3">
        <v>202425</v>
      </c>
      <c r="AG11722" s="3" t="s">
        <v>384</v>
      </c>
      <c r="AH11722" s="3">
        <v>582</v>
      </c>
      <c r="AI11722" s="3">
        <v>744</v>
      </c>
      <c r="AJ11722" s="3" t="s">
        <v>4019</v>
      </c>
      <c r="AK11722" s="3">
        <v>1</v>
      </c>
      <c r="AL11722" s="3">
        <v>0</v>
      </c>
    </row>
    <row r="11723" spans="31:38" x14ac:dyDescent="0.25">
      <c r="AE11723" s="3" t="str">
        <f t="shared" si="261"/>
        <v>RAG_546_744_1_202425</v>
      </c>
      <c r="AF11723" s="3">
        <v>202425</v>
      </c>
      <c r="AG11723" s="3" t="s">
        <v>384</v>
      </c>
      <c r="AH11723" s="3">
        <v>546</v>
      </c>
      <c r="AI11723" s="3">
        <v>744</v>
      </c>
      <c r="AJ11723" s="3" t="s">
        <v>4019</v>
      </c>
      <c r="AK11723" s="3">
        <v>1</v>
      </c>
      <c r="AL11723" s="3">
        <v>0</v>
      </c>
    </row>
    <row r="11724" spans="31:38" x14ac:dyDescent="0.25">
      <c r="AE11724" s="3" t="str">
        <f t="shared" si="261"/>
        <v>RAG_566_744_1_202425</v>
      </c>
      <c r="AF11724" s="3">
        <v>202425</v>
      </c>
      <c r="AG11724" s="3" t="s">
        <v>384</v>
      </c>
      <c r="AH11724" s="3">
        <v>566</v>
      </c>
      <c r="AI11724" s="3">
        <v>744</v>
      </c>
      <c r="AJ11724" s="3" t="s">
        <v>4019</v>
      </c>
      <c r="AK11724" s="3">
        <v>1</v>
      </c>
      <c r="AL11724" s="3">
        <v>0</v>
      </c>
    </row>
    <row r="11725" spans="31:38" x14ac:dyDescent="0.25">
      <c r="AE11725" s="3" t="str">
        <f t="shared" si="261"/>
        <v>RAG_568_744_1_202425</v>
      </c>
      <c r="AF11725" s="3">
        <v>202425</v>
      </c>
      <c r="AG11725" s="3" t="s">
        <v>384</v>
      </c>
      <c r="AH11725" s="3">
        <v>568</v>
      </c>
      <c r="AI11725" s="3">
        <v>744</v>
      </c>
      <c r="AJ11725" s="3" t="s">
        <v>4019</v>
      </c>
      <c r="AK11725" s="3">
        <v>1</v>
      </c>
      <c r="AL11725" s="3">
        <v>0</v>
      </c>
    </row>
    <row r="11726" spans="31:38" x14ac:dyDescent="0.25">
      <c r="AE11726" s="3" t="str">
        <f t="shared" si="261"/>
        <v>RAG_572_744_1_202425</v>
      </c>
      <c r="AF11726" s="3">
        <v>202425</v>
      </c>
      <c r="AG11726" s="3" t="s">
        <v>384</v>
      </c>
      <c r="AH11726" s="3">
        <v>572</v>
      </c>
      <c r="AI11726" s="3">
        <v>744</v>
      </c>
      <c r="AJ11726" s="3" t="s">
        <v>4019</v>
      </c>
      <c r="AK11726" s="3">
        <v>1</v>
      </c>
      <c r="AL11726" s="3">
        <v>0</v>
      </c>
    </row>
    <row r="11727" spans="31:38" x14ac:dyDescent="0.25">
      <c r="AE11727" s="3" t="str">
        <f t="shared" si="261"/>
        <v>RAG_576_744_1_202425</v>
      </c>
      <c r="AF11727" s="3">
        <v>202425</v>
      </c>
      <c r="AG11727" s="3" t="s">
        <v>384</v>
      </c>
      <c r="AH11727" s="3">
        <v>576</v>
      </c>
      <c r="AI11727" s="3">
        <v>744</v>
      </c>
      <c r="AJ11727" s="3" t="s">
        <v>4019</v>
      </c>
      <c r="AK11727" s="3">
        <v>1</v>
      </c>
      <c r="AL11727" s="3">
        <v>0</v>
      </c>
    </row>
    <row r="11728" spans="31:38" x14ac:dyDescent="0.25">
      <c r="AE11728" s="3" t="str">
        <f t="shared" si="261"/>
        <v>RAG_586_744_1_202425</v>
      </c>
      <c r="AF11728" s="3">
        <v>202425</v>
      </c>
      <c r="AG11728" s="3" t="s">
        <v>384</v>
      </c>
      <c r="AH11728" s="3">
        <v>586</v>
      </c>
      <c r="AI11728" s="3">
        <v>744</v>
      </c>
      <c r="AJ11728" s="3" t="s">
        <v>4019</v>
      </c>
      <c r="AK11728" s="3">
        <v>1</v>
      </c>
      <c r="AL11728" s="3">
        <v>0</v>
      </c>
    </row>
    <row r="11729" spans="31:38" x14ac:dyDescent="0.25">
      <c r="AE11729" s="3" t="str">
        <f t="shared" si="261"/>
        <v>RAG_544_744_1_202425</v>
      </c>
      <c r="AF11729" s="3">
        <v>202425</v>
      </c>
      <c r="AG11729" s="3" t="s">
        <v>384</v>
      </c>
      <c r="AH11729" s="3">
        <v>544</v>
      </c>
      <c r="AI11729" s="3">
        <v>744</v>
      </c>
      <c r="AJ11729" s="3" t="s">
        <v>4019</v>
      </c>
      <c r="AK11729" s="3">
        <v>1</v>
      </c>
      <c r="AL11729" s="3">
        <v>0</v>
      </c>
    </row>
    <row r="11730" spans="31:38" x14ac:dyDescent="0.25">
      <c r="AE11730" s="3" t="str">
        <f t="shared" si="261"/>
        <v>RAG_584_744_1_202425</v>
      </c>
      <c r="AF11730" s="3">
        <v>202425</v>
      </c>
      <c r="AG11730" s="3" t="s">
        <v>384</v>
      </c>
      <c r="AH11730" s="3">
        <v>584</v>
      </c>
      <c r="AI11730" s="3">
        <v>744</v>
      </c>
      <c r="AJ11730" s="3" t="s">
        <v>4019</v>
      </c>
      <c r="AK11730" s="3">
        <v>1</v>
      </c>
      <c r="AL11730" s="3">
        <v>0</v>
      </c>
    </row>
    <row r="11731" spans="31:38" x14ac:dyDescent="0.25">
      <c r="AE11731" s="3" t="str">
        <f t="shared" si="261"/>
        <v>RAG_574_744_1_202425</v>
      </c>
      <c r="AF11731" s="3">
        <v>202425</v>
      </c>
      <c r="AG11731" s="3" t="s">
        <v>384</v>
      </c>
      <c r="AH11731" s="3">
        <v>574</v>
      </c>
      <c r="AI11731" s="3">
        <v>744</v>
      </c>
      <c r="AJ11731" s="3" t="s">
        <v>4019</v>
      </c>
      <c r="AK11731" s="3">
        <v>1</v>
      </c>
      <c r="AL11731" s="3">
        <v>0</v>
      </c>
    </row>
    <row r="11732" spans="31:38" x14ac:dyDescent="0.25">
      <c r="AE11732" s="3" t="str">
        <f t="shared" si="261"/>
        <v>RAG_522_744_1_202425</v>
      </c>
      <c r="AF11732" s="3">
        <v>202425</v>
      </c>
      <c r="AG11732" s="3" t="s">
        <v>384</v>
      </c>
      <c r="AH11732" s="3">
        <v>522</v>
      </c>
      <c r="AI11732" s="3">
        <v>744</v>
      </c>
      <c r="AJ11732" s="3" t="s">
        <v>4019</v>
      </c>
      <c r="AK11732" s="3">
        <v>1</v>
      </c>
      <c r="AL11732" s="3">
        <v>0</v>
      </c>
    </row>
    <row r="11733" spans="31:38" x14ac:dyDescent="0.25">
      <c r="AE11733" s="3" t="str">
        <f t="shared" si="261"/>
        <v>RAG_542_744_1_202425</v>
      </c>
      <c r="AF11733" s="3">
        <v>202425</v>
      </c>
      <c r="AG11733" s="3" t="s">
        <v>384</v>
      </c>
      <c r="AH11733" s="3">
        <v>542</v>
      </c>
      <c r="AI11733" s="3">
        <v>744</v>
      </c>
      <c r="AJ11733" s="3" t="s">
        <v>4019</v>
      </c>
      <c r="AK11733" s="3">
        <v>1</v>
      </c>
      <c r="AL11733" s="3">
        <v>0</v>
      </c>
    </row>
    <row r="11734" spans="31:38" x14ac:dyDescent="0.25">
      <c r="AE11734" s="3" t="str">
        <f t="shared" si="261"/>
        <v>RAG_512_744_1_202425</v>
      </c>
      <c r="AF11734" s="3">
        <v>202425</v>
      </c>
      <c r="AG11734" s="3" t="s">
        <v>384</v>
      </c>
      <c r="AH11734" s="3">
        <v>512</v>
      </c>
      <c r="AI11734" s="3">
        <v>744</v>
      </c>
      <c r="AJ11734" s="3" t="s">
        <v>4019</v>
      </c>
      <c r="AK11734" s="3">
        <v>1</v>
      </c>
      <c r="AL11734" s="3">
        <v>0</v>
      </c>
    </row>
    <row r="11735" spans="31:38" x14ac:dyDescent="0.25">
      <c r="AE11735" s="3" t="str">
        <f t="shared" si="261"/>
        <v>RAG_516_744_1_202425</v>
      </c>
      <c r="AF11735" s="3">
        <v>202425</v>
      </c>
      <c r="AG11735" s="3" t="s">
        <v>384</v>
      </c>
      <c r="AH11735" s="3">
        <v>516</v>
      </c>
      <c r="AI11735" s="3">
        <v>744</v>
      </c>
      <c r="AJ11735" s="3" t="s">
        <v>4019</v>
      </c>
      <c r="AK11735" s="3">
        <v>1</v>
      </c>
      <c r="AL11735" s="3">
        <v>0</v>
      </c>
    </row>
    <row r="11736" spans="31:38" x14ac:dyDescent="0.25">
      <c r="AE11736" s="3" t="str">
        <f t="shared" si="261"/>
        <v>RAG_520_744_1_202425</v>
      </c>
      <c r="AF11736" s="3">
        <v>202425</v>
      </c>
      <c r="AG11736" s="3" t="s">
        <v>384</v>
      </c>
      <c r="AH11736" s="3">
        <v>520</v>
      </c>
      <c r="AI11736" s="3">
        <v>744</v>
      </c>
      <c r="AJ11736" s="3" t="s">
        <v>4019</v>
      </c>
      <c r="AK11736" s="3">
        <v>1</v>
      </c>
      <c r="AL11736" s="3">
        <v>0</v>
      </c>
    </row>
    <row r="11737" spans="31:38" x14ac:dyDescent="0.25">
      <c r="AE11737" s="3" t="str">
        <f t="shared" si="261"/>
        <v>RAG_514_744_1_202425</v>
      </c>
      <c r="AF11737" s="3">
        <v>202425</v>
      </c>
      <c r="AG11737" s="3" t="s">
        <v>384</v>
      </c>
      <c r="AH11737" s="3">
        <v>514</v>
      </c>
      <c r="AI11737" s="3">
        <v>744</v>
      </c>
      <c r="AJ11737" s="3" t="s">
        <v>4019</v>
      </c>
      <c r="AK11737" s="3">
        <v>1</v>
      </c>
      <c r="AL11737" s="3">
        <v>0</v>
      </c>
    </row>
    <row r="11738" spans="31:38" x14ac:dyDescent="0.25">
      <c r="AE11738" s="3" t="str">
        <f t="shared" si="261"/>
        <v>RAG_524_744_1_202425</v>
      </c>
      <c r="AF11738" s="3">
        <v>202425</v>
      </c>
      <c r="AG11738" s="3" t="s">
        <v>384</v>
      </c>
      <c r="AH11738" s="3">
        <v>524</v>
      </c>
      <c r="AI11738" s="3">
        <v>744</v>
      </c>
      <c r="AJ11738" s="3" t="s">
        <v>4019</v>
      </c>
      <c r="AK11738" s="3">
        <v>1</v>
      </c>
      <c r="AL11738" s="3">
        <v>0</v>
      </c>
    </row>
    <row r="11739" spans="31:38" x14ac:dyDescent="0.25">
      <c r="AE11739" s="3" t="str">
        <f t="shared" si="261"/>
        <v>RAG_526_744_1_202425</v>
      </c>
      <c r="AF11739" s="3">
        <v>202425</v>
      </c>
      <c r="AG11739" s="3" t="s">
        <v>384</v>
      </c>
      <c r="AH11739" s="3">
        <v>526</v>
      </c>
      <c r="AI11739" s="3">
        <v>744</v>
      </c>
      <c r="AJ11739" s="3" t="s">
        <v>4019</v>
      </c>
      <c r="AK11739" s="3">
        <v>1</v>
      </c>
      <c r="AL11739" s="3">
        <v>0</v>
      </c>
    </row>
    <row r="11740" spans="31:38" x14ac:dyDescent="0.25">
      <c r="AE11740" s="3" t="str">
        <f t="shared" si="261"/>
        <v>RAG_528_744_1_202425</v>
      </c>
      <c r="AF11740" s="3">
        <v>202425</v>
      </c>
      <c r="AG11740" s="3" t="s">
        <v>384</v>
      </c>
      <c r="AH11740" s="3">
        <v>528</v>
      </c>
      <c r="AI11740" s="3">
        <v>744</v>
      </c>
      <c r="AJ11740" s="3" t="s">
        <v>4019</v>
      </c>
      <c r="AK11740" s="3">
        <v>1</v>
      </c>
      <c r="AL11740" s="3">
        <v>0</v>
      </c>
    </row>
    <row r="11741" spans="31:38" x14ac:dyDescent="0.25">
      <c r="AE11741" s="3" t="str">
        <f t="shared" si="261"/>
        <v>RAG_530_744_1_202425</v>
      </c>
      <c r="AF11741" s="3">
        <v>202425</v>
      </c>
      <c r="AG11741" s="3" t="s">
        <v>384</v>
      </c>
      <c r="AH11741" s="3">
        <v>530</v>
      </c>
      <c r="AI11741" s="3">
        <v>744</v>
      </c>
      <c r="AJ11741" s="3" t="s">
        <v>4019</v>
      </c>
      <c r="AK11741" s="3">
        <v>1</v>
      </c>
      <c r="AL11741" s="3">
        <v>0</v>
      </c>
    </row>
    <row r="11742" spans="31:38" x14ac:dyDescent="0.25">
      <c r="AE11742" s="3" t="str">
        <f t="shared" si="261"/>
        <v>RAG_532_744_1_202425</v>
      </c>
      <c r="AF11742" s="3">
        <v>202425</v>
      </c>
      <c r="AG11742" s="3" t="s">
        <v>384</v>
      </c>
      <c r="AH11742" s="3">
        <v>532</v>
      </c>
      <c r="AI11742" s="3">
        <v>744</v>
      </c>
      <c r="AJ11742" s="3" t="s">
        <v>4019</v>
      </c>
      <c r="AK11742" s="3">
        <v>1</v>
      </c>
      <c r="AL11742" s="3">
        <v>0</v>
      </c>
    </row>
    <row r="11743" spans="31:38" x14ac:dyDescent="0.25">
      <c r="AE11743" s="3" t="str">
        <f t="shared" si="261"/>
        <v>RAG_534_744_1_202425</v>
      </c>
      <c r="AF11743" s="3">
        <v>202425</v>
      </c>
      <c r="AG11743" s="3" t="s">
        <v>384</v>
      </c>
      <c r="AH11743" s="3">
        <v>534</v>
      </c>
      <c r="AI11743" s="3">
        <v>744</v>
      </c>
      <c r="AJ11743" s="3" t="s">
        <v>4019</v>
      </c>
      <c r="AK11743" s="3">
        <v>1</v>
      </c>
      <c r="AL11743" s="3">
        <v>0</v>
      </c>
    </row>
    <row r="11744" spans="31:38" x14ac:dyDescent="0.25">
      <c r="AE11744" s="3" t="str">
        <f t="shared" si="261"/>
        <v>RAG_536_744_1_202425</v>
      </c>
      <c r="AF11744" s="3">
        <v>202425</v>
      </c>
      <c r="AG11744" s="3" t="s">
        <v>384</v>
      </c>
      <c r="AH11744" s="3">
        <v>536</v>
      </c>
      <c r="AI11744" s="3">
        <v>744</v>
      </c>
      <c r="AJ11744" s="3" t="s">
        <v>4019</v>
      </c>
      <c r="AK11744" s="3">
        <v>1</v>
      </c>
      <c r="AL11744" s="3">
        <v>0</v>
      </c>
    </row>
    <row r="11745" spans="31:38" x14ac:dyDescent="0.25">
      <c r="AE11745" s="3" t="str">
        <f t="shared" si="261"/>
        <v>RAG_538_744_1_202425</v>
      </c>
      <c r="AF11745" s="3">
        <v>202425</v>
      </c>
      <c r="AG11745" s="3" t="s">
        <v>384</v>
      </c>
      <c r="AH11745" s="3">
        <v>538</v>
      </c>
      <c r="AI11745" s="3">
        <v>744</v>
      </c>
      <c r="AJ11745" s="3" t="s">
        <v>4019</v>
      </c>
      <c r="AK11745" s="3">
        <v>1</v>
      </c>
      <c r="AL11745" s="3">
        <v>0</v>
      </c>
    </row>
    <row r="11746" spans="31:38" x14ac:dyDescent="0.25">
      <c r="AE11746" s="3" t="str">
        <f t="shared" si="261"/>
        <v>RAG_540_744_1_202425</v>
      </c>
      <c r="AF11746" s="3">
        <v>202425</v>
      </c>
      <c r="AG11746" s="3" t="s">
        <v>384</v>
      </c>
      <c r="AH11746" s="3">
        <v>540</v>
      </c>
      <c r="AI11746" s="3">
        <v>744</v>
      </c>
      <c r="AJ11746" s="3" t="s">
        <v>4019</v>
      </c>
      <c r="AK11746" s="3">
        <v>1</v>
      </c>
      <c r="AL11746" s="3">
        <v>0</v>
      </c>
    </row>
    <row r="11747" spans="31:38" x14ac:dyDescent="0.25">
      <c r="AE11747" s="3" t="str">
        <f t="shared" si="261"/>
        <v>RAG_518_744_1_202425</v>
      </c>
      <c r="AF11747" s="3">
        <v>202425</v>
      </c>
      <c r="AG11747" s="3" t="s">
        <v>384</v>
      </c>
      <c r="AH11747" s="3">
        <v>518</v>
      </c>
      <c r="AI11747" s="3">
        <v>744</v>
      </c>
      <c r="AJ11747" s="3" t="s">
        <v>4019</v>
      </c>
      <c r="AK11747" s="3">
        <v>1</v>
      </c>
      <c r="AL11747" s="3">
        <v>0</v>
      </c>
    </row>
    <row r="11748" spans="31:38" x14ac:dyDescent="0.25">
      <c r="AE11748" s="3" t="str">
        <f t="shared" si="261"/>
        <v>RAG_562_750_1_202526</v>
      </c>
      <c r="AF11748" s="3">
        <v>202526</v>
      </c>
      <c r="AG11748" s="3" t="s">
        <v>384</v>
      </c>
      <c r="AH11748" s="3">
        <v>562</v>
      </c>
      <c r="AI11748" s="3">
        <v>750</v>
      </c>
      <c r="AJ11748" s="3" t="s">
        <v>4056</v>
      </c>
      <c r="AK11748" s="3">
        <v>1</v>
      </c>
      <c r="AL11748" s="3">
        <v>0</v>
      </c>
    </row>
    <row r="11749" spans="31:38" x14ac:dyDescent="0.25">
      <c r="AE11749" s="3" t="str">
        <f t="shared" si="261"/>
        <v>RAG_540_750_1_202526</v>
      </c>
      <c r="AF11749" s="3">
        <v>202526</v>
      </c>
      <c r="AG11749" s="3" t="s">
        <v>384</v>
      </c>
      <c r="AH11749" s="3">
        <v>540</v>
      </c>
      <c r="AI11749" s="3">
        <v>750</v>
      </c>
      <c r="AJ11749" s="3" t="s">
        <v>4056</v>
      </c>
      <c r="AK11749" s="3">
        <v>1</v>
      </c>
      <c r="AL11749" s="3">
        <v>0</v>
      </c>
    </row>
    <row r="11750" spans="31:38" x14ac:dyDescent="0.25">
      <c r="AE11750" s="3" t="str">
        <f t="shared" si="261"/>
        <v>RAG_545_750_1_202526</v>
      </c>
      <c r="AF11750" s="3">
        <v>202526</v>
      </c>
      <c r="AG11750" s="3" t="s">
        <v>384</v>
      </c>
      <c r="AH11750" s="3">
        <v>545</v>
      </c>
      <c r="AI11750" s="3">
        <v>750</v>
      </c>
      <c r="AJ11750" s="3" t="s">
        <v>4056</v>
      </c>
      <c r="AK11750" s="3">
        <v>1</v>
      </c>
      <c r="AL11750" s="3">
        <v>0</v>
      </c>
    </row>
    <row r="11751" spans="31:38" x14ac:dyDescent="0.25">
      <c r="AE11751" s="3" t="str">
        <f t="shared" si="261"/>
        <v>RAG_546_750_1_202526</v>
      </c>
      <c r="AF11751" s="3">
        <v>202526</v>
      </c>
      <c r="AG11751" s="3" t="s">
        <v>384</v>
      </c>
      <c r="AH11751" s="3">
        <v>546</v>
      </c>
      <c r="AI11751" s="3">
        <v>750</v>
      </c>
      <c r="AJ11751" s="3" t="s">
        <v>4056</v>
      </c>
      <c r="AK11751" s="3">
        <v>1</v>
      </c>
      <c r="AL11751" s="3">
        <v>0</v>
      </c>
    </row>
    <row r="11752" spans="31:38" x14ac:dyDescent="0.25">
      <c r="AE11752" s="3" t="str">
        <f t="shared" si="261"/>
        <v>RAG_548_750_1_202526</v>
      </c>
      <c r="AF11752" s="3">
        <v>202526</v>
      </c>
      <c r="AG11752" s="3" t="s">
        <v>384</v>
      </c>
      <c r="AH11752" s="3">
        <v>548</v>
      </c>
      <c r="AI11752" s="3">
        <v>750</v>
      </c>
      <c r="AJ11752" s="3" t="s">
        <v>4056</v>
      </c>
      <c r="AK11752" s="3">
        <v>1</v>
      </c>
      <c r="AL11752" s="3">
        <v>0</v>
      </c>
    </row>
    <row r="11753" spans="31:38" x14ac:dyDescent="0.25">
      <c r="AE11753" s="3" t="str">
        <f t="shared" si="261"/>
        <v>RAG_550_750_1_202526</v>
      </c>
      <c r="AF11753" s="3">
        <v>202526</v>
      </c>
      <c r="AG11753" s="3" t="s">
        <v>384</v>
      </c>
      <c r="AH11753" s="3">
        <v>550</v>
      </c>
      <c r="AI11753" s="3">
        <v>750</v>
      </c>
      <c r="AJ11753" s="3" t="s">
        <v>4056</v>
      </c>
      <c r="AK11753" s="3">
        <v>1</v>
      </c>
      <c r="AL11753" s="3">
        <v>0</v>
      </c>
    </row>
    <row r="11754" spans="31:38" x14ac:dyDescent="0.25">
      <c r="AE11754" s="3" t="str">
        <f t="shared" si="261"/>
        <v>RAG_552_750_1_202526</v>
      </c>
      <c r="AF11754" s="3">
        <v>202526</v>
      </c>
      <c r="AG11754" s="3" t="s">
        <v>384</v>
      </c>
      <c r="AH11754" s="3">
        <v>552</v>
      </c>
      <c r="AI11754" s="3">
        <v>750</v>
      </c>
      <c r="AJ11754" s="3" t="s">
        <v>4056</v>
      </c>
      <c r="AK11754" s="3">
        <v>1</v>
      </c>
      <c r="AL11754" s="3">
        <v>0</v>
      </c>
    </row>
    <row r="11755" spans="31:38" x14ac:dyDescent="0.25">
      <c r="AE11755" s="3" t="str">
        <f t="shared" si="261"/>
        <v>RAG_586_750_1_202526</v>
      </c>
      <c r="AF11755" s="3">
        <v>202526</v>
      </c>
      <c r="AG11755" s="3" t="s">
        <v>384</v>
      </c>
      <c r="AH11755" s="3">
        <v>586</v>
      </c>
      <c r="AI11755" s="3">
        <v>750</v>
      </c>
      <c r="AJ11755" s="3" t="s">
        <v>4056</v>
      </c>
      <c r="AK11755" s="3">
        <v>1</v>
      </c>
      <c r="AL11755" s="3">
        <v>0</v>
      </c>
    </row>
    <row r="11756" spans="31:38" x14ac:dyDescent="0.25">
      <c r="AE11756" s="3" t="str">
        <f t="shared" si="261"/>
        <v>RAG_564_750_1_202526</v>
      </c>
      <c r="AF11756" s="3">
        <v>202526</v>
      </c>
      <c r="AG11756" s="3" t="s">
        <v>384</v>
      </c>
      <c r="AH11756" s="3">
        <v>564</v>
      </c>
      <c r="AI11756" s="3">
        <v>750</v>
      </c>
      <c r="AJ11756" s="3" t="s">
        <v>4056</v>
      </c>
      <c r="AK11756" s="3">
        <v>1</v>
      </c>
      <c r="AL11756" s="3">
        <v>0</v>
      </c>
    </row>
    <row r="11757" spans="31:38" x14ac:dyDescent="0.25">
      <c r="AE11757" s="3" t="str">
        <f t="shared" si="261"/>
        <v>RAG_566_750_1_202526</v>
      </c>
      <c r="AF11757" s="3">
        <v>202526</v>
      </c>
      <c r="AG11757" s="3" t="s">
        <v>384</v>
      </c>
      <c r="AH11757" s="3">
        <v>566</v>
      </c>
      <c r="AI11757" s="3">
        <v>750</v>
      </c>
      <c r="AJ11757" s="3" t="s">
        <v>4056</v>
      </c>
      <c r="AK11757" s="3">
        <v>1</v>
      </c>
      <c r="AL11757" s="3">
        <v>0</v>
      </c>
    </row>
    <row r="11758" spans="31:38" x14ac:dyDescent="0.25">
      <c r="AE11758" s="3" t="str">
        <f t="shared" si="261"/>
        <v>RAG_568_750_1_202526</v>
      </c>
      <c r="AF11758" s="3">
        <v>202526</v>
      </c>
      <c r="AG11758" s="3" t="s">
        <v>384</v>
      </c>
      <c r="AH11758" s="3">
        <v>568</v>
      </c>
      <c r="AI11758" s="3">
        <v>750</v>
      </c>
      <c r="AJ11758" s="3" t="s">
        <v>4056</v>
      </c>
      <c r="AK11758" s="3">
        <v>1</v>
      </c>
      <c r="AL11758" s="3">
        <v>0</v>
      </c>
    </row>
    <row r="11759" spans="31:38" x14ac:dyDescent="0.25">
      <c r="AE11759" s="3" t="str">
        <f t="shared" si="261"/>
        <v>RAG_572_750_1_202526</v>
      </c>
      <c r="AF11759" s="3">
        <v>202526</v>
      </c>
      <c r="AG11759" s="3" t="s">
        <v>384</v>
      </c>
      <c r="AH11759" s="3">
        <v>572</v>
      </c>
      <c r="AI11759" s="3">
        <v>750</v>
      </c>
      <c r="AJ11759" s="3" t="s">
        <v>4056</v>
      </c>
      <c r="AK11759" s="3">
        <v>1</v>
      </c>
      <c r="AL11759" s="3">
        <v>0</v>
      </c>
    </row>
    <row r="11760" spans="31:38" x14ac:dyDescent="0.25">
      <c r="AE11760" s="3" t="str">
        <f t="shared" si="261"/>
        <v>RAG_574_750_1_202526</v>
      </c>
      <c r="AF11760" s="3">
        <v>202526</v>
      </c>
      <c r="AG11760" s="3" t="s">
        <v>384</v>
      </c>
      <c r="AH11760" s="3">
        <v>574</v>
      </c>
      <c r="AI11760" s="3">
        <v>750</v>
      </c>
      <c r="AJ11760" s="3" t="s">
        <v>4056</v>
      </c>
      <c r="AK11760" s="3">
        <v>1</v>
      </c>
      <c r="AL11760" s="3">
        <v>0</v>
      </c>
    </row>
    <row r="11761" spans="31:38" x14ac:dyDescent="0.25">
      <c r="AE11761" s="3" t="str">
        <f t="shared" si="261"/>
        <v>RAG_576_750_1_202526</v>
      </c>
      <c r="AF11761" s="3">
        <v>202526</v>
      </c>
      <c r="AG11761" s="3" t="s">
        <v>384</v>
      </c>
      <c r="AH11761" s="3">
        <v>576</v>
      </c>
      <c r="AI11761" s="3">
        <v>750</v>
      </c>
      <c r="AJ11761" s="3" t="s">
        <v>4056</v>
      </c>
      <c r="AK11761" s="3">
        <v>1</v>
      </c>
      <c r="AL11761" s="3">
        <v>0</v>
      </c>
    </row>
    <row r="11762" spans="31:38" x14ac:dyDescent="0.25">
      <c r="AE11762" s="3" t="str">
        <f t="shared" si="261"/>
        <v>RAG_584_750_1_202526</v>
      </c>
      <c r="AF11762" s="3">
        <v>202526</v>
      </c>
      <c r="AG11762" s="3" t="s">
        <v>384</v>
      </c>
      <c r="AH11762" s="3">
        <v>584</v>
      </c>
      <c r="AI11762" s="3">
        <v>750</v>
      </c>
      <c r="AJ11762" s="3" t="s">
        <v>4056</v>
      </c>
      <c r="AK11762" s="3">
        <v>1</v>
      </c>
      <c r="AL11762" s="3">
        <v>0</v>
      </c>
    </row>
    <row r="11763" spans="31:38" x14ac:dyDescent="0.25">
      <c r="AE11763" s="3" t="str">
        <f t="shared" si="261"/>
        <v>RAG_582_750_1_202526</v>
      </c>
      <c r="AF11763" s="3">
        <v>202526</v>
      </c>
      <c r="AG11763" s="3" t="s">
        <v>384</v>
      </c>
      <c r="AH11763" s="3">
        <v>582</v>
      </c>
      <c r="AI11763" s="3">
        <v>750</v>
      </c>
      <c r="AJ11763" s="3" t="s">
        <v>4056</v>
      </c>
      <c r="AK11763" s="3">
        <v>1</v>
      </c>
      <c r="AL11763" s="3">
        <v>0</v>
      </c>
    </row>
    <row r="11764" spans="31:38" x14ac:dyDescent="0.25">
      <c r="AE11764" s="3" t="str">
        <f t="shared" si="261"/>
        <v>RAG_544_750_1_202526</v>
      </c>
      <c r="AF11764" s="3">
        <v>202526</v>
      </c>
      <c r="AG11764" s="3" t="s">
        <v>384</v>
      </c>
      <c r="AH11764" s="3">
        <v>544</v>
      </c>
      <c r="AI11764" s="3">
        <v>750</v>
      </c>
      <c r="AJ11764" s="3" t="s">
        <v>4056</v>
      </c>
      <c r="AK11764" s="3">
        <v>1</v>
      </c>
      <c r="AL11764" s="3">
        <v>0</v>
      </c>
    </row>
    <row r="11765" spans="31:38" x14ac:dyDescent="0.25">
      <c r="AE11765" s="3" t="str">
        <f t="shared" si="261"/>
        <v>RAG_542_750_1_202526</v>
      </c>
      <c r="AF11765" s="3">
        <v>202526</v>
      </c>
      <c r="AG11765" s="3" t="s">
        <v>384</v>
      </c>
      <c r="AH11765" s="3">
        <v>542</v>
      </c>
      <c r="AI11765" s="3">
        <v>750</v>
      </c>
      <c r="AJ11765" s="3" t="s">
        <v>4056</v>
      </c>
      <c r="AK11765" s="3">
        <v>1</v>
      </c>
      <c r="AL11765" s="3">
        <v>0</v>
      </c>
    </row>
    <row r="11766" spans="31:38" x14ac:dyDescent="0.25">
      <c r="AE11766" s="3" t="str">
        <f t="shared" si="261"/>
        <v>RAG_512_750_1_202526</v>
      </c>
      <c r="AF11766" s="3">
        <v>202526</v>
      </c>
      <c r="AG11766" s="3" t="s">
        <v>384</v>
      </c>
      <c r="AH11766" s="3">
        <v>512</v>
      </c>
      <c r="AI11766" s="3">
        <v>750</v>
      </c>
      <c r="AJ11766" s="3" t="s">
        <v>4056</v>
      </c>
      <c r="AK11766" s="3">
        <v>1</v>
      </c>
      <c r="AL11766" s="3">
        <v>0</v>
      </c>
    </row>
    <row r="11767" spans="31:38" x14ac:dyDescent="0.25">
      <c r="AE11767" s="3" t="str">
        <f t="shared" si="261"/>
        <v>RAG_514_750_1_202526</v>
      </c>
      <c r="AF11767" s="3">
        <v>202526</v>
      </c>
      <c r="AG11767" s="3" t="s">
        <v>384</v>
      </c>
      <c r="AH11767" s="3">
        <v>514</v>
      </c>
      <c r="AI11767" s="3">
        <v>750</v>
      </c>
      <c r="AJ11767" s="3" t="s">
        <v>4056</v>
      </c>
      <c r="AK11767" s="3">
        <v>1</v>
      </c>
      <c r="AL11767" s="3">
        <v>0</v>
      </c>
    </row>
    <row r="11768" spans="31:38" x14ac:dyDescent="0.25">
      <c r="AE11768" s="3" t="str">
        <f t="shared" si="261"/>
        <v>RAG_516_750_1_202526</v>
      </c>
      <c r="AF11768" s="3">
        <v>202526</v>
      </c>
      <c r="AG11768" s="3" t="s">
        <v>384</v>
      </c>
      <c r="AH11768" s="3">
        <v>516</v>
      </c>
      <c r="AI11768" s="3">
        <v>750</v>
      </c>
      <c r="AJ11768" s="3" t="s">
        <v>4056</v>
      </c>
      <c r="AK11768" s="3">
        <v>1</v>
      </c>
      <c r="AL11768" s="3">
        <v>0</v>
      </c>
    </row>
    <row r="11769" spans="31:38" x14ac:dyDescent="0.25">
      <c r="AE11769" s="3" t="str">
        <f t="shared" si="261"/>
        <v>RAG_518_750_1_202526</v>
      </c>
      <c r="AF11769" s="3">
        <v>202526</v>
      </c>
      <c r="AG11769" s="3" t="s">
        <v>384</v>
      </c>
      <c r="AH11769" s="3">
        <v>518</v>
      </c>
      <c r="AI11769" s="3">
        <v>750</v>
      </c>
      <c r="AJ11769" s="3" t="s">
        <v>4056</v>
      </c>
      <c r="AK11769" s="3">
        <v>1</v>
      </c>
      <c r="AL11769" s="3">
        <v>0</v>
      </c>
    </row>
    <row r="11770" spans="31:38" x14ac:dyDescent="0.25">
      <c r="AE11770" s="3" t="str">
        <f t="shared" si="261"/>
        <v>RAG_520_750_1_202526</v>
      </c>
      <c r="AF11770" s="3">
        <v>202526</v>
      </c>
      <c r="AG11770" s="3" t="s">
        <v>384</v>
      </c>
      <c r="AH11770" s="3">
        <v>520</v>
      </c>
      <c r="AI11770" s="3">
        <v>750</v>
      </c>
      <c r="AJ11770" s="3" t="s">
        <v>4056</v>
      </c>
      <c r="AK11770" s="3">
        <v>1</v>
      </c>
      <c r="AL11770" s="3">
        <v>0</v>
      </c>
    </row>
    <row r="11771" spans="31:38" x14ac:dyDescent="0.25">
      <c r="AE11771" s="3" t="str">
        <f t="shared" si="261"/>
        <v>RAG_522_750_1_202526</v>
      </c>
      <c r="AF11771" s="3">
        <v>202526</v>
      </c>
      <c r="AG11771" s="3" t="s">
        <v>384</v>
      </c>
      <c r="AH11771" s="3">
        <v>522</v>
      </c>
      <c r="AI11771" s="3">
        <v>750</v>
      </c>
      <c r="AJ11771" s="3" t="s">
        <v>4056</v>
      </c>
      <c r="AK11771" s="3">
        <v>1</v>
      </c>
      <c r="AL11771" s="3">
        <v>0</v>
      </c>
    </row>
    <row r="11772" spans="31:38" x14ac:dyDescent="0.25">
      <c r="AE11772" s="3" t="str">
        <f t="shared" si="261"/>
        <v>RAG_538_750_1_202526</v>
      </c>
      <c r="AF11772" s="3">
        <v>202526</v>
      </c>
      <c r="AG11772" s="3" t="s">
        <v>384</v>
      </c>
      <c r="AH11772" s="3">
        <v>538</v>
      </c>
      <c r="AI11772" s="3">
        <v>750</v>
      </c>
      <c r="AJ11772" s="3" t="s">
        <v>4056</v>
      </c>
      <c r="AK11772" s="3">
        <v>1</v>
      </c>
      <c r="AL11772" s="3">
        <v>0</v>
      </c>
    </row>
    <row r="11773" spans="31:38" x14ac:dyDescent="0.25">
      <c r="AE11773" s="3" t="str">
        <f t="shared" si="261"/>
        <v>RAG_526_750_1_202526</v>
      </c>
      <c r="AF11773" s="3">
        <v>202526</v>
      </c>
      <c r="AG11773" s="3" t="s">
        <v>384</v>
      </c>
      <c r="AH11773" s="3">
        <v>526</v>
      </c>
      <c r="AI11773" s="3">
        <v>750</v>
      </c>
      <c r="AJ11773" s="3" t="s">
        <v>4056</v>
      </c>
      <c r="AK11773" s="3">
        <v>1</v>
      </c>
      <c r="AL11773" s="3">
        <v>0</v>
      </c>
    </row>
    <row r="11774" spans="31:38" x14ac:dyDescent="0.25">
      <c r="AE11774" s="3" t="str">
        <f t="shared" si="261"/>
        <v>RAG_528_750_1_202526</v>
      </c>
      <c r="AF11774" s="3">
        <v>202526</v>
      </c>
      <c r="AG11774" s="3" t="s">
        <v>384</v>
      </c>
      <c r="AH11774" s="3">
        <v>528</v>
      </c>
      <c r="AI11774" s="3">
        <v>750</v>
      </c>
      <c r="AJ11774" s="3" t="s">
        <v>4056</v>
      </c>
      <c r="AK11774" s="3">
        <v>1</v>
      </c>
      <c r="AL11774" s="3">
        <v>0</v>
      </c>
    </row>
    <row r="11775" spans="31:38" x14ac:dyDescent="0.25">
      <c r="AE11775" s="3" t="str">
        <f t="shared" si="261"/>
        <v>RAG_530_750_1_202526</v>
      </c>
      <c r="AF11775" s="3">
        <v>202526</v>
      </c>
      <c r="AG11775" s="3" t="s">
        <v>384</v>
      </c>
      <c r="AH11775" s="3">
        <v>530</v>
      </c>
      <c r="AI11775" s="3">
        <v>750</v>
      </c>
      <c r="AJ11775" s="3" t="s">
        <v>4056</v>
      </c>
      <c r="AK11775" s="3">
        <v>1</v>
      </c>
      <c r="AL11775" s="3">
        <v>0</v>
      </c>
    </row>
    <row r="11776" spans="31:38" x14ac:dyDescent="0.25">
      <c r="AE11776" s="3" t="str">
        <f t="shared" si="261"/>
        <v>RAG_532_750_1_202526</v>
      </c>
      <c r="AF11776" s="3">
        <v>202526</v>
      </c>
      <c r="AG11776" s="3" t="s">
        <v>384</v>
      </c>
      <c r="AH11776" s="3">
        <v>532</v>
      </c>
      <c r="AI11776" s="3">
        <v>750</v>
      </c>
      <c r="AJ11776" s="3" t="s">
        <v>4056</v>
      </c>
      <c r="AK11776" s="3">
        <v>1</v>
      </c>
      <c r="AL11776" s="3">
        <v>-111.361</v>
      </c>
    </row>
    <row r="11777" spans="31:38" x14ac:dyDescent="0.25">
      <c r="AE11777" s="3" t="str">
        <f t="shared" si="261"/>
        <v>RAG_534_750_1_202526</v>
      </c>
      <c r="AF11777" s="3">
        <v>202526</v>
      </c>
      <c r="AG11777" s="3" t="s">
        <v>384</v>
      </c>
      <c r="AH11777" s="3">
        <v>534</v>
      </c>
      <c r="AI11777" s="3">
        <v>750</v>
      </c>
      <c r="AJ11777" s="3" t="s">
        <v>4056</v>
      </c>
      <c r="AK11777" s="3">
        <v>1</v>
      </c>
      <c r="AL11777" s="3">
        <v>0</v>
      </c>
    </row>
    <row r="11778" spans="31:38" x14ac:dyDescent="0.25">
      <c r="AE11778" s="3" t="str">
        <f t="shared" si="261"/>
        <v>RAG_536_750_1_202526</v>
      </c>
      <c r="AF11778" s="3">
        <v>202526</v>
      </c>
      <c r="AG11778" s="3" t="s">
        <v>384</v>
      </c>
      <c r="AH11778" s="3">
        <v>536</v>
      </c>
      <c r="AI11778" s="3">
        <v>750</v>
      </c>
      <c r="AJ11778" s="3" t="s">
        <v>4056</v>
      </c>
      <c r="AK11778" s="3">
        <v>1</v>
      </c>
      <c r="AL11778" s="3">
        <v>0</v>
      </c>
    </row>
    <row r="11779" spans="31:38" x14ac:dyDescent="0.25">
      <c r="AE11779" s="3" t="str">
        <f t="shared" si="261"/>
        <v>RAG_524_750_1_202526</v>
      </c>
      <c r="AF11779" s="3">
        <v>202526</v>
      </c>
      <c r="AG11779" s="3" t="s">
        <v>384</v>
      </c>
      <c r="AH11779" s="3">
        <v>524</v>
      </c>
      <c r="AI11779" s="3">
        <v>750</v>
      </c>
      <c r="AJ11779" s="3" t="s">
        <v>4056</v>
      </c>
      <c r="AK11779" s="3">
        <v>1</v>
      </c>
      <c r="AL11779" s="3">
        <v>0</v>
      </c>
    </row>
    <row r="11780" spans="31:38" x14ac:dyDescent="0.25">
      <c r="AE11780" s="3" t="str">
        <f t="shared" ref="AE11780:AE11843" si="262">AG11780&amp;"_"&amp;AH11780&amp;"_"&amp;AI11780&amp;"_"&amp;AK11780&amp;"_"&amp;AF11780</f>
        <v>RAG_564_750_1_202425</v>
      </c>
      <c r="AF11780" s="3">
        <v>202425</v>
      </c>
      <c r="AG11780" s="3" t="s">
        <v>384</v>
      </c>
      <c r="AH11780" s="3">
        <v>564</v>
      </c>
      <c r="AI11780" s="3">
        <v>750</v>
      </c>
      <c r="AJ11780" s="3" t="s">
        <v>4056</v>
      </c>
      <c r="AK11780" s="3">
        <v>1</v>
      </c>
      <c r="AL11780" s="3">
        <v>0</v>
      </c>
    </row>
    <row r="11781" spans="31:38" x14ac:dyDescent="0.25">
      <c r="AE11781" s="3" t="str">
        <f t="shared" si="262"/>
        <v>RAG_512_750_1_202425</v>
      </c>
      <c r="AF11781" s="3">
        <v>202425</v>
      </c>
      <c r="AG11781" s="3" t="s">
        <v>384</v>
      </c>
      <c r="AH11781" s="3">
        <v>512</v>
      </c>
      <c r="AI11781" s="3">
        <v>750</v>
      </c>
      <c r="AJ11781" s="3" t="s">
        <v>4056</v>
      </c>
      <c r="AK11781" s="3">
        <v>1</v>
      </c>
      <c r="AL11781" s="3">
        <v>0</v>
      </c>
    </row>
    <row r="11782" spans="31:38" x14ac:dyDescent="0.25">
      <c r="AE11782" s="3" t="str">
        <f t="shared" si="262"/>
        <v>RAG_546_750_1_202425</v>
      </c>
      <c r="AF11782" s="3">
        <v>202425</v>
      </c>
      <c r="AG11782" s="3" t="s">
        <v>384</v>
      </c>
      <c r="AH11782" s="3">
        <v>546</v>
      </c>
      <c r="AI11782" s="3">
        <v>750</v>
      </c>
      <c r="AJ11782" s="3" t="s">
        <v>4056</v>
      </c>
      <c r="AK11782" s="3">
        <v>1</v>
      </c>
      <c r="AL11782" s="3">
        <v>0</v>
      </c>
    </row>
    <row r="11783" spans="31:38" x14ac:dyDescent="0.25">
      <c r="AE11783" s="3" t="str">
        <f t="shared" si="262"/>
        <v>RAG_548_750_1_202425</v>
      </c>
      <c r="AF11783" s="3">
        <v>202425</v>
      </c>
      <c r="AG11783" s="3" t="s">
        <v>384</v>
      </c>
      <c r="AH11783" s="3">
        <v>548</v>
      </c>
      <c r="AI11783" s="3">
        <v>750</v>
      </c>
      <c r="AJ11783" s="3" t="s">
        <v>4056</v>
      </c>
      <c r="AK11783" s="3">
        <v>1</v>
      </c>
      <c r="AL11783" s="3">
        <v>0</v>
      </c>
    </row>
    <row r="11784" spans="31:38" x14ac:dyDescent="0.25">
      <c r="AE11784" s="3" t="str">
        <f t="shared" si="262"/>
        <v>RAG_550_750_1_202425</v>
      </c>
      <c r="AF11784" s="3">
        <v>202425</v>
      </c>
      <c r="AG11784" s="3" t="s">
        <v>384</v>
      </c>
      <c r="AH11784" s="3">
        <v>550</v>
      </c>
      <c r="AI11784" s="3">
        <v>750</v>
      </c>
      <c r="AJ11784" s="3" t="s">
        <v>4056</v>
      </c>
      <c r="AK11784" s="3">
        <v>1</v>
      </c>
      <c r="AL11784" s="3">
        <v>0</v>
      </c>
    </row>
    <row r="11785" spans="31:38" x14ac:dyDescent="0.25">
      <c r="AE11785" s="3" t="str">
        <f t="shared" si="262"/>
        <v>RAG_552_750_1_202425</v>
      </c>
      <c r="AF11785" s="3">
        <v>202425</v>
      </c>
      <c r="AG11785" s="3" t="s">
        <v>384</v>
      </c>
      <c r="AH11785" s="3">
        <v>552</v>
      </c>
      <c r="AI11785" s="3">
        <v>750</v>
      </c>
      <c r="AJ11785" s="3" t="s">
        <v>4056</v>
      </c>
      <c r="AK11785" s="3">
        <v>1</v>
      </c>
      <c r="AL11785" s="3">
        <v>0</v>
      </c>
    </row>
    <row r="11786" spans="31:38" x14ac:dyDescent="0.25">
      <c r="AE11786" s="3" t="str">
        <f t="shared" si="262"/>
        <v>RAG_562_750_1_202425</v>
      </c>
      <c r="AF11786" s="3">
        <v>202425</v>
      </c>
      <c r="AG11786" s="3" t="s">
        <v>384</v>
      </c>
      <c r="AH11786" s="3">
        <v>562</v>
      </c>
      <c r="AI11786" s="3">
        <v>750</v>
      </c>
      <c r="AJ11786" s="3" t="s">
        <v>4056</v>
      </c>
      <c r="AK11786" s="3">
        <v>1</v>
      </c>
      <c r="AL11786" s="3">
        <v>0</v>
      </c>
    </row>
    <row r="11787" spans="31:38" x14ac:dyDescent="0.25">
      <c r="AE11787" s="3" t="str">
        <f t="shared" si="262"/>
        <v>RAG_566_750_1_202425</v>
      </c>
      <c r="AF11787" s="3">
        <v>202425</v>
      </c>
      <c r="AG11787" s="3" t="s">
        <v>384</v>
      </c>
      <c r="AH11787" s="3">
        <v>566</v>
      </c>
      <c r="AI11787" s="3">
        <v>750</v>
      </c>
      <c r="AJ11787" s="3" t="s">
        <v>4056</v>
      </c>
      <c r="AK11787" s="3">
        <v>1</v>
      </c>
      <c r="AL11787" s="3">
        <v>0</v>
      </c>
    </row>
    <row r="11788" spans="31:38" x14ac:dyDescent="0.25">
      <c r="AE11788" s="3" t="str">
        <f t="shared" si="262"/>
        <v>RAG_568_750_1_202425</v>
      </c>
      <c r="AF11788" s="3">
        <v>202425</v>
      </c>
      <c r="AG11788" s="3" t="s">
        <v>384</v>
      </c>
      <c r="AH11788" s="3">
        <v>568</v>
      </c>
      <c r="AI11788" s="3">
        <v>750</v>
      </c>
      <c r="AJ11788" s="3" t="s">
        <v>4056</v>
      </c>
      <c r="AK11788" s="3">
        <v>1</v>
      </c>
      <c r="AL11788" s="3">
        <v>0</v>
      </c>
    </row>
    <row r="11789" spans="31:38" x14ac:dyDescent="0.25">
      <c r="AE11789" s="3" t="str">
        <f t="shared" si="262"/>
        <v>RAG_572_750_1_202425</v>
      </c>
      <c r="AF11789" s="3">
        <v>202425</v>
      </c>
      <c r="AG11789" s="3" t="s">
        <v>384</v>
      </c>
      <c r="AH11789" s="3">
        <v>572</v>
      </c>
      <c r="AI11789" s="3">
        <v>750</v>
      </c>
      <c r="AJ11789" s="3" t="s">
        <v>4056</v>
      </c>
      <c r="AK11789" s="3">
        <v>1</v>
      </c>
      <c r="AL11789" s="3">
        <v>0</v>
      </c>
    </row>
    <row r="11790" spans="31:38" x14ac:dyDescent="0.25">
      <c r="AE11790" s="3" t="str">
        <f t="shared" si="262"/>
        <v>RAG_574_750_1_202425</v>
      </c>
      <c r="AF11790" s="3">
        <v>202425</v>
      </c>
      <c r="AG11790" s="3" t="s">
        <v>384</v>
      </c>
      <c r="AH11790" s="3">
        <v>574</v>
      </c>
      <c r="AI11790" s="3">
        <v>750</v>
      </c>
      <c r="AJ11790" s="3" t="s">
        <v>4056</v>
      </c>
      <c r="AK11790" s="3">
        <v>1</v>
      </c>
      <c r="AL11790" s="3">
        <v>0</v>
      </c>
    </row>
    <row r="11791" spans="31:38" x14ac:dyDescent="0.25">
      <c r="AE11791" s="3" t="str">
        <f t="shared" si="262"/>
        <v>RAG_576_750_1_202425</v>
      </c>
      <c r="AF11791" s="3">
        <v>202425</v>
      </c>
      <c r="AG11791" s="3" t="s">
        <v>384</v>
      </c>
      <c r="AH11791" s="3">
        <v>576</v>
      </c>
      <c r="AI11791" s="3">
        <v>750</v>
      </c>
      <c r="AJ11791" s="3" t="s">
        <v>4056</v>
      </c>
      <c r="AK11791" s="3">
        <v>1</v>
      </c>
      <c r="AL11791" s="3">
        <v>0</v>
      </c>
    </row>
    <row r="11792" spans="31:38" x14ac:dyDescent="0.25">
      <c r="AE11792" s="3" t="str">
        <f t="shared" si="262"/>
        <v>RAG_582_750_1_202425</v>
      </c>
      <c r="AF11792" s="3">
        <v>202425</v>
      </c>
      <c r="AG11792" s="3" t="s">
        <v>384</v>
      </c>
      <c r="AH11792" s="3">
        <v>582</v>
      </c>
      <c r="AI11792" s="3">
        <v>750</v>
      </c>
      <c r="AJ11792" s="3" t="s">
        <v>4056</v>
      </c>
      <c r="AK11792" s="3">
        <v>1</v>
      </c>
      <c r="AL11792" s="3">
        <v>0</v>
      </c>
    </row>
    <row r="11793" spans="31:38" x14ac:dyDescent="0.25">
      <c r="AE11793" s="3" t="str">
        <f t="shared" si="262"/>
        <v>RAG_586_750_1_202425</v>
      </c>
      <c r="AF11793" s="3">
        <v>202425</v>
      </c>
      <c r="AG11793" s="3" t="s">
        <v>384</v>
      </c>
      <c r="AH11793" s="3">
        <v>586</v>
      </c>
      <c r="AI11793" s="3">
        <v>750</v>
      </c>
      <c r="AJ11793" s="3" t="s">
        <v>4056</v>
      </c>
      <c r="AK11793" s="3">
        <v>1</v>
      </c>
      <c r="AL11793" s="3">
        <v>0</v>
      </c>
    </row>
    <row r="11794" spans="31:38" x14ac:dyDescent="0.25">
      <c r="AE11794" s="3" t="str">
        <f t="shared" si="262"/>
        <v>RAG_542_750_1_202425</v>
      </c>
      <c r="AF11794" s="3">
        <v>202425</v>
      </c>
      <c r="AG11794" s="3" t="s">
        <v>384</v>
      </c>
      <c r="AH11794" s="3">
        <v>542</v>
      </c>
      <c r="AI11794" s="3">
        <v>750</v>
      </c>
      <c r="AJ11794" s="3" t="s">
        <v>4056</v>
      </c>
      <c r="AK11794" s="3">
        <v>1</v>
      </c>
      <c r="AL11794" s="3">
        <v>0</v>
      </c>
    </row>
    <row r="11795" spans="31:38" x14ac:dyDescent="0.25">
      <c r="AE11795" s="3" t="str">
        <f t="shared" si="262"/>
        <v>RAG_584_750_1_202425</v>
      </c>
      <c r="AF11795" s="3">
        <v>202425</v>
      </c>
      <c r="AG11795" s="3" t="s">
        <v>384</v>
      </c>
      <c r="AH11795" s="3">
        <v>584</v>
      </c>
      <c r="AI11795" s="3">
        <v>750</v>
      </c>
      <c r="AJ11795" s="3" t="s">
        <v>4056</v>
      </c>
      <c r="AK11795" s="3">
        <v>1</v>
      </c>
      <c r="AL11795" s="3">
        <v>0</v>
      </c>
    </row>
    <row r="11796" spans="31:38" x14ac:dyDescent="0.25">
      <c r="AE11796" s="3" t="str">
        <f t="shared" si="262"/>
        <v>RAG_520_750_1_202425</v>
      </c>
      <c r="AF11796" s="3">
        <v>202425</v>
      </c>
      <c r="AG11796" s="3" t="s">
        <v>384</v>
      </c>
      <c r="AH11796" s="3">
        <v>520</v>
      </c>
      <c r="AI11796" s="3">
        <v>750</v>
      </c>
      <c r="AJ11796" s="3" t="s">
        <v>4056</v>
      </c>
      <c r="AK11796" s="3">
        <v>1</v>
      </c>
      <c r="AL11796" s="3">
        <v>0</v>
      </c>
    </row>
    <row r="11797" spans="31:38" x14ac:dyDescent="0.25">
      <c r="AE11797" s="3" t="str">
        <f t="shared" si="262"/>
        <v>RAG_545_750_1_202425</v>
      </c>
      <c r="AF11797" s="3">
        <v>202425</v>
      </c>
      <c r="AG11797" s="3" t="s">
        <v>384</v>
      </c>
      <c r="AH11797" s="3">
        <v>545</v>
      </c>
      <c r="AI11797" s="3">
        <v>750</v>
      </c>
      <c r="AJ11797" s="3" t="s">
        <v>4056</v>
      </c>
      <c r="AK11797" s="3">
        <v>1</v>
      </c>
      <c r="AL11797" s="3">
        <v>0</v>
      </c>
    </row>
    <row r="11798" spans="31:38" x14ac:dyDescent="0.25">
      <c r="AE11798" s="3" t="str">
        <f t="shared" si="262"/>
        <v>RAG_544_750_1_202425</v>
      </c>
      <c r="AF11798" s="3">
        <v>202425</v>
      </c>
      <c r="AG11798" s="3" t="s">
        <v>384</v>
      </c>
      <c r="AH11798" s="3">
        <v>544</v>
      </c>
      <c r="AI11798" s="3">
        <v>750</v>
      </c>
      <c r="AJ11798" s="3" t="s">
        <v>4056</v>
      </c>
      <c r="AK11798" s="3">
        <v>1</v>
      </c>
      <c r="AL11798" s="3">
        <v>0</v>
      </c>
    </row>
    <row r="11799" spans="31:38" x14ac:dyDescent="0.25">
      <c r="AE11799" s="3" t="str">
        <f t="shared" si="262"/>
        <v>RAG_514_750_1_202425</v>
      </c>
      <c r="AF11799" s="3">
        <v>202425</v>
      </c>
      <c r="AG11799" s="3" t="s">
        <v>384</v>
      </c>
      <c r="AH11799" s="3">
        <v>514</v>
      </c>
      <c r="AI11799" s="3">
        <v>750</v>
      </c>
      <c r="AJ11799" s="3" t="s">
        <v>4056</v>
      </c>
      <c r="AK11799" s="3">
        <v>1</v>
      </c>
      <c r="AL11799" s="3">
        <v>0</v>
      </c>
    </row>
    <row r="11800" spans="31:38" x14ac:dyDescent="0.25">
      <c r="AE11800" s="3" t="str">
        <f t="shared" si="262"/>
        <v>RAG_518_750_1_202425</v>
      </c>
      <c r="AF11800" s="3">
        <v>202425</v>
      </c>
      <c r="AG11800" s="3" t="s">
        <v>384</v>
      </c>
      <c r="AH11800" s="3">
        <v>518</v>
      </c>
      <c r="AI11800" s="3">
        <v>750</v>
      </c>
      <c r="AJ11800" s="3" t="s">
        <v>4056</v>
      </c>
      <c r="AK11800" s="3">
        <v>1</v>
      </c>
      <c r="AL11800" s="3">
        <v>0</v>
      </c>
    </row>
    <row r="11801" spans="31:38" x14ac:dyDescent="0.25">
      <c r="AE11801" s="3" t="str">
        <f t="shared" si="262"/>
        <v>RAG_522_750_1_202425</v>
      </c>
      <c r="AF11801" s="3">
        <v>202425</v>
      </c>
      <c r="AG11801" s="3" t="s">
        <v>384</v>
      </c>
      <c r="AH11801" s="3">
        <v>522</v>
      </c>
      <c r="AI11801" s="3">
        <v>750</v>
      </c>
      <c r="AJ11801" s="3" t="s">
        <v>4056</v>
      </c>
      <c r="AK11801" s="3">
        <v>1</v>
      </c>
      <c r="AL11801" s="3">
        <v>0</v>
      </c>
    </row>
    <row r="11802" spans="31:38" x14ac:dyDescent="0.25">
      <c r="AE11802" s="3" t="str">
        <f t="shared" si="262"/>
        <v>RAG_524_750_1_202425</v>
      </c>
      <c r="AF11802" s="3">
        <v>202425</v>
      </c>
      <c r="AG11802" s="3" t="s">
        <v>384</v>
      </c>
      <c r="AH11802" s="3">
        <v>524</v>
      </c>
      <c r="AI11802" s="3">
        <v>750</v>
      </c>
      <c r="AJ11802" s="3" t="s">
        <v>4056</v>
      </c>
      <c r="AK11802" s="3">
        <v>1</v>
      </c>
      <c r="AL11802" s="3">
        <v>0</v>
      </c>
    </row>
    <row r="11803" spans="31:38" x14ac:dyDescent="0.25">
      <c r="AE11803" s="3" t="str">
        <f t="shared" si="262"/>
        <v>RAG_526_750_1_202425</v>
      </c>
      <c r="AF11803" s="3">
        <v>202425</v>
      </c>
      <c r="AG11803" s="3" t="s">
        <v>384</v>
      </c>
      <c r="AH11803" s="3">
        <v>526</v>
      </c>
      <c r="AI11803" s="3">
        <v>750</v>
      </c>
      <c r="AJ11803" s="3" t="s">
        <v>4056</v>
      </c>
      <c r="AK11803" s="3">
        <v>1</v>
      </c>
      <c r="AL11803" s="3">
        <v>0</v>
      </c>
    </row>
    <row r="11804" spans="31:38" x14ac:dyDescent="0.25">
      <c r="AE11804" s="3" t="str">
        <f t="shared" si="262"/>
        <v>RAG_538_750_1_202425</v>
      </c>
      <c r="AF11804" s="3">
        <v>202425</v>
      </c>
      <c r="AG11804" s="3" t="s">
        <v>384</v>
      </c>
      <c r="AH11804" s="3">
        <v>538</v>
      </c>
      <c r="AI11804" s="3">
        <v>750</v>
      </c>
      <c r="AJ11804" s="3" t="s">
        <v>4056</v>
      </c>
      <c r="AK11804" s="3">
        <v>1</v>
      </c>
      <c r="AL11804" s="3">
        <v>-300</v>
      </c>
    </row>
    <row r="11805" spans="31:38" x14ac:dyDescent="0.25">
      <c r="AE11805" s="3" t="str">
        <f t="shared" si="262"/>
        <v>RAG_516_750_1_202425</v>
      </c>
      <c r="AF11805" s="3">
        <v>202425</v>
      </c>
      <c r="AG11805" s="3" t="s">
        <v>384</v>
      </c>
      <c r="AH11805" s="3">
        <v>516</v>
      </c>
      <c r="AI11805" s="3">
        <v>750</v>
      </c>
      <c r="AJ11805" s="3" t="s">
        <v>4056</v>
      </c>
      <c r="AK11805" s="3">
        <v>1</v>
      </c>
      <c r="AL11805" s="3">
        <v>0</v>
      </c>
    </row>
    <row r="11806" spans="31:38" x14ac:dyDescent="0.25">
      <c r="AE11806" s="3" t="str">
        <f t="shared" si="262"/>
        <v>RAG_540_750_1_202425</v>
      </c>
      <c r="AF11806" s="3">
        <v>202425</v>
      </c>
      <c r="AG11806" s="3" t="s">
        <v>384</v>
      </c>
      <c r="AH11806" s="3">
        <v>540</v>
      </c>
      <c r="AI11806" s="3">
        <v>750</v>
      </c>
      <c r="AJ11806" s="3" t="s">
        <v>4056</v>
      </c>
      <c r="AK11806" s="3">
        <v>1</v>
      </c>
      <c r="AL11806" s="3">
        <v>0</v>
      </c>
    </row>
    <row r="11807" spans="31:38" x14ac:dyDescent="0.25">
      <c r="AE11807" s="3" t="str">
        <f t="shared" si="262"/>
        <v>RAG_528_750_1_202425</v>
      </c>
      <c r="AF11807" s="3">
        <v>202425</v>
      </c>
      <c r="AG11807" s="3" t="s">
        <v>384</v>
      </c>
      <c r="AH11807" s="3">
        <v>528</v>
      </c>
      <c r="AI11807" s="3">
        <v>750</v>
      </c>
      <c r="AJ11807" s="3" t="s">
        <v>4056</v>
      </c>
      <c r="AK11807" s="3">
        <v>1</v>
      </c>
      <c r="AL11807" s="3">
        <v>0</v>
      </c>
    </row>
    <row r="11808" spans="31:38" x14ac:dyDescent="0.25">
      <c r="AE11808" s="3" t="str">
        <f t="shared" si="262"/>
        <v>RAG_536_750_1_202425</v>
      </c>
      <c r="AF11808" s="3">
        <v>202425</v>
      </c>
      <c r="AG11808" s="3" t="s">
        <v>384</v>
      </c>
      <c r="AH11808" s="3">
        <v>536</v>
      </c>
      <c r="AI11808" s="3">
        <v>750</v>
      </c>
      <c r="AJ11808" s="3" t="s">
        <v>4056</v>
      </c>
      <c r="AK11808" s="3">
        <v>1</v>
      </c>
      <c r="AL11808" s="3">
        <v>0</v>
      </c>
    </row>
    <row r="11809" spans="31:38" x14ac:dyDescent="0.25">
      <c r="AE11809" s="3" t="str">
        <f t="shared" si="262"/>
        <v>RAG_534_750_1_202425</v>
      </c>
      <c r="AF11809" s="3">
        <v>202425</v>
      </c>
      <c r="AG11809" s="3" t="s">
        <v>384</v>
      </c>
      <c r="AH11809" s="3">
        <v>534</v>
      </c>
      <c r="AI11809" s="3">
        <v>750</v>
      </c>
      <c r="AJ11809" s="3" t="s">
        <v>4056</v>
      </c>
      <c r="AK11809" s="3">
        <v>1</v>
      </c>
      <c r="AL11809" s="3">
        <v>0</v>
      </c>
    </row>
    <row r="11810" spans="31:38" x14ac:dyDescent="0.25">
      <c r="AE11810" s="3" t="str">
        <f t="shared" si="262"/>
        <v>RAG_532_750_1_202425</v>
      </c>
      <c r="AF11810" s="3">
        <v>202425</v>
      </c>
      <c r="AG11810" s="3" t="s">
        <v>384</v>
      </c>
      <c r="AH11810" s="3">
        <v>532</v>
      </c>
      <c r="AI11810" s="3">
        <v>750</v>
      </c>
      <c r="AJ11810" s="3" t="s">
        <v>4056</v>
      </c>
      <c r="AK11810" s="3">
        <v>1</v>
      </c>
      <c r="AL11810" s="3">
        <v>0</v>
      </c>
    </row>
    <row r="11811" spans="31:38" x14ac:dyDescent="0.25">
      <c r="AE11811" s="3" t="str">
        <f t="shared" si="262"/>
        <v>RAG_530_750_1_202425</v>
      </c>
      <c r="AF11811" s="3">
        <v>202425</v>
      </c>
      <c r="AG11811" s="3" t="s">
        <v>384</v>
      </c>
      <c r="AH11811" s="3">
        <v>530</v>
      </c>
      <c r="AI11811" s="3">
        <v>750</v>
      </c>
      <c r="AJ11811" s="3" t="s">
        <v>4056</v>
      </c>
      <c r="AK11811" s="3">
        <v>1</v>
      </c>
      <c r="AL11811" s="3">
        <v>0</v>
      </c>
    </row>
    <row r="11812" spans="31:38" x14ac:dyDescent="0.25">
      <c r="AE11812" s="3" t="str">
        <f t="shared" si="262"/>
        <v>RAG_562_752_1_202526</v>
      </c>
      <c r="AF11812" s="3">
        <v>202526</v>
      </c>
      <c r="AG11812" s="3" t="s">
        <v>384</v>
      </c>
      <c r="AH11812" s="3">
        <v>562</v>
      </c>
      <c r="AI11812" s="3">
        <v>752</v>
      </c>
      <c r="AJ11812" s="3" t="s">
        <v>4084</v>
      </c>
      <c r="AK11812" s="3">
        <v>1</v>
      </c>
      <c r="AL11812" s="3">
        <v>0</v>
      </c>
    </row>
    <row r="11813" spans="31:38" x14ac:dyDescent="0.25">
      <c r="AE11813" s="3" t="str">
        <f t="shared" si="262"/>
        <v>RAG_552_752_1_202526</v>
      </c>
      <c r="AF11813" s="3">
        <v>202526</v>
      </c>
      <c r="AG11813" s="3" t="s">
        <v>384</v>
      </c>
      <c r="AH11813" s="3">
        <v>552</v>
      </c>
      <c r="AI11813" s="3">
        <v>752</v>
      </c>
      <c r="AJ11813" s="3" t="s">
        <v>4084</v>
      </c>
      <c r="AK11813" s="3">
        <v>1</v>
      </c>
      <c r="AL11813" s="3">
        <v>0</v>
      </c>
    </row>
    <row r="11814" spans="31:38" x14ac:dyDescent="0.25">
      <c r="AE11814" s="3" t="str">
        <f t="shared" si="262"/>
        <v>RAG_550_752_1_202526</v>
      </c>
      <c r="AF11814" s="3">
        <v>202526</v>
      </c>
      <c r="AG11814" s="3" t="s">
        <v>384</v>
      </c>
      <c r="AH11814" s="3">
        <v>550</v>
      </c>
      <c r="AI11814" s="3">
        <v>752</v>
      </c>
      <c r="AJ11814" s="3" t="s">
        <v>4084</v>
      </c>
      <c r="AK11814" s="3">
        <v>1</v>
      </c>
      <c r="AL11814" s="3">
        <v>-244.82400000000001</v>
      </c>
    </row>
    <row r="11815" spans="31:38" x14ac:dyDescent="0.25">
      <c r="AE11815" s="3" t="str">
        <f t="shared" si="262"/>
        <v>RAG_548_752_1_202526</v>
      </c>
      <c r="AF11815" s="3">
        <v>202526</v>
      </c>
      <c r="AG11815" s="3" t="s">
        <v>384</v>
      </c>
      <c r="AH11815" s="3">
        <v>548</v>
      </c>
      <c r="AI11815" s="3">
        <v>752</v>
      </c>
      <c r="AJ11815" s="3" t="s">
        <v>4084</v>
      </c>
      <c r="AK11815" s="3">
        <v>1</v>
      </c>
      <c r="AL11815" s="3">
        <v>-296.95699999999999</v>
      </c>
    </row>
    <row r="11816" spans="31:38" x14ac:dyDescent="0.25">
      <c r="AE11816" s="3" t="str">
        <f t="shared" si="262"/>
        <v>RAG_564_752_1_202526</v>
      </c>
      <c r="AF11816" s="3">
        <v>202526</v>
      </c>
      <c r="AG11816" s="3" t="s">
        <v>384</v>
      </c>
      <c r="AH11816" s="3">
        <v>564</v>
      </c>
      <c r="AI11816" s="3">
        <v>752</v>
      </c>
      <c r="AJ11816" s="3" t="s">
        <v>4084</v>
      </c>
      <c r="AK11816" s="3">
        <v>1</v>
      </c>
      <c r="AL11816" s="3">
        <v>0</v>
      </c>
    </row>
    <row r="11817" spans="31:38" x14ac:dyDescent="0.25">
      <c r="AE11817" s="3" t="str">
        <f t="shared" si="262"/>
        <v>RAG_545_752_1_202526</v>
      </c>
      <c r="AF11817" s="3">
        <v>202526</v>
      </c>
      <c r="AG11817" s="3" t="s">
        <v>384</v>
      </c>
      <c r="AH11817" s="3">
        <v>545</v>
      </c>
      <c r="AI11817" s="3">
        <v>752</v>
      </c>
      <c r="AJ11817" s="3" t="s">
        <v>4084</v>
      </c>
      <c r="AK11817" s="3">
        <v>1</v>
      </c>
      <c r="AL11817" s="3">
        <v>-705.08</v>
      </c>
    </row>
    <row r="11818" spans="31:38" x14ac:dyDescent="0.25">
      <c r="AE11818" s="3" t="str">
        <f t="shared" si="262"/>
        <v>RAG_576_752_1_202526</v>
      </c>
      <c r="AF11818" s="3">
        <v>202526</v>
      </c>
      <c r="AG11818" s="3" t="s">
        <v>384</v>
      </c>
      <c r="AH11818" s="3">
        <v>576</v>
      </c>
      <c r="AI11818" s="3">
        <v>752</v>
      </c>
      <c r="AJ11818" s="3" t="s">
        <v>4084</v>
      </c>
      <c r="AK11818" s="3">
        <v>1</v>
      </c>
      <c r="AL11818" s="3">
        <v>0</v>
      </c>
    </row>
    <row r="11819" spans="31:38" x14ac:dyDescent="0.25">
      <c r="AE11819" s="3" t="str">
        <f t="shared" si="262"/>
        <v>RAG_546_752_1_202526</v>
      </c>
      <c r="AF11819" s="3">
        <v>202526</v>
      </c>
      <c r="AG11819" s="3" t="s">
        <v>384</v>
      </c>
      <c r="AH11819" s="3">
        <v>546</v>
      </c>
      <c r="AI11819" s="3">
        <v>752</v>
      </c>
      <c r="AJ11819" s="3" t="s">
        <v>4084</v>
      </c>
      <c r="AK11819" s="3">
        <v>1</v>
      </c>
      <c r="AL11819" s="3">
        <v>-800</v>
      </c>
    </row>
    <row r="11820" spans="31:38" x14ac:dyDescent="0.25">
      <c r="AE11820" s="3" t="str">
        <f t="shared" si="262"/>
        <v>RAG_566_752_1_202526</v>
      </c>
      <c r="AF11820" s="3">
        <v>202526</v>
      </c>
      <c r="AG11820" s="3" t="s">
        <v>384</v>
      </c>
      <c r="AH11820" s="3">
        <v>566</v>
      </c>
      <c r="AI11820" s="3">
        <v>752</v>
      </c>
      <c r="AJ11820" s="3" t="s">
        <v>4084</v>
      </c>
      <c r="AK11820" s="3">
        <v>1</v>
      </c>
      <c r="AL11820" s="3">
        <v>0</v>
      </c>
    </row>
    <row r="11821" spans="31:38" x14ac:dyDescent="0.25">
      <c r="AE11821" s="3" t="str">
        <f t="shared" si="262"/>
        <v>RAG_568_752_1_202526</v>
      </c>
      <c r="AF11821" s="3">
        <v>202526</v>
      </c>
      <c r="AG11821" s="3" t="s">
        <v>384</v>
      </c>
      <c r="AH11821" s="3">
        <v>568</v>
      </c>
      <c r="AI11821" s="3">
        <v>752</v>
      </c>
      <c r="AJ11821" s="3" t="s">
        <v>4084</v>
      </c>
      <c r="AK11821" s="3">
        <v>1</v>
      </c>
      <c r="AL11821" s="3">
        <v>0</v>
      </c>
    </row>
    <row r="11822" spans="31:38" x14ac:dyDescent="0.25">
      <c r="AE11822" s="3" t="str">
        <f t="shared" si="262"/>
        <v>RAG_586_752_1_202526</v>
      </c>
      <c r="AF11822" s="3">
        <v>202526</v>
      </c>
      <c r="AG11822" s="3" t="s">
        <v>384</v>
      </c>
      <c r="AH11822" s="3">
        <v>586</v>
      </c>
      <c r="AI11822" s="3">
        <v>752</v>
      </c>
      <c r="AJ11822" s="3" t="s">
        <v>4084</v>
      </c>
      <c r="AK11822" s="3">
        <v>1</v>
      </c>
      <c r="AL11822" s="3">
        <v>0</v>
      </c>
    </row>
    <row r="11823" spans="31:38" x14ac:dyDescent="0.25">
      <c r="AE11823" s="3" t="str">
        <f t="shared" si="262"/>
        <v>RAG_574_752_1_202526</v>
      </c>
      <c r="AF11823" s="3">
        <v>202526</v>
      </c>
      <c r="AG11823" s="3" t="s">
        <v>384</v>
      </c>
      <c r="AH11823" s="3">
        <v>574</v>
      </c>
      <c r="AI11823" s="3">
        <v>752</v>
      </c>
      <c r="AJ11823" s="3" t="s">
        <v>4084</v>
      </c>
      <c r="AK11823" s="3">
        <v>1</v>
      </c>
      <c r="AL11823" s="3">
        <v>0</v>
      </c>
    </row>
    <row r="11824" spans="31:38" x14ac:dyDescent="0.25">
      <c r="AE11824" s="3" t="str">
        <f t="shared" si="262"/>
        <v>RAG_582_752_1_202526</v>
      </c>
      <c r="AF11824" s="3">
        <v>202526</v>
      </c>
      <c r="AG11824" s="3" t="s">
        <v>384</v>
      </c>
      <c r="AH11824" s="3">
        <v>582</v>
      </c>
      <c r="AI11824" s="3">
        <v>752</v>
      </c>
      <c r="AJ11824" s="3" t="s">
        <v>4084</v>
      </c>
      <c r="AK11824" s="3">
        <v>1</v>
      </c>
      <c r="AL11824" s="3">
        <v>0</v>
      </c>
    </row>
    <row r="11825" spans="31:38" x14ac:dyDescent="0.25">
      <c r="AE11825" s="3" t="str">
        <f t="shared" si="262"/>
        <v>RAG_544_752_1_202526</v>
      </c>
      <c r="AF11825" s="3">
        <v>202526</v>
      </c>
      <c r="AG11825" s="3" t="s">
        <v>384</v>
      </c>
      <c r="AH11825" s="3">
        <v>544</v>
      </c>
      <c r="AI11825" s="3">
        <v>752</v>
      </c>
      <c r="AJ11825" s="3" t="s">
        <v>4084</v>
      </c>
      <c r="AK11825" s="3">
        <v>1</v>
      </c>
      <c r="AL11825" s="3">
        <v>0</v>
      </c>
    </row>
    <row r="11826" spans="31:38" x14ac:dyDescent="0.25">
      <c r="AE11826" s="3" t="str">
        <f t="shared" si="262"/>
        <v>RAG_584_752_1_202526</v>
      </c>
      <c r="AF11826" s="3">
        <v>202526</v>
      </c>
      <c r="AG11826" s="3" t="s">
        <v>384</v>
      </c>
      <c r="AH11826" s="3">
        <v>584</v>
      </c>
      <c r="AI11826" s="3">
        <v>752</v>
      </c>
      <c r="AJ11826" s="3" t="s">
        <v>4084</v>
      </c>
      <c r="AK11826" s="3">
        <v>1</v>
      </c>
      <c r="AL11826" s="3">
        <v>0</v>
      </c>
    </row>
    <row r="11827" spans="31:38" x14ac:dyDescent="0.25">
      <c r="AE11827" s="3" t="str">
        <f t="shared" si="262"/>
        <v>RAG_572_752_1_202526</v>
      </c>
      <c r="AF11827" s="3">
        <v>202526</v>
      </c>
      <c r="AG11827" s="3" t="s">
        <v>384</v>
      </c>
      <c r="AH11827" s="3">
        <v>572</v>
      </c>
      <c r="AI11827" s="3">
        <v>752</v>
      </c>
      <c r="AJ11827" s="3" t="s">
        <v>4084</v>
      </c>
      <c r="AK11827" s="3">
        <v>1</v>
      </c>
      <c r="AL11827" s="3">
        <v>0</v>
      </c>
    </row>
    <row r="11828" spans="31:38" x14ac:dyDescent="0.25">
      <c r="AE11828" s="3" t="str">
        <f t="shared" si="262"/>
        <v>RAG_522_752_1_202526</v>
      </c>
      <c r="AF11828" s="3">
        <v>202526</v>
      </c>
      <c r="AG11828" s="3" t="s">
        <v>384</v>
      </c>
      <c r="AH11828" s="3">
        <v>522</v>
      </c>
      <c r="AI11828" s="3">
        <v>752</v>
      </c>
      <c r="AJ11828" s="3" t="s">
        <v>4084</v>
      </c>
      <c r="AK11828" s="3">
        <v>1</v>
      </c>
      <c r="AL11828" s="3">
        <v>0</v>
      </c>
    </row>
    <row r="11829" spans="31:38" x14ac:dyDescent="0.25">
      <c r="AE11829" s="3" t="str">
        <f t="shared" si="262"/>
        <v>RAG_542_752_1_202526</v>
      </c>
      <c r="AF11829" s="3">
        <v>202526</v>
      </c>
      <c r="AG11829" s="3" t="s">
        <v>384</v>
      </c>
      <c r="AH11829" s="3">
        <v>542</v>
      </c>
      <c r="AI11829" s="3">
        <v>752</v>
      </c>
      <c r="AJ11829" s="3" t="s">
        <v>4084</v>
      </c>
      <c r="AK11829" s="3">
        <v>1</v>
      </c>
      <c r="AL11829" s="3">
        <v>0</v>
      </c>
    </row>
    <row r="11830" spans="31:38" x14ac:dyDescent="0.25">
      <c r="AE11830" s="3" t="str">
        <f t="shared" si="262"/>
        <v>RAG_514_752_1_202526</v>
      </c>
      <c r="AF11830" s="3">
        <v>202526</v>
      </c>
      <c r="AG11830" s="3" t="s">
        <v>384</v>
      </c>
      <c r="AH11830" s="3">
        <v>514</v>
      </c>
      <c r="AI11830" s="3">
        <v>752</v>
      </c>
      <c r="AJ11830" s="3" t="s">
        <v>4084</v>
      </c>
      <c r="AK11830" s="3">
        <v>1</v>
      </c>
      <c r="AL11830" s="3">
        <v>-397.7</v>
      </c>
    </row>
    <row r="11831" spans="31:38" x14ac:dyDescent="0.25">
      <c r="AE11831" s="3" t="str">
        <f t="shared" si="262"/>
        <v>RAG_516_752_1_202526</v>
      </c>
      <c r="AF11831" s="3">
        <v>202526</v>
      </c>
      <c r="AG11831" s="3" t="s">
        <v>384</v>
      </c>
      <c r="AH11831" s="3">
        <v>516</v>
      </c>
      <c r="AI11831" s="3">
        <v>752</v>
      </c>
      <c r="AJ11831" s="3" t="s">
        <v>4084</v>
      </c>
      <c r="AK11831" s="3">
        <v>1</v>
      </c>
      <c r="AL11831" s="3">
        <v>0</v>
      </c>
    </row>
    <row r="11832" spans="31:38" x14ac:dyDescent="0.25">
      <c r="AE11832" s="3" t="str">
        <f t="shared" si="262"/>
        <v>RAG_520_752_1_202526</v>
      </c>
      <c r="AF11832" s="3">
        <v>202526</v>
      </c>
      <c r="AG11832" s="3" t="s">
        <v>384</v>
      </c>
      <c r="AH11832" s="3">
        <v>520</v>
      </c>
      <c r="AI11832" s="3">
        <v>752</v>
      </c>
      <c r="AJ11832" s="3" t="s">
        <v>4084</v>
      </c>
      <c r="AK11832" s="3">
        <v>1</v>
      </c>
      <c r="AL11832" s="3">
        <v>-671.41</v>
      </c>
    </row>
    <row r="11833" spans="31:38" x14ac:dyDescent="0.25">
      <c r="AE11833" s="3" t="str">
        <f t="shared" si="262"/>
        <v>RAG_512_752_1_202526</v>
      </c>
      <c r="AF11833" s="3">
        <v>202526</v>
      </c>
      <c r="AG11833" s="3" t="s">
        <v>384</v>
      </c>
      <c r="AH11833" s="3">
        <v>512</v>
      </c>
      <c r="AI11833" s="3">
        <v>752</v>
      </c>
      <c r="AJ11833" s="3" t="s">
        <v>4084</v>
      </c>
      <c r="AK11833" s="3">
        <v>1</v>
      </c>
      <c r="AL11833" s="3">
        <v>0</v>
      </c>
    </row>
    <row r="11834" spans="31:38" x14ac:dyDescent="0.25">
      <c r="AE11834" s="3" t="str">
        <f t="shared" si="262"/>
        <v>RAG_524_752_1_202526</v>
      </c>
      <c r="AF11834" s="3">
        <v>202526</v>
      </c>
      <c r="AG11834" s="3" t="s">
        <v>384</v>
      </c>
      <c r="AH11834" s="3">
        <v>524</v>
      </c>
      <c r="AI11834" s="3">
        <v>752</v>
      </c>
      <c r="AJ11834" s="3" t="s">
        <v>4084</v>
      </c>
      <c r="AK11834" s="3">
        <v>1</v>
      </c>
      <c r="AL11834" s="3">
        <v>0</v>
      </c>
    </row>
    <row r="11835" spans="31:38" x14ac:dyDescent="0.25">
      <c r="AE11835" s="3" t="str">
        <f t="shared" si="262"/>
        <v>RAG_526_752_1_202526</v>
      </c>
      <c r="AF11835" s="3">
        <v>202526</v>
      </c>
      <c r="AG11835" s="3" t="s">
        <v>384</v>
      </c>
      <c r="AH11835" s="3">
        <v>526</v>
      </c>
      <c r="AI11835" s="3">
        <v>752</v>
      </c>
      <c r="AJ11835" s="3" t="s">
        <v>4084</v>
      </c>
      <c r="AK11835" s="3">
        <v>1</v>
      </c>
      <c r="AL11835" s="3">
        <v>0</v>
      </c>
    </row>
    <row r="11836" spans="31:38" x14ac:dyDescent="0.25">
      <c r="AE11836" s="3" t="str">
        <f t="shared" si="262"/>
        <v>RAG_528_752_1_202526</v>
      </c>
      <c r="AF11836" s="3">
        <v>202526</v>
      </c>
      <c r="AG11836" s="3" t="s">
        <v>384</v>
      </c>
      <c r="AH11836" s="3">
        <v>528</v>
      </c>
      <c r="AI11836" s="3">
        <v>752</v>
      </c>
      <c r="AJ11836" s="3" t="s">
        <v>4084</v>
      </c>
      <c r="AK11836" s="3">
        <v>1</v>
      </c>
      <c r="AL11836" s="3">
        <v>-495</v>
      </c>
    </row>
    <row r="11837" spans="31:38" x14ac:dyDescent="0.25">
      <c r="AE11837" s="3" t="str">
        <f t="shared" si="262"/>
        <v>RAG_530_752_1_202526</v>
      </c>
      <c r="AF11837" s="3">
        <v>202526</v>
      </c>
      <c r="AG11837" s="3" t="s">
        <v>384</v>
      </c>
      <c r="AH11837" s="3">
        <v>530</v>
      </c>
      <c r="AI11837" s="3">
        <v>752</v>
      </c>
      <c r="AJ11837" s="3" t="s">
        <v>4084</v>
      </c>
      <c r="AK11837" s="3">
        <v>1</v>
      </c>
      <c r="AL11837" s="3">
        <v>0</v>
      </c>
    </row>
    <row r="11838" spans="31:38" x14ac:dyDescent="0.25">
      <c r="AE11838" s="3" t="str">
        <f t="shared" si="262"/>
        <v>RAG_532_752_1_202526</v>
      </c>
      <c r="AF11838" s="3">
        <v>202526</v>
      </c>
      <c r="AG11838" s="3" t="s">
        <v>384</v>
      </c>
      <c r="AH11838" s="3">
        <v>532</v>
      </c>
      <c r="AI11838" s="3">
        <v>752</v>
      </c>
      <c r="AJ11838" s="3" t="s">
        <v>4084</v>
      </c>
      <c r="AK11838" s="3">
        <v>1</v>
      </c>
      <c r="AL11838" s="3">
        <v>-1174.7</v>
      </c>
    </row>
    <row r="11839" spans="31:38" x14ac:dyDescent="0.25">
      <c r="AE11839" s="3" t="str">
        <f t="shared" si="262"/>
        <v>RAG_534_752_1_202526</v>
      </c>
      <c r="AF11839" s="3">
        <v>202526</v>
      </c>
      <c r="AG11839" s="3" t="s">
        <v>384</v>
      </c>
      <c r="AH11839" s="3">
        <v>534</v>
      </c>
      <c r="AI11839" s="3">
        <v>752</v>
      </c>
      <c r="AJ11839" s="3" t="s">
        <v>4084</v>
      </c>
      <c r="AK11839" s="3">
        <v>1</v>
      </c>
      <c r="AL11839" s="3">
        <v>0</v>
      </c>
    </row>
    <row r="11840" spans="31:38" x14ac:dyDescent="0.25">
      <c r="AE11840" s="3" t="str">
        <f t="shared" si="262"/>
        <v>RAG_536_752_1_202526</v>
      </c>
      <c r="AF11840" s="3">
        <v>202526</v>
      </c>
      <c r="AG11840" s="3" t="s">
        <v>384</v>
      </c>
      <c r="AH11840" s="3">
        <v>536</v>
      </c>
      <c r="AI11840" s="3">
        <v>752</v>
      </c>
      <c r="AJ11840" s="3" t="s">
        <v>4084</v>
      </c>
      <c r="AK11840" s="3">
        <v>1</v>
      </c>
      <c r="AL11840" s="3">
        <v>0</v>
      </c>
    </row>
    <row r="11841" spans="31:38" x14ac:dyDescent="0.25">
      <c r="AE11841" s="3" t="str">
        <f t="shared" si="262"/>
        <v>RAG_538_752_1_202526</v>
      </c>
      <c r="AF11841" s="3">
        <v>202526</v>
      </c>
      <c r="AG11841" s="3" t="s">
        <v>384</v>
      </c>
      <c r="AH11841" s="3">
        <v>538</v>
      </c>
      <c r="AI11841" s="3">
        <v>752</v>
      </c>
      <c r="AJ11841" s="3" t="s">
        <v>4084</v>
      </c>
      <c r="AK11841" s="3">
        <v>1</v>
      </c>
      <c r="AL11841" s="3">
        <v>0</v>
      </c>
    </row>
    <row r="11842" spans="31:38" x14ac:dyDescent="0.25">
      <c r="AE11842" s="3" t="str">
        <f t="shared" si="262"/>
        <v>RAG_540_752_1_202526</v>
      </c>
      <c r="AF11842" s="3">
        <v>202526</v>
      </c>
      <c r="AG11842" s="3" t="s">
        <v>384</v>
      </c>
      <c r="AH11842" s="3">
        <v>540</v>
      </c>
      <c r="AI11842" s="3">
        <v>752</v>
      </c>
      <c r="AJ11842" s="3" t="s">
        <v>4084</v>
      </c>
      <c r="AK11842" s="3">
        <v>1</v>
      </c>
      <c r="AL11842" s="3">
        <v>-1800.66</v>
      </c>
    </row>
    <row r="11843" spans="31:38" x14ac:dyDescent="0.25">
      <c r="AE11843" s="3" t="str">
        <f t="shared" si="262"/>
        <v>RAG_518_752_1_202526</v>
      </c>
      <c r="AF11843" s="3">
        <v>202526</v>
      </c>
      <c r="AG11843" s="3" t="s">
        <v>384</v>
      </c>
      <c r="AH11843" s="3">
        <v>518</v>
      </c>
      <c r="AI11843" s="3">
        <v>752</v>
      </c>
      <c r="AJ11843" s="3" t="s">
        <v>4084</v>
      </c>
      <c r="AK11843" s="3">
        <v>1</v>
      </c>
      <c r="AL11843" s="3">
        <v>0</v>
      </c>
    </row>
    <row r="11844" spans="31:38" x14ac:dyDescent="0.25">
      <c r="AE11844" s="3" t="str">
        <f t="shared" ref="AE11844:AE11907" si="263">AG11844&amp;"_"&amp;AH11844&amp;"_"&amp;AI11844&amp;"_"&amp;AK11844&amp;"_"&amp;AF11844</f>
        <v>RAG_566_752_1_202425</v>
      </c>
      <c r="AF11844" s="3">
        <v>202425</v>
      </c>
      <c r="AG11844" s="3" t="s">
        <v>384</v>
      </c>
      <c r="AH11844" s="3">
        <v>566</v>
      </c>
      <c r="AI11844" s="3">
        <v>752</v>
      </c>
      <c r="AJ11844" s="3" t="s">
        <v>4084</v>
      </c>
      <c r="AK11844" s="3">
        <v>1</v>
      </c>
      <c r="AL11844" s="3">
        <v>0</v>
      </c>
    </row>
    <row r="11845" spans="31:38" x14ac:dyDescent="0.25">
      <c r="AE11845" s="3" t="str">
        <f t="shared" si="263"/>
        <v>RAG_545_752_1_202425</v>
      </c>
      <c r="AF11845" s="3">
        <v>202425</v>
      </c>
      <c r="AG11845" s="3" t="s">
        <v>384</v>
      </c>
      <c r="AH11845" s="3">
        <v>545</v>
      </c>
      <c r="AI11845" s="3">
        <v>752</v>
      </c>
      <c r="AJ11845" s="3" t="s">
        <v>4084</v>
      </c>
      <c r="AK11845" s="3">
        <v>1</v>
      </c>
      <c r="AL11845" s="3">
        <v>0</v>
      </c>
    </row>
    <row r="11846" spans="31:38" x14ac:dyDescent="0.25">
      <c r="AE11846" s="3" t="str">
        <f t="shared" si="263"/>
        <v>RAG_548_752_1_202425</v>
      </c>
      <c r="AF11846" s="3">
        <v>202425</v>
      </c>
      <c r="AG11846" s="3" t="s">
        <v>384</v>
      </c>
      <c r="AH11846" s="3">
        <v>548</v>
      </c>
      <c r="AI11846" s="3">
        <v>752</v>
      </c>
      <c r="AJ11846" s="3" t="s">
        <v>4084</v>
      </c>
      <c r="AK11846" s="3">
        <v>1</v>
      </c>
      <c r="AL11846" s="3">
        <v>0</v>
      </c>
    </row>
    <row r="11847" spans="31:38" x14ac:dyDescent="0.25">
      <c r="AE11847" s="3" t="str">
        <f t="shared" si="263"/>
        <v>RAG_550_752_1_202425</v>
      </c>
      <c r="AF11847" s="3">
        <v>202425</v>
      </c>
      <c r="AG11847" s="3" t="s">
        <v>384</v>
      </c>
      <c r="AH11847" s="3">
        <v>550</v>
      </c>
      <c r="AI11847" s="3">
        <v>752</v>
      </c>
      <c r="AJ11847" s="3" t="s">
        <v>4084</v>
      </c>
      <c r="AK11847" s="3">
        <v>1</v>
      </c>
      <c r="AL11847" s="3">
        <v>-509.64600000000002</v>
      </c>
    </row>
    <row r="11848" spans="31:38" x14ac:dyDescent="0.25">
      <c r="AE11848" s="3" t="str">
        <f t="shared" si="263"/>
        <v>RAG_552_752_1_202425</v>
      </c>
      <c r="AF11848" s="3">
        <v>202425</v>
      </c>
      <c r="AG11848" s="3" t="s">
        <v>384</v>
      </c>
      <c r="AH11848" s="3">
        <v>552</v>
      </c>
      <c r="AI11848" s="3">
        <v>752</v>
      </c>
      <c r="AJ11848" s="3" t="s">
        <v>4084</v>
      </c>
      <c r="AK11848" s="3">
        <v>1</v>
      </c>
      <c r="AL11848" s="3">
        <v>0</v>
      </c>
    </row>
    <row r="11849" spans="31:38" x14ac:dyDescent="0.25">
      <c r="AE11849" s="3" t="str">
        <f t="shared" si="263"/>
        <v>RAG_562_752_1_202425</v>
      </c>
      <c r="AF11849" s="3">
        <v>202425</v>
      </c>
      <c r="AG11849" s="3" t="s">
        <v>384</v>
      </c>
      <c r="AH11849" s="3">
        <v>562</v>
      </c>
      <c r="AI11849" s="3">
        <v>752</v>
      </c>
      <c r="AJ11849" s="3" t="s">
        <v>4084</v>
      </c>
      <c r="AK11849" s="3">
        <v>1</v>
      </c>
      <c r="AL11849" s="3">
        <v>0</v>
      </c>
    </row>
    <row r="11850" spans="31:38" x14ac:dyDescent="0.25">
      <c r="AE11850" s="3" t="str">
        <f t="shared" si="263"/>
        <v>RAG_564_752_1_202425</v>
      </c>
      <c r="AF11850" s="3">
        <v>202425</v>
      </c>
      <c r="AG11850" s="3" t="s">
        <v>384</v>
      </c>
      <c r="AH11850" s="3">
        <v>564</v>
      </c>
      <c r="AI11850" s="3">
        <v>752</v>
      </c>
      <c r="AJ11850" s="3" t="s">
        <v>4084</v>
      </c>
      <c r="AK11850" s="3">
        <v>1</v>
      </c>
      <c r="AL11850" s="3">
        <v>0</v>
      </c>
    </row>
    <row r="11851" spans="31:38" x14ac:dyDescent="0.25">
      <c r="AE11851" s="3" t="str">
        <f t="shared" si="263"/>
        <v>RAG_546_752_1_202425</v>
      </c>
      <c r="AF11851" s="3">
        <v>202425</v>
      </c>
      <c r="AG11851" s="3" t="s">
        <v>384</v>
      </c>
      <c r="AH11851" s="3">
        <v>546</v>
      </c>
      <c r="AI11851" s="3">
        <v>752</v>
      </c>
      <c r="AJ11851" s="3" t="s">
        <v>4084</v>
      </c>
      <c r="AK11851" s="3">
        <v>1</v>
      </c>
      <c r="AL11851" s="3">
        <v>-1188</v>
      </c>
    </row>
    <row r="11852" spans="31:38" x14ac:dyDescent="0.25">
      <c r="AE11852" s="3" t="str">
        <f t="shared" si="263"/>
        <v>RAG_568_752_1_202425</v>
      </c>
      <c r="AF11852" s="3">
        <v>202425</v>
      </c>
      <c r="AG11852" s="3" t="s">
        <v>384</v>
      </c>
      <c r="AH11852" s="3">
        <v>568</v>
      </c>
      <c r="AI11852" s="3">
        <v>752</v>
      </c>
      <c r="AJ11852" s="3" t="s">
        <v>4084</v>
      </c>
      <c r="AK11852" s="3">
        <v>1</v>
      </c>
      <c r="AL11852" s="3">
        <v>0</v>
      </c>
    </row>
    <row r="11853" spans="31:38" x14ac:dyDescent="0.25">
      <c r="AE11853" s="3" t="str">
        <f t="shared" si="263"/>
        <v>RAG_572_752_1_202425</v>
      </c>
      <c r="AF11853" s="3">
        <v>202425</v>
      </c>
      <c r="AG11853" s="3" t="s">
        <v>384</v>
      </c>
      <c r="AH11853" s="3">
        <v>572</v>
      </c>
      <c r="AI11853" s="3">
        <v>752</v>
      </c>
      <c r="AJ11853" s="3" t="s">
        <v>4084</v>
      </c>
      <c r="AK11853" s="3">
        <v>1</v>
      </c>
      <c r="AL11853" s="3">
        <v>0</v>
      </c>
    </row>
    <row r="11854" spans="31:38" x14ac:dyDescent="0.25">
      <c r="AE11854" s="3" t="str">
        <f t="shared" si="263"/>
        <v>RAG_574_752_1_202425</v>
      </c>
      <c r="AF11854" s="3">
        <v>202425</v>
      </c>
      <c r="AG11854" s="3" t="s">
        <v>384</v>
      </c>
      <c r="AH11854" s="3">
        <v>574</v>
      </c>
      <c r="AI11854" s="3">
        <v>752</v>
      </c>
      <c r="AJ11854" s="3" t="s">
        <v>4084</v>
      </c>
      <c r="AK11854" s="3">
        <v>1</v>
      </c>
      <c r="AL11854" s="3">
        <v>0</v>
      </c>
    </row>
    <row r="11855" spans="31:38" x14ac:dyDescent="0.25">
      <c r="AE11855" s="3" t="str">
        <f t="shared" si="263"/>
        <v>RAG_576_752_1_202425</v>
      </c>
      <c r="AF11855" s="3">
        <v>202425</v>
      </c>
      <c r="AG11855" s="3" t="s">
        <v>384</v>
      </c>
      <c r="AH11855" s="3">
        <v>576</v>
      </c>
      <c r="AI11855" s="3">
        <v>752</v>
      </c>
      <c r="AJ11855" s="3" t="s">
        <v>4084</v>
      </c>
      <c r="AK11855" s="3">
        <v>1</v>
      </c>
      <c r="AL11855" s="3">
        <v>0</v>
      </c>
    </row>
    <row r="11856" spans="31:38" x14ac:dyDescent="0.25">
      <c r="AE11856" s="3" t="str">
        <f t="shared" si="263"/>
        <v>RAG_582_752_1_202425</v>
      </c>
      <c r="AF11856" s="3">
        <v>202425</v>
      </c>
      <c r="AG11856" s="3" t="s">
        <v>384</v>
      </c>
      <c r="AH11856" s="3">
        <v>582</v>
      </c>
      <c r="AI11856" s="3">
        <v>752</v>
      </c>
      <c r="AJ11856" s="3" t="s">
        <v>4084</v>
      </c>
      <c r="AK11856" s="3">
        <v>1</v>
      </c>
      <c r="AL11856" s="3">
        <v>0</v>
      </c>
    </row>
    <row r="11857" spans="31:38" x14ac:dyDescent="0.25">
      <c r="AE11857" s="3" t="str">
        <f t="shared" si="263"/>
        <v>RAG_584_752_1_202425</v>
      </c>
      <c r="AF11857" s="3">
        <v>202425</v>
      </c>
      <c r="AG11857" s="3" t="s">
        <v>384</v>
      </c>
      <c r="AH11857" s="3">
        <v>584</v>
      </c>
      <c r="AI11857" s="3">
        <v>752</v>
      </c>
      <c r="AJ11857" s="3" t="s">
        <v>4084</v>
      </c>
      <c r="AK11857" s="3">
        <v>1</v>
      </c>
      <c r="AL11857" s="3">
        <v>0</v>
      </c>
    </row>
    <row r="11858" spans="31:38" x14ac:dyDescent="0.25">
      <c r="AE11858" s="3" t="str">
        <f t="shared" si="263"/>
        <v>RAG_540_752_1_202425</v>
      </c>
      <c r="AF11858" s="3">
        <v>202425</v>
      </c>
      <c r="AG11858" s="3" t="s">
        <v>384</v>
      </c>
      <c r="AH11858" s="3">
        <v>540</v>
      </c>
      <c r="AI11858" s="3">
        <v>752</v>
      </c>
      <c r="AJ11858" s="3" t="s">
        <v>4084</v>
      </c>
      <c r="AK11858" s="3">
        <v>1</v>
      </c>
      <c r="AL11858" s="3">
        <v>-1765.82</v>
      </c>
    </row>
    <row r="11859" spans="31:38" x14ac:dyDescent="0.25">
      <c r="AE11859" s="3" t="str">
        <f t="shared" si="263"/>
        <v>RAG_586_752_1_202425</v>
      </c>
      <c r="AF11859" s="3">
        <v>202425</v>
      </c>
      <c r="AG11859" s="3" t="s">
        <v>384</v>
      </c>
      <c r="AH11859" s="3">
        <v>586</v>
      </c>
      <c r="AI11859" s="3">
        <v>752</v>
      </c>
      <c r="AJ11859" s="3" t="s">
        <v>4084</v>
      </c>
      <c r="AK11859" s="3">
        <v>1</v>
      </c>
      <c r="AL11859" s="3">
        <v>0</v>
      </c>
    </row>
    <row r="11860" spans="31:38" x14ac:dyDescent="0.25">
      <c r="AE11860" s="3" t="str">
        <f t="shared" si="263"/>
        <v>RAG_516_752_1_202425</v>
      </c>
      <c r="AF11860" s="3">
        <v>202425</v>
      </c>
      <c r="AG11860" s="3" t="s">
        <v>384</v>
      </c>
      <c r="AH11860" s="3">
        <v>516</v>
      </c>
      <c r="AI11860" s="3">
        <v>752</v>
      </c>
      <c r="AJ11860" s="3" t="s">
        <v>4084</v>
      </c>
      <c r="AK11860" s="3">
        <v>1</v>
      </c>
      <c r="AL11860" s="3">
        <v>0</v>
      </c>
    </row>
    <row r="11861" spans="31:38" x14ac:dyDescent="0.25">
      <c r="AE11861" s="3" t="str">
        <f t="shared" si="263"/>
        <v>RAG_514_752_1_202425</v>
      </c>
      <c r="AF11861" s="3">
        <v>202425</v>
      </c>
      <c r="AG11861" s="3" t="s">
        <v>384</v>
      </c>
      <c r="AH11861" s="3">
        <v>514</v>
      </c>
      <c r="AI11861" s="3">
        <v>752</v>
      </c>
      <c r="AJ11861" s="3" t="s">
        <v>4084</v>
      </c>
      <c r="AK11861" s="3">
        <v>1</v>
      </c>
      <c r="AL11861" s="3">
        <v>-487.34</v>
      </c>
    </row>
    <row r="11862" spans="31:38" x14ac:dyDescent="0.25">
      <c r="AE11862" s="3" t="str">
        <f t="shared" si="263"/>
        <v>RAG_518_752_1_202425</v>
      </c>
      <c r="AF11862" s="3">
        <v>202425</v>
      </c>
      <c r="AG11862" s="3" t="s">
        <v>384</v>
      </c>
      <c r="AH11862" s="3">
        <v>518</v>
      </c>
      <c r="AI11862" s="3">
        <v>752</v>
      </c>
      <c r="AJ11862" s="3" t="s">
        <v>4084</v>
      </c>
      <c r="AK11862" s="3">
        <v>1</v>
      </c>
      <c r="AL11862" s="3">
        <v>-591.01800000000003</v>
      </c>
    </row>
    <row r="11863" spans="31:38" x14ac:dyDescent="0.25">
      <c r="AE11863" s="3" t="str">
        <f t="shared" si="263"/>
        <v>RAG_520_752_1_202425</v>
      </c>
      <c r="AF11863" s="3">
        <v>202425</v>
      </c>
      <c r="AG11863" s="3" t="s">
        <v>384</v>
      </c>
      <c r="AH11863" s="3">
        <v>520</v>
      </c>
      <c r="AI11863" s="3">
        <v>752</v>
      </c>
      <c r="AJ11863" s="3" t="s">
        <v>4084</v>
      </c>
      <c r="AK11863" s="3">
        <v>1</v>
      </c>
      <c r="AL11863" s="3">
        <v>-671.41</v>
      </c>
    </row>
    <row r="11864" spans="31:38" x14ac:dyDescent="0.25">
      <c r="AE11864" s="3" t="str">
        <f t="shared" si="263"/>
        <v>RAG_522_752_1_202425</v>
      </c>
      <c r="AF11864" s="3">
        <v>202425</v>
      </c>
      <c r="AG11864" s="3" t="s">
        <v>384</v>
      </c>
      <c r="AH11864" s="3">
        <v>522</v>
      </c>
      <c r="AI11864" s="3">
        <v>752</v>
      </c>
      <c r="AJ11864" s="3" t="s">
        <v>4084</v>
      </c>
      <c r="AK11864" s="3">
        <v>1</v>
      </c>
      <c r="AL11864" s="3">
        <v>0</v>
      </c>
    </row>
    <row r="11865" spans="31:38" x14ac:dyDescent="0.25">
      <c r="AE11865" s="3" t="str">
        <f t="shared" si="263"/>
        <v>RAG_524_752_1_202425</v>
      </c>
      <c r="AF11865" s="3">
        <v>202425</v>
      </c>
      <c r="AG11865" s="3" t="s">
        <v>384</v>
      </c>
      <c r="AH11865" s="3">
        <v>524</v>
      </c>
      <c r="AI11865" s="3">
        <v>752</v>
      </c>
      <c r="AJ11865" s="3" t="s">
        <v>4084</v>
      </c>
      <c r="AK11865" s="3">
        <v>1</v>
      </c>
      <c r="AL11865" s="3">
        <v>0</v>
      </c>
    </row>
    <row r="11866" spans="31:38" x14ac:dyDescent="0.25">
      <c r="AE11866" s="3" t="str">
        <f t="shared" si="263"/>
        <v>RAG_526_752_1_202425</v>
      </c>
      <c r="AF11866" s="3">
        <v>202425</v>
      </c>
      <c r="AG11866" s="3" t="s">
        <v>384</v>
      </c>
      <c r="AH11866" s="3">
        <v>526</v>
      </c>
      <c r="AI11866" s="3">
        <v>752</v>
      </c>
      <c r="AJ11866" s="3" t="s">
        <v>4084</v>
      </c>
      <c r="AK11866" s="3">
        <v>1</v>
      </c>
      <c r="AL11866" s="3">
        <v>-265.98200000000003</v>
      </c>
    </row>
    <row r="11867" spans="31:38" x14ac:dyDescent="0.25">
      <c r="AE11867" s="3" t="str">
        <f t="shared" si="263"/>
        <v>RAG_528_752_1_202425</v>
      </c>
      <c r="AF11867" s="3">
        <v>202425</v>
      </c>
      <c r="AG11867" s="3" t="s">
        <v>384</v>
      </c>
      <c r="AH11867" s="3">
        <v>528</v>
      </c>
      <c r="AI11867" s="3">
        <v>752</v>
      </c>
      <c r="AJ11867" s="3" t="s">
        <v>4084</v>
      </c>
      <c r="AK11867" s="3">
        <v>1</v>
      </c>
      <c r="AL11867" s="3">
        <v>-769</v>
      </c>
    </row>
    <row r="11868" spans="31:38" x14ac:dyDescent="0.25">
      <c r="AE11868" s="3" t="str">
        <f t="shared" si="263"/>
        <v>RAG_532_752_1_202425</v>
      </c>
      <c r="AF11868" s="3">
        <v>202425</v>
      </c>
      <c r="AG11868" s="3" t="s">
        <v>384</v>
      </c>
      <c r="AH11868" s="3">
        <v>532</v>
      </c>
      <c r="AI11868" s="3">
        <v>752</v>
      </c>
      <c r="AJ11868" s="3" t="s">
        <v>4084</v>
      </c>
      <c r="AK11868" s="3">
        <v>1</v>
      </c>
      <c r="AL11868" s="3">
        <v>-494.9</v>
      </c>
    </row>
    <row r="11869" spans="31:38" x14ac:dyDescent="0.25">
      <c r="AE11869" s="3" t="str">
        <f t="shared" si="263"/>
        <v>RAG_534_752_1_202425</v>
      </c>
      <c r="AF11869" s="3">
        <v>202425</v>
      </c>
      <c r="AG11869" s="3" t="s">
        <v>384</v>
      </c>
      <c r="AH11869" s="3">
        <v>534</v>
      </c>
      <c r="AI11869" s="3">
        <v>752</v>
      </c>
      <c r="AJ11869" s="3" t="s">
        <v>4084</v>
      </c>
      <c r="AK11869" s="3">
        <v>1</v>
      </c>
      <c r="AL11869" s="3">
        <v>-1536.481</v>
      </c>
    </row>
    <row r="11870" spans="31:38" x14ac:dyDescent="0.25">
      <c r="AE11870" s="3" t="str">
        <f t="shared" si="263"/>
        <v>RAG_536_752_1_202425</v>
      </c>
      <c r="AF11870" s="3">
        <v>202425</v>
      </c>
      <c r="AG11870" s="3" t="s">
        <v>384</v>
      </c>
      <c r="AH11870" s="3">
        <v>536</v>
      </c>
      <c r="AI11870" s="3">
        <v>752</v>
      </c>
      <c r="AJ11870" s="3" t="s">
        <v>4084</v>
      </c>
      <c r="AK11870" s="3">
        <v>1</v>
      </c>
      <c r="AL11870" s="3">
        <v>0</v>
      </c>
    </row>
    <row r="11871" spans="31:38" x14ac:dyDescent="0.25">
      <c r="AE11871" s="3" t="str">
        <f t="shared" si="263"/>
        <v>RAG_538_752_1_202425</v>
      </c>
      <c r="AF11871" s="3">
        <v>202425</v>
      </c>
      <c r="AG11871" s="3" t="s">
        <v>384</v>
      </c>
      <c r="AH11871" s="3">
        <v>538</v>
      </c>
      <c r="AI11871" s="3">
        <v>752</v>
      </c>
      <c r="AJ11871" s="3" t="s">
        <v>4084</v>
      </c>
      <c r="AK11871" s="3">
        <v>1</v>
      </c>
      <c r="AL11871" s="3">
        <v>-536</v>
      </c>
    </row>
    <row r="11872" spans="31:38" x14ac:dyDescent="0.25">
      <c r="AE11872" s="3" t="str">
        <f t="shared" si="263"/>
        <v>RAG_512_752_1_202425</v>
      </c>
      <c r="AF11872" s="3">
        <v>202425</v>
      </c>
      <c r="AG11872" s="3" t="s">
        <v>384</v>
      </c>
      <c r="AH11872" s="3">
        <v>512</v>
      </c>
      <c r="AI11872" s="3">
        <v>752</v>
      </c>
      <c r="AJ11872" s="3" t="s">
        <v>4084</v>
      </c>
      <c r="AK11872" s="3">
        <v>1</v>
      </c>
      <c r="AL11872" s="3">
        <v>0</v>
      </c>
    </row>
    <row r="11873" spans="31:38" x14ac:dyDescent="0.25">
      <c r="AE11873" s="3" t="str">
        <f t="shared" si="263"/>
        <v>RAG_542_752_1_202425</v>
      </c>
      <c r="AF11873" s="3">
        <v>202425</v>
      </c>
      <c r="AG11873" s="3" t="s">
        <v>384</v>
      </c>
      <c r="AH11873" s="3">
        <v>542</v>
      </c>
      <c r="AI11873" s="3">
        <v>752</v>
      </c>
      <c r="AJ11873" s="3" t="s">
        <v>4084</v>
      </c>
      <c r="AK11873" s="3">
        <v>1</v>
      </c>
      <c r="AL11873" s="3">
        <v>0</v>
      </c>
    </row>
    <row r="11874" spans="31:38" x14ac:dyDescent="0.25">
      <c r="AE11874" s="3" t="str">
        <f t="shared" si="263"/>
        <v>RAG_530_752_1_202425</v>
      </c>
      <c r="AF11874" s="3">
        <v>202425</v>
      </c>
      <c r="AG11874" s="3" t="s">
        <v>384</v>
      </c>
      <c r="AH11874" s="3">
        <v>530</v>
      </c>
      <c r="AI11874" s="3">
        <v>752</v>
      </c>
      <c r="AJ11874" s="3" t="s">
        <v>4084</v>
      </c>
      <c r="AK11874" s="3">
        <v>1</v>
      </c>
      <c r="AL11874" s="3">
        <v>0</v>
      </c>
    </row>
    <row r="11875" spans="31:38" x14ac:dyDescent="0.25">
      <c r="AE11875" s="3" t="str">
        <f t="shared" si="263"/>
        <v>RAG_544_752_1_202425</v>
      </c>
      <c r="AF11875" s="3">
        <v>202425</v>
      </c>
      <c r="AG11875" s="3" t="s">
        <v>384</v>
      </c>
      <c r="AH11875" s="3">
        <v>544</v>
      </c>
      <c r="AI11875" s="3">
        <v>752</v>
      </c>
      <c r="AJ11875" s="3" t="s">
        <v>4084</v>
      </c>
      <c r="AK11875" s="3">
        <v>1</v>
      </c>
      <c r="AL11875" s="3">
        <v>0</v>
      </c>
    </row>
    <row r="11876" spans="31:38" x14ac:dyDescent="0.25">
      <c r="AE11876" s="3" t="str">
        <f t="shared" si="263"/>
        <v>RAG_566_798_1_202526</v>
      </c>
      <c r="AF11876" s="3">
        <v>202526</v>
      </c>
      <c r="AG11876" s="3" t="s">
        <v>384</v>
      </c>
      <c r="AH11876" s="3">
        <v>566</v>
      </c>
      <c r="AI11876" s="3">
        <v>798</v>
      </c>
      <c r="AJ11876" s="3" t="s">
        <v>501</v>
      </c>
      <c r="AK11876" s="3">
        <v>1</v>
      </c>
      <c r="AL11876" s="3">
        <v>0</v>
      </c>
    </row>
    <row r="11877" spans="31:38" x14ac:dyDescent="0.25">
      <c r="AE11877" s="3" t="str">
        <f t="shared" si="263"/>
        <v>RAG_546_798_1_202526</v>
      </c>
      <c r="AF11877" s="3">
        <v>202526</v>
      </c>
      <c r="AG11877" s="3" t="s">
        <v>384</v>
      </c>
      <c r="AH11877" s="3">
        <v>546</v>
      </c>
      <c r="AI11877" s="3">
        <v>798</v>
      </c>
      <c r="AJ11877" s="3" t="s">
        <v>501</v>
      </c>
      <c r="AK11877" s="3">
        <v>1</v>
      </c>
      <c r="AL11877" s="3">
        <v>-1913</v>
      </c>
    </row>
    <row r="11878" spans="31:38" x14ac:dyDescent="0.25">
      <c r="AE11878" s="3" t="str">
        <f t="shared" si="263"/>
        <v>RAG_548_798_1_202526</v>
      </c>
      <c r="AF11878" s="3">
        <v>202526</v>
      </c>
      <c r="AG11878" s="3" t="s">
        <v>384</v>
      </c>
      <c r="AH11878" s="3">
        <v>548</v>
      </c>
      <c r="AI11878" s="3">
        <v>798</v>
      </c>
      <c r="AJ11878" s="3" t="s">
        <v>501</v>
      </c>
      <c r="AK11878" s="3">
        <v>1</v>
      </c>
      <c r="AL11878" s="3">
        <v>-7666.5429999999997</v>
      </c>
    </row>
    <row r="11879" spans="31:38" x14ac:dyDescent="0.25">
      <c r="AE11879" s="3" t="str">
        <f t="shared" si="263"/>
        <v>RAG_550_798_1_202526</v>
      </c>
      <c r="AF11879" s="3">
        <v>202526</v>
      </c>
      <c r="AG11879" s="3" t="s">
        <v>384</v>
      </c>
      <c r="AH11879" s="3">
        <v>550</v>
      </c>
      <c r="AI11879" s="3">
        <v>798</v>
      </c>
      <c r="AJ11879" s="3" t="s">
        <v>501</v>
      </c>
      <c r="AK11879" s="3">
        <v>1</v>
      </c>
      <c r="AL11879" s="3">
        <v>-8264.271999999999</v>
      </c>
    </row>
    <row r="11880" spans="31:38" x14ac:dyDescent="0.25">
      <c r="AE11880" s="3" t="str">
        <f t="shared" si="263"/>
        <v>RAG_552_798_1_202526</v>
      </c>
      <c r="AF11880" s="3">
        <v>202526</v>
      </c>
      <c r="AG11880" s="3" t="s">
        <v>384</v>
      </c>
      <c r="AH11880" s="3">
        <v>552</v>
      </c>
      <c r="AI11880" s="3">
        <v>798</v>
      </c>
      <c r="AJ11880" s="3" t="s">
        <v>501</v>
      </c>
      <c r="AK11880" s="3">
        <v>1</v>
      </c>
      <c r="AL11880" s="3">
        <v>-11772.021999999997</v>
      </c>
    </row>
    <row r="11881" spans="31:38" x14ac:dyDescent="0.25">
      <c r="AE11881" s="3" t="str">
        <f t="shared" si="263"/>
        <v>RAG_562_798_1_202526</v>
      </c>
      <c r="AF11881" s="3">
        <v>202526</v>
      </c>
      <c r="AG11881" s="3" t="s">
        <v>384</v>
      </c>
      <c r="AH11881" s="3">
        <v>562</v>
      </c>
      <c r="AI11881" s="3">
        <v>798</v>
      </c>
      <c r="AJ11881" s="3" t="s">
        <v>501</v>
      </c>
      <c r="AK11881" s="3">
        <v>1</v>
      </c>
      <c r="AL11881" s="3">
        <v>0</v>
      </c>
    </row>
    <row r="11882" spans="31:38" x14ac:dyDescent="0.25">
      <c r="AE11882" s="3" t="str">
        <f t="shared" si="263"/>
        <v>RAG_564_798_1_202526</v>
      </c>
      <c r="AF11882" s="3">
        <v>202526</v>
      </c>
      <c r="AG11882" s="3" t="s">
        <v>384</v>
      </c>
      <c r="AH11882" s="3">
        <v>564</v>
      </c>
      <c r="AI11882" s="3">
        <v>798</v>
      </c>
      <c r="AJ11882" s="3" t="s">
        <v>501</v>
      </c>
      <c r="AK11882" s="3">
        <v>1</v>
      </c>
      <c r="AL11882" s="3">
        <v>-460.04</v>
      </c>
    </row>
    <row r="11883" spans="31:38" x14ac:dyDescent="0.25">
      <c r="AE11883" s="3" t="str">
        <f t="shared" si="263"/>
        <v>RAG_568_798_1_202526</v>
      </c>
      <c r="AF11883" s="3">
        <v>202526</v>
      </c>
      <c r="AG11883" s="3" t="s">
        <v>384</v>
      </c>
      <c r="AH11883" s="3">
        <v>568</v>
      </c>
      <c r="AI11883" s="3">
        <v>798</v>
      </c>
      <c r="AJ11883" s="3" t="s">
        <v>501</v>
      </c>
      <c r="AK11883" s="3">
        <v>1</v>
      </c>
      <c r="AL11883" s="3">
        <v>0</v>
      </c>
    </row>
    <row r="11884" spans="31:38" x14ac:dyDescent="0.25">
      <c r="AE11884" s="3" t="str">
        <f t="shared" si="263"/>
        <v>RAG_572_798_1_202526</v>
      </c>
      <c r="AF11884" s="3">
        <v>202526</v>
      </c>
      <c r="AG11884" s="3" t="s">
        <v>384</v>
      </c>
      <c r="AH11884" s="3">
        <v>572</v>
      </c>
      <c r="AI11884" s="3">
        <v>798</v>
      </c>
      <c r="AJ11884" s="3" t="s">
        <v>501</v>
      </c>
      <c r="AK11884" s="3">
        <v>1</v>
      </c>
      <c r="AL11884" s="3">
        <v>-1424</v>
      </c>
    </row>
    <row r="11885" spans="31:38" x14ac:dyDescent="0.25">
      <c r="AE11885" s="3" t="str">
        <f t="shared" si="263"/>
        <v>RAG_574_798_1_202526</v>
      </c>
      <c r="AF11885" s="3">
        <v>202526</v>
      </c>
      <c r="AG11885" s="3" t="s">
        <v>384</v>
      </c>
      <c r="AH11885" s="3">
        <v>574</v>
      </c>
      <c r="AI11885" s="3">
        <v>798</v>
      </c>
      <c r="AJ11885" s="3" t="s">
        <v>501</v>
      </c>
      <c r="AK11885" s="3">
        <v>1</v>
      </c>
      <c r="AL11885" s="3">
        <v>-614.14499999999998</v>
      </c>
    </row>
    <row r="11886" spans="31:38" x14ac:dyDescent="0.25">
      <c r="AE11886" s="3" t="str">
        <f t="shared" si="263"/>
        <v>RAG_576_798_1_202526</v>
      </c>
      <c r="AF11886" s="3">
        <v>202526</v>
      </c>
      <c r="AG11886" s="3" t="s">
        <v>384</v>
      </c>
      <c r="AH11886" s="3">
        <v>576</v>
      </c>
      <c r="AI11886" s="3">
        <v>798</v>
      </c>
      <c r="AJ11886" s="3" t="s">
        <v>501</v>
      </c>
      <c r="AK11886" s="3">
        <v>1</v>
      </c>
      <c r="AL11886" s="3">
        <v>0</v>
      </c>
    </row>
    <row r="11887" spans="31:38" x14ac:dyDescent="0.25">
      <c r="AE11887" s="3" t="str">
        <f t="shared" si="263"/>
        <v>RAG_582_798_1_202526</v>
      </c>
      <c r="AF11887" s="3">
        <v>202526</v>
      </c>
      <c r="AG11887" s="3" t="s">
        <v>384</v>
      </c>
      <c r="AH11887" s="3">
        <v>582</v>
      </c>
      <c r="AI11887" s="3">
        <v>798</v>
      </c>
      <c r="AJ11887" s="3" t="s">
        <v>501</v>
      </c>
      <c r="AK11887" s="3">
        <v>1</v>
      </c>
      <c r="AL11887" s="3">
        <v>0</v>
      </c>
    </row>
    <row r="11888" spans="31:38" x14ac:dyDescent="0.25">
      <c r="AE11888" s="3" t="str">
        <f t="shared" si="263"/>
        <v>RAG_545_798_1_202526</v>
      </c>
      <c r="AF11888" s="3">
        <v>202526</v>
      </c>
      <c r="AG11888" s="3" t="s">
        <v>384</v>
      </c>
      <c r="AH11888" s="3">
        <v>545</v>
      </c>
      <c r="AI11888" s="3">
        <v>798</v>
      </c>
      <c r="AJ11888" s="3" t="s">
        <v>501</v>
      </c>
      <c r="AK11888" s="3">
        <v>1</v>
      </c>
      <c r="AL11888" s="3">
        <v>-484.29399999999998</v>
      </c>
    </row>
    <row r="11889" spans="31:38" x14ac:dyDescent="0.25">
      <c r="AE11889" s="3" t="str">
        <f t="shared" si="263"/>
        <v>RAG_586_798_1_202526</v>
      </c>
      <c r="AF11889" s="3">
        <v>202526</v>
      </c>
      <c r="AG11889" s="3" t="s">
        <v>384</v>
      </c>
      <c r="AH11889" s="3">
        <v>586</v>
      </c>
      <c r="AI11889" s="3">
        <v>798</v>
      </c>
      <c r="AJ11889" s="3" t="s">
        <v>501</v>
      </c>
      <c r="AK11889" s="3">
        <v>1</v>
      </c>
      <c r="AL11889" s="3">
        <v>-1359.8719999999998</v>
      </c>
    </row>
    <row r="11890" spans="31:38" x14ac:dyDescent="0.25">
      <c r="AE11890" s="3" t="str">
        <f t="shared" si="263"/>
        <v>RAG_540_798_1_202526</v>
      </c>
      <c r="AF11890" s="3">
        <v>202526</v>
      </c>
      <c r="AG11890" s="3" t="s">
        <v>384</v>
      </c>
      <c r="AH11890" s="3">
        <v>540</v>
      </c>
      <c r="AI11890" s="3">
        <v>798</v>
      </c>
      <c r="AJ11890" s="3" t="s">
        <v>501</v>
      </c>
      <c r="AK11890" s="3">
        <v>1</v>
      </c>
      <c r="AL11890" s="3">
        <v>-7639.1259999999993</v>
      </c>
    </row>
    <row r="11891" spans="31:38" x14ac:dyDescent="0.25">
      <c r="AE11891" s="3" t="str">
        <f t="shared" si="263"/>
        <v>RAG_584_798_1_202526</v>
      </c>
      <c r="AF11891" s="3">
        <v>202526</v>
      </c>
      <c r="AG11891" s="3" t="s">
        <v>384</v>
      </c>
      <c r="AH11891" s="3">
        <v>584</v>
      </c>
      <c r="AI11891" s="3">
        <v>798</v>
      </c>
      <c r="AJ11891" s="3" t="s">
        <v>501</v>
      </c>
      <c r="AK11891" s="3">
        <v>1</v>
      </c>
      <c r="AL11891" s="3">
        <v>0</v>
      </c>
    </row>
    <row r="11892" spans="31:38" x14ac:dyDescent="0.25">
      <c r="AE11892" s="3" t="str">
        <f t="shared" si="263"/>
        <v>RAG_522_798_1_202526</v>
      </c>
      <c r="AF11892" s="3">
        <v>202526</v>
      </c>
      <c r="AG11892" s="3" t="s">
        <v>384</v>
      </c>
      <c r="AH11892" s="3">
        <v>522</v>
      </c>
      <c r="AI11892" s="3">
        <v>798</v>
      </c>
      <c r="AJ11892" s="3" t="s">
        <v>501</v>
      </c>
      <c r="AK11892" s="3">
        <v>1</v>
      </c>
      <c r="AL11892" s="3">
        <v>-4198.3850000000002</v>
      </c>
    </row>
    <row r="11893" spans="31:38" x14ac:dyDescent="0.25">
      <c r="AE11893" s="3" t="str">
        <f t="shared" si="263"/>
        <v>RAG_544_798_1_202526</v>
      </c>
      <c r="AF11893" s="3">
        <v>202526</v>
      </c>
      <c r="AG11893" s="3" t="s">
        <v>384</v>
      </c>
      <c r="AH11893" s="3">
        <v>544</v>
      </c>
      <c r="AI11893" s="3">
        <v>798</v>
      </c>
      <c r="AJ11893" s="3" t="s">
        <v>501</v>
      </c>
      <c r="AK11893" s="3">
        <v>1</v>
      </c>
      <c r="AL11893" s="3">
        <v>0</v>
      </c>
    </row>
    <row r="11894" spans="31:38" x14ac:dyDescent="0.25">
      <c r="AE11894" s="3" t="str">
        <f t="shared" si="263"/>
        <v>RAG_512_798_1_202526</v>
      </c>
      <c r="AF11894" s="3">
        <v>202526</v>
      </c>
      <c r="AG11894" s="3" t="s">
        <v>384</v>
      </c>
      <c r="AH11894" s="3">
        <v>512</v>
      </c>
      <c r="AI11894" s="3">
        <v>798</v>
      </c>
      <c r="AJ11894" s="3" t="s">
        <v>501</v>
      </c>
      <c r="AK11894" s="3">
        <v>1</v>
      </c>
      <c r="AL11894" s="3">
        <v>-1374.2080000000001</v>
      </c>
    </row>
    <row r="11895" spans="31:38" x14ac:dyDescent="0.25">
      <c r="AE11895" s="3" t="str">
        <f t="shared" si="263"/>
        <v>RAG_516_798_1_202526</v>
      </c>
      <c r="AF11895" s="3">
        <v>202526</v>
      </c>
      <c r="AG11895" s="3" t="s">
        <v>384</v>
      </c>
      <c r="AH11895" s="3">
        <v>516</v>
      </c>
      <c r="AI11895" s="3">
        <v>798</v>
      </c>
      <c r="AJ11895" s="3" t="s">
        <v>501</v>
      </c>
      <c r="AK11895" s="3">
        <v>1</v>
      </c>
      <c r="AL11895" s="3">
        <v>-1850.25</v>
      </c>
    </row>
    <row r="11896" spans="31:38" x14ac:dyDescent="0.25">
      <c r="AE11896" s="3" t="str">
        <f t="shared" si="263"/>
        <v>RAG_520_798_1_202526</v>
      </c>
      <c r="AF11896" s="3">
        <v>202526</v>
      </c>
      <c r="AG11896" s="3" t="s">
        <v>384</v>
      </c>
      <c r="AH11896" s="3">
        <v>520</v>
      </c>
      <c r="AI11896" s="3">
        <v>798</v>
      </c>
      <c r="AJ11896" s="3" t="s">
        <v>501</v>
      </c>
      <c r="AK11896" s="3">
        <v>1</v>
      </c>
      <c r="AL11896" s="3">
        <v>-691.51599999999996</v>
      </c>
    </row>
    <row r="11897" spans="31:38" x14ac:dyDescent="0.25">
      <c r="AE11897" s="3" t="str">
        <f t="shared" si="263"/>
        <v>RAG_514_798_1_202526</v>
      </c>
      <c r="AF11897" s="3">
        <v>202526</v>
      </c>
      <c r="AG11897" s="3" t="s">
        <v>384</v>
      </c>
      <c r="AH11897" s="3">
        <v>514</v>
      </c>
      <c r="AI11897" s="3">
        <v>798</v>
      </c>
      <c r="AJ11897" s="3" t="s">
        <v>501</v>
      </c>
      <c r="AK11897" s="3">
        <v>1</v>
      </c>
      <c r="AL11897" s="3">
        <v>-37469.370000000003</v>
      </c>
    </row>
    <row r="11898" spans="31:38" x14ac:dyDescent="0.25">
      <c r="AE11898" s="3" t="str">
        <f t="shared" si="263"/>
        <v>RAG_524_798_1_202526</v>
      </c>
      <c r="AF11898" s="3">
        <v>202526</v>
      </c>
      <c r="AG11898" s="3" t="s">
        <v>384</v>
      </c>
      <c r="AH11898" s="3">
        <v>524</v>
      </c>
      <c r="AI11898" s="3">
        <v>798</v>
      </c>
      <c r="AJ11898" s="3" t="s">
        <v>501</v>
      </c>
      <c r="AK11898" s="3">
        <v>1</v>
      </c>
      <c r="AL11898" s="3">
        <v>-5590.7099999999991</v>
      </c>
    </row>
    <row r="11899" spans="31:38" x14ac:dyDescent="0.25">
      <c r="AE11899" s="3" t="str">
        <f t="shared" si="263"/>
        <v>RAG_526_798_1_202526</v>
      </c>
      <c r="AF11899" s="3">
        <v>202526</v>
      </c>
      <c r="AG11899" s="3" t="s">
        <v>384</v>
      </c>
      <c r="AH11899" s="3">
        <v>526</v>
      </c>
      <c r="AI11899" s="3">
        <v>798</v>
      </c>
      <c r="AJ11899" s="3" t="s">
        <v>501</v>
      </c>
      <c r="AK11899" s="3">
        <v>1</v>
      </c>
      <c r="AL11899" s="3">
        <v>-4485.6000000000004</v>
      </c>
    </row>
    <row r="11900" spans="31:38" x14ac:dyDescent="0.25">
      <c r="AE11900" s="3" t="str">
        <f t="shared" si="263"/>
        <v>RAG_528_798_1_202526</v>
      </c>
      <c r="AF11900" s="3">
        <v>202526</v>
      </c>
      <c r="AG11900" s="3" t="s">
        <v>384</v>
      </c>
      <c r="AH11900" s="3">
        <v>528</v>
      </c>
      <c r="AI11900" s="3">
        <v>798</v>
      </c>
      <c r="AJ11900" s="3" t="s">
        <v>501</v>
      </c>
      <c r="AK11900" s="3">
        <v>1</v>
      </c>
      <c r="AL11900" s="3">
        <v>-5207</v>
      </c>
    </row>
    <row r="11901" spans="31:38" x14ac:dyDescent="0.25">
      <c r="AE11901" s="3" t="str">
        <f t="shared" si="263"/>
        <v>RAG_530_798_1_202526</v>
      </c>
      <c r="AF11901" s="3">
        <v>202526</v>
      </c>
      <c r="AG11901" s="3" t="s">
        <v>384</v>
      </c>
      <c r="AH11901" s="3">
        <v>530</v>
      </c>
      <c r="AI11901" s="3">
        <v>798</v>
      </c>
      <c r="AJ11901" s="3" t="s">
        <v>501</v>
      </c>
      <c r="AK11901" s="3">
        <v>1</v>
      </c>
      <c r="AL11901" s="3">
        <v>-21499.125000000004</v>
      </c>
    </row>
    <row r="11902" spans="31:38" x14ac:dyDescent="0.25">
      <c r="AE11902" s="3" t="str">
        <f t="shared" si="263"/>
        <v>RAG_532_798_1_202526</v>
      </c>
      <c r="AF11902" s="3">
        <v>202526</v>
      </c>
      <c r="AG11902" s="3" t="s">
        <v>384</v>
      </c>
      <c r="AH11902" s="3">
        <v>532</v>
      </c>
      <c r="AI11902" s="3">
        <v>798</v>
      </c>
      <c r="AJ11902" s="3" t="s">
        <v>501</v>
      </c>
      <c r="AK11902" s="3">
        <v>1</v>
      </c>
      <c r="AL11902" s="3">
        <v>-10739.34</v>
      </c>
    </row>
    <row r="11903" spans="31:38" x14ac:dyDescent="0.25">
      <c r="AE11903" s="3" t="str">
        <f t="shared" si="263"/>
        <v>RAG_534_798_1_202526</v>
      </c>
      <c r="AF11903" s="3">
        <v>202526</v>
      </c>
      <c r="AG11903" s="3" t="s">
        <v>384</v>
      </c>
      <c r="AH11903" s="3">
        <v>534</v>
      </c>
      <c r="AI11903" s="3">
        <v>798</v>
      </c>
      <c r="AJ11903" s="3" t="s">
        <v>501</v>
      </c>
      <c r="AK11903" s="3">
        <v>1</v>
      </c>
      <c r="AL11903" s="3">
        <v>-2568.364</v>
      </c>
    </row>
    <row r="11904" spans="31:38" x14ac:dyDescent="0.25">
      <c r="AE11904" s="3" t="str">
        <f t="shared" si="263"/>
        <v>RAG_536_798_1_202526</v>
      </c>
      <c r="AF11904" s="3">
        <v>202526</v>
      </c>
      <c r="AG11904" s="3" t="s">
        <v>384</v>
      </c>
      <c r="AH11904" s="3">
        <v>536</v>
      </c>
      <c r="AI11904" s="3">
        <v>798</v>
      </c>
      <c r="AJ11904" s="3" t="s">
        <v>501</v>
      </c>
      <c r="AK11904" s="3">
        <v>1</v>
      </c>
      <c r="AL11904" s="3">
        <v>-12314.807000000001</v>
      </c>
    </row>
    <row r="11905" spans="31:38" x14ac:dyDescent="0.25">
      <c r="AE11905" s="3" t="str">
        <f t="shared" si="263"/>
        <v>RAG_538_798_1_202526</v>
      </c>
      <c r="AF11905" s="3">
        <v>202526</v>
      </c>
      <c r="AG11905" s="3" t="s">
        <v>384</v>
      </c>
      <c r="AH11905" s="3">
        <v>538</v>
      </c>
      <c r="AI11905" s="3">
        <v>798</v>
      </c>
      <c r="AJ11905" s="3" t="s">
        <v>501</v>
      </c>
      <c r="AK11905" s="3">
        <v>1</v>
      </c>
      <c r="AL11905" s="3">
        <v>-1237.7</v>
      </c>
    </row>
    <row r="11906" spans="31:38" x14ac:dyDescent="0.25">
      <c r="AE11906" s="3" t="str">
        <f t="shared" si="263"/>
        <v>RAG_542_798_1_202526</v>
      </c>
      <c r="AF11906" s="3">
        <v>202526</v>
      </c>
      <c r="AG11906" s="3" t="s">
        <v>384</v>
      </c>
      <c r="AH11906" s="3">
        <v>542</v>
      </c>
      <c r="AI11906" s="3">
        <v>798</v>
      </c>
      <c r="AJ11906" s="3" t="s">
        <v>501</v>
      </c>
      <c r="AK11906" s="3">
        <v>1</v>
      </c>
      <c r="AL11906" s="3">
        <v>-11343.084000000001</v>
      </c>
    </row>
    <row r="11907" spans="31:38" x14ac:dyDescent="0.25">
      <c r="AE11907" s="3" t="str">
        <f t="shared" si="263"/>
        <v>RAG_518_798_1_202526</v>
      </c>
      <c r="AF11907" s="3">
        <v>202526</v>
      </c>
      <c r="AG11907" s="3" t="s">
        <v>384</v>
      </c>
      <c r="AH11907" s="3">
        <v>518</v>
      </c>
      <c r="AI11907" s="3">
        <v>798</v>
      </c>
      <c r="AJ11907" s="3" t="s">
        <v>501</v>
      </c>
      <c r="AK11907" s="3">
        <v>1</v>
      </c>
      <c r="AL11907" s="3">
        <v>-1429.903</v>
      </c>
    </row>
    <row r="11908" spans="31:38" x14ac:dyDescent="0.25">
      <c r="AE11908" s="3" t="str">
        <f t="shared" ref="AE11908:AE11971" si="264">AG11908&amp;"_"&amp;AH11908&amp;"_"&amp;AI11908&amp;"_"&amp;AK11908&amp;"_"&amp;AF11908</f>
        <v>RAG_582_798_1_202425</v>
      </c>
      <c r="AF11908" s="3">
        <v>202425</v>
      </c>
      <c r="AG11908" s="3" t="s">
        <v>384</v>
      </c>
      <c r="AH11908" s="3">
        <v>582</v>
      </c>
      <c r="AI11908" s="3">
        <v>798</v>
      </c>
      <c r="AJ11908" s="3" t="s">
        <v>501</v>
      </c>
      <c r="AK11908" s="3">
        <v>1</v>
      </c>
      <c r="AL11908" s="3">
        <v>0</v>
      </c>
    </row>
    <row r="11909" spans="31:38" x14ac:dyDescent="0.25">
      <c r="AE11909" s="3" t="str">
        <f t="shared" si="264"/>
        <v>RAG_546_798_1_202425</v>
      </c>
      <c r="AF11909" s="3">
        <v>202425</v>
      </c>
      <c r="AG11909" s="3" t="s">
        <v>384</v>
      </c>
      <c r="AH11909" s="3">
        <v>546</v>
      </c>
      <c r="AI11909" s="3">
        <v>798</v>
      </c>
      <c r="AJ11909" s="3" t="s">
        <v>501</v>
      </c>
      <c r="AK11909" s="3">
        <v>1</v>
      </c>
      <c r="AL11909" s="3">
        <v>-5012.9620999999997</v>
      </c>
    </row>
    <row r="11910" spans="31:38" x14ac:dyDescent="0.25">
      <c r="AE11910" s="3" t="str">
        <f t="shared" si="264"/>
        <v>RAG_548_798_1_202425</v>
      </c>
      <c r="AF11910" s="3">
        <v>202425</v>
      </c>
      <c r="AG11910" s="3" t="s">
        <v>384</v>
      </c>
      <c r="AH11910" s="3">
        <v>548</v>
      </c>
      <c r="AI11910" s="3">
        <v>798</v>
      </c>
      <c r="AJ11910" s="3" t="s">
        <v>501</v>
      </c>
      <c r="AK11910" s="3">
        <v>1</v>
      </c>
      <c r="AL11910" s="3">
        <v>-295.09500000000003</v>
      </c>
    </row>
    <row r="11911" spans="31:38" x14ac:dyDescent="0.25">
      <c r="AE11911" s="3" t="str">
        <f t="shared" si="264"/>
        <v>RAG_550_798_1_202425</v>
      </c>
      <c r="AF11911" s="3">
        <v>202425</v>
      </c>
      <c r="AG11911" s="3" t="s">
        <v>384</v>
      </c>
      <c r="AH11911" s="3">
        <v>550</v>
      </c>
      <c r="AI11911" s="3">
        <v>798</v>
      </c>
      <c r="AJ11911" s="3" t="s">
        <v>501</v>
      </c>
      <c r="AK11911" s="3">
        <v>1</v>
      </c>
      <c r="AL11911" s="3">
        <v>-11426.271000000001</v>
      </c>
    </row>
    <row r="11912" spans="31:38" x14ac:dyDescent="0.25">
      <c r="AE11912" s="3" t="str">
        <f t="shared" si="264"/>
        <v>RAG_552_798_1_202425</v>
      </c>
      <c r="AF11912" s="3">
        <v>202425</v>
      </c>
      <c r="AG11912" s="3" t="s">
        <v>384</v>
      </c>
      <c r="AH11912" s="3">
        <v>552</v>
      </c>
      <c r="AI11912" s="3">
        <v>798</v>
      </c>
      <c r="AJ11912" s="3" t="s">
        <v>501</v>
      </c>
      <c r="AK11912" s="3">
        <v>1</v>
      </c>
      <c r="AL11912" s="3">
        <v>-7700.88</v>
      </c>
    </row>
    <row r="11913" spans="31:38" x14ac:dyDescent="0.25">
      <c r="AE11913" s="3" t="str">
        <f t="shared" si="264"/>
        <v>RAG_562_798_1_202425</v>
      </c>
      <c r="AF11913" s="3">
        <v>202425</v>
      </c>
      <c r="AG11913" s="3" t="s">
        <v>384</v>
      </c>
      <c r="AH11913" s="3">
        <v>562</v>
      </c>
      <c r="AI11913" s="3">
        <v>798</v>
      </c>
      <c r="AJ11913" s="3" t="s">
        <v>501</v>
      </c>
      <c r="AK11913" s="3">
        <v>1</v>
      </c>
      <c r="AL11913" s="3">
        <v>0</v>
      </c>
    </row>
    <row r="11914" spans="31:38" x14ac:dyDescent="0.25">
      <c r="AE11914" s="3" t="str">
        <f t="shared" si="264"/>
        <v>RAG_564_798_1_202425</v>
      </c>
      <c r="AF11914" s="3">
        <v>202425</v>
      </c>
      <c r="AG11914" s="3" t="s">
        <v>384</v>
      </c>
      <c r="AH11914" s="3">
        <v>564</v>
      </c>
      <c r="AI11914" s="3">
        <v>798</v>
      </c>
      <c r="AJ11914" s="3" t="s">
        <v>501</v>
      </c>
      <c r="AK11914" s="3">
        <v>1</v>
      </c>
      <c r="AL11914" s="3">
        <v>0</v>
      </c>
    </row>
    <row r="11915" spans="31:38" x14ac:dyDescent="0.25">
      <c r="AE11915" s="3" t="str">
        <f t="shared" si="264"/>
        <v>RAG_566_798_1_202425</v>
      </c>
      <c r="AF11915" s="3">
        <v>202425</v>
      </c>
      <c r="AG11915" s="3" t="s">
        <v>384</v>
      </c>
      <c r="AH11915" s="3">
        <v>566</v>
      </c>
      <c r="AI11915" s="3">
        <v>798</v>
      </c>
      <c r="AJ11915" s="3" t="s">
        <v>501</v>
      </c>
      <c r="AK11915" s="3">
        <v>1</v>
      </c>
      <c r="AL11915" s="3">
        <v>0</v>
      </c>
    </row>
    <row r="11916" spans="31:38" x14ac:dyDescent="0.25">
      <c r="AE11916" s="3" t="str">
        <f t="shared" si="264"/>
        <v>RAG_568_798_1_202425</v>
      </c>
      <c r="AF11916" s="3">
        <v>202425</v>
      </c>
      <c r="AG11916" s="3" t="s">
        <v>384</v>
      </c>
      <c r="AH11916" s="3">
        <v>568</v>
      </c>
      <c r="AI11916" s="3">
        <v>798</v>
      </c>
      <c r="AJ11916" s="3" t="s">
        <v>501</v>
      </c>
      <c r="AK11916" s="3">
        <v>1</v>
      </c>
      <c r="AL11916" s="3">
        <v>0</v>
      </c>
    </row>
    <row r="11917" spans="31:38" x14ac:dyDescent="0.25">
      <c r="AE11917" s="3" t="str">
        <f t="shared" si="264"/>
        <v>RAG_572_798_1_202425</v>
      </c>
      <c r="AF11917" s="3">
        <v>202425</v>
      </c>
      <c r="AG11917" s="3" t="s">
        <v>384</v>
      </c>
      <c r="AH11917" s="3">
        <v>572</v>
      </c>
      <c r="AI11917" s="3">
        <v>798</v>
      </c>
      <c r="AJ11917" s="3" t="s">
        <v>501</v>
      </c>
      <c r="AK11917" s="3">
        <v>1</v>
      </c>
      <c r="AL11917" s="3">
        <v>-1148</v>
      </c>
    </row>
    <row r="11918" spans="31:38" x14ac:dyDescent="0.25">
      <c r="AE11918" s="3" t="str">
        <f t="shared" si="264"/>
        <v>RAG_576_798_1_202425</v>
      </c>
      <c r="AF11918" s="3">
        <v>202425</v>
      </c>
      <c r="AG11918" s="3" t="s">
        <v>384</v>
      </c>
      <c r="AH11918" s="3">
        <v>576</v>
      </c>
      <c r="AI11918" s="3">
        <v>798</v>
      </c>
      <c r="AJ11918" s="3" t="s">
        <v>501</v>
      </c>
      <c r="AK11918" s="3">
        <v>1</v>
      </c>
      <c r="AL11918" s="3">
        <v>0</v>
      </c>
    </row>
    <row r="11919" spans="31:38" x14ac:dyDescent="0.25">
      <c r="AE11919" s="3" t="str">
        <f t="shared" si="264"/>
        <v>RAG_584_798_1_202425</v>
      </c>
      <c r="AF11919" s="3">
        <v>202425</v>
      </c>
      <c r="AG11919" s="3" t="s">
        <v>384</v>
      </c>
      <c r="AH11919" s="3">
        <v>584</v>
      </c>
      <c r="AI11919" s="3">
        <v>798</v>
      </c>
      <c r="AJ11919" s="3" t="s">
        <v>501</v>
      </c>
      <c r="AK11919" s="3">
        <v>1</v>
      </c>
      <c r="AL11919" s="3">
        <v>0</v>
      </c>
    </row>
    <row r="11920" spans="31:38" x14ac:dyDescent="0.25">
      <c r="AE11920" s="3" t="str">
        <f t="shared" si="264"/>
        <v>RAG_544_798_1_202425</v>
      </c>
      <c r="AF11920" s="3">
        <v>202425</v>
      </c>
      <c r="AG11920" s="3" t="s">
        <v>384</v>
      </c>
      <c r="AH11920" s="3">
        <v>544</v>
      </c>
      <c r="AI11920" s="3">
        <v>798</v>
      </c>
      <c r="AJ11920" s="3" t="s">
        <v>501</v>
      </c>
      <c r="AK11920" s="3">
        <v>1</v>
      </c>
      <c r="AL11920" s="3">
        <v>0</v>
      </c>
    </row>
    <row r="11921" spans="31:38" x14ac:dyDescent="0.25">
      <c r="AE11921" s="3" t="str">
        <f t="shared" si="264"/>
        <v>RAG_542_798_1_202425</v>
      </c>
      <c r="AF11921" s="3">
        <v>202425</v>
      </c>
      <c r="AG11921" s="3" t="s">
        <v>384</v>
      </c>
      <c r="AH11921" s="3">
        <v>542</v>
      </c>
      <c r="AI11921" s="3">
        <v>798</v>
      </c>
      <c r="AJ11921" s="3" t="s">
        <v>501</v>
      </c>
      <c r="AK11921" s="3">
        <v>1</v>
      </c>
      <c r="AL11921" s="3">
        <v>-11998.642000000002</v>
      </c>
    </row>
    <row r="11922" spans="31:38" x14ac:dyDescent="0.25">
      <c r="AE11922" s="3" t="str">
        <f t="shared" si="264"/>
        <v>RAG_574_798_1_202425</v>
      </c>
      <c r="AF11922" s="3">
        <v>202425</v>
      </c>
      <c r="AG11922" s="3" t="s">
        <v>384</v>
      </c>
      <c r="AH11922" s="3">
        <v>574</v>
      </c>
      <c r="AI11922" s="3">
        <v>798</v>
      </c>
      <c r="AJ11922" s="3" t="s">
        <v>501</v>
      </c>
      <c r="AK11922" s="3">
        <v>1</v>
      </c>
      <c r="AL11922" s="3">
        <v>-606.20699999999999</v>
      </c>
    </row>
    <row r="11923" spans="31:38" x14ac:dyDescent="0.25">
      <c r="AE11923" s="3" t="str">
        <f t="shared" si="264"/>
        <v>RAG_522_798_1_202425</v>
      </c>
      <c r="AF11923" s="3">
        <v>202425</v>
      </c>
      <c r="AG11923" s="3" t="s">
        <v>384</v>
      </c>
      <c r="AH11923" s="3">
        <v>522</v>
      </c>
      <c r="AI11923" s="3">
        <v>798</v>
      </c>
      <c r="AJ11923" s="3" t="s">
        <v>501</v>
      </c>
      <c r="AK11923" s="3">
        <v>1</v>
      </c>
      <c r="AL11923" s="3">
        <v>-488.70099999999996</v>
      </c>
    </row>
    <row r="11924" spans="31:38" x14ac:dyDescent="0.25">
      <c r="AE11924" s="3" t="str">
        <f t="shared" si="264"/>
        <v>RAG_512_798_1_202425</v>
      </c>
      <c r="AF11924" s="3">
        <v>202425</v>
      </c>
      <c r="AG11924" s="3" t="s">
        <v>384</v>
      </c>
      <c r="AH11924" s="3">
        <v>512</v>
      </c>
      <c r="AI11924" s="3">
        <v>798</v>
      </c>
      <c r="AJ11924" s="3" t="s">
        <v>501</v>
      </c>
      <c r="AK11924" s="3">
        <v>1</v>
      </c>
      <c r="AL11924" s="3">
        <v>-1538</v>
      </c>
    </row>
    <row r="11925" spans="31:38" x14ac:dyDescent="0.25">
      <c r="AE11925" s="3" t="str">
        <f t="shared" si="264"/>
        <v>RAG_545_798_1_202425</v>
      </c>
      <c r="AF11925" s="3">
        <v>202425</v>
      </c>
      <c r="AG11925" s="3" t="s">
        <v>384</v>
      </c>
      <c r="AH11925" s="3">
        <v>545</v>
      </c>
      <c r="AI11925" s="3">
        <v>798</v>
      </c>
      <c r="AJ11925" s="3" t="s">
        <v>501</v>
      </c>
      <c r="AK11925" s="3">
        <v>1</v>
      </c>
      <c r="AL11925" s="3">
        <v>-406.87</v>
      </c>
    </row>
    <row r="11926" spans="31:38" x14ac:dyDescent="0.25">
      <c r="AE11926" s="3" t="str">
        <f t="shared" si="264"/>
        <v>RAG_586_798_1_202425</v>
      </c>
      <c r="AF11926" s="3">
        <v>202425</v>
      </c>
      <c r="AG11926" s="3" t="s">
        <v>384</v>
      </c>
      <c r="AH11926" s="3">
        <v>586</v>
      </c>
      <c r="AI11926" s="3">
        <v>798</v>
      </c>
      <c r="AJ11926" s="3" t="s">
        <v>501</v>
      </c>
      <c r="AK11926" s="3">
        <v>1</v>
      </c>
      <c r="AL11926" s="3">
        <v>-1454.7539999999999</v>
      </c>
    </row>
    <row r="11927" spans="31:38" x14ac:dyDescent="0.25">
      <c r="AE11927" s="3" t="str">
        <f t="shared" si="264"/>
        <v>RAG_516_798_1_202425</v>
      </c>
      <c r="AF11927" s="3">
        <v>202425</v>
      </c>
      <c r="AG11927" s="3" t="s">
        <v>384</v>
      </c>
      <c r="AH11927" s="3">
        <v>516</v>
      </c>
      <c r="AI11927" s="3">
        <v>798</v>
      </c>
      <c r="AJ11927" s="3" t="s">
        <v>501</v>
      </c>
      <c r="AK11927" s="3">
        <v>1</v>
      </c>
      <c r="AL11927" s="3">
        <v>-981.73</v>
      </c>
    </row>
    <row r="11928" spans="31:38" x14ac:dyDescent="0.25">
      <c r="AE11928" s="3" t="str">
        <f t="shared" si="264"/>
        <v>RAG_520_798_1_202425</v>
      </c>
      <c r="AF11928" s="3">
        <v>202425</v>
      </c>
      <c r="AG11928" s="3" t="s">
        <v>384</v>
      </c>
      <c r="AH11928" s="3">
        <v>520</v>
      </c>
      <c r="AI11928" s="3">
        <v>798</v>
      </c>
      <c r="AJ11928" s="3" t="s">
        <v>501</v>
      </c>
      <c r="AK11928" s="3">
        <v>1</v>
      </c>
      <c r="AL11928" s="3">
        <v>-1541.702</v>
      </c>
    </row>
    <row r="11929" spans="31:38" x14ac:dyDescent="0.25">
      <c r="AE11929" s="3" t="str">
        <f t="shared" si="264"/>
        <v>RAG_514_798_1_202425</v>
      </c>
      <c r="AF11929" s="3">
        <v>202425</v>
      </c>
      <c r="AG11929" s="3" t="s">
        <v>384</v>
      </c>
      <c r="AH11929" s="3">
        <v>514</v>
      </c>
      <c r="AI11929" s="3">
        <v>798</v>
      </c>
      <c r="AJ11929" s="3" t="s">
        <v>501</v>
      </c>
      <c r="AK11929" s="3">
        <v>1</v>
      </c>
      <c r="AL11929" s="3">
        <v>-47639.26</v>
      </c>
    </row>
    <row r="11930" spans="31:38" x14ac:dyDescent="0.25">
      <c r="AE11930" s="3" t="str">
        <f t="shared" si="264"/>
        <v>RAG_524_798_1_202425</v>
      </c>
      <c r="AF11930" s="3">
        <v>202425</v>
      </c>
      <c r="AG11930" s="3" t="s">
        <v>384</v>
      </c>
      <c r="AH11930" s="3">
        <v>524</v>
      </c>
      <c r="AI11930" s="3">
        <v>798</v>
      </c>
      <c r="AJ11930" s="3" t="s">
        <v>501</v>
      </c>
      <c r="AK11930" s="3">
        <v>1</v>
      </c>
      <c r="AL11930" s="3">
        <v>-933.53</v>
      </c>
    </row>
    <row r="11931" spans="31:38" x14ac:dyDescent="0.25">
      <c r="AE11931" s="3" t="str">
        <f t="shared" si="264"/>
        <v>RAG_526_798_1_202425</v>
      </c>
      <c r="AF11931" s="3">
        <v>202425</v>
      </c>
      <c r="AG11931" s="3" t="s">
        <v>384</v>
      </c>
      <c r="AH11931" s="3">
        <v>526</v>
      </c>
      <c r="AI11931" s="3">
        <v>798</v>
      </c>
      <c r="AJ11931" s="3" t="s">
        <v>501</v>
      </c>
      <c r="AK11931" s="3">
        <v>1</v>
      </c>
      <c r="AL11931" s="3">
        <v>-1127.779</v>
      </c>
    </row>
    <row r="11932" spans="31:38" x14ac:dyDescent="0.25">
      <c r="AE11932" s="3" t="str">
        <f t="shared" si="264"/>
        <v>RAG_528_798_1_202425</v>
      </c>
      <c r="AF11932" s="3">
        <v>202425</v>
      </c>
      <c r="AG11932" s="3" t="s">
        <v>384</v>
      </c>
      <c r="AH11932" s="3">
        <v>528</v>
      </c>
      <c r="AI11932" s="3">
        <v>798</v>
      </c>
      <c r="AJ11932" s="3" t="s">
        <v>501</v>
      </c>
      <c r="AK11932" s="3">
        <v>1</v>
      </c>
      <c r="AL11932" s="3">
        <v>-8239</v>
      </c>
    </row>
    <row r="11933" spans="31:38" x14ac:dyDescent="0.25">
      <c r="AE11933" s="3" t="str">
        <f t="shared" si="264"/>
        <v>RAG_530_798_1_202425</v>
      </c>
      <c r="AF11933" s="3">
        <v>202425</v>
      </c>
      <c r="AG11933" s="3" t="s">
        <v>384</v>
      </c>
      <c r="AH11933" s="3">
        <v>530</v>
      </c>
      <c r="AI11933" s="3">
        <v>798</v>
      </c>
      <c r="AJ11933" s="3" t="s">
        <v>501</v>
      </c>
      <c r="AK11933" s="3">
        <v>1</v>
      </c>
      <c r="AL11933" s="3">
        <v>-23265.040999999997</v>
      </c>
    </row>
    <row r="11934" spans="31:38" x14ac:dyDescent="0.25">
      <c r="AE11934" s="3" t="str">
        <f t="shared" si="264"/>
        <v>RAG_532_798_1_202425</v>
      </c>
      <c r="AF11934" s="3">
        <v>202425</v>
      </c>
      <c r="AG11934" s="3" t="s">
        <v>384</v>
      </c>
      <c r="AH11934" s="3">
        <v>532</v>
      </c>
      <c r="AI11934" s="3">
        <v>798</v>
      </c>
      <c r="AJ11934" s="3" t="s">
        <v>501</v>
      </c>
      <c r="AK11934" s="3">
        <v>1</v>
      </c>
      <c r="AL11934" s="3">
        <v>-1655.3309999999999</v>
      </c>
    </row>
    <row r="11935" spans="31:38" x14ac:dyDescent="0.25">
      <c r="AE11935" s="3" t="str">
        <f t="shared" si="264"/>
        <v>RAG_534_798_1_202425</v>
      </c>
      <c r="AF11935" s="3">
        <v>202425</v>
      </c>
      <c r="AG11935" s="3" t="s">
        <v>384</v>
      </c>
      <c r="AH11935" s="3">
        <v>534</v>
      </c>
      <c r="AI11935" s="3">
        <v>798</v>
      </c>
      <c r="AJ11935" s="3" t="s">
        <v>501</v>
      </c>
      <c r="AK11935" s="3">
        <v>1</v>
      </c>
      <c r="AL11935" s="3">
        <v>-11714.923999999999</v>
      </c>
    </row>
    <row r="11936" spans="31:38" x14ac:dyDescent="0.25">
      <c r="AE11936" s="3" t="str">
        <f t="shared" si="264"/>
        <v>RAG_536_798_1_202425</v>
      </c>
      <c r="AF11936" s="3">
        <v>202425</v>
      </c>
      <c r="AG11936" s="3" t="s">
        <v>384</v>
      </c>
      <c r="AH11936" s="3">
        <v>536</v>
      </c>
      <c r="AI11936" s="3">
        <v>798</v>
      </c>
      <c r="AJ11936" s="3" t="s">
        <v>501</v>
      </c>
      <c r="AK11936" s="3">
        <v>1</v>
      </c>
      <c r="AL11936" s="3">
        <v>-9223.9319999999989</v>
      </c>
    </row>
    <row r="11937" spans="31:38" x14ac:dyDescent="0.25">
      <c r="AE11937" s="3" t="str">
        <f t="shared" si="264"/>
        <v>RAG_538_798_1_202425</v>
      </c>
      <c r="AF11937" s="3">
        <v>202425</v>
      </c>
      <c r="AG11937" s="3" t="s">
        <v>384</v>
      </c>
      <c r="AH11937" s="3">
        <v>538</v>
      </c>
      <c r="AI11937" s="3">
        <v>798</v>
      </c>
      <c r="AJ11937" s="3" t="s">
        <v>501</v>
      </c>
      <c r="AK11937" s="3">
        <v>1</v>
      </c>
      <c r="AL11937" s="3">
        <v>-1743.8100000000002</v>
      </c>
    </row>
    <row r="11938" spans="31:38" x14ac:dyDescent="0.25">
      <c r="AE11938" s="3" t="str">
        <f t="shared" si="264"/>
        <v>RAG_540_798_1_202425</v>
      </c>
      <c r="AF11938" s="3">
        <v>202425</v>
      </c>
      <c r="AG11938" s="3" t="s">
        <v>384</v>
      </c>
      <c r="AH11938" s="3">
        <v>540</v>
      </c>
      <c r="AI11938" s="3">
        <v>798</v>
      </c>
      <c r="AJ11938" s="3" t="s">
        <v>501</v>
      </c>
      <c r="AK11938" s="3">
        <v>1</v>
      </c>
      <c r="AL11938" s="3">
        <v>-2660.6619999999998</v>
      </c>
    </row>
    <row r="11939" spans="31:38" x14ac:dyDescent="0.25">
      <c r="AE11939" s="3" t="str">
        <f t="shared" si="264"/>
        <v>RAG_518_798_1_202425</v>
      </c>
      <c r="AF11939" s="3">
        <v>202425</v>
      </c>
      <c r="AG11939" s="3" t="s">
        <v>384</v>
      </c>
      <c r="AH11939" s="3">
        <v>518</v>
      </c>
      <c r="AI11939" s="3">
        <v>798</v>
      </c>
      <c r="AJ11939" s="3" t="s">
        <v>501</v>
      </c>
      <c r="AK11939" s="3">
        <v>1</v>
      </c>
      <c r="AL11939" s="3">
        <v>-3703.7579999999998</v>
      </c>
    </row>
    <row r="11940" spans="31:38" x14ac:dyDescent="0.25">
      <c r="AE11940" s="3" t="str">
        <f t="shared" si="264"/>
        <v>RAG_562_799_1_202526</v>
      </c>
      <c r="AF11940" s="3">
        <v>202526</v>
      </c>
      <c r="AG11940" s="3" t="s">
        <v>384</v>
      </c>
      <c r="AH11940" s="3">
        <v>562</v>
      </c>
      <c r="AI11940" s="3">
        <v>799</v>
      </c>
      <c r="AJ11940" s="3" t="s">
        <v>32</v>
      </c>
      <c r="AK11940" s="3">
        <v>1</v>
      </c>
      <c r="AL11940" s="3">
        <v>0</v>
      </c>
    </row>
    <row r="11941" spans="31:38" x14ac:dyDescent="0.25">
      <c r="AE11941" s="3" t="str">
        <f t="shared" si="264"/>
        <v>RAG_552_799_1_202526</v>
      </c>
      <c r="AF11941" s="3">
        <v>202526</v>
      </c>
      <c r="AG11941" s="3" t="s">
        <v>384</v>
      </c>
      <c r="AH11941" s="3">
        <v>552</v>
      </c>
      <c r="AI11941" s="3">
        <v>799</v>
      </c>
      <c r="AJ11941" s="3" t="s">
        <v>32</v>
      </c>
      <c r="AK11941" s="3">
        <v>1</v>
      </c>
      <c r="AL11941" s="3">
        <v>-17159.611999999997</v>
      </c>
    </row>
    <row r="11942" spans="31:38" x14ac:dyDescent="0.25">
      <c r="AE11942" s="3" t="str">
        <f t="shared" si="264"/>
        <v>RAG_550_799_1_202526</v>
      </c>
      <c r="AF11942" s="3">
        <v>202526</v>
      </c>
      <c r="AG11942" s="3" t="s">
        <v>384</v>
      </c>
      <c r="AH11942" s="3">
        <v>550</v>
      </c>
      <c r="AI11942" s="3">
        <v>799</v>
      </c>
      <c r="AJ11942" s="3" t="s">
        <v>32</v>
      </c>
      <c r="AK11942" s="3">
        <v>1</v>
      </c>
      <c r="AL11942" s="3">
        <v>-10349.303</v>
      </c>
    </row>
    <row r="11943" spans="31:38" x14ac:dyDescent="0.25">
      <c r="AE11943" s="3" t="str">
        <f t="shared" si="264"/>
        <v>RAG_548_799_1_202526</v>
      </c>
      <c r="AF11943" s="3">
        <v>202526</v>
      </c>
      <c r="AG11943" s="3" t="s">
        <v>384</v>
      </c>
      <c r="AH11943" s="3">
        <v>548</v>
      </c>
      <c r="AI11943" s="3">
        <v>799</v>
      </c>
      <c r="AJ11943" s="3" t="s">
        <v>32</v>
      </c>
      <c r="AK11943" s="3">
        <v>1</v>
      </c>
      <c r="AL11943" s="3">
        <v>-8814.4269999999997</v>
      </c>
    </row>
    <row r="11944" spans="31:38" x14ac:dyDescent="0.25">
      <c r="AE11944" s="3" t="str">
        <f t="shared" si="264"/>
        <v>RAG_564_799_1_202526</v>
      </c>
      <c r="AF11944" s="3">
        <v>202526</v>
      </c>
      <c r="AG11944" s="3" t="s">
        <v>384</v>
      </c>
      <c r="AH11944" s="3">
        <v>564</v>
      </c>
      <c r="AI11944" s="3">
        <v>799</v>
      </c>
      <c r="AJ11944" s="3" t="s">
        <v>32</v>
      </c>
      <c r="AK11944" s="3">
        <v>1</v>
      </c>
      <c r="AL11944" s="3">
        <v>-460.04</v>
      </c>
    </row>
    <row r="11945" spans="31:38" x14ac:dyDescent="0.25">
      <c r="AE11945" s="3" t="str">
        <f t="shared" si="264"/>
        <v>RAG_545_799_1_202526</v>
      </c>
      <c r="AF11945" s="3">
        <v>202526</v>
      </c>
      <c r="AG11945" s="3" t="s">
        <v>384</v>
      </c>
      <c r="AH11945" s="3">
        <v>545</v>
      </c>
      <c r="AI11945" s="3">
        <v>799</v>
      </c>
      <c r="AJ11945" s="3" t="s">
        <v>32</v>
      </c>
      <c r="AK11945" s="3">
        <v>1</v>
      </c>
      <c r="AL11945" s="3">
        <v>-1971.884</v>
      </c>
    </row>
    <row r="11946" spans="31:38" x14ac:dyDescent="0.25">
      <c r="AE11946" s="3" t="str">
        <f t="shared" si="264"/>
        <v>RAG_582_799_1_202526</v>
      </c>
      <c r="AF11946" s="3">
        <v>202526</v>
      </c>
      <c r="AG11946" s="3" t="s">
        <v>384</v>
      </c>
      <c r="AH11946" s="3">
        <v>582</v>
      </c>
      <c r="AI11946" s="3">
        <v>799</v>
      </c>
      <c r="AJ11946" s="3" t="s">
        <v>32</v>
      </c>
      <c r="AK11946" s="3">
        <v>1</v>
      </c>
      <c r="AL11946" s="3">
        <v>0</v>
      </c>
    </row>
    <row r="11947" spans="31:38" x14ac:dyDescent="0.25">
      <c r="AE11947" s="3" t="str">
        <f t="shared" si="264"/>
        <v>RAG_546_799_1_202526</v>
      </c>
      <c r="AF11947" s="3">
        <v>202526</v>
      </c>
      <c r="AG11947" s="3" t="s">
        <v>384</v>
      </c>
      <c r="AH11947" s="3">
        <v>546</v>
      </c>
      <c r="AI11947" s="3">
        <v>799</v>
      </c>
      <c r="AJ11947" s="3" t="s">
        <v>32</v>
      </c>
      <c r="AK11947" s="3">
        <v>1</v>
      </c>
      <c r="AL11947" s="3">
        <v>-3363.319</v>
      </c>
    </row>
    <row r="11948" spans="31:38" x14ac:dyDescent="0.25">
      <c r="AE11948" s="3" t="str">
        <f t="shared" si="264"/>
        <v>RAG_566_799_1_202526</v>
      </c>
      <c r="AF11948" s="3">
        <v>202526</v>
      </c>
      <c r="AG11948" s="3" t="s">
        <v>384</v>
      </c>
      <c r="AH11948" s="3">
        <v>566</v>
      </c>
      <c r="AI11948" s="3">
        <v>799</v>
      </c>
      <c r="AJ11948" s="3" t="s">
        <v>32</v>
      </c>
      <c r="AK11948" s="3">
        <v>1</v>
      </c>
      <c r="AL11948" s="3">
        <v>0</v>
      </c>
    </row>
    <row r="11949" spans="31:38" x14ac:dyDescent="0.25">
      <c r="AE11949" s="3" t="str">
        <f t="shared" si="264"/>
        <v>RAG_568_799_1_202526</v>
      </c>
      <c r="AF11949" s="3">
        <v>202526</v>
      </c>
      <c r="AG11949" s="3" t="s">
        <v>384</v>
      </c>
      <c r="AH11949" s="3">
        <v>568</v>
      </c>
      <c r="AI11949" s="3">
        <v>799</v>
      </c>
      <c r="AJ11949" s="3" t="s">
        <v>32</v>
      </c>
      <c r="AK11949" s="3">
        <v>1</v>
      </c>
      <c r="AL11949" s="3">
        <v>0</v>
      </c>
    </row>
    <row r="11950" spans="31:38" x14ac:dyDescent="0.25">
      <c r="AE11950" s="3" t="str">
        <f t="shared" si="264"/>
        <v>RAG_572_799_1_202526</v>
      </c>
      <c r="AF11950" s="3">
        <v>202526</v>
      </c>
      <c r="AG11950" s="3" t="s">
        <v>384</v>
      </c>
      <c r="AH11950" s="3">
        <v>572</v>
      </c>
      <c r="AI11950" s="3">
        <v>799</v>
      </c>
      <c r="AJ11950" s="3" t="s">
        <v>32</v>
      </c>
      <c r="AK11950" s="3">
        <v>1</v>
      </c>
      <c r="AL11950" s="3">
        <v>-1424</v>
      </c>
    </row>
    <row r="11951" spans="31:38" x14ac:dyDescent="0.25">
      <c r="AE11951" s="3" t="str">
        <f t="shared" si="264"/>
        <v>RAG_576_799_1_202526</v>
      </c>
      <c r="AF11951" s="3">
        <v>202526</v>
      </c>
      <c r="AG11951" s="3" t="s">
        <v>384</v>
      </c>
      <c r="AH11951" s="3">
        <v>576</v>
      </c>
      <c r="AI11951" s="3">
        <v>799</v>
      </c>
      <c r="AJ11951" s="3" t="s">
        <v>32</v>
      </c>
      <c r="AK11951" s="3">
        <v>1</v>
      </c>
      <c r="AL11951" s="3">
        <v>0</v>
      </c>
    </row>
    <row r="11952" spans="31:38" x14ac:dyDescent="0.25">
      <c r="AE11952" s="3" t="str">
        <f t="shared" si="264"/>
        <v>RAG_586_799_1_202526</v>
      </c>
      <c r="AF11952" s="3">
        <v>202526</v>
      </c>
      <c r="AG11952" s="3" t="s">
        <v>384</v>
      </c>
      <c r="AH11952" s="3">
        <v>586</v>
      </c>
      <c r="AI11952" s="3">
        <v>799</v>
      </c>
      <c r="AJ11952" s="3" t="s">
        <v>32</v>
      </c>
      <c r="AK11952" s="3">
        <v>1</v>
      </c>
      <c r="AL11952" s="3">
        <v>-1359.8719999999998</v>
      </c>
    </row>
    <row r="11953" spans="31:38" x14ac:dyDescent="0.25">
      <c r="AE11953" s="3" t="str">
        <f t="shared" si="264"/>
        <v>RAG_544_799_1_202526</v>
      </c>
      <c r="AF11953" s="3">
        <v>202526</v>
      </c>
      <c r="AG11953" s="3" t="s">
        <v>384</v>
      </c>
      <c r="AH11953" s="3">
        <v>544</v>
      </c>
      <c r="AI11953" s="3">
        <v>799</v>
      </c>
      <c r="AJ11953" s="3" t="s">
        <v>32</v>
      </c>
      <c r="AK11953" s="3">
        <v>1</v>
      </c>
      <c r="AL11953" s="3">
        <v>-2084.5240000000003</v>
      </c>
    </row>
    <row r="11954" spans="31:38" x14ac:dyDescent="0.25">
      <c r="AE11954" s="3" t="str">
        <f t="shared" si="264"/>
        <v>RAG_584_799_1_202526</v>
      </c>
      <c r="AF11954" s="3">
        <v>202526</v>
      </c>
      <c r="AG11954" s="3" t="s">
        <v>384</v>
      </c>
      <c r="AH11954" s="3">
        <v>584</v>
      </c>
      <c r="AI11954" s="3">
        <v>799</v>
      </c>
      <c r="AJ11954" s="3" t="s">
        <v>32</v>
      </c>
      <c r="AK11954" s="3">
        <v>1</v>
      </c>
      <c r="AL11954" s="3">
        <v>0</v>
      </c>
    </row>
    <row r="11955" spans="31:38" x14ac:dyDescent="0.25">
      <c r="AE11955" s="3" t="str">
        <f t="shared" si="264"/>
        <v>RAG_574_799_1_202526</v>
      </c>
      <c r="AF11955" s="3">
        <v>202526</v>
      </c>
      <c r="AG11955" s="3" t="s">
        <v>384</v>
      </c>
      <c r="AH11955" s="3">
        <v>574</v>
      </c>
      <c r="AI11955" s="3">
        <v>799</v>
      </c>
      <c r="AJ11955" s="3" t="s">
        <v>32</v>
      </c>
      <c r="AK11955" s="3">
        <v>1</v>
      </c>
      <c r="AL11955" s="3">
        <v>-614.14499999999998</v>
      </c>
    </row>
    <row r="11956" spans="31:38" x14ac:dyDescent="0.25">
      <c r="AE11956" s="3" t="str">
        <f t="shared" si="264"/>
        <v>RAG_522_799_1_202526</v>
      </c>
      <c r="AF11956" s="3">
        <v>202526</v>
      </c>
      <c r="AG11956" s="3" t="s">
        <v>384</v>
      </c>
      <c r="AH11956" s="3">
        <v>522</v>
      </c>
      <c r="AI11956" s="3">
        <v>799</v>
      </c>
      <c r="AJ11956" s="3" t="s">
        <v>32</v>
      </c>
      <c r="AK11956" s="3">
        <v>1</v>
      </c>
      <c r="AL11956" s="3">
        <v>-5809.3780000000006</v>
      </c>
    </row>
    <row r="11957" spans="31:38" x14ac:dyDescent="0.25">
      <c r="AE11957" s="3" t="str">
        <f t="shared" si="264"/>
        <v>RAG_542_799_1_202526</v>
      </c>
      <c r="AF11957" s="3">
        <v>202526</v>
      </c>
      <c r="AG11957" s="3" t="s">
        <v>384</v>
      </c>
      <c r="AH11957" s="3">
        <v>542</v>
      </c>
      <c r="AI11957" s="3">
        <v>799</v>
      </c>
      <c r="AJ11957" s="3" t="s">
        <v>32</v>
      </c>
      <c r="AK11957" s="3">
        <v>1</v>
      </c>
      <c r="AL11957" s="3">
        <v>-11974.755000000001</v>
      </c>
    </row>
    <row r="11958" spans="31:38" x14ac:dyDescent="0.25">
      <c r="AE11958" s="3" t="str">
        <f t="shared" si="264"/>
        <v>RAG_512_799_1_202526</v>
      </c>
      <c r="AF11958" s="3">
        <v>202526</v>
      </c>
      <c r="AG11958" s="3" t="s">
        <v>384</v>
      </c>
      <c r="AH11958" s="3">
        <v>512</v>
      </c>
      <c r="AI11958" s="3">
        <v>799</v>
      </c>
      <c r="AJ11958" s="3" t="s">
        <v>32</v>
      </c>
      <c r="AK11958" s="3">
        <v>1</v>
      </c>
      <c r="AL11958" s="3">
        <v>-2131.9940000000001</v>
      </c>
    </row>
    <row r="11959" spans="31:38" x14ac:dyDescent="0.25">
      <c r="AE11959" s="3" t="str">
        <f t="shared" si="264"/>
        <v>RAG_516_799_1_202526</v>
      </c>
      <c r="AF11959" s="3">
        <v>202526</v>
      </c>
      <c r="AG11959" s="3" t="s">
        <v>384</v>
      </c>
      <c r="AH11959" s="3">
        <v>516</v>
      </c>
      <c r="AI11959" s="3">
        <v>799</v>
      </c>
      <c r="AJ11959" s="3" t="s">
        <v>32</v>
      </c>
      <c r="AK11959" s="3">
        <v>1</v>
      </c>
      <c r="AL11959" s="3">
        <v>-3406.4079999999999</v>
      </c>
    </row>
    <row r="11960" spans="31:38" x14ac:dyDescent="0.25">
      <c r="AE11960" s="3" t="str">
        <f t="shared" si="264"/>
        <v>RAG_520_799_1_202526</v>
      </c>
      <c r="AF11960" s="3">
        <v>202526</v>
      </c>
      <c r="AG11960" s="3" t="s">
        <v>384</v>
      </c>
      <c r="AH11960" s="3">
        <v>520</v>
      </c>
      <c r="AI11960" s="3">
        <v>799</v>
      </c>
      <c r="AJ11960" s="3" t="s">
        <v>32</v>
      </c>
      <c r="AK11960" s="3">
        <v>1</v>
      </c>
      <c r="AL11960" s="3">
        <v>-2016.9259999999999</v>
      </c>
    </row>
    <row r="11961" spans="31:38" x14ac:dyDescent="0.25">
      <c r="AE11961" s="3" t="str">
        <f t="shared" si="264"/>
        <v>RAG_514_799_1_202526</v>
      </c>
      <c r="AF11961" s="3">
        <v>202526</v>
      </c>
      <c r="AG11961" s="3" t="s">
        <v>384</v>
      </c>
      <c r="AH11961" s="3">
        <v>514</v>
      </c>
      <c r="AI11961" s="3">
        <v>799</v>
      </c>
      <c r="AJ11961" s="3" t="s">
        <v>32</v>
      </c>
      <c r="AK11961" s="3">
        <v>1</v>
      </c>
      <c r="AL11961" s="3">
        <v>-39929.020000000004</v>
      </c>
    </row>
    <row r="11962" spans="31:38" x14ac:dyDescent="0.25">
      <c r="AE11962" s="3" t="str">
        <f t="shared" si="264"/>
        <v>RAG_524_799_1_202526</v>
      </c>
      <c r="AF11962" s="3">
        <v>202526</v>
      </c>
      <c r="AG11962" s="3" t="s">
        <v>384</v>
      </c>
      <c r="AH11962" s="3">
        <v>524</v>
      </c>
      <c r="AI11962" s="3">
        <v>799</v>
      </c>
      <c r="AJ11962" s="3" t="s">
        <v>32</v>
      </c>
      <c r="AK11962" s="3">
        <v>1</v>
      </c>
      <c r="AL11962" s="3">
        <v>-7063.2199999999993</v>
      </c>
    </row>
    <row r="11963" spans="31:38" x14ac:dyDescent="0.25">
      <c r="AE11963" s="3" t="str">
        <f t="shared" si="264"/>
        <v>RAG_526_799_1_202526</v>
      </c>
      <c r="AF11963" s="3">
        <v>202526</v>
      </c>
      <c r="AG11963" s="3" t="s">
        <v>384</v>
      </c>
      <c r="AH11963" s="3">
        <v>526</v>
      </c>
      <c r="AI11963" s="3">
        <v>799</v>
      </c>
      <c r="AJ11963" s="3" t="s">
        <v>32</v>
      </c>
      <c r="AK11963" s="3">
        <v>1</v>
      </c>
      <c r="AL11963" s="3">
        <v>-5427.8690000000006</v>
      </c>
    </row>
    <row r="11964" spans="31:38" x14ac:dyDescent="0.25">
      <c r="AE11964" s="3" t="str">
        <f t="shared" si="264"/>
        <v>RAG_528_799_1_202526</v>
      </c>
      <c r="AF11964" s="3">
        <v>202526</v>
      </c>
      <c r="AG11964" s="3" t="s">
        <v>384</v>
      </c>
      <c r="AH11964" s="3">
        <v>528</v>
      </c>
      <c r="AI11964" s="3">
        <v>799</v>
      </c>
      <c r="AJ11964" s="3" t="s">
        <v>32</v>
      </c>
      <c r="AK11964" s="3">
        <v>1</v>
      </c>
      <c r="AL11964" s="3">
        <v>-6932</v>
      </c>
    </row>
    <row r="11965" spans="31:38" x14ac:dyDescent="0.25">
      <c r="AE11965" s="3" t="str">
        <f t="shared" si="264"/>
        <v>RAG_530_799_1_202526</v>
      </c>
      <c r="AF11965" s="3">
        <v>202526</v>
      </c>
      <c r="AG11965" s="3" t="s">
        <v>384</v>
      </c>
      <c r="AH11965" s="3">
        <v>530</v>
      </c>
      <c r="AI11965" s="3">
        <v>799</v>
      </c>
      <c r="AJ11965" s="3" t="s">
        <v>32</v>
      </c>
      <c r="AK11965" s="3">
        <v>1</v>
      </c>
      <c r="AL11965" s="3">
        <v>-23438.014000000003</v>
      </c>
    </row>
    <row r="11966" spans="31:38" x14ac:dyDescent="0.25">
      <c r="AE11966" s="3" t="str">
        <f t="shared" si="264"/>
        <v>RAG_532_799_1_202526</v>
      </c>
      <c r="AF11966" s="3">
        <v>202526</v>
      </c>
      <c r="AG11966" s="3" t="s">
        <v>384</v>
      </c>
      <c r="AH11966" s="3">
        <v>532</v>
      </c>
      <c r="AI11966" s="3">
        <v>799</v>
      </c>
      <c r="AJ11966" s="3" t="s">
        <v>32</v>
      </c>
      <c r="AK11966" s="3">
        <v>1</v>
      </c>
      <c r="AL11966" s="3">
        <v>-20040.154000000002</v>
      </c>
    </row>
    <row r="11967" spans="31:38" x14ac:dyDescent="0.25">
      <c r="AE11967" s="3" t="str">
        <f t="shared" si="264"/>
        <v>RAG_534_799_1_202526</v>
      </c>
      <c r="AF11967" s="3">
        <v>202526</v>
      </c>
      <c r="AG11967" s="3" t="s">
        <v>384</v>
      </c>
      <c r="AH11967" s="3">
        <v>534</v>
      </c>
      <c r="AI11967" s="3">
        <v>799</v>
      </c>
      <c r="AJ11967" s="3" t="s">
        <v>32</v>
      </c>
      <c r="AK11967" s="3">
        <v>1</v>
      </c>
      <c r="AL11967" s="3">
        <v>-3254.1369999999997</v>
      </c>
    </row>
    <row r="11968" spans="31:38" x14ac:dyDescent="0.25">
      <c r="AE11968" s="3" t="str">
        <f t="shared" si="264"/>
        <v>RAG_536_799_1_202526</v>
      </c>
      <c r="AF11968" s="3">
        <v>202526</v>
      </c>
      <c r="AG11968" s="3" t="s">
        <v>384</v>
      </c>
      <c r="AH11968" s="3">
        <v>536</v>
      </c>
      <c r="AI11968" s="3">
        <v>799</v>
      </c>
      <c r="AJ11968" s="3" t="s">
        <v>32</v>
      </c>
      <c r="AK11968" s="3">
        <v>1</v>
      </c>
      <c r="AL11968" s="3">
        <v>-13805.937000000002</v>
      </c>
    </row>
    <row r="11969" spans="31:38" x14ac:dyDescent="0.25">
      <c r="AE11969" s="3" t="str">
        <f t="shared" si="264"/>
        <v>RAG_538_799_1_202526</v>
      </c>
      <c r="AF11969" s="3">
        <v>202526</v>
      </c>
      <c r="AG11969" s="3" t="s">
        <v>384</v>
      </c>
      <c r="AH11969" s="3">
        <v>538</v>
      </c>
      <c r="AI11969" s="3">
        <v>799</v>
      </c>
      <c r="AJ11969" s="3" t="s">
        <v>32</v>
      </c>
      <c r="AK11969" s="3">
        <v>1</v>
      </c>
      <c r="AL11969" s="3">
        <v>-2115.81</v>
      </c>
    </row>
    <row r="11970" spans="31:38" x14ac:dyDescent="0.25">
      <c r="AE11970" s="3" t="str">
        <f t="shared" si="264"/>
        <v>RAG_540_799_1_202526</v>
      </c>
      <c r="AF11970" s="3">
        <v>202526</v>
      </c>
      <c r="AG11970" s="3" t="s">
        <v>384</v>
      </c>
      <c r="AH11970" s="3">
        <v>540</v>
      </c>
      <c r="AI11970" s="3">
        <v>799</v>
      </c>
      <c r="AJ11970" s="3" t="s">
        <v>32</v>
      </c>
      <c r="AK11970" s="3">
        <v>1</v>
      </c>
      <c r="AL11970" s="3">
        <v>-11555.115999999998</v>
      </c>
    </row>
    <row r="11971" spans="31:38" x14ac:dyDescent="0.25">
      <c r="AE11971" s="3" t="str">
        <f t="shared" si="264"/>
        <v>RAG_518_799_1_202526</v>
      </c>
      <c r="AF11971" s="3">
        <v>202526</v>
      </c>
      <c r="AG11971" s="3" t="s">
        <v>384</v>
      </c>
      <c r="AH11971" s="3">
        <v>518</v>
      </c>
      <c r="AI11971" s="3">
        <v>799</v>
      </c>
      <c r="AJ11971" s="3" t="s">
        <v>32</v>
      </c>
      <c r="AK11971" s="3">
        <v>1</v>
      </c>
      <c r="AL11971" s="3">
        <v>-1494.722</v>
      </c>
    </row>
    <row r="11972" spans="31:38" x14ac:dyDescent="0.25">
      <c r="AE11972" s="3" t="str">
        <f t="shared" ref="AE11972:AE12035" si="265">AG11972&amp;"_"&amp;AH11972&amp;"_"&amp;AI11972&amp;"_"&amp;AK11972&amp;"_"&amp;AF11972</f>
        <v>RAG_562_799_1_202425</v>
      </c>
      <c r="AF11972" s="3">
        <v>202425</v>
      </c>
      <c r="AG11972" s="3" t="s">
        <v>384</v>
      </c>
      <c r="AH11972" s="3">
        <v>562</v>
      </c>
      <c r="AI11972" s="3">
        <v>799</v>
      </c>
      <c r="AJ11972" s="3" t="s">
        <v>32</v>
      </c>
      <c r="AK11972" s="3">
        <v>1</v>
      </c>
      <c r="AL11972" s="3">
        <v>0</v>
      </c>
    </row>
    <row r="11973" spans="31:38" x14ac:dyDescent="0.25">
      <c r="AE11973" s="3" t="str">
        <f t="shared" si="265"/>
        <v>RAG_545_799_1_202425</v>
      </c>
      <c r="AF11973" s="3">
        <v>202425</v>
      </c>
      <c r="AG11973" s="3" t="s">
        <v>384</v>
      </c>
      <c r="AH11973" s="3">
        <v>545</v>
      </c>
      <c r="AI11973" s="3">
        <v>799</v>
      </c>
      <c r="AJ11973" s="3" t="s">
        <v>32</v>
      </c>
      <c r="AK11973" s="3">
        <v>1</v>
      </c>
      <c r="AL11973" s="3">
        <v>-1173.3620000000001</v>
      </c>
    </row>
    <row r="11974" spans="31:38" x14ac:dyDescent="0.25">
      <c r="AE11974" s="3" t="str">
        <f t="shared" si="265"/>
        <v>RAG_586_799_1_202425</v>
      </c>
      <c r="AF11974" s="3">
        <v>202425</v>
      </c>
      <c r="AG11974" s="3" t="s">
        <v>384</v>
      </c>
      <c r="AH11974" s="3">
        <v>586</v>
      </c>
      <c r="AI11974" s="3">
        <v>799</v>
      </c>
      <c r="AJ11974" s="3" t="s">
        <v>32</v>
      </c>
      <c r="AK11974" s="3">
        <v>1</v>
      </c>
      <c r="AL11974" s="3">
        <v>-1454.7539999999999</v>
      </c>
    </row>
    <row r="11975" spans="31:38" x14ac:dyDescent="0.25">
      <c r="AE11975" s="3" t="str">
        <f t="shared" si="265"/>
        <v>RAG_548_799_1_202425</v>
      </c>
      <c r="AF11975" s="3">
        <v>202425</v>
      </c>
      <c r="AG11975" s="3" t="s">
        <v>384</v>
      </c>
      <c r="AH11975" s="3">
        <v>548</v>
      </c>
      <c r="AI11975" s="3">
        <v>799</v>
      </c>
      <c r="AJ11975" s="3" t="s">
        <v>32</v>
      </c>
      <c r="AK11975" s="3">
        <v>1</v>
      </c>
      <c r="AL11975" s="3">
        <v>-1094.1370000000002</v>
      </c>
    </row>
    <row r="11976" spans="31:38" x14ac:dyDescent="0.25">
      <c r="AE11976" s="3" t="str">
        <f t="shared" si="265"/>
        <v>RAG_534_799_1_202425</v>
      </c>
      <c r="AF11976" s="3">
        <v>202425</v>
      </c>
      <c r="AG11976" s="3" t="s">
        <v>384</v>
      </c>
      <c r="AH11976" s="3">
        <v>534</v>
      </c>
      <c r="AI11976" s="3">
        <v>799</v>
      </c>
      <c r="AJ11976" s="3" t="s">
        <v>32</v>
      </c>
      <c r="AK11976" s="3">
        <v>1</v>
      </c>
      <c r="AL11976" s="3">
        <v>-13724.040999999999</v>
      </c>
    </row>
    <row r="11977" spans="31:38" x14ac:dyDescent="0.25">
      <c r="AE11977" s="3" t="str">
        <f t="shared" si="265"/>
        <v>RAG_550_799_1_202425</v>
      </c>
      <c r="AF11977" s="3">
        <v>202425</v>
      </c>
      <c r="AG11977" s="3" t="s">
        <v>384</v>
      </c>
      <c r="AH11977" s="3">
        <v>550</v>
      </c>
      <c r="AI11977" s="3">
        <v>799</v>
      </c>
      <c r="AJ11977" s="3" t="s">
        <v>32</v>
      </c>
      <c r="AK11977" s="3">
        <v>1</v>
      </c>
      <c r="AL11977" s="3">
        <v>-14065.667000000001</v>
      </c>
    </row>
    <row r="11978" spans="31:38" x14ac:dyDescent="0.25">
      <c r="AE11978" s="3" t="str">
        <f t="shared" si="265"/>
        <v>RAG_552_799_1_202425</v>
      </c>
      <c r="AF11978" s="3">
        <v>202425</v>
      </c>
      <c r="AG11978" s="3" t="s">
        <v>384</v>
      </c>
      <c r="AH11978" s="3">
        <v>552</v>
      </c>
      <c r="AI11978" s="3">
        <v>799</v>
      </c>
      <c r="AJ11978" s="3" t="s">
        <v>32</v>
      </c>
      <c r="AK11978" s="3">
        <v>1</v>
      </c>
      <c r="AL11978" s="3">
        <v>-13649.623</v>
      </c>
    </row>
    <row r="11979" spans="31:38" x14ac:dyDescent="0.25">
      <c r="AE11979" s="3" t="str">
        <f t="shared" si="265"/>
        <v>RAG_546_799_1_202425</v>
      </c>
      <c r="AF11979" s="3">
        <v>202425</v>
      </c>
      <c r="AG11979" s="3" t="s">
        <v>384</v>
      </c>
      <c r="AH11979" s="3">
        <v>546</v>
      </c>
      <c r="AI11979" s="3">
        <v>799</v>
      </c>
      <c r="AJ11979" s="3" t="s">
        <v>32</v>
      </c>
      <c r="AK11979" s="3">
        <v>1</v>
      </c>
      <c r="AL11979" s="3">
        <v>-6836.7960999999996</v>
      </c>
    </row>
    <row r="11980" spans="31:38" x14ac:dyDescent="0.25">
      <c r="AE11980" s="3" t="str">
        <f t="shared" si="265"/>
        <v>RAG_564_799_1_202425</v>
      </c>
      <c r="AF11980" s="3">
        <v>202425</v>
      </c>
      <c r="AG11980" s="3" t="s">
        <v>384</v>
      </c>
      <c r="AH11980" s="3">
        <v>564</v>
      </c>
      <c r="AI11980" s="3">
        <v>799</v>
      </c>
      <c r="AJ11980" s="3" t="s">
        <v>32</v>
      </c>
      <c r="AK11980" s="3">
        <v>1</v>
      </c>
      <c r="AL11980" s="3">
        <v>0</v>
      </c>
    </row>
    <row r="11981" spans="31:38" x14ac:dyDescent="0.25">
      <c r="AE11981" s="3" t="str">
        <f t="shared" si="265"/>
        <v>RAG_566_799_1_202425</v>
      </c>
      <c r="AF11981" s="3">
        <v>202425</v>
      </c>
      <c r="AG11981" s="3" t="s">
        <v>384</v>
      </c>
      <c r="AH11981" s="3">
        <v>566</v>
      </c>
      <c r="AI11981" s="3">
        <v>799</v>
      </c>
      <c r="AJ11981" s="3" t="s">
        <v>32</v>
      </c>
      <c r="AK11981" s="3">
        <v>1</v>
      </c>
      <c r="AL11981" s="3">
        <v>0</v>
      </c>
    </row>
    <row r="11982" spans="31:38" x14ac:dyDescent="0.25">
      <c r="AE11982" s="3" t="str">
        <f t="shared" si="265"/>
        <v>RAG_568_799_1_202425</v>
      </c>
      <c r="AF11982" s="3">
        <v>202425</v>
      </c>
      <c r="AG11982" s="3" t="s">
        <v>384</v>
      </c>
      <c r="AH11982" s="3">
        <v>568</v>
      </c>
      <c r="AI11982" s="3">
        <v>799</v>
      </c>
      <c r="AJ11982" s="3" t="s">
        <v>32</v>
      </c>
      <c r="AK11982" s="3">
        <v>1</v>
      </c>
      <c r="AL11982" s="3">
        <v>0</v>
      </c>
    </row>
    <row r="11983" spans="31:38" x14ac:dyDescent="0.25">
      <c r="AE11983" s="3" t="str">
        <f t="shared" si="265"/>
        <v>RAG_572_799_1_202425</v>
      </c>
      <c r="AF11983" s="3">
        <v>202425</v>
      </c>
      <c r="AG11983" s="3" t="s">
        <v>384</v>
      </c>
      <c r="AH11983" s="3">
        <v>572</v>
      </c>
      <c r="AI11983" s="3">
        <v>799</v>
      </c>
      <c r="AJ11983" s="3" t="s">
        <v>32</v>
      </c>
      <c r="AK11983" s="3">
        <v>1</v>
      </c>
      <c r="AL11983" s="3">
        <v>-1148</v>
      </c>
    </row>
    <row r="11984" spans="31:38" x14ac:dyDescent="0.25">
      <c r="AE11984" s="3" t="str">
        <f t="shared" si="265"/>
        <v>RAG_574_799_1_202425</v>
      </c>
      <c r="AF11984" s="3">
        <v>202425</v>
      </c>
      <c r="AG11984" s="3" t="s">
        <v>384</v>
      </c>
      <c r="AH11984" s="3">
        <v>574</v>
      </c>
      <c r="AI11984" s="3">
        <v>799</v>
      </c>
      <c r="AJ11984" s="3" t="s">
        <v>32</v>
      </c>
      <c r="AK11984" s="3">
        <v>1</v>
      </c>
      <c r="AL11984" s="3">
        <v>-606.20699999999999</v>
      </c>
    </row>
    <row r="11985" spans="31:38" x14ac:dyDescent="0.25">
      <c r="AE11985" s="3" t="str">
        <f t="shared" si="265"/>
        <v>RAG_576_799_1_202425</v>
      </c>
      <c r="AF11985" s="3">
        <v>202425</v>
      </c>
      <c r="AG11985" s="3" t="s">
        <v>384</v>
      </c>
      <c r="AH11985" s="3">
        <v>576</v>
      </c>
      <c r="AI11985" s="3">
        <v>799</v>
      </c>
      <c r="AJ11985" s="3" t="s">
        <v>32</v>
      </c>
      <c r="AK11985" s="3">
        <v>1</v>
      </c>
      <c r="AL11985" s="3">
        <v>0</v>
      </c>
    </row>
    <row r="11986" spans="31:38" x14ac:dyDescent="0.25">
      <c r="AE11986" s="3" t="str">
        <f t="shared" si="265"/>
        <v>RAG_584_799_1_202425</v>
      </c>
      <c r="AF11986" s="3">
        <v>202425</v>
      </c>
      <c r="AG11986" s="3" t="s">
        <v>384</v>
      </c>
      <c r="AH11986" s="3">
        <v>584</v>
      </c>
      <c r="AI11986" s="3">
        <v>799</v>
      </c>
      <c r="AJ11986" s="3" t="s">
        <v>32</v>
      </c>
      <c r="AK11986" s="3">
        <v>1</v>
      </c>
      <c r="AL11986" s="3">
        <v>0</v>
      </c>
    </row>
    <row r="11987" spans="31:38" x14ac:dyDescent="0.25">
      <c r="AE11987" s="3" t="str">
        <f t="shared" si="265"/>
        <v>RAG_582_799_1_202425</v>
      </c>
      <c r="AF11987" s="3">
        <v>202425</v>
      </c>
      <c r="AG11987" s="3" t="s">
        <v>384</v>
      </c>
      <c r="AH11987" s="3">
        <v>582</v>
      </c>
      <c r="AI11987" s="3">
        <v>799</v>
      </c>
      <c r="AJ11987" s="3" t="s">
        <v>32</v>
      </c>
      <c r="AK11987" s="3">
        <v>1</v>
      </c>
      <c r="AL11987" s="3">
        <v>0</v>
      </c>
    </row>
    <row r="11988" spans="31:38" x14ac:dyDescent="0.25">
      <c r="AE11988" s="3" t="str">
        <f t="shared" si="265"/>
        <v>RAG_512_799_1_202425</v>
      </c>
      <c r="AF11988" s="3">
        <v>202425</v>
      </c>
      <c r="AG11988" s="3" t="s">
        <v>384</v>
      </c>
      <c r="AH11988" s="3">
        <v>512</v>
      </c>
      <c r="AI11988" s="3">
        <v>799</v>
      </c>
      <c r="AJ11988" s="3" t="s">
        <v>32</v>
      </c>
      <c r="AK11988" s="3">
        <v>1</v>
      </c>
      <c r="AL11988" s="3">
        <v>-2001</v>
      </c>
    </row>
    <row r="11989" spans="31:38" x14ac:dyDescent="0.25">
      <c r="AE11989" s="3" t="str">
        <f t="shared" si="265"/>
        <v>RAG_538_799_1_202425</v>
      </c>
      <c r="AF11989" s="3">
        <v>202425</v>
      </c>
      <c r="AG11989" s="3" t="s">
        <v>384</v>
      </c>
      <c r="AH11989" s="3">
        <v>538</v>
      </c>
      <c r="AI11989" s="3">
        <v>799</v>
      </c>
      <c r="AJ11989" s="3" t="s">
        <v>32</v>
      </c>
      <c r="AK11989" s="3">
        <v>1</v>
      </c>
      <c r="AL11989" s="3">
        <v>-2579.8100000000004</v>
      </c>
    </row>
    <row r="11990" spans="31:38" x14ac:dyDescent="0.25">
      <c r="AE11990" s="3" t="str">
        <f t="shared" si="265"/>
        <v>RAG_514_799_1_202425</v>
      </c>
      <c r="AF11990" s="3">
        <v>202425</v>
      </c>
      <c r="AG11990" s="3" t="s">
        <v>384</v>
      </c>
      <c r="AH11990" s="3">
        <v>514</v>
      </c>
      <c r="AI11990" s="3">
        <v>799</v>
      </c>
      <c r="AJ11990" s="3" t="s">
        <v>32</v>
      </c>
      <c r="AK11990" s="3">
        <v>1</v>
      </c>
      <c r="AL11990" s="3">
        <v>-49898.83</v>
      </c>
    </row>
    <row r="11991" spans="31:38" x14ac:dyDescent="0.25">
      <c r="AE11991" s="3" t="str">
        <f t="shared" si="265"/>
        <v>RAG_516_799_1_202425</v>
      </c>
      <c r="AF11991" s="3">
        <v>202425</v>
      </c>
      <c r="AG11991" s="3" t="s">
        <v>384</v>
      </c>
      <c r="AH11991" s="3">
        <v>516</v>
      </c>
      <c r="AI11991" s="3">
        <v>799</v>
      </c>
      <c r="AJ11991" s="3" t="s">
        <v>32</v>
      </c>
      <c r="AK11991" s="3">
        <v>1</v>
      </c>
      <c r="AL11991" s="3">
        <v>-2229.4639999999999</v>
      </c>
    </row>
    <row r="11992" spans="31:38" x14ac:dyDescent="0.25">
      <c r="AE11992" s="3" t="str">
        <f t="shared" si="265"/>
        <v>RAG_518_799_1_202425</v>
      </c>
      <c r="AF11992" s="3">
        <v>202425</v>
      </c>
      <c r="AG11992" s="3" t="s">
        <v>384</v>
      </c>
      <c r="AH11992" s="3">
        <v>518</v>
      </c>
      <c r="AI11992" s="3">
        <v>799</v>
      </c>
      <c r="AJ11992" s="3" t="s">
        <v>32</v>
      </c>
      <c r="AK11992" s="3">
        <v>1</v>
      </c>
      <c r="AL11992" s="3">
        <v>-4507.2199999999993</v>
      </c>
    </row>
    <row r="11993" spans="31:38" x14ac:dyDescent="0.25">
      <c r="AE11993" s="3" t="str">
        <f t="shared" si="265"/>
        <v>RAG_520_799_1_202425</v>
      </c>
      <c r="AF11993" s="3">
        <v>202425</v>
      </c>
      <c r="AG11993" s="3" t="s">
        <v>384</v>
      </c>
      <c r="AH11993" s="3">
        <v>520</v>
      </c>
      <c r="AI11993" s="3">
        <v>799</v>
      </c>
      <c r="AJ11993" s="3" t="s">
        <v>32</v>
      </c>
      <c r="AK11993" s="3">
        <v>1</v>
      </c>
      <c r="AL11993" s="3">
        <v>-2240.2089999999998</v>
      </c>
    </row>
    <row r="11994" spans="31:38" x14ac:dyDescent="0.25">
      <c r="AE11994" s="3" t="str">
        <f t="shared" si="265"/>
        <v>RAG_522_799_1_202425</v>
      </c>
      <c r="AF11994" s="3">
        <v>202425</v>
      </c>
      <c r="AG11994" s="3" t="s">
        <v>384</v>
      </c>
      <c r="AH11994" s="3">
        <v>522</v>
      </c>
      <c r="AI11994" s="3">
        <v>799</v>
      </c>
      <c r="AJ11994" s="3" t="s">
        <v>32</v>
      </c>
      <c r="AK11994" s="3">
        <v>1</v>
      </c>
      <c r="AL11994" s="3">
        <v>-2840.5453600000001</v>
      </c>
    </row>
    <row r="11995" spans="31:38" x14ac:dyDescent="0.25">
      <c r="AE11995" s="3" t="str">
        <f t="shared" si="265"/>
        <v>RAG_524_799_1_202425</v>
      </c>
      <c r="AF11995" s="3">
        <v>202425</v>
      </c>
      <c r="AG11995" s="3" t="s">
        <v>384</v>
      </c>
      <c r="AH11995" s="3">
        <v>524</v>
      </c>
      <c r="AI11995" s="3">
        <v>799</v>
      </c>
      <c r="AJ11995" s="3" t="s">
        <v>32</v>
      </c>
      <c r="AK11995" s="3">
        <v>1</v>
      </c>
      <c r="AL11995" s="3">
        <v>-2402.4399999999996</v>
      </c>
    </row>
    <row r="11996" spans="31:38" x14ac:dyDescent="0.25">
      <c r="AE11996" s="3" t="str">
        <f t="shared" si="265"/>
        <v>RAG_528_799_1_202425</v>
      </c>
      <c r="AF11996" s="3">
        <v>202425</v>
      </c>
      <c r="AG11996" s="3" t="s">
        <v>384</v>
      </c>
      <c r="AH11996" s="3">
        <v>528</v>
      </c>
      <c r="AI11996" s="3">
        <v>799</v>
      </c>
      <c r="AJ11996" s="3" t="s">
        <v>32</v>
      </c>
      <c r="AK11996" s="3">
        <v>1</v>
      </c>
      <c r="AL11996" s="3">
        <v>-10482</v>
      </c>
    </row>
    <row r="11997" spans="31:38" x14ac:dyDescent="0.25">
      <c r="AE11997" s="3" t="str">
        <f t="shared" si="265"/>
        <v>RAG_530_799_1_202425</v>
      </c>
      <c r="AF11997" s="3">
        <v>202425</v>
      </c>
      <c r="AG11997" s="3" t="s">
        <v>384</v>
      </c>
      <c r="AH11997" s="3">
        <v>530</v>
      </c>
      <c r="AI11997" s="3">
        <v>799</v>
      </c>
      <c r="AJ11997" s="3" t="s">
        <v>32</v>
      </c>
      <c r="AK11997" s="3">
        <v>1</v>
      </c>
      <c r="AL11997" s="3">
        <v>-25268.932999999997</v>
      </c>
    </row>
    <row r="11998" spans="31:38" x14ac:dyDescent="0.25">
      <c r="AE11998" s="3" t="str">
        <f t="shared" si="265"/>
        <v>RAG_532_799_1_202425</v>
      </c>
      <c r="AF11998" s="3">
        <v>202425</v>
      </c>
      <c r="AG11998" s="3" t="s">
        <v>384</v>
      </c>
      <c r="AH11998" s="3">
        <v>532</v>
      </c>
      <c r="AI11998" s="3">
        <v>799</v>
      </c>
      <c r="AJ11998" s="3" t="s">
        <v>32</v>
      </c>
      <c r="AK11998" s="3">
        <v>1</v>
      </c>
      <c r="AL11998" s="3">
        <v>-5943.5839999999998</v>
      </c>
    </row>
    <row r="11999" spans="31:38" x14ac:dyDescent="0.25">
      <c r="AE11999" s="3" t="str">
        <f t="shared" si="265"/>
        <v>RAG_536_799_1_202425</v>
      </c>
      <c r="AF11999" s="3">
        <v>202425</v>
      </c>
      <c r="AG11999" s="3" t="s">
        <v>384</v>
      </c>
      <c r="AH11999" s="3">
        <v>536</v>
      </c>
      <c r="AI11999" s="3">
        <v>799</v>
      </c>
      <c r="AJ11999" s="3" t="s">
        <v>32</v>
      </c>
      <c r="AK11999" s="3">
        <v>1</v>
      </c>
      <c r="AL11999" s="3">
        <v>-11039.987999999999</v>
      </c>
    </row>
    <row r="12000" spans="31:38" x14ac:dyDescent="0.25">
      <c r="AE12000" s="3" t="str">
        <f t="shared" si="265"/>
        <v>RAG_540_799_1_202425</v>
      </c>
      <c r="AF12000" s="3">
        <v>202425</v>
      </c>
      <c r="AG12000" s="3" t="s">
        <v>384</v>
      </c>
      <c r="AH12000" s="3">
        <v>540</v>
      </c>
      <c r="AI12000" s="3">
        <v>799</v>
      </c>
      <c r="AJ12000" s="3" t="s">
        <v>32</v>
      </c>
      <c r="AK12000" s="3">
        <v>1</v>
      </c>
      <c r="AL12000" s="3">
        <v>-6537.2219999999998</v>
      </c>
    </row>
    <row r="12001" spans="31:38" x14ac:dyDescent="0.25">
      <c r="AE12001" s="3" t="str">
        <f t="shared" si="265"/>
        <v>RAG_542_799_1_202425</v>
      </c>
      <c r="AF12001" s="3">
        <v>202425</v>
      </c>
      <c r="AG12001" s="3" t="s">
        <v>384</v>
      </c>
      <c r="AH12001" s="3">
        <v>542</v>
      </c>
      <c r="AI12001" s="3">
        <v>799</v>
      </c>
      <c r="AJ12001" s="3" t="s">
        <v>32</v>
      </c>
      <c r="AK12001" s="3">
        <v>1</v>
      </c>
      <c r="AL12001" s="3">
        <v>-12630.313000000002</v>
      </c>
    </row>
    <row r="12002" spans="31:38" x14ac:dyDescent="0.25">
      <c r="AE12002" s="3" t="str">
        <f t="shared" si="265"/>
        <v>RAG_526_799_1_202425</v>
      </c>
      <c r="AF12002" s="3">
        <v>202425</v>
      </c>
      <c r="AG12002" s="3" t="s">
        <v>384</v>
      </c>
      <c r="AH12002" s="3">
        <v>526</v>
      </c>
      <c r="AI12002" s="3">
        <v>799</v>
      </c>
      <c r="AJ12002" s="3" t="s">
        <v>32</v>
      </c>
      <c r="AK12002" s="3">
        <v>1</v>
      </c>
      <c r="AL12002" s="3">
        <v>-2281.7420000000002</v>
      </c>
    </row>
    <row r="12003" spans="31:38" x14ac:dyDescent="0.25">
      <c r="AE12003" s="3" t="str">
        <f t="shared" si="265"/>
        <v>RAG_544_799_1_202425</v>
      </c>
      <c r="AF12003" s="3">
        <v>202425</v>
      </c>
      <c r="AG12003" s="3" t="s">
        <v>384</v>
      </c>
      <c r="AH12003" s="3">
        <v>544</v>
      </c>
      <c r="AI12003" s="3">
        <v>799</v>
      </c>
      <c r="AJ12003" s="3" t="s">
        <v>32</v>
      </c>
      <c r="AK12003" s="3">
        <v>1</v>
      </c>
      <c r="AL12003" s="3">
        <v>-1922.0050000000001</v>
      </c>
    </row>
    <row r="12004" spans="31:38" x14ac:dyDescent="0.25">
      <c r="AE12004" s="3" t="str">
        <f t="shared" si="265"/>
        <v>RAG_566_999_1_202526</v>
      </c>
      <c r="AF12004" s="3">
        <v>202526</v>
      </c>
      <c r="AG12004" s="3" t="s">
        <v>384</v>
      </c>
      <c r="AH12004" s="3">
        <v>566</v>
      </c>
      <c r="AI12004" s="3">
        <v>999</v>
      </c>
      <c r="AJ12004" s="3" t="s">
        <v>3289</v>
      </c>
      <c r="AK12004" s="3">
        <v>1</v>
      </c>
      <c r="AL12004" s="3">
        <v>-24466.345000000001</v>
      </c>
    </row>
    <row r="12005" spans="31:38" x14ac:dyDescent="0.25">
      <c r="AE12005" s="3" t="str">
        <f t="shared" si="265"/>
        <v>RAG_545_999_1_202526</v>
      </c>
      <c r="AF12005" s="3">
        <v>202526</v>
      </c>
      <c r="AG12005" s="3" t="s">
        <v>384</v>
      </c>
      <c r="AH12005" s="3">
        <v>545</v>
      </c>
      <c r="AI12005" s="3">
        <v>999</v>
      </c>
      <c r="AJ12005" s="3" t="s">
        <v>3289</v>
      </c>
      <c r="AK12005" s="3">
        <v>1</v>
      </c>
      <c r="AL12005" s="3">
        <v>-50199.370999999992</v>
      </c>
    </row>
    <row r="12006" spans="31:38" x14ac:dyDescent="0.25">
      <c r="AE12006" s="3" t="str">
        <f t="shared" si="265"/>
        <v>RAG_548_999_1_202526</v>
      </c>
      <c r="AF12006" s="3">
        <v>202526</v>
      </c>
      <c r="AG12006" s="3" t="s">
        <v>384</v>
      </c>
      <c r="AH12006" s="3">
        <v>548</v>
      </c>
      <c r="AI12006" s="3">
        <v>999</v>
      </c>
      <c r="AJ12006" s="3" t="s">
        <v>3289</v>
      </c>
      <c r="AK12006" s="3">
        <v>1</v>
      </c>
      <c r="AL12006" s="3">
        <v>-59652.331999999995</v>
      </c>
    </row>
    <row r="12007" spans="31:38" x14ac:dyDescent="0.25">
      <c r="AE12007" s="3" t="str">
        <f t="shared" si="265"/>
        <v>RAG_550_999_1_202526</v>
      </c>
      <c r="AF12007" s="3">
        <v>202526</v>
      </c>
      <c r="AG12007" s="3" t="s">
        <v>384</v>
      </c>
      <c r="AH12007" s="3">
        <v>550</v>
      </c>
      <c r="AI12007" s="3">
        <v>999</v>
      </c>
      <c r="AJ12007" s="3" t="s">
        <v>3289</v>
      </c>
      <c r="AK12007" s="3">
        <v>1</v>
      </c>
      <c r="AL12007" s="3">
        <v>-121261.42</v>
      </c>
    </row>
    <row r="12008" spans="31:38" x14ac:dyDescent="0.25">
      <c r="AE12008" s="3" t="str">
        <f t="shared" si="265"/>
        <v>RAG_552_999_1_202526</v>
      </c>
      <c r="AF12008" s="3">
        <v>202526</v>
      </c>
      <c r="AG12008" s="3" t="s">
        <v>384</v>
      </c>
      <c r="AH12008" s="3">
        <v>552</v>
      </c>
      <c r="AI12008" s="3">
        <v>999</v>
      </c>
      <c r="AJ12008" s="3" t="s">
        <v>3289</v>
      </c>
      <c r="AK12008" s="3">
        <v>1</v>
      </c>
      <c r="AL12008" s="3">
        <v>-303660.08280000003</v>
      </c>
    </row>
    <row r="12009" spans="31:38" x14ac:dyDescent="0.25">
      <c r="AE12009" s="3" t="str">
        <f t="shared" si="265"/>
        <v>RAG_562_999_1_202526</v>
      </c>
      <c r="AF12009" s="3">
        <v>202526</v>
      </c>
      <c r="AG12009" s="3" t="s">
        <v>384</v>
      </c>
      <c r="AH12009" s="3">
        <v>562</v>
      </c>
      <c r="AI12009" s="3">
        <v>999</v>
      </c>
      <c r="AJ12009" s="3" t="s">
        <v>3289</v>
      </c>
      <c r="AK12009" s="3">
        <v>1</v>
      </c>
      <c r="AL12009" s="3">
        <v>-19057.007799999999</v>
      </c>
    </row>
    <row r="12010" spans="31:38" x14ac:dyDescent="0.25">
      <c r="AE12010" s="3" t="str">
        <f t="shared" si="265"/>
        <v>RAG_564_999_1_202526</v>
      </c>
      <c r="AF12010" s="3">
        <v>202526</v>
      </c>
      <c r="AG12010" s="3" t="s">
        <v>384</v>
      </c>
      <c r="AH12010" s="3">
        <v>564</v>
      </c>
      <c r="AI12010" s="3">
        <v>999</v>
      </c>
      <c r="AJ12010" s="3" t="s">
        <v>3289</v>
      </c>
      <c r="AK12010" s="3">
        <v>1</v>
      </c>
      <c r="AL12010" s="3">
        <v>-18810.988000000001</v>
      </c>
    </row>
    <row r="12011" spans="31:38" x14ac:dyDescent="0.25">
      <c r="AE12011" s="3" t="str">
        <f t="shared" si="265"/>
        <v>RAG_546_999_1_202526</v>
      </c>
      <c r="AF12011" s="3">
        <v>202526</v>
      </c>
      <c r="AG12011" s="3" t="s">
        <v>384</v>
      </c>
      <c r="AH12011" s="3">
        <v>546</v>
      </c>
      <c r="AI12011" s="3">
        <v>999</v>
      </c>
      <c r="AJ12011" s="3" t="s">
        <v>3289</v>
      </c>
      <c r="AK12011" s="3">
        <v>1</v>
      </c>
      <c r="AL12011" s="3">
        <v>-62326.674156688649</v>
      </c>
    </row>
    <row r="12012" spans="31:38" x14ac:dyDescent="0.25">
      <c r="AE12012" s="3" t="str">
        <f t="shared" si="265"/>
        <v>RAG_568_999_1_202526</v>
      </c>
      <c r="AF12012" s="3">
        <v>202526</v>
      </c>
      <c r="AG12012" s="3" t="s">
        <v>384</v>
      </c>
      <c r="AH12012" s="3">
        <v>568</v>
      </c>
      <c r="AI12012" s="3">
        <v>999</v>
      </c>
      <c r="AJ12012" s="3" t="s">
        <v>3289</v>
      </c>
      <c r="AK12012" s="3">
        <v>1</v>
      </c>
      <c r="AL12012" s="3">
        <v>-72234.119000000006</v>
      </c>
    </row>
    <row r="12013" spans="31:38" x14ac:dyDescent="0.25">
      <c r="AE12013" s="3" t="str">
        <f t="shared" si="265"/>
        <v>RAG_572_999_1_202526</v>
      </c>
      <c r="AF12013" s="3">
        <v>202526</v>
      </c>
      <c r="AG12013" s="3" t="s">
        <v>384</v>
      </c>
      <c r="AH12013" s="3">
        <v>572</v>
      </c>
      <c r="AI12013" s="3">
        <v>999</v>
      </c>
      <c r="AJ12013" s="3" t="s">
        <v>3289</v>
      </c>
      <c r="AK12013" s="3">
        <v>1</v>
      </c>
      <c r="AL12013" s="3">
        <v>-1424</v>
      </c>
    </row>
    <row r="12014" spans="31:38" x14ac:dyDescent="0.25">
      <c r="AE12014" s="3" t="str">
        <f t="shared" si="265"/>
        <v>RAG_574_999_1_202526</v>
      </c>
      <c r="AF12014" s="3">
        <v>202526</v>
      </c>
      <c r="AG12014" s="3" t="s">
        <v>384</v>
      </c>
      <c r="AH12014" s="3">
        <v>574</v>
      </c>
      <c r="AI12014" s="3">
        <v>999</v>
      </c>
      <c r="AJ12014" s="3" t="s">
        <v>3289</v>
      </c>
      <c r="AK12014" s="3">
        <v>1</v>
      </c>
      <c r="AL12014" s="3">
        <v>-614.14499999999998</v>
      </c>
    </row>
    <row r="12015" spans="31:38" x14ac:dyDescent="0.25">
      <c r="AE12015" s="3" t="str">
        <f t="shared" si="265"/>
        <v>RAG_576_999_1_202526</v>
      </c>
      <c r="AF12015" s="3">
        <v>202526</v>
      </c>
      <c r="AG12015" s="3" t="s">
        <v>384</v>
      </c>
      <c r="AH12015" s="3">
        <v>576</v>
      </c>
      <c r="AI12015" s="3">
        <v>999</v>
      </c>
      <c r="AJ12015" s="3" t="s">
        <v>3289</v>
      </c>
      <c r="AK12015" s="3">
        <v>1</v>
      </c>
      <c r="AL12015" s="3">
        <v>0</v>
      </c>
    </row>
    <row r="12016" spans="31:38" x14ac:dyDescent="0.25">
      <c r="AE12016" s="3" t="str">
        <f t="shared" si="265"/>
        <v>RAG_582_999_1_202526</v>
      </c>
      <c r="AF12016" s="3">
        <v>202526</v>
      </c>
      <c r="AG12016" s="3" t="s">
        <v>384</v>
      </c>
      <c r="AH12016" s="3">
        <v>582</v>
      </c>
      <c r="AI12016" s="3">
        <v>999</v>
      </c>
      <c r="AJ12016" s="3" t="s">
        <v>3289</v>
      </c>
      <c r="AK12016" s="3">
        <v>1</v>
      </c>
      <c r="AL12016" s="3">
        <v>-3264.8679999999999</v>
      </c>
    </row>
    <row r="12017" spans="31:38" x14ac:dyDescent="0.25">
      <c r="AE12017" s="3" t="str">
        <f t="shared" si="265"/>
        <v>RAG_584_999_1_202526</v>
      </c>
      <c r="AF12017" s="3">
        <v>202526</v>
      </c>
      <c r="AG12017" s="3" t="s">
        <v>384</v>
      </c>
      <c r="AH12017" s="3">
        <v>584</v>
      </c>
      <c r="AI12017" s="3">
        <v>999</v>
      </c>
      <c r="AJ12017" s="3" t="s">
        <v>3289</v>
      </c>
      <c r="AK12017" s="3">
        <v>1</v>
      </c>
      <c r="AL12017" s="3">
        <v>-3412</v>
      </c>
    </row>
    <row r="12018" spans="31:38" x14ac:dyDescent="0.25">
      <c r="AE12018" s="3" t="str">
        <f t="shared" si="265"/>
        <v>RAG_540_999_1_202526</v>
      </c>
      <c r="AF12018" s="3">
        <v>202526</v>
      </c>
      <c r="AG12018" s="3" t="s">
        <v>384</v>
      </c>
      <c r="AH12018" s="3">
        <v>540</v>
      </c>
      <c r="AI12018" s="3">
        <v>999</v>
      </c>
      <c r="AJ12018" s="3" t="s">
        <v>3289</v>
      </c>
      <c r="AK12018" s="3">
        <v>1</v>
      </c>
      <c r="AL12018" s="3">
        <v>-178868.989</v>
      </c>
    </row>
    <row r="12019" spans="31:38" x14ac:dyDescent="0.25">
      <c r="AE12019" s="3" t="str">
        <f t="shared" si="265"/>
        <v>RAG_586_999_1_202526</v>
      </c>
      <c r="AF12019" s="3">
        <v>202526</v>
      </c>
      <c r="AG12019" s="3" t="s">
        <v>384</v>
      </c>
      <c r="AH12019" s="3">
        <v>586</v>
      </c>
      <c r="AI12019" s="3">
        <v>999</v>
      </c>
      <c r="AJ12019" s="3" t="s">
        <v>3289</v>
      </c>
      <c r="AK12019" s="3">
        <v>1</v>
      </c>
      <c r="AL12019" s="3">
        <v>-5685.6779999999999</v>
      </c>
    </row>
    <row r="12020" spans="31:38" x14ac:dyDescent="0.25">
      <c r="AE12020" s="3" t="str">
        <f t="shared" si="265"/>
        <v>RAG_516_999_1_202526</v>
      </c>
      <c r="AF12020" s="3">
        <v>202526</v>
      </c>
      <c r="AG12020" s="3" t="s">
        <v>384</v>
      </c>
      <c r="AH12020" s="3">
        <v>516</v>
      </c>
      <c r="AI12020" s="3">
        <v>999</v>
      </c>
      <c r="AJ12020" s="3" t="s">
        <v>3289</v>
      </c>
      <c r="AK12020" s="3">
        <v>1</v>
      </c>
      <c r="AL12020" s="3">
        <v>-74182.639999999985</v>
      </c>
    </row>
    <row r="12021" spans="31:38" x14ac:dyDescent="0.25">
      <c r="AE12021" s="3" t="str">
        <f t="shared" si="265"/>
        <v>RAG_514_999_1_202526</v>
      </c>
      <c r="AF12021" s="3">
        <v>202526</v>
      </c>
      <c r="AG12021" s="3" t="s">
        <v>384</v>
      </c>
      <c r="AH12021" s="3">
        <v>514</v>
      </c>
      <c r="AI12021" s="3">
        <v>999</v>
      </c>
      <c r="AJ12021" s="3" t="s">
        <v>3289</v>
      </c>
      <c r="AK12021" s="3">
        <v>1</v>
      </c>
      <c r="AL12021" s="3">
        <v>-118358.04</v>
      </c>
    </row>
    <row r="12022" spans="31:38" x14ac:dyDescent="0.25">
      <c r="AE12022" s="3" t="str">
        <f t="shared" si="265"/>
        <v>RAG_518_999_1_202526</v>
      </c>
      <c r="AF12022" s="3">
        <v>202526</v>
      </c>
      <c r="AG12022" s="3" t="s">
        <v>384</v>
      </c>
      <c r="AH12022" s="3">
        <v>518</v>
      </c>
      <c r="AI12022" s="3">
        <v>999</v>
      </c>
      <c r="AJ12022" s="3" t="s">
        <v>3289</v>
      </c>
      <c r="AK12022" s="3">
        <v>1</v>
      </c>
      <c r="AL12022" s="3">
        <v>-58663.415000000001</v>
      </c>
    </row>
    <row r="12023" spans="31:38" x14ac:dyDescent="0.25">
      <c r="AE12023" s="3" t="str">
        <f t="shared" si="265"/>
        <v>RAG_520_999_1_202526</v>
      </c>
      <c r="AF12023" s="3">
        <v>202526</v>
      </c>
      <c r="AG12023" s="3" t="s">
        <v>384</v>
      </c>
      <c r="AH12023" s="3">
        <v>520</v>
      </c>
      <c r="AI12023" s="3">
        <v>999</v>
      </c>
      <c r="AJ12023" s="3" t="s">
        <v>3289</v>
      </c>
      <c r="AK12023" s="3">
        <v>1</v>
      </c>
      <c r="AL12023" s="3">
        <v>-76391.765000000014</v>
      </c>
    </row>
    <row r="12024" spans="31:38" x14ac:dyDescent="0.25">
      <c r="AE12024" s="3" t="str">
        <f t="shared" si="265"/>
        <v>RAG_522_999_1_202526</v>
      </c>
      <c r="AF12024" s="3">
        <v>202526</v>
      </c>
      <c r="AG12024" s="3" t="s">
        <v>384</v>
      </c>
      <c r="AH12024" s="3">
        <v>522</v>
      </c>
      <c r="AI12024" s="3">
        <v>999</v>
      </c>
      <c r="AJ12024" s="3" t="s">
        <v>3289</v>
      </c>
      <c r="AK12024" s="3">
        <v>1</v>
      </c>
      <c r="AL12024" s="3">
        <v>-77282.225999999995</v>
      </c>
    </row>
    <row r="12025" spans="31:38" x14ac:dyDescent="0.25">
      <c r="AE12025" s="3" t="str">
        <f t="shared" si="265"/>
        <v>RAG_524_999_1_202526</v>
      </c>
      <c r="AF12025" s="3">
        <v>202526</v>
      </c>
      <c r="AG12025" s="3" t="s">
        <v>384</v>
      </c>
      <c r="AH12025" s="3">
        <v>524</v>
      </c>
      <c r="AI12025" s="3">
        <v>999</v>
      </c>
      <c r="AJ12025" s="3" t="s">
        <v>3289</v>
      </c>
      <c r="AK12025" s="3">
        <v>1</v>
      </c>
      <c r="AL12025" s="3">
        <v>-69778.142208697333</v>
      </c>
    </row>
    <row r="12026" spans="31:38" x14ac:dyDescent="0.25">
      <c r="AE12026" s="3" t="str">
        <f t="shared" si="265"/>
        <v>RAG_526_999_1_202526</v>
      </c>
      <c r="AF12026" s="3">
        <v>202526</v>
      </c>
      <c r="AG12026" s="3" t="s">
        <v>384</v>
      </c>
      <c r="AH12026" s="3">
        <v>526</v>
      </c>
      <c r="AI12026" s="3">
        <v>999</v>
      </c>
      <c r="AJ12026" s="3" t="s">
        <v>3289</v>
      </c>
      <c r="AK12026" s="3">
        <v>1</v>
      </c>
      <c r="AL12026" s="3">
        <v>-40126.18</v>
      </c>
    </row>
    <row r="12027" spans="31:38" x14ac:dyDescent="0.25">
      <c r="AE12027" s="3" t="str">
        <f t="shared" si="265"/>
        <v>RAG_528_999_1_202526</v>
      </c>
      <c r="AF12027" s="3">
        <v>202526</v>
      </c>
      <c r="AG12027" s="3" t="s">
        <v>384</v>
      </c>
      <c r="AH12027" s="3">
        <v>528</v>
      </c>
      <c r="AI12027" s="3">
        <v>999</v>
      </c>
      <c r="AJ12027" s="3" t="s">
        <v>3289</v>
      </c>
      <c r="AK12027" s="3">
        <v>1</v>
      </c>
      <c r="AL12027" s="3">
        <v>-59813</v>
      </c>
    </row>
    <row r="12028" spans="31:38" x14ac:dyDescent="0.25">
      <c r="AE12028" s="3" t="str">
        <f t="shared" si="265"/>
        <v>RAG_532_999_1_202526</v>
      </c>
      <c r="AF12028" s="3">
        <v>202526</v>
      </c>
      <c r="AG12028" s="3" t="s">
        <v>384</v>
      </c>
      <c r="AH12028" s="3">
        <v>532</v>
      </c>
      <c r="AI12028" s="3">
        <v>999</v>
      </c>
      <c r="AJ12028" s="3" t="s">
        <v>3289</v>
      </c>
      <c r="AK12028" s="3">
        <v>1</v>
      </c>
      <c r="AL12028" s="3">
        <v>-230089.94700000001</v>
      </c>
    </row>
    <row r="12029" spans="31:38" x14ac:dyDescent="0.25">
      <c r="AE12029" s="3" t="str">
        <f t="shared" si="265"/>
        <v>RAG_534_999_1_202526</v>
      </c>
      <c r="AF12029" s="3">
        <v>202526</v>
      </c>
      <c r="AG12029" s="3" t="s">
        <v>384</v>
      </c>
      <c r="AH12029" s="3">
        <v>534</v>
      </c>
      <c r="AI12029" s="3">
        <v>999</v>
      </c>
      <c r="AJ12029" s="3" t="s">
        <v>3289</v>
      </c>
      <c r="AK12029" s="3">
        <v>1</v>
      </c>
      <c r="AL12029" s="3">
        <v>-113789.60400000001</v>
      </c>
    </row>
    <row r="12030" spans="31:38" x14ac:dyDescent="0.25">
      <c r="AE12030" s="3" t="str">
        <f t="shared" si="265"/>
        <v>RAG_536_999_1_202526</v>
      </c>
      <c r="AF12030" s="3">
        <v>202526</v>
      </c>
      <c r="AG12030" s="3" t="s">
        <v>384</v>
      </c>
      <c r="AH12030" s="3">
        <v>536</v>
      </c>
      <c r="AI12030" s="3">
        <v>999</v>
      </c>
      <c r="AJ12030" s="3" t="s">
        <v>3289</v>
      </c>
      <c r="AK12030" s="3">
        <v>1</v>
      </c>
      <c r="AL12030" s="3">
        <v>-105508.25600000002</v>
      </c>
    </row>
    <row r="12031" spans="31:38" x14ac:dyDescent="0.25">
      <c r="AE12031" s="3" t="str">
        <f t="shared" si="265"/>
        <v>RAG_538_999_1_202526</v>
      </c>
      <c r="AF12031" s="3">
        <v>202526</v>
      </c>
      <c r="AG12031" s="3" t="s">
        <v>384</v>
      </c>
      <c r="AH12031" s="3">
        <v>538</v>
      </c>
      <c r="AI12031" s="3">
        <v>999</v>
      </c>
      <c r="AJ12031" s="3" t="s">
        <v>3289</v>
      </c>
      <c r="AK12031" s="3">
        <v>1</v>
      </c>
      <c r="AL12031" s="3">
        <v>-77484.237999999998</v>
      </c>
    </row>
    <row r="12032" spans="31:38" x14ac:dyDescent="0.25">
      <c r="AE12032" s="3" t="str">
        <f t="shared" si="265"/>
        <v>RAG_512_999_1_202526</v>
      </c>
      <c r="AF12032" s="3">
        <v>202526</v>
      </c>
      <c r="AG12032" s="3" t="s">
        <v>384</v>
      </c>
      <c r="AH12032" s="3">
        <v>512</v>
      </c>
      <c r="AI12032" s="3">
        <v>999</v>
      </c>
      <c r="AJ12032" s="3" t="s">
        <v>3289</v>
      </c>
      <c r="AK12032" s="3">
        <v>1</v>
      </c>
      <c r="AL12032" s="3">
        <v>-47869.993999999999</v>
      </c>
    </row>
    <row r="12033" spans="31:38" x14ac:dyDescent="0.25">
      <c r="AE12033" s="3" t="str">
        <f t="shared" si="265"/>
        <v>RAG_542_999_1_202526</v>
      </c>
      <c r="AF12033" s="3">
        <v>202526</v>
      </c>
      <c r="AG12033" s="3" t="s">
        <v>384</v>
      </c>
      <c r="AH12033" s="3">
        <v>542</v>
      </c>
      <c r="AI12033" s="3">
        <v>999</v>
      </c>
      <c r="AJ12033" s="3" t="s">
        <v>3289</v>
      </c>
      <c r="AK12033" s="3">
        <v>1</v>
      </c>
      <c r="AL12033" s="3">
        <v>-51908.106</v>
      </c>
    </row>
    <row r="12034" spans="31:38" x14ac:dyDescent="0.25">
      <c r="AE12034" s="3" t="str">
        <f t="shared" si="265"/>
        <v>RAG_530_999_1_202526</v>
      </c>
      <c r="AF12034" s="3">
        <v>202526</v>
      </c>
      <c r="AG12034" s="3" t="s">
        <v>384</v>
      </c>
      <c r="AH12034" s="3">
        <v>530</v>
      </c>
      <c r="AI12034" s="3">
        <v>999</v>
      </c>
      <c r="AJ12034" s="3" t="s">
        <v>3289</v>
      </c>
      <c r="AK12034" s="3">
        <v>1</v>
      </c>
      <c r="AL12034" s="3">
        <v>-127436.83600000001</v>
      </c>
    </row>
    <row r="12035" spans="31:38" x14ac:dyDescent="0.25">
      <c r="AE12035" s="3" t="str">
        <f t="shared" si="265"/>
        <v>RAG_544_999_1_202526</v>
      </c>
      <c r="AF12035" s="3">
        <v>202526</v>
      </c>
      <c r="AG12035" s="3" t="s">
        <v>384</v>
      </c>
      <c r="AH12035" s="3">
        <v>544</v>
      </c>
      <c r="AI12035" s="3">
        <v>999</v>
      </c>
      <c r="AJ12035" s="3" t="s">
        <v>3289</v>
      </c>
      <c r="AK12035" s="3">
        <v>1</v>
      </c>
      <c r="AL12035" s="3">
        <v>-102546.64600000001</v>
      </c>
    </row>
    <row r="12036" spans="31:38" x14ac:dyDescent="0.25">
      <c r="AE12036" s="3" t="str">
        <f t="shared" ref="AE12036:AE12099" si="266">AG12036&amp;"_"&amp;AH12036&amp;"_"&amp;AI12036&amp;"_"&amp;AK12036&amp;"_"&amp;AF12036</f>
        <v>RAG_562_999_1_202425</v>
      </c>
      <c r="AF12036" s="3">
        <v>202425</v>
      </c>
      <c r="AG12036" s="3" t="s">
        <v>384</v>
      </c>
      <c r="AH12036" s="3">
        <v>562</v>
      </c>
      <c r="AI12036" s="3">
        <v>999</v>
      </c>
      <c r="AJ12036" s="3" t="s">
        <v>3289</v>
      </c>
      <c r="AK12036" s="3">
        <v>1</v>
      </c>
      <c r="AL12036" s="3">
        <v>-14763.29</v>
      </c>
    </row>
    <row r="12037" spans="31:38" x14ac:dyDescent="0.25">
      <c r="AE12037" s="3" t="str">
        <f t="shared" si="266"/>
        <v>RAG_552_999_1_202425</v>
      </c>
      <c r="AF12037" s="3">
        <v>202425</v>
      </c>
      <c r="AG12037" s="3" t="s">
        <v>384</v>
      </c>
      <c r="AH12037" s="3">
        <v>552</v>
      </c>
      <c r="AI12037" s="3">
        <v>999</v>
      </c>
      <c r="AJ12037" s="3" t="s">
        <v>3289</v>
      </c>
      <c r="AK12037" s="3">
        <v>1</v>
      </c>
      <c r="AL12037" s="3">
        <v>-287809.90300000005</v>
      </c>
    </row>
    <row r="12038" spans="31:38" x14ac:dyDescent="0.25">
      <c r="AE12038" s="3" t="str">
        <f t="shared" si="266"/>
        <v>RAG_550_999_1_202425</v>
      </c>
      <c r="AF12038" s="3">
        <v>202425</v>
      </c>
      <c r="AG12038" s="3" t="s">
        <v>384</v>
      </c>
      <c r="AH12038" s="3">
        <v>550</v>
      </c>
      <c r="AI12038" s="3">
        <v>999</v>
      </c>
      <c r="AJ12038" s="3" t="s">
        <v>3289</v>
      </c>
      <c r="AK12038" s="3">
        <v>1</v>
      </c>
      <c r="AL12038" s="3">
        <v>-130660.753</v>
      </c>
    </row>
    <row r="12039" spans="31:38" x14ac:dyDescent="0.25">
      <c r="AE12039" s="3" t="str">
        <f t="shared" si="266"/>
        <v>RAG_548_999_1_202425</v>
      </c>
      <c r="AF12039" s="3">
        <v>202425</v>
      </c>
      <c r="AG12039" s="3" t="s">
        <v>384</v>
      </c>
      <c r="AH12039" s="3">
        <v>548</v>
      </c>
      <c r="AI12039" s="3">
        <v>999</v>
      </c>
      <c r="AJ12039" s="3" t="s">
        <v>3289</v>
      </c>
      <c r="AK12039" s="3">
        <v>1</v>
      </c>
      <c r="AL12039" s="3">
        <v>-47715.608000000007</v>
      </c>
    </row>
    <row r="12040" spans="31:38" x14ac:dyDescent="0.25">
      <c r="AE12040" s="3" t="str">
        <f t="shared" si="266"/>
        <v>RAG_564_999_1_202425</v>
      </c>
      <c r="AF12040" s="3">
        <v>202425</v>
      </c>
      <c r="AG12040" s="3" t="s">
        <v>384</v>
      </c>
      <c r="AH12040" s="3">
        <v>564</v>
      </c>
      <c r="AI12040" s="3">
        <v>999</v>
      </c>
      <c r="AJ12040" s="3" t="s">
        <v>3289</v>
      </c>
      <c r="AK12040" s="3">
        <v>1</v>
      </c>
      <c r="AL12040" s="3">
        <v>-14763.120999999999</v>
      </c>
    </row>
    <row r="12041" spans="31:38" x14ac:dyDescent="0.25">
      <c r="AE12041" s="3" t="str">
        <f t="shared" si="266"/>
        <v>RAG_545_999_1_202425</v>
      </c>
      <c r="AF12041" s="3">
        <v>202425</v>
      </c>
      <c r="AG12041" s="3" t="s">
        <v>384</v>
      </c>
      <c r="AH12041" s="3">
        <v>545</v>
      </c>
      <c r="AI12041" s="3">
        <v>999</v>
      </c>
      <c r="AJ12041" s="3" t="s">
        <v>3289</v>
      </c>
      <c r="AK12041" s="3">
        <v>1</v>
      </c>
      <c r="AL12041" s="3">
        <v>-48413.333209999997</v>
      </c>
    </row>
    <row r="12042" spans="31:38" x14ac:dyDescent="0.25">
      <c r="AE12042" s="3" t="str">
        <f t="shared" si="266"/>
        <v>RAG_576_999_1_202425</v>
      </c>
      <c r="AF12042" s="3">
        <v>202425</v>
      </c>
      <c r="AG12042" s="3" t="s">
        <v>384</v>
      </c>
      <c r="AH12042" s="3">
        <v>576</v>
      </c>
      <c r="AI12042" s="3">
        <v>999</v>
      </c>
      <c r="AJ12042" s="3" t="s">
        <v>3289</v>
      </c>
      <c r="AK12042" s="3">
        <v>1</v>
      </c>
      <c r="AL12042" s="3">
        <v>0</v>
      </c>
    </row>
    <row r="12043" spans="31:38" x14ac:dyDescent="0.25">
      <c r="AE12043" s="3" t="str">
        <f t="shared" si="266"/>
        <v>RAG_546_999_1_202425</v>
      </c>
      <c r="AF12043" s="3">
        <v>202425</v>
      </c>
      <c r="AG12043" s="3" t="s">
        <v>384</v>
      </c>
      <c r="AH12043" s="3">
        <v>546</v>
      </c>
      <c r="AI12043" s="3">
        <v>999</v>
      </c>
      <c r="AJ12043" s="3" t="s">
        <v>3289</v>
      </c>
      <c r="AK12043" s="3">
        <v>1</v>
      </c>
      <c r="AL12043" s="3">
        <v>-69528.819215414522</v>
      </c>
    </row>
    <row r="12044" spans="31:38" x14ac:dyDescent="0.25">
      <c r="AE12044" s="3" t="str">
        <f t="shared" si="266"/>
        <v>RAG_566_999_1_202425</v>
      </c>
      <c r="AF12044" s="3">
        <v>202425</v>
      </c>
      <c r="AG12044" s="3" t="s">
        <v>384</v>
      </c>
      <c r="AH12044" s="3">
        <v>566</v>
      </c>
      <c r="AI12044" s="3">
        <v>999</v>
      </c>
      <c r="AJ12044" s="3" t="s">
        <v>3289</v>
      </c>
      <c r="AK12044" s="3">
        <v>1</v>
      </c>
      <c r="AL12044" s="3">
        <v>-19269.431999999997</v>
      </c>
    </row>
    <row r="12045" spans="31:38" x14ac:dyDescent="0.25">
      <c r="AE12045" s="3" t="str">
        <f t="shared" si="266"/>
        <v>RAG_568_999_1_202425</v>
      </c>
      <c r="AF12045" s="3">
        <v>202425</v>
      </c>
      <c r="AG12045" s="3" t="s">
        <v>384</v>
      </c>
      <c r="AH12045" s="3">
        <v>568</v>
      </c>
      <c r="AI12045" s="3">
        <v>999</v>
      </c>
      <c r="AJ12045" s="3" t="s">
        <v>3289</v>
      </c>
      <c r="AK12045" s="3">
        <v>1</v>
      </c>
      <c r="AL12045" s="3">
        <v>-71713.94</v>
      </c>
    </row>
    <row r="12046" spans="31:38" x14ac:dyDescent="0.25">
      <c r="AE12046" s="3" t="str">
        <f t="shared" si="266"/>
        <v>RAG_586_999_1_202425</v>
      </c>
      <c r="AF12046" s="3">
        <v>202425</v>
      </c>
      <c r="AG12046" s="3" t="s">
        <v>384</v>
      </c>
      <c r="AH12046" s="3">
        <v>586</v>
      </c>
      <c r="AI12046" s="3">
        <v>999</v>
      </c>
      <c r="AJ12046" s="3" t="s">
        <v>3289</v>
      </c>
      <c r="AK12046" s="3">
        <v>1</v>
      </c>
      <c r="AL12046" s="3">
        <v>-5574.5429999999997</v>
      </c>
    </row>
    <row r="12047" spans="31:38" x14ac:dyDescent="0.25">
      <c r="AE12047" s="3" t="str">
        <f t="shared" si="266"/>
        <v>RAG_574_999_1_202425</v>
      </c>
      <c r="AF12047" s="3">
        <v>202425</v>
      </c>
      <c r="AG12047" s="3" t="s">
        <v>384</v>
      </c>
      <c r="AH12047" s="3">
        <v>574</v>
      </c>
      <c r="AI12047" s="3">
        <v>999</v>
      </c>
      <c r="AJ12047" s="3" t="s">
        <v>3289</v>
      </c>
      <c r="AK12047" s="3">
        <v>1</v>
      </c>
      <c r="AL12047" s="3">
        <v>-606.20699999999999</v>
      </c>
    </row>
    <row r="12048" spans="31:38" x14ac:dyDescent="0.25">
      <c r="AE12048" s="3" t="str">
        <f t="shared" si="266"/>
        <v>RAG_582_999_1_202425</v>
      </c>
      <c r="AF12048" s="3">
        <v>202425</v>
      </c>
      <c r="AG12048" s="3" t="s">
        <v>384</v>
      </c>
      <c r="AH12048" s="3">
        <v>582</v>
      </c>
      <c r="AI12048" s="3">
        <v>999</v>
      </c>
      <c r="AJ12048" s="3" t="s">
        <v>3289</v>
      </c>
      <c r="AK12048" s="3">
        <v>1</v>
      </c>
      <c r="AL12048" s="3">
        <v>-3109</v>
      </c>
    </row>
    <row r="12049" spans="31:38" x14ac:dyDescent="0.25">
      <c r="AE12049" s="3" t="str">
        <f t="shared" si="266"/>
        <v>RAG_584_999_1_202425</v>
      </c>
      <c r="AF12049" s="3">
        <v>202425</v>
      </c>
      <c r="AG12049" s="3" t="s">
        <v>384</v>
      </c>
      <c r="AH12049" s="3">
        <v>584</v>
      </c>
      <c r="AI12049" s="3">
        <v>999</v>
      </c>
      <c r="AJ12049" s="3" t="s">
        <v>3289</v>
      </c>
      <c r="AK12049" s="3">
        <v>1</v>
      </c>
      <c r="AL12049" s="3">
        <v>-3250</v>
      </c>
    </row>
    <row r="12050" spans="31:38" x14ac:dyDescent="0.25">
      <c r="AE12050" s="3" t="str">
        <f t="shared" si="266"/>
        <v>RAG_544_999_1_202425</v>
      </c>
      <c r="AF12050" s="3">
        <v>202425</v>
      </c>
      <c r="AG12050" s="3" t="s">
        <v>384</v>
      </c>
      <c r="AH12050" s="3">
        <v>544</v>
      </c>
      <c r="AI12050" s="3">
        <v>999</v>
      </c>
      <c r="AJ12050" s="3" t="s">
        <v>3289</v>
      </c>
      <c r="AK12050" s="3">
        <v>1</v>
      </c>
      <c r="AL12050" s="3">
        <v>-110377.535</v>
      </c>
    </row>
    <row r="12051" spans="31:38" x14ac:dyDescent="0.25">
      <c r="AE12051" s="3" t="str">
        <f t="shared" si="266"/>
        <v>RAG_572_999_1_202425</v>
      </c>
      <c r="AF12051" s="3">
        <v>202425</v>
      </c>
      <c r="AG12051" s="3" t="s">
        <v>384</v>
      </c>
      <c r="AH12051" s="3">
        <v>572</v>
      </c>
      <c r="AI12051" s="3">
        <v>999</v>
      </c>
      <c r="AJ12051" s="3" t="s">
        <v>3289</v>
      </c>
      <c r="AK12051" s="3">
        <v>1</v>
      </c>
      <c r="AL12051" s="3">
        <v>-1148</v>
      </c>
    </row>
    <row r="12052" spans="31:38" x14ac:dyDescent="0.25">
      <c r="AE12052" s="3" t="str">
        <f t="shared" si="266"/>
        <v>RAG_522_999_1_202425</v>
      </c>
      <c r="AF12052" s="3">
        <v>202425</v>
      </c>
      <c r="AG12052" s="3" t="s">
        <v>384</v>
      </c>
      <c r="AH12052" s="3">
        <v>522</v>
      </c>
      <c r="AI12052" s="3">
        <v>999</v>
      </c>
      <c r="AJ12052" s="3" t="s">
        <v>3289</v>
      </c>
      <c r="AK12052" s="3">
        <v>1</v>
      </c>
      <c r="AL12052" s="3">
        <v>-70917.410360000009</v>
      </c>
    </row>
    <row r="12053" spans="31:38" x14ac:dyDescent="0.25">
      <c r="AE12053" s="3" t="str">
        <f t="shared" si="266"/>
        <v>RAG_514_999_1_202425</v>
      </c>
      <c r="AF12053" s="3">
        <v>202425</v>
      </c>
      <c r="AG12053" s="3" t="s">
        <v>384</v>
      </c>
      <c r="AH12053" s="3">
        <v>514</v>
      </c>
      <c r="AI12053" s="3">
        <v>999</v>
      </c>
      <c r="AJ12053" s="3" t="s">
        <v>3289</v>
      </c>
      <c r="AK12053" s="3">
        <v>1</v>
      </c>
      <c r="AL12053" s="3">
        <v>-127986.54</v>
      </c>
    </row>
    <row r="12054" spans="31:38" x14ac:dyDescent="0.25">
      <c r="AE12054" s="3" t="str">
        <f t="shared" si="266"/>
        <v>RAG_542_999_1_202425</v>
      </c>
      <c r="AF12054" s="3">
        <v>202425</v>
      </c>
      <c r="AG12054" s="3" t="s">
        <v>384</v>
      </c>
      <c r="AH12054" s="3">
        <v>542</v>
      </c>
      <c r="AI12054" s="3">
        <v>999</v>
      </c>
      <c r="AJ12054" s="3" t="s">
        <v>3289</v>
      </c>
      <c r="AK12054" s="3">
        <v>1</v>
      </c>
      <c r="AL12054" s="3">
        <v>-52063.092000000004</v>
      </c>
    </row>
    <row r="12055" spans="31:38" x14ac:dyDescent="0.25">
      <c r="AE12055" s="3" t="str">
        <f t="shared" si="266"/>
        <v>RAG_516_999_1_202425</v>
      </c>
      <c r="AF12055" s="3">
        <v>202425</v>
      </c>
      <c r="AG12055" s="3" t="s">
        <v>384</v>
      </c>
      <c r="AH12055" s="3">
        <v>516</v>
      </c>
      <c r="AI12055" s="3">
        <v>999</v>
      </c>
      <c r="AJ12055" s="3" t="s">
        <v>3289</v>
      </c>
      <c r="AK12055" s="3">
        <v>1</v>
      </c>
      <c r="AL12055" s="3">
        <v>-69040.111999999994</v>
      </c>
    </row>
    <row r="12056" spans="31:38" x14ac:dyDescent="0.25">
      <c r="AE12056" s="3" t="str">
        <f t="shared" si="266"/>
        <v>RAG_520_999_1_202425</v>
      </c>
      <c r="AF12056" s="3">
        <v>202425</v>
      </c>
      <c r="AG12056" s="3" t="s">
        <v>384</v>
      </c>
      <c r="AH12056" s="3">
        <v>520</v>
      </c>
      <c r="AI12056" s="3">
        <v>999</v>
      </c>
      <c r="AJ12056" s="3" t="s">
        <v>3289</v>
      </c>
      <c r="AK12056" s="3">
        <v>1</v>
      </c>
      <c r="AL12056" s="3">
        <v>-73263.863000000012</v>
      </c>
    </row>
    <row r="12057" spans="31:38" x14ac:dyDescent="0.25">
      <c r="AE12057" s="3" t="str">
        <f t="shared" si="266"/>
        <v>RAG_512_999_1_202425</v>
      </c>
      <c r="AF12057" s="3">
        <v>202425</v>
      </c>
      <c r="AG12057" s="3" t="s">
        <v>384</v>
      </c>
      <c r="AH12057" s="3">
        <v>512</v>
      </c>
      <c r="AI12057" s="3">
        <v>999</v>
      </c>
      <c r="AJ12057" s="3" t="s">
        <v>3289</v>
      </c>
      <c r="AK12057" s="3">
        <v>1</v>
      </c>
      <c r="AL12057" s="3">
        <v>-45101</v>
      </c>
    </row>
    <row r="12058" spans="31:38" x14ac:dyDescent="0.25">
      <c r="AE12058" s="3" t="str">
        <f t="shared" si="266"/>
        <v>RAG_524_999_1_202425</v>
      </c>
      <c r="AF12058" s="3">
        <v>202425</v>
      </c>
      <c r="AG12058" s="3" t="s">
        <v>384</v>
      </c>
      <c r="AH12058" s="3">
        <v>524</v>
      </c>
      <c r="AI12058" s="3">
        <v>999</v>
      </c>
      <c r="AJ12058" s="3" t="s">
        <v>3289</v>
      </c>
      <c r="AK12058" s="3">
        <v>1</v>
      </c>
      <c r="AL12058" s="3">
        <v>-62025.241999999998</v>
      </c>
    </row>
    <row r="12059" spans="31:38" x14ac:dyDescent="0.25">
      <c r="AE12059" s="3" t="str">
        <f t="shared" si="266"/>
        <v>RAG_526_999_1_202425</v>
      </c>
      <c r="AF12059" s="3">
        <v>202425</v>
      </c>
      <c r="AG12059" s="3" t="s">
        <v>384</v>
      </c>
      <c r="AH12059" s="3">
        <v>526</v>
      </c>
      <c r="AI12059" s="3">
        <v>999</v>
      </c>
      <c r="AJ12059" s="3" t="s">
        <v>3289</v>
      </c>
      <c r="AK12059" s="3">
        <v>1</v>
      </c>
      <c r="AL12059" s="3">
        <v>-40604.784509999998</v>
      </c>
    </row>
    <row r="12060" spans="31:38" x14ac:dyDescent="0.25">
      <c r="AE12060" s="3" t="str">
        <f t="shared" si="266"/>
        <v>RAG_528_999_1_202425</v>
      </c>
      <c r="AF12060" s="3">
        <v>202425</v>
      </c>
      <c r="AG12060" s="3" t="s">
        <v>384</v>
      </c>
      <c r="AH12060" s="3">
        <v>528</v>
      </c>
      <c r="AI12060" s="3">
        <v>999</v>
      </c>
      <c r="AJ12060" s="3" t="s">
        <v>3289</v>
      </c>
      <c r="AK12060" s="3">
        <v>1</v>
      </c>
      <c r="AL12060" s="3">
        <v>-66086</v>
      </c>
    </row>
    <row r="12061" spans="31:38" x14ac:dyDescent="0.25">
      <c r="AE12061" s="3" t="str">
        <f t="shared" si="266"/>
        <v>RAG_530_999_1_202425</v>
      </c>
      <c r="AF12061" s="3">
        <v>202425</v>
      </c>
      <c r="AG12061" s="3" t="s">
        <v>384</v>
      </c>
      <c r="AH12061" s="3">
        <v>530</v>
      </c>
      <c r="AI12061" s="3">
        <v>999</v>
      </c>
      <c r="AJ12061" s="3" t="s">
        <v>3289</v>
      </c>
      <c r="AK12061" s="3">
        <v>1</v>
      </c>
      <c r="AL12061" s="3">
        <v>-123210.26299999998</v>
      </c>
    </row>
    <row r="12062" spans="31:38" x14ac:dyDescent="0.25">
      <c r="AE12062" s="3" t="str">
        <f t="shared" si="266"/>
        <v>RAG_532_999_1_202425</v>
      </c>
      <c r="AF12062" s="3">
        <v>202425</v>
      </c>
      <c r="AG12062" s="3" t="s">
        <v>384</v>
      </c>
      <c r="AH12062" s="3">
        <v>532</v>
      </c>
      <c r="AI12062" s="3">
        <v>999</v>
      </c>
      <c r="AJ12062" s="3" t="s">
        <v>3289</v>
      </c>
      <c r="AK12062" s="3">
        <v>1</v>
      </c>
      <c r="AL12062" s="3">
        <v>-186820.98500000002</v>
      </c>
    </row>
    <row r="12063" spans="31:38" x14ac:dyDescent="0.25">
      <c r="AE12063" s="3" t="str">
        <f t="shared" si="266"/>
        <v>RAG_534_999_1_202425</v>
      </c>
      <c r="AF12063" s="3">
        <v>202425</v>
      </c>
      <c r="AG12063" s="3" t="s">
        <v>384</v>
      </c>
      <c r="AH12063" s="3">
        <v>534</v>
      </c>
      <c r="AI12063" s="3">
        <v>999</v>
      </c>
      <c r="AJ12063" s="3" t="s">
        <v>3289</v>
      </c>
      <c r="AK12063" s="3">
        <v>1</v>
      </c>
      <c r="AL12063" s="3">
        <v>-107075.973</v>
      </c>
    </row>
    <row r="12064" spans="31:38" x14ac:dyDescent="0.25">
      <c r="AE12064" s="3" t="str">
        <f t="shared" si="266"/>
        <v>RAG_536_999_1_202425</v>
      </c>
      <c r="AF12064" s="3">
        <v>202425</v>
      </c>
      <c r="AG12064" s="3" t="s">
        <v>384</v>
      </c>
      <c r="AH12064" s="3">
        <v>536</v>
      </c>
      <c r="AI12064" s="3">
        <v>999</v>
      </c>
      <c r="AJ12064" s="3" t="s">
        <v>3289</v>
      </c>
      <c r="AK12064" s="3">
        <v>1</v>
      </c>
      <c r="AL12064" s="3">
        <v>-96732.822</v>
      </c>
    </row>
    <row r="12065" spans="31:38" x14ac:dyDescent="0.25">
      <c r="AE12065" s="3" t="str">
        <f t="shared" si="266"/>
        <v>RAG_538_999_1_202425</v>
      </c>
      <c r="AF12065" s="3">
        <v>202425</v>
      </c>
      <c r="AG12065" s="3" t="s">
        <v>384</v>
      </c>
      <c r="AH12065" s="3">
        <v>538</v>
      </c>
      <c r="AI12065" s="3">
        <v>999</v>
      </c>
      <c r="AJ12065" s="3" t="s">
        <v>3289</v>
      </c>
      <c r="AK12065" s="3">
        <v>1</v>
      </c>
      <c r="AL12065" s="3">
        <v>-80626.865000000005</v>
      </c>
    </row>
    <row r="12066" spans="31:38" x14ac:dyDescent="0.25">
      <c r="AE12066" s="3" t="str">
        <f t="shared" si="266"/>
        <v>RAG_540_999_1_202425</v>
      </c>
      <c r="AF12066" s="3">
        <v>202425</v>
      </c>
      <c r="AG12066" s="3" t="s">
        <v>384</v>
      </c>
      <c r="AH12066" s="3">
        <v>540</v>
      </c>
      <c r="AI12066" s="3">
        <v>999</v>
      </c>
      <c r="AJ12066" s="3" t="s">
        <v>3289</v>
      </c>
      <c r="AK12066" s="3">
        <v>1</v>
      </c>
      <c r="AL12066" s="3">
        <v>-163199.57400000002</v>
      </c>
    </row>
    <row r="12067" spans="31:38" x14ac:dyDescent="0.25">
      <c r="AE12067" s="3" t="str">
        <f t="shared" si="266"/>
        <v>RAG_518_999_1_202425</v>
      </c>
      <c r="AF12067" s="3">
        <v>202425</v>
      </c>
      <c r="AG12067" s="3" t="s">
        <v>384</v>
      </c>
      <c r="AH12067" s="3">
        <v>518</v>
      </c>
      <c r="AI12067" s="3">
        <v>999</v>
      </c>
      <c r="AJ12067" s="3" t="s">
        <v>3289</v>
      </c>
      <c r="AK12067" s="3">
        <v>1</v>
      </c>
      <c r="AL12067" s="3">
        <v>-64791.5</v>
      </c>
    </row>
    <row r="12068" spans="31:38" x14ac:dyDescent="0.25">
      <c r="AE12068" s="3" t="str">
        <f t="shared" si="266"/>
        <v>RAS52_564_1_4_202526</v>
      </c>
      <c r="AF12068" s="3">
        <v>202526</v>
      </c>
      <c r="AG12068" s="3" t="s">
        <v>419</v>
      </c>
      <c r="AH12068" s="3">
        <v>564</v>
      </c>
      <c r="AI12068" s="3">
        <v>1</v>
      </c>
      <c r="AJ12068" s="3" t="s">
        <v>57</v>
      </c>
      <c r="AK12068" s="3">
        <v>4</v>
      </c>
      <c r="AL12068" s="3">
        <v>0</v>
      </c>
    </row>
    <row r="12069" spans="31:38" x14ac:dyDescent="0.25">
      <c r="AE12069" s="3" t="str">
        <f t="shared" si="266"/>
        <v>RAS52_546_1_4_202526</v>
      </c>
      <c r="AF12069" s="3">
        <v>202526</v>
      </c>
      <c r="AG12069" s="3" t="s">
        <v>419</v>
      </c>
      <c r="AH12069" s="3">
        <v>546</v>
      </c>
      <c r="AI12069" s="3">
        <v>1</v>
      </c>
      <c r="AJ12069" s="3" t="s">
        <v>57</v>
      </c>
      <c r="AK12069" s="3">
        <v>4</v>
      </c>
      <c r="AL12069" s="3">
        <v>95172.144920089486</v>
      </c>
    </row>
    <row r="12070" spans="31:38" x14ac:dyDescent="0.25">
      <c r="AE12070" s="3" t="str">
        <f t="shared" si="266"/>
        <v>RAS52_548_1_4_202526</v>
      </c>
      <c r="AF12070" s="3">
        <v>202526</v>
      </c>
      <c r="AG12070" s="3" t="s">
        <v>419</v>
      </c>
      <c r="AH12070" s="3">
        <v>548</v>
      </c>
      <c r="AI12070" s="3">
        <v>1</v>
      </c>
      <c r="AJ12070" s="3" t="s">
        <v>57</v>
      </c>
      <c r="AK12070" s="3">
        <v>4</v>
      </c>
      <c r="AL12070" s="3">
        <v>70732</v>
      </c>
    </row>
    <row r="12071" spans="31:38" x14ac:dyDescent="0.25">
      <c r="AE12071" s="3" t="str">
        <f t="shared" si="266"/>
        <v>RAS52_550_1_4_202526</v>
      </c>
      <c r="AF12071" s="3">
        <v>202526</v>
      </c>
      <c r="AG12071" s="3" t="s">
        <v>419</v>
      </c>
      <c r="AH12071" s="3">
        <v>550</v>
      </c>
      <c r="AI12071" s="3">
        <v>1</v>
      </c>
      <c r="AJ12071" s="3" t="s">
        <v>57</v>
      </c>
      <c r="AK12071" s="3">
        <v>4</v>
      </c>
      <c r="AL12071" s="3">
        <v>176888.17700000003</v>
      </c>
    </row>
    <row r="12072" spans="31:38" x14ac:dyDescent="0.25">
      <c r="AE12072" s="3" t="str">
        <f t="shared" si="266"/>
        <v>RAS52_552_1_4_202526</v>
      </c>
      <c r="AF12072" s="3">
        <v>202526</v>
      </c>
      <c r="AG12072" s="3" t="s">
        <v>419</v>
      </c>
      <c r="AH12072" s="3">
        <v>552</v>
      </c>
      <c r="AI12072" s="3">
        <v>1</v>
      </c>
      <c r="AJ12072" s="3" t="s">
        <v>57</v>
      </c>
      <c r="AK12072" s="3">
        <v>4</v>
      </c>
      <c r="AL12072" s="3">
        <v>391867.30799999996</v>
      </c>
    </row>
    <row r="12073" spans="31:38" x14ac:dyDescent="0.25">
      <c r="AE12073" s="3" t="str">
        <f t="shared" si="266"/>
        <v>RAS52_562_1_4_202526</v>
      </c>
      <c r="AF12073" s="3">
        <v>202526</v>
      </c>
      <c r="AG12073" s="3" t="s">
        <v>419</v>
      </c>
      <c r="AH12073" s="3">
        <v>562</v>
      </c>
      <c r="AI12073" s="3">
        <v>1</v>
      </c>
      <c r="AJ12073" s="3" t="s">
        <v>57</v>
      </c>
      <c r="AK12073" s="3">
        <v>4</v>
      </c>
      <c r="AL12073" s="3">
        <v>0</v>
      </c>
    </row>
    <row r="12074" spans="31:38" x14ac:dyDescent="0.25">
      <c r="AE12074" s="3" t="str">
        <f t="shared" si="266"/>
        <v>RAS52_545_1_4_202526</v>
      </c>
      <c r="AF12074" s="3">
        <v>202526</v>
      </c>
      <c r="AG12074" s="3" t="s">
        <v>419</v>
      </c>
      <c r="AH12074" s="3">
        <v>545</v>
      </c>
      <c r="AI12074" s="3">
        <v>1</v>
      </c>
      <c r="AJ12074" s="3" t="s">
        <v>57</v>
      </c>
      <c r="AK12074" s="3">
        <v>4</v>
      </c>
      <c r="AL12074" s="3">
        <v>67977.822</v>
      </c>
    </row>
    <row r="12075" spans="31:38" x14ac:dyDescent="0.25">
      <c r="AE12075" s="3" t="str">
        <f t="shared" si="266"/>
        <v>RAS52_566_1_4_202526</v>
      </c>
      <c r="AF12075" s="3">
        <v>202526</v>
      </c>
      <c r="AG12075" s="3" t="s">
        <v>419</v>
      </c>
      <c r="AH12075" s="3">
        <v>566</v>
      </c>
      <c r="AI12075" s="3">
        <v>1</v>
      </c>
      <c r="AJ12075" s="3" t="s">
        <v>57</v>
      </c>
      <c r="AK12075" s="3">
        <v>4</v>
      </c>
      <c r="AL12075" s="3">
        <v>0</v>
      </c>
    </row>
    <row r="12076" spans="31:38" x14ac:dyDescent="0.25">
      <c r="AE12076" s="3" t="str">
        <f t="shared" si="266"/>
        <v>RAS52_568_1_4_202526</v>
      </c>
      <c r="AF12076" s="3">
        <v>202526</v>
      </c>
      <c r="AG12076" s="3" t="s">
        <v>419</v>
      </c>
      <c r="AH12076" s="3">
        <v>568</v>
      </c>
      <c r="AI12076" s="3">
        <v>1</v>
      </c>
      <c r="AJ12076" s="3" t="s">
        <v>57</v>
      </c>
      <c r="AK12076" s="3">
        <v>4</v>
      </c>
      <c r="AL12076" s="3">
        <v>0</v>
      </c>
    </row>
    <row r="12077" spans="31:38" x14ac:dyDescent="0.25">
      <c r="AE12077" s="3" t="str">
        <f t="shared" si="266"/>
        <v>RAS52_572_1_4_202526</v>
      </c>
      <c r="AF12077" s="3">
        <v>202526</v>
      </c>
      <c r="AG12077" s="3" t="s">
        <v>419</v>
      </c>
      <c r="AH12077" s="3">
        <v>572</v>
      </c>
      <c r="AI12077" s="3">
        <v>1</v>
      </c>
      <c r="AJ12077" s="3" t="s">
        <v>57</v>
      </c>
      <c r="AK12077" s="3">
        <v>4</v>
      </c>
      <c r="AL12077" s="3">
        <v>0</v>
      </c>
    </row>
    <row r="12078" spans="31:38" x14ac:dyDescent="0.25">
      <c r="AE12078" s="3" t="str">
        <f t="shared" si="266"/>
        <v>RAS52_574_1_4_202526</v>
      </c>
      <c r="AF12078" s="3">
        <v>202526</v>
      </c>
      <c r="AG12078" s="3" t="s">
        <v>419</v>
      </c>
      <c r="AH12078" s="3">
        <v>574</v>
      </c>
      <c r="AI12078" s="3">
        <v>1</v>
      </c>
      <c r="AJ12078" s="3" t="s">
        <v>57</v>
      </c>
      <c r="AK12078" s="3">
        <v>4</v>
      </c>
      <c r="AL12078" s="3">
        <v>0</v>
      </c>
    </row>
    <row r="12079" spans="31:38" x14ac:dyDescent="0.25">
      <c r="AE12079" s="3" t="str">
        <f t="shared" si="266"/>
        <v>RAS52_576_1_4_202526</v>
      </c>
      <c r="AF12079" s="3">
        <v>202526</v>
      </c>
      <c r="AG12079" s="3" t="s">
        <v>419</v>
      </c>
      <c r="AH12079" s="3">
        <v>576</v>
      </c>
      <c r="AI12079" s="3">
        <v>1</v>
      </c>
      <c r="AJ12079" s="3" t="s">
        <v>57</v>
      </c>
      <c r="AK12079" s="3">
        <v>4</v>
      </c>
      <c r="AL12079" s="3">
        <v>0</v>
      </c>
    </row>
    <row r="12080" spans="31:38" x14ac:dyDescent="0.25">
      <c r="AE12080" s="3" t="str">
        <f t="shared" si="266"/>
        <v>RAS52_582_1_4_202526</v>
      </c>
      <c r="AF12080" s="3">
        <v>202526</v>
      </c>
      <c r="AG12080" s="3" t="s">
        <v>419</v>
      </c>
      <c r="AH12080" s="3">
        <v>582</v>
      </c>
      <c r="AI12080" s="3">
        <v>1</v>
      </c>
      <c r="AJ12080" s="3" t="s">
        <v>57</v>
      </c>
      <c r="AK12080" s="3">
        <v>4</v>
      </c>
      <c r="AL12080" s="3">
        <v>0</v>
      </c>
    </row>
    <row r="12081" spans="31:38" x14ac:dyDescent="0.25">
      <c r="AE12081" s="3" t="str">
        <f t="shared" si="266"/>
        <v>RAS52_586_1_4_202526</v>
      </c>
      <c r="AF12081" s="3">
        <v>202526</v>
      </c>
      <c r="AG12081" s="3" t="s">
        <v>419</v>
      </c>
      <c r="AH12081" s="3">
        <v>586</v>
      </c>
      <c r="AI12081" s="3">
        <v>1</v>
      </c>
      <c r="AJ12081" s="3" t="s">
        <v>57</v>
      </c>
      <c r="AK12081" s="3">
        <v>4</v>
      </c>
      <c r="AL12081" s="3">
        <v>0</v>
      </c>
    </row>
    <row r="12082" spans="31:38" x14ac:dyDescent="0.25">
      <c r="AE12082" s="3" t="str">
        <f t="shared" si="266"/>
        <v>RAS52_544_1_4_202526</v>
      </c>
      <c r="AF12082" s="3">
        <v>202526</v>
      </c>
      <c r="AG12082" s="3" t="s">
        <v>419</v>
      </c>
      <c r="AH12082" s="3">
        <v>544</v>
      </c>
      <c r="AI12082" s="3">
        <v>1</v>
      </c>
      <c r="AJ12082" s="3" t="s">
        <v>57</v>
      </c>
      <c r="AK12082" s="3">
        <v>4</v>
      </c>
      <c r="AL12082" s="3">
        <v>180538.56200000003</v>
      </c>
    </row>
    <row r="12083" spans="31:38" x14ac:dyDescent="0.25">
      <c r="AE12083" s="3" t="str">
        <f t="shared" si="266"/>
        <v>RAS52_584_1_4_202526</v>
      </c>
      <c r="AF12083" s="3">
        <v>202526</v>
      </c>
      <c r="AG12083" s="3" t="s">
        <v>419</v>
      </c>
      <c r="AH12083" s="3">
        <v>584</v>
      </c>
      <c r="AI12083" s="3">
        <v>1</v>
      </c>
      <c r="AJ12083" s="3" t="s">
        <v>57</v>
      </c>
      <c r="AK12083" s="3">
        <v>4</v>
      </c>
      <c r="AL12083" s="3">
        <v>0</v>
      </c>
    </row>
    <row r="12084" spans="31:38" x14ac:dyDescent="0.25">
      <c r="AE12084" s="3" t="str">
        <f t="shared" si="266"/>
        <v>RAS52_512_1_4_202526</v>
      </c>
      <c r="AF12084" s="3">
        <v>202526</v>
      </c>
      <c r="AG12084" s="3" t="s">
        <v>419</v>
      </c>
      <c r="AH12084" s="3">
        <v>512</v>
      </c>
      <c r="AI12084" s="3">
        <v>1</v>
      </c>
      <c r="AJ12084" s="3" t="s">
        <v>57</v>
      </c>
      <c r="AK12084" s="3">
        <v>4</v>
      </c>
      <c r="AL12084" s="3">
        <v>68365</v>
      </c>
    </row>
    <row r="12085" spans="31:38" x14ac:dyDescent="0.25">
      <c r="AE12085" s="3" t="str">
        <f t="shared" si="266"/>
        <v>RAS52_514_1_4_202526</v>
      </c>
      <c r="AF12085" s="3">
        <v>202526</v>
      </c>
      <c r="AG12085" s="3" t="s">
        <v>419</v>
      </c>
      <c r="AH12085" s="3">
        <v>514</v>
      </c>
      <c r="AI12085" s="3">
        <v>1</v>
      </c>
      <c r="AJ12085" s="3" t="s">
        <v>57</v>
      </c>
      <c r="AK12085" s="3">
        <v>4</v>
      </c>
      <c r="AL12085" s="3">
        <v>120708</v>
      </c>
    </row>
    <row r="12086" spans="31:38" x14ac:dyDescent="0.25">
      <c r="AE12086" s="3" t="str">
        <f t="shared" si="266"/>
        <v>RAS52_516_1_4_202526</v>
      </c>
      <c r="AF12086" s="3">
        <v>202526</v>
      </c>
      <c r="AG12086" s="3" t="s">
        <v>419</v>
      </c>
      <c r="AH12086" s="3">
        <v>516</v>
      </c>
      <c r="AI12086" s="3">
        <v>1</v>
      </c>
      <c r="AJ12086" s="3" t="s">
        <v>57</v>
      </c>
      <c r="AK12086" s="3">
        <v>4</v>
      </c>
      <c r="AL12086" s="3">
        <v>103711.242</v>
      </c>
    </row>
    <row r="12087" spans="31:38" x14ac:dyDescent="0.25">
      <c r="AE12087" s="3" t="str">
        <f t="shared" si="266"/>
        <v>RAS52_518_1_4_202526</v>
      </c>
      <c r="AF12087" s="3">
        <v>202526</v>
      </c>
      <c r="AG12087" s="3" t="s">
        <v>419</v>
      </c>
      <c r="AH12087" s="3">
        <v>518</v>
      </c>
      <c r="AI12087" s="3">
        <v>1</v>
      </c>
      <c r="AJ12087" s="3" t="s">
        <v>57</v>
      </c>
      <c r="AK12087" s="3">
        <v>4</v>
      </c>
      <c r="AL12087" s="3">
        <v>105910.283</v>
      </c>
    </row>
    <row r="12088" spans="31:38" x14ac:dyDescent="0.25">
      <c r="AE12088" s="3" t="str">
        <f t="shared" si="266"/>
        <v>RAS52_520_1_4_202526</v>
      </c>
      <c r="AF12088" s="3">
        <v>202526</v>
      </c>
      <c r="AG12088" s="3" t="s">
        <v>419</v>
      </c>
      <c r="AH12088" s="3">
        <v>520</v>
      </c>
      <c r="AI12088" s="3">
        <v>1</v>
      </c>
      <c r="AJ12088" s="3" t="s">
        <v>57</v>
      </c>
      <c r="AK12088" s="3">
        <v>4</v>
      </c>
      <c r="AL12088" s="3">
        <v>142645.31309000001</v>
      </c>
    </row>
    <row r="12089" spans="31:38" x14ac:dyDescent="0.25">
      <c r="AE12089" s="3" t="str">
        <f t="shared" si="266"/>
        <v>RAS52_522_1_4_202526</v>
      </c>
      <c r="AF12089" s="3">
        <v>202526</v>
      </c>
      <c r="AG12089" s="3" t="s">
        <v>419</v>
      </c>
      <c r="AH12089" s="3">
        <v>522</v>
      </c>
      <c r="AI12089" s="3">
        <v>1</v>
      </c>
      <c r="AJ12089" s="3" t="s">
        <v>57</v>
      </c>
      <c r="AK12089" s="3">
        <v>4</v>
      </c>
      <c r="AL12089" s="3">
        <v>119614.94099999993</v>
      </c>
    </row>
    <row r="12090" spans="31:38" x14ac:dyDescent="0.25">
      <c r="AE12090" s="3" t="str">
        <f t="shared" si="266"/>
        <v>RAS52_524_1_4_202526</v>
      </c>
      <c r="AF12090" s="3">
        <v>202526</v>
      </c>
      <c r="AG12090" s="3" t="s">
        <v>419</v>
      </c>
      <c r="AH12090" s="3">
        <v>524</v>
      </c>
      <c r="AI12090" s="3">
        <v>1</v>
      </c>
      <c r="AJ12090" s="3" t="s">
        <v>57</v>
      </c>
      <c r="AK12090" s="3">
        <v>4</v>
      </c>
      <c r="AL12090" s="3">
        <v>113950.76660289301</v>
      </c>
    </row>
    <row r="12091" spans="31:38" x14ac:dyDescent="0.25">
      <c r="AE12091" s="3" t="str">
        <f t="shared" si="266"/>
        <v>RAS52_526_1_4_202526</v>
      </c>
      <c r="AF12091" s="3">
        <v>202526</v>
      </c>
      <c r="AG12091" s="3" t="s">
        <v>419</v>
      </c>
      <c r="AH12091" s="3">
        <v>526</v>
      </c>
      <c r="AI12091" s="3">
        <v>1</v>
      </c>
      <c r="AJ12091" s="3" t="s">
        <v>57</v>
      </c>
      <c r="AK12091" s="3">
        <v>4</v>
      </c>
      <c r="AL12091" s="3">
        <v>62746.680000000008</v>
      </c>
    </row>
    <row r="12092" spans="31:38" x14ac:dyDescent="0.25">
      <c r="AE12092" s="3" t="str">
        <f t="shared" si="266"/>
        <v>RAS52_530_1_4_202526</v>
      </c>
      <c r="AF12092" s="3">
        <v>202526</v>
      </c>
      <c r="AG12092" s="3" t="s">
        <v>419</v>
      </c>
      <c r="AH12092" s="3">
        <v>530</v>
      </c>
      <c r="AI12092" s="3">
        <v>1</v>
      </c>
      <c r="AJ12092" s="3" t="s">
        <v>57</v>
      </c>
      <c r="AK12092" s="3">
        <v>4</v>
      </c>
      <c r="AL12092" s="3">
        <v>176242.04800000001</v>
      </c>
    </row>
    <row r="12093" spans="31:38" x14ac:dyDescent="0.25">
      <c r="AE12093" s="3" t="str">
        <f t="shared" si="266"/>
        <v>RAS52_532_1_4_202526</v>
      </c>
      <c r="AF12093" s="3">
        <v>202526</v>
      </c>
      <c r="AG12093" s="3" t="s">
        <v>419</v>
      </c>
      <c r="AH12093" s="3">
        <v>532</v>
      </c>
      <c r="AI12093" s="3">
        <v>1</v>
      </c>
      <c r="AJ12093" s="3" t="s">
        <v>57</v>
      </c>
      <c r="AK12093" s="3">
        <v>4</v>
      </c>
      <c r="AL12093" s="3">
        <v>229991</v>
      </c>
    </row>
    <row r="12094" spans="31:38" x14ac:dyDescent="0.25">
      <c r="AE12094" s="3" t="str">
        <f t="shared" si="266"/>
        <v>RAS52_534_1_4_202526</v>
      </c>
      <c r="AF12094" s="3">
        <v>202526</v>
      </c>
      <c r="AG12094" s="3" t="s">
        <v>419</v>
      </c>
      <c r="AH12094" s="3">
        <v>534</v>
      </c>
      <c r="AI12094" s="3">
        <v>1</v>
      </c>
      <c r="AJ12094" s="3" t="s">
        <v>57</v>
      </c>
      <c r="AK12094" s="3">
        <v>4</v>
      </c>
      <c r="AL12094" s="3">
        <v>138712.63700000002</v>
      </c>
    </row>
    <row r="12095" spans="31:38" x14ac:dyDescent="0.25">
      <c r="AE12095" s="3" t="str">
        <f t="shared" si="266"/>
        <v>RAS52_536_1_4_202526</v>
      </c>
      <c r="AF12095" s="3">
        <v>202526</v>
      </c>
      <c r="AG12095" s="3" t="s">
        <v>419</v>
      </c>
      <c r="AH12095" s="3">
        <v>536</v>
      </c>
      <c r="AI12095" s="3">
        <v>1</v>
      </c>
      <c r="AJ12095" s="3" t="s">
        <v>57</v>
      </c>
      <c r="AK12095" s="3">
        <v>4</v>
      </c>
      <c r="AL12095" s="3">
        <v>146740</v>
      </c>
    </row>
    <row r="12096" spans="31:38" x14ac:dyDescent="0.25">
      <c r="AE12096" s="3" t="str">
        <f t="shared" si="266"/>
        <v>RAS52_538_1_4_202526</v>
      </c>
      <c r="AF12096" s="3">
        <v>202526</v>
      </c>
      <c r="AG12096" s="3" t="s">
        <v>419</v>
      </c>
      <c r="AH12096" s="3">
        <v>538</v>
      </c>
      <c r="AI12096" s="3">
        <v>1</v>
      </c>
      <c r="AJ12096" s="3" t="s">
        <v>57</v>
      </c>
      <c r="AK12096" s="3">
        <v>4</v>
      </c>
      <c r="AL12096" s="3">
        <v>151697.12900000002</v>
      </c>
    </row>
    <row r="12097" spans="31:38" x14ac:dyDescent="0.25">
      <c r="AE12097" s="3" t="str">
        <f t="shared" si="266"/>
        <v>RAS52_540_1_4_202526</v>
      </c>
      <c r="AF12097" s="3">
        <v>202526</v>
      </c>
      <c r="AG12097" s="3" t="s">
        <v>419</v>
      </c>
      <c r="AH12097" s="3">
        <v>540</v>
      </c>
      <c r="AI12097" s="3">
        <v>1</v>
      </c>
      <c r="AJ12097" s="3" t="s">
        <v>57</v>
      </c>
      <c r="AK12097" s="3">
        <v>4</v>
      </c>
      <c r="AL12097" s="3">
        <v>256790.954</v>
      </c>
    </row>
    <row r="12098" spans="31:38" x14ac:dyDescent="0.25">
      <c r="AE12098" s="3" t="str">
        <f t="shared" si="266"/>
        <v>RAS52_528_1_4_202526</v>
      </c>
      <c r="AF12098" s="3">
        <v>202526</v>
      </c>
      <c r="AG12098" s="3" t="s">
        <v>419</v>
      </c>
      <c r="AH12098" s="3">
        <v>528</v>
      </c>
      <c r="AI12098" s="3">
        <v>1</v>
      </c>
      <c r="AJ12098" s="3" t="s">
        <v>57</v>
      </c>
      <c r="AK12098" s="3">
        <v>4</v>
      </c>
      <c r="AL12098" s="3">
        <v>119574</v>
      </c>
    </row>
    <row r="12099" spans="31:38" x14ac:dyDescent="0.25">
      <c r="AE12099" s="3" t="str">
        <f t="shared" si="266"/>
        <v>RAS52_542_1_4_202526</v>
      </c>
      <c r="AF12099" s="3">
        <v>202526</v>
      </c>
      <c r="AG12099" s="3" t="s">
        <v>419</v>
      </c>
      <c r="AH12099" s="3">
        <v>542</v>
      </c>
      <c r="AI12099" s="3">
        <v>1</v>
      </c>
      <c r="AJ12099" s="3" t="s">
        <v>57</v>
      </c>
      <c r="AK12099" s="3">
        <v>4</v>
      </c>
      <c r="AL12099" s="3">
        <v>59611.868000000002</v>
      </c>
    </row>
    <row r="12100" spans="31:38" x14ac:dyDescent="0.25">
      <c r="AE12100" s="3" t="str">
        <f t="shared" ref="AE12100:AE12163" si="267">AG12100&amp;"_"&amp;AH12100&amp;"_"&amp;AI12100&amp;"_"&amp;AK12100&amp;"_"&amp;AF12100</f>
        <v>RAS52_566_1_4_202425</v>
      </c>
      <c r="AF12100" s="3">
        <v>202425</v>
      </c>
      <c r="AG12100" s="3" t="s">
        <v>419</v>
      </c>
      <c r="AH12100" s="3">
        <v>566</v>
      </c>
      <c r="AI12100" s="3">
        <v>1</v>
      </c>
      <c r="AJ12100" s="3" t="s">
        <v>57</v>
      </c>
      <c r="AK12100" s="3">
        <v>4</v>
      </c>
      <c r="AL12100" s="3">
        <v>0</v>
      </c>
    </row>
    <row r="12101" spans="31:38" x14ac:dyDescent="0.25">
      <c r="AE12101" s="3" t="str">
        <f t="shared" si="267"/>
        <v>RAS52_545_1_4_202425</v>
      </c>
      <c r="AF12101" s="3">
        <v>202425</v>
      </c>
      <c r="AG12101" s="3" t="s">
        <v>419</v>
      </c>
      <c r="AH12101" s="3">
        <v>545</v>
      </c>
      <c r="AI12101" s="3">
        <v>1</v>
      </c>
      <c r="AJ12101" s="3" t="s">
        <v>57</v>
      </c>
      <c r="AK12101" s="3">
        <v>4</v>
      </c>
      <c r="AL12101" s="3">
        <v>60164.196340000002</v>
      </c>
    </row>
    <row r="12102" spans="31:38" x14ac:dyDescent="0.25">
      <c r="AE12102" s="3" t="str">
        <f t="shared" si="267"/>
        <v>RAS52_548_1_4_202425</v>
      </c>
      <c r="AF12102" s="3">
        <v>202425</v>
      </c>
      <c r="AG12102" s="3" t="s">
        <v>419</v>
      </c>
      <c r="AH12102" s="3">
        <v>548</v>
      </c>
      <c r="AI12102" s="3">
        <v>1</v>
      </c>
      <c r="AJ12102" s="3" t="s">
        <v>57</v>
      </c>
      <c r="AK12102" s="3">
        <v>4</v>
      </c>
      <c r="AL12102" s="3">
        <v>64190</v>
      </c>
    </row>
    <row r="12103" spans="31:38" x14ac:dyDescent="0.25">
      <c r="AE12103" s="3" t="str">
        <f t="shared" si="267"/>
        <v>RAS52_550_1_4_202425</v>
      </c>
      <c r="AF12103" s="3">
        <v>202425</v>
      </c>
      <c r="AG12103" s="3" t="s">
        <v>419</v>
      </c>
      <c r="AH12103" s="3">
        <v>550</v>
      </c>
      <c r="AI12103" s="3">
        <v>1</v>
      </c>
      <c r="AJ12103" s="3" t="s">
        <v>57</v>
      </c>
      <c r="AK12103" s="3">
        <v>4</v>
      </c>
      <c r="AL12103" s="3">
        <v>164342.348</v>
      </c>
    </row>
    <row r="12104" spans="31:38" x14ac:dyDescent="0.25">
      <c r="AE12104" s="3" t="str">
        <f t="shared" si="267"/>
        <v>RAS52_552_1_4_202425</v>
      </c>
      <c r="AF12104" s="3">
        <v>202425</v>
      </c>
      <c r="AG12104" s="3" t="s">
        <v>419</v>
      </c>
      <c r="AH12104" s="3">
        <v>552</v>
      </c>
      <c r="AI12104" s="3">
        <v>1</v>
      </c>
      <c r="AJ12104" s="3" t="s">
        <v>57</v>
      </c>
      <c r="AK12104" s="3">
        <v>4</v>
      </c>
      <c r="AL12104" s="3">
        <v>367890.78</v>
      </c>
    </row>
    <row r="12105" spans="31:38" x14ac:dyDescent="0.25">
      <c r="AE12105" s="3" t="str">
        <f t="shared" si="267"/>
        <v>RAS52_562_1_4_202425</v>
      </c>
      <c r="AF12105" s="3">
        <v>202425</v>
      </c>
      <c r="AG12105" s="3" t="s">
        <v>419</v>
      </c>
      <c r="AH12105" s="3">
        <v>562</v>
      </c>
      <c r="AI12105" s="3">
        <v>1</v>
      </c>
      <c r="AJ12105" s="3" t="s">
        <v>57</v>
      </c>
      <c r="AK12105" s="3">
        <v>4</v>
      </c>
      <c r="AL12105" s="3">
        <v>0</v>
      </c>
    </row>
    <row r="12106" spans="31:38" x14ac:dyDescent="0.25">
      <c r="AE12106" s="3" t="str">
        <f t="shared" si="267"/>
        <v>RAS52_564_1_4_202425</v>
      </c>
      <c r="AF12106" s="3">
        <v>202425</v>
      </c>
      <c r="AG12106" s="3" t="s">
        <v>419</v>
      </c>
      <c r="AH12106" s="3">
        <v>564</v>
      </c>
      <c r="AI12106" s="3">
        <v>1</v>
      </c>
      <c r="AJ12106" s="3" t="s">
        <v>57</v>
      </c>
      <c r="AK12106" s="3">
        <v>4</v>
      </c>
      <c r="AL12106" s="3">
        <v>0</v>
      </c>
    </row>
    <row r="12107" spans="31:38" x14ac:dyDescent="0.25">
      <c r="AE12107" s="3" t="str">
        <f t="shared" si="267"/>
        <v>RAS52_546_1_4_202425</v>
      </c>
      <c r="AF12107" s="3">
        <v>202425</v>
      </c>
      <c r="AG12107" s="3" t="s">
        <v>419</v>
      </c>
      <c r="AH12107" s="3">
        <v>546</v>
      </c>
      <c r="AI12107" s="3">
        <v>1</v>
      </c>
      <c r="AJ12107" s="3" t="s">
        <v>57</v>
      </c>
      <c r="AK12107" s="3">
        <v>4</v>
      </c>
      <c r="AL12107" s="3">
        <v>88492.328242915173</v>
      </c>
    </row>
    <row r="12108" spans="31:38" x14ac:dyDescent="0.25">
      <c r="AE12108" s="3" t="str">
        <f t="shared" si="267"/>
        <v>RAS52_568_1_4_202425</v>
      </c>
      <c r="AF12108" s="3">
        <v>202425</v>
      </c>
      <c r="AG12108" s="3" t="s">
        <v>419</v>
      </c>
      <c r="AH12108" s="3">
        <v>568</v>
      </c>
      <c r="AI12108" s="3">
        <v>1</v>
      </c>
      <c r="AJ12108" s="3" t="s">
        <v>57</v>
      </c>
      <c r="AK12108" s="3">
        <v>4</v>
      </c>
      <c r="AL12108" s="3">
        <v>0</v>
      </c>
    </row>
    <row r="12109" spans="31:38" x14ac:dyDescent="0.25">
      <c r="AE12109" s="3" t="str">
        <f t="shared" si="267"/>
        <v>RAS52_572_1_4_202425</v>
      </c>
      <c r="AF12109" s="3">
        <v>202425</v>
      </c>
      <c r="AG12109" s="3" t="s">
        <v>419</v>
      </c>
      <c r="AH12109" s="3">
        <v>572</v>
      </c>
      <c r="AI12109" s="3">
        <v>1</v>
      </c>
      <c r="AJ12109" s="3" t="s">
        <v>57</v>
      </c>
      <c r="AK12109" s="3">
        <v>4</v>
      </c>
      <c r="AL12109" s="3">
        <v>0</v>
      </c>
    </row>
    <row r="12110" spans="31:38" x14ac:dyDescent="0.25">
      <c r="AE12110" s="3" t="str">
        <f t="shared" si="267"/>
        <v>RAS52_574_1_4_202425</v>
      </c>
      <c r="AF12110" s="3">
        <v>202425</v>
      </c>
      <c r="AG12110" s="3" t="s">
        <v>419</v>
      </c>
      <c r="AH12110" s="3">
        <v>574</v>
      </c>
      <c r="AI12110" s="3">
        <v>1</v>
      </c>
      <c r="AJ12110" s="3" t="s">
        <v>57</v>
      </c>
      <c r="AK12110" s="3">
        <v>4</v>
      </c>
      <c r="AL12110" s="3">
        <v>0</v>
      </c>
    </row>
    <row r="12111" spans="31:38" x14ac:dyDescent="0.25">
      <c r="AE12111" s="3" t="str">
        <f t="shared" si="267"/>
        <v>RAS52_576_1_4_202425</v>
      </c>
      <c r="AF12111" s="3">
        <v>202425</v>
      </c>
      <c r="AG12111" s="3" t="s">
        <v>419</v>
      </c>
      <c r="AH12111" s="3">
        <v>576</v>
      </c>
      <c r="AI12111" s="3">
        <v>1</v>
      </c>
      <c r="AJ12111" s="3" t="s">
        <v>57</v>
      </c>
      <c r="AK12111" s="3">
        <v>4</v>
      </c>
      <c r="AL12111" s="3">
        <v>0</v>
      </c>
    </row>
    <row r="12112" spans="31:38" x14ac:dyDescent="0.25">
      <c r="AE12112" s="3" t="str">
        <f t="shared" si="267"/>
        <v>RAS52_582_1_4_202425</v>
      </c>
      <c r="AF12112" s="3">
        <v>202425</v>
      </c>
      <c r="AG12112" s="3" t="s">
        <v>419</v>
      </c>
      <c r="AH12112" s="3">
        <v>582</v>
      </c>
      <c r="AI12112" s="3">
        <v>1</v>
      </c>
      <c r="AJ12112" s="3" t="s">
        <v>57</v>
      </c>
      <c r="AK12112" s="3">
        <v>4</v>
      </c>
      <c r="AL12112" s="3">
        <v>0</v>
      </c>
    </row>
    <row r="12113" spans="31:38" x14ac:dyDescent="0.25">
      <c r="AE12113" s="3" t="str">
        <f t="shared" si="267"/>
        <v>RAS52_584_1_4_202425</v>
      </c>
      <c r="AF12113" s="3">
        <v>202425</v>
      </c>
      <c r="AG12113" s="3" t="s">
        <v>419</v>
      </c>
      <c r="AH12113" s="3">
        <v>584</v>
      </c>
      <c r="AI12113" s="3">
        <v>1</v>
      </c>
      <c r="AJ12113" s="3" t="s">
        <v>57</v>
      </c>
      <c r="AK12113" s="3">
        <v>4</v>
      </c>
      <c r="AL12113" s="3">
        <v>0</v>
      </c>
    </row>
    <row r="12114" spans="31:38" x14ac:dyDescent="0.25">
      <c r="AE12114" s="3" t="str">
        <f t="shared" si="267"/>
        <v>RAS52_536_1_4_202425</v>
      </c>
      <c r="AF12114" s="3">
        <v>202425</v>
      </c>
      <c r="AG12114" s="3" t="s">
        <v>419</v>
      </c>
      <c r="AH12114" s="3">
        <v>536</v>
      </c>
      <c r="AI12114" s="3">
        <v>1</v>
      </c>
      <c r="AJ12114" s="3" t="s">
        <v>57</v>
      </c>
      <c r="AK12114" s="3">
        <v>4</v>
      </c>
      <c r="AL12114" s="3">
        <v>136190.99</v>
      </c>
    </row>
    <row r="12115" spans="31:38" x14ac:dyDescent="0.25">
      <c r="AE12115" s="3" t="str">
        <f t="shared" si="267"/>
        <v>RAS52_586_1_4_202425</v>
      </c>
      <c r="AF12115" s="3">
        <v>202425</v>
      </c>
      <c r="AG12115" s="3" t="s">
        <v>419</v>
      </c>
      <c r="AH12115" s="3">
        <v>586</v>
      </c>
      <c r="AI12115" s="3">
        <v>1</v>
      </c>
      <c r="AJ12115" s="3" t="s">
        <v>57</v>
      </c>
      <c r="AK12115" s="3">
        <v>4</v>
      </c>
      <c r="AL12115" s="3">
        <v>0</v>
      </c>
    </row>
    <row r="12116" spans="31:38" x14ac:dyDescent="0.25">
      <c r="AE12116" s="3" t="str">
        <f t="shared" si="267"/>
        <v>RAS52_516_1_4_202425</v>
      </c>
      <c r="AF12116" s="3">
        <v>202425</v>
      </c>
      <c r="AG12116" s="3" t="s">
        <v>419</v>
      </c>
      <c r="AH12116" s="3">
        <v>516</v>
      </c>
      <c r="AI12116" s="3">
        <v>1</v>
      </c>
      <c r="AJ12116" s="3" t="s">
        <v>57</v>
      </c>
      <c r="AK12116" s="3">
        <v>4</v>
      </c>
      <c r="AL12116" s="3">
        <v>98489.08352</v>
      </c>
    </row>
    <row r="12117" spans="31:38" x14ac:dyDescent="0.25">
      <c r="AE12117" s="3" t="str">
        <f t="shared" si="267"/>
        <v>RAS52_514_1_4_202425</v>
      </c>
      <c r="AF12117" s="3">
        <v>202425</v>
      </c>
      <c r="AG12117" s="3" t="s">
        <v>419</v>
      </c>
      <c r="AH12117" s="3">
        <v>514</v>
      </c>
      <c r="AI12117" s="3">
        <v>1</v>
      </c>
      <c r="AJ12117" s="3" t="s">
        <v>57</v>
      </c>
      <c r="AK12117" s="3">
        <v>4</v>
      </c>
      <c r="AL12117" s="3">
        <v>115447</v>
      </c>
    </row>
    <row r="12118" spans="31:38" x14ac:dyDescent="0.25">
      <c r="AE12118" s="3" t="str">
        <f t="shared" si="267"/>
        <v>RAS52_518_1_4_202425</v>
      </c>
      <c r="AF12118" s="3">
        <v>202425</v>
      </c>
      <c r="AG12118" s="3" t="s">
        <v>419</v>
      </c>
      <c r="AH12118" s="3">
        <v>518</v>
      </c>
      <c r="AI12118" s="3">
        <v>1</v>
      </c>
      <c r="AJ12118" s="3" t="s">
        <v>57</v>
      </c>
      <c r="AK12118" s="3">
        <v>4</v>
      </c>
      <c r="AL12118" s="3">
        <v>100574.94499999999</v>
      </c>
    </row>
    <row r="12119" spans="31:38" x14ac:dyDescent="0.25">
      <c r="AE12119" s="3" t="str">
        <f t="shared" si="267"/>
        <v>RAS52_520_1_4_202425</v>
      </c>
      <c r="AF12119" s="3">
        <v>202425</v>
      </c>
      <c r="AG12119" s="3" t="s">
        <v>419</v>
      </c>
      <c r="AH12119" s="3">
        <v>520</v>
      </c>
      <c r="AI12119" s="3">
        <v>1</v>
      </c>
      <c r="AJ12119" s="3" t="s">
        <v>57</v>
      </c>
      <c r="AK12119" s="3">
        <v>4</v>
      </c>
      <c r="AL12119" s="3">
        <v>136340.28699999998</v>
      </c>
    </row>
    <row r="12120" spans="31:38" x14ac:dyDescent="0.25">
      <c r="AE12120" s="3" t="str">
        <f t="shared" si="267"/>
        <v>RAS52_522_1_4_202425</v>
      </c>
      <c r="AF12120" s="3">
        <v>202425</v>
      </c>
      <c r="AG12120" s="3" t="s">
        <v>419</v>
      </c>
      <c r="AH12120" s="3">
        <v>522</v>
      </c>
      <c r="AI12120" s="3">
        <v>1</v>
      </c>
      <c r="AJ12120" s="3" t="s">
        <v>57</v>
      </c>
      <c r="AK12120" s="3">
        <v>4</v>
      </c>
      <c r="AL12120" s="3">
        <v>113922.74048967609</v>
      </c>
    </row>
    <row r="12121" spans="31:38" x14ac:dyDescent="0.25">
      <c r="AE12121" s="3" t="str">
        <f t="shared" si="267"/>
        <v>RAS52_524_1_4_202425</v>
      </c>
      <c r="AF12121" s="3">
        <v>202425</v>
      </c>
      <c r="AG12121" s="3" t="s">
        <v>419</v>
      </c>
      <c r="AH12121" s="3">
        <v>524</v>
      </c>
      <c r="AI12121" s="3">
        <v>1</v>
      </c>
      <c r="AJ12121" s="3" t="s">
        <v>57</v>
      </c>
      <c r="AK12121" s="3">
        <v>4</v>
      </c>
      <c r="AL12121" s="3">
        <v>104693.75900000001</v>
      </c>
    </row>
    <row r="12122" spans="31:38" x14ac:dyDescent="0.25">
      <c r="AE12122" s="3" t="str">
        <f t="shared" si="267"/>
        <v>RAS52_526_1_4_202425</v>
      </c>
      <c r="AF12122" s="3">
        <v>202425</v>
      </c>
      <c r="AG12122" s="3" t="s">
        <v>419</v>
      </c>
      <c r="AH12122" s="3">
        <v>526</v>
      </c>
      <c r="AI12122" s="3">
        <v>1</v>
      </c>
      <c r="AJ12122" s="3" t="s">
        <v>57</v>
      </c>
      <c r="AK12122" s="3">
        <v>4</v>
      </c>
      <c r="AL12122" s="3">
        <v>58539.458510000004</v>
      </c>
    </row>
    <row r="12123" spans="31:38" x14ac:dyDescent="0.25">
      <c r="AE12123" s="3" t="str">
        <f t="shared" si="267"/>
        <v>RAS52_528_1_4_202425</v>
      </c>
      <c r="AF12123" s="3">
        <v>202425</v>
      </c>
      <c r="AG12123" s="3" t="s">
        <v>419</v>
      </c>
      <c r="AH12123" s="3">
        <v>528</v>
      </c>
      <c r="AI12123" s="3">
        <v>1</v>
      </c>
      <c r="AJ12123" s="3" t="s">
        <v>57</v>
      </c>
      <c r="AK12123" s="3">
        <v>4</v>
      </c>
      <c r="AL12123" s="3">
        <v>113011</v>
      </c>
    </row>
    <row r="12124" spans="31:38" x14ac:dyDescent="0.25">
      <c r="AE12124" s="3" t="str">
        <f t="shared" si="267"/>
        <v>RAS52_532_1_4_202425</v>
      </c>
      <c r="AF12124" s="3">
        <v>202425</v>
      </c>
      <c r="AG12124" s="3" t="s">
        <v>419</v>
      </c>
      <c r="AH12124" s="3">
        <v>532</v>
      </c>
      <c r="AI12124" s="3">
        <v>1</v>
      </c>
      <c r="AJ12124" s="3" t="s">
        <v>57</v>
      </c>
      <c r="AK12124" s="3">
        <v>4</v>
      </c>
      <c r="AL12124" s="3">
        <v>211819</v>
      </c>
    </row>
    <row r="12125" spans="31:38" x14ac:dyDescent="0.25">
      <c r="AE12125" s="3" t="str">
        <f t="shared" si="267"/>
        <v>RAS52_534_1_4_202425</v>
      </c>
      <c r="AF12125" s="3">
        <v>202425</v>
      </c>
      <c r="AG12125" s="3" t="s">
        <v>419</v>
      </c>
      <c r="AH12125" s="3">
        <v>534</v>
      </c>
      <c r="AI12125" s="3">
        <v>1</v>
      </c>
      <c r="AJ12125" s="3" t="s">
        <v>57</v>
      </c>
      <c r="AK12125" s="3">
        <v>4</v>
      </c>
      <c r="AL12125" s="3">
        <v>123684.63400000001</v>
      </c>
    </row>
    <row r="12126" spans="31:38" x14ac:dyDescent="0.25">
      <c r="AE12126" s="3" t="str">
        <f t="shared" si="267"/>
        <v>RAS52_540_1_4_202425</v>
      </c>
      <c r="AF12126" s="3">
        <v>202425</v>
      </c>
      <c r="AG12126" s="3" t="s">
        <v>419</v>
      </c>
      <c r="AH12126" s="3">
        <v>540</v>
      </c>
      <c r="AI12126" s="3">
        <v>1</v>
      </c>
      <c r="AJ12126" s="3" t="s">
        <v>57</v>
      </c>
      <c r="AK12126" s="3">
        <v>4</v>
      </c>
      <c r="AL12126" s="3">
        <v>239313.34099999996</v>
      </c>
    </row>
    <row r="12127" spans="31:38" x14ac:dyDescent="0.25">
      <c r="AE12127" s="3" t="str">
        <f t="shared" si="267"/>
        <v>RAS52_538_1_4_202425</v>
      </c>
      <c r="AF12127" s="3">
        <v>202425</v>
      </c>
      <c r="AG12127" s="3" t="s">
        <v>419</v>
      </c>
      <c r="AH12127" s="3">
        <v>538</v>
      </c>
      <c r="AI12127" s="3">
        <v>1</v>
      </c>
      <c r="AJ12127" s="3" t="s">
        <v>57</v>
      </c>
      <c r="AK12127" s="3">
        <v>4</v>
      </c>
      <c r="AL12127" s="3">
        <v>141320.37700000001</v>
      </c>
    </row>
    <row r="12128" spans="31:38" x14ac:dyDescent="0.25">
      <c r="AE12128" s="3" t="str">
        <f t="shared" si="267"/>
        <v>RAS52_512_1_4_202425</v>
      </c>
      <c r="AF12128" s="3">
        <v>202425</v>
      </c>
      <c r="AG12128" s="3" t="s">
        <v>419</v>
      </c>
      <c r="AH12128" s="3">
        <v>512</v>
      </c>
      <c r="AI12128" s="3">
        <v>1</v>
      </c>
      <c r="AJ12128" s="3" t="s">
        <v>57</v>
      </c>
      <c r="AK12128" s="3">
        <v>4</v>
      </c>
      <c r="AL12128" s="3">
        <v>65194</v>
      </c>
    </row>
    <row r="12129" spans="31:38" x14ac:dyDescent="0.25">
      <c r="AE12129" s="3" t="str">
        <f t="shared" si="267"/>
        <v>RAS52_542_1_4_202425</v>
      </c>
      <c r="AF12129" s="3">
        <v>202425</v>
      </c>
      <c r="AG12129" s="3" t="s">
        <v>419</v>
      </c>
      <c r="AH12129" s="3">
        <v>542</v>
      </c>
      <c r="AI12129" s="3">
        <v>1</v>
      </c>
      <c r="AJ12129" s="3" t="s">
        <v>57</v>
      </c>
      <c r="AK12129" s="3">
        <v>4</v>
      </c>
      <c r="AL12129" s="3">
        <v>56390.510999999999</v>
      </c>
    </row>
    <row r="12130" spans="31:38" x14ac:dyDescent="0.25">
      <c r="AE12130" s="3" t="str">
        <f t="shared" si="267"/>
        <v>RAS52_530_1_4_202425</v>
      </c>
      <c r="AF12130" s="3">
        <v>202425</v>
      </c>
      <c r="AG12130" s="3" t="s">
        <v>419</v>
      </c>
      <c r="AH12130" s="3">
        <v>530</v>
      </c>
      <c r="AI12130" s="3">
        <v>1</v>
      </c>
      <c r="AJ12130" s="3" t="s">
        <v>57</v>
      </c>
      <c r="AK12130" s="3">
        <v>4</v>
      </c>
      <c r="AL12130" s="3">
        <v>166959.93799999999</v>
      </c>
    </row>
    <row r="12131" spans="31:38" x14ac:dyDescent="0.25">
      <c r="AE12131" s="3" t="str">
        <f t="shared" si="267"/>
        <v>RAS52_544_1_4_202425</v>
      </c>
      <c r="AF12131" s="3">
        <v>202425</v>
      </c>
      <c r="AG12131" s="3" t="s">
        <v>419</v>
      </c>
      <c r="AH12131" s="3">
        <v>544</v>
      </c>
      <c r="AI12131" s="3">
        <v>1</v>
      </c>
      <c r="AJ12131" s="3" t="s">
        <v>57</v>
      </c>
      <c r="AK12131" s="3">
        <v>4</v>
      </c>
      <c r="AL12131" s="3">
        <v>168001.31200000001</v>
      </c>
    </row>
    <row r="12132" spans="31:38" x14ac:dyDescent="0.25">
      <c r="AE12132" s="3" t="str">
        <f t="shared" si="267"/>
        <v>RAS52_564_4_4_202526</v>
      </c>
      <c r="AF12132" s="3">
        <v>202526</v>
      </c>
      <c r="AG12132" s="3" t="s">
        <v>419</v>
      </c>
      <c r="AH12132" s="3">
        <v>564</v>
      </c>
      <c r="AI12132" s="3">
        <v>4</v>
      </c>
      <c r="AJ12132" s="3" t="s">
        <v>42</v>
      </c>
      <c r="AK12132" s="3">
        <v>4</v>
      </c>
      <c r="AL12132" s="3">
        <v>0</v>
      </c>
    </row>
    <row r="12133" spans="31:38" x14ac:dyDescent="0.25">
      <c r="AE12133" s="3" t="str">
        <f t="shared" si="267"/>
        <v>RAS52_540_4_4_202526</v>
      </c>
      <c r="AF12133" s="3">
        <v>202526</v>
      </c>
      <c r="AG12133" s="3" t="s">
        <v>419</v>
      </c>
      <c r="AH12133" s="3">
        <v>540</v>
      </c>
      <c r="AI12133" s="3">
        <v>4</v>
      </c>
      <c r="AJ12133" s="3" t="s">
        <v>42</v>
      </c>
      <c r="AK12133" s="3">
        <v>4</v>
      </c>
      <c r="AL12133" s="3">
        <v>7667.57</v>
      </c>
    </row>
    <row r="12134" spans="31:38" x14ac:dyDescent="0.25">
      <c r="AE12134" s="3" t="str">
        <f t="shared" si="267"/>
        <v>RAS52_546_4_4_202526</v>
      </c>
      <c r="AF12134" s="3">
        <v>202526</v>
      </c>
      <c r="AG12134" s="3" t="s">
        <v>419</v>
      </c>
      <c r="AH12134" s="3">
        <v>546</v>
      </c>
      <c r="AI12134" s="3">
        <v>4</v>
      </c>
      <c r="AJ12134" s="3" t="s">
        <v>42</v>
      </c>
      <c r="AK12134" s="3">
        <v>4</v>
      </c>
      <c r="AL12134" s="3">
        <v>4075.8648500000004</v>
      </c>
    </row>
    <row r="12135" spans="31:38" x14ac:dyDescent="0.25">
      <c r="AE12135" s="3" t="str">
        <f t="shared" si="267"/>
        <v>RAS52_548_4_4_202526</v>
      </c>
      <c r="AF12135" s="3">
        <v>202526</v>
      </c>
      <c r="AG12135" s="3" t="s">
        <v>419</v>
      </c>
      <c r="AH12135" s="3">
        <v>548</v>
      </c>
      <c r="AI12135" s="3">
        <v>4</v>
      </c>
      <c r="AJ12135" s="3" t="s">
        <v>42</v>
      </c>
      <c r="AK12135" s="3">
        <v>4</v>
      </c>
      <c r="AL12135" s="3">
        <v>3605.4329999999995</v>
      </c>
    </row>
    <row r="12136" spans="31:38" x14ac:dyDescent="0.25">
      <c r="AE12136" s="3" t="str">
        <f t="shared" si="267"/>
        <v>RAS52_550_4_4_202526</v>
      </c>
      <c r="AF12136" s="3">
        <v>202526</v>
      </c>
      <c r="AG12136" s="3" t="s">
        <v>419</v>
      </c>
      <c r="AH12136" s="3">
        <v>550</v>
      </c>
      <c r="AI12136" s="3">
        <v>4</v>
      </c>
      <c r="AJ12136" s="3" t="s">
        <v>42</v>
      </c>
      <c r="AK12136" s="3">
        <v>4</v>
      </c>
      <c r="AL12136" s="3">
        <v>4062.3629999999998</v>
      </c>
    </row>
    <row r="12137" spans="31:38" x14ac:dyDescent="0.25">
      <c r="AE12137" s="3" t="str">
        <f t="shared" si="267"/>
        <v>RAS52_552_4_4_202526</v>
      </c>
      <c r="AF12137" s="3">
        <v>202526</v>
      </c>
      <c r="AG12137" s="3" t="s">
        <v>419</v>
      </c>
      <c r="AH12137" s="3">
        <v>552</v>
      </c>
      <c r="AI12137" s="3">
        <v>4</v>
      </c>
      <c r="AJ12137" s="3" t="s">
        <v>42</v>
      </c>
      <c r="AK12137" s="3">
        <v>4</v>
      </c>
      <c r="AL12137" s="3">
        <v>14791.57</v>
      </c>
    </row>
    <row r="12138" spans="31:38" x14ac:dyDescent="0.25">
      <c r="AE12138" s="3" t="str">
        <f t="shared" si="267"/>
        <v>RAS52_562_4_4_202526</v>
      </c>
      <c r="AF12138" s="3">
        <v>202526</v>
      </c>
      <c r="AG12138" s="3" t="s">
        <v>419</v>
      </c>
      <c r="AH12138" s="3">
        <v>562</v>
      </c>
      <c r="AI12138" s="3">
        <v>4</v>
      </c>
      <c r="AJ12138" s="3" t="s">
        <v>42</v>
      </c>
      <c r="AK12138" s="3">
        <v>4</v>
      </c>
      <c r="AL12138" s="3">
        <v>0</v>
      </c>
    </row>
    <row r="12139" spans="31:38" x14ac:dyDescent="0.25">
      <c r="AE12139" s="3" t="str">
        <f t="shared" si="267"/>
        <v>RAS52_545_4_4_202526</v>
      </c>
      <c r="AF12139" s="3">
        <v>202526</v>
      </c>
      <c r="AG12139" s="3" t="s">
        <v>419</v>
      </c>
      <c r="AH12139" s="3">
        <v>545</v>
      </c>
      <c r="AI12139" s="3">
        <v>4</v>
      </c>
      <c r="AJ12139" s="3" t="s">
        <v>42</v>
      </c>
      <c r="AK12139" s="3">
        <v>4</v>
      </c>
      <c r="AL12139" s="3">
        <v>1927.62</v>
      </c>
    </row>
    <row r="12140" spans="31:38" x14ac:dyDescent="0.25">
      <c r="AE12140" s="3" t="str">
        <f t="shared" si="267"/>
        <v>RAS52_566_4_4_202526</v>
      </c>
      <c r="AF12140" s="3">
        <v>202526</v>
      </c>
      <c r="AG12140" s="3" t="s">
        <v>419</v>
      </c>
      <c r="AH12140" s="3">
        <v>566</v>
      </c>
      <c r="AI12140" s="3">
        <v>4</v>
      </c>
      <c r="AJ12140" s="3" t="s">
        <v>42</v>
      </c>
      <c r="AK12140" s="3">
        <v>4</v>
      </c>
      <c r="AL12140" s="3">
        <v>0</v>
      </c>
    </row>
    <row r="12141" spans="31:38" x14ac:dyDescent="0.25">
      <c r="AE12141" s="3" t="str">
        <f t="shared" si="267"/>
        <v>RAS52_568_4_4_202526</v>
      </c>
      <c r="AF12141" s="3">
        <v>202526</v>
      </c>
      <c r="AG12141" s="3" t="s">
        <v>419</v>
      </c>
      <c r="AH12141" s="3">
        <v>568</v>
      </c>
      <c r="AI12141" s="3">
        <v>4</v>
      </c>
      <c r="AJ12141" s="3" t="s">
        <v>42</v>
      </c>
      <c r="AK12141" s="3">
        <v>4</v>
      </c>
      <c r="AL12141" s="3">
        <v>0</v>
      </c>
    </row>
    <row r="12142" spans="31:38" x14ac:dyDescent="0.25">
      <c r="AE12142" s="3" t="str">
        <f t="shared" si="267"/>
        <v>RAS52_572_4_4_202526</v>
      </c>
      <c r="AF12142" s="3">
        <v>202526</v>
      </c>
      <c r="AG12142" s="3" t="s">
        <v>419</v>
      </c>
      <c r="AH12142" s="3">
        <v>572</v>
      </c>
      <c r="AI12142" s="3">
        <v>4</v>
      </c>
      <c r="AJ12142" s="3" t="s">
        <v>42</v>
      </c>
      <c r="AK12142" s="3">
        <v>4</v>
      </c>
      <c r="AL12142" s="3">
        <v>0</v>
      </c>
    </row>
    <row r="12143" spans="31:38" x14ac:dyDescent="0.25">
      <c r="AE12143" s="3" t="str">
        <f t="shared" si="267"/>
        <v>RAS52_574_4_4_202526</v>
      </c>
      <c r="AF12143" s="3">
        <v>202526</v>
      </c>
      <c r="AG12143" s="3" t="s">
        <v>419</v>
      </c>
      <c r="AH12143" s="3">
        <v>574</v>
      </c>
      <c r="AI12143" s="3">
        <v>4</v>
      </c>
      <c r="AJ12143" s="3" t="s">
        <v>42</v>
      </c>
      <c r="AK12143" s="3">
        <v>4</v>
      </c>
      <c r="AL12143" s="3">
        <v>0</v>
      </c>
    </row>
    <row r="12144" spans="31:38" x14ac:dyDescent="0.25">
      <c r="AE12144" s="3" t="str">
        <f t="shared" si="267"/>
        <v>RAS52_576_4_4_202526</v>
      </c>
      <c r="AF12144" s="3">
        <v>202526</v>
      </c>
      <c r="AG12144" s="3" t="s">
        <v>419</v>
      </c>
      <c r="AH12144" s="3">
        <v>576</v>
      </c>
      <c r="AI12144" s="3">
        <v>4</v>
      </c>
      <c r="AJ12144" s="3" t="s">
        <v>42</v>
      </c>
      <c r="AK12144" s="3">
        <v>4</v>
      </c>
      <c r="AL12144" s="3">
        <v>0</v>
      </c>
    </row>
    <row r="12145" spans="31:38" x14ac:dyDescent="0.25">
      <c r="AE12145" s="3" t="str">
        <f t="shared" si="267"/>
        <v>RAS52_582_4_4_202526</v>
      </c>
      <c r="AF12145" s="3">
        <v>202526</v>
      </c>
      <c r="AG12145" s="3" t="s">
        <v>419</v>
      </c>
      <c r="AH12145" s="3">
        <v>582</v>
      </c>
      <c r="AI12145" s="3">
        <v>4</v>
      </c>
      <c r="AJ12145" s="3" t="s">
        <v>42</v>
      </c>
      <c r="AK12145" s="3">
        <v>4</v>
      </c>
      <c r="AL12145" s="3">
        <v>0</v>
      </c>
    </row>
    <row r="12146" spans="31:38" x14ac:dyDescent="0.25">
      <c r="AE12146" s="3" t="str">
        <f t="shared" si="267"/>
        <v>RAS52_586_4_4_202526</v>
      </c>
      <c r="AF12146" s="3">
        <v>202526</v>
      </c>
      <c r="AG12146" s="3" t="s">
        <v>419</v>
      </c>
      <c r="AH12146" s="3">
        <v>586</v>
      </c>
      <c r="AI12146" s="3">
        <v>4</v>
      </c>
      <c r="AJ12146" s="3" t="s">
        <v>42</v>
      </c>
      <c r="AK12146" s="3">
        <v>4</v>
      </c>
      <c r="AL12146" s="3">
        <v>0</v>
      </c>
    </row>
    <row r="12147" spans="31:38" x14ac:dyDescent="0.25">
      <c r="AE12147" s="3" t="str">
        <f t="shared" si="267"/>
        <v>RAS52_584_4_4_202526</v>
      </c>
      <c r="AF12147" s="3">
        <v>202526</v>
      </c>
      <c r="AG12147" s="3" t="s">
        <v>419</v>
      </c>
      <c r="AH12147" s="3">
        <v>584</v>
      </c>
      <c r="AI12147" s="3">
        <v>4</v>
      </c>
      <c r="AJ12147" s="3" t="s">
        <v>42</v>
      </c>
      <c r="AK12147" s="3">
        <v>4</v>
      </c>
      <c r="AL12147" s="3">
        <v>0</v>
      </c>
    </row>
    <row r="12148" spans="31:38" x14ac:dyDescent="0.25">
      <c r="AE12148" s="3" t="str">
        <f t="shared" si="267"/>
        <v>RAS52_512_4_4_202526</v>
      </c>
      <c r="AF12148" s="3">
        <v>202526</v>
      </c>
      <c r="AG12148" s="3" t="s">
        <v>419</v>
      </c>
      <c r="AH12148" s="3">
        <v>512</v>
      </c>
      <c r="AI12148" s="3">
        <v>4</v>
      </c>
      <c r="AJ12148" s="3" t="s">
        <v>42</v>
      </c>
      <c r="AK12148" s="3">
        <v>4</v>
      </c>
      <c r="AL12148" s="3">
        <v>3787</v>
      </c>
    </row>
    <row r="12149" spans="31:38" x14ac:dyDescent="0.25">
      <c r="AE12149" s="3" t="str">
        <f t="shared" si="267"/>
        <v>RAS52_542_4_4_202526</v>
      </c>
      <c r="AF12149" s="3">
        <v>202526</v>
      </c>
      <c r="AG12149" s="3" t="s">
        <v>419</v>
      </c>
      <c r="AH12149" s="3">
        <v>542</v>
      </c>
      <c r="AI12149" s="3">
        <v>4</v>
      </c>
      <c r="AJ12149" s="3" t="s">
        <v>42</v>
      </c>
      <c r="AK12149" s="3">
        <v>4</v>
      </c>
      <c r="AL12149" s="3">
        <v>7143.9610000000002</v>
      </c>
    </row>
    <row r="12150" spans="31:38" x14ac:dyDescent="0.25">
      <c r="AE12150" s="3" t="str">
        <f t="shared" si="267"/>
        <v>RAS52_514_4_4_202526</v>
      </c>
      <c r="AF12150" s="3">
        <v>202526</v>
      </c>
      <c r="AG12150" s="3" t="s">
        <v>419</v>
      </c>
      <c r="AH12150" s="3">
        <v>514</v>
      </c>
      <c r="AI12150" s="3">
        <v>4</v>
      </c>
      <c r="AJ12150" s="3" t="s">
        <v>42</v>
      </c>
      <c r="AK12150" s="3">
        <v>4</v>
      </c>
      <c r="AL12150" s="3">
        <v>3957</v>
      </c>
    </row>
    <row r="12151" spans="31:38" x14ac:dyDescent="0.25">
      <c r="AE12151" s="3" t="str">
        <f t="shared" si="267"/>
        <v>RAS52_516_4_4_202526</v>
      </c>
      <c r="AF12151" s="3">
        <v>202526</v>
      </c>
      <c r="AG12151" s="3" t="s">
        <v>419</v>
      </c>
      <c r="AH12151" s="3">
        <v>516</v>
      </c>
      <c r="AI12151" s="3">
        <v>4</v>
      </c>
      <c r="AJ12151" s="3" t="s">
        <v>42</v>
      </c>
      <c r="AK12151" s="3">
        <v>4</v>
      </c>
      <c r="AL12151" s="3">
        <v>6217.07</v>
      </c>
    </row>
    <row r="12152" spans="31:38" x14ac:dyDescent="0.25">
      <c r="AE12152" s="3" t="str">
        <f t="shared" si="267"/>
        <v>RAS52_518_4_4_202526</v>
      </c>
      <c r="AF12152" s="3">
        <v>202526</v>
      </c>
      <c r="AG12152" s="3" t="s">
        <v>419</v>
      </c>
      <c r="AH12152" s="3">
        <v>518</v>
      </c>
      <c r="AI12152" s="3">
        <v>4</v>
      </c>
      <c r="AJ12152" s="3" t="s">
        <v>42</v>
      </c>
      <c r="AK12152" s="3">
        <v>4</v>
      </c>
      <c r="AL12152" s="3">
        <v>2905.3920000000003</v>
      </c>
    </row>
    <row r="12153" spans="31:38" x14ac:dyDescent="0.25">
      <c r="AE12153" s="3" t="str">
        <f t="shared" si="267"/>
        <v>RAS52_520_4_4_202526</v>
      </c>
      <c r="AF12153" s="3">
        <v>202526</v>
      </c>
      <c r="AG12153" s="3" t="s">
        <v>419</v>
      </c>
      <c r="AH12153" s="3">
        <v>520</v>
      </c>
      <c r="AI12153" s="3">
        <v>4</v>
      </c>
      <c r="AJ12153" s="3" t="s">
        <v>42</v>
      </c>
      <c r="AK12153" s="3">
        <v>4</v>
      </c>
      <c r="AL12153" s="3">
        <v>9476.8174300374631</v>
      </c>
    </row>
    <row r="12154" spans="31:38" x14ac:dyDescent="0.25">
      <c r="AE12154" s="3" t="str">
        <f t="shared" si="267"/>
        <v>RAS52_522_4_4_202526</v>
      </c>
      <c r="AF12154" s="3">
        <v>202526</v>
      </c>
      <c r="AG12154" s="3" t="s">
        <v>419</v>
      </c>
      <c r="AH12154" s="3">
        <v>522</v>
      </c>
      <c r="AI12154" s="3">
        <v>4</v>
      </c>
      <c r="AJ12154" s="3" t="s">
        <v>42</v>
      </c>
      <c r="AK12154" s="3">
        <v>4</v>
      </c>
      <c r="AL12154" s="3">
        <v>4144.5600000000004</v>
      </c>
    </row>
    <row r="12155" spans="31:38" x14ac:dyDescent="0.25">
      <c r="AE12155" s="3" t="str">
        <f t="shared" si="267"/>
        <v>RAS52_524_4_4_202526</v>
      </c>
      <c r="AF12155" s="3">
        <v>202526</v>
      </c>
      <c r="AG12155" s="3" t="s">
        <v>419</v>
      </c>
      <c r="AH12155" s="3">
        <v>524</v>
      </c>
      <c r="AI12155" s="3">
        <v>4</v>
      </c>
      <c r="AJ12155" s="3" t="s">
        <v>42</v>
      </c>
      <c r="AK12155" s="3">
        <v>4</v>
      </c>
      <c r="AL12155" s="3">
        <v>5332.13</v>
      </c>
    </row>
    <row r="12156" spans="31:38" x14ac:dyDescent="0.25">
      <c r="AE12156" s="3" t="str">
        <f t="shared" si="267"/>
        <v>RAS52_544_4_4_202526</v>
      </c>
      <c r="AF12156" s="3">
        <v>202526</v>
      </c>
      <c r="AG12156" s="3" t="s">
        <v>419</v>
      </c>
      <c r="AH12156" s="3">
        <v>544</v>
      </c>
      <c r="AI12156" s="3">
        <v>4</v>
      </c>
      <c r="AJ12156" s="3" t="s">
        <v>42</v>
      </c>
      <c r="AK12156" s="3">
        <v>4</v>
      </c>
      <c r="AL12156" s="3">
        <v>11203.312</v>
      </c>
    </row>
    <row r="12157" spans="31:38" x14ac:dyDescent="0.25">
      <c r="AE12157" s="3" t="str">
        <f t="shared" si="267"/>
        <v>RAS52_528_4_4_202526</v>
      </c>
      <c r="AF12157" s="3">
        <v>202526</v>
      </c>
      <c r="AG12157" s="3" t="s">
        <v>419</v>
      </c>
      <c r="AH12157" s="3">
        <v>528</v>
      </c>
      <c r="AI12157" s="3">
        <v>4</v>
      </c>
      <c r="AJ12157" s="3" t="s">
        <v>42</v>
      </c>
      <c r="AK12157" s="3">
        <v>4</v>
      </c>
      <c r="AL12157" s="3">
        <v>4897</v>
      </c>
    </row>
    <row r="12158" spans="31:38" x14ac:dyDescent="0.25">
      <c r="AE12158" s="3" t="str">
        <f t="shared" si="267"/>
        <v>RAS52_530_4_4_202526</v>
      </c>
      <c r="AF12158" s="3">
        <v>202526</v>
      </c>
      <c r="AG12158" s="3" t="s">
        <v>419</v>
      </c>
      <c r="AH12158" s="3">
        <v>530</v>
      </c>
      <c r="AI12158" s="3">
        <v>4</v>
      </c>
      <c r="AJ12158" s="3" t="s">
        <v>42</v>
      </c>
      <c r="AK12158" s="3">
        <v>4</v>
      </c>
      <c r="AL12158" s="3">
        <v>6288.3820000000005</v>
      </c>
    </row>
    <row r="12159" spans="31:38" x14ac:dyDescent="0.25">
      <c r="AE12159" s="3" t="str">
        <f t="shared" si="267"/>
        <v>RAS52_532_4_4_202526</v>
      </c>
      <c r="AF12159" s="3">
        <v>202526</v>
      </c>
      <c r="AG12159" s="3" t="s">
        <v>419</v>
      </c>
      <c r="AH12159" s="3">
        <v>532</v>
      </c>
      <c r="AI12159" s="3">
        <v>4</v>
      </c>
      <c r="AJ12159" s="3" t="s">
        <v>42</v>
      </c>
      <c r="AK12159" s="3">
        <v>4</v>
      </c>
      <c r="AL12159" s="3">
        <v>13324</v>
      </c>
    </row>
    <row r="12160" spans="31:38" x14ac:dyDescent="0.25">
      <c r="AE12160" s="3" t="str">
        <f t="shared" si="267"/>
        <v>RAS52_534_4_4_202526</v>
      </c>
      <c r="AF12160" s="3">
        <v>202526</v>
      </c>
      <c r="AG12160" s="3" t="s">
        <v>419</v>
      </c>
      <c r="AH12160" s="3">
        <v>534</v>
      </c>
      <c r="AI12160" s="3">
        <v>4</v>
      </c>
      <c r="AJ12160" s="3" t="s">
        <v>42</v>
      </c>
      <c r="AK12160" s="3">
        <v>4</v>
      </c>
      <c r="AL12160" s="3">
        <v>1119.67</v>
      </c>
    </row>
    <row r="12161" spans="31:38" x14ac:dyDescent="0.25">
      <c r="AE12161" s="3" t="str">
        <f t="shared" si="267"/>
        <v>RAS52_536_4_4_202526</v>
      </c>
      <c r="AF12161" s="3">
        <v>202526</v>
      </c>
      <c r="AG12161" s="3" t="s">
        <v>419</v>
      </c>
      <c r="AH12161" s="3">
        <v>536</v>
      </c>
      <c r="AI12161" s="3">
        <v>4</v>
      </c>
      <c r="AJ12161" s="3" t="s">
        <v>42</v>
      </c>
      <c r="AK12161" s="3">
        <v>4</v>
      </c>
      <c r="AL12161" s="3">
        <v>5904.1</v>
      </c>
    </row>
    <row r="12162" spans="31:38" x14ac:dyDescent="0.25">
      <c r="AE12162" s="3" t="str">
        <f t="shared" si="267"/>
        <v>RAS52_538_4_4_202526</v>
      </c>
      <c r="AF12162" s="3">
        <v>202526</v>
      </c>
      <c r="AG12162" s="3" t="s">
        <v>419</v>
      </c>
      <c r="AH12162" s="3">
        <v>538</v>
      </c>
      <c r="AI12162" s="3">
        <v>4</v>
      </c>
      <c r="AJ12162" s="3" t="s">
        <v>42</v>
      </c>
      <c r="AK12162" s="3">
        <v>4</v>
      </c>
      <c r="AL12162" s="3">
        <v>5737.8890000000001</v>
      </c>
    </row>
    <row r="12163" spans="31:38" x14ac:dyDescent="0.25">
      <c r="AE12163" s="3" t="str">
        <f t="shared" si="267"/>
        <v>RAS52_526_4_4_202526</v>
      </c>
      <c r="AF12163" s="3">
        <v>202526</v>
      </c>
      <c r="AG12163" s="3" t="s">
        <v>419</v>
      </c>
      <c r="AH12163" s="3">
        <v>526</v>
      </c>
      <c r="AI12163" s="3">
        <v>4</v>
      </c>
      <c r="AJ12163" s="3" t="s">
        <v>42</v>
      </c>
      <c r="AK12163" s="3">
        <v>4</v>
      </c>
      <c r="AL12163" s="3">
        <v>3277.2910000000002</v>
      </c>
    </row>
    <row r="12164" spans="31:38" x14ac:dyDescent="0.25">
      <c r="AE12164" s="3" t="str">
        <f t="shared" ref="AE12164:AE12227" si="268">AG12164&amp;"_"&amp;AH12164&amp;"_"&amp;AI12164&amp;"_"&amp;AK12164&amp;"_"&amp;AF12164</f>
        <v>RAS52_566_4_4_202425</v>
      </c>
      <c r="AF12164" s="3">
        <v>202425</v>
      </c>
      <c r="AG12164" s="3" t="s">
        <v>419</v>
      </c>
      <c r="AH12164" s="3">
        <v>566</v>
      </c>
      <c r="AI12164" s="3">
        <v>4</v>
      </c>
      <c r="AJ12164" s="3" t="s">
        <v>42</v>
      </c>
      <c r="AK12164" s="3">
        <v>4</v>
      </c>
      <c r="AL12164" s="3">
        <v>0</v>
      </c>
    </row>
    <row r="12165" spans="31:38" x14ac:dyDescent="0.25">
      <c r="AE12165" s="3" t="str">
        <f t="shared" si="268"/>
        <v>RAS52_545_4_4_202425</v>
      </c>
      <c r="AF12165" s="3">
        <v>202425</v>
      </c>
      <c r="AG12165" s="3" t="s">
        <v>419</v>
      </c>
      <c r="AH12165" s="3">
        <v>545</v>
      </c>
      <c r="AI12165" s="3">
        <v>4</v>
      </c>
      <c r="AJ12165" s="3" t="s">
        <v>42</v>
      </c>
      <c r="AK12165" s="3">
        <v>4</v>
      </c>
      <c r="AL12165" s="3">
        <v>2831.67</v>
      </c>
    </row>
    <row r="12166" spans="31:38" x14ac:dyDescent="0.25">
      <c r="AE12166" s="3" t="str">
        <f t="shared" si="268"/>
        <v>RAS52_548_4_4_202425</v>
      </c>
      <c r="AF12166" s="3">
        <v>202425</v>
      </c>
      <c r="AG12166" s="3" t="s">
        <v>419</v>
      </c>
      <c r="AH12166" s="3">
        <v>548</v>
      </c>
      <c r="AI12166" s="3">
        <v>4</v>
      </c>
      <c r="AJ12166" s="3" t="s">
        <v>42</v>
      </c>
      <c r="AK12166" s="3">
        <v>4</v>
      </c>
      <c r="AL12166" s="3">
        <v>3314.7510000000002</v>
      </c>
    </row>
    <row r="12167" spans="31:38" x14ac:dyDescent="0.25">
      <c r="AE12167" s="3" t="str">
        <f t="shared" si="268"/>
        <v>RAS52_550_4_4_202425</v>
      </c>
      <c r="AF12167" s="3">
        <v>202425</v>
      </c>
      <c r="AG12167" s="3" t="s">
        <v>419</v>
      </c>
      <c r="AH12167" s="3">
        <v>550</v>
      </c>
      <c r="AI12167" s="3">
        <v>4</v>
      </c>
      <c r="AJ12167" s="3" t="s">
        <v>42</v>
      </c>
      <c r="AK12167" s="3">
        <v>4</v>
      </c>
      <c r="AL12167" s="3">
        <v>3278.922</v>
      </c>
    </row>
    <row r="12168" spans="31:38" x14ac:dyDescent="0.25">
      <c r="AE12168" s="3" t="str">
        <f t="shared" si="268"/>
        <v>RAS52_552_4_4_202425</v>
      </c>
      <c r="AF12168" s="3">
        <v>202425</v>
      </c>
      <c r="AG12168" s="3" t="s">
        <v>419</v>
      </c>
      <c r="AH12168" s="3">
        <v>552</v>
      </c>
      <c r="AI12168" s="3">
        <v>4</v>
      </c>
      <c r="AJ12168" s="3" t="s">
        <v>42</v>
      </c>
      <c r="AK12168" s="3">
        <v>4</v>
      </c>
      <c r="AL12168" s="3">
        <v>11535.72</v>
      </c>
    </row>
    <row r="12169" spans="31:38" x14ac:dyDescent="0.25">
      <c r="AE12169" s="3" t="str">
        <f t="shared" si="268"/>
        <v>RAS52_562_4_4_202425</v>
      </c>
      <c r="AF12169" s="3">
        <v>202425</v>
      </c>
      <c r="AG12169" s="3" t="s">
        <v>419</v>
      </c>
      <c r="AH12169" s="3">
        <v>562</v>
      </c>
      <c r="AI12169" s="3">
        <v>4</v>
      </c>
      <c r="AJ12169" s="3" t="s">
        <v>42</v>
      </c>
      <c r="AK12169" s="3">
        <v>4</v>
      </c>
      <c r="AL12169" s="3">
        <v>0</v>
      </c>
    </row>
    <row r="12170" spans="31:38" x14ac:dyDescent="0.25">
      <c r="AE12170" s="3" t="str">
        <f t="shared" si="268"/>
        <v>RAS52_564_4_4_202425</v>
      </c>
      <c r="AF12170" s="3">
        <v>202425</v>
      </c>
      <c r="AG12170" s="3" t="s">
        <v>419</v>
      </c>
      <c r="AH12170" s="3">
        <v>564</v>
      </c>
      <c r="AI12170" s="3">
        <v>4</v>
      </c>
      <c r="AJ12170" s="3" t="s">
        <v>42</v>
      </c>
      <c r="AK12170" s="3">
        <v>4</v>
      </c>
      <c r="AL12170" s="3">
        <v>0</v>
      </c>
    </row>
    <row r="12171" spans="31:38" x14ac:dyDescent="0.25">
      <c r="AE12171" s="3" t="str">
        <f t="shared" si="268"/>
        <v>RAS52_546_4_4_202425</v>
      </c>
      <c r="AF12171" s="3">
        <v>202425</v>
      </c>
      <c r="AG12171" s="3" t="s">
        <v>419</v>
      </c>
      <c r="AH12171" s="3">
        <v>546</v>
      </c>
      <c r="AI12171" s="3">
        <v>4</v>
      </c>
      <c r="AJ12171" s="3" t="s">
        <v>42</v>
      </c>
      <c r="AK12171" s="3">
        <v>4</v>
      </c>
      <c r="AL12171" s="3">
        <v>2185.1297081054222</v>
      </c>
    </row>
    <row r="12172" spans="31:38" x14ac:dyDescent="0.25">
      <c r="AE12172" s="3" t="str">
        <f t="shared" si="268"/>
        <v>RAS52_568_4_4_202425</v>
      </c>
      <c r="AF12172" s="3">
        <v>202425</v>
      </c>
      <c r="AG12172" s="3" t="s">
        <v>419</v>
      </c>
      <c r="AH12172" s="3">
        <v>568</v>
      </c>
      <c r="AI12172" s="3">
        <v>4</v>
      </c>
      <c r="AJ12172" s="3" t="s">
        <v>42</v>
      </c>
      <c r="AK12172" s="3">
        <v>4</v>
      </c>
      <c r="AL12172" s="3">
        <v>0</v>
      </c>
    </row>
    <row r="12173" spans="31:38" x14ac:dyDescent="0.25">
      <c r="AE12173" s="3" t="str">
        <f t="shared" si="268"/>
        <v>RAS52_572_4_4_202425</v>
      </c>
      <c r="AF12173" s="3">
        <v>202425</v>
      </c>
      <c r="AG12173" s="3" t="s">
        <v>419</v>
      </c>
      <c r="AH12173" s="3">
        <v>572</v>
      </c>
      <c r="AI12173" s="3">
        <v>4</v>
      </c>
      <c r="AJ12173" s="3" t="s">
        <v>42</v>
      </c>
      <c r="AK12173" s="3">
        <v>4</v>
      </c>
      <c r="AL12173" s="3">
        <v>0</v>
      </c>
    </row>
    <row r="12174" spans="31:38" x14ac:dyDescent="0.25">
      <c r="AE12174" s="3" t="str">
        <f t="shared" si="268"/>
        <v>RAS52_574_4_4_202425</v>
      </c>
      <c r="AF12174" s="3">
        <v>202425</v>
      </c>
      <c r="AG12174" s="3" t="s">
        <v>419</v>
      </c>
      <c r="AH12174" s="3">
        <v>574</v>
      </c>
      <c r="AI12174" s="3">
        <v>4</v>
      </c>
      <c r="AJ12174" s="3" t="s">
        <v>42</v>
      </c>
      <c r="AK12174" s="3">
        <v>4</v>
      </c>
      <c r="AL12174" s="3">
        <v>0</v>
      </c>
    </row>
    <row r="12175" spans="31:38" x14ac:dyDescent="0.25">
      <c r="AE12175" s="3" t="str">
        <f t="shared" si="268"/>
        <v>RAS52_576_4_4_202425</v>
      </c>
      <c r="AF12175" s="3">
        <v>202425</v>
      </c>
      <c r="AG12175" s="3" t="s">
        <v>419</v>
      </c>
      <c r="AH12175" s="3">
        <v>576</v>
      </c>
      <c r="AI12175" s="3">
        <v>4</v>
      </c>
      <c r="AJ12175" s="3" t="s">
        <v>42</v>
      </c>
      <c r="AK12175" s="3">
        <v>4</v>
      </c>
      <c r="AL12175" s="3">
        <v>0</v>
      </c>
    </row>
    <row r="12176" spans="31:38" x14ac:dyDescent="0.25">
      <c r="AE12176" s="3" t="str">
        <f t="shared" si="268"/>
        <v>RAS52_582_4_4_202425</v>
      </c>
      <c r="AF12176" s="3">
        <v>202425</v>
      </c>
      <c r="AG12176" s="3" t="s">
        <v>419</v>
      </c>
      <c r="AH12176" s="3">
        <v>582</v>
      </c>
      <c r="AI12176" s="3">
        <v>4</v>
      </c>
      <c r="AJ12176" s="3" t="s">
        <v>42</v>
      </c>
      <c r="AK12176" s="3">
        <v>4</v>
      </c>
      <c r="AL12176" s="3">
        <v>0</v>
      </c>
    </row>
    <row r="12177" spans="31:38" x14ac:dyDescent="0.25">
      <c r="AE12177" s="3" t="str">
        <f t="shared" si="268"/>
        <v>RAS52_584_4_4_202425</v>
      </c>
      <c r="AF12177" s="3">
        <v>202425</v>
      </c>
      <c r="AG12177" s="3" t="s">
        <v>419</v>
      </c>
      <c r="AH12177" s="3">
        <v>584</v>
      </c>
      <c r="AI12177" s="3">
        <v>4</v>
      </c>
      <c r="AJ12177" s="3" t="s">
        <v>42</v>
      </c>
      <c r="AK12177" s="3">
        <v>4</v>
      </c>
      <c r="AL12177" s="3">
        <v>0</v>
      </c>
    </row>
    <row r="12178" spans="31:38" x14ac:dyDescent="0.25">
      <c r="AE12178" s="3" t="str">
        <f t="shared" si="268"/>
        <v>RAS52_540_4_4_202425</v>
      </c>
      <c r="AF12178" s="3">
        <v>202425</v>
      </c>
      <c r="AG12178" s="3" t="s">
        <v>419</v>
      </c>
      <c r="AH12178" s="3">
        <v>540</v>
      </c>
      <c r="AI12178" s="3">
        <v>4</v>
      </c>
      <c r="AJ12178" s="3" t="s">
        <v>42</v>
      </c>
      <c r="AK12178" s="3">
        <v>4</v>
      </c>
      <c r="AL12178" s="3">
        <v>7550.5829999999996</v>
      </c>
    </row>
    <row r="12179" spans="31:38" x14ac:dyDescent="0.25">
      <c r="AE12179" s="3" t="str">
        <f t="shared" si="268"/>
        <v>RAS52_586_4_4_202425</v>
      </c>
      <c r="AF12179" s="3">
        <v>202425</v>
      </c>
      <c r="AG12179" s="3" t="s">
        <v>419</v>
      </c>
      <c r="AH12179" s="3">
        <v>586</v>
      </c>
      <c r="AI12179" s="3">
        <v>4</v>
      </c>
      <c r="AJ12179" s="3" t="s">
        <v>42</v>
      </c>
      <c r="AK12179" s="3">
        <v>4</v>
      </c>
      <c r="AL12179" s="3">
        <v>0</v>
      </c>
    </row>
    <row r="12180" spans="31:38" x14ac:dyDescent="0.25">
      <c r="AE12180" s="3" t="str">
        <f t="shared" si="268"/>
        <v>RAS52_516_4_4_202425</v>
      </c>
      <c r="AF12180" s="3">
        <v>202425</v>
      </c>
      <c r="AG12180" s="3" t="s">
        <v>419</v>
      </c>
      <c r="AH12180" s="3">
        <v>516</v>
      </c>
      <c r="AI12180" s="3">
        <v>4</v>
      </c>
      <c r="AJ12180" s="3" t="s">
        <v>42</v>
      </c>
      <c r="AK12180" s="3">
        <v>4</v>
      </c>
      <c r="AL12180" s="3">
        <v>5471.6997600000004</v>
      </c>
    </row>
    <row r="12181" spans="31:38" x14ac:dyDescent="0.25">
      <c r="AE12181" s="3" t="str">
        <f t="shared" si="268"/>
        <v>RAS52_514_4_4_202425</v>
      </c>
      <c r="AF12181" s="3">
        <v>202425</v>
      </c>
      <c r="AG12181" s="3" t="s">
        <v>419</v>
      </c>
      <c r="AH12181" s="3">
        <v>514</v>
      </c>
      <c r="AI12181" s="3">
        <v>4</v>
      </c>
      <c r="AJ12181" s="3" t="s">
        <v>42</v>
      </c>
      <c r="AK12181" s="3">
        <v>4</v>
      </c>
      <c r="AL12181" s="3">
        <v>3726</v>
      </c>
    </row>
    <row r="12182" spans="31:38" x14ac:dyDescent="0.25">
      <c r="AE12182" s="3" t="str">
        <f t="shared" si="268"/>
        <v>RAS52_518_4_4_202425</v>
      </c>
      <c r="AF12182" s="3">
        <v>202425</v>
      </c>
      <c r="AG12182" s="3" t="s">
        <v>419</v>
      </c>
      <c r="AH12182" s="3">
        <v>518</v>
      </c>
      <c r="AI12182" s="3">
        <v>4</v>
      </c>
      <c r="AJ12182" s="3" t="s">
        <v>42</v>
      </c>
      <c r="AK12182" s="3">
        <v>4</v>
      </c>
      <c r="AL12182" s="3">
        <v>3344.5920000000001</v>
      </c>
    </row>
    <row r="12183" spans="31:38" x14ac:dyDescent="0.25">
      <c r="AE12183" s="3" t="str">
        <f t="shared" si="268"/>
        <v>RAS52_520_4_4_202425</v>
      </c>
      <c r="AF12183" s="3">
        <v>202425</v>
      </c>
      <c r="AG12183" s="3" t="s">
        <v>419</v>
      </c>
      <c r="AH12183" s="3">
        <v>520</v>
      </c>
      <c r="AI12183" s="3">
        <v>4</v>
      </c>
      <c r="AJ12183" s="3" t="s">
        <v>42</v>
      </c>
      <c r="AK12183" s="3">
        <v>4</v>
      </c>
      <c r="AL12183" s="3">
        <v>10184.067999999999</v>
      </c>
    </row>
    <row r="12184" spans="31:38" x14ac:dyDescent="0.25">
      <c r="AE12184" s="3" t="str">
        <f t="shared" si="268"/>
        <v>RAS52_522_4_4_202425</v>
      </c>
      <c r="AF12184" s="3">
        <v>202425</v>
      </c>
      <c r="AG12184" s="3" t="s">
        <v>419</v>
      </c>
      <c r="AH12184" s="3">
        <v>522</v>
      </c>
      <c r="AI12184" s="3">
        <v>4</v>
      </c>
      <c r="AJ12184" s="3" t="s">
        <v>42</v>
      </c>
      <c r="AK12184" s="3">
        <v>4</v>
      </c>
      <c r="AL12184" s="3">
        <v>3281.828</v>
      </c>
    </row>
    <row r="12185" spans="31:38" x14ac:dyDescent="0.25">
      <c r="AE12185" s="3" t="str">
        <f t="shared" si="268"/>
        <v>RAS52_524_4_4_202425</v>
      </c>
      <c r="AF12185" s="3">
        <v>202425</v>
      </c>
      <c r="AG12185" s="3" t="s">
        <v>419</v>
      </c>
      <c r="AH12185" s="3">
        <v>524</v>
      </c>
      <c r="AI12185" s="3">
        <v>4</v>
      </c>
      <c r="AJ12185" s="3" t="s">
        <v>42</v>
      </c>
      <c r="AK12185" s="3">
        <v>4</v>
      </c>
      <c r="AL12185" s="3">
        <v>5190.3690000000006</v>
      </c>
    </row>
    <row r="12186" spans="31:38" x14ac:dyDescent="0.25">
      <c r="AE12186" s="3" t="str">
        <f t="shared" si="268"/>
        <v>RAS52_526_4_4_202425</v>
      </c>
      <c r="AF12186" s="3">
        <v>202425</v>
      </c>
      <c r="AG12186" s="3" t="s">
        <v>419</v>
      </c>
      <c r="AH12186" s="3">
        <v>526</v>
      </c>
      <c r="AI12186" s="3">
        <v>4</v>
      </c>
      <c r="AJ12186" s="3" t="s">
        <v>42</v>
      </c>
      <c r="AK12186" s="3">
        <v>4</v>
      </c>
      <c r="AL12186" s="3">
        <v>3373.6432230450455</v>
      </c>
    </row>
    <row r="12187" spans="31:38" x14ac:dyDescent="0.25">
      <c r="AE12187" s="3" t="str">
        <f t="shared" si="268"/>
        <v>RAS52_528_4_4_202425</v>
      </c>
      <c r="AF12187" s="3">
        <v>202425</v>
      </c>
      <c r="AG12187" s="3" t="s">
        <v>419</v>
      </c>
      <c r="AH12187" s="3">
        <v>528</v>
      </c>
      <c r="AI12187" s="3">
        <v>4</v>
      </c>
      <c r="AJ12187" s="3" t="s">
        <v>42</v>
      </c>
      <c r="AK12187" s="3">
        <v>4</v>
      </c>
      <c r="AL12187" s="3">
        <v>274</v>
      </c>
    </row>
    <row r="12188" spans="31:38" x14ac:dyDescent="0.25">
      <c r="AE12188" s="3" t="str">
        <f t="shared" si="268"/>
        <v>RAS52_532_4_4_202425</v>
      </c>
      <c r="AF12188" s="3">
        <v>202425</v>
      </c>
      <c r="AG12188" s="3" t="s">
        <v>419</v>
      </c>
      <c r="AH12188" s="3">
        <v>532</v>
      </c>
      <c r="AI12188" s="3">
        <v>4</v>
      </c>
      <c r="AJ12188" s="3" t="s">
        <v>42</v>
      </c>
      <c r="AK12188" s="3">
        <v>4</v>
      </c>
      <c r="AL12188" s="3">
        <v>11846</v>
      </c>
    </row>
    <row r="12189" spans="31:38" x14ac:dyDescent="0.25">
      <c r="AE12189" s="3" t="str">
        <f t="shared" si="268"/>
        <v>RAS52_534_4_4_202425</v>
      </c>
      <c r="AF12189" s="3">
        <v>202425</v>
      </c>
      <c r="AG12189" s="3" t="s">
        <v>419</v>
      </c>
      <c r="AH12189" s="3">
        <v>534</v>
      </c>
      <c r="AI12189" s="3">
        <v>4</v>
      </c>
      <c r="AJ12189" s="3" t="s">
        <v>42</v>
      </c>
      <c r="AK12189" s="3">
        <v>4</v>
      </c>
      <c r="AL12189" s="3">
        <v>1089.665</v>
      </c>
    </row>
    <row r="12190" spans="31:38" x14ac:dyDescent="0.25">
      <c r="AE12190" s="3" t="str">
        <f t="shared" si="268"/>
        <v>RAS52_536_4_4_202425</v>
      </c>
      <c r="AF12190" s="3">
        <v>202425</v>
      </c>
      <c r="AG12190" s="3" t="s">
        <v>419</v>
      </c>
      <c r="AH12190" s="3">
        <v>536</v>
      </c>
      <c r="AI12190" s="3">
        <v>4</v>
      </c>
      <c r="AJ12190" s="3" t="s">
        <v>42</v>
      </c>
      <c r="AK12190" s="3">
        <v>4</v>
      </c>
      <c r="AL12190" s="3">
        <v>4451.3089999999993</v>
      </c>
    </row>
    <row r="12191" spans="31:38" x14ac:dyDescent="0.25">
      <c r="AE12191" s="3" t="str">
        <f t="shared" si="268"/>
        <v>RAS52_538_4_4_202425</v>
      </c>
      <c r="AF12191" s="3">
        <v>202425</v>
      </c>
      <c r="AG12191" s="3" t="s">
        <v>419</v>
      </c>
      <c r="AH12191" s="3">
        <v>538</v>
      </c>
      <c r="AI12191" s="3">
        <v>4</v>
      </c>
      <c r="AJ12191" s="3" t="s">
        <v>42</v>
      </c>
      <c r="AK12191" s="3">
        <v>4</v>
      </c>
      <c r="AL12191" s="3">
        <v>4613.3959999999997</v>
      </c>
    </row>
    <row r="12192" spans="31:38" x14ac:dyDescent="0.25">
      <c r="AE12192" s="3" t="str">
        <f t="shared" si="268"/>
        <v>RAS52_512_4_4_202425</v>
      </c>
      <c r="AF12192" s="3">
        <v>202425</v>
      </c>
      <c r="AG12192" s="3" t="s">
        <v>419</v>
      </c>
      <c r="AH12192" s="3">
        <v>512</v>
      </c>
      <c r="AI12192" s="3">
        <v>4</v>
      </c>
      <c r="AJ12192" s="3" t="s">
        <v>42</v>
      </c>
      <c r="AK12192" s="3">
        <v>4</v>
      </c>
      <c r="AL12192" s="3">
        <v>3470</v>
      </c>
    </row>
    <row r="12193" spans="31:38" x14ac:dyDescent="0.25">
      <c r="AE12193" s="3" t="str">
        <f t="shared" si="268"/>
        <v>RAS52_542_4_4_202425</v>
      </c>
      <c r="AF12193" s="3">
        <v>202425</v>
      </c>
      <c r="AG12193" s="3" t="s">
        <v>419</v>
      </c>
      <c r="AH12193" s="3">
        <v>542</v>
      </c>
      <c r="AI12193" s="3">
        <v>4</v>
      </c>
      <c r="AJ12193" s="3" t="s">
        <v>42</v>
      </c>
      <c r="AK12193" s="3">
        <v>4</v>
      </c>
      <c r="AL12193" s="3">
        <v>6019.7420000000002</v>
      </c>
    </row>
    <row r="12194" spans="31:38" x14ac:dyDescent="0.25">
      <c r="AE12194" s="3" t="str">
        <f t="shared" si="268"/>
        <v>RAS52_530_4_4_202425</v>
      </c>
      <c r="AF12194" s="3">
        <v>202425</v>
      </c>
      <c r="AG12194" s="3" t="s">
        <v>419</v>
      </c>
      <c r="AH12194" s="3">
        <v>530</v>
      </c>
      <c r="AI12194" s="3">
        <v>4</v>
      </c>
      <c r="AJ12194" s="3" t="s">
        <v>42</v>
      </c>
      <c r="AK12194" s="3">
        <v>4</v>
      </c>
      <c r="AL12194" s="3">
        <v>5992.7619999999997</v>
      </c>
    </row>
    <row r="12195" spans="31:38" x14ac:dyDescent="0.25">
      <c r="AE12195" s="3" t="str">
        <f t="shared" si="268"/>
        <v>RAS52_544_4_4_202425</v>
      </c>
      <c r="AF12195" s="3">
        <v>202425</v>
      </c>
      <c r="AG12195" s="3" t="s">
        <v>419</v>
      </c>
      <c r="AH12195" s="3">
        <v>544</v>
      </c>
      <c r="AI12195" s="3">
        <v>4</v>
      </c>
      <c r="AJ12195" s="3" t="s">
        <v>42</v>
      </c>
      <c r="AK12195" s="3">
        <v>4</v>
      </c>
      <c r="AL12195" s="3">
        <v>10534.11</v>
      </c>
    </row>
    <row r="12196" spans="31:38" x14ac:dyDescent="0.25">
      <c r="AE12196" s="3" t="str">
        <f t="shared" si="268"/>
        <v>RAS52_564_4.1_4_202526</v>
      </c>
      <c r="AF12196" s="3">
        <v>202526</v>
      </c>
      <c r="AG12196" s="3" t="s">
        <v>419</v>
      </c>
      <c r="AH12196" s="3">
        <v>564</v>
      </c>
      <c r="AI12196" s="3">
        <v>4.0999999999999996</v>
      </c>
      <c r="AJ12196" s="3" t="s">
        <v>110</v>
      </c>
      <c r="AK12196" s="3">
        <v>4</v>
      </c>
      <c r="AL12196" s="3">
        <v>0</v>
      </c>
    </row>
    <row r="12197" spans="31:38" x14ac:dyDescent="0.25">
      <c r="AE12197" s="3" t="str">
        <f t="shared" si="268"/>
        <v>RAS52_545_4.1_4_202526</v>
      </c>
      <c r="AF12197" s="3">
        <v>202526</v>
      </c>
      <c r="AG12197" s="3" t="s">
        <v>419</v>
      </c>
      <c r="AH12197" s="3">
        <v>545</v>
      </c>
      <c r="AI12197" s="3">
        <v>4.0999999999999996</v>
      </c>
      <c r="AJ12197" s="3" t="s">
        <v>110</v>
      </c>
      <c r="AK12197" s="3">
        <v>4</v>
      </c>
      <c r="AL12197" s="3">
        <v>-393.85</v>
      </c>
    </row>
    <row r="12198" spans="31:38" x14ac:dyDescent="0.25">
      <c r="AE12198" s="3" t="str">
        <f t="shared" si="268"/>
        <v>RAS52_546_4.1_4_202526</v>
      </c>
      <c r="AF12198" s="3">
        <v>202526</v>
      </c>
      <c r="AG12198" s="3" t="s">
        <v>419</v>
      </c>
      <c r="AH12198" s="3">
        <v>546</v>
      </c>
      <c r="AI12198" s="3">
        <v>4.0999999999999996</v>
      </c>
      <c r="AJ12198" s="3" t="s">
        <v>110</v>
      </c>
      <c r="AK12198" s="3">
        <v>4</v>
      </c>
      <c r="AL12198" s="3">
        <v>1422.6429999999998</v>
      </c>
    </row>
    <row r="12199" spans="31:38" x14ac:dyDescent="0.25">
      <c r="AE12199" s="3" t="str">
        <f t="shared" si="268"/>
        <v>RAS52_548_4.1_4_202526</v>
      </c>
      <c r="AF12199" s="3">
        <v>202526</v>
      </c>
      <c r="AG12199" s="3" t="s">
        <v>419</v>
      </c>
      <c r="AH12199" s="3">
        <v>548</v>
      </c>
      <c r="AI12199" s="3">
        <v>4.0999999999999996</v>
      </c>
      <c r="AJ12199" s="3" t="s">
        <v>110</v>
      </c>
      <c r="AK12199" s="3">
        <v>4</v>
      </c>
      <c r="AL12199" s="3">
        <v>772.70800000000008</v>
      </c>
    </row>
    <row r="12200" spans="31:38" x14ac:dyDescent="0.25">
      <c r="AE12200" s="3" t="str">
        <f t="shared" si="268"/>
        <v>RAS52_550_4.1_4_202526</v>
      </c>
      <c r="AF12200" s="3">
        <v>202526</v>
      </c>
      <c r="AG12200" s="3" t="s">
        <v>419</v>
      </c>
      <c r="AH12200" s="3">
        <v>550</v>
      </c>
      <c r="AI12200" s="3">
        <v>4.0999999999999996</v>
      </c>
      <c r="AJ12200" s="3" t="s">
        <v>110</v>
      </c>
      <c r="AK12200" s="3">
        <v>4</v>
      </c>
      <c r="AL12200" s="3">
        <v>4371.4709999999995</v>
      </c>
    </row>
    <row r="12201" spans="31:38" x14ac:dyDescent="0.25">
      <c r="AE12201" s="3" t="str">
        <f t="shared" si="268"/>
        <v>RAS52_552_4.1_4_202526</v>
      </c>
      <c r="AF12201" s="3">
        <v>202526</v>
      </c>
      <c r="AG12201" s="3" t="s">
        <v>419</v>
      </c>
      <c r="AH12201" s="3">
        <v>552</v>
      </c>
      <c r="AI12201" s="3">
        <v>4.0999999999999996</v>
      </c>
      <c r="AJ12201" s="3" t="s">
        <v>110</v>
      </c>
      <c r="AK12201" s="3">
        <v>4</v>
      </c>
      <c r="AL12201" s="3">
        <v>5347.16</v>
      </c>
    </row>
    <row r="12202" spans="31:38" x14ac:dyDescent="0.25">
      <c r="AE12202" s="3" t="str">
        <f t="shared" si="268"/>
        <v>RAS52_562_4.1_4_202526</v>
      </c>
      <c r="AF12202" s="3">
        <v>202526</v>
      </c>
      <c r="AG12202" s="3" t="s">
        <v>419</v>
      </c>
      <c r="AH12202" s="3">
        <v>562</v>
      </c>
      <c r="AI12202" s="3">
        <v>4.0999999999999996</v>
      </c>
      <c r="AJ12202" s="3" t="s">
        <v>110</v>
      </c>
      <c r="AK12202" s="3">
        <v>4</v>
      </c>
      <c r="AL12202" s="3">
        <v>0</v>
      </c>
    </row>
    <row r="12203" spans="31:38" x14ac:dyDescent="0.25">
      <c r="AE12203" s="3" t="str">
        <f t="shared" si="268"/>
        <v>RAS52_566_4.1_4_202526</v>
      </c>
      <c r="AF12203" s="3">
        <v>202526</v>
      </c>
      <c r="AG12203" s="3" t="s">
        <v>419</v>
      </c>
      <c r="AH12203" s="3">
        <v>566</v>
      </c>
      <c r="AI12203" s="3">
        <v>4.0999999999999996</v>
      </c>
      <c r="AJ12203" s="3" t="s">
        <v>110</v>
      </c>
      <c r="AK12203" s="3">
        <v>4</v>
      </c>
      <c r="AL12203" s="3">
        <v>0</v>
      </c>
    </row>
    <row r="12204" spans="31:38" x14ac:dyDescent="0.25">
      <c r="AE12204" s="3" t="str">
        <f t="shared" si="268"/>
        <v>RAS52_586_4.1_4_202526</v>
      </c>
      <c r="AF12204" s="3">
        <v>202526</v>
      </c>
      <c r="AG12204" s="3" t="s">
        <v>419</v>
      </c>
      <c r="AH12204" s="3">
        <v>586</v>
      </c>
      <c r="AI12204" s="3">
        <v>4.0999999999999996</v>
      </c>
      <c r="AJ12204" s="3" t="s">
        <v>110</v>
      </c>
      <c r="AK12204" s="3">
        <v>4</v>
      </c>
      <c r="AL12204" s="3">
        <v>0</v>
      </c>
    </row>
    <row r="12205" spans="31:38" x14ac:dyDescent="0.25">
      <c r="AE12205" s="3" t="str">
        <f t="shared" si="268"/>
        <v>RAS52_572_4.1_4_202526</v>
      </c>
      <c r="AF12205" s="3">
        <v>202526</v>
      </c>
      <c r="AG12205" s="3" t="s">
        <v>419</v>
      </c>
      <c r="AH12205" s="3">
        <v>572</v>
      </c>
      <c r="AI12205" s="3">
        <v>4.0999999999999996</v>
      </c>
      <c r="AJ12205" s="3" t="s">
        <v>110</v>
      </c>
      <c r="AK12205" s="3">
        <v>4</v>
      </c>
      <c r="AL12205" s="3">
        <v>0</v>
      </c>
    </row>
    <row r="12206" spans="31:38" x14ac:dyDescent="0.25">
      <c r="AE12206" s="3" t="str">
        <f t="shared" si="268"/>
        <v>RAS52_568_4.1_4_202526</v>
      </c>
      <c r="AF12206" s="3">
        <v>202526</v>
      </c>
      <c r="AG12206" s="3" t="s">
        <v>419</v>
      </c>
      <c r="AH12206" s="3">
        <v>568</v>
      </c>
      <c r="AI12206" s="3">
        <v>4.0999999999999996</v>
      </c>
      <c r="AJ12206" s="3" t="s">
        <v>110</v>
      </c>
      <c r="AK12206" s="3">
        <v>4</v>
      </c>
      <c r="AL12206" s="3">
        <v>0</v>
      </c>
    </row>
    <row r="12207" spans="31:38" x14ac:dyDescent="0.25">
      <c r="AE12207" s="3" t="str">
        <f t="shared" si="268"/>
        <v>RAS52_576_4.1_4_202526</v>
      </c>
      <c r="AF12207" s="3">
        <v>202526</v>
      </c>
      <c r="AG12207" s="3" t="s">
        <v>419</v>
      </c>
      <c r="AH12207" s="3">
        <v>576</v>
      </c>
      <c r="AI12207" s="3">
        <v>4.0999999999999996</v>
      </c>
      <c r="AJ12207" s="3" t="s">
        <v>110</v>
      </c>
      <c r="AK12207" s="3">
        <v>4</v>
      </c>
      <c r="AL12207" s="3">
        <v>0</v>
      </c>
    </row>
    <row r="12208" spans="31:38" x14ac:dyDescent="0.25">
      <c r="AE12208" s="3" t="str">
        <f t="shared" si="268"/>
        <v>RAS52_582_4.1_4_202526</v>
      </c>
      <c r="AF12208" s="3">
        <v>202526</v>
      </c>
      <c r="AG12208" s="3" t="s">
        <v>419</v>
      </c>
      <c r="AH12208" s="3">
        <v>582</v>
      </c>
      <c r="AI12208" s="3">
        <v>4.0999999999999996</v>
      </c>
      <c r="AJ12208" s="3" t="s">
        <v>110</v>
      </c>
      <c r="AK12208" s="3">
        <v>4</v>
      </c>
      <c r="AL12208" s="3">
        <v>0</v>
      </c>
    </row>
    <row r="12209" spans="31:38" x14ac:dyDescent="0.25">
      <c r="AE12209" s="3" t="str">
        <f t="shared" si="268"/>
        <v>RAS52_544_4.1_4_202526</v>
      </c>
      <c r="AF12209" s="3">
        <v>202526</v>
      </c>
      <c r="AG12209" s="3" t="s">
        <v>419</v>
      </c>
      <c r="AH12209" s="3">
        <v>544</v>
      </c>
      <c r="AI12209" s="3">
        <v>4.0999999999999996</v>
      </c>
      <c r="AJ12209" s="3" t="s">
        <v>110</v>
      </c>
      <c r="AK12209" s="3">
        <v>4</v>
      </c>
      <c r="AL12209" s="3">
        <v>1775.8150000000001</v>
      </c>
    </row>
    <row r="12210" spans="31:38" x14ac:dyDescent="0.25">
      <c r="AE12210" s="3" t="str">
        <f t="shared" si="268"/>
        <v>RAS52_584_4.1_4_202526</v>
      </c>
      <c r="AF12210" s="3">
        <v>202526</v>
      </c>
      <c r="AG12210" s="3" t="s">
        <v>419</v>
      </c>
      <c r="AH12210" s="3">
        <v>584</v>
      </c>
      <c r="AI12210" s="3">
        <v>4.0999999999999996</v>
      </c>
      <c r="AJ12210" s="3" t="s">
        <v>110</v>
      </c>
      <c r="AK12210" s="3">
        <v>4</v>
      </c>
      <c r="AL12210" s="3">
        <v>0</v>
      </c>
    </row>
    <row r="12211" spans="31:38" x14ac:dyDescent="0.25">
      <c r="AE12211" s="3" t="str">
        <f t="shared" si="268"/>
        <v>RAS52_512_4.1_4_202526</v>
      </c>
      <c r="AF12211" s="3">
        <v>202526</v>
      </c>
      <c r="AG12211" s="3" t="s">
        <v>419</v>
      </c>
      <c r="AH12211" s="3">
        <v>512</v>
      </c>
      <c r="AI12211" s="3">
        <v>4.0999999999999996</v>
      </c>
      <c r="AJ12211" s="3" t="s">
        <v>110</v>
      </c>
      <c r="AK12211" s="3">
        <v>4</v>
      </c>
      <c r="AL12211" s="3">
        <v>404</v>
      </c>
    </row>
    <row r="12212" spans="31:38" x14ac:dyDescent="0.25">
      <c r="AE12212" s="3" t="str">
        <f t="shared" si="268"/>
        <v>RAS52_574_4.1_4_202526</v>
      </c>
      <c r="AF12212" s="3">
        <v>202526</v>
      </c>
      <c r="AG12212" s="3" t="s">
        <v>419</v>
      </c>
      <c r="AH12212" s="3">
        <v>574</v>
      </c>
      <c r="AI12212" s="3">
        <v>4.0999999999999996</v>
      </c>
      <c r="AJ12212" s="3" t="s">
        <v>110</v>
      </c>
      <c r="AK12212" s="3">
        <v>4</v>
      </c>
      <c r="AL12212" s="3">
        <v>0</v>
      </c>
    </row>
    <row r="12213" spans="31:38" x14ac:dyDescent="0.25">
      <c r="AE12213" s="3" t="str">
        <f t="shared" si="268"/>
        <v>RAS52_514_4.1_4_202526</v>
      </c>
      <c r="AF12213" s="3">
        <v>202526</v>
      </c>
      <c r="AG12213" s="3" t="s">
        <v>419</v>
      </c>
      <c r="AH12213" s="3">
        <v>514</v>
      </c>
      <c r="AI12213" s="3">
        <v>4.0999999999999996</v>
      </c>
      <c r="AJ12213" s="3" t="s">
        <v>110</v>
      </c>
      <c r="AK12213" s="3">
        <v>4</v>
      </c>
      <c r="AL12213" s="3">
        <v>324</v>
      </c>
    </row>
    <row r="12214" spans="31:38" x14ac:dyDescent="0.25">
      <c r="AE12214" s="3" t="str">
        <f t="shared" si="268"/>
        <v>RAS52_516_4.1_4_202526</v>
      </c>
      <c r="AF12214" s="3">
        <v>202526</v>
      </c>
      <c r="AG12214" s="3" t="s">
        <v>419</v>
      </c>
      <c r="AH12214" s="3">
        <v>516</v>
      </c>
      <c r="AI12214" s="3">
        <v>4.0999999999999996</v>
      </c>
      <c r="AJ12214" s="3" t="s">
        <v>110</v>
      </c>
      <c r="AK12214" s="3">
        <v>4</v>
      </c>
      <c r="AL12214" s="3">
        <v>14.734999999999999</v>
      </c>
    </row>
    <row r="12215" spans="31:38" x14ac:dyDescent="0.25">
      <c r="AE12215" s="3" t="str">
        <f t="shared" si="268"/>
        <v>RAS52_518_4.1_4_202526</v>
      </c>
      <c r="AF12215" s="3">
        <v>202526</v>
      </c>
      <c r="AG12215" s="3" t="s">
        <v>419</v>
      </c>
      <c r="AH12215" s="3">
        <v>518</v>
      </c>
      <c r="AI12215" s="3">
        <v>4.0999999999999996</v>
      </c>
      <c r="AJ12215" s="3" t="s">
        <v>110</v>
      </c>
      <c r="AK12215" s="3">
        <v>4</v>
      </c>
      <c r="AL12215" s="3">
        <v>-96.888279665560788</v>
      </c>
    </row>
    <row r="12216" spans="31:38" x14ac:dyDescent="0.25">
      <c r="AE12216" s="3" t="str">
        <f t="shared" si="268"/>
        <v>RAS52_520_4.1_4_202526</v>
      </c>
      <c r="AF12216" s="3">
        <v>202526</v>
      </c>
      <c r="AG12216" s="3" t="s">
        <v>419</v>
      </c>
      <c r="AH12216" s="3">
        <v>520</v>
      </c>
      <c r="AI12216" s="3">
        <v>4.0999999999999996</v>
      </c>
      <c r="AJ12216" s="3" t="s">
        <v>110</v>
      </c>
      <c r="AK12216" s="3">
        <v>4</v>
      </c>
      <c r="AL12216" s="3">
        <v>2806.9772699999999</v>
      </c>
    </row>
    <row r="12217" spans="31:38" x14ac:dyDescent="0.25">
      <c r="AE12217" s="3" t="str">
        <f t="shared" si="268"/>
        <v>RAS52_522_4.1_4_202526</v>
      </c>
      <c r="AF12217" s="3">
        <v>202526</v>
      </c>
      <c r="AG12217" s="3" t="s">
        <v>419</v>
      </c>
      <c r="AH12217" s="3">
        <v>522</v>
      </c>
      <c r="AI12217" s="3">
        <v>4.0999999999999996</v>
      </c>
      <c r="AJ12217" s="3" t="s">
        <v>110</v>
      </c>
      <c r="AK12217" s="3">
        <v>4</v>
      </c>
      <c r="AL12217" s="3">
        <v>-505.90000000000003</v>
      </c>
    </row>
    <row r="12218" spans="31:38" x14ac:dyDescent="0.25">
      <c r="AE12218" s="3" t="str">
        <f t="shared" si="268"/>
        <v>RAS52_524_4.1_4_202526</v>
      </c>
      <c r="AF12218" s="3">
        <v>202526</v>
      </c>
      <c r="AG12218" s="3" t="s">
        <v>419</v>
      </c>
      <c r="AH12218" s="3">
        <v>524</v>
      </c>
      <c r="AI12218" s="3">
        <v>4.0999999999999996</v>
      </c>
      <c r="AJ12218" s="3" t="s">
        <v>110</v>
      </c>
      <c r="AK12218" s="3">
        <v>4</v>
      </c>
      <c r="AL12218" s="3">
        <v>-106.3</v>
      </c>
    </row>
    <row r="12219" spans="31:38" x14ac:dyDescent="0.25">
      <c r="AE12219" s="3" t="str">
        <f t="shared" si="268"/>
        <v>RAS52_540_4.1_4_202526</v>
      </c>
      <c r="AF12219" s="3">
        <v>202526</v>
      </c>
      <c r="AG12219" s="3" t="s">
        <v>419</v>
      </c>
      <c r="AH12219" s="3">
        <v>540</v>
      </c>
      <c r="AI12219" s="3">
        <v>4.0999999999999996</v>
      </c>
      <c r="AJ12219" s="3" t="s">
        <v>110</v>
      </c>
      <c r="AK12219" s="3">
        <v>4</v>
      </c>
      <c r="AL12219" s="3">
        <v>1302.5720000000001</v>
      </c>
    </row>
    <row r="12220" spans="31:38" x14ac:dyDescent="0.25">
      <c r="AE12220" s="3" t="str">
        <f t="shared" si="268"/>
        <v>RAS52_528_4.1_4_202526</v>
      </c>
      <c r="AF12220" s="3">
        <v>202526</v>
      </c>
      <c r="AG12220" s="3" t="s">
        <v>419</v>
      </c>
      <c r="AH12220" s="3">
        <v>528</v>
      </c>
      <c r="AI12220" s="3">
        <v>4.0999999999999996</v>
      </c>
      <c r="AJ12220" s="3" t="s">
        <v>110</v>
      </c>
      <c r="AK12220" s="3">
        <v>4</v>
      </c>
      <c r="AL12220" s="3">
        <v>88</v>
      </c>
    </row>
    <row r="12221" spans="31:38" x14ac:dyDescent="0.25">
      <c r="AE12221" s="3" t="str">
        <f t="shared" si="268"/>
        <v>RAS52_530_4.1_4_202526</v>
      </c>
      <c r="AF12221" s="3">
        <v>202526</v>
      </c>
      <c r="AG12221" s="3" t="s">
        <v>419</v>
      </c>
      <c r="AH12221" s="3">
        <v>530</v>
      </c>
      <c r="AI12221" s="3">
        <v>4.0999999999999996</v>
      </c>
      <c r="AJ12221" s="3" t="s">
        <v>110</v>
      </c>
      <c r="AK12221" s="3">
        <v>4</v>
      </c>
      <c r="AL12221" s="3">
        <v>-303.48099999999999</v>
      </c>
    </row>
    <row r="12222" spans="31:38" x14ac:dyDescent="0.25">
      <c r="AE12222" s="3" t="str">
        <f t="shared" si="268"/>
        <v>RAS52_532_4.1_4_202526</v>
      </c>
      <c r="AF12222" s="3">
        <v>202526</v>
      </c>
      <c r="AG12222" s="3" t="s">
        <v>419</v>
      </c>
      <c r="AH12222" s="3">
        <v>532</v>
      </c>
      <c r="AI12222" s="3">
        <v>4.0999999999999996</v>
      </c>
      <c r="AJ12222" s="3" t="s">
        <v>110</v>
      </c>
      <c r="AK12222" s="3">
        <v>4</v>
      </c>
      <c r="AL12222" s="3">
        <v>972</v>
      </c>
    </row>
    <row r="12223" spans="31:38" x14ac:dyDescent="0.25">
      <c r="AE12223" s="3" t="str">
        <f t="shared" si="268"/>
        <v>RAS52_534_4.1_4_202526</v>
      </c>
      <c r="AF12223" s="3">
        <v>202526</v>
      </c>
      <c r="AG12223" s="3" t="s">
        <v>419</v>
      </c>
      <c r="AH12223" s="3">
        <v>534</v>
      </c>
      <c r="AI12223" s="3">
        <v>4.0999999999999996</v>
      </c>
      <c r="AJ12223" s="3" t="s">
        <v>110</v>
      </c>
      <c r="AK12223" s="3">
        <v>4</v>
      </c>
      <c r="AL12223" s="3">
        <v>258.00800000000004</v>
      </c>
    </row>
    <row r="12224" spans="31:38" x14ac:dyDescent="0.25">
      <c r="AE12224" s="3" t="str">
        <f t="shared" si="268"/>
        <v>RAS52_536_4.1_4_202526</v>
      </c>
      <c r="AF12224" s="3">
        <v>202526</v>
      </c>
      <c r="AG12224" s="3" t="s">
        <v>419</v>
      </c>
      <c r="AH12224" s="3">
        <v>536</v>
      </c>
      <c r="AI12224" s="3">
        <v>4.0999999999999996</v>
      </c>
      <c r="AJ12224" s="3" t="s">
        <v>110</v>
      </c>
      <c r="AK12224" s="3">
        <v>4</v>
      </c>
      <c r="AL12224" s="3">
        <v>1609.69</v>
      </c>
    </row>
    <row r="12225" spans="31:38" x14ac:dyDescent="0.25">
      <c r="AE12225" s="3" t="str">
        <f t="shared" si="268"/>
        <v>RAS52_538_4.1_4_202526</v>
      </c>
      <c r="AF12225" s="3">
        <v>202526</v>
      </c>
      <c r="AG12225" s="3" t="s">
        <v>419</v>
      </c>
      <c r="AH12225" s="3">
        <v>538</v>
      </c>
      <c r="AI12225" s="3">
        <v>4.0999999999999996</v>
      </c>
      <c r="AJ12225" s="3" t="s">
        <v>110</v>
      </c>
      <c r="AK12225" s="3">
        <v>4</v>
      </c>
      <c r="AL12225" s="3">
        <v>-101</v>
      </c>
    </row>
    <row r="12226" spans="31:38" x14ac:dyDescent="0.25">
      <c r="AE12226" s="3" t="str">
        <f t="shared" si="268"/>
        <v>RAS52_542_4.1_4_202526</v>
      </c>
      <c r="AF12226" s="3">
        <v>202526</v>
      </c>
      <c r="AG12226" s="3" t="s">
        <v>419</v>
      </c>
      <c r="AH12226" s="3">
        <v>542</v>
      </c>
      <c r="AI12226" s="3">
        <v>4.0999999999999996</v>
      </c>
      <c r="AJ12226" s="3" t="s">
        <v>110</v>
      </c>
      <c r="AK12226" s="3">
        <v>4</v>
      </c>
      <c r="AL12226" s="3">
        <v>1769.4569999999999</v>
      </c>
    </row>
    <row r="12227" spans="31:38" x14ac:dyDescent="0.25">
      <c r="AE12227" s="3" t="str">
        <f t="shared" si="268"/>
        <v>RAS52_526_4.1_4_202526</v>
      </c>
      <c r="AF12227" s="3">
        <v>202526</v>
      </c>
      <c r="AG12227" s="3" t="s">
        <v>419</v>
      </c>
      <c r="AH12227" s="3">
        <v>526</v>
      </c>
      <c r="AI12227" s="3">
        <v>4.0999999999999996</v>
      </c>
      <c r="AJ12227" s="3" t="s">
        <v>110</v>
      </c>
      <c r="AK12227" s="3">
        <v>4</v>
      </c>
      <c r="AL12227" s="3">
        <v>-524.75099999999998</v>
      </c>
    </row>
    <row r="12228" spans="31:38" x14ac:dyDescent="0.25">
      <c r="AE12228" s="3" t="str">
        <f t="shared" ref="AE12228:AE12291" si="269">AG12228&amp;"_"&amp;AH12228&amp;"_"&amp;AI12228&amp;"_"&amp;AK12228&amp;"_"&amp;AF12228</f>
        <v>RAS52_582_4.1_4_202425</v>
      </c>
      <c r="AF12228" s="3">
        <v>202425</v>
      </c>
      <c r="AG12228" s="3" t="s">
        <v>419</v>
      </c>
      <c r="AH12228" s="3">
        <v>582</v>
      </c>
      <c r="AI12228" s="3">
        <v>4.0999999999999996</v>
      </c>
      <c r="AJ12228" s="3" t="s">
        <v>110</v>
      </c>
      <c r="AK12228" s="3">
        <v>4</v>
      </c>
      <c r="AL12228" s="3">
        <v>0</v>
      </c>
    </row>
    <row r="12229" spans="31:38" x14ac:dyDescent="0.25">
      <c r="AE12229" s="3" t="str">
        <f t="shared" si="269"/>
        <v>RAS52_546_4.1_4_202425</v>
      </c>
      <c r="AF12229" s="3">
        <v>202425</v>
      </c>
      <c r="AG12229" s="3" t="s">
        <v>419</v>
      </c>
      <c r="AH12229" s="3">
        <v>546</v>
      </c>
      <c r="AI12229" s="3">
        <v>4.0999999999999996</v>
      </c>
      <c r="AJ12229" s="3" t="s">
        <v>110</v>
      </c>
      <c r="AK12229" s="3">
        <v>4</v>
      </c>
      <c r="AL12229" s="3">
        <v>1198.9660991677326</v>
      </c>
    </row>
    <row r="12230" spans="31:38" x14ac:dyDescent="0.25">
      <c r="AE12230" s="3" t="str">
        <f t="shared" si="269"/>
        <v>RAS52_548_4.1_4_202425</v>
      </c>
      <c r="AF12230" s="3">
        <v>202425</v>
      </c>
      <c r="AG12230" s="3" t="s">
        <v>419</v>
      </c>
      <c r="AH12230" s="3">
        <v>548</v>
      </c>
      <c r="AI12230" s="3">
        <v>4.0999999999999996</v>
      </c>
      <c r="AJ12230" s="3" t="s">
        <v>110</v>
      </c>
      <c r="AK12230" s="3">
        <v>4</v>
      </c>
      <c r="AL12230" s="3">
        <v>763.61500000000001</v>
      </c>
    </row>
    <row r="12231" spans="31:38" x14ac:dyDescent="0.25">
      <c r="AE12231" s="3" t="str">
        <f t="shared" si="269"/>
        <v>RAS52_550_4.1_4_202425</v>
      </c>
      <c r="AF12231" s="3">
        <v>202425</v>
      </c>
      <c r="AG12231" s="3" t="s">
        <v>419</v>
      </c>
      <c r="AH12231" s="3">
        <v>550</v>
      </c>
      <c r="AI12231" s="3">
        <v>4.0999999999999996</v>
      </c>
      <c r="AJ12231" s="3" t="s">
        <v>110</v>
      </c>
      <c r="AK12231" s="3">
        <v>4</v>
      </c>
      <c r="AL12231" s="3">
        <v>4001.8890000000001</v>
      </c>
    </row>
    <row r="12232" spans="31:38" x14ac:dyDescent="0.25">
      <c r="AE12232" s="3" t="str">
        <f t="shared" si="269"/>
        <v>RAS52_552_4.1_4_202425</v>
      </c>
      <c r="AF12232" s="3">
        <v>202425</v>
      </c>
      <c r="AG12232" s="3" t="s">
        <v>419</v>
      </c>
      <c r="AH12232" s="3">
        <v>552</v>
      </c>
      <c r="AI12232" s="3">
        <v>4.0999999999999996</v>
      </c>
      <c r="AJ12232" s="3" t="s">
        <v>110</v>
      </c>
      <c r="AK12232" s="3">
        <v>4</v>
      </c>
      <c r="AL12232" s="3">
        <v>5611.57</v>
      </c>
    </row>
    <row r="12233" spans="31:38" x14ac:dyDescent="0.25">
      <c r="AE12233" s="3" t="str">
        <f t="shared" si="269"/>
        <v>RAS52_562_4.1_4_202425</v>
      </c>
      <c r="AF12233" s="3">
        <v>202425</v>
      </c>
      <c r="AG12233" s="3" t="s">
        <v>419</v>
      </c>
      <c r="AH12233" s="3">
        <v>562</v>
      </c>
      <c r="AI12233" s="3">
        <v>4.0999999999999996</v>
      </c>
      <c r="AJ12233" s="3" t="s">
        <v>110</v>
      </c>
      <c r="AK12233" s="3">
        <v>4</v>
      </c>
      <c r="AL12233" s="3">
        <v>0</v>
      </c>
    </row>
    <row r="12234" spans="31:38" x14ac:dyDescent="0.25">
      <c r="AE12234" s="3" t="str">
        <f t="shared" si="269"/>
        <v>RAS52_564_4.1_4_202425</v>
      </c>
      <c r="AF12234" s="3">
        <v>202425</v>
      </c>
      <c r="AG12234" s="3" t="s">
        <v>419</v>
      </c>
      <c r="AH12234" s="3">
        <v>564</v>
      </c>
      <c r="AI12234" s="3">
        <v>4.0999999999999996</v>
      </c>
      <c r="AJ12234" s="3" t="s">
        <v>110</v>
      </c>
      <c r="AK12234" s="3">
        <v>4</v>
      </c>
      <c r="AL12234" s="3">
        <v>0</v>
      </c>
    </row>
    <row r="12235" spans="31:38" x14ac:dyDescent="0.25">
      <c r="AE12235" s="3" t="str">
        <f t="shared" si="269"/>
        <v>RAS52_566_4.1_4_202425</v>
      </c>
      <c r="AF12235" s="3">
        <v>202425</v>
      </c>
      <c r="AG12235" s="3" t="s">
        <v>419</v>
      </c>
      <c r="AH12235" s="3">
        <v>566</v>
      </c>
      <c r="AI12235" s="3">
        <v>4.0999999999999996</v>
      </c>
      <c r="AJ12235" s="3" t="s">
        <v>110</v>
      </c>
      <c r="AK12235" s="3">
        <v>4</v>
      </c>
      <c r="AL12235" s="3">
        <v>0</v>
      </c>
    </row>
    <row r="12236" spans="31:38" x14ac:dyDescent="0.25">
      <c r="AE12236" s="3" t="str">
        <f t="shared" si="269"/>
        <v>RAS52_568_4.1_4_202425</v>
      </c>
      <c r="AF12236" s="3">
        <v>202425</v>
      </c>
      <c r="AG12236" s="3" t="s">
        <v>419</v>
      </c>
      <c r="AH12236" s="3">
        <v>568</v>
      </c>
      <c r="AI12236" s="3">
        <v>4.0999999999999996</v>
      </c>
      <c r="AJ12236" s="3" t="s">
        <v>110</v>
      </c>
      <c r="AK12236" s="3">
        <v>4</v>
      </c>
      <c r="AL12236" s="3">
        <v>0</v>
      </c>
    </row>
    <row r="12237" spans="31:38" x14ac:dyDescent="0.25">
      <c r="AE12237" s="3" t="str">
        <f t="shared" si="269"/>
        <v>RAS52_572_4.1_4_202425</v>
      </c>
      <c r="AF12237" s="3">
        <v>202425</v>
      </c>
      <c r="AG12237" s="3" t="s">
        <v>419</v>
      </c>
      <c r="AH12237" s="3">
        <v>572</v>
      </c>
      <c r="AI12237" s="3">
        <v>4.0999999999999996</v>
      </c>
      <c r="AJ12237" s="3" t="s">
        <v>110</v>
      </c>
      <c r="AK12237" s="3">
        <v>4</v>
      </c>
      <c r="AL12237" s="3">
        <v>0</v>
      </c>
    </row>
    <row r="12238" spans="31:38" x14ac:dyDescent="0.25">
      <c r="AE12238" s="3" t="str">
        <f t="shared" si="269"/>
        <v>RAS52_586_4.1_4_202425</v>
      </c>
      <c r="AF12238" s="3">
        <v>202425</v>
      </c>
      <c r="AG12238" s="3" t="s">
        <v>419</v>
      </c>
      <c r="AH12238" s="3">
        <v>586</v>
      </c>
      <c r="AI12238" s="3">
        <v>4.0999999999999996</v>
      </c>
      <c r="AJ12238" s="3" t="s">
        <v>110</v>
      </c>
      <c r="AK12238" s="3">
        <v>4</v>
      </c>
      <c r="AL12238" s="3">
        <v>0</v>
      </c>
    </row>
    <row r="12239" spans="31:38" x14ac:dyDescent="0.25">
      <c r="AE12239" s="3" t="str">
        <f t="shared" si="269"/>
        <v>RAS52_576_4.1_4_202425</v>
      </c>
      <c r="AF12239" s="3">
        <v>202425</v>
      </c>
      <c r="AG12239" s="3" t="s">
        <v>419</v>
      </c>
      <c r="AH12239" s="3">
        <v>576</v>
      </c>
      <c r="AI12239" s="3">
        <v>4.0999999999999996</v>
      </c>
      <c r="AJ12239" s="3" t="s">
        <v>110</v>
      </c>
      <c r="AK12239" s="3">
        <v>4</v>
      </c>
      <c r="AL12239" s="3">
        <v>0</v>
      </c>
    </row>
    <row r="12240" spans="31:38" x14ac:dyDescent="0.25">
      <c r="AE12240" s="3" t="str">
        <f t="shared" si="269"/>
        <v>RAS52_584_4.1_4_202425</v>
      </c>
      <c r="AF12240" s="3">
        <v>202425</v>
      </c>
      <c r="AG12240" s="3" t="s">
        <v>419</v>
      </c>
      <c r="AH12240" s="3">
        <v>584</v>
      </c>
      <c r="AI12240" s="3">
        <v>4.0999999999999996</v>
      </c>
      <c r="AJ12240" s="3" t="s">
        <v>110</v>
      </c>
      <c r="AK12240" s="3">
        <v>4</v>
      </c>
      <c r="AL12240" s="3">
        <v>0</v>
      </c>
    </row>
    <row r="12241" spans="31:38" x14ac:dyDescent="0.25">
      <c r="AE12241" s="3" t="str">
        <f t="shared" si="269"/>
        <v>RAS52_544_4.1_4_202425</v>
      </c>
      <c r="AF12241" s="3">
        <v>202425</v>
      </c>
      <c r="AG12241" s="3" t="s">
        <v>419</v>
      </c>
      <c r="AH12241" s="3">
        <v>544</v>
      </c>
      <c r="AI12241" s="3">
        <v>4.0999999999999996</v>
      </c>
      <c r="AJ12241" s="3" t="s">
        <v>110</v>
      </c>
      <c r="AK12241" s="3">
        <v>4</v>
      </c>
      <c r="AL12241" s="3">
        <v>1738.62</v>
      </c>
    </row>
    <row r="12242" spans="31:38" x14ac:dyDescent="0.25">
      <c r="AE12242" s="3" t="str">
        <f t="shared" si="269"/>
        <v>RAS52_542_4.1_4_202425</v>
      </c>
      <c r="AF12242" s="3">
        <v>202425</v>
      </c>
      <c r="AG12242" s="3" t="s">
        <v>419</v>
      </c>
      <c r="AH12242" s="3">
        <v>542</v>
      </c>
      <c r="AI12242" s="3">
        <v>4.0999999999999996</v>
      </c>
      <c r="AJ12242" s="3" t="s">
        <v>110</v>
      </c>
      <c r="AK12242" s="3">
        <v>4</v>
      </c>
      <c r="AL12242" s="3">
        <v>1313.3579999999999</v>
      </c>
    </row>
    <row r="12243" spans="31:38" x14ac:dyDescent="0.25">
      <c r="AE12243" s="3" t="str">
        <f t="shared" si="269"/>
        <v>RAS52_574_4.1_4_202425</v>
      </c>
      <c r="AF12243" s="3">
        <v>202425</v>
      </c>
      <c r="AG12243" s="3" t="s">
        <v>419</v>
      </c>
      <c r="AH12243" s="3">
        <v>574</v>
      </c>
      <c r="AI12243" s="3">
        <v>4.0999999999999996</v>
      </c>
      <c r="AJ12243" s="3" t="s">
        <v>110</v>
      </c>
      <c r="AK12243" s="3">
        <v>4</v>
      </c>
      <c r="AL12243" s="3">
        <v>0</v>
      </c>
    </row>
    <row r="12244" spans="31:38" x14ac:dyDescent="0.25">
      <c r="AE12244" s="3" t="str">
        <f t="shared" si="269"/>
        <v>RAS52_516_4.1_4_202425</v>
      </c>
      <c r="AF12244" s="3">
        <v>202425</v>
      </c>
      <c r="AG12244" s="3" t="s">
        <v>419</v>
      </c>
      <c r="AH12244" s="3">
        <v>516</v>
      </c>
      <c r="AI12244" s="3">
        <v>4.0999999999999996</v>
      </c>
      <c r="AJ12244" s="3" t="s">
        <v>110</v>
      </c>
      <c r="AK12244" s="3">
        <v>4</v>
      </c>
      <c r="AL12244" s="3">
        <v>14.734680000000001</v>
      </c>
    </row>
    <row r="12245" spans="31:38" x14ac:dyDescent="0.25">
      <c r="AE12245" s="3" t="str">
        <f t="shared" si="269"/>
        <v>RAS52_545_4.1_4_202425</v>
      </c>
      <c r="AF12245" s="3">
        <v>202425</v>
      </c>
      <c r="AG12245" s="3" t="s">
        <v>419</v>
      </c>
      <c r="AH12245" s="3">
        <v>545</v>
      </c>
      <c r="AI12245" s="3">
        <v>4.0999999999999996</v>
      </c>
      <c r="AJ12245" s="3" t="s">
        <v>110</v>
      </c>
      <c r="AK12245" s="3">
        <v>4</v>
      </c>
      <c r="AL12245" s="3">
        <v>-386.13</v>
      </c>
    </row>
    <row r="12246" spans="31:38" x14ac:dyDescent="0.25">
      <c r="AE12246" s="3" t="str">
        <f t="shared" si="269"/>
        <v>RAS52_514_4.1_4_202425</v>
      </c>
      <c r="AF12246" s="3">
        <v>202425</v>
      </c>
      <c r="AG12246" s="3" t="s">
        <v>419</v>
      </c>
      <c r="AH12246" s="3">
        <v>514</v>
      </c>
      <c r="AI12246" s="3">
        <v>4.0999999999999996</v>
      </c>
      <c r="AJ12246" s="3" t="s">
        <v>110</v>
      </c>
      <c r="AK12246" s="3">
        <v>4</v>
      </c>
      <c r="AL12246" s="3">
        <v>318</v>
      </c>
    </row>
    <row r="12247" spans="31:38" x14ac:dyDescent="0.25">
      <c r="AE12247" s="3" t="str">
        <f t="shared" si="269"/>
        <v>RAS52_518_4.1_4_202425</v>
      </c>
      <c r="AF12247" s="3">
        <v>202425</v>
      </c>
      <c r="AG12247" s="3" t="s">
        <v>419</v>
      </c>
      <c r="AH12247" s="3">
        <v>518</v>
      </c>
      <c r="AI12247" s="3">
        <v>4.0999999999999996</v>
      </c>
      <c r="AJ12247" s="3" t="s">
        <v>110</v>
      </c>
      <c r="AK12247" s="3">
        <v>4</v>
      </c>
      <c r="AL12247" s="3">
        <v>-233.21299999999997</v>
      </c>
    </row>
    <row r="12248" spans="31:38" x14ac:dyDescent="0.25">
      <c r="AE12248" s="3" t="str">
        <f t="shared" si="269"/>
        <v>RAS52_520_4.1_4_202425</v>
      </c>
      <c r="AF12248" s="3">
        <v>202425</v>
      </c>
      <c r="AG12248" s="3" t="s">
        <v>419</v>
      </c>
      <c r="AH12248" s="3">
        <v>520</v>
      </c>
      <c r="AI12248" s="3">
        <v>4.0999999999999996</v>
      </c>
      <c r="AJ12248" s="3" t="s">
        <v>110</v>
      </c>
      <c r="AK12248" s="3">
        <v>4</v>
      </c>
      <c r="AL12248" s="3">
        <v>2806.9769999999999</v>
      </c>
    </row>
    <row r="12249" spans="31:38" x14ac:dyDescent="0.25">
      <c r="AE12249" s="3" t="str">
        <f t="shared" si="269"/>
        <v>RAS52_522_4.1_4_202425</v>
      </c>
      <c r="AF12249" s="3">
        <v>202425</v>
      </c>
      <c r="AG12249" s="3" t="s">
        <v>419</v>
      </c>
      <c r="AH12249" s="3">
        <v>522</v>
      </c>
      <c r="AI12249" s="3">
        <v>4.0999999999999996</v>
      </c>
      <c r="AJ12249" s="3" t="s">
        <v>110</v>
      </c>
      <c r="AK12249" s="3">
        <v>4</v>
      </c>
      <c r="AL12249" s="3">
        <v>-507.04</v>
      </c>
    </row>
    <row r="12250" spans="31:38" x14ac:dyDescent="0.25">
      <c r="AE12250" s="3" t="str">
        <f t="shared" si="269"/>
        <v>RAS52_524_4.1_4_202425</v>
      </c>
      <c r="AF12250" s="3">
        <v>202425</v>
      </c>
      <c r="AG12250" s="3" t="s">
        <v>419</v>
      </c>
      <c r="AH12250" s="3">
        <v>524</v>
      </c>
      <c r="AI12250" s="3">
        <v>4.0999999999999996</v>
      </c>
      <c r="AJ12250" s="3" t="s">
        <v>110</v>
      </c>
      <c r="AK12250" s="3">
        <v>4</v>
      </c>
      <c r="AL12250" s="3">
        <v>-106.52000000000001</v>
      </c>
    </row>
    <row r="12251" spans="31:38" x14ac:dyDescent="0.25">
      <c r="AE12251" s="3" t="str">
        <f t="shared" si="269"/>
        <v>RAS52_526_4.1_4_202425</v>
      </c>
      <c r="AF12251" s="3">
        <v>202425</v>
      </c>
      <c r="AG12251" s="3" t="s">
        <v>419</v>
      </c>
      <c r="AH12251" s="3">
        <v>526</v>
      </c>
      <c r="AI12251" s="3">
        <v>4.0999999999999996</v>
      </c>
      <c r="AJ12251" s="3" t="s">
        <v>110</v>
      </c>
      <c r="AK12251" s="3">
        <v>4</v>
      </c>
      <c r="AL12251" s="3">
        <v>-566.03581323490118</v>
      </c>
    </row>
    <row r="12252" spans="31:38" x14ac:dyDescent="0.25">
      <c r="AE12252" s="3" t="str">
        <f t="shared" si="269"/>
        <v>RAS52_530_4.1_4_202425</v>
      </c>
      <c r="AF12252" s="3">
        <v>202425</v>
      </c>
      <c r="AG12252" s="3" t="s">
        <v>419</v>
      </c>
      <c r="AH12252" s="3">
        <v>530</v>
      </c>
      <c r="AI12252" s="3">
        <v>4.0999999999999996</v>
      </c>
      <c r="AJ12252" s="3" t="s">
        <v>110</v>
      </c>
      <c r="AK12252" s="3">
        <v>4</v>
      </c>
      <c r="AL12252" s="3">
        <v>-195.62700000000001</v>
      </c>
    </row>
    <row r="12253" spans="31:38" x14ac:dyDescent="0.25">
      <c r="AE12253" s="3" t="str">
        <f t="shared" si="269"/>
        <v>RAS52_532_4.1_4_202425</v>
      </c>
      <c r="AF12253" s="3">
        <v>202425</v>
      </c>
      <c r="AG12253" s="3" t="s">
        <v>419</v>
      </c>
      <c r="AH12253" s="3">
        <v>532</v>
      </c>
      <c r="AI12253" s="3">
        <v>4.0999999999999996</v>
      </c>
      <c r="AJ12253" s="3" t="s">
        <v>110</v>
      </c>
      <c r="AK12253" s="3">
        <v>4</v>
      </c>
      <c r="AL12253" s="3">
        <v>770</v>
      </c>
    </row>
    <row r="12254" spans="31:38" x14ac:dyDescent="0.25">
      <c r="AE12254" s="3" t="str">
        <f t="shared" si="269"/>
        <v>RAS52_534_4.1_4_202425</v>
      </c>
      <c r="AF12254" s="3">
        <v>202425</v>
      </c>
      <c r="AG12254" s="3" t="s">
        <v>419</v>
      </c>
      <c r="AH12254" s="3">
        <v>534</v>
      </c>
      <c r="AI12254" s="3">
        <v>4.0999999999999996</v>
      </c>
      <c r="AJ12254" s="3" t="s">
        <v>110</v>
      </c>
      <c r="AK12254" s="3">
        <v>4</v>
      </c>
      <c r="AL12254" s="3">
        <v>-111.206</v>
      </c>
    </row>
    <row r="12255" spans="31:38" x14ac:dyDescent="0.25">
      <c r="AE12255" s="3" t="str">
        <f t="shared" si="269"/>
        <v>RAS52_536_4.1_4_202425</v>
      </c>
      <c r="AF12255" s="3">
        <v>202425</v>
      </c>
      <c r="AG12255" s="3" t="s">
        <v>419</v>
      </c>
      <c r="AH12255" s="3">
        <v>536</v>
      </c>
      <c r="AI12255" s="3">
        <v>4.0999999999999996</v>
      </c>
      <c r="AJ12255" s="3" t="s">
        <v>110</v>
      </c>
      <c r="AK12255" s="3">
        <v>4</v>
      </c>
      <c r="AL12255" s="3">
        <v>868.5569999999999</v>
      </c>
    </row>
    <row r="12256" spans="31:38" x14ac:dyDescent="0.25">
      <c r="AE12256" s="3" t="str">
        <f t="shared" si="269"/>
        <v>RAS52_538_4.1_4_202425</v>
      </c>
      <c r="AF12256" s="3">
        <v>202425</v>
      </c>
      <c r="AG12256" s="3" t="s">
        <v>419</v>
      </c>
      <c r="AH12256" s="3">
        <v>538</v>
      </c>
      <c r="AI12256" s="3">
        <v>4.0999999999999996</v>
      </c>
      <c r="AJ12256" s="3" t="s">
        <v>110</v>
      </c>
      <c r="AK12256" s="3">
        <v>4</v>
      </c>
      <c r="AL12256" s="3">
        <v>-296.31900000000002</v>
      </c>
    </row>
    <row r="12257" spans="31:38" x14ac:dyDescent="0.25">
      <c r="AE12257" s="3" t="str">
        <f t="shared" si="269"/>
        <v>RAS52_512_4.1_4_202425</v>
      </c>
      <c r="AF12257" s="3">
        <v>202425</v>
      </c>
      <c r="AG12257" s="3" t="s">
        <v>419</v>
      </c>
      <c r="AH12257" s="3">
        <v>512</v>
      </c>
      <c r="AI12257" s="3">
        <v>4.0999999999999996</v>
      </c>
      <c r="AJ12257" s="3" t="s">
        <v>110</v>
      </c>
      <c r="AK12257" s="3">
        <v>4</v>
      </c>
      <c r="AL12257" s="3">
        <v>339</v>
      </c>
    </row>
    <row r="12258" spans="31:38" x14ac:dyDescent="0.25">
      <c r="AE12258" s="3" t="str">
        <f t="shared" si="269"/>
        <v>RAS52_540_4.1_4_202425</v>
      </c>
      <c r="AF12258" s="3">
        <v>202425</v>
      </c>
      <c r="AG12258" s="3" t="s">
        <v>419</v>
      </c>
      <c r="AH12258" s="3">
        <v>540</v>
      </c>
      <c r="AI12258" s="3">
        <v>4.0999999999999996</v>
      </c>
      <c r="AJ12258" s="3" t="s">
        <v>110</v>
      </c>
      <c r="AK12258" s="3">
        <v>4</v>
      </c>
      <c r="AL12258" s="3">
        <v>1434.8220000000001</v>
      </c>
    </row>
    <row r="12259" spans="31:38" x14ac:dyDescent="0.25">
      <c r="AE12259" s="3" t="str">
        <f t="shared" si="269"/>
        <v>RAS52_528_4.1_4_202425</v>
      </c>
      <c r="AF12259" s="3">
        <v>202425</v>
      </c>
      <c r="AG12259" s="3" t="s">
        <v>419</v>
      </c>
      <c r="AH12259" s="3">
        <v>528</v>
      </c>
      <c r="AI12259" s="3">
        <v>4.0999999999999996</v>
      </c>
      <c r="AJ12259" s="3" t="s">
        <v>110</v>
      </c>
      <c r="AK12259" s="3">
        <v>4</v>
      </c>
      <c r="AL12259" s="3">
        <v>3185</v>
      </c>
    </row>
    <row r="12260" spans="31:38" x14ac:dyDescent="0.25">
      <c r="AE12260" s="3" t="str">
        <f t="shared" si="269"/>
        <v>RAS52_564_5_4_202526</v>
      </c>
      <c r="AF12260" s="3">
        <v>202526</v>
      </c>
      <c r="AG12260" s="3" t="s">
        <v>419</v>
      </c>
      <c r="AH12260" s="3">
        <v>564</v>
      </c>
      <c r="AI12260" s="3">
        <v>5</v>
      </c>
      <c r="AJ12260" s="3" t="s">
        <v>414</v>
      </c>
      <c r="AK12260" s="3">
        <v>4</v>
      </c>
      <c r="AL12260" s="3">
        <v>0</v>
      </c>
    </row>
    <row r="12261" spans="31:38" x14ac:dyDescent="0.25">
      <c r="AE12261" s="3" t="str">
        <f t="shared" si="269"/>
        <v>RAS52_546_5_4_202526</v>
      </c>
      <c r="AF12261" s="3">
        <v>202526</v>
      </c>
      <c r="AG12261" s="3" t="s">
        <v>419</v>
      </c>
      <c r="AH12261" s="3">
        <v>546</v>
      </c>
      <c r="AI12261" s="3">
        <v>5</v>
      </c>
      <c r="AJ12261" s="3" t="s">
        <v>414</v>
      </c>
      <c r="AK12261" s="3">
        <v>4</v>
      </c>
      <c r="AL12261" s="3">
        <v>0</v>
      </c>
    </row>
    <row r="12262" spans="31:38" x14ac:dyDescent="0.25">
      <c r="AE12262" s="3" t="str">
        <f t="shared" si="269"/>
        <v>RAS52_545_5_4_202526</v>
      </c>
      <c r="AF12262" s="3">
        <v>202526</v>
      </c>
      <c r="AG12262" s="3" t="s">
        <v>419</v>
      </c>
      <c r="AH12262" s="3">
        <v>545</v>
      </c>
      <c r="AI12262" s="3">
        <v>5</v>
      </c>
      <c r="AJ12262" s="3" t="s">
        <v>414</v>
      </c>
      <c r="AK12262" s="3">
        <v>4</v>
      </c>
      <c r="AL12262" s="3">
        <v>28.409999999999997</v>
      </c>
    </row>
    <row r="12263" spans="31:38" x14ac:dyDescent="0.25">
      <c r="AE12263" s="3" t="str">
        <f t="shared" si="269"/>
        <v>RAS52_548_5_4_202526</v>
      </c>
      <c r="AF12263" s="3">
        <v>202526</v>
      </c>
      <c r="AG12263" s="3" t="s">
        <v>419</v>
      </c>
      <c r="AH12263" s="3">
        <v>548</v>
      </c>
      <c r="AI12263" s="3">
        <v>5</v>
      </c>
      <c r="AJ12263" s="3" t="s">
        <v>414</v>
      </c>
      <c r="AK12263" s="3">
        <v>4</v>
      </c>
      <c r="AL12263" s="3">
        <v>0</v>
      </c>
    </row>
    <row r="12264" spans="31:38" x14ac:dyDescent="0.25">
      <c r="AE12264" s="3" t="str">
        <f t="shared" si="269"/>
        <v>RAS52_550_5_4_202526</v>
      </c>
      <c r="AF12264" s="3">
        <v>202526</v>
      </c>
      <c r="AG12264" s="3" t="s">
        <v>419</v>
      </c>
      <c r="AH12264" s="3">
        <v>550</v>
      </c>
      <c r="AI12264" s="3">
        <v>5</v>
      </c>
      <c r="AJ12264" s="3" t="s">
        <v>414</v>
      </c>
      <c r="AK12264" s="3">
        <v>4</v>
      </c>
      <c r="AL12264" s="3">
        <v>0</v>
      </c>
    </row>
    <row r="12265" spans="31:38" x14ac:dyDescent="0.25">
      <c r="AE12265" s="3" t="str">
        <f t="shared" si="269"/>
        <v>RAS52_552_5_4_202526</v>
      </c>
      <c r="AF12265" s="3">
        <v>202526</v>
      </c>
      <c r="AG12265" s="3" t="s">
        <v>419</v>
      </c>
      <c r="AH12265" s="3">
        <v>552</v>
      </c>
      <c r="AI12265" s="3">
        <v>5</v>
      </c>
      <c r="AJ12265" s="3" t="s">
        <v>414</v>
      </c>
      <c r="AK12265" s="3">
        <v>4</v>
      </c>
      <c r="AL12265" s="3">
        <v>229.92200000000003</v>
      </c>
    </row>
    <row r="12266" spans="31:38" x14ac:dyDescent="0.25">
      <c r="AE12266" s="3" t="str">
        <f t="shared" si="269"/>
        <v>RAS52_562_5_4_202526</v>
      </c>
      <c r="AF12266" s="3">
        <v>202526</v>
      </c>
      <c r="AG12266" s="3" t="s">
        <v>419</v>
      </c>
      <c r="AH12266" s="3">
        <v>562</v>
      </c>
      <c r="AI12266" s="3">
        <v>5</v>
      </c>
      <c r="AJ12266" s="3" t="s">
        <v>414</v>
      </c>
      <c r="AK12266" s="3">
        <v>4</v>
      </c>
      <c r="AL12266" s="3">
        <v>0</v>
      </c>
    </row>
    <row r="12267" spans="31:38" x14ac:dyDescent="0.25">
      <c r="AE12267" s="3" t="str">
        <f t="shared" si="269"/>
        <v>RAS52_566_5_4_202526</v>
      </c>
      <c r="AF12267" s="3">
        <v>202526</v>
      </c>
      <c r="AG12267" s="3" t="s">
        <v>419</v>
      </c>
      <c r="AH12267" s="3">
        <v>566</v>
      </c>
      <c r="AI12267" s="3">
        <v>5</v>
      </c>
      <c r="AJ12267" s="3" t="s">
        <v>414</v>
      </c>
      <c r="AK12267" s="3">
        <v>4</v>
      </c>
      <c r="AL12267" s="3">
        <v>0</v>
      </c>
    </row>
    <row r="12268" spans="31:38" x14ac:dyDescent="0.25">
      <c r="AE12268" s="3" t="str">
        <f t="shared" si="269"/>
        <v>RAS52_568_5_4_202526</v>
      </c>
      <c r="AF12268" s="3">
        <v>202526</v>
      </c>
      <c r="AG12268" s="3" t="s">
        <v>419</v>
      </c>
      <c r="AH12268" s="3">
        <v>568</v>
      </c>
      <c r="AI12268" s="3">
        <v>5</v>
      </c>
      <c r="AJ12268" s="3" t="s">
        <v>414</v>
      </c>
      <c r="AK12268" s="3">
        <v>4</v>
      </c>
      <c r="AL12268" s="3">
        <v>0</v>
      </c>
    </row>
    <row r="12269" spans="31:38" x14ac:dyDescent="0.25">
      <c r="AE12269" s="3" t="str">
        <f t="shared" si="269"/>
        <v>RAS52_572_5_4_202526</v>
      </c>
      <c r="AF12269" s="3">
        <v>202526</v>
      </c>
      <c r="AG12269" s="3" t="s">
        <v>419</v>
      </c>
      <c r="AH12269" s="3">
        <v>572</v>
      </c>
      <c r="AI12269" s="3">
        <v>5</v>
      </c>
      <c r="AJ12269" s="3" t="s">
        <v>414</v>
      </c>
      <c r="AK12269" s="3">
        <v>4</v>
      </c>
      <c r="AL12269" s="3">
        <v>0</v>
      </c>
    </row>
    <row r="12270" spans="31:38" x14ac:dyDescent="0.25">
      <c r="AE12270" s="3" t="str">
        <f t="shared" si="269"/>
        <v>RAS52_574_5_4_202526</v>
      </c>
      <c r="AF12270" s="3">
        <v>202526</v>
      </c>
      <c r="AG12270" s="3" t="s">
        <v>419</v>
      </c>
      <c r="AH12270" s="3">
        <v>574</v>
      </c>
      <c r="AI12270" s="3">
        <v>5</v>
      </c>
      <c r="AJ12270" s="3" t="s">
        <v>414</v>
      </c>
      <c r="AK12270" s="3">
        <v>4</v>
      </c>
      <c r="AL12270" s="3">
        <v>0</v>
      </c>
    </row>
    <row r="12271" spans="31:38" x14ac:dyDescent="0.25">
      <c r="AE12271" s="3" t="str">
        <f t="shared" si="269"/>
        <v>RAS52_576_5_4_202526</v>
      </c>
      <c r="AF12271" s="3">
        <v>202526</v>
      </c>
      <c r="AG12271" s="3" t="s">
        <v>419</v>
      </c>
      <c r="AH12271" s="3">
        <v>576</v>
      </c>
      <c r="AI12271" s="3">
        <v>5</v>
      </c>
      <c r="AJ12271" s="3" t="s">
        <v>414</v>
      </c>
      <c r="AK12271" s="3">
        <v>4</v>
      </c>
      <c r="AL12271" s="3">
        <v>0</v>
      </c>
    </row>
    <row r="12272" spans="31:38" x14ac:dyDescent="0.25">
      <c r="AE12272" s="3" t="str">
        <f t="shared" si="269"/>
        <v>RAS52_582_5_4_202526</v>
      </c>
      <c r="AF12272" s="3">
        <v>202526</v>
      </c>
      <c r="AG12272" s="3" t="s">
        <v>419</v>
      </c>
      <c r="AH12272" s="3">
        <v>582</v>
      </c>
      <c r="AI12272" s="3">
        <v>5</v>
      </c>
      <c r="AJ12272" s="3" t="s">
        <v>414</v>
      </c>
      <c r="AK12272" s="3">
        <v>4</v>
      </c>
      <c r="AL12272" s="3">
        <v>0</v>
      </c>
    </row>
    <row r="12273" spans="31:38" x14ac:dyDescent="0.25">
      <c r="AE12273" s="3" t="str">
        <f t="shared" si="269"/>
        <v>RAS52_586_5_4_202526</v>
      </c>
      <c r="AF12273" s="3">
        <v>202526</v>
      </c>
      <c r="AG12273" s="3" t="s">
        <v>419</v>
      </c>
      <c r="AH12273" s="3">
        <v>586</v>
      </c>
      <c r="AI12273" s="3">
        <v>5</v>
      </c>
      <c r="AJ12273" s="3" t="s">
        <v>414</v>
      </c>
      <c r="AK12273" s="3">
        <v>4</v>
      </c>
      <c r="AL12273" s="3">
        <v>0</v>
      </c>
    </row>
    <row r="12274" spans="31:38" x14ac:dyDescent="0.25">
      <c r="AE12274" s="3" t="str">
        <f t="shared" si="269"/>
        <v>RAS52_544_5_4_202526</v>
      </c>
      <c r="AF12274" s="3">
        <v>202526</v>
      </c>
      <c r="AG12274" s="3" t="s">
        <v>419</v>
      </c>
      <c r="AH12274" s="3">
        <v>544</v>
      </c>
      <c r="AI12274" s="3">
        <v>5</v>
      </c>
      <c r="AJ12274" s="3" t="s">
        <v>414</v>
      </c>
      <c r="AK12274" s="3">
        <v>4</v>
      </c>
      <c r="AL12274" s="3">
        <v>937.14299999999992</v>
      </c>
    </row>
    <row r="12275" spans="31:38" x14ac:dyDescent="0.25">
      <c r="AE12275" s="3" t="str">
        <f t="shared" si="269"/>
        <v>RAS52_584_5_4_202526</v>
      </c>
      <c r="AF12275" s="3">
        <v>202526</v>
      </c>
      <c r="AG12275" s="3" t="s">
        <v>419</v>
      </c>
      <c r="AH12275" s="3">
        <v>584</v>
      </c>
      <c r="AI12275" s="3">
        <v>5</v>
      </c>
      <c r="AJ12275" s="3" t="s">
        <v>414</v>
      </c>
      <c r="AK12275" s="3">
        <v>4</v>
      </c>
      <c r="AL12275" s="3">
        <v>0</v>
      </c>
    </row>
    <row r="12276" spans="31:38" x14ac:dyDescent="0.25">
      <c r="AE12276" s="3" t="str">
        <f t="shared" si="269"/>
        <v>RAS52_520_5_4_202526</v>
      </c>
      <c r="AF12276" s="3">
        <v>202526</v>
      </c>
      <c r="AG12276" s="3" t="s">
        <v>419</v>
      </c>
      <c r="AH12276" s="3">
        <v>520</v>
      </c>
      <c r="AI12276" s="3">
        <v>5</v>
      </c>
      <c r="AJ12276" s="3" t="s">
        <v>414</v>
      </c>
      <c r="AK12276" s="3">
        <v>4</v>
      </c>
      <c r="AL12276" s="3">
        <v>20</v>
      </c>
    </row>
    <row r="12277" spans="31:38" x14ac:dyDescent="0.25">
      <c r="AE12277" s="3" t="str">
        <f t="shared" si="269"/>
        <v>RAS52_514_5_4_202526</v>
      </c>
      <c r="AF12277" s="3">
        <v>202526</v>
      </c>
      <c r="AG12277" s="3" t="s">
        <v>419</v>
      </c>
      <c r="AH12277" s="3">
        <v>514</v>
      </c>
      <c r="AI12277" s="3">
        <v>5</v>
      </c>
      <c r="AJ12277" s="3" t="s">
        <v>414</v>
      </c>
      <c r="AK12277" s="3">
        <v>4</v>
      </c>
      <c r="AL12277" s="3">
        <v>115</v>
      </c>
    </row>
    <row r="12278" spans="31:38" x14ac:dyDescent="0.25">
      <c r="AE12278" s="3" t="str">
        <f t="shared" si="269"/>
        <v>RAS52_542_5_4_202526</v>
      </c>
      <c r="AF12278" s="3">
        <v>202526</v>
      </c>
      <c r="AG12278" s="3" t="s">
        <v>419</v>
      </c>
      <c r="AH12278" s="3">
        <v>542</v>
      </c>
      <c r="AI12278" s="3">
        <v>5</v>
      </c>
      <c r="AJ12278" s="3" t="s">
        <v>414</v>
      </c>
      <c r="AK12278" s="3">
        <v>4</v>
      </c>
      <c r="AL12278" s="3">
        <v>187.00300000000001</v>
      </c>
    </row>
    <row r="12279" spans="31:38" x14ac:dyDescent="0.25">
      <c r="AE12279" s="3" t="str">
        <f t="shared" si="269"/>
        <v>RAS52_512_5_4_202526</v>
      </c>
      <c r="AF12279" s="3">
        <v>202526</v>
      </c>
      <c r="AG12279" s="3" t="s">
        <v>419</v>
      </c>
      <c r="AH12279" s="3">
        <v>512</v>
      </c>
      <c r="AI12279" s="3">
        <v>5</v>
      </c>
      <c r="AJ12279" s="3" t="s">
        <v>414</v>
      </c>
      <c r="AK12279" s="3">
        <v>4</v>
      </c>
      <c r="AL12279" s="3">
        <v>0</v>
      </c>
    </row>
    <row r="12280" spans="31:38" x14ac:dyDescent="0.25">
      <c r="AE12280" s="3" t="str">
        <f t="shared" si="269"/>
        <v>RAS52_518_5_4_202526</v>
      </c>
      <c r="AF12280" s="3">
        <v>202526</v>
      </c>
      <c r="AG12280" s="3" t="s">
        <v>419</v>
      </c>
      <c r="AH12280" s="3">
        <v>518</v>
      </c>
      <c r="AI12280" s="3">
        <v>5</v>
      </c>
      <c r="AJ12280" s="3" t="s">
        <v>414</v>
      </c>
      <c r="AK12280" s="3">
        <v>4</v>
      </c>
      <c r="AL12280" s="3">
        <v>408.69400000000002</v>
      </c>
    </row>
    <row r="12281" spans="31:38" x14ac:dyDescent="0.25">
      <c r="AE12281" s="3" t="str">
        <f t="shared" si="269"/>
        <v>RAS52_522_5_4_202526</v>
      </c>
      <c r="AF12281" s="3">
        <v>202526</v>
      </c>
      <c r="AG12281" s="3" t="s">
        <v>419</v>
      </c>
      <c r="AH12281" s="3">
        <v>522</v>
      </c>
      <c r="AI12281" s="3">
        <v>5</v>
      </c>
      <c r="AJ12281" s="3" t="s">
        <v>414</v>
      </c>
      <c r="AK12281" s="3">
        <v>4</v>
      </c>
      <c r="AL12281" s="3">
        <v>474.85399999999993</v>
      </c>
    </row>
    <row r="12282" spans="31:38" x14ac:dyDescent="0.25">
      <c r="AE12282" s="3" t="str">
        <f t="shared" si="269"/>
        <v>RAS52_524_5_4_202526</v>
      </c>
      <c r="AF12282" s="3">
        <v>202526</v>
      </c>
      <c r="AG12282" s="3" t="s">
        <v>419</v>
      </c>
      <c r="AH12282" s="3">
        <v>524</v>
      </c>
      <c r="AI12282" s="3">
        <v>5</v>
      </c>
      <c r="AJ12282" s="3" t="s">
        <v>414</v>
      </c>
      <c r="AK12282" s="3">
        <v>4</v>
      </c>
      <c r="AL12282" s="3">
        <v>245.76</v>
      </c>
    </row>
    <row r="12283" spans="31:38" x14ac:dyDescent="0.25">
      <c r="AE12283" s="3" t="str">
        <f t="shared" si="269"/>
        <v>RAS52_526_5_4_202526</v>
      </c>
      <c r="AF12283" s="3">
        <v>202526</v>
      </c>
      <c r="AG12283" s="3" t="s">
        <v>419</v>
      </c>
      <c r="AH12283" s="3">
        <v>526</v>
      </c>
      <c r="AI12283" s="3">
        <v>5</v>
      </c>
      <c r="AJ12283" s="3" t="s">
        <v>414</v>
      </c>
      <c r="AK12283" s="3">
        <v>4</v>
      </c>
      <c r="AL12283" s="3">
        <v>0</v>
      </c>
    </row>
    <row r="12284" spans="31:38" x14ac:dyDescent="0.25">
      <c r="AE12284" s="3" t="str">
        <f t="shared" si="269"/>
        <v>RAS52_538_5_4_202526</v>
      </c>
      <c r="AF12284" s="3">
        <v>202526</v>
      </c>
      <c r="AG12284" s="3" t="s">
        <v>419</v>
      </c>
      <c r="AH12284" s="3">
        <v>538</v>
      </c>
      <c r="AI12284" s="3">
        <v>5</v>
      </c>
      <c r="AJ12284" s="3" t="s">
        <v>414</v>
      </c>
      <c r="AK12284" s="3">
        <v>4</v>
      </c>
      <c r="AL12284" s="3">
        <v>31.163999999999998</v>
      </c>
    </row>
    <row r="12285" spans="31:38" x14ac:dyDescent="0.25">
      <c r="AE12285" s="3" t="str">
        <f t="shared" si="269"/>
        <v>RAS52_516_5_4_202526</v>
      </c>
      <c r="AF12285" s="3">
        <v>202526</v>
      </c>
      <c r="AG12285" s="3" t="s">
        <v>419</v>
      </c>
      <c r="AH12285" s="3">
        <v>516</v>
      </c>
      <c r="AI12285" s="3">
        <v>5</v>
      </c>
      <c r="AJ12285" s="3" t="s">
        <v>414</v>
      </c>
      <c r="AK12285" s="3">
        <v>4</v>
      </c>
      <c r="AL12285" s="3">
        <v>3.339</v>
      </c>
    </row>
    <row r="12286" spans="31:38" x14ac:dyDescent="0.25">
      <c r="AE12286" s="3" t="str">
        <f t="shared" si="269"/>
        <v>RAS52_540_5_4_202526</v>
      </c>
      <c r="AF12286" s="3">
        <v>202526</v>
      </c>
      <c r="AG12286" s="3" t="s">
        <v>419</v>
      </c>
      <c r="AH12286" s="3">
        <v>540</v>
      </c>
      <c r="AI12286" s="3">
        <v>5</v>
      </c>
      <c r="AJ12286" s="3" t="s">
        <v>414</v>
      </c>
      <c r="AK12286" s="3">
        <v>4</v>
      </c>
      <c r="AL12286" s="3">
        <v>259.39499999999998</v>
      </c>
    </row>
    <row r="12287" spans="31:38" x14ac:dyDescent="0.25">
      <c r="AE12287" s="3" t="str">
        <f t="shared" si="269"/>
        <v>RAS52_528_5_4_202526</v>
      </c>
      <c r="AF12287" s="3">
        <v>202526</v>
      </c>
      <c r="AG12287" s="3" t="s">
        <v>419</v>
      </c>
      <c r="AH12287" s="3">
        <v>528</v>
      </c>
      <c r="AI12287" s="3">
        <v>5</v>
      </c>
      <c r="AJ12287" s="3" t="s">
        <v>414</v>
      </c>
      <c r="AK12287" s="3">
        <v>4</v>
      </c>
      <c r="AL12287" s="3">
        <v>0</v>
      </c>
    </row>
    <row r="12288" spans="31:38" x14ac:dyDescent="0.25">
      <c r="AE12288" s="3" t="str">
        <f t="shared" si="269"/>
        <v>RAS52_536_5_4_202526</v>
      </c>
      <c r="AF12288" s="3">
        <v>202526</v>
      </c>
      <c r="AG12288" s="3" t="s">
        <v>419</v>
      </c>
      <c r="AH12288" s="3">
        <v>536</v>
      </c>
      <c r="AI12288" s="3">
        <v>5</v>
      </c>
      <c r="AJ12288" s="3" t="s">
        <v>414</v>
      </c>
      <c r="AK12288" s="3">
        <v>4</v>
      </c>
      <c r="AL12288" s="3">
        <v>29.774000000000001</v>
      </c>
    </row>
    <row r="12289" spans="31:38" x14ac:dyDescent="0.25">
      <c r="AE12289" s="3" t="str">
        <f t="shared" si="269"/>
        <v>RAS52_534_5_4_202526</v>
      </c>
      <c r="AF12289" s="3">
        <v>202526</v>
      </c>
      <c r="AG12289" s="3" t="s">
        <v>419</v>
      </c>
      <c r="AH12289" s="3">
        <v>534</v>
      </c>
      <c r="AI12289" s="3">
        <v>5</v>
      </c>
      <c r="AJ12289" s="3" t="s">
        <v>414</v>
      </c>
      <c r="AK12289" s="3">
        <v>4</v>
      </c>
      <c r="AL12289" s="3">
        <v>106.79600000000001</v>
      </c>
    </row>
    <row r="12290" spans="31:38" x14ac:dyDescent="0.25">
      <c r="AE12290" s="3" t="str">
        <f t="shared" si="269"/>
        <v>RAS52_532_5_4_202526</v>
      </c>
      <c r="AF12290" s="3">
        <v>202526</v>
      </c>
      <c r="AG12290" s="3" t="s">
        <v>419</v>
      </c>
      <c r="AH12290" s="3">
        <v>532</v>
      </c>
      <c r="AI12290" s="3">
        <v>5</v>
      </c>
      <c r="AJ12290" s="3" t="s">
        <v>414</v>
      </c>
      <c r="AK12290" s="3">
        <v>4</v>
      </c>
      <c r="AL12290" s="3">
        <v>4432</v>
      </c>
    </row>
    <row r="12291" spans="31:38" x14ac:dyDescent="0.25">
      <c r="AE12291" s="3" t="str">
        <f t="shared" si="269"/>
        <v>RAS52_530_5_4_202526</v>
      </c>
      <c r="AF12291" s="3">
        <v>202526</v>
      </c>
      <c r="AG12291" s="3" t="s">
        <v>419</v>
      </c>
      <c r="AH12291" s="3">
        <v>530</v>
      </c>
      <c r="AI12291" s="3">
        <v>5</v>
      </c>
      <c r="AJ12291" s="3" t="s">
        <v>414</v>
      </c>
      <c r="AK12291" s="3">
        <v>4</v>
      </c>
      <c r="AL12291" s="3">
        <v>122.376</v>
      </c>
    </row>
    <row r="12292" spans="31:38" x14ac:dyDescent="0.25">
      <c r="AE12292" s="3" t="str">
        <f t="shared" ref="AE12292:AE12355" si="270">AG12292&amp;"_"&amp;AH12292&amp;"_"&amp;AI12292&amp;"_"&amp;AK12292&amp;"_"&amp;AF12292</f>
        <v>RAS52_582_5_4_202425</v>
      </c>
      <c r="AF12292" s="3">
        <v>202425</v>
      </c>
      <c r="AG12292" s="3" t="s">
        <v>419</v>
      </c>
      <c r="AH12292" s="3">
        <v>582</v>
      </c>
      <c r="AI12292" s="3">
        <v>5</v>
      </c>
      <c r="AJ12292" s="3" t="s">
        <v>414</v>
      </c>
      <c r="AK12292" s="3">
        <v>4</v>
      </c>
      <c r="AL12292" s="3">
        <v>0</v>
      </c>
    </row>
    <row r="12293" spans="31:38" x14ac:dyDescent="0.25">
      <c r="AE12293" s="3" t="str">
        <f t="shared" si="270"/>
        <v>RAS52_546_5_4_202425</v>
      </c>
      <c r="AF12293" s="3">
        <v>202425</v>
      </c>
      <c r="AG12293" s="3" t="s">
        <v>419</v>
      </c>
      <c r="AH12293" s="3">
        <v>546</v>
      </c>
      <c r="AI12293" s="3">
        <v>5</v>
      </c>
      <c r="AJ12293" s="3" t="s">
        <v>414</v>
      </c>
      <c r="AK12293" s="3">
        <v>4</v>
      </c>
      <c r="AL12293" s="3">
        <v>11.434846331544477</v>
      </c>
    </row>
    <row r="12294" spans="31:38" x14ac:dyDescent="0.25">
      <c r="AE12294" s="3" t="str">
        <f t="shared" si="270"/>
        <v>RAS52_548_5_4_202425</v>
      </c>
      <c r="AF12294" s="3">
        <v>202425</v>
      </c>
      <c r="AG12294" s="3" t="s">
        <v>419</v>
      </c>
      <c r="AH12294" s="3">
        <v>548</v>
      </c>
      <c r="AI12294" s="3">
        <v>5</v>
      </c>
      <c r="AJ12294" s="3" t="s">
        <v>414</v>
      </c>
      <c r="AK12294" s="3">
        <v>4</v>
      </c>
      <c r="AL12294" s="3">
        <v>0</v>
      </c>
    </row>
    <row r="12295" spans="31:38" x14ac:dyDescent="0.25">
      <c r="AE12295" s="3" t="str">
        <f t="shared" si="270"/>
        <v>RAS52_550_5_4_202425</v>
      </c>
      <c r="AF12295" s="3">
        <v>202425</v>
      </c>
      <c r="AG12295" s="3" t="s">
        <v>419</v>
      </c>
      <c r="AH12295" s="3">
        <v>550</v>
      </c>
      <c r="AI12295" s="3">
        <v>5</v>
      </c>
      <c r="AJ12295" s="3" t="s">
        <v>414</v>
      </c>
      <c r="AK12295" s="3">
        <v>4</v>
      </c>
      <c r="AL12295" s="3">
        <v>0</v>
      </c>
    </row>
    <row r="12296" spans="31:38" x14ac:dyDescent="0.25">
      <c r="AE12296" s="3" t="str">
        <f t="shared" si="270"/>
        <v>RAS52_552_5_4_202425</v>
      </c>
      <c r="AF12296" s="3">
        <v>202425</v>
      </c>
      <c r="AG12296" s="3" t="s">
        <v>419</v>
      </c>
      <c r="AH12296" s="3">
        <v>552</v>
      </c>
      <c r="AI12296" s="3">
        <v>5</v>
      </c>
      <c r="AJ12296" s="3" t="s">
        <v>414</v>
      </c>
      <c r="AK12296" s="3">
        <v>4</v>
      </c>
      <c r="AL12296" s="3">
        <v>298.95000000000005</v>
      </c>
    </row>
    <row r="12297" spans="31:38" x14ac:dyDescent="0.25">
      <c r="AE12297" s="3" t="str">
        <f t="shared" si="270"/>
        <v>RAS52_562_5_4_202425</v>
      </c>
      <c r="AF12297" s="3">
        <v>202425</v>
      </c>
      <c r="AG12297" s="3" t="s">
        <v>419</v>
      </c>
      <c r="AH12297" s="3">
        <v>562</v>
      </c>
      <c r="AI12297" s="3">
        <v>5</v>
      </c>
      <c r="AJ12297" s="3" t="s">
        <v>414</v>
      </c>
      <c r="AK12297" s="3">
        <v>4</v>
      </c>
      <c r="AL12297" s="3">
        <v>0</v>
      </c>
    </row>
    <row r="12298" spans="31:38" x14ac:dyDescent="0.25">
      <c r="AE12298" s="3" t="str">
        <f t="shared" si="270"/>
        <v>RAS52_564_5_4_202425</v>
      </c>
      <c r="AF12298" s="3">
        <v>202425</v>
      </c>
      <c r="AG12298" s="3" t="s">
        <v>419</v>
      </c>
      <c r="AH12298" s="3">
        <v>564</v>
      </c>
      <c r="AI12298" s="3">
        <v>5</v>
      </c>
      <c r="AJ12298" s="3" t="s">
        <v>414</v>
      </c>
      <c r="AK12298" s="3">
        <v>4</v>
      </c>
      <c r="AL12298" s="3">
        <v>0</v>
      </c>
    </row>
    <row r="12299" spans="31:38" x14ac:dyDescent="0.25">
      <c r="AE12299" s="3" t="str">
        <f t="shared" si="270"/>
        <v>RAS52_566_5_4_202425</v>
      </c>
      <c r="AF12299" s="3">
        <v>202425</v>
      </c>
      <c r="AG12299" s="3" t="s">
        <v>419</v>
      </c>
      <c r="AH12299" s="3">
        <v>566</v>
      </c>
      <c r="AI12299" s="3">
        <v>5</v>
      </c>
      <c r="AJ12299" s="3" t="s">
        <v>414</v>
      </c>
      <c r="AK12299" s="3">
        <v>4</v>
      </c>
      <c r="AL12299" s="3">
        <v>0</v>
      </c>
    </row>
    <row r="12300" spans="31:38" x14ac:dyDescent="0.25">
      <c r="AE12300" s="3" t="str">
        <f t="shared" si="270"/>
        <v>RAS52_568_5_4_202425</v>
      </c>
      <c r="AF12300" s="3">
        <v>202425</v>
      </c>
      <c r="AG12300" s="3" t="s">
        <v>419</v>
      </c>
      <c r="AH12300" s="3">
        <v>568</v>
      </c>
      <c r="AI12300" s="3">
        <v>5</v>
      </c>
      <c r="AJ12300" s="3" t="s">
        <v>414</v>
      </c>
      <c r="AK12300" s="3">
        <v>4</v>
      </c>
      <c r="AL12300" s="3">
        <v>0</v>
      </c>
    </row>
    <row r="12301" spans="31:38" x14ac:dyDescent="0.25">
      <c r="AE12301" s="3" t="str">
        <f t="shared" si="270"/>
        <v>RAS52_572_5_4_202425</v>
      </c>
      <c r="AF12301" s="3">
        <v>202425</v>
      </c>
      <c r="AG12301" s="3" t="s">
        <v>419</v>
      </c>
      <c r="AH12301" s="3">
        <v>572</v>
      </c>
      <c r="AI12301" s="3">
        <v>5</v>
      </c>
      <c r="AJ12301" s="3" t="s">
        <v>414</v>
      </c>
      <c r="AK12301" s="3">
        <v>4</v>
      </c>
      <c r="AL12301" s="3">
        <v>0</v>
      </c>
    </row>
    <row r="12302" spans="31:38" x14ac:dyDescent="0.25">
      <c r="AE12302" s="3" t="str">
        <f t="shared" si="270"/>
        <v>RAS52_576_5_4_202425</v>
      </c>
      <c r="AF12302" s="3">
        <v>202425</v>
      </c>
      <c r="AG12302" s="3" t="s">
        <v>419</v>
      </c>
      <c r="AH12302" s="3">
        <v>576</v>
      </c>
      <c r="AI12302" s="3">
        <v>5</v>
      </c>
      <c r="AJ12302" s="3" t="s">
        <v>414</v>
      </c>
      <c r="AK12302" s="3">
        <v>4</v>
      </c>
      <c r="AL12302" s="3">
        <v>0</v>
      </c>
    </row>
    <row r="12303" spans="31:38" x14ac:dyDescent="0.25">
      <c r="AE12303" s="3" t="str">
        <f t="shared" si="270"/>
        <v>RAS52_584_5_4_202425</v>
      </c>
      <c r="AF12303" s="3">
        <v>202425</v>
      </c>
      <c r="AG12303" s="3" t="s">
        <v>419</v>
      </c>
      <c r="AH12303" s="3">
        <v>584</v>
      </c>
      <c r="AI12303" s="3">
        <v>5</v>
      </c>
      <c r="AJ12303" s="3" t="s">
        <v>414</v>
      </c>
      <c r="AK12303" s="3">
        <v>4</v>
      </c>
      <c r="AL12303" s="3">
        <v>0</v>
      </c>
    </row>
    <row r="12304" spans="31:38" x14ac:dyDescent="0.25">
      <c r="AE12304" s="3" t="str">
        <f t="shared" si="270"/>
        <v>RAS52_544_5_4_202425</v>
      </c>
      <c r="AF12304" s="3">
        <v>202425</v>
      </c>
      <c r="AG12304" s="3" t="s">
        <v>419</v>
      </c>
      <c r="AH12304" s="3">
        <v>544</v>
      </c>
      <c r="AI12304" s="3">
        <v>5</v>
      </c>
      <c r="AJ12304" s="3" t="s">
        <v>414</v>
      </c>
      <c r="AK12304" s="3">
        <v>4</v>
      </c>
      <c r="AL12304" s="3">
        <v>866.97000000000014</v>
      </c>
    </row>
    <row r="12305" spans="31:38" x14ac:dyDescent="0.25">
      <c r="AE12305" s="3" t="str">
        <f t="shared" si="270"/>
        <v>RAS52_542_5_4_202425</v>
      </c>
      <c r="AF12305" s="3">
        <v>202425</v>
      </c>
      <c r="AG12305" s="3" t="s">
        <v>419</v>
      </c>
      <c r="AH12305" s="3">
        <v>542</v>
      </c>
      <c r="AI12305" s="3">
        <v>5</v>
      </c>
      <c r="AJ12305" s="3" t="s">
        <v>414</v>
      </c>
      <c r="AK12305" s="3">
        <v>4</v>
      </c>
      <c r="AL12305" s="3">
        <v>174.20399999999998</v>
      </c>
    </row>
    <row r="12306" spans="31:38" x14ac:dyDescent="0.25">
      <c r="AE12306" s="3" t="str">
        <f t="shared" si="270"/>
        <v>RAS52_574_5_4_202425</v>
      </c>
      <c r="AF12306" s="3">
        <v>202425</v>
      </c>
      <c r="AG12306" s="3" t="s">
        <v>419</v>
      </c>
      <c r="AH12306" s="3">
        <v>574</v>
      </c>
      <c r="AI12306" s="3">
        <v>5</v>
      </c>
      <c r="AJ12306" s="3" t="s">
        <v>414</v>
      </c>
      <c r="AK12306" s="3">
        <v>4</v>
      </c>
      <c r="AL12306" s="3">
        <v>0</v>
      </c>
    </row>
    <row r="12307" spans="31:38" x14ac:dyDescent="0.25">
      <c r="AE12307" s="3" t="str">
        <f t="shared" si="270"/>
        <v>RAS52_514_5_4_202425</v>
      </c>
      <c r="AF12307" s="3">
        <v>202425</v>
      </c>
      <c r="AG12307" s="3" t="s">
        <v>419</v>
      </c>
      <c r="AH12307" s="3">
        <v>514</v>
      </c>
      <c r="AI12307" s="3">
        <v>5</v>
      </c>
      <c r="AJ12307" s="3" t="s">
        <v>414</v>
      </c>
      <c r="AK12307" s="3">
        <v>4</v>
      </c>
      <c r="AL12307" s="3">
        <v>109</v>
      </c>
    </row>
    <row r="12308" spans="31:38" x14ac:dyDescent="0.25">
      <c r="AE12308" s="3" t="str">
        <f t="shared" si="270"/>
        <v>RAS52_545_5_4_202425</v>
      </c>
      <c r="AF12308" s="3">
        <v>202425</v>
      </c>
      <c r="AG12308" s="3" t="s">
        <v>419</v>
      </c>
      <c r="AH12308" s="3">
        <v>545</v>
      </c>
      <c r="AI12308" s="3">
        <v>5</v>
      </c>
      <c r="AJ12308" s="3" t="s">
        <v>414</v>
      </c>
      <c r="AK12308" s="3">
        <v>4</v>
      </c>
      <c r="AL12308" s="3">
        <v>27.04</v>
      </c>
    </row>
    <row r="12309" spans="31:38" x14ac:dyDescent="0.25">
      <c r="AE12309" s="3" t="str">
        <f t="shared" si="270"/>
        <v>RAS52_512_5_4_202425</v>
      </c>
      <c r="AF12309" s="3">
        <v>202425</v>
      </c>
      <c r="AG12309" s="3" t="s">
        <v>419</v>
      </c>
      <c r="AH12309" s="3">
        <v>512</v>
      </c>
      <c r="AI12309" s="3">
        <v>5</v>
      </c>
      <c r="AJ12309" s="3" t="s">
        <v>414</v>
      </c>
      <c r="AK12309" s="3">
        <v>4</v>
      </c>
      <c r="AL12309" s="3">
        <v>8</v>
      </c>
    </row>
    <row r="12310" spans="31:38" x14ac:dyDescent="0.25">
      <c r="AE12310" s="3" t="str">
        <f t="shared" si="270"/>
        <v>RAS52_586_5_4_202425</v>
      </c>
      <c r="AF12310" s="3">
        <v>202425</v>
      </c>
      <c r="AG12310" s="3" t="s">
        <v>419</v>
      </c>
      <c r="AH12310" s="3">
        <v>586</v>
      </c>
      <c r="AI12310" s="3">
        <v>5</v>
      </c>
      <c r="AJ12310" s="3" t="s">
        <v>414</v>
      </c>
      <c r="AK12310" s="3">
        <v>4</v>
      </c>
      <c r="AL12310" s="3">
        <v>0</v>
      </c>
    </row>
    <row r="12311" spans="31:38" x14ac:dyDescent="0.25">
      <c r="AE12311" s="3" t="str">
        <f t="shared" si="270"/>
        <v>RAS52_516_5_4_202425</v>
      </c>
      <c r="AF12311" s="3">
        <v>202425</v>
      </c>
      <c r="AG12311" s="3" t="s">
        <v>419</v>
      </c>
      <c r="AH12311" s="3">
        <v>516</v>
      </c>
      <c r="AI12311" s="3">
        <v>5</v>
      </c>
      <c r="AJ12311" s="3" t="s">
        <v>414</v>
      </c>
      <c r="AK12311" s="3">
        <v>4</v>
      </c>
      <c r="AL12311" s="3">
        <v>3.7080000000000002</v>
      </c>
    </row>
    <row r="12312" spans="31:38" x14ac:dyDescent="0.25">
      <c r="AE12312" s="3" t="str">
        <f t="shared" si="270"/>
        <v>RAS52_518_5_4_202425</v>
      </c>
      <c r="AF12312" s="3">
        <v>202425</v>
      </c>
      <c r="AG12312" s="3" t="s">
        <v>419</v>
      </c>
      <c r="AH12312" s="3">
        <v>518</v>
      </c>
      <c r="AI12312" s="3">
        <v>5</v>
      </c>
      <c r="AJ12312" s="3" t="s">
        <v>414</v>
      </c>
      <c r="AK12312" s="3">
        <v>4</v>
      </c>
      <c r="AL12312" s="3">
        <v>375.16500000000002</v>
      </c>
    </row>
    <row r="12313" spans="31:38" x14ac:dyDescent="0.25">
      <c r="AE12313" s="3" t="str">
        <f t="shared" si="270"/>
        <v>RAS52_520_5_4_202425</v>
      </c>
      <c r="AF12313" s="3">
        <v>202425</v>
      </c>
      <c r="AG12313" s="3" t="s">
        <v>419</v>
      </c>
      <c r="AH12313" s="3">
        <v>520</v>
      </c>
      <c r="AI12313" s="3">
        <v>5</v>
      </c>
      <c r="AJ12313" s="3" t="s">
        <v>414</v>
      </c>
      <c r="AK12313" s="3">
        <v>4</v>
      </c>
      <c r="AL12313" s="3">
        <v>20</v>
      </c>
    </row>
    <row r="12314" spans="31:38" x14ac:dyDescent="0.25">
      <c r="AE12314" s="3" t="str">
        <f t="shared" si="270"/>
        <v>RAS52_522_5_4_202425</v>
      </c>
      <c r="AF12314" s="3">
        <v>202425</v>
      </c>
      <c r="AG12314" s="3" t="s">
        <v>419</v>
      </c>
      <c r="AH12314" s="3">
        <v>522</v>
      </c>
      <c r="AI12314" s="3">
        <v>5</v>
      </c>
      <c r="AJ12314" s="3" t="s">
        <v>414</v>
      </c>
      <c r="AK12314" s="3">
        <v>4</v>
      </c>
      <c r="AL12314" s="3">
        <v>506.673</v>
      </c>
    </row>
    <row r="12315" spans="31:38" x14ac:dyDescent="0.25">
      <c r="AE12315" s="3" t="str">
        <f t="shared" si="270"/>
        <v>RAS52_524_5_4_202425</v>
      </c>
      <c r="AF12315" s="3">
        <v>202425</v>
      </c>
      <c r="AG12315" s="3" t="s">
        <v>419</v>
      </c>
      <c r="AH12315" s="3">
        <v>524</v>
      </c>
      <c r="AI12315" s="3">
        <v>5</v>
      </c>
      <c r="AJ12315" s="3" t="s">
        <v>414</v>
      </c>
      <c r="AK12315" s="3">
        <v>4</v>
      </c>
      <c r="AL12315" s="3">
        <v>245.76</v>
      </c>
    </row>
    <row r="12316" spans="31:38" x14ac:dyDescent="0.25">
      <c r="AE12316" s="3" t="str">
        <f t="shared" si="270"/>
        <v>RAS52_540_5_4_202425</v>
      </c>
      <c r="AF12316" s="3">
        <v>202425</v>
      </c>
      <c r="AG12316" s="3" t="s">
        <v>419</v>
      </c>
      <c r="AH12316" s="3">
        <v>540</v>
      </c>
      <c r="AI12316" s="3">
        <v>5</v>
      </c>
      <c r="AJ12316" s="3" t="s">
        <v>414</v>
      </c>
      <c r="AK12316" s="3">
        <v>4</v>
      </c>
      <c r="AL12316" s="3">
        <v>256.10899999999998</v>
      </c>
    </row>
    <row r="12317" spans="31:38" x14ac:dyDescent="0.25">
      <c r="AE12317" s="3" t="str">
        <f t="shared" si="270"/>
        <v>RAS52_528_5_4_202425</v>
      </c>
      <c r="AF12317" s="3">
        <v>202425</v>
      </c>
      <c r="AG12317" s="3" t="s">
        <v>419</v>
      </c>
      <c r="AH12317" s="3">
        <v>528</v>
      </c>
      <c r="AI12317" s="3">
        <v>5</v>
      </c>
      <c r="AJ12317" s="3" t="s">
        <v>414</v>
      </c>
      <c r="AK12317" s="3">
        <v>4</v>
      </c>
      <c r="AL12317" s="3">
        <v>0</v>
      </c>
    </row>
    <row r="12318" spans="31:38" x14ac:dyDescent="0.25">
      <c r="AE12318" s="3" t="str">
        <f t="shared" si="270"/>
        <v>RAS52_530_5_4_202425</v>
      </c>
      <c r="AF12318" s="3">
        <v>202425</v>
      </c>
      <c r="AG12318" s="3" t="s">
        <v>419</v>
      </c>
      <c r="AH12318" s="3">
        <v>530</v>
      </c>
      <c r="AI12318" s="3">
        <v>5</v>
      </c>
      <c r="AJ12318" s="3" t="s">
        <v>414</v>
      </c>
      <c r="AK12318" s="3">
        <v>4</v>
      </c>
      <c r="AL12318" s="3">
        <v>124.78899999999999</v>
      </c>
    </row>
    <row r="12319" spans="31:38" x14ac:dyDescent="0.25">
      <c r="AE12319" s="3" t="str">
        <f t="shared" si="270"/>
        <v>RAS52_532_5_4_202425</v>
      </c>
      <c r="AF12319" s="3">
        <v>202425</v>
      </c>
      <c r="AG12319" s="3" t="s">
        <v>419</v>
      </c>
      <c r="AH12319" s="3">
        <v>532</v>
      </c>
      <c r="AI12319" s="3">
        <v>5</v>
      </c>
      <c r="AJ12319" s="3" t="s">
        <v>414</v>
      </c>
      <c r="AK12319" s="3">
        <v>4</v>
      </c>
      <c r="AL12319" s="3">
        <v>6229</v>
      </c>
    </row>
    <row r="12320" spans="31:38" x14ac:dyDescent="0.25">
      <c r="AE12320" s="3" t="str">
        <f t="shared" si="270"/>
        <v>RAS52_534_5_4_202425</v>
      </c>
      <c r="AF12320" s="3">
        <v>202425</v>
      </c>
      <c r="AG12320" s="3" t="s">
        <v>419</v>
      </c>
      <c r="AH12320" s="3">
        <v>534</v>
      </c>
      <c r="AI12320" s="3">
        <v>5</v>
      </c>
      <c r="AJ12320" s="3" t="s">
        <v>414</v>
      </c>
      <c r="AK12320" s="3">
        <v>4</v>
      </c>
      <c r="AL12320" s="3">
        <v>211.72200000000001</v>
      </c>
    </row>
    <row r="12321" spans="31:38" x14ac:dyDescent="0.25">
      <c r="AE12321" s="3" t="str">
        <f t="shared" si="270"/>
        <v>RAS52_536_5_4_202425</v>
      </c>
      <c r="AF12321" s="3">
        <v>202425</v>
      </c>
      <c r="AG12321" s="3" t="s">
        <v>419</v>
      </c>
      <c r="AH12321" s="3">
        <v>536</v>
      </c>
      <c r="AI12321" s="3">
        <v>5</v>
      </c>
      <c r="AJ12321" s="3" t="s">
        <v>414</v>
      </c>
      <c r="AK12321" s="3">
        <v>4</v>
      </c>
      <c r="AL12321" s="3">
        <v>33.21</v>
      </c>
    </row>
    <row r="12322" spans="31:38" x14ac:dyDescent="0.25">
      <c r="AE12322" s="3" t="str">
        <f t="shared" si="270"/>
        <v>RAS52_538_5_4_202425</v>
      </c>
      <c r="AF12322" s="3">
        <v>202425</v>
      </c>
      <c r="AG12322" s="3" t="s">
        <v>419</v>
      </c>
      <c r="AH12322" s="3">
        <v>538</v>
      </c>
      <c r="AI12322" s="3">
        <v>5</v>
      </c>
      <c r="AJ12322" s="3" t="s">
        <v>414</v>
      </c>
      <c r="AK12322" s="3">
        <v>4</v>
      </c>
      <c r="AL12322" s="3">
        <v>31.163999999999998</v>
      </c>
    </row>
    <row r="12323" spans="31:38" x14ac:dyDescent="0.25">
      <c r="AE12323" s="3" t="str">
        <f t="shared" si="270"/>
        <v>RAS52_526_5_4_202425</v>
      </c>
      <c r="AF12323" s="3">
        <v>202425</v>
      </c>
      <c r="AG12323" s="3" t="s">
        <v>419</v>
      </c>
      <c r="AH12323" s="3">
        <v>526</v>
      </c>
      <c r="AI12323" s="3">
        <v>5</v>
      </c>
      <c r="AJ12323" s="3" t="s">
        <v>414</v>
      </c>
      <c r="AK12323" s="3">
        <v>4</v>
      </c>
      <c r="AL12323" s="3">
        <v>0</v>
      </c>
    </row>
    <row r="12324" spans="31:38" x14ac:dyDescent="0.25">
      <c r="AE12324" s="3" t="str">
        <f t="shared" si="270"/>
        <v>RAS52_582_6_4_202526</v>
      </c>
      <c r="AF12324" s="3">
        <v>202526</v>
      </c>
      <c r="AG12324" s="3" t="s">
        <v>419</v>
      </c>
      <c r="AH12324" s="3">
        <v>582</v>
      </c>
      <c r="AI12324" s="3">
        <v>6</v>
      </c>
      <c r="AJ12324" s="3" t="s">
        <v>415</v>
      </c>
      <c r="AK12324" s="3">
        <v>4</v>
      </c>
      <c r="AL12324" s="3">
        <v>0</v>
      </c>
    </row>
    <row r="12325" spans="31:38" x14ac:dyDescent="0.25">
      <c r="AE12325" s="3" t="str">
        <f t="shared" si="270"/>
        <v>RAS52_546_6_4_202526</v>
      </c>
      <c r="AF12325" s="3">
        <v>202526</v>
      </c>
      <c r="AG12325" s="3" t="s">
        <v>419</v>
      </c>
      <c r="AH12325" s="3">
        <v>546</v>
      </c>
      <c r="AI12325" s="3">
        <v>6</v>
      </c>
      <c r="AJ12325" s="3" t="s">
        <v>415</v>
      </c>
      <c r="AK12325" s="3">
        <v>4</v>
      </c>
      <c r="AL12325" s="3">
        <v>8105.0330000000004</v>
      </c>
    </row>
    <row r="12326" spans="31:38" x14ac:dyDescent="0.25">
      <c r="AE12326" s="3" t="str">
        <f t="shared" si="270"/>
        <v>RAS52_548_6_4_202526</v>
      </c>
      <c r="AF12326" s="3">
        <v>202526</v>
      </c>
      <c r="AG12326" s="3" t="s">
        <v>419</v>
      </c>
      <c r="AH12326" s="3">
        <v>548</v>
      </c>
      <c r="AI12326" s="3">
        <v>6</v>
      </c>
      <c r="AJ12326" s="3" t="s">
        <v>415</v>
      </c>
      <c r="AK12326" s="3">
        <v>4</v>
      </c>
      <c r="AL12326" s="3">
        <v>6015.7019999999993</v>
      </c>
    </row>
    <row r="12327" spans="31:38" x14ac:dyDescent="0.25">
      <c r="AE12327" s="3" t="str">
        <f t="shared" si="270"/>
        <v>RAS52_550_6_4_202526</v>
      </c>
      <c r="AF12327" s="3">
        <v>202526</v>
      </c>
      <c r="AG12327" s="3" t="s">
        <v>419</v>
      </c>
      <c r="AH12327" s="3">
        <v>550</v>
      </c>
      <c r="AI12327" s="3">
        <v>6</v>
      </c>
      <c r="AJ12327" s="3" t="s">
        <v>415</v>
      </c>
      <c r="AK12327" s="3">
        <v>4</v>
      </c>
      <c r="AL12327" s="3">
        <v>3876.6109999999999</v>
      </c>
    </row>
    <row r="12328" spans="31:38" x14ac:dyDescent="0.25">
      <c r="AE12328" s="3" t="str">
        <f t="shared" si="270"/>
        <v>RAS52_552_6_4_202526</v>
      </c>
      <c r="AF12328" s="3">
        <v>202526</v>
      </c>
      <c r="AG12328" s="3" t="s">
        <v>419</v>
      </c>
      <c r="AH12328" s="3">
        <v>552</v>
      </c>
      <c r="AI12328" s="3">
        <v>6</v>
      </c>
      <c r="AJ12328" s="3" t="s">
        <v>415</v>
      </c>
      <c r="AK12328" s="3">
        <v>4</v>
      </c>
      <c r="AL12328" s="3">
        <v>12245.182000000001</v>
      </c>
    </row>
    <row r="12329" spans="31:38" x14ac:dyDescent="0.25">
      <c r="AE12329" s="3" t="str">
        <f t="shared" si="270"/>
        <v>RAS52_562_6_4_202526</v>
      </c>
      <c r="AF12329" s="3">
        <v>202526</v>
      </c>
      <c r="AG12329" s="3" t="s">
        <v>419</v>
      </c>
      <c r="AH12329" s="3">
        <v>562</v>
      </c>
      <c r="AI12329" s="3">
        <v>6</v>
      </c>
      <c r="AJ12329" s="3" t="s">
        <v>415</v>
      </c>
      <c r="AK12329" s="3">
        <v>4</v>
      </c>
      <c r="AL12329" s="3">
        <v>0</v>
      </c>
    </row>
    <row r="12330" spans="31:38" x14ac:dyDescent="0.25">
      <c r="AE12330" s="3" t="str">
        <f t="shared" si="270"/>
        <v>RAS52_564_6_4_202526</v>
      </c>
      <c r="AF12330" s="3">
        <v>202526</v>
      </c>
      <c r="AG12330" s="3" t="s">
        <v>419</v>
      </c>
      <c r="AH12330" s="3">
        <v>564</v>
      </c>
      <c r="AI12330" s="3">
        <v>6</v>
      </c>
      <c r="AJ12330" s="3" t="s">
        <v>415</v>
      </c>
      <c r="AK12330" s="3">
        <v>4</v>
      </c>
      <c r="AL12330" s="3">
        <v>0</v>
      </c>
    </row>
    <row r="12331" spans="31:38" x14ac:dyDescent="0.25">
      <c r="AE12331" s="3" t="str">
        <f t="shared" si="270"/>
        <v>RAS52_566_6_4_202526</v>
      </c>
      <c r="AF12331" s="3">
        <v>202526</v>
      </c>
      <c r="AG12331" s="3" t="s">
        <v>419</v>
      </c>
      <c r="AH12331" s="3">
        <v>566</v>
      </c>
      <c r="AI12331" s="3">
        <v>6</v>
      </c>
      <c r="AJ12331" s="3" t="s">
        <v>415</v>
      </c>
      <c r="AK12331" s="3">
        <v>4</v>
      </c>
      <c r="AL12331" s="3">
        <v>0</v>
      </c>
    </row>
    <row r="12332" spans="31:38" x14ac:dyDescent="0.25">
      <c r="AE12332" s="3" t="str">
        <f t="shared" si="270"/>
        <v>RAS52_568_6_4_202526</v>
      </c>
      <c r="AF12332" s="3">
        <v>202526</v>
      </c>
      <c r="AG12332" s="3" t="s">
        <v>419</v>
      </c>
      <c r="AH12332" s="3">
        <v>568</v>
      </c>
      <c r="AI12332" s="3">
        <v>6</v>
      </c>
      <c r="AJ12332" s="3" t="s">
        <v>415</v>
      </c>
      <c r="AK12332" s="3">
        <v>4</v>
      </c>
      <c r="AL12332" s="3">
        <v>0</v>
      </c>
    </row>
    <row r="12333" spans="31:38" x14ac:dyDescent="0.25">
      <c r="AE12333" s="3" t="str">
        <f t="shared" si="270"/>
        <v>RAS52_572_6_4_202526</v>
      </c>
      <c r="AF12333" s="3">
        <v>202526</v>
      </c>
      <c r="AG12333" s="3" t="s">
        <v>419</v>
      </c>
      <c r="AH12333" s="3">
        <v>572</v>
      </c>
      <c r="AI12333" s="3">
        <v>6</v>
      </c>
      <c r="AJ12333" s="3" t="s">
        <v>415</v>
      </c>
      <c r="AK12333" s="3">
        <v>4</v>
      </c>
      <c r="AL12333" s="3">
        <v>0</v>
      </c>
    </row>
    <row r="12334" spans="31:38" x14ac:dyDescent="0.25">
      <c r="AE12334" s="3" t="str">
        <f t="shared" si="270"/>
        <v>RAS52_586_6_4_202526</v>
      </c>
      <c r="AF12334" s="3">
        <v>202526</v>
      </c>
      <c r="AG12334" s="3" t="s">
        <v>419</v>
      </c>
      <c r="AH12334" s="3">
        <v>586</v>
      </c>
      <c r="AI12334" s="3">
        <v>6</v>
      </c>
      <c r="AJ12334" s="3" t="s">
        <v>415</v>
      </c>
      <c r="AK12334" s="3">
        <v>4</v>
      </c>
      <c r="AL12334" s="3">
        <v>0</v>
      </c>
    </row>
    <row r="12335" spans="31:38" x14ac:dyDescent="0.25">
      <c r="AE12335" s="3" t="str">
        <f t="shared" si="270"/>
        <v>RAS52_576_6_4_202526</v>
      </c>
      <c r="AF12335" s="3">
        <v>202526</v>
      </c>
      <c r="AG12335" s="3" t="s">
        <v>419</v>
      </c>
      <c r="AH12335" s="3">
        <v>576</v>
      </c>
      <c r="AI12335" s="3">
        <v>6</v>
      </c>
      <c r="AJ12335" s="3" t="s">
        <v>415</v>
      </c>
      <c r="AK12335" s="3">
        <v>4</v>
      </c>
      <c r="AL12335" s="3">
        <v>0</v>
      </c>
    </row>
    <row r="12336" spans="31:38" x14ac:dyDescent="0.25">
      <c r="AE12336" s="3" t="str">
        <f t="shared" si="270"/>
        <v>RAS52_584_6_4_202526</v>
      </c>
      <c r="AF12336" s="3">
        <v>202526</v>
      </c>
      <c r="AG12336" s="3" t="s">
        <v>419</v>
      </c>
      <c r="AH12336" s="3">
        <v>584</v>
      </c>
      <c r="AI12336" s="3">
        <v>6</v>
      </c>
      <c r="AJ12336" s="3" t="s">
        <v>415</v>
      </c>
      <c r="AK12336" s="3">
        <v>4</v>
      </c>
      <c r="AL12336" s="3">
        <v>0</v>
      </c>
    </row>
    <row r="12337" spans="31:38" x14ac:dyDescent="0.25">
      <c r="AE12337" s="3" t="str">
        <f t="shared" si="270"/>
        <v>RAS52_544_6_4_202526</v>
      </c>
      <c r="AF12337" s="3">
        <v>202526</v>
      </c>
      <c r="AG12337" s="3" t="s">
        <v>419</v>
      </c>
      <c r="AH12337" s="3">
        <v>544</v>
      </c>
      <c r="AI12337" s="3">
        <v>6</v>
      </c>
      <c r="AJ12337" s="3" t="s">
        <v>415</v>
      </c>
      <c r="AK12337" s="3">
        <v>4</v>
      </c>
      <c r="AL12337" s="3">
        <v>13971.902</v>
      </c>
    </row>
    <row r="12338" spans="31:38" x14ac:dyDescent="0.25">
      <c r="AE12338" s="3" t="str">
        <f t="shared" si="270"/>
        <v>RAS52_542_6_4_202526</v>
      </c>
      <c r="AF12338" s="3">
        <v>202526</v>
      </c>
      <c r="AG12338" s="3" t="s">
        <v>419</v>
      </c>
      <c r="AH12338" s="3">
        <v>542</v>
      </c>
      <c r="AI12338" s="3">
        <v>6</v>
      </c>
      <c r="AJ12338" s="3" t="s">
        <v>415</v>
      </c>
      <c r="AK12338" s="3">
        <v>4</v>
      </c>
      <c r="AL12338" s="3">
        <v>2765.2310000000002</v>
      </c>
    </row>
    <row r="12339" spans="31:38" x14ac:dyDescent="0.25">
      <c r="AE12339" s="3" t="str">
        <f t="shared" si="270"/>
        <v>RAS52_574_6_4_202526</v>
      </c>
      <c r="AF12339" s="3">
        <v>202526</v>
      </c>
      <c r="AG12339" s="3" t="s">
        <v>419</v>
      </c>
      <c r="AH12339" s="3">
        <v>574</v>
      </c>
      <c r="AI12339" s="3">
        <v>6</v>
      </c>
      <c r="AJ12339" s="3" t="s">
        <v>415</v>
      </c>
      <c r="AK12339" s="3">
        <v>4</v>
      </c>
      <c r="AL12339" s="3">
        <v>0</v>
      </c>
    </row>
    <row r="12340" spans="31:38" x14ac:dyDescent="0.25">
      <c r="AE12340" s="3" t="str">
        <f t="shared" si="270"/>
        <v>RAS52_516_6_4_202526</v>
      </c>
      <c r="AF12340" s="3">
        <v>202526</v>
      </c>
      <c r="AG12340" s="3" t="s">
        <v>419</v>
      </c>
      <c r="AH12340" s="3">
        <v>516</v>
      </c>
      <c r="AI12340" s="3">
        <v>6</v>
      </c>
      <c r="AJ12340" s="3" t="s">
        <v>415</v>
      </c>
      <c r="AK12340" s="3">
        <v>4</v>
      </c>
      <c r="AL12340" s="3">
        <v>8488.9389999999985</v>
      </c>
    </row>
    <row r="12341" spans="31:38" x14ac:dyDescent="0.25">
      <c r="AE12341" s="3" t="str">
        <f t="shared" si="270"/>
        <v>RAS52_545_6_4_202526</v>
      </c>
      <c r="AF12341" s="3">
        <v>202526</v>
      </c>
      <c r="AG12341" s="3" t="s">
        <v>419</v>
      </c>
      <c r="AH12341" s="3">
        <v>545</v>
      </c>
      <c r="AI12341" s="3">
        <v>6</v>
      </c>
      <c r="AJ12341" s="3" t="s">
        <v>415</v>
      </c>
      <c r="AK12341" s="3">
        <v>4</v>
      </c>
      <c r="AL12341" s="3">
        <v>119.53999999999999</v>
      </c>
    </row>
    <row r="12342" spans="31:38" x14ac:dyDescent="0.25">
      <c r="AE12342" s="3" t="str">
        <f t="shared" si="270"/>
        <v>RAS52_514_6_4_202526</v>
      </c>
      <c r="AF12342" s="3">
        <v>202526</v>
      </c>
      <c r="AG12342" s="3" t="s">
        <v>419</v>
      </c>
      <c r="AH12342" s="3">
        <v>514</v>
      </c>
      <c r="AI12342" s="3">
        <v>6</v>
      </c>
      <c r="AJ12342" s="3" t="s">
        <v>415</v>
      </c>
      <c r="AK12342" s="3">
        <v>4</v>
      </c>
      <c r="AL12342" s="3">
        <v>4932.96</v>
      </c>
    </row>
    <row r="12343" spans="31:38" x14ac:dyDescent="0.25">
      <c r="AE12343" s="3" t="str">
        <f t="shared" si="270"/>
        <v>RAS52_518_6_4_202526</v>
      </c>
      <c r="AF12343" s="3">
        <v>202526</v>
      </c>
      <c r="AG12343" s="3" t="s">
        <v>419</v>
      </c>
      <c r="AH12343" s="3">
        <v>518</v>
      </c>
      <c r="AI12343" s="3">
        <v>6</v>
      </c>
      <c r="AJ12343" s="3" t="s">
        <v>415</v>
      </c>
      <c r="AK12343" s="3">
        <v>4</v>
      </c>
      <c r="AL12343" s="3">
        <v>1801.7259999999969</v>
      </c>
    </row>
    <row r="12344" spans="31:38" x14ac:dyDescent="0.25">
      <c r="AE12344" s="3" t="str">
        <f t="shared" si="270"/>
        <v>RAS52_520_6_4_202526</v>
      </c>
      <c r="AF12344" s="3">
        <v>202526</v>
      </c>
      <c r="AG12344" s="3" t="s">
        <v>419</v>
      </c>
      <c r="AH12344" s="3">
        <v>520</v>
      </c>
      <c r="AI12344" s="3">
        <v>6</v>
      </c>
      <c r="AJ12344" s="3" t="s">
        <v>415</v>
      </c>
      <c r="AK12344" s="3">
        <v>4</v>
      </c>
      <c r="AL12344" s="3">
        <v>6097.3582799999995</v>
      </c>
    </row>
    <row r="12345" spans="31:38" x14ac:dyDescent="0.25">
      <c r="AE12345" s="3" t="str">
        <f t="shared" si="270"/>
        <v>RAS52_522_6_4_202526</v>
      </c>
      <c r="AF12345" s="3">
        <v>202526</v>
      </c>
      <c r="AG12345" s="3" t="s">
        <v>419</v>
      </c>
      <c r="AH12345" s="3">
        <v>522</v>
      </c>
      <c r="AI12345" s="3">
        <v>6</v>
      </c>
      <c r="AJ12345" s="3" t="s">
        <v>415</v>
      </c>
      <c r="AK12345" s="3">
        <v>4</v>
      </c>
      <c r="AL12345" s="3">
        <v>10198.538000000004</v>
      </c>
    </row>
    <row r="12346" spans="31:38" x14ac:dyDescent="0.25">
      <c r="AE12346" s="3" t="str">
        <f t="shared" si="270"/>
        <v>RAS52_524_6_4_202526</v>
      </c>
      <c r="AF12346" s="3">
        <v>202526</v>
      </c>
      <c r="AG12346" s="3" t="s">
        <v>419</v>
      </c>
      <c r="AH12346" s="3">
        <v>524</v>
      </c>
      <c r="AI12346" s="3">
        <v>6</v>
      </c>
      <c r="AJ12346" s="3" t="s">
        <v>415</v>
      </c>
      <c r="AK12346" s="3">
        <v>4</v>
      </c>
      <c r="AL12346" s="3">
        <v>13724.547606</v>
      </c>
    </row>
    <row r="12347" spans="31:38" x14ac:dyDescent="0.25">
      <c r="AE12347" s="3" t="str">
        <f t="shared" si="270"/>
        <v>RAS52_526_6_4_202526</v>
      </c>
      <c r="AF12347" s="3">
        <v>202526</v>
      </c>
      <c r="AG12347" s="3" t="s">
        <v>419</v>
      </c>
      <c r="AH12347" s="3">
        <v>526</v>
      </c>
      <c r="AI12347" s="3">
        <v>6</v>
      </c>
      <c r="AJ12347" s="3" t="s">
        <v>415</v>
      </c>
      <c r="AK12347" s="3">
        <v>4</v>
      </c>
      <c r="AL12347" s="3">
        <v>4115.0109999999995</v>
      </c>
    </row>
    <row r="12348" spans="31:38" x14ac:dyDescent="0.25">
      <c r="AE12348" s="3" t="str">
        <f t="shared" si="270"/>
        <v>RAS52_530_6_4_202526</v>
      </c>
      <c r="AF12348" s="3">
        <v>202526</v>
      </c>
      <c r="AG12348" s="3" t="s">
        <v>419</v>
      </c>
      <c r="AH12348" s="3">
        <v>530</v>
      </c>
      <c r="AI12348" s="3">
        <v>6</v>
      </c>
      <c r="AJ12348" s="3" t="s">
        <v>415</v>
      </c>
      <c r="AK12348" s="3">
        <v>4</v>
      </c>
      <c r="AL12348" s="3">
        <v>14643.031999999999</v>
      </c>
    </row>
    <row r="12349" spans="31:38" x14ac:dyDescent="0.25">
      <c r="AE12349" s="3" t="str">
        <f t="shared" si="270"/>
        <v>RAS52_532_6_4_202526</v>
      </c>
      <c r="AF12349" s="3">
        <v>202526</v>
      </c>
      <c r="AG12349" s="3" t="s">
        <v>419</v>
      </c>
      <c r="AH12349" s="3">
        <v>532</v>
      </c>
      <c r="AI12349" s="3">
        <v>6</v>
      </c>
      <c r="AJ12349" s="3" t="s">
        <v>415</v>
      </c>
      <c r="AK12349" s="3">
        <v>4</v>
      </c>
      <c r="AL12349" s="3">
        <v>7039</v>
      </c>
    </row>
    <row r="12350" spans="31:38" x14ac:dyDescent="0.25">
      <c r="AE12350" s="3" t="str">
        <f t="shared" si="270"/>
        <v>RAS52_534_6_4_202526</v>
      </c>
      <c r="AF12350" s="3">
        <v>202526</v>
      </c>
      <c r="AG12350" s="3" t="s">
        <v>419</v>
      </c>
      <c r="AH12350" s="3">
        <v>534</v>
      </c>
      <c r="AI12350" s="3">
        <v>6</v>
      </c>
      <c r="AJ12350" s="3" t="s">
        <v>415</v>
      </c>
      <c r="AK12350" s="3">
        <v>4</v>
      </c>
      <c r="AL12350" s="3">
        <v>8085.5999999999995</v>
      </c>
    </row>
    <row r="12351" spans="31:38" x14ac:dyDescent="0.25">
      <c r="AE12351" s="3" t="str">
        <f t="shared" si="270"/>
        <v>RAS52_536_6_4_202526</v>
      </c>
      <c r="AF12351" s="3">
        <v>202526</v>
      </c>
      <c r="AG12351" s="3" t="s">
        <v>419</v>
      </c>
      <c r="AH12351" s="3">
        <v>536</v>
      </c>
      <c r="AI12351" s="3">
        <v>6</v>
      </c>
      <c r="AJ12351" s="3" t="s">
        <v>415</v>
      </c>
      <c r="AK12351" s="3">
        <v>4</v>
      </c>
      <c r="AL12351" s="3">
        <v>7925.643</v>
      </c>
    </row>
    <row r="12352" spans="31:38" x14ac:dyDescent="0.25">
      <c r="AE12352" s="3" t="str">
        <f t="shared" si="270"/>
        <v>RAS52_538_6_4_202526</v>
      </c>
      <c r="AF12352" s="3">
        <v>202526</v>
      </c>
      <c r="AG12352" s="3" t="s">
        <v>419</v>
      </c>
      <c r="AH12352" s="3">
        <v>538</v>
      </c>
      <c r="AI12352" s="3">
        <v>6</v>
      </c>
      <c r="AJ12352" s="3" t="s">
        <v>415</v>
      </c>
      <c r="AK12352" s="3">
        <v>4</v>
      </c>
      <c r="AL12352" s="3">
        <v>9447.2279999999992</v>
      </c>
    </row>
    <row r="12353" spans="31:38" x14ac:dyDescent="0.25">
      <c r="AE12353" s="3" t="str">
        <f t="shared" si="270"/>
        <v>RAS52_512_6_4_202526</v>
      </c>
      <c r="AF12353" s="3">
        <v>202526</v>
      </c>
      <c r="AG12353" s="3" t="s">
        <v>419</v>
      </c>
      <c r="AH12353" s="3">
        <v>512</v>
      </c>
      <c r="AI12353" s="3">
        <v>6</v>
      </c>
      <c r="AJ12353" s="3" t="s">
        <v>415</v>
      </c>
      <c r="AK12353" s="3">
        <v>4</v>
      </c>
      <c r="AL12353" s="3">
        <v>2957</v>
      </c>
    </row>
    <row r="12354" spans="31:38" x14ac:dyDescent="0.25">
      <c r="AE12354" s="3" t="str">
        <f t="shared" si="270"/>
        <v>RAS52_540_6_4_202526</v>
      </c>
      <c r="AF12354" s="3">
        <v>202526</v>
      </c>
      <c r="AG12354" s="3" t="s">
        <v>419</v>
      </c>
      <c r="AH12354" s="3">
        <v>540</v>
      </c>
      <c r="AI12354" s="3">
        <v>6</v>
      </c>
      <c r="AJ12354" s="3" t="s">
        <v>415</v>
      </c>
      <c r="AK12354" s="3">
        <v>4</v>
      </c>
      <c r="AL12354" s="3">
        <v>28940.064999999995</v>
      </c>
    </row>
    <row r="12355" spans="31:38" x14ac:dyDescent="0.25">
      <c r="AE12355" s="3" t="str">
        <f t="shared" si="270"/>
        <v>RAS52_528_6_4_202526</v>
      </c>
      <c r="AF12355" s="3">
        <v>202526</v>
      </c>
      <c r="AG12355" s="3" t="s">
        <v>419</v>
      </c>
      <c r="AH12355" s="3">
        <v>528</v>
      </c>
      <c r="AI12355" s="3">
        <v>6</v>
      </c>
      <c r="AJ12355" s="3" t="s">
        <v>415</v>
      </c>
      <c r="AK12355" s="3">
        <v>4</v>
      </c>
      <c r="AL12355" s="3">
        <v>2368</v>
      </c>
    </row>
    <row r="12356" spans="31:38" x14ac:dyDescent="0.25">
      <c r="AE12356" s="3" t="str">
        <f t="shared" ref="AE12356:AE12419" si="271">AG12356&amp;"_"&amp;AH12356&amp;"_"&amp;AI12356&amp;"_"&amp;AK12356&amp;"_"&amp;AF12356</f>
        <v>RAS52_582_6_4_202425</v>
      </c>
      <c r="AF12356" s="3">
        <v>202425</v>
      </c>
      <c r="AG12356" s="3" t="s">
        <v>419</v>
      </c>
      <c r="AH12356" s="3">
        <v>582</v>
      </c>
      <c r="AI12356" s="3">
        <v>6</v>
      </c>
      <c r="AJ12356" s="3" t="s">
        <v>415</v>
      </c>
      <c r="AK12356" s="3">
        <v>4</v>
      </c>
      <c r="AL12356" s="3">
        <v>0</v>
      </c>
    </row>
    <row r="12357" spans="31:38" x14ac:dyDescent="0.25">
      <c r="AE12357" s="3" t="str">
        <f t="shared" si="271"/>
        <v>RAS52_546_6_4_202425</v>
      </c>
      <c r="AF12357" s="3">
        <v>202425</v>
      </c>
      <c r="AG12357" s="3" t="s">
        <v>419</v>
      </c>
      <c r="AH12357" s="3">
        <v>546</v>
      </c>
      <c r="AI12357" s="3">
        <v>6</v>
      </c>
      <c r="AJ12357" s="3" t="s">
        <v>415</v>
      </c>
      <c r="AK12357" s="3">
        <v>4</v>
      </c>
      <c r="AL12357" s="3">
        <v>6464.3960000000006</v>
      </c>
    </row>
    <row r="12358" spans="31:38" x14ac:dyDescent="0.25">
      <c r="AE12358" s="3" t="str">
        <f t="shared" si="271"/>
        <v>RAS52_548_6_4_202425</v>
      </c>
      <c r="AF12358" s="3">
        <v>202425</v>
      </c>
      <c r="AG12358" s="3" t="s">
        <v>419</v>
      </c>
      <c r="AH12358" s="3">
        <v>548</v>
      </c>
      <c r="AI12358" s="3">
        <v>6</v>
      </c>
      <c r="AJ12358" s="3" t="s">
        <v>415</v>
      </c>
      <c r="AK12358" s="3">
        <v>4</v>
      </c>
      <c r="AL12358" s="3">
        <v>3703.674</v>
      </c>
    </row>
    <row r="12359" spans="31:38" x14ac:dyDescent="0.25">
      <c r="AE12359" s="3" t="str">
        <f t="shared" si="271"/>
        <v>RAS52_550_6_4_202425</v>
      </c>
      <c r="AF12359" s="3">
        <v>202425</v>
      </c>
      <c r="AG12359" s="3" t="s">
        <v>419</v>
      </c>
      <c r="AH12359" s="3">
        <v>550</v>
      </c>
      <c r="AI12359" s="3">
        <v>6</v>
      </c>
      <c r="AJ12359" s="3" t="s">
        <v>415</v>
      </c>
      <c r="AK12359" s="3">
        <v>4</v>
      </c>
      <c r="AL12359" s="3">
        <v>2228.9519999999998</v>
      </c>
    </row>
    <row r="12360" spans="31:38" x14ac:dyDescent="0.25">
      <c r="AE12360" s="3" t="str">
        <f t="shared" si="271"/>
        <v>RAS52_552_6_4_202425</v>
      </c>
      <c r="AF12360" s="3">
        <v>202425</v>
      </c>
      <c r="AG12360" s="3" t="s">
        <v>419</v>
      </c>
      <c r="AH12360" s="3">
        <v>552</v>
      </c>
      <c r="AI12360" s="3">
        <v>6</v>
      </c>
      <c r="AJ12360" s="3" t="s">
        <v>415</v>
      </c>
      <c r="AK12360" s="3">
        <v>4</v>
      </c>
      <c r="AL12360" s="3">
        <v>12988.310000000001</v>
      </c>
    </row>
    <row r="12361" spans="31:38" x14ac:dyDescent="0.25">
      <c r="AE12361" s="3" t="str">
        <f t="shared" si="271"/>
        <v>RAS52_562_6_4_202425</v>
      </c>
      <c r="AF12361" s="3">
        <v>202425</v>
      </c>
      <c r="AG12361" s="3" t="s">
        <v>419</v>
      </c>
      <c r="AH12361" s="3">
        <v>562</v>
      </c>
      <c r="AI12361" s="3">
        <v>6</v>
      </c>
      <c r="AJ12361" s="3" t="s">
        <v>415</v>
      </c>
      <c r="AK12361" s="3">
        <v>4</v>
      </c>
      <c r="AL12361" s="3">
        <v>0</v>
      </c>
    </row>
    <row r="12362" spans="31:38" x14ac:dyDescent="0.25">
      <c r="AE12362" s="3" t="str">
        <f t="shared" si="271"/>
        <v>RAS52_564_6_4_202425</v>
      </c>
      <c r="AF12362" s="3">
        <v>202425</v>
      </c>
      <c r="AG12362" s="3" t="s">
        <v>419</v>
      </c>
      <c r="AH12362" s="3">
        <v>564</v>
      </c>
      <c r="AI12362" s="3">
        <v>6</v>
      </c>
      <c r="AJ12362" s="3" t="s">
        <v>415</v>
      </c>
      <c r="AK12362" s="3">
        <v>4</v>
      </c>
      <c r="AL12362" s="3">
        <v>0</v>
      </c>
    </row>
    <row r="12363" spans="31:38" x14ac:dyDescent="0.25">
      <c r="AE12363" s="3" t="str">
        <f t="shared" si="271"/>
        <v>RAS52_566_6_4_202425</v>
      </c>
      <c r="AF12363" s="3">
        <v>202425</v>
      </c>
      <c r="AG12363" s="3" t="s">
        <v>419</v>
      </c>
      <c r="AH12363" s="3">
        <v>566</v>
      </c>
      <c r="AI12363" s="3">
        <v>6</v>
      </c>
      <c r="AJ12363" s="3" t="s">
        <v>415</v>
      </c>
      <c r="AK12363" s="3">
        <v>4</v>
      </c>
      <c r="AL12363" s="3">
        <v>0</v>
      </c>
    </row>
    <row r="12364" spans="31:38" x14ac:dyDescent="0.25">
      <c r="AE12364" s="3" t="str">
        <f t="shared" si="271"/>
        <v>RAS52_568_6_4_202425</v>
      </c>
      <c r="AF12364" s="3">
        <v>202425</v>
      </c>
      <c r="AG12364" s="3" t="s">
        <v>419</v>
      </c>
      <c r="AH12364" s="3">
        <v>568</v>
      </c>
      <c r="AI12364" s="3">
        <v>6</v>
      </c>
      <c r="AJ12364" s="3" t="s">
        <v>415</v>
      </c>
      <c r="AK12364" s="3">
        <v>4</v>
      </c>
      <c r="AL12364" s="3">
        <v>0</v>
      </c>
    </row>
    <row r="12365" spans="31:38" x14ac:dyDescent="0.25">
      <c r="AE12365" s="3" t="str">
        <f t="shared" si="271"/>
        <v>RAS52_572_6_4_202425</v>
      </c>
      <c r="AF12365" s="3">
        <v>202425</v>
      </c>
      <c r="AG12365" s="3" t="s">
        <v>419</v>
      </c>
      <c r="AH12365" s="3">
        <v>572</v>
      </c>
      <c r="AI12365" s="3">
        <v>6</v>
      </c>
      <c r="AJ12365" s="3" t="s">
        <v>415</v>
      </c>
      <c r="AK12365" s="3">
        <v>4</v>
      </c>
      <c r="AL12365" s="3">
        <v>0</v>
      </c>
    </row>
    <row r="12366" spans="31:38" x14ac:dyDescent="0.25">
      <c r="AE12366" s="3" t="str">
        <f t="shared" si="271"/>
        <v>RAS52_576_6_4_202425</v>
      </c>
      <c r="AF12366" s="3">
        <v>202425</v>
      </c>
      <c r="AG12366" s="3" t="s">
        <v>419</v>
      </c>
      <c r="AH12366" s="3">
        <v>576</v>
      </c>
      <c r="AI12366" s="3">
        <v>6</v>
      </c>
      <c r="AJ12366" s="3" t="s">
        <v>415</v>
      </c>
      <c r="AK12366" s="3">
        <v>4</v>
      </c>
      <c r="AL12366" s="3">
        <v>0</v>
      </c>
    </row>
    <row r="12367" spans="31:38" x14ac:dyDescent="0.25">
      <c r="AE12367" s="3" t="str">
        <f t="shared" si="271"/>
        <v>RAS52_584_6_4_202425</v>
      </c>
      <c r="AF12367" s="3">
        <v>202425</v>
      </c>
      <c r="AG12367" s="3" t="s">
        <v>419</v>
      </c>
      <c r="AH12367" s="3">
        <v>584</v>
      </c>
      <c r="AI12367" s="3">
        <v>6</v>
      </c>
      <c r="AJ12367" s="3" t="s">
        <v>415</v>
      </c>
      <c r="AK12367" s="3">
        <v>4</v>
      </c>
      <c r="AL12367" s="3">
        <v>0</v>
      </c>
    </row>
    <row r="12368" spans="31:38" x14ac:dyDescent="0.25">
      <c r="AE12368" s="3" t="str">
        <f t="shared" si="271"/>
        <v>RAS52_544_6_4_202425</v>
      </c>
      <c r="AF12368" s="3">
        <v>202425</v>
      </c>
      <c r="AG12368" s="3" t="s">
        <v>419</v>
      </c>
      <c r="AH12368" s="3">
        <v>544</v>
      </c>
      <c r="AI12368" s="3">
        <v>6</v>
      </c>
      <c r="AJ12368" s="3" t="s">
        <v>415</v>
      </c>
      <c r="AK12368" s="3">
        <v>4</v>
      </c>
      <c r="AL12368" s="3">
        <v>13519.854000000001</v>
      </c>
    </row>
    <row r="12369" spans="31:38" x14ac:dyDescent="0.25">
      <c r="AE12369" s="3" t="str">
        <f t="shared" si="271"/>
        <v>RAS52_542_6_4_202425</v>
      </c>
      <c r="AF12369" s="3">
        <v>202425</v>
      </c>
      <c r="AG12369" s="3" t="s">
        <v>419</v>
      </c>
      <c r="AH12369" s="3">
        <v>542</v>
      </c>
      <c r="AI12369" s="3">
        <v>6</v>
      </c>
      <c r="AJ12369" s="3" t="s">
        <v>415</v>
      </c>
      <c r="AK12369" s="3">
        <v>4</v>
      </c>
      <c r="AL12369" s="3">
        <v>2878.8349999999996</v>
      </c>
    </row>
    <row r="12370" spans="31:38" x14ac:dyDescent="0.25">
      <c r="AE12370" s="3" t="str">
        <f t="shared" si="271"/>
        <v>RAS52_574_6_4_202425</v>
      </c>
      <c r="AF12370" s="3">
        <v>202425</v>
      </c>
      <c r="AG12370" s="3" t="s">
        <v>419</v>
      </c>
      <c r="AH12370" s="3">
        <v>574</v>
      </c>
      <c r="AI12370" s="3">
        <v>6</v>
      </c>
      <c r="AJ12370" s="3" t="s">
        <v>415</v>
      </c>
      <c r="AK12370" s="3">
        <v>4</v>
      </c>
      <c r="AL12370" s="3">
        <v>0</v>
      </c>
    </row>
    <row r="12371" spans="31:38" x14ac:dyDescent="0.25">
      <c r="AE12371" s="3" t="str">
        <f t="shared" si="271"/>
        <v>RAS52_514_6_4_202425</v>
      </c>
      <c r="AF12371" s="3">
        <v>202425</v>
      </c>
      <c r="AG12371" s="3" t="s">
        <v>419</v>
      </c>
      <c r="AH12371" s="3">
        <v>514</v>
      </c>
      <c r="AI12371" s="3">
        <v>6</v>
      </c>
      <c r="AJ12371" s="3" t="s">
        <v>415</v>
      </c>
      <c r="AK12371" s="3">
        <v>4</v>
      </c>
      <c r="AL12371" s="3">
        <v>4786</v>
      </c>
    </row>
    <row r="12372" spans="31:38" x14ac:dyDescent="0.25">
      <c r="AE12372" s="3" t="str">
        <f t="shared" si="271"/>
        <v>RAS52_545_6_4_202425</v>
      </c>
      <c r="AF12372" s="3">
        <v>202425</v>
      </c>
      <c r="AG12372" s="3" t="s">
        <v>419</v>
      </c>
      <c r="AH12372" s="3">
        <v>545</v>
      </c>
      <c r="AI12372" s="3">
        <v>6</v>
      </c>
      <c r="AJ12372" s="3" t="s">
        <v>415</v>
      </c>
      <c r="AK12372" s="3">
        <v>4</v>
      </c>
      <c r="AL12372" s="3">
        <v>114.53</v>
      </c>
    </row>
    <row r="12373" spans="31:38" x14ac:dyDescent="0.25">
      <c r="AE12373" s="3" t="str">
        <f t="shared" si="271"/>
        <v>RAS52_512_6_4_202425</v>
      </c>
      <c r="AF12373" s="3">
        <v>202425</v>
      </c>
      <c r="AG12373" s="3" t="s">
        <v>419</v>
      </c>
      <c r="AH12373" s="3">
        <v>512</v>
      </c>
      <c r="AI12373" s="3">
        <v>6</v>
      </c>
      <c r="AJ12373" s="3" t="s">
        <v>415</v>
      </c>
      <c r="AK12373" s="3">
        <v>4</v>
      </c>
      <c r="AL12373" s="3">
        <v>2683</v>
      </c>
    </row>
    <row r="12374" spans="31:38" x14ac:dyDescent="0.25">
      <c r="AE12374" s="3" t="str">
        <f t="shared" si="271"/>
        <v>RAS52_586_6_4_202425</v>
      </c>
      <c r="AF12374" s="3">
        <v>202425</v>
      </c>
      <c r="AG12374" s="3" t="s">
        <v>419</v>
      </c>
      <c r="AH12374" s="3">
        <v>586</v>
      </c>
      <c r="AI12374" s="3">
        <v>6</v>
      </c>
      <c r="AJ12374" s="3" t="s">
        <v>415</v>
      </c>
      <c r="AK12374" s="3">
        <v>4</v>
      </c>
      <c r="AL12374" s="3">
        <v>0</v>
      </c>
    </row>
    <row r="12375" spans="31:38" x14ac:dyDescent="0.25">
      <c r="AE12375" s="3" t="str">
        <f t="shared" si="271"/>
        <v>RAS52_516_6_4_202425</v>
      </c>
      <c r="AF12375" s="3">
        <v>202425</v>
      </c>
      <c r="AG12375" s="3" t="s">
        <v>419</v>
      </c>
      <c r="AH12375" s="3">
        <v>516</v>
      </c>
      <c r="AI12375" s="3">
        <v>6</v>
      </c>
      <c r="AJ12375" s="3" t="s">
        <v>415</v>
      </c>
      <c r="AK12375" s="3">
        <v>4</v>
      </c>
      <c r="AL12375" s="3">
        <v>7852.9222100000006</v>
      </c>
    </row>
    <row r="12376" spans="31:38" x14ac:dyDescent="0.25">
      <c r="AE12376" s="3" t="str">
        <f t="shared" si="271"/>
        <v>RAS52_518_6_4_202425</v>
      </c>
      <c r="AF12376" s="3">
        <v>202425</v>
      </c>
      <c r="AG12376" s="3" t="s">
        <v>419</v>
      </c>
      <c r="AH12376" s="3">
        <v>518</v>
      </c>
      <c r="AI12376" s="3">
        <v>6</v>
      </c>
      <c r="AJ12376" s="3" t="s">
        <v>415</v>
      </c>
      <c r="AK12376" s="3">
        <v>4</v>
      </c>
      <c r="AL12376" s="3">
        <v>5482.0550000000003</v>
      </c>
    </row>
    <row r="12377" spans="31:38" x14ac:dyDescent="0.25">
      <c r="AE12377" s="3" t="str">
        <f t="shared" si="271"/>
        <v>RAS52_520_6_4_202425</v>
      </c>
      <c r="AF12377" s="3">
        <v>202425</v>
      </c>
      <c r="AG12377" s="3" t="s">
        <v>419</v>
      </c>
      <c r="AH12377" s="3">
        <v>520</v>
      </c>
      <c r="AI12377" s="3">
        <v>6</v>
      </c>
      <c r="AJ12377" s="3" t="s">
        <v>415</v>
      </c>
      <c r="AK12377" s="3">
        <v>4</v>
      </c>
      <c r="AL12377" s="3">
        <v>8302.7690000000002</v>
      </c>
    </row>
    <row r="12378" spans="31:38" x14ac:dyDescent="0.25">
      <c r="AE12378" s="3" t="str">
        <f t="shared" si="271"/>
        <v>RAS52_522_6_4_202425</v>
      </c>
      <c r="AF12378" s="3">
        <v>202425</v>
      </c>
      <c r="AG12378" s="3" t="s">
        <v>419</v>
      </c>
      <c r="AH12378" s="3">
        <v>522</v>
      </c>
      <c r="AI12378" s="3">
        <v>6</v>
      </c>
      <c r="AJ12378" s="3" t="s">
        <v>415</v>
      </c>
      <c r="AK12378" s="3">
        <v>4</v>
      </c>
      <c r="AL12378" s="3">
        <v>5302.3319999999994</v>
      </c>
    </row>
    <row r="12379" spans="31:38" x14ac:dyDescent="0.25">
      <c r="AE12379" s="3" t="str">
        <f t="shared" si="271"/>
        <v>RAS52_524_6_4_202425</v>
      </c>
      <c r="AF12379" s="3">
        <v>202425</v>
      </c>
      <c r="AG12379" s="3" t="s">
        <v>419</v>
      </c>
      <c r="AH12379" s="3">
        <v>524</v>
      </c>
      <c r="AI12379" s="3">
        <v>6</v>
      </c>
      <c r="AJ12379" s="3" t="s">
        <v>415</v>
      </c>
      <c r="AK12379" s="3">
        <v>4</v>
      </c>
      <c r="AL12379" s="3">
        <v>10465.936000900001</v>
      </c>
    </row>
    <row r="12380" spans="31:38" x14ac:dyDescent="0.25">
      <c r="AE12380" s="3" t="str">
        <f t="shared" si="271"/>
        <v>RAS52_540_6_4_202425</v>
      </c>
      <c r="AF12380" s="3">
        <v>202425</v>
      </c>
      <c r="AG12380" s="3" t="s">
        <v>419</v>
      </c>
      <c r="AH12380" s="3">
        <v>540</v>
      </c>
      <c r="AI12380" s="3">
        <v>6</v>
      </c>
      <c r="AJ12380" s="3" t="s">
        <v>415</v>
      </c>
      <c r="AK12380" s="3">
        <v>4</v>
      </c>
      <c r="AL12380" s="3">
        <v>27435.238000000005</v>
      </c>
    </row>
    <row r="12381" spans="31:38" x14ac:dyDescent="0.25">
      <c r="AE12381" s="3" t="str">
        <f t="shared" si="271"/>
        <v>RAS52_528_6_4_202425</v>
      </c>
      <c r="AF12381" s="3">
        <v>202425</v>
      </c>
      <c r="AG12381" s="3" t="s">
        <v>419</v>
      </c>
      <c r="AH12381" s="3">
        <v>528</v>
      </c>
      <c r="AI12381" s="3">
        <v>6</v>
      </c>
      <c r="AJ12381" s="3" t="s">
        <v>415</v>
      </c>
      <c r="AK12381" s="3">
        <v>4</v>
      </c>
      <c r="AL12381" s="3">
        <v>3502</v>
      </c>
    </row>
    <row r="12382" spans="31:38" x14ac:dyDescent="0.25">
      <c r="AE12382" s="3" t="str">
        <f t="shared" si="271"/>
        <v>RAS52_530_6_4_202425</v>
      </c>
      <c r="AF12382" s="3">
        <v>202425</v>
      </c>
      <c r="AG12382" s="3" t="s">
        <v>419</v>
      </c>
      <c r="AH12382" s="3">
        <v>530</v>
      </c>
      <c r="AI12382" s="3">
        <v>6</v>
      </c>
      <c r="AJ12382" s="3" t="s">
        <v>415</v>
      </c>
      <c r="AK12382" s="3">
        <v>4</v>
      </c>
      <c r="AL12382" s="3">
        <v>8693.2850000000017</v>
      </c>
    </row>
    <row r="12383" spans="31:38" x14ac:dyDescent="0.25">
      <c r="AE12383" s="3" t="str">
        <f t="shared" si="271"/>
        <v>RAS52_532_6_4_202425</v>
      </c>
      <c r="AF12383" s="3">
        <v>202425</v>
      </c>
      <c r="AG12383" s="3" t="s">
        <v>419</v>
      </c>
      <c r="AH12383" s="3">
        <v>532</v>
      </c>
      <c r="AI12383" s="3">
        <v>6</v>
      </c>
      <c r="AJ12383" s="3" t="s">
        <v>415</v>
      </c>
      <c r="AK12383" s="3">
        <v>4</v>
      </c>
      <c r="AL12383" s="3">
        <v>2262</v>
      </c>
    </row>
    <row r="12384" spans="31:38" x14ac:dyDescent="0.25">
      <c r="AE12384" s="3" t="str">
        <f t="shared" si="271"/>
        <v>RAS52_534_6_4_202425</v>
      </c>
      <c r="AF12384" s="3">
        <v>202425</v>
      </c>
      <c r="AG12384" s="3" t="s">
        <v>419</v>
      </c>
      <c r="AH12384" s="3">
        <v>534</v>
      </c>
      <c r="AI12384" s="3">
        <v>6</v>
      </c>
      <c r="AJ12384" s="3" t="s">
        <v>415</v>
      </c>
      <c r="AK12384" s="3">
        <v>4</v>
      </c>
      <c r="AL12384" s="3">
        <v>7833.4860000000008</v>
      </c>
    </row>
    <row r="12385" spans="31:38" x14ac:dyDescent="0.25">
      <c r="AE12385" s="3" t="str">
        <f t="shared" si="271"/>
        <v>RAS52_536_6_4_202425</v>
      </c>
      <c r="AF12385" s="3">
        <v>202425</v>
      </c>
      <c r="AG12385" s="3" t="s">
        <v>419</v>
      </c>
      <c r="AH12385" s="3">
        <v>536</v>
      </c>
      <c r="AI12385" s="3">
        <v>6</v>
      </c>
      <c r="AJ12385" s="3" t="s">
        <v>415</v>
      </c>
      <c r="AK12385" s="3">
        <v>4</v>
      </c>
      <c r="AL12385" s="3">
        <v>6378.04</v>
      </c>
    </row>
    <row r="12386" spans="31:38" x14ac:dyDescent="0.25">
      <c r="AE12386" s="3" t="str">
        <f t="shared" si="271"/>
        <v>RAS52_538_6_4_202425</v>
      </c>
      <c r="AF12386" s="3">
        <v>202425</v>
      </c>
      <c r="AG12386" s="3" t="s">
        <v>419</v>
      </c>
      <c r="AH12386" s="3">
        <v>538</v>
      </c>
      <c r="AI12386" s="3">
        <v>6</v>
      </c>
      <c r="AJ12386" s="3" t="s">
        <v>415</v>
      </c>
      <c r="AK12386" s="3">
        <v>4</v>
      </c>
      <c r="AL12386" s="3">
        <v>7760.588999999999</v>
      </c>
    </row>
    <row r="12387" spans="31:38" x14ac:dyDescent="0.25">
      <c r="AE12387" s="3" t="str">
        <f t="shared" si="271"/>
        <v>RAS52_526_6_4_202425</v>
      </c>
      <c r="AF12387" s="3">
        <v>202425</v>
      </c>
      <c r="AG12387" s="3" t="s">
        <v>419</v>
      </c>
      <c r="AH12387" s="3">
        <v>526</v>
      </c>
      <c r="AI12387" s="3">
        <v>6</v>
      </c>
      <c r="AJ12387" s="3" t="s">
        <v>415</v>
      </c>
      <c r="AK12387" s="3">
        <v>4</v>
      </c>
      <c r="AL12387" s="3">
        <v>5886.6813133554951</v>
      </c>
    </row>
    <row r="12388" spans="31:38" x14ac:dyDescent="0.25">
      <c r="AE12388" s="3" t="str">
        <f t="shared" si="271"/>
        <v>RAS52_582_6.1_4_202526</v>
      </c>
      <c r="AF12388" s="3">
        <v>202526</v>
      </c>
      <c r="AG12388" s="3" t="s">
        <v>419</v>
      </c>
      <c r="AH12388" s="3">
        <v>582</v>
      </c>
      <c r="AI12388" s="3">
        <v>6.1</v>
      </c>
      <c r="AJ12388" s="3" t="s">
        <v>111</v>
      </c>
      <c r="AK12388" s="3">
        <v>4</v>
      </c>
      <c r="AL12388" s="3">
        <v>0</v>
      </c>
    </row>
    <row r="12389" spans="31:38" x14ac:dyDescent="0.25">
      <c r="AE12389" s="3" t="str">
        <f t="shared" si="271"/>
        <v>RAS52_546_6.1_4_202526</v>
      </c>
      <c r="AF12389" s="3">
        <v>202526</v>
      </c>
      <c r="AG12389" s="3" t="s">
        <v>419</v>
      </c>
      <c r="AH12389" s="3">
        <v>546</v>
      </c>
      <c r="AI12389" s="3">
        <v>6.1</v>
      </c>
      <c r="AJ12389" s="3" t="s">
        <v>111</v>
      </c>
      <c r="AK12389" s="3">
        <v>4</v>
      </c>
      <c r="AL12389" s="3">
        <v>0</v>
      </c>
    </row>
    <row r="12390" spans="31:38" x14ac:dyDescent="0.25">
      <c r="AE12390" s="3" t="str">
        <f t="shared" si="271"/>
        <v>RAS52_548_6.1_4_202526</v>
      </c>
      <c r="AF12390" s="3">
        <v>202526</v>
      </c>
      <c r="AG12390" s="3" t="s">
        <v>419</v>
      </c>
      <c r="AH12390" s="3">
        <v>548</v>
      </c>
      <c r="AI12390" s="3">
        <v>6.1</v>
      </c>
      <c r="AJ12390" s="3" t="s">
        <v>111</v>
      </c>
      <c r="AK12390" s="3">
        <v>4</v>
      </c>
      <c r="AL12390" s="3">
        <v>0</v>
      </c>
    </row>
    <row r="12391" spans="31:38" x14ac:dyDescent="0.25">
      <c r="AE12391" s="3" t="str">
        <f t="shared" si="271"/>
        <v>RAS52_550_6.1_4_202526</v>
      </c>
      <c r="AF12391" s="3">
        <v>202526</v>
      </c>
      <c r="AG12391" s="3" t="s">
        <v>419</v>
      </c>
      <c r="AH12391" s="3">
        <v>550</v>
      </c>
      <c r="AI12391" s="3">
        <v>6.1</v>
      </c>
      <c r="AJ12391" s="3" t="s">
        <v>111</v>
      </c>
      <c r="AK12391" s="3">
        <v>4</v>
      </c>
      <c r="AL12391" s="3">
        <v>0</v>
      </c>
    </row>
    <row r="12392" spans="31:38" x14ac:dyDescent="0.25">
      <c r="AE12392" s="3" t="str">
        <f t="shared" si="271"/>
        <v>RAS52_552_6.1_4_202526</v>
      </c>
      <c r="AF12392" s="3">
        <v>202526</v>
      </c>
      <c r="AG12392" s="3" t="s">
        <v>419</v>
      </c>
      <c r="AH12392" s="3">
        <v>552</v>
      </c>
      <c r="AI12392" s="3">
        <v>6.1</v>
      </c>
      <c r="AJ12392" s="3" t="s">
        <v>111</v>
      </c>
      <c r="AK12392" s="3">
        <v>4</v>
      </c>
      <c r="AL12392" s="3">
        <v>0</v>
      </c>
    </row>
    <row r="12393" spans="31:38" x14ac:dyDescent="0.25">
      <c r="AE12393" s="3" t="str">
        <f t="shared" si="271"/>
        <v>RAS52_562_6.1_4_202526</v>
      </c>
      <c r="AF12393" s="3">
        <v>202526</v>
      </c>
      <c r="AG12393" s="3" t="s">
        <v>419</v>
      </c>
      <c r="AH12393" s="3">
        <v>562</v>
      </c>
      <c r="AI12393" s="3">
        <v>6.1</v>
      </c>
      <c r="AJ12393" s="3" t="s">
        <v>111</v>
      </c>
      <c r="AK12393" s="3">
        <v>4</v>
      </c>
      <c r="AL12393" s="3">
        <v>0</v>
      </c>
    </row>
    <row r="12394" spans="31:38" x14ac:dyDescent="0.25">
      <c r="AE12394" s="3" t="str">
        <f t="shared" si="271"/>
        <v>RAS52_564_6.1_4_202526</v>
      </c>
      <c r="AF12394" s="3">
        <v>202526</v>
      </c>
      <c r="AG12394" s="3" t="s">
        <v>419</v>
      </c>
      <c r="AH12394" s="3">
        <v>564</v>
      </c>
      <c r="AI12394" s="3">
        <v>6.1</v>
      </c>
      <c r="AJ12394" s="3" t="s">
        <v>111</v>
      </c>
      <c r="AK12394" s="3">
        <v>4</v>
      </c>
      <c r="AL12394" s="3">
        <v>0</v>
      </c>
    </row>
    <row r="12395" spans="31:38" x14ac:dyDescent="0.25">
      <c r="AE12395" s="3" t="str">
        <f t="shared" si="271"/>
        <v>RAS52_566_6.1_4_202526</v>
      </c>
      <c r="AF12395" s="3">
        <v>202526</v>
      </c>
      <c r="AG12395" s="3" t="s">
        <v>419</v>
      </c>
      <c r="AH12395" s="3">
        <v>566</v>
      </c>
      <c r="AI12395" s="3">
        <v>6.1</v>
      </c>
      <c r="AJ12395" s="3" t="s">
        <v>111</v>
      </c>
      <c r="AK12395" s="3">
        <v>4</v>
      </c>
      <c r="AL12395" s="3">
        <v>0</v>
      </c>
    </row>
    <row r="12396" spans="31:38" x14ac:dyDescent="0.25">
      <c r="AE12396" s="3" t="str">
        <f t="shared" si="271"/>
        <v>RAS52_568_6.1_4_202526</v>
      </c>
      <c r="AF12396" s="3">
        <v>202526</v>
      </c>
      <c r="AG12396" s="3" t="s">
        <v>419</v>
      </c>
      <c r="AH12396" s="3">
        <v>568</v>
      </c>
      <c r="AI12396" s="3">
        <v>6.1</v>
      </c>
      <c r="AJ12396" s="3" t="s">
        <v>111</v>
      </c>
      <c r="AK12396" s="3">
        <v>4</v>
      </c>
      <c r="AL12396" s="3">
        <v>0</v>
      </c>
    </row>
    <row r="12397" spans="31:38" x14ac:dyDescent="0.25">
      <c r="AE12397" s="3" t="str">
        <f t="shared" si="271"/>
        <v>RAS52_572_6.1_4_202526</v>
      </c>
      <c r="AF12397" s="3">
        <v>202526</v>
      </c>
      <c r="AG12397" s="3" t="s">
        <v>419</v>
      </c>
      <c r="AH12397" s="3">
        <v>572</v>
      </c>
      <c r="AI12397" s="3">
        <v>6.1</v>
      </c>
      <c r="AJ12397" s="3" t="s">
        <v>111</v>
      </c>
      <c r="AK12397" s="3">
        <v>4</v>
      </c>
      <c r="AL12397" s="3">
        <v>0</v>
      </c>
    </row>
    <row r="12398" spans="31:38" x14ac:dyDescent="0.25">
      <c r="AE12398" s="3" t="str">
        <f t="shared" si="271"/>
        <v>RAS52_576_6.1_4_202526</v>
      </c>
      <c r="AF12398" s="3">
        <v>202526</v>
      </c>
      <c r="AG12398" s="3" t="s">
        <v>419</v>
      </c>
      <c r="AH12398" s="3">
        <v>576</v>
      </c>
      <c r="AI12398" s="3">
        <v>6.1</v>
      </c>
      <c r="AJ12398" s="3" t="s">
        <v>111</v>
      </c>
      <c r="AK12398" s="3">
        <v>4</v>
      </c>
      <c r="AL12398" s="3">
        <v>0</v>
      </c>
    </row>
    <row r="12399" spans="31:38" x14ac:dyDescent="0.25">
      <c r="AE12399" s="3" t="str">
        <f t="shared" si="271"/>
        <v>RAS52_584_6.1_4_202526</v>
      </c>
      <c r="AF12399" s="3">
        <v>202526</v>
      </c>
      <c r="AG12399" s="3" t="s">
        <v>419</v>
      </c>
      <c r="AH12399" s="3">
        <v>584</v>
      </c>
      <c r="AI12399" s="3">
        <v>6.1</v>
      </c>
      <c r="AJ12399" s="3" t="s">
        <v>111</v>
      </c>
      <c r="AK12399" s="3">
        <v>4</v>
      </c>
      <c r="AL12399" s="3">
        <v>0</v>
      </c>
    </row>
    <row r="12400" spans="31:38" x14ac:dyDescent="0.25">
      <c r="AE12400" s="3" t="str">
        <f t="shared" si="271"/>
        <v>RAS52_544_6.1_4_202526</v>
      </c>
      <c r="AF12400" s="3">
        <v>202526</v>
      </c>
      <c r="AG12400" s="3" t="s">
        <v>419</v>
      </c>
      <c r="AH12400" s="3">
        <v>544</v>
      </c>
      <c r="AI12400" s="3">
        <v>6.1</v>
      </c>
      <c r="AJ12400" s="3" t="s">
        <v>111</v>
      </c>
      <c r="AK12400" s="3">
        <v>4</v>
      </c>
      <c r="AL12400" s="3">
        <v>0</v>
      </c>
    </row>
    <row r="12401" spans="31:38" x14ac:dyDescent="0.25">
      <c r="AE12401" s="3" t="str">
        <f t="shared" si="271"/>
        <v>RAS52_542_6.1_4_202526</v>
      </c>
      <c r="AF12401" s="3">
        <v>202526</v>
      </c>
      <c r="AG12401" s="3" t="s">
        <v>419</v>
      </c>
      <c r="AH12401" s="3">
        <v>542</v>
      </c>
      <c r="AI12401" s="3">
        <v>6.1</v>
      </c>
      <c r="AJ12401" s="3" t="s">
        <v>111</v>
      </c>
      <c r="AK12401" s="3">
        <v>4</v>
      </c>
      <c r="AL12401" s="3">
        <v>0</v>
      </c>
    </row>
    <row r="12402" spans="31:38" x14ac:dyDescent="0.25">
      <c r="AE12402" s="3" t="str">
        <f t="shared" si="271"/>
        <v>RAS52_574_6.1_4_202526</v>
      </c>
      <c r="AF12402" s="3">
        <v>202526</v>
      </c>
      <c r="AG12402" s="3" t="s">
        <v>419</v>
      </c>
      <c r="AH12402" s="3">
        <v>574</v>
      </c>
      <c r="AI12402" s="3">
        <v>6.1</v>
      </c>
      <c r="AJ12402" s="3" t="s">
        <v>111</v>
      </c>
      <c r="AK12402" s="3">
        <v>4</v>
      </c>
      <c r="AL12402" s="3">
        <v>0</v>
      </c>
    </row>
    <row r="12403" spans="31:38" x14ac:dyDescent="0.25">
      <c r="AE12403" s="3" t="str">
        <f t="shared" si="271"/>
        <v>RAS52_522_6.1_4_202526</v>
      </c>
      <c r="AF12403" s="3">
        <v>202526</v>
      </c>
      <c r="AG12403" s="3" t="s">
        <v>419</v>
      </c>
      <c r="AH12403" s="3">
        <v>522</v>
      </c>
      <c r="AI12403" s="3">
        <v>6.1</v>
      </c>
      <c r="AJ12403" s="3" t="s">
        <v>111</v>
      </c>
      <c r="AK12403" s="3">
        <v>4</v>
      </c>
      <c r="AL12403" s="3">
        <v>0</v>
      </c>
    </row>
    <row r="12404" spans="31:38" x14ac:dyDescent="0.25">
      <c r="AE12404" s="3" t="str">
        <f t="shared" si="271"/>
        <v>RAS52_512_6.1_4_202526</v>
      </c>
      <c r="AF12404" s="3">
        <v>202526</v>
      </c>
      <c r="AG12404" s="3" t="s">
        <v>419</v>
      </c>
      <c r="AH12404" s="3">
        <v>512</v>
      </c>
      <c r="AI12404" s="3">
        <v>6.1</v>
      </c>
      <c r="AJ12404" s="3" t="s">
        <v>111</v>
      </c>
      <c r="AK12404" s="3">
        <v>4</v>
      </c>
      <c r="AL12404" s="3">
        <v>0</v>
      </c>
    </row>
    <row r="12405" spans="31:38" x14ac:dyDescent="0.25">
      <c r="AE12405" s="3" t="str">
        <f t="shared" si="271"/>
        <v>RAS52_545_6.1_4_202526</v>
      </c>
      <c r="AF12405" s="3">
        <v>202526</v>
      </c>
      <c r="AG12405" s="3" t="s">
        <v>419</v>
      </c>
      <c r="AH12405" s="3">
        <v>545</v>
      </c>
      <c r="AI12405" s="3">
        <v>6.1</v>
      </c>
      <c r="AJ12405" s="3" t="s">
        <v>111</v>
      </c>
      <c r="AK12405" s="3">
        <v>4</v>
      </c>
      <c r="AL12405" s="3">
        <v>125.03999999999999</v>
      </c>
    </row>
    <row r="12406" spans="31:38" x14ac:dyDescent="0.25">
      <c r="AE12406" s="3" t="str">
        <f t="shared" si="271"/>
        <v>RAS52_586_6.1_4_202526</v>
      </c>
      <c r="AF12406" s="3">
        <v>202526</v>
      </c>
      <c r="AG12406" s="3" t="s">
        <v>419</v>
      </c>
      <c r="AH12406" s="3">
        <v>586</v>
      </c>
      <c r="AI12406" s="3">
        <v>6.1</v>
      </c>
      <c r="AJ12406" s="3" t="s">
        <v>111</v>
      </c>
      <c r="AK12406" s="3">
        <v>4</v>
      </c>
      <c r="AL12406" s="3">
        <v>0</v>
      </c>
    </row>
    <row r="12407" spans="31:38" x14ac:dyDescent="0.25">
      <c r="AE12407" s="3" t="str">
        <f t="shared" si="271"/>
        <v>RAS52_516_6.1_4_202526</v>
      </c>
      <c r="AF12407" s="3">
        <v>202526</v>
      </c>
      <c r="AG12407" s="3" t="s">
        <v>419</v>
      </c>
      <c r="AH12407" s="3">
        <v>516</v>
      </c>
      <c r="AI12407" s="3">
        <v>6.1</v>
      </c>
      <c r="AJ12407" s="3" t="s">
        <v>111</v>
      </c>
      <c r="AK12407" s="3">
        <v>4</v>
      </c>
      <c r="AL12407" s="3">
        <v>0</v>
      </c>
    </row>
    <row r="12408" spans="31:38" x14ac:dyDescent="0.25">
      <c r="AE12408" s="3" t="str">
        <f t="shared" si="271"/>
        <v>RAS52_520_6.1_4_202526</v>
      </c>
      <c r="AF12408" s="3">
        <v>202526</v>
      </c>
      <c r="AG12408" s="3" t="s">
        <v>419</v>
      </c>
      <c r="AH12408" s="3">
        <v>520</v>
      </c>
      <c r="AI12408" s="3">
        <v>6.1</v>
      </c>
      <c r="AJ12408" s="3" t="s">
        <v>111</v>
      </c>
      <c r="AK12408" s="3">
        <v>4</v>
      </c>
      <c r="AL12408" s="3">
        <v>0</v>
      </c>
    </row>
    <row r="12409" spans="31:38" x14ac:dyDescent="0.25">
      <c r="AE12409" s="3" t="str">
        <f t="shared" si="271"/>
        <v>RAS52_514_6.1_4_202526</v>
      </c>
      <c r="AF12409" s="3">
        <v>202526</v>
      </c>
      <c r="AG12409" s="3" t="s">
        <v>419</v>
      </c>
      <c r="AH12409" s="3">
        <v>514</v>
      </c>
      <c r="AI12409" s="3">
        <v>6.1</v>
      </c>
      <c r="AJ12409" s="3" t="s">
        <v>111</v>
      </c>
      <c r="AK12409" s="3">
        <v>4</v>
      </c>
      <c r="AL12409" s="3">
        <v>1604</v>
      </c>
    </row>
    <row r="12410" spans="31:38" x14ac:dyDescent="0.25">
      <c r="AE12410" s="3" t="str">
        <f t="shared" si="271"/>
        <v>RAS52_524_6.1_4_202526</v>
      </c>
      <c r="AF12410" s="3">
        <v>202526</v>
      </c>
      <c r="AG12410" s="3" t="s">
        <v>419</v>
      </c>
      <c r="AH12410" s="3">
        <v>524</v>
      </c>
      <c r="AI12410" s="3">
        <v>6.1</v>
      </c>
      <c r="AJ12410" s="3" t="s">
        <v>111</v>
      </c>
      <c r="AK12410" s="3">
        <v>4</v>
      </c>
      <c r="AL12410" s="3">
        <v>0</v>
      </c>
    </row>
    <row r="12411" spans="31:38" x14ac:dyDescent="0.25">
      <c r="AE12411" s="3" t="str">
        <f t="shared" si="271"/>
        <v>RAS52_526_6.1_4_202526</v>
      </c>
      <c r="AF12411" s="3">
        <v>202526</v>
      </c>
      <c r="AG12411" s="3" t="s">
        <v>419</v>
      </c>
      <c r="AH12411" s="3">
        <v>526</v>
      </c>
      <c r="AI12411" s="3">
        <v>6.1</v>
      </c>
      <c r="AJ12411" s="3" t="s">
        <v>111</v>
      </c>
      <c r="AK12411" s="3">
        <v>4</v>
      </c>
      <c r="AL12411" s="3">
        <v>0</v>
      </c>
    </row>
    <row r="12412" spans="31:38" x14ac:dyDescent="0.25">
      <c r="AE12412" s="3" t="str">
        <f t="shared" si="271"/>
        <v>RAS52_528_6.1_4_202526</v>
      </c>
      <c r="AF12412" s="3">
        <v>202526</v>
      </c>
      <c r="AG12412" s="3" t="s">
        <v>419</v>
      </c>
      <c r="AH12412" s="3">
        <v>528</v>
      </c>
      <c r="AI12412" s="3">
        <v>6.1</v>
      </c>
      <c r="AJ12412" s="3" t="s">
        <v>111</v>
      </c>
      <c r="AK12412" s="3">
        <v>4</v>
      </c>
      <c r="AL12412" s="3">
        <v>0</v>
      </c>
    </row>
    <row r="12413" spans="31:38" x14ac:dyDescent="0.25">
      <c r="AE12413" s="3" t="str">
        <f t="shared" si="271"/>
        <v>RAS52_530_6.1_4_202526</v>
      </c>
      <c r="AF12413" s="3">
        <v>202526</v>
      </c>
      <c r="AG12413" s="3" t="s">
        <v>419</v>
      </c>
      <c r="AH12413" s="3">
        <v>530</v>
      </c>
      <c r="AI12413" s="3">
        <v>6.1</v>
      </c>
      <c r="AJ12413" s="3" t="s">
        <v>111</v>
      </c>
      <c r="AK12413" s="3">
        <v>4</v>
      </c>
      <c r="AL12413" s="3">
        <v>0</v>
      </c>
    </row>
    <row r="12414" spans="31:38" x14ac:dyDescent="0.25">
      <c r="AE12414" s="3" t="str">
        <f t="shared" si="271"/>
        <v>RAS52_532_6.1_4_202526</v>
      </c>
      <c r="AF12414" s="3">
        <v>202526</v>
      </c>
      <c r="AG12414" s="3" t="s">
        <v>419</v>
      </c>
      <c r="AH12414" s="3">
        <v>532</v>
      </c>
      <c r="AI12414" s="3">
        <v>6.1</v>
      </c>
      <c r="AJ12414" s="3" t="s">
        <v>111</v>
      </c>
      <c r="AK12414" s="3">
        <v>4</v>
      </c>
      <c r="AL12414" s="3">
        <v>0</v>
      </c>
    </row>
    <row r="12415" spans="31:38" x14ac:dyDescent="0.25">
      <c r="AE12415" s="3" t="str">
        <f t="shared" si="271"/>
        <v>RAS52_534_6.1_4_202526</v>
      </c>
      <c r="AF12415" s="3">
        <v>202526</v>
      </c>
      <c r="AG12415" s="3" t="s">
        <v>419</v>
      </c>
      <c r="AH12415" s="3">
        <v>534</v>
      </c>
      <c r="AI12415" s="3">
        <v>6.1</v>
      </c>
      <c r="AJ12415" s="3" t="s">
        <v>111</v>
      </c>
      <c r="AK12415" s="3">
        <v>4</v>
      </c>
      <c r="AL12415" s="3">
        <v>0</v>
      </c>
    </row>
    <row r="12416" spans="31:38" x14ac:dyDescent="0.25">
      <c r="AE12416" s="3" t="str">
        <f t="shared" si="271"/>
        <v>RAS52_536_6.1_4_202526</v>
      </c>
      <c r="AF12416" s="3">
        <v>202526</v>
      </c>
      <c r="AG12416" s="3" t="s">
        <v>419</v>
      </c>
      <c r="AH12416" s="3">
        <v>536</v>
      </c>
      <c r="AI12416" s="3">
        <v>6.1</v>
      </c>
      <c r="AJ12416" s="3" t="s">
        <v>111</v>
      </c>
      <c r="AK12416" s="3">
        <v>4</v>
      </c>
      <c r="AL12416" s="3">
        <v>0</v>
      </c>
    </row>
    <row r="12417" spans="31:38" x14ac:dyDescent="0.25">
      <c r="AE12417" s="3" t="str">
        <f t="shared" si="271"/>
        <v>RAS52_538_6.1_4_202526</v>
      </c>
      <c r="AF12417" s="3">
        <v>202526</v>
      </c>
      <c r="AG12417" s="3" t="s">
        <v>419</v>
      </c>
      <c r="AH12417" s="3">
        <v>538</v>
      </c>
      <c r="AI12417" s="3">
        <v>6.1</v>
      </c>
      <c r="AJ12417" s="3" t="s">
        <v>111</v>
      </c>
      <c r="AK12417" s="3">
        <v>4</v>
      </c>
      <c r="AL12417" s="3">
        <v>0</v>
      </c>
    </row>
    <row r="12418" spans="31:38" x14ac:dyDescent="0.25">
      <c r="AE12418" s="3" t="str">
        <f t="shared" si="271"/>
        <v>RAS52_540_6.1_4_202526</v>
      </c>
      <c r="AF12418" s="3">
        <v>202526</v>
      </c>
      <c r="AG12418" s="3" t="s">
        <v>419</v>
      </c>
      <c r="AH12418" s="3">
        <v>540</v>
      </c>
      <c r="AI12418" s="3">
        <v>6.1</v>
      </c>
      <c r="AJ12418" s="3" t="s">
        <v>111</v>
      </c>
      <c r="AK12418" s="3">
        <v>4</v>
      </c>
      <c r="AL12418" s="3">
        <v>0</v>
      </c>
    </row>
    <row r="12419" spans="31:38" x14ac:dyDescent="0.25">
      <c r="AE12419" s="3" t="str">
        <f t="shared" si="271"/>
        <v>RAS52_518_6.1_4_202526</v>
      </c>
      <c r="AF12419" s="3">
        <v>202526</v>
      </c>
      <c r="AG12419" s="3" t="s">
        <v>419</v>
      </c>
      <c r="AH12419" s="3">
        <v>518</v>
      </c>
      <c r="AI12419" s="3">
        <v>6.1</v>
      </c>
      <c r="AJ12419" s="3" t="s">
        <v>111</v>
      </c>
      <c r="AK12419" s="3">
        <v>4</v>
      </c>
      <c r="AL12419" s="3">
        <v>0</v>
      </c>
    </row>
    <row r="12420" spans="31:38" x14ac:dyDescent="0.25">
      <c r="AE12420" s="3" t="str">
        <f t="shared" ref="AE12420:AE12483" si="272">AG12420&amp;"_"&amp;AH12420&amp;"_"&amp;AI12420&amp;"_"&amp;AK12420&amp;"_"&amp;AF12420</f>
        <v>RAS52_582_6.1_4_202425</v>
      </c>
      <c r="AF12420" s="3">
        <v>202425</v>
      </c>
      <c r="AG12420" s="3" t="s">
        <v>419</v>
      </c>
      <c r="AH12420" s="3">
        <v>582</v>
      </c>
      <c r="AI12420" s="3">
        <v>6.1</v>
      </c>
      <c r="AJ12420" s="3" t="s">
        <v>111</v>
      </c>
      <c r="AK12420" s="3">
        <v>4</v>
      </c>
      <c r="AL12420" s="3">
        <v>0</v>
      </c>
    </row>
    <row r="12421" spans="31:38" x14ac:dyDescent="0.25">
      <c r="AE12421" s="3" t="str">
        <f t="shared" si="272"/>
        <v>RAS52_546_6.1_4_202425</v>
      </c>
      <c r="AF12421" s="3">
        <v>202425</v>
      </c>
      <c r="AG12421" s="3" t="s">
        <v>419</v>
      </c>
      <c r="AH12421" s="3">
        <v>546</v>
      </c>
      <c r="AI12421" s="3">
        <v>6.1</v>
      </c>
      <c r="AJ12421" s="3" t="s">
        <v>111</v>
      </c>
      <c r="AK12421" s="3">
        <v>4</v>
      </c>
      <c r="AL12421" s="3">
        <v>0</v>
      </c>
    </row>
    <row r="12422" spans="31:38" x14ac:dyDescent="0.25">
      <c r="AE12422" s="3" t="str">
        <f t="shared" si="272"/>
        <v>RAS52_548_6.1_4_202425</v>
      </c>
      <c r="AF12422" s="3">
        <v>202425</v>
      </c>
      <c r="AG12422" s="3" t="s">
        <v>419</v>
      </c>
      <c r="AH12422" s="3">
        <v>548</v>
      </c>
      <c r="AI12422" s="3">
        <v>6.1</v>
      </c>
      <c r="AJ12422" s="3" t="s">
        <v>111</v>
      </c>
      <c r="AK12422" s="3">
        <v>4</v>
      </c>
      <c r="AL12422" s="3">
        <v>0</v>
      </c>
    </row>
    <row r="12423" spans="31:38" x14ac:dyDescent="0.25">
      <c r="AE12423" s="3" t="str">
        <f t="shared" si="272"/>
        <v>RAS52_550_6.1_4_202425</v>
      </c>
      <c r="AF12423" s="3">
        <v>202425</v>
      </c>
      <c r="AG12423" s="3" t="s">
        <v>419</v>
      </c>
      <c r="AH12423" s="3">
        <v>550</v>
      </c>
      <c r="AI12423" s="3">
        <v>6.1</v>
      </c>
      <c r="AJ12423" s="3" t="s">
        <v>111</v>
      </c>
      <c r="AK12423" s="3">
        <v>4</v>
      </c>
      <c r="AL12423" s="3">
        <v>0</v>
      </c>
    </row>
    <row r="12424" spans="31:38" x14ac:dyDescent="0.25">
      <c r="AE12424" s="3" t="str">
        <f t="shared" si="272"/>
        <v>RAS52_552_6.1_4_202425</v>
      </c>
      <c r="AF12424" s="3">
        <v>202425</v>
      </c>
      <c r="AG12424" s="3" t="s">
        <v>419</v>
      </c>
      <c r="AH12424" s="3">
        <v>552</v>
      </c>
      <c r="AI12424" s="3">
        <v>6.1</v>
      </c>
      <c r="AJ12424" s="3" t="s">
        <v>111</v>
      </c>
      <c r="AK12424" s="3">
        <v>4</v>
      </c>
      <c r="AL12424" s="3">
        <v>0</v>
      </c>
    </row>
    <row r="12425" spans="31:38" x14ac:dyDescent="0.25">
      <c r="AE12425" s="3" t="str">
        <f t="shared" si="272"/>
        <v>RAS52_562_6.1_4_202425</v>
      </c>
      <c r="AF12425" s="3">
        <v>202425</v>
      </c>
      <c r="AG12425" s="3" t="s">
        <v>419</v>
      </c>
      <c r="AH12425" s="3">
        <v>562</v>
      </c>
      <c r="AI12425" s="3">
        <v>6.1</v>
      </c>
      <c r="AJ12425" s="3" t="s">
        <v>111</v>
      </c>
      <c r="AK12425" s="3">
        <v>4</v>
      </c>
      <c r="AL12425" s="3">
        <v>0</v>
      </c>
    </row>
    <row r="12426" spans="31:38" x14ac:dyDescent="0.25">
      <c r="AE12426" s="3" t="str">
        <f t="shared" si="272"/>
        <v>RAS52_564_6.1_4_202425</v>
      </c>
      <c r="AF12426" s="3">
        <v>202425</v>
      </c>
      <c r="AG12426" s="3" t="s">
        <v>419</v>
      </c>
      <c r="AH12426" s="3">
        <v>564</v>
      </c>
      <c r="AI12426" s="3">
        <v>6.1</v>
      </c>
      <c r="AJ12426" s="3" t="s">
        <v>111</v>
      </c>
      <c r="AK12426" s="3">
        <v>4</v>
      </c>
      <c r="AL12426" s="3">
        <v>0</v>
      </c>
    </row>
    <row r="12427" spans="31:38" x14ac:dyDescent="0.25">
      <c r="AE12427" s="3" t="str">
        <f t="shared" si="272"/>
        <v>RAS52_566_6.1_4_202425</v>
      </c>
      <c r="AF12427" s="3">
        <v>202425</v>
      </c>
      <c r="AG12427" s="3" t="s">
        <v>419</v>
      </c>
      <c r="AH12427" s="3">
        <v>566</v>
      </c>
      <c r="AI12427" s="3">
        <v>6.1</v>
      </c>
      <c r="AJ12427" s="3" t="s">
        <v>111</v>
      </c>
      <c r="AK12427" s="3">
        <v>4</v>
      </c>
      <c r="AL12427" s="3">
        <v>0</v>
      </c>
    </row>
    <row r="12428" spans="31:38" x14ac:dyDescent="0.25">
      <c r="AE12428" s="3" t="str">
        <f t="shared" si="272"/>
        <v>RAS52_568_6.1_4_202425</v>
      </c>
      <c r="AF12428" s="3">
        <v>202425</v>
      </c>
      <c r="AG12428" s="3" t="s">
        <v>419</v>
      </c>
      <c r="AH12428" s="3">
        <v>568</v>
      </c>
      <c r="AI12428" s="3">
        <v>6.1</v>
      </c>
      <c r="AJ12428" s="3" t="s">
        <v>111</v>
      </c>
      <c r="AK12428" s="3">
        <v>4</v>
      </c>
      <c r="AL12428" s="3">
        <v>0</v>
      </c>
    </row>
    <row r="12429" spans="31:38" x14ac:dyDescent="0.25">
      <c r="AE12429" s="3" t="str">
        <f t="shared" si="272"/>
        <v>RAS52_572_6.1_4_202425</v>
      </c>
      <c r="AF12429" s="3">
        <v>202425</v>
      </c>
      <c r="AG12429" s="3" t="s">
        <v>419</v>
      </c>
      <c r="AH12429" s="3">
        <v>572</v>
      </c>
      <c r="AI12429" s="3">
        <v>6.1</v>
      </c>
      <c r="AJ12429" s="3" t="s">
        <v>111</v>
      </c>
      <c r="AK12429" s="3">
        <v>4</v>
      </c>
      <c r="AL12429" s="3">
        <v>0</v>
      </c>
    </row>
    <row r="12430" spans="31:38" x14ac:dyDescent="0.25">
      <c r="AE12430" s="3" t="str">
        <f t="shared" si="272"/>
        <v>RAS52_576_6.1_4_202425</v>
      </c>
      <c r="AF12430" s="3">
        <v>202425</v>
      </c>
      <c r="AG12430" s="3" t="s">
        <v>419</v>
      </c>
      <c r="AH12430" s="3">
        <v>576</v>
      </c>
      <c r="AI12430" s="3">
        <v>6.1</v>
      </c>
      <c r="AJ12430" s="3" t="s">
        <v>111</v>
      </c>
      <c r="AK12430" s="3">
        <v>4</v>
      </c>
      <c r="AL12430" s="3">
        <v>0</v>
      </c>
    </row>
    <row r="12431" spans="31:38" x14ac:dyDescent="0.25">
      <c r="AE12431" s="3" t="str">
        <f t="shared" si="272"/>
        <v>RAS52_584_6.1_4_202425</v>
      </c>
      <c r="AF12431" s="3">
        <v>202425</v>
      </c>
      <c r="AG12431" s="3" t="s">
        <v>419</v>
      </c>
      <c r="AH12431" s="3">
        <v>584</v>
      </c>
      <c r="AI12431" s="3">
        <v>6.1</v>
      </c>
      <c r="AJ12431" s="3" t="s">
        <v>111</v>
      </c>
      <c r="AK12431" s="3">
        <v>4</v>
      </c>
      <c r="AL12431" s="3">
        <v>0</v>
      </c>
    </row>
    <row r="12432" spans="31:38" x14ac:dyDescent="0.25">
      <c r="AE12432" s="3" t="str">
        <f t="shared" si="272"/>
        <v>RAS52_544_6.1_4_202425</v>
      </c>
      <c r="AF12432" s="3">
        <v>202425</v>
      </c>
      <c r="AG12432" s="3" t="s">
        <v>419</v>
      </c>
      <c r="AH12432" s="3">
        <v>544</v>
      </c>
      <c r="AI12432" s="3">
        <v>6.1</v>
      </c>
      <c r="AJ12432" s="3" t="s">
        <v>111</v>
      </c>
      <c r="AK12432" s="3">
        <v>4</v>
      </c>
      <c r="AL12432" s="3">
        <v>8010.6750000000002</v>
      </c>
    </row>
    <row r="12433" spans="31:38" x14ac:dyDescent="0.25">
      <c r="AE12433" s="3" t="str">
        <f t="shared" si="272"/>
        <v>RAS52_542_6.1_4_202425</v>
      </c>
      <c r="AF12433" s="3">
        <v>202425</v>
      </c>
      <c r="AG12433" s="3" t="s">
        <v>419</v>
      </c>
      <c r="AH12433" s="3">
        <v>542</v>
      </c>
      <c r="AI12433" s="3">
        <v>6.1</v>
      </c>
      <c r="AJ12433" s="3" t="s">
        <v>111</v>
      </c>
      <c r="AK12433" s="3">
        <v>4</v>
      </c>
      <c r="AL12433" s="3">
        <v>0</v>
      </c>
    </row>
    <row r="12434" spans="31:38" x14ac:dyDescent="0.25">
      <c r="AE12434" s="3" t="str">
        <f t="shared" si="272"/>
        <v>RAS52_574_6.1_4_202425</v>
      </c>
      <c r="AF12434" s="3">
        <v>202425</v>
      </c>
      <c r="AG12434" s="3" t="s">
        <v>419</v>
      </c>
      <c r="AH12434" s="3">
        <v>574</v>
      </c>
      <c r="AI12434" s="3">
        <v>6.1</v>
      </c>
      <c r="AJ12434" s="3" t="s">
        <v>111</v>
      </c>
      <c r="AK12434" s="3">
        <v>4</v>
      </c>
      <c r="AL12434" s="3">
        <v>0</v>
      </c>
    </row>
    <row r="12435" spans="31:38" x14ac:dyDescent="0.25">
      <c r="AE12435" s="3" t="str">
        <f t="shared" si="272"/>
        <v>RAS52_514_6.1_4_202425</v>
      </c>
      <c r="AF12435" s="3">
        <v>202425</v>
      </c>
      <c r="AG12435" s="3" t="s">
        <v>419</v>
      </c>
      <c r="AH12435" s="3">
        <v>514</v>
      </c>
      <c r="AI12435" s="3">
        <v>6.1</v>
      </c>
      <c r="AJ12435" s="3" t="s">
        <v>111</v>
      </c>
      <c r="AK12435" s="3">
        <v>4</v>
      </c>
      <c r="AL12435" s="3">
        <v>1562</v>
      </c>
    </row>
    <row r="12436" spans="31:38" x14ac:dyDescent="0.25">
      <c r="AE12436" s="3" t="str">
        <f t="shared" si="272"/>
        <v>RAS52_545_6.1_4_202425</v>
      </c>
      <c r="AF12436" s="3">
        <v>202425</v>
      </c>
      <c r="AG12436" s="3" t="s">
        <v>419</v>
      </c>
      <c r="AH12436" s="3">
        <v>545</v>
      </c>
      <c r="AI12436" s="3">
        <v>6.1</v>
      </c>
      <c r="AJ12436" s="3" t="s">
        <v>111</v>
      </c>
      <c r="AK12436" s="3">
        <v>4</v>
      </c>
      <c r="AL12436" s="3">
        <v>122.59099999999999</v>
      </c>
    </row>
    <row r="12437" spans="31:38" x14ac:dyDescent="0.25">
      <c r="AE12437" s="3" t="str">
        <f t="shared" si="272"/>
        <v>RAS52_512_6.1_4_202425</v>
      </c>
      <c r="AF12437" s="3">
        <v>202425</v>
      </c>
      <c r="AG12437" s="3" t="s">
        <v>419</v>
      </c>
      <c r="AH12437" s="3">
        <v>512</v>
      </c>
      <c r="AI12437" s="3">
        <v>6.1</v>
      </c>
      <c r="AJ12437" s="3" t="s">
        <v>111</v>
      </c>
      <c r="AK12437" s="3">
        <v>4</v>
      </c>
      <c r="AL12437" s="3">
        <v>0</v>
      </c>
    </row>
    <row r="12438" spans="31:38" x14ac:dyDescent="0.25">
      <c r="AE12438" s="3" t="str">
        <f t="shared" si="272"/>
        <v>RAS52_586_6.1_4_202425</v>
      </c>
      <c r="AF12438" s="3">
        <v>202425</v>
      </c>
      <c r="AG12438" s="3" t="s">
        <v>419</v>
      </c>
      <c r="AH12438" s="3">
        <v>586</v>
      </c>
      <c r="AI12438" s="3">
        <v>6.1</v>
      </c>
      <c r="AJ12438" s="3" t="s">
        <v>111</v>
      </c>
      <c r="AK12438" s="3">
        <v>4</v>
      </c>
      <c r="AL12438" s="3">
        <v>0</v>
      </c>
    </row>
    <row r="12439" spans="31:38" x14ac:dyDescent="0.25">
      <c r="AE12439" s="3" t="str">
        <f t="shared" si="272"/>
        <v>RAS52_516_6.1_4_202425</v>
      </c>
      <c r="AF12439" s="3">
        <v>202425</v>
      </c>
      <c r="AG12439" s="3" t="s">
        <v>419</v>
      </c>
      <c r="AH12439" s="3">
        <v>516</v>
      </c>
      <c r="AI12439" s="3">
        <v>6.1</v>
      </c>
      <c r="AJ12439" s="3" t="s">
        <v>111</v>
      </c>
      <c r="AK12439" s="3">
        <v>4</v>
      </c>
      <c r="AL12439" s="3">
        <v>0</v>
      </c>
    </row>
    <row r="12440" spans="31:38" x14ac:dyDescent="0.25">
      <c r="AE12440" s="3" t="str">
        <f t="shared" si="272"/>
        <v>RAS52_518_6.1_4_202425</v>
      </c>
      <c r="AF12440" s="3">
        <v>202425</v>
      </c>
      <c r="AG12440" s="3" t="s">
        <v>419</v>
      </c>
      <c r="AH12440" s="3">
        <v>518</v>
      </c>
      <c r="AI12440" s="3">
        <v>6.1</v>
      </c>
      <c r="AJ12440" s="3" t="s">
        <v>111</v>
      </c>
      <c r="AK12440" s="3">
        <v>4</v>
      </c>
      <c r="AL12440" s="3">
        <v>0</v>
      </c>
    </row>
    <row r="12441" spans="31:38" x14ac:dyDescent="0.25">
      <c r="AE12441" s="3" t="str">
        <f t="shared" si="272"/>
        <v>RAS52_520_6.1_4_202425</v>
      </c>
      <c r="AF12441" s="3">
        <v>202425</v>
      </c>
      <c r="AG12441" s="3" t="s">
        <v>419</v>
      </c>
      <c r="AH12441" s="3">
        <v>520</v>
      </c>
      <c r="AI12441" s="3">
        <v>6.1</v>
      </c>
      <c r="AJ12441" s="3" t="s">
        <v>111</v>
      </c>
      <c r="AK12441" s="3">
        <v>4</v>
      </c>
      <c r="AL12441" s="3">
        <v>0</v>
      </c>
    </row>
    <row r="12442" spans="31:38" x14ac:dyDescent="0.25">
      <c r="AE12442" s="3" t="str">
        <f t="shared" si="272"/>
        <v>RAS52_522_6.1_4_202425</v>
      </c>
      <c r="AF12442" s="3">
        <v>202425</v>
      </c>
      <c r="AG12442" s="3" t="s">
        <v>419</v>
      </c>
      <c r="AH12442" s="3">
        <v>522</v>
      </c>
      <c r="AI12442" s="3">
        <v>6.1</v>
      </c>
      <c r="AJ12442" s="3" t="s">
        <v>111</v>
      </c>
      <c r="AK12442" s="3">
        <v>4</v>
      </c>
      <c r="AL12442" s="3">
        <v>0</v>
      </c>
    </row>
    <row r="12443" spans="31:38" x14ac:dyDescent="0.25">
      <c r="AE12443" s="3" t="str">
        <f t="shared" si="272"/>
        <v>RAS52_524_6.1_4_202425</v>
      </c>
      <c r="AF12443" s="3">
        <v>202425</v>
      </c>
      <c r="AG12443" s="3" t="s">
        <v>419</v>
      </c>
      <c r="AH12443" s="3">
        <v>524</v>
      </c>
      <c r="AI12443" s="3">
        <v>6.1</v>
      </c>
      <c r="AJ12443" s="3" t="s">
        <v>111</v>
      </c>
      <c r="AK12443" s="3">
        <v>4</v>
      </c>
      <c r="AL12443" s="3">
        <v>0</v>
      </c>
    </row>
    <row r="12444" spans="31:38" x14ac:dyDescent="0.25">
      <c r="AE12444" s="3" t="str">
        <f t="shared" si="272"/>
        <v>RAS52_540_6.1_4_202425</v>
      </c>
      <c r="AF12444" s="3">
        <v>202425</v>
      </c>
      <c r="AG12444" s="3" t="s">
        <v>419</v>
      </c>
      <c r="AH12444" s="3">
        <v>540</v>
      </c>
      <c r="AI12444" s="3">
        <v>6.1</v>
      </c>
      <c r="AJ12444" s="3" t="s">
        <v>111</v>
      </c>
      <c r="AK12444" s="3">
        <v>4</v>
      </c>
      <c r="AL12444" s="3">
        <v>0</v>
      </c>
    </row>
    <row r="12445" spans="31:38" x14ac:dyDescent="0.25">
      <c r="AE12445" s="3" t="str">
        <f t="shared" si="272"/>
        <v>RAS52_528_6.1_4_202425</v>
      </c>
      <c r="AF12445" s="3">
        <v>202425</v>
      </c>
      <c r="AG12445" s="3" t="s">
        <v>419</v>
      </c>
      <c r="AH12445" s="3">
        <v>528</v>
      </c>
      <c r="AI12445" s="3">
        <v>6.1</v>
      </c>
      <c r="AJ12445" s="3" t="s">
        <v>111</v>
      </c>
      <c r="AK12445" s="3">
        <v>4</v>
      </c>
      <c r="AL12445" s="3">
        <v>0</v>
      </c>
    </row>
    <row r="12446" spans="31:38" x14ac:dyDescent="0.25">
      <c r="AE12446" s="3" t="str">
        <f t="shared" si="272"/>
        <v>RAS52_530_6.1_4_202425</v>
      </c>
      <c r="AF12446" s="3">
        <v>202425</v>
      </c>
      <c r="AG12446" s="3" t="s">
        <v>419</v>
      </c>
      <c r="AH12446" s="3">
        <v>530</v>
      </c>
      <c r="AI12446" s="3">
        <v>6.1</v>
      </c>
      <c r="AJ12446" s="3" t="s">
        <v>111</v>
      </c>
      <c r="AK12446" s="3">
        <v>4</v>
      </c>
      <c r="AL12446" s="3">
        <v>0</v>
      </c>
    </row>
    <row r="12447" spans="31:38" x14ac:dyDescent="0.25">
      <c r="AE12447" s="3" t="str">
        <f t="shared" si="272"/>
        <v>RAS52_532_6.1_4_202425</v>
      </c>
      <c r="AF12447" s="3">
        <v>202425</v>
      </c>
      <c r="AG12447" s="3" t="s">
        <v>419</v>
      </c>
      <c r="AH12447" s="3">
        <v>532</v>
      </c>
      <c r="AI12447" s="3">
        <v>6.1</v>
      </c>
      <c r="AJ12447" s="3" t="s">
        <v>111</v>
      </c>
      <c r="AK12447" s="3">
        <v>4</v>
      </c>
      <c r="AL12447" s="3">
        <v>0</v>
      </c>
    </row>
    <row r="12448" spans="31:38" x14ac:dyDescent="0.25">
      <c r="AE12448" s="3" t="str">
        <f t="shared" si="272"/>
        <v>RAS52_534_6.1_4_202425</v>
      </c>
      <c r="AF12448" s="3">
        <v>202425</v>
      </c>
      <c r="AG12448" s="3" t="s">
        <v>419</v>
      </c>
      <c r="AH12448" s="3">
        <v>534</v>
      </c>
      <c r="AI12448" s="3">
        <v>6.1</v>
      </c>
      <c r="AJ12448" s="3" t="s">
        <v>111</v>
      </c>
      <c r="AK12448" s="3">
        <v>4</v>
      </c>
      <c r="AL12448" s="3">
        <v>0</v>
      </c>
    </row>
    <row r="12449" spans="31:38" x14ac:dyDescent="0.25">
      <c r="AE12449" s="3" t="str">
        <f t="shared" si="272"/>
        <v>RAS52_536_6.1_4_202425</v>
      </c>
      <c r="AF12449" s="3">
        <v>202425</v>
      </c>
      <c r="AG12449" s="3" t="s">
        <v>419</v>
      </c>
      <c r="AH12449" s="3">
        <v>536</v>
      </c>
      <c r="AI12449" s="3">
        <v>6.1</v>
      </c>
      <c r="AJ12449" s="3" t="s">
        <v>111</v>
      </c>
      <c r="AK12449" s="3">
        <v>4</v>
      </c>
      <c r="AL12449" s="3">
        <v>0</v>
      </c>
    </row>
    <row r="12450" spans="31:38" x14ac:dyDescent="0.25">
      <c r="AE12450" s="3" t="str">
        <f t="shared" si="272"/>
        <v>RAS52_538_6.1_4_202425</v>
      </c>
      <c r="AF12450" s="3">
        <v>202425</v>
      </c>
      <c r="AG12450" s="3" t="s">
        <v>419</v>
      </c>
      <c r="AH12450" s="3">
        <v>538</v>
      </c>
      <c r="AI12450" s="3">
        <v>6.1</v>
      </c>
      <c r="AJ12450" s="3" t="s">
        <v>111</v>
      </c>
      <c r="AK12450" s="3">
        <v>4</v>
      </c>
      <c r="AL12450" s="3">
        <v>0</v>
      </c>
    </row>
    <row r="12451" spans="31:38" x14ac:dyDescent="0.25">
      <c r="AE12451" s="3" t="str">
        <f t="shared" si="272"/>
        <v>RAS52_526_6.1_4_202425</v>
      </c>
      <c r="AF12451" s="3">
        <v>202425</v>
      </c>
      <c r="AG12451" s="3" t="s">
        <v>419</v>
      </c>
      <c r="AH12451" s="3">
        <v>526</v>
      </c>
      <c r="AI12451" s="3">
        <v>6.1</v>
      </c>
      <c r="AJ12451" s="3" t="s">
        <v>111</v>
      </c>
      <c r="AK12451" s="3">
        <v>4</v>
      </c>
      <c r="AL12451" s="3">
        <v>0</v>
      </c>
    </row>
    <row r="12452" spans="31:38" x14ac:dyDescent="0.25">
      <c r="AE12452" s="3" t="str">
        <f t="shared" si="272"/>
        <v>RAS52_562_7_4_202526</v>
      </c>
      <c r="AF12452" s="3">
        <v>202526</v>
      </c>
      <c r="AG12452" s="3" t="s">
        <v>419</v>
      </c>
      <c r="AH12452" s="3">
        <v>562</v>
      </c>
      <c r="AI12452" s="3">
        <v>7</v>
      </c>
      <c r="AJ12452" s="3" t="s">
        <v>2552</v>
      </c>
      <c r="AK12452" s="3">
        <v>4</v>
      </c>
      <c r="AL12452" s="3">
        <v>0</v>
      </c>
    </row>
    <row r="12453" spans="31:38" x14ac:dyDescent="0.25">
      <c r="AE12453" s="3" t="str">
        <f t="shared" si="272"/>
        <v>RAS52_552_7_4_202526</v>
      </c>
      <c r="AF12453" s="3">
        <v>202526</v>
      </c>
      <c r="AG12453" s="3" t="s">
        <v>419</v>
      </c>
      <c r="AH12453" s="3">
        <v>552</v>
      </c>
      <c r="AI12453" s="3">
        <v>7</v>
      </c>
      <c r="AJ12453" s="3" t="s">
        <v>2552</v>
      </c>
      <c r="AK12453" s="3">
        <v>4</v>
      </c>
      <c r="AL12453" s="3">
        <v>424481.14199999999</v>
      </c>
    </row>
    <row r="12454" spans="31:38" x14ac:dyDescent="0.25">
      <c r="AE12454" s="3" t="str">
        <f t="shared" si="272"/>
        <v>RAS52_550_7_4_202526</v>
      </c>
      <c r="AF12454" s="3">
        <v>202526</v>
      </c>
      <c r="AG12454" s="3" t="s">
        <v>419</v>
      </c>
      <c r="AH12454" s="3">
        <v>550</v>
      </c>
      <c r="AI12454" s="3">
        <v>7</v>
      </c>
      <c r="AJ12454" s="3" t="s">
        <v>2552</v>
      </c>
      <c r="AK12454" s="3">
        <v>4</v>
      </c>
      <c r="AL12454" s="3">
        <v>189198.62200000003</v>
      </c>
    </row>
    <row r="12455" spans="31:38" x14ac:dyDescent="0.25">
      <c r="AE12455" s="3" t="str">
        <f t="shared" si="272"/>
        <v>RAS52_548_7_4_202526</v>
      </c>
      <c r="AF12455" s="3">
        <v>202526</v>
      </c>
      <c r="AG12455" s="3" t="s">
        <v>419</v>
      </c>
      <c r="AH12455" s="3">
        <v>548</v>
      </c>
      <c r="AI12455" s="3">
        <v>7</v>
      </c>
      <c r="AJ12455" s="3" t="s">
        <v>2552</v>
      </c>
      <c r="AK12455" s="3">
        <v>4</v>
      </c>
      <c r="AL12455" s="3">
        <v>81125.842999999993</v>
      </c>
    </row>
    <row r="12456" spans="31:38" x14ac:dyDescent="0.25">
      <c r="AE12456" s="3" t="str">
        <f t="shared" si="272"/>
        <v>RAS52_564_7_4_202526</v>
      </c>
      <c r="AF12456" s="3">
        <v>202526</v>
      </c>
      <c r="AG12456" s="3" t="s">
        <v>419</v>
      </c>
      <c r="AH12456" s="3">
        <v>564</v>
      </c>
      <c r="AI12456" s="3">
        <v>7</v>
      </c>
      <c r="AJ12456" s="3" t="s">
        <v>2552</v>
      </c>
      <c r="AK12456" s="3">
        <v>4</v>
      </c>
      <c r="AL12456" s="3">
        <v>0</v>
      </c>
    </row>
    <row r="12457" spans="31:38" x14ac:dyDescent="0.25">
      <c r="AE12457" s="3" t="str">
        <f t="shared" si="272"/>
        <v>RAS52_545_7_4_202526</v>
      </c>
      <c r="AF12457" s="3">
        <v>202526</v>
      </c>
      <c r="AG12457" s="3" t="s">
        <v>419</v>
      </c>
      <c r="AH12457" s="3">
        <v>545</v>
      </c>
      <c r="AI12457" s="3">
        <v>7</v>
      </c>
      <c r="AJ12457" s="3" t="s">
        <v>2552</v>
      </c>
      <c r="AK12457" s="3">
        <v>4</v>
      </c>
      <c r="AL12457" s="3">
        <v>69784.581999999995</v>
      </c>
    </row>
    <row r="12458" spans="31:38" x14ac:dyDescent="0.25">
      <c r="AE12458" s="3" t="str">
        <f t="shared" si="272"/>
        <v>RAS52_582_7_4_202526</v>
      </c>
      <c r="AF12458" s="3">
        <v>202526</v>
      </c>
      <c r="AG12458" s="3" t="s">
        <v>419</v>
      </c>
      <c r="AH12458" s="3">
        <v>582</v>
      </c>
      <c r="AI12458" s="3">
        <v>7</v>
      </c>
      <c r="AJ12458" s="3" t="s">
        <v>2552</v>
      </c>
      <c r="AK12458" s="3">
        <v>4</v>
      </c>
      <c r="AL12458" s="3">
        <v>0</v>
      </c>
    </row>
    <row r="12459" spans="31:38" x14ac:dyDescent="0.25">
      <c r="AE12459" s="3" t="str">
        <f t="shared" si="272"/>
        <v>RAS52_546_7_4_202526</v>
      </c>
      <c r="AF12459" s="3">
        <v>202526</v>
      </c>
      <c r="AG12459" s="3" t="s">
        <v>419</v>
      </c>
      <c r="AH12459" s="3">
        <v>546</v>
      </c>
      <c r="AI12459" s="3">
        <v>7</v>
      </c>
      <c r="AJ12459" s="3" t="s">
        <v>2552</v>
      </c>
      <c r="AK12459" s="3">
        <v>4</v>
      </c>
      <c r="AL12459" s="3">
        <v>108775.68577008946</v>
      </c>
    </row>
    <row r="12460" spans="31:38" x14ac:dyDescent="0.25">
      <c r="AE12460" s="3" t="str">
        <f t="shared" si="272"/>
        <v>RAS52_566_7_4_202526</v>
      </c>
      <c r="AF12460" s="3">
        <v>202526</v>
      </c>
      <c r="AG12460" s="3" t="s">
        <v>419</v>
      </c>
      <c r="AH12460" s="3">
        <v>566</v>
      </c>
      <c r="AI12460" s="3">
        <v>7</v>
      </c>
      <c r="AJ12460" s="3" t="s">
        <v>2552</v>
      </c>
      <c r="AK12460" s="3">
        <v>4</v>
      </c>
      <c r="AL12460" s="3">
        <v>0</v>
      </c>
    </row>
    <row r="12461" spans="31:38" x14ac:dyDescent="0.25">
      <c r="AE12461" s="3" t="str">
        <f t="shared" si="272"/>
        <v>RAS52_568_7_4_202526</v>
      </c>
      <c r="AF12461" s="3">
        <v>202526</v>
      </c>
      <c r="AG12461" s="3" t="s">
        <v>419</v>
      </c>
      <c r="AH12461" s="3">
        <v>568</v>
      </c>
      <c r="AI12461" s="3">
        <v>7</v>
      </c>
      <c r="AJ12461" s="3" t="s">
        <v>2552</v>
      </c>
      <c r="AK12461" s="3">
        <v>4</v>
      </c>
      <c r="AL12461" s="3">
        <v>0</v>
      </c>
    </row>
    <row r="12462" spans="31:38" x14ac:dyDescent="0.25">
      <c r="AE12462" s="3" t="str">
        <f t="shared" si="272"/>
        <v>RAS52_572_7_4_202526</v>
      </c>
      <c r="AF12462" s="3">
        <v>202526</v>
      </c>
      <c r="AG12462" s="3" t="s">
        <v>419</v>
      </c>
      <c r="AH12462" s="3">
        <v>572</v>
      </c>
      <c r="AI12462" s="3">
        <v>7</v>
      </c>
      <c r="AJ12462" s="3" t="s">
        <v>2552</v>
      </c>
      <c r="AK12462" s="3">
        <v>4</v>
      </c>
      <c r="AL12462" s="3">
        <v>0</v>
      </c>
    </row>
    <row r="12463" spans="31:38" x14ac:dyDescent="0.25">
      <c r="AE12463" s="3" t="str">
        <f t="shared" si="272"/>
        <v>RAS52_576_7_4_202526</v>
      </c>
      <c r="AF12463" s="3">
        <v>202526</v>
      </c>
      <c r="AG12463" s="3" t="s">
        <v>419</v>
      </c>
      <c r="AH12463" s="3">
        <v>576</v>
      </c>
      <c r="AI12463" s="3">
        <v>7</v>
      </c>
      <c r="AJ12463" s="3" t="s">
        <v>2552</v>
      </c>
      <c r="AK12463" s="3">
        <v>4</v>
      </c>
      <c r="AL12463" s="3">
        <v>0</v>
      </c>
    </row>
    <row r="12464" spans="31:38" x14ac:dyDescent="0.25">
      <c r="AE12464" s="3" t="str">
        <f t="shared" si="272"/>
        <v>RAS52_586_7_4_202526</v>
      </c>
      <c r="AF12464" s="3">
        <v>202526</v>
      </c>
      <c r="AG12464" s="3" t="s">
        <v>419</v>
      </c>
      <c r="AH12464" s="3">
        <v>586</v>
      </c>
      <c r="AI12464" s="3">
        <v>7</v>
      </c>
      <c r="AJ12464" s="3" t="s">
        <v>2552</v>
      </c>
      <c r="AK12464" s="3">
        <v>4</v>
      </c>
      <c r="AL12464" s="3">
        <v>0</v>
      </c>
    </row>
    <row r="12465" spans="31:38" x14ac:dyDescent="0.25">
      <c r="AE12465" s="3" t="str">
        <f t="shared" si="272"/>
        <v>RAS52_544_7_4_202526</v>
      </c>
      <c r="AF12465" s="3">
        <v>202526</v>
      </c>
      <c r="AG12465" s="3" t="s">
        <v>419</v>
      </c>
      <c r="AH12465" s="3">
        <v>544</v>
      </c>
      <c r="AI12465" s="3">
        <v>7</v>
      </c>
      <c r="AJ12465" s="3" t="s">
        <v>2552</v>
      </c>
      <c r="AK12465" s="3">
        <v>4</v>
      </c>
      <c r="AL12465" s="3">
        <v>208426.734</v>
      </c>
    </row>
    <row r="12466" spans="31:38" x14ac:dyDescent="0.25">
      <c r="AE12466" s="3" t="str">
        <f t="shared" si="272"/>
        <v>RAS52_584_7_4_202526</v>
      </c>
      <c r="AF12466" s="3">
        <v>202526</v>
      </c>
      <c r="AG12466" s="3" t="s">
        <v>419</v>
      </c>
      <c r="AH12466" s="3">
        <v>584</v>
      </c>
      <c r="AI12466" s="3">
        <v>7</v>
      </c>
      <c r="AJ12466" s="3" t="s">
        <v>2552</v>
      </c>
      <c r="AK12466" s="3">
        <v>4</v>
      </c>
      <c r="AL12466" s="3">
        <v>0</v>
      </c>
    </row>
    <row r="12467" spans="31:38" x14ac:dyDescent="0.25">
      <c r="AE12467" s="3" t="str">
        <f t="shared" si="272"/>
        <v>RAS52_574_7_4_202526</v>
      </c>
      <c r="AF12467" s="3">
        <v>202526</v>
      </c>
      <c r="AG12467" s="3" t="s">
        <v>419</v>
      </c>
      <c r="AH12467" s="3">
        <v>574</v>
      </c>
      <c r="AI12467" s="3">
        <v>7</v>
      </c>
      <c r="AJ12467" s="3" t="s">
        <v>2552</v>
      </c>
      <c r="AK12467" s="3">
        <v>4</v>
      </c>
      <c r="AL12467" s="3">
        <v>0</v>
      </c>
    </row>
    <row r="12468" spans="31:38" x14ac:dyDescent="0.25">
      <c r="AE12468" s="3" t="str">
        <f t="shared" si="272"/>
        <v>RAS52_522_7_4_202526</v>
      </c>
      <c r="AF12468" s="3">
        <v>202526</v>
      </c>
      <c r="AG12468" s="3" t="s">
        <v>419</v>
      </c>
      <c r="AH12468" s="3">
        <v>522</v>
      </c>
      <c r="AI12468" s="3">
        <v>7</v>
      </c>
      <c r="AJ12468" s="3" t="s">
        <v>2552</v>
      </c>
      <c r="AK12468" s="3">
        <v>4</v>
      </c>
      <c r="AL12468" s="3">
        <v>133926.99299999996</v>
      </c>
    </row>
    <row r="12469" spans="31:38" x14ac:dyDescent="0.25">
      <c r="AE12469" s="3" t="str">
        <f t="shared" si="272"/>
        <v>RAS52_542_7_4_202526</v>
      </c>
      <c r="AF12469" s="3">
        <v>202526</v>
      </c>
      <c r="AG12469" s="3" t="s">
        <v>419</v>
      </c>
      <c r="AH12469" s="3">
        <v>542</v>
      </c>
      <c r="AI12469" s="3">
        <v>7</v>
      </c>
      <c r="AJ12469" s="3" t="s">
        <v>2552</v>
      </c>
      <c r="AK12469" s="3">
        <v>4</v>
      </c>
      <c r="AL12469" s="3">
        <v>71477.52</v>
      </c>
    </row>
    <row r="12470" spans="31:38" x14ac:dyDescent="0.25">
      <c r="AE12470" s="3" t="str">
        <f t="shared" si="272"/>
        <v>RAS52_512_7_4_202526</v>
      </c>
      <c r="AF12470" s="3">
        <v>202526</v>
      </c>
      <c r="AG12470" s="3" t="s">
        <v>419</v>
      </c>
      <c r="AH12470" s="3">
        <v>512</v>
      </c>
      <c r="AI12470" s="3">
        <v>7</v>
      </c>
      <c r="AJ12470" s="3" t="s">
        <v>2552</v>
      </c>
      <c r="AK12470" s="3">
        <v>4</v>
      </c>
      <c r="AL12470" s="3">
        <v>75513</v>
      </c>
    </row>
    <row r="12471" spans="31:38" x14ac:dyDescent="0.25">
      <c r="AE12471" s="3" t="str">
        <f t="shared" si="272"/>
        <v>RAS52_516_7_4_202526</v>
      </c>
      <c r="AF12471" s="3">
        <v>202526</v>
      </c>
      <c r="AG12471" s="3" t="s">
        <v>419</v>
      </c>
      <c r="AH12471" s="3">
        <v>516</v>
      </c>
      <c r="AI12471" s="3">
        <v>7</v>
      </c>
      <c r="AJ12471" s="3" t="s">
        <v>2552</v>
      </c>
      <c r="AK12471" s="3">
        <v>4</v>
      </c>
      <c r="AL12471" s="3">
        <v>118435.325</v>
      </c>
    </row>
    <row r="12472" spans="31:38" x14ac:dyDescent="0.25">
      <c r="AE12472" s="3" t="str">
        <f t="shared" si="272"/>
        <v>RAS52_520_7_4_202526</v>
      </c>
      <c r="AF12472" s="3">
        <v>202526</v>
      </c>
      <c r="AG12472" s="3" t="s">
        <v>419</v>
      </c>
      <c r="AH12472" s="3">
        <v>520</v>
      </c>
      <c r="AI12472" s="3">
        <v>7</v>
      </c>
      <c r="AJ12472" s="3" t="s">
        <v>2552</v>
      </c>
      <c r="AK12472" s="3">
        <v>4</v>
      </c>
      <c r="AL12472" s="3">
        <v>161046.46607003745</v>
      </c>
    </row>
    <row r="12473" spans="31:38" x14ac:dyDescent="0.25">
      <c r="AE12473" s="3" t="str">
        <f t="shared" si="272"/>
        <v>RAS52_514_7_4_202526</v>
      </c>
      <c r="AF12473" s="3">
        <v>202526</v>
      </c>
      <c r="AG12473" s="3" t="s">
        <v>419</v>
      </c>
      <c r="AH12473" s="3">
        <v>514</v>
      </c>
      <c r="AI12473" s="3">
        <v>7</v>
      </c>
      <c r="AJ12473" s="3" t="s">
        <v>2552</v>
      </c>
      <c r="AK12473" s="3">
        <v>4</v>
      </c>
      <c r="AL12473" s="3">
        <v>131640.96000000002</v>
      </c>
    </row>
    <row r="12474" spans="31:38" x14ac:dyDescent="0.25">
      <c r="AE12474" s="3" t="str">
        <f t="shared" si="272"/>
        <v>RAS52_524_7_4_202526</v>
      </c>
      <c r="AF12474" s="3">
        <v>202526</v>
      </c>
      <c r="AG12474" s="3" t="s">
        <v>419</v>
      </c>
      <c r="AH12474" s="3">
        <v>524</v>
      </c>
      <c r="AI12474" s="3">
        <v>7</v>
      </c>
      <c r="AJ12474" s="3" t="s">
        <v>2552</v>
      </c>
      <c r="AK12474" s="3">
        <v>4</v>
      </c>
      <c r="AL12474" s="3">
        <v>133146.90420889301</v>
      </c>
    </row>
    <row r="12475" spans="31:38" x14ac:dyDescent="0.25">
      <c r="AE12475" s="3" t="str">
        <f t="shared" si="272"/>
        <v>RAS52_526_7_4_202526</v>
      </c>
      <c r="AF12475" s="3">
        <v>202526</v>
      </c>
      <c r="AG12475" s="3" t="s">
        <v>419</v>
      </c>
      <c r="AH12475" s="3">
        <v>526</v>
      </c>
      <c r="AI12475" s="3">
        <v>7</v>
      </c>
      <c r="AJ12475" s="3" t="s">
        <v>2552</v>
      </c>
      <c r="AK12475" s="3">
        <v>4</v>
      </c>
      <c r="AL12475" s="3">
        <v>69614.231</v>
      </c>
    </row>
    <row r="12476" spans="31:38" x14ac:dyDescent="0.25">
      <c r="AE12476" s="3" t="str">
        <f t="shared" si="272"/>
        <v>RAS52_528_7_4_202526</v>
      </c>
      <c r="AF12476" s="3">
        <v>202526</v>
      </c>
      <c r="AG12476" s="3" t="s">
        <v>419</v>
      </c>
      <c r="AH12476" s="3">
        <v>528</v>
      </c>
      <c r="AI12476" s="3">
        <v>7</v>
      </c>
      <c r="AJ12476" s="3" t="s">
        <v>2552</v>
      </c>
      <c r="AK12476" s="3">
        <v>4</v>
      </c>
      <c r="AL12476" s="3">
        <v>126927</v>
      </c>
    </row>
    <row r="12477" spans="31:38" x14ac:dyDescent="0.25">
      <c r="AE12477" s="3" t="str">
        <f t="shared" si="272"/>
        <v>RAS52_530_7_4_202526</v>
      </c>
      <c r="AF12477" s="3">
        <v>202526</v>
      </c>
      <c r="AG12477" s="3" t="s">
        <v>419</v>
      </c>
      <c r="AH12477" s="3">
        <v>530</v>
      </c>
      <c r="AI12477" s="3">
        <v>7</v>
      </c>
      <c r="AJ12477" s="3" t="s">
        <v>2552</v>
      </c>
      <c r="AK12477" s="3">
        <v>4</v>
      </c>
      <c r="AL12477" s="3">
        <v>196992.35700000002</v>
      </c>
    </row>
    <row r="12478" spans="31:38" x14ac:dyDescent="0.25">
      <c r="AE12478" s="3" t="str">
        <f t="shared" si="272"/>
        <v>RAS52_532_7_4_202526</v>
      </c>
      <c r="AF12478" s="3">
        <v>202526</v>
      </c>
      <c r="AG12478" s="3" t="s">
        <v>419</v>
      </c>
      <c r="AH12478" s="3">
        <v>532</v>
      </c>
      <c r="AI12478" s="3">
        <v>7</v>
      </c>
      <c r="AJ12478" s="3" t="s">
        <v>2552</v>
      </c>
      <c r="AK12478" s="3">
        <v>4</v>
      </c>
      <c r="AL12478" s="3">
        <v>255758</v>
      </c>
    </row>
    <row r="12479" spans="31:38" x14ac:dyDescent="0.25">
      <c r="AE12479" s="3" t="str">
        <f t="shared" si="272"/>
        <v>RAS52_534_7_4_202526</v>
      </c>
      <c r="AF12479" s="3">
        <v>202526</v>
      </c>
      <c r="AG12479" s="3" t="s">
        <v>419</v>
      </c>
      <c r="AH12479" s="3">
        <v>534</v>
      </c>
      <c r="AI12479" s="3">
        <v>7</v>
      </c>
      <c r="AJ12479" s="3" t="s">
        <v>2552</v>
      </c>
      <c r="AK12479" s="3">
        <v>4</v>
      </c>
      <c r="AL12479" s="3">
        <v>148282.71099999998</v>
      </c>
    </row>
    <row r="12480" spans="31:38" x14ac:dyDescent="0.25">
      <c r="AE12480" s="3" t="str">
        <f t="shared" si="272"/>
        <v>RAS52_536_7_4_202526</v>
      </c>
      <c r="AF12480" s="3">
        <v>202526</v>
      </c>
      <c r="AG12480" s="3" t="s">
        <v>419</v>
      </c>
      <c r="AH12480" s="3">
        <v>536</v>
      </c>
      <c r="AI12480" s="3">
        <v>7</v>
      </c>
      <c r="AJ12480" s="3" t="s">
        <v>2552</v>
      </c>
      <c r="AK12480" s="3">
        <v>4</v>
      </c>
      <c r="AL12480" s="3">
        <v>162209.20699999999</v>
      </c>
    </row>
    <row r="12481" spans="31:38" x14ac:dyDescent="0.25">
      <c r="AE12481" s="3" t="str">
        <f t="shared" si="272"/>
        <v>RAS52_538_7_4_202526</v>
      </c>
      <c r="AF12481" s="3">
        <v>202526</v>
      </c>
      <c r="AG12481" s="3" t="s">
        <v>419</v>
      </c>
      <c r="AH12481" s="3">
        <v>538</v>
      </c>
      <c r="AI12481" s="3">
        <v>7</v>
      </c>
      <c r="AJ12481" s="3" t="s">
        <v>2552</v>
      </c>
      <c r="AK12481" s="3">
        <v>4</v>
      </c>
      <c r="AL12481" s="3">
        <v>166812.41</v>
      </c>
    </row>
    <row r="12482" spans="31:38" x14ac:dyDescent="0.25">
      <c r="AE12482" s="3" t="str">
        <f t="shared" si="272"/>
        <v>RAS52_540_7_4_202526</v>
      </c>
      <c r="AF12482" s="3">
        <v>202526</v>
      </c>
      <c r="AG12482" s="3" t="s">
        <v>419</v>
      </c>
      <c r="AH12482" s="3">
        <v>540</v>
      </c>
      <c r="AI12482" s="3">
        <v>7</v>
      </c>
      <c r="AJ12482" s="3" t="s">
        <v>2552</v>
      </c>
      <c r="AK12482" s="3">
        <v>4</v>
      </c>
      <c r="AL12482" s="3">
        <v>294960.55600000004</v>
      </c>
    </row>
    <row r="12483" spans="31:38" x14ac:dyDescent="0.25">
      <c r="AE12483" s="3" t="str">
        <f t="shared" si="272"/>
        <v>RAS52_518_7_4_202526</v>
      </c>
      <c r="AF12483" s="3">
        <v>202526</v>
      </c>
      <c r="AG12483" s="3" t="s">
        <v>419</v>
      </c>
      <c r="AH12483" s="3">
        <v>518</v>
      </c>
      <c r="AI12483" s="3">
        <v>7</v>
      </c>
      <c r="AJ12483" s="3" t="s">
        <v>2552</v>
      </c>
      <c r="AK12483" s="3">
        <v>4</v>
      </c>
      <c r="AL12483" s="3">
        <v>110929.20699999999</v>
      </c>
    </row>
    <row r="12484" spans="31:38" x14ac:dyDescent="0.25">
      <c r="AE12484" s="3" t="str">
        <f t="shared" ref="AE12484:AE12547" si="273">AG12484&amp;"_"&amp;AH12484&amp;"_"&amp;AI12484&amp;"_"&amp;AK12484&amp;"_"&amp;AF12484</f>
        <v>RAS52_564_7_4_202425</v>
      </c>
      <c r="AF12484" s="3">
        <v>202425</v>
      </c>
      <c r="AG12484" s="3" t="s">
        <v>419</v>
      </c>
      <c r="AH12484" s="3">
        <v>564</v>
      </c>
      <c r="AI12484" s="3">
        <v>7</v>
      </c>
      <c r="AJ12484" s="3" t="s">
        <v>2552</v>
      </c>
      <c r="AK12484" s="3">
        <v>4</v>
      </c>
      <c r="AL12484" s="3">
        <v>0</v>
      </c>
    </row>
    <row r="12485" spans="31:38" x14ac:dyDescent="0.25">
      <c r="AE12485" s="3" t="str">
        <f t="shared" si="273"/>
        <v>RAS52_545_7_4_202425</v>
      </c>
      <c r="AF12485" s="3">
        <v>202425</v>
      </c>
      <c r="AG12485" s="3" t="s">
        <v>419</v>
      </c>
      <c r="AH12485" s="3">
        <v>545</v>
      </c>
      <c r="AI12485" s="3">
        <v>7</v>
      </c>
      <c r="AJ12485" s="3" t="s">
        <v>2552</v>
      </c>
      <c r="AK12485" s="3">
        <v>4</v>
      </c>
      <c r="AL12485" s="3">
        <v>62873.897339999996</v>
      </c>
    </row>
    <row r="12486" spans="31:38" x14ac:dyDescent="0.25">
      <c r="AE12486" s="3" t="str">
        <f t="shared" si="273"/>
        <v>RAS52_586_7_4_202425</v>
      </c>
      <c r="AF12486" s="3">
        <v>202425</v>
      </c>
      <c r="AG12486" s="3" t="s">
        <v>419</v>
      </c>
      <c r="AH12486" s="3">
        <v>586</v>
      </c>
      <c r="AI12486" s="3">
        <v>7</v>
      </c>
      <c r="AJ12486" s="3" t="s">
        <v>2552</v>
      </c>
      <c r="AK12486" s="3">
        <v>4</v>
      </c>
      <c r="AL12486" s="3">
        <v>0</v>
      </c>
    </row>
    <row r="12487" spans="31:38" x14ac:dyDescent="0.25">
      <c r="AE12487" s="3" t="str">
        <f t="shared" si="273"/>
        <v>RAS52_548_7_4_202425</v>
      </c>
      <c r="AF12487" s="3">
        <v>202425</v>
      </c>
      <c r="AG12487" s="3" t="s">
        <v>419</v>
      </c>
      <c r="AH12487" s="3">
        <v>548</v>
      </c>
      <c r="AI12487" s="3">
        <v>7</v>
      </c>
      <c r="AJ12487" s="3" t="s">
        <v>2552</v>
      </c>
      <c r="AK12487" s="3">
        <v>4</v>
      </c>
      <c r="AL12487" s="3">
        <v>71972.040000000008</v>
      </c>
    </row>
    <row r="12488" spans="31:38" x14ac:dyDescent="0.25">
      <c r="AE12488" s="3" t="str">
        <f t="shared" si="273"/>
        <v>RAS52_546_7_4_202425</v>
      </c>
      <c r="AF12488" s="3">
        <v>202425</v>
      </c>
      <c r="AG12488" s="3" t="s">
        <v>419</v>
      </c>
      <c r="AH12488" s="3">
        <v>546</v>
      </c>
      <c r="AI12488" s="3">
        <v>7</v>
      </c>
      <c r="AJ12488" s="3" t="s">
        <v>2552</v>
      </c>
      <c r="AK12488" s="3">
        <v>4</v>
      </c>
      <c r="AL12488" s="3">
        <v>98352.254896519866</v>
      </c>
    </row>
    <row r="12489" spans="31:38" x14ac:dyDescent="0.25">
      <c r="AE12489" s="3" t="str">
        <f t="shared" si="273"/>
        <v>RAS52_552_7_4_202425</v>
      </c>
      <c r="AF12489" s="3">
        <v>202425</v>
      </c>
      <c r="AG12489" s="3" t="s">
        <v>419</v>
      </c>
      <c r="AH12489" s="3">
        <v>552</v>
      </c>
      <c r="AI12489" s="3">
        <v>7</v>
      </c>
      <c r="AJ12489" s="3" t="s">
        <v>2552</v>
      </c>
      <c r="AK12489" s="3">
        <v>4</v>
      </c>
      <c r="AL12489" s="3">
        <v>398325.33</v>
      </c>
    </row>
    <row r="12490" spans="31:38" x14ac:dyDescent="0.25">
      <c r="AE12490" s="3" t="str">
        <f t="shared" si="273"/>
        <v>RAS52_562_7_4_202425</v>
      </c>
      <c r="AF12490" s="3">
        <v>202425</v>
      </c>
      <c r="AG12490" s="3" t="s">
        <v>419</v>
      </c>
      <c r="AH12490" s="3">
        <v>562</v>
      </c>
      <c r="AI12490" s="3">
        <v>7</v>
      </c>
      <c r="AJ12490" s="3" t="s">
        <v>2552</v>
      </c>
      <c r="AK12490" s="3">
        <v>4</v>
      </c>
      <c r="AL12490" s="3">
        <v>0</v>
      </c>
    </row>
    <row r="12491" spans="31:38" x14ac:dyDescent="0.25">
      <c r="AE12491" s="3" t="str">
        <f t="shared" si="273"/>
        <v>RAS52_566_7_4_202425</v>
      </c>
      <c r="AF12491" s="3">
        <v>202425</v>
      </c>
      <c r="AG12491" s="3" t="s">
        <v>419</v>
      </c>
      <c r="AH12491" s="3">
        <v>566</v>
      </c>
      <c r="AI12491" s="3">
        <v>7</v>
      </c>
      <c r="AJ12491" s="3" t="s">
        <v>2552</v>
      </c>
      <c r="AK12491" s="3">
        <v>4</v>
      </c>
      <c r="AL12491" s="3">
        <v>0</v>
      </c>
    </row>
    <row r="12492" spans="31:38" x14ac:dyDescent="0.25">
      <c r="AE12492" s="3" t="str">
        <f t="shared" si="273"/>
        <v>RAS52_568_7_4_202425</v>
      </c>
      <c r="AF12492" s="3">
        <v>202425</v>
      </c>
      <c r="AG12492" s="3" t="s">
        <v>419</v>
      </c>
      <c r="AH12492" s="3">
        <v>568</v>
      </c>
      <c r="AI12492" s="3">
        <v>7</v>
      </c>
      <c r="AJ12492" s="3" t="s">
        <v>2552</v>
      </c>
      <c r="AK12492" s="3">
        <v>4</v>
      </c>
      <c r="AL12492" s="3">
        <v>0</v>
      </c>
    </row>
    <row r="12493" spans="31:38" x14ac:dyDescent="0.25">
      <c r="AE12493" s="3" t="str">
        <f t="shared" si="273"/>
        <v>RAS52_572_7_4_202425</v>
      </c>
      <c r="AF12493" s="3">
        <v>202425</v>
      </c>
      <c r="AG12493" s="3" t="s">
        <v>419</v>
      </c>
      <c r="AH12493" s="3">
        <v>572</v>
      </c>
      <c r="AI12493" s="3">
        <v>7</v>
      </c>
      <c r="AJ12493" s="3" t="s">
        <v>2552</v>
      </c>
      <c r="AK12493" s="3">
        <v>4</v>
      </c>
      <c r="AL12493" s="3">
        <v>0</v>
      </c>
    </row>
    <row r="12494" spans="31:38" x14ac:dyDescent="0.25">
      <c r="AE12494" s="3" t="str">
        <f t="shared" si="273"/>
        <v>RAS52_574_7_4_202425</v>
      </c>
      <c r="AF12494" s="3">
        <v>202425</v>
      </c>
      <c r="AG12494" s="3" t="s">
        <v>419</v>
      </c>
      <c r="AH12494" s="3">
        <v>574</v>
      </c>
      <c r="AI12494" s="3">
        <v>7</v>
      </c>
      <c r="AJ12494" s="3" t="s">
        <v>2552</v>
      </c>
      <c r="AK12494" s="3">
        <v>4</v>
      </c>
      <c r="AL12494" s="3">
        <v>0</v>
      </c>
    </row>
    <row r="12495" spans="31:38" x14ac:dyDescent="0.25">
      <c r="AE12495" s="3" t="str">
        <f t="shared" si="273"/>
        <v>RAS52_576_7_4_202425</v>
      </c>
      <c r="AF12495" s="3">
        <v>202425</v>
      </c>
      <c r="AG12495" s="3" t="s">
        <v>419</v>
      </c>
      <c r="AH12495" s="3">
        <v>576</v>
      </c>
      <c r="AI12495" s="3">
        <v>7</v>
      </c>
      <c r="AJ12495" s="3" t="s">
        <v>2552</v>
      </c>
      <c r="AK12495" s="3">
        <v>4</v>
      </c>
      <c r="AL12495" s="3">
        <v>0</v>
      </c>
    </row>
    <row r="12496" spans="31:38" x14ac:dyDescent="0.25">
      <c r="AE12496" s="3" t="str">
        <f t="shared" si="273"/>
        <v>RAS52_582_7_4_202425</v>
      </c>
      <c r="AF12496" s="3">
        <v>202425</v>
      </c>
      <c r="AG12496" s="3" t="s">
        <v>419</v>
      </c>
      <c r="AH12496" s="3">
        <v>582</v>
      </c>
      <c r="AI12496" s="3">
        <v>7</v>
      </c>
      <c r="AJ12496" s="3" t="s">
        <v>2552</v>
      </c>
      <c r="AK12496" s="3">
        <v>4</v>
      </c>
      <c r="AL12496" s="3">
        <v>0</v>
      </c>
    </row>
    <row r="12497" spans="31:38" x14ac:dyDescent="0.25">
      <c r="AE12497" s="3" t="str">
        <f t="shared" si="273"/>
        <v>RAS52_544_7_4_202425</v>
      </c>
      <c r="AF12497" s="3">
        <v>202425</v>
      </c>
      <c r="AG12497" s="3" t="s">
        <v>419</v>
      </c>
      <c r="AH12497" s="3">
        <v>544</v>
      </c>
      <c r="AI12497" s="3">
        <v>7</v>
      </c>
      <c r="AJ12497" s="3" t="s">
        <v>2552</v>
      </c>
      <c r="AK12497" s="3">
        <v>4</v>
      </c>
      <c r="AL12497" s="3">
        <v>202671.54099999997</v>
      </c>
    </row>
    <row r="12498" spans="31:38" x14ac:dyDescent="0.25">
      <c r="AE12498" s="3" t="str">
        <f t="shared" si="273"/>
        <v>RAS52_584_7_4_202425</v>
      </c>
      <c r="AF12498" s="3">
        <v>202425</v>
      </c>
      <c r="AG12498" s="3" t="s">
        <v>419</v>
      </c>
      <c r="AH12498" s="3">
        <v>584</v>
      </c>
      <c r="AI12498" s="3">
        <v>7</v>
      </c>
      <c r="AJ12498" s="3" t="s">
        <v>2552</v>
      </c>
      <c r="AK12498" s="3">
        <v>4</v>
      </c>
      <c r="AL12498" s="3">
        <v>0</v>
      </c>
    </row>
    <row r="12499" spans="31:38" x14ac:dyDescent="0.25">
      <c r="AE12499" s="3" t="str">
        <f t="shared" si="273"/>
        <v>RAS52_512_7_4_202425</v>
      </c>
      <c r="AF12499" s="3">
        <v>202425</v>
      </c>
      <c r="AG12499" s="3" t="s">
        <v>419</v>
      </c>
      <c r="AH12499" s="3">
        <v>512</v>
      </c>
      <c r="AI12499" s="3">
        <v>7</v>
      </c>
      <c r="AJ12499" s="3" t="s">
        <v>2552</v>
      </c>
      <c r="AK12499" s="3">
        <v>4</v>
      </c>
      <c r="AL12499" s="3">
        <v>71694</v>
      </c>
    </row>
    <row r="12500" spans="31:38" x14ac:dyDescent="0.25">
      <c r="AE12500" s="3" t="str">
        <f t="shared" si="273"/>
        <v>RAS52_550_7_4_202425</v>
      </c>
      <c r="AF12500" s="3">
        <v>202425</v>
      </c>
      <c r="AG12500" s="3" t="s">
        <v>419</v>
      </c>
      <c r="AH12500" s="3">
        <v>550</v>
      </c>
      <c r="AI12500" s="3">
        <v>7</v>
      </c>
      <c r="AJ12500" s="3" t="s">
        <v>2552</v>
      </c>
      <c r="AK12500" s="3">
        <v>4</v>
      </c>
      <c r="AL12500" s="3">
        <v>173852.111</v>
      </c>
    </row>
    <row r="12501" spans="31:38" x14ac:dyDescent="0.25">
      <c r="AE12501" s="3" t="str">
        <f t="shared" si="273"/>
        <v>RAS52_514_7_4_202425</v>
      </c>
      <c r="AF12501" s="3">
        <v>202425</v>
      </c>
      <c r="AG12501" s="3" t="s">
        <v>419</v>
      </c>
      <c r="AH12501" s="3">
        <v>514</v>
      </c>
      <c r="AI12501" s="3">
        <v>7</v>
      </c>
      <c r="AJ12501" s="3" t="s">
        <v>2552</v>
      </c>
      <c r="AK12501" s="3">
        <v>4</v>
      </c>
      <c r="AL12501" s="3">
        <v>125948</v>
      </c>
    </row>
    <row r="12502" spans="31:38" x14ac:dyDescent="0.25">
      <c r="AE12502" s="3" t="str">
        <f t="shared" si="273"/>
        <v>RAS52_516_7_4_202425</v>
      </c>
      <c r="AF12502" s="3">
        <v>202425</v>
      </c>
      <c r="AG12502" s="3" t="s">
        <v>419</v>
      </c>
      <c r="AH12502" s="3">
        <v>516</v>
      </c>
      <c r="AI12502" s="3">
        <v>7</v>
      </c>
      <c r="AJ12502" s="3" t="s">
        <v>2552</v>
      </c>
      <c r="AK12502" s="3">
        <v>4</v>
      </c>
      <c r="AL12502" s="3">
        <v>111832.14817</v>
      </c>
    </row>
    <row r="12503" spans="31:38" x14ac:dyDescent="0.25">
      <c r="AE12503" s="3" t="str">
        <f t="shared" si="273"/>
        <v>RAS52_518_7_4_202425</v>
      </c>
      <c r="AF12503" s="3">
        <v>202425</v>
      </c>
      <c r="AG12503" s="3" t="s">
        <v>419</v>
      </c>
      <c r="AH12503" s="3">
        <v>518</v>
      </c>
      <c r="AI12503" s="3">
        <v>7</v>
      </c>
      <c r="AJ12503" s="3" t="s">
        <v>2552</v>
      </c>
      <c r="AK12503" s="3">
        <v>4</v>
      </c>
      <c r="AL12503" s="3">
        <v>109543.54399999999</v>
      </c>
    </row>
    <row r="12504" spans="31:38" x14ac:dyDescent="0.25">
      <c r="AE12504" s="3" t="str">
        <f t="shared" si="273"/>
        <v>RAS52_520_7_4_202425</v>
      </c>
      <c r="AF12504" s="3">
        <v>202425</v>
      </c>
      <c r="AG12504" s="3" t="s">
        <v>419</v>
      </c>
      <c r="AH12504" s="3">
        <v>520</v>
      </c>
      <c r="AI12504" s="3">
        <v>7</v>
      </c>
      <c r="AJ12504" s="3" t="s">
        <v>2552</v>
      </c>
      <c r="AK12504" s="3">
        <v>4</v>
      </c>
      <c r="AL12504" s="3">
        <v>157654.10100000002</v>
      </c>
    </row>
    <row r="12505" spans="31:38" x14ac:dyDescent="0.25">
      <c r="AE12505" s="3" t="str">
        <f t="shared" si="273"/>
        <v>RAS52_522_7_4_202425</v>
      </c>
      <c r="AF12505" s="3">
        <v>202425</v>
      </c>
      <c r="AG12505" s="3" t="s">
        <v>419</v>
      </c>
      <c r="AH12505" s="3">
        <v>522</v>
      </c>
      <c r="AI12505" s="3">
        <v>7</v>
      </c>
      <c r="AJ12505" s="3" t="s">
        <v>2552</v>
      </c>
      <c r="AK12505" s="3">
        <v>4</v>
      </c>
      <c r="AL12505" s="3">
        <v>122506.53348967611</v>
      </c>
    </row>
    <row r="12506" spans="31:38" x14ac:dyDescent="0.25">
      <c r="AE12506" s="3" t="str">
        <f t="shared" si="273"/>
        <v>RAS52_524_7_4_202425</v>
      </c>
      <c r="AF12506" s="3">
        <v>202425</v>
      </c>
      <c r="AG12506" s="3" t="s">
        <v>419</v>
      </c>
      <c r="AH12506" s="3">
        <v>524</v>
      </c>
      <c r="AI12506" s="3">
        <v>7</v>
      </c>
      <c r="AJ12506" s="3" t="s">
        <v>2552</v>
      </c>
      <c r="AK12506" s="3">
        <v>4</v>
      </c>
      <c r="AL12506" s="3">
        <v>120489.30400090001</v>
      </c>
    </row>
    <row r="12507" spans="31:38" x14ac:dyDescent="0.25">
      <c r="AE12507" s="3" t="str">
        <f t="shared" si="273"/>
        <v>RAS52_540_7_4_202425</v>
      </c>
      <c r="AF12507" s="3">
        <v>202425</v>
      </c>
      <c r="AG12507" s="3" t="s">
        <v>419</v>
      </c>
      <c r="AH12507" s="3">
        <v>540</v>
      </c>
      <c r="AI12507" s="3">
        <v>7</v>
      </c>
      <c r="AJ12507" s="3" t="s">
        <v>2552</v>
      </c>
      <c r="AK12507" s="3">
        <v>4</v>
      </c>
      <c r="AL12507" s="3">
        <v>275990.09299999999</v>
      </c>
    </row>
    <row r="12508" spans="31:38" x14ac:dyDescent="0.25">
      <c r="AE12508" s="3" t="str">
        <f t="shared" si="273"/>
        <v>RAS52_528_7_4_202425</v>
      </c>
      <c r="AF12508" s="3">
        <v>202425</v>
      </c>
      <c r="AG12508" s="3" t="s">
        <v>419</v>
      </c>
      <c r="AH12508" s="3">
        <v>528</v>
      </c>
      <c r="AI12508" s="3">
        <v>7</v>
      </c>
      <c r="AJ12508" s="3" t="s">
        <v>2552</v>
      </c>
      <c r="AK12508" s="3">
        <v>4</v>
      </c>
      <c r="AL12508" s="3">
        <v>119972</v>
      </c>
    </row>
    <row r="12509" spans="31:38" x14ac:dyDescent="0.25">
      <c r="AE12509" s="3" t="str">
        <f t="shared" si="273"/>
        <v>RAS52_530_7_4_202425</v>
      </c>
      <c r="AF12509" s="3">
        <v>202425</v>
      </c>
      <c r="AG12509" s="3" t="s">
        <v>419</v>
      </c>
      <c r="AH12509" s="3">
        <v>530</v>
      </c>
      <c r="AI12509" s="3">
        <v>7</v>
      </c>
      <c r="AJ12509" s="3" t="s">
        <v>2552</v>
      </c>
      <c r="AK12509" s="3">
        <v>4</v>
      </c>
      <c r="AL12509" s="3">
        <v>181575.147</v>
      </c>
    </row>
    <row r="12510" spans="31:38" x14ac:dyDescent="0.25">
      <c r="AE12510" s="3" t="str">
        <f t="shared" si="273"/>
        <v>RAS52_532_7_4_202425</v>
      </c>
      <c r="AF12510" s="3">
        <v>202425</v>
      </c>
      <c r="AG12510" s="3" t="s">
        <v>419</v>
      </c>
      <c r="AH12510" s="3">
        <v>532</v>
      </c>
      <c r="AI12510" s="3">
        <v>7</v>
      </c>
      <c r="AJ12510" s="3" t="s">
        <v>2552</v>
      </c>
      <c r="AK12510" s="3">
        <v>4</v>
      </c>
      <c r="AL12510" s="3">
        <v>232926</v>
      </c>
    </row>
    <row r="12511" spans="31:38" x14ac:dyDescent="0.25">
      <c r="AE12511" s="3" t="str">
        <f t="shared" si="273"/>
        <v>RAS52_534_7_4_202425</v>
      </c>
      <c r="AF12511" s="3">
        <v>202425</v>
      </c>
      <c r="AG12511" s="3" t="s">
        <v>419</v>
      </c>
      <c r="AH12511" s="3">
        <v>534</v>
      </c>
      <c r="AI12511" s="3">
        <v>7</v>
      </c>
      <c r="AJ12511" s="3" t="s">
        <v>2552</v>
      </c>
      <c r="AK12511" s="3">
        <v>4</v>
      </c>
      <c r="AL12511" s="3">
        <v>132708.30100000001</v>
      </c>
    </row>
    <row r="12512" spans="31:38" x14ac:dyDescent="0.25">
      <c r="AE12512" s="3" t="str">
        <f t="shared" si="273"/>
        <v>RAS52_536_7_4_202425</v>
      </c>
      <c r="AF12512" s="3">
        <v>202425</v>
      </c>
      <c r="AG12512" s="3" t="s">
        <v>419</v>
      </c>
      <c r="AH12512" s="3">
        <v>536</v>
      </c>
      <c r="AI12512" s="3">
        <v>7</v>
      </c>
      <c r="AJ12512" s="3" t="s">
        <v>2552</v>
      </c>
      <c r="AK12512" s="3">
        <v>4</v>
      </c>
      <c r="AL12512" s="3">
        <v>147922.10600000003</v>
      </c>
    </row>
    <row r="12513" spans="31:38" x14ac:dyDescent="0.25">
      <c r="AE12513" s="3" t="str">
        <f t="shared" si="273"/>
        <v>RAS52_538_7_4_202425</v>
      </c>
      <c r="AF12513" s="3">
        <v>202425</v>
      </c>
      <c r="AG12513" s="3" t="s">
        <v>419</v>
      </c>
      <c r="AH12513" s="3">
        <v>538</v>
      </c>
      <c r="AI12513" s="3">
        <v>7</v>
      </c>
      <c r="AJ12513" s="3" t="s">
        <v>2552</v>
      </c>
      <c r="AK12513" s="3">
        <v>4</v>
      </c>
      <c r="AL12513" s="3">
        <v>153429.20700000002</v>
      </c>
    </row>
    <row r="12514" spans="31:38" x14ac:dyDescent="0.25">
      <c r="AE12514" s="3" t="str">
        <f t="shared" si="273"/>
        <v>RAS52_542_7_4_202425</v>
      </c>
      <c r="AF12514" s="3">
        <v>202425</v>
      </c>
      <c r="AG12514" s="3" t="s">
        <v>419</v>
      </c>
      <c r="AH12514" s="3">
        <v>542</v>
      </c>
      <c r="AI12514" s="3">
        <v>7</v>
      </c>
      <c r="AJ12514" s="3" t="s">
        <v>2552</v>
      </c>
      <c r="AK12514" s="3">
        <v>4</v>
      </c>
      <c r="AL12514" s="3">
        <v>66776.650000000009</v>
      </c>
    </row>
    <row r="12515" spans="31:38" x14ac:dyDescent="0.25">
      <c r="AE12515" s="3" t="str">
        <f t="shared" si="273"/>
        <v>RAS52_526_7_4_202425</v>
      </c>
      <c r="AF12515" s="3">
        <v>202425</v>
      </c>
      <c r="AG12515" s="3" t="s">
        <v>419</v>
      </c>
      <c r="AH12515" s="3">
        <v>526</v>
      </c>
      <c r="AI12515" s="3">
        <v>7</v>
      </c>
      <c r="AJ12515" s="3" t="s">
        <v>2552</v>
      </c>
      <c r="AK12515" s="3">
        <v>4</v>
      </c>
      <c r="AL12515" s="3">
        <v>67233.747233165646</v>
      </c>
    </row>
    <row r="12516" spans="31:38" x14ac:dyDescent="0.25">
      <c r="AE12516" s="3" t="str">
        <f t="shared" si="273"/>
        <v>RAS52_582_8_4_202526</v>
      </c>
      <c r="AF12516" s="3">
        <v>202526</v>
      </c>
      <c r="AG12516" s="3" t="s">
        <v>419</v>
      </c>
      <c r="AH12516" s="3">
        <v>582</v>
      </c>
      <c r="AI12516" s="3">
        <v>8</v>
      </c>
      <c r="AJ12516" s="3" t="s">
        <v>42</v>
      </c>
      <c r="AK12516" s="3">
        <v>4</v>
      </c>
      <c r="AL12516" s="3">
        <v>0</v>
      </c>
    </row>
    <row r="12517" spans="31:38" x14ac:dyDescent="0.25">
      <c r="AE12517" s="3" t="str">
        <f t="shared" si="273"/>
        <v>RAS52_546_8_4_202526</v>
      </c>
      <c r="AF12517" s="3">
        <v>202526</v>
      </c>
      <c r="AG12517" s="3" t="s">
        <v>419</v>
      </c>
      <c r="AH12517" s="3">
        <v>546</v>
      </c>
      <c r="AI12517" s="3">
        <v>8</v>
      </c>
      <c r="AJ12517" s="3" t="s">
        <v>42</v>
      </c>
      <c r="AK12517" s="3">
        <v>4</v>
      </c>
      <c r="AL12517" s="3">
        <v>1325</v>
      </c>
    </row>
    <row r="12518" spans="31:38" x14ac:dyDescent="0.25">
      <c r="AE12518" s="3" t="str">
        <f t="shared" si="273"/>
        <v>RAS52_566_8_4_202526</v>
      </c>
      <c r="AF12518" s="3">
        <v>202526</v>
      </c>
      <c r="AG12518" s="3" t="s">
        <v>419</v>
      </c>
      <c r="AH12518" s="3">
        <v>566</v>
      </c>
      <c r="AI12518" s="3">
        <v>8</v>
      </c>
      <c r="AJ12518" s="3" t="s">
        <v>42</v>
      </c>
      <c r="AK12518" s="3">
        <v>4</v>
      </c>
      <c r="AL12518" s="3">
        <v>0</v>
      </c>
    </row>
    <row r="12519" spans="31:38" x14ac:dyDescent="0.25">
      <c r="AE12519" s="3" t="str">
        <f t="shared" si="273"/>
        <v>RAS52_550_8_4_202526</v>
      </c>
      <c r="AF12519" s="3">
        <v>202526</v>
      </c>
      <c r="AG12519" s="3" t="s">
        <v>419</v>
      </c>
      <c r="AH12519" s="3">
        <v>550</v>
      </c>
      <c r="AI12519" s="3">
        <v>8</v>
      </c>
      <c r="AJ12519" s="3" t="s">
        <v>42</v>
      </c>
      <c r="AK12519" s="3">
        <v>4</v>
      </c>
      <c r="AL12519" s="3">
        <v>1073.002</v>
      </c>
    </row>
    <row r="12520" spans="31:38" x14ac:dyDescent="0.25">
      <c r="AE12520" s="3" t="str">
        <f t="shared" si="273"/>
        <v>RAS52_552_8_4_202526</v>
      </c>
      <c r="AF12520" s="3">
        <v>202526</v>
      </c>
      <c r="AG12520" s="3" t="s">
        <v>419</v>
      </c>
      <c r="AH12520" s="3">
        <v>552</v>
      </c>
      <c r="AI12520" s="3">
        <v>8</v>
      </c>
      <c r="AJ12520" s="3" t="s">
        <v>42</v>
      </c>
      <c r="AK12520" s="3">
        <v>4</v>
      </c>
      <c r="AL12520" s="3">
        <v>4172.9920000000002</v>
      </c>
    </row>
    <row r="12521" spans="31:38" x14ac:dyDescent="0.25">
      <c r="AE12521" s="3" t="str">
        <f t="shared" si="273"/>
        <v>RAS52_562_8_4_202526</v>
      </c>
      <c r="AF12521" s="3">
        <v>202526</v>
      </c>
      <c r="AG12521" s="3" t="s">
        <v>419</v>
      </c>
      <c r="AH12521" s="3">
        <v>562</v>
      </c>
      <c r="AI12521" s="3">
        <v>8</v>
      </c>
      <c r="AJ12521" s="3" t="s">
        <v>42</v>
      </c>
      <c r="AK12521" s="3">
        <v>4</v>
      </c>
      <c r="AL12521" s="3">
        <v>0</v>
      </c>
    </row>
    <row r="12522" spans="31:38" x14ac:dyDescent="0.25">
      <c r="AE12522" s="3" t="str">
        <f t="shared" si="273"/>
        <v>RAS52_564_8_4_202526</v>
      </c>
      <c r="AF12522" s="3">
        <v>202526</v>
      </c>
      <c r="AG12522" s="3" t="s">
        <v>419</v>
      </c>
      <c r="AH12522" s="3">
        <v>564</v>
      </c>
      <c r="AI12522" s="3">
        <v>8</v>
      </c>
      <c r="AJ12522" s="3" t="s">
        <v>42</v>
      </c>
      <c r="AK12522" s="3">
        <v>4</v>
      </c>
      <c r="AL12522" s="3">
        <v>0</v>
      </c>
    </row>
    <row r="12523" spans="31:38" x14ac:dyDescent="0.25">
      <c r="AE12523" s="3" t="str">
        <f t="shared" si="273"/>
        <v>RAS52_548_8_4_202526</v>
      </c>
      <c r="AF12523" s="3">
        <v>202526</v>
      </c>
      <c r="AG12523" s="3" t="s">
        <v>419</v>
      </c>
      <c r="AH12523" s="3">
        <v>548</v>
      </c>
      <c r="AI12523" s="3">
        <v>8</v>
      </c>
      <c r="AJ12523" s="3" t="s">
        <v>42</v>
      </c>
      <c r="AK12523" s="3">
        <v>4</v>
      </c>
      <c r="AL12523" s="3">
        <v>1716.5579999999995</v>
      </c>
    </row>
    <row r="12524" spans="31:38" x14ac:dyDescent="0.25">
      <c r="AE12524" s="3" t="str">
        <f t="shared" si="273"/>
        <v>RAS52_568_8_4_202526</v>
      </c>
      <c r="AF12524" s="3">
        <v>202526</v>
      </c>
      <c r="AG12524" s="3" t="s">
        <v>419</v>
      </c>
      <c r="AH12524" s="3">
        <v>568</v>
      </c>
      <c r="AI12524" s="3">
        <v>8</v>
      </c>
      <c r="AJ12524" s="3" t="s">
        <v>42</v>
      </c>
      <c r="AK12524" s="3">
        <v>4</v>
      </c>
      <c r="AL12524" s="3">
        <v>0</v>
      </c>
    </row>
    <row r="12525" spans="31:38" x14ac:dyDescent="0.25">
      <c r="AE12525" s="3" t="str">
        <f t="shared" si="273"/>
        <v>RAS52_572_8_4_202526</v>
      </c>
      <c r="AF12525" s="3">
        <v>202526</v>
      </c>
      <c r="AG12525" s="3" t="s">
        <v>419</v>
      </c>
      <c r="AH12525" s="3">
        <v>572</v>
      </c>
      <c r="AI12525" s="3">
        <v>8</v>
      </c>
      <c r="AJ12525" s="3" t="s">
        <v>42</v>
      </c>
      <c r="AK12525" s="3">
        <v>4</v>
      </c>
      <c r="AL12525" s="3">
        <v>0</v>
      </c>
    </row>
    <row r="12526" spans="31:38" x14ac:dyDescent="0.25">
      <c r="AE12526" s="3" t="str">
        <f t="shared" si="273"/>
        <v>RAS52_576_8_4_202526</v>
      </c>
      <c r="AF12526" s="3">
        <v>202526</v>
      </c>
      <c r="AG12526" s="3" t="s">
        <v>419</v>
      </c>
      <c r="AH12526" s="3">
        <v>576</v>
      </c>
      <c r="AI12526" s="3">
        <v>8</v>
      </c>
      <c r="AJ12526" s="3" t="s">
        <v>42</v>
      </c>
      <c r="AK12526" s="3">
        <v>4</v>
      </c>
      <c r="AL12526" s="3">
        <v>0</v>
      </c>
    </row>
    <row r="12527" spans="31:38" x14ac:dyDescent="0.25">
      <c r="AE12527" s="3" t="str">
        <f t="shared" si="273"/>
        <v>RAS52_545_8_4_202526</v>
      </c>
      <c r="AF12527" s="3">
        <v>202526</v>
      </c>
      <c r="AG12527" s="3" t="s">
        <v>419</v>
      </c>
      <c r="AH12527" s="3">
        <v>545</v>
      </c>
      <c r="AI12527" s="3">
        <v>8</v>
      </c>
      <c r="AJ12527" s="3" t="s">
        <v>42</v>
      </c>
      <c r="AK12527" s="3">
        <v>4</v>
      </c>
      <c r="AL12527" s="3">
        <v>1324.7460000000001</v>
      </c>
    </row>
    <row r="12528" spans="31:38" x14ac:dyDescent="0.25">
      <c r="AE12528" s="3" t="str">
        <f t="shared" si="273"/>
        <v>RAS52_584_8_4_202526</v>
      </c>
      <c r="AF12528" s="3">
        <v>202526</v>
      </c>
      <c r="AG12528" s="3" t="s">
        <v>419</v>
      </c>
      <c r="AH12528" s="3">
        <v>584</v>
      </c>
      <c r="AI12528" s="3">
        <v>8</v>
      </c>
      <c r="AJ12528" s="3" t="s">
        <v>42</v>
      </c>
      <c r="AK12528" s="3">
        <v>4</v>
      </c>
      <c r="AL12528" s="3">
        <v>0</v>
      </c>
    </row>
    <row r="12529" spans="31:38" x14ac:dyDescent="0.25">
      <c r="AE12529" s="3" t="str">
        <f t="shared" si="273"/>
        <v>RAS52_586_8_4_202526</v>
      </c>
      <c r="AF12529" s="3">
        <v>202526</v>
      </c>
      <c r="AG12529" s="3" t="s">
        <v>419</v>
      </c>
      <c r="AH12529" s="3">
        <v>586</v>
      </c>
      <c r="AI12529" s="3">
        <v>8</v>
      </c>
      <c r="AJ12529" s="3" t="s">
        <v>42</v>
      </c>
      <c r="AK12529" s="3">
        <v>4</v>
      </c>
      <c r="AL12529" s="3">
        <v>0</v>
      </c>
    </row>
    <row r="12530" spans="31:38" x14ac:dyDescent="0.25">
      <c r="AE12530" s="3" t="str">
        <f t="shared" si="273"/>
        <v>RAS52_524_8_4_202526</v>
      </c>
      <c r="AF12530" s="3">
        <v>202526</v>
      </c>
      <c r="AG12530" s="3" t="s">
        <v>419</v>
      </c>
      <c r="AH12530" s="3">
        <v>524</v>
      </c>
      <c r="AI12530" s="3">
        <v>8</v>
      </c>
      <c r="AJ12530" s="3" t="s">
        <v>42</v>
      </c>
      <c r="AK12530" s="3">
        <v>4</v>
      </c>
      <c r="AL12530" s="3">
        <v>2274.27</v>
      </c>
    </row>
    <row r="12531" spans="31:38" x14ac:dyDescent="0.25">
      <c r="AE12531" s="3" t="str">
        <f t="shared" si="273"/>
        <v>RAS52_574_8_4_202526</v>
      </c>
      <c r="AF12531" s="3">
        <v>202526</v>
      </c>
      <c r="AG12531" s="3" t="s">
        <v>419</v>
      </c>
      <c r="AH12531" s="3">
        <v>574</v>
      </c>
      <c r="AI12531" s="3">
        <v>8</v>
      </c>
      <c r="AJ12531" s="3" t="s">
        <v>42</v>
      </c>
      <c r="AK12531" s="3">
        <v>4</v>
      </c>
      <c r="AL12531" s="3">
        <v>0</v>
      </c>
    </row>
    <row r="12532" spans="31:38" x14ac:dyDescent="0.25">
      <c r="AE12532" s="3" t="str">
        <f t="shared" si="273"/>
        <v>RAS52_514_8_4_202526</v>
      </c>
      <c r="AF12532" s="3">
        <v>202526</v>
      </c>
      <c r="AG12532" s="3" t="s">
        <v>419</v>
      </c>
      <c r="AH12532" s="3">
        <v>514</v>
      </c>
      <c r="AI12532" s="3">
        <v>8</v>
      </c>
      <c r="AJ12532" s="3" t="s">
        <v>42</v>
      </c>
      <c r="AK12532" s="3">
        <v>4</v>
      </c>
      <c r="AL12532" s="3">
        <v>2992</v>
      </c>
    </row>
    <row r="12533" spans="31:38" x14ac:dyDescent="0.25">
      <c r="AE12533" s="3" t="str">
        <f t="shared" si="273"/>
        <v>RAS52_528_8_4_202526</v>
      </c>
      <c r="AF12533" s="3">
        <v>202526</v>
      </c>
      <c r="AG12533" s="3" t="s">
        <v>419</v>
      </c>
      <c r="AH12533" s="3">
        <v>528</v>
      </c>
      <c r="AI12533" s="3">
        <v>8</v>
      </c>
      <c r="AJ12533" s="3" t="s">
        <v>42</v>
      </c>
      <c r="AK12533" s="3">
        <v>4</v>
      </c>
      <c r="AL12533" s="3">
        <v>1385</v>
      </c>
    </row>
    <row r="12534" spans="31:38" x14ac:dyDescent="0.25">
      <c r="AE12534" s="3" t="str">
        <f t="shared" si="273"/>
        <v>RAS52_512_8_4_202526</v>
      </c>
      <c r="AF12534" s="3">
        <v>202526</v>
      </c>
      <c r="AG12534" s="3" t="s">
        <v>419</v>
      </c>
      <c r="AH12534" s="3">
        <v>512</v>
      </c>
      <c r="AI12534" s="3">
        <v>8</v>
      </c>
      <c r="AJ12534" s="3" t="s">
        <v>42</v>
      </c>
      <c r="AK12534" s="3">
        <v>4</v>
      </c>
      <c r="AL12534" s="3">
        <v>95</v>
      </c>
    </row>
    <row r="12535" spans="31:38" x14ac:dyDescent="0.25">
      <c r="AE12535" s="3" t="str">
        <f t="shared" si="273"/>
        <v>RAS52_544_8_4_202526</v>
      </c>
      <c r="AF12535" s="3">
        <v>202526</v>
      </c>
      <c r="AG12535" s="3" t="s">
        <v>419</v>
      </c>
      <c r="AH12535" s="3">
        <v>544</v>
      </c>
      <c r="AI12535" s="3">
        <v>8</v>
      </c>
      <c r="AJ12535" s="3" t="s">
        <v>42</v>
      </c>
      <c r="AK12535" s="3">
        <v>4</v>
      </c>
      <c r="AL12535" s="3">
        <v>4112.0709999999999</v>
      </c>
    </row>
    <row r="12536" spans="31:38" x14ac:dyDescent="0.25">
      <c r="AE12536" s="3" t="str">
        <f t="shared" si="273"/>
        <v>RAS52_516_8_4_202526</v>
      </c>
      <c r="AF12536" s="3">
        <v>202526</v>
      </c>
      <c r="AG12536" s="3" t="s">
        <v>419</v>
      </c>
      <c r="AH12536" s="3">
        <v>516</v>
      </c>
      <c r="AI12536" s="3">
        <v>8</v>
      </c>
      <c r="AJ12536" s="3" t="s">
        <v>42</v>
      </c>
      <c r="AK12536" s="3">
        <v>4</v>
      </c>
      <c r="AL12536" s="3">
        <v>1059.7629999999999</v>
      </c>
    </row>
    <row r="12537" spans="31:38" x14ac:dyDescent="0.25">
      <c r="AE12537" s="3" t="str">
        <f t="shared" si="273"/>
        <v>RAS52_518_8_4_202526</v>
      </c>
      <c r="AF12537" s="3">
        <v>202526</v>
      </c>
      <c r="AG12537" s="3" t="s">
        <v>419</v>
      </c>
      <c r="AH12537" s="3">
        <v>518</v>
      </c>
      <c r="AI12537" s="3">
        <v>8</v>
      </c>
      <c r="AJ12537" s="3" t="s">
        <v>42</v>
      </c>
      <c r="AK12537" s="3">
        <v>4</v>
      </c>
      <c r="AL12537" s="3">
        <v>0</v>
      </c>
    </row>
    <row r="12538" spans="31:38" x14ac:dyDescent="0.25">
      <c r="AE12538" s="3" t="str">
        <f t="shared" si="273"/>
        <v>RAS52_520_8_4_202526</v>
      </c>
      <c r="AF12538" s="3">
        <v>202526</v>
      </c>
      <c r="AG12538" s="3" t="s">
        <v>419</v>
      </c>
      <c r="AH12538" s="3">
        <v>520</v>
      </c>
      <c r="AI12538" s="3">
        <v>8</v>
      </c>
      <c r="AJ12538" s="3" t="s">
        <v>42</v>
      </c>
      <c r="AK12538" s="3">
        <v>4</v>
      </c>
      <c r="AL12538" s="3">
        <v>2257.2125000000001</v>
      </c>
    </row>
    <row r="12539" spans="31:38" x14ac:dyDescent="0.25">
      <c r="AE12539" s="3" t="str">
        <f t="shared" si="273"/>
        <v>RAS52_522_8_4_202526</v>
      </c>
      <c r="AF12539" s="3">
        <v>202526</v>
      </c>
      <c r="AG12539" s="3" t="s">
        <v>419</v>
      </c>
      <c r="AH12539" s="3">
        <v>522</v>
      </c>
      <c r="AI12539" s="3">
        <v>8</v>
      </c>
      <c r="AJ12539" s="3" t="s">
        <v>42</v>
      </c>
      <c r="AK12539" s="3">
        <v>4</v>
      </c>
      <c r="AL12539" s="3">
        <v>1614.1659999999999</v>
      </c>
    </row>
    <row r="12540" spans="31:38" x14ac:dyDescent="0.25">
      <c r="AE12540" s="3" t="str">
        <f t="shared" si="273"/>
        <v>RAS52_526_8_4_202526</v>
      </c>
      <c r="AF12540" s="3">
        <v>202526</v>
      </c>
      <c r="AG12540" s="3" t="s">
        <v>419</v>
      </c>
      <c r="AH12540" s="3">
        <v>526</v>
      </c>
      <c r="AI12540" s="3">
        <v>8</v>
      </c>
      <c r="AJ12540" s="3" t="s">
        <v>42</v>
      </c>
      <c r="AK12540" s="3">
        <v>4</v>
      </c>
      <c r="AL12540" s="3">
        <v>435.99599999999998</v>
      </c>
    </row>
    <row r="12541" spans="31:38" x14ac:dyDescent="0.25">
      <c r="AE12541" s="3" t="str">
        <f t="shared" si="273"/>
        <v>RAS52_530_8_4_202526</v>
      </c>
      <c r="AF12541" s="3">
        <v>202526</v>
      </c>
      <c r="AG12541" s="3" t="s">
        <v>419</v>
      </c>
      <c r="AH12541" s="3">
        <v>530</v>
      </c>
      <c r="AI12541" s="3">
        <v>8</v>
      </c>
      <c r="AJ12541" s="3" t="s">
        <v>42</v>
      </c>
      <c r="AK12541" s="3">
        <v>4</v>
      </c>
      <c r="AL12541" s="3">
        <v>6134.6040000000003</v>
      </c>
    </row>
    <row r="12542" spans="31:38" x14ac:dyDescent="0.25">
      <c r="AE12542" s="3" t="str">
        <f t="shared" si="273"/>
        <v>RAS52_532_8_4_202526</v>
      </c>
      <c r="AF12542" s="3">
        <v>202526</v>
      </c>
      <c r="AG12542" s="3" t="s">
        <v>419</v>
      </c>
      <c r="AH12542" s="3">
        <v>532</v>
      </c>
      <c r="AI12542" s="3">
        <v>8</v>
      </c>
      <c r="AJ12542" s="3" t="s">
        <v>42</v>
      </c>
      <c r="AK12542" s="3">
        <v>4</v>
      </c>
      <c r="AL12542" s="3">
        <v>4304</v>
      </c>
    </row>
    <row r="12543" spans="31:38" x14ac:dyDescent="0.25">
      <c r="AE12543" s="3" t="str">
        <f t="shared" si="273"/>
        <v>RAS52_534_8_4_202526</v>
      </c>
      <c r="AF12543" s="3">
        <v>202526</v>
      </c>
      <c r="AG12543" s="3" t="s">
        <v>419</v>
      </c>
      <c r="AH12543" s="3">
        <v>534</v>
      </c>
      <c r="AI12543" s="3">
        <v>8</v>
      </c>
      <c r="AJ12543" s="3" t="s">
        <v>42</v>
      </c>
      <c r="AK12543" s="3">
        <v>4</v>
      </c>
      <c r="AL12543" s="3">
        <v>7358.875</v>
      </c>
    </row>
    <row r="12544" spans="31:38" x14ac:dyDescent="0.25">
      <c r="AE12544" s="3" t="str">
        <f t="shared" si="273"/>
        <v>RAS52_536_8_4_202526</v>
      </c>
      <c r="AF12544" s="3">
        <v>202526</v>
      </c>
      <c r="AG12544" s="3" t="s">
        <v>419</v>
      </c>
      <c r="AH12544" s="3">
        <v>536</v>
      </c>
      <c r="AI12544" s="3">
        <v>8</v>
      </c>
      <c r="AJ12544" s="3" t="s">
        <v>42</v>
      </c>
      <c r="AK12544" s="3">
        <v>4</v>
      </c>
      <c r="AL12544" s="3">
        <v>2906.2550000000001</v>
      </c>
    </row>
    <row r="12545" spans="31:38" x14ac:dyDescent="0.25">
      <c r="AE12545" s="3" t="str">
        <f t="shared" si="273"/>
        <v>RAS52_538_8_4_202526</v>
      </c>
      <c r="AF12545" s="3">
        <v>202526</v>
      </c>
      <c r="AG12545" s="3" t="s">
        <v>419</v>
      </c>
      <c r="AH12545" s="3">
        <v>538</v>
      </c>
      <c r="AI12545" s="3">
        <v>8</v>
      </c>
      <c r="AJ12545" s="3" t="s">
        <v>42</v>
      </c>
      <c r="AK12545" s="3">
        <v>4</v>
      </c>
      <c r="AL12545" s="3">
        <v>1568.1654962018895</v>
      </c>
    </row>
    <row r="12546" spans="31:38" x14ac:dyDescent="0.25">
      <c r="AE12546" s="3" t="str">
        <f t="shared" si="273"/>
        <v>RAS52_540_8_4_202526</v>
      </c>
      <c r="AF12546" s="3">
        <v>202526</v>
      </c>
      <c r="AG12546" s="3" t="s">
        <v>419</v>
      </c>
      <c r="AH12546" s="3">
        <v>540</v>
      </c>
      <c r="AI12546" s="3">
        <v>8</v>
      </c>
      <c r="AJ12546" s="3" t="s">
        <v>42</v>
      </c>
      <c r="AK12546" s="3">
        <v>4</v>
      </c>
      <c r="AL12546" s="3">
        <v>4361.174</v>
      </c>
    </row>
    <row r="12547" spans="31:38" x14ac:dyDescent="0.25">
      <c r="AE12547" s="3" t="str">
        <f t="shared" si="273"/>
        <v>RAS52_542_8_4_202526</v>
      </c>
      <c r="AF12547" s="3">
        <v>202526</v>
      </c>
      <c r="AG12547" s="3" t="s">
        <v>419</v>
      </c>
      <c r="AH12547" s="3">
        <v>542</v>
      </c>
      <c r="AI12547" s="3">
        <v>8</v>
      </c>
      <c r="AJ12547" s="3" t="s">
        <v>42</v>
      </c>
      <c r="AK12547" s="3">
        <v>4</v>
      </c>
      <c r="AL12547" s="3">
        <v>1205.3879999999999</v>
      </c>
    </row>
    <row r="12548" spans="31:38" x14ac:dyDescent="0.25">
      <c r="AE12548" s="3" t="str">
        <f t="shared" ref="AE12548:AE12611" si="274">AG12548&amp;"_"&amp;AH12548&amp;"_"&amp;AI12548&amp;"_"&amp;AK12548&amp;"_"&amp;AF12548</f>
        <v>RAS52_564_8_4_202425</v>
      </c>
      <c r="AF12548" s="3">
        <v>202425</v>
      </c>
      <c r="AG12548" s="3" t="s">
        <v>419</v>
      </c>
      <c r="AH12548" s="3">
        <v>564</v>
      </c>
      <c r="AI12548" s="3">
        <v>8</v>
      </c>
      <c r="AJ12548" s="3" t="s">
        <v>42</v>
      </c>
      <c r="AK12548" s="3">
        <v>4</v>
      </c>
      <c r="AL12548" s="3">
        <v>0</v>
      </c>
    </row>
    <row r="12549" spans="31:38" x14ac:dyDescent="0.25">
      <c r="AE12549" s="3" t="str">
        <f t="shared" si="274"/>
        <v>RAS52_562_8_4_202425</v>
      </c>
      <c r="AF12549" s="3">
        <v>202425</v>
      </c>
      <c r="AG12549" s="3" t="s">
        <v>419</v>
      </c>
      <c r="AH12549" s="3">
        <v>562</v>
      </c>
      <c r="AI12549" s="3">
        <v>8</v>
      </c>
      <c r="AJ12549" s="3" t="s">
        <v>42</v>
      </c>
      <c r="AK12549" s="3">
        <v>4</v>
      </c>
      <c r="AL12549" s="3">
        <v>0</v>
      </c>
    </row>
    <row r="12550" spans="31:38" x14ac:dyDescent="0.25">
      <c r="AE12550" s="3" t="str">
        <f t="shared" si="274"/>
        <v>RAS52_552_8_4_202425</v>
      </c>
      <c r="AF12550" s="3">
        <v>202425</v>
      </c>
      <c r="AG12550" s="3" t="s">
        <v>419</v>
      </c>
      <c r="AH12550" s="3">
        <v>552</v>
      </c>
      <c r="AI12550" s="3">
        <v>8</v>
      </c>
      <c r="AJ12550" s="3" t="s">
        <v>42</v>
      </c>
      <c r="AK12550" s="3">
        <v>4</v>
      </c>
      <c r="AL12550" s="3">
        <v>717.38</v>
      </c>
    </row>
    <row r="12551" spans="31:38" x14ac:dyDescent="0.25">
      <c r="AE12551" s="3" t="str">
        <f t="shared" si="274"/>
        <v>RAS52_550_8_4_202425</v>
      </c>
      <c r="AF12551" s="3">
        <v>202425</v>
      </c>
      <c r="AG12551" s="3" t="s">
        <v>419</v>
      </c>
      <c r="AH12551" s="3">
        <v>550</v>
      </c>
      <c r="AI12551" s="3">
        <v>8</v>
      </c>
      <c r="AJ12551" s="3" t="s">
        <v>42</v>
      </c>
      <c r="AK12551" s="3">
        <v>4</v>
      </c>
      <c r="AL12551" s="3">
        <v>969.58399999999995</v>
      </c>
    </row>
    <row r="12552" spans="31:38" x14ac:dyDescent="0.25">
      <c r="AE12552" s="3" t="str">
        <f t="shared" si="274"/>
        <v>RAS52_566_8_4_202425</v>
      </c>
      <c r="AF12552" s="3">
        <v>202425</v>
      </c>
      <c r="AG12552" s="3" t="s">
        <v>419</v>
      </c>
      <c r="AH12552" s="3">
        <v>566</v>
      </c>
      <c r="AI12552" s="3">
        <v>8</v>
      </c>
      <c r="AJ12552" s="3" t="s">
        <v>42</v>
      </c>
      <c r="AK12552" s="3">
        <v>4</v>
      </c>
      <c r="AL12552" s="3">
        <v>0</v>
      </c>
    </row>
    <row r="12553" spans="31:38" x14ac:dyDescent="0.25">
      <c r="AE12553" s="3" t="str">
        <f t="shared" si="274"/>
        <v>RAS52_546_8_4_202425</v>
      </c>
      <c r="AF12553" s="3">
        <v>202425</v>
      </c>
      <c r="AG12553" s="3" t="s">
        <v>419</v>
      </c>
      <c r="AH12553" s="3">
        <v>546</v>
      </c>
      <c r="AI12553" s="3">
        <v>8</v>
      </c>
      <c r="AJ12553" s="3" t="s">
        <v>42</v>
      </c>
      <c r="AK12553" s="3">
        <v>4</v>
      </c>
      <c r="AL12553" s="3">
        <v>1134.4840443808171</v>
      </c>
    </row>
    <row r="12554" spans="31:38" x14ac:dyDescent="0.25">
      <c r="AE12554" s="3" t="str">
        <f t="shared" si="274"/>
        <v>RAS52_582_8_4_202425</v>
      </c>
      <c r="AF12554" s="3">
        <v>202425</v>
      </c>
      <c r="AG12554" s="3" t="s">
        <v>419</v>
      </c>
      <c r="AH12554" s="3">
        <v>582</v>
      </c>
      <c r="AI12554" s="3">
        <v>8</v>
      </c>
      <c r="AJ12554" s="3" t="s">
        <v>42</v>
      </c>
      <c r="AK12554" s="3">
        <v>4</v>
      </c>
      <c r="AL12554" s="3">
        <v>0</v>
      </c>
    </row>
    <row r="12555" spans="31:38" x14ac:dyDescent="0.25">
      <c r="AE12555" s="3" t="str">
        <f t="shared" si="274"/>
        <v>RAS52_548_8_4_202425</v>
      </c>
      <c r="AF12555" s="3">
        <v>202425</v>
      </c>
      <c r="AG12555" s="3" t="s">
        <v>419</v>
      </c>
      <c r="AH12555" s="3">
        <v>548</v>
      </c>
      <c r="AI12555" s="3">
        <v>8</v>
      </c>
      <c r="AJ12555" s="3" t="s">
        <v>42</v>
      </c>
      <c r="AK12555" s="3">
        <v>4</v>
      </c>
      <c r="AL12555" s="3">
        <v>1246.712</v>
      </c>
    </row>
    <row r="12556" spans="31:38" x14ac:dyDescent="0.25">
      <c r="AE12556" s="3" t="str">
        <f t="shared" si="274"/>
        <v>RAS52_568_8_4_202425</v>
      </c>
      <c r="AF12556" s="3">
        <v>202425</v>
      </c>
      <c r="AG12556" s="3" t="s">
        <v>419</v>
      </c>
      <c r="AH12556" s="3">
        <v>568</v>
      </c>
      <c r="AI12556" s="3">
        <v>8</v>
      </c>
      <c r="AJ12556" s="3" t="s">
        <v>42</v>
      </c>
      <c r="AK12556" s="3">
        <v>4</v>
      </c>
      <c r="AL12556" s="3">
        <v>0</v>
      </c>
    </row>
    <row r="12557" spans="31:38" x14ac:dyDescent="0.25">
      <c r="AE12557" s="3" t="str">
        <f t="shared" si="274"/>
        <v>RAS52_572_8_4_202425</v>
      </c>
      <c r="AF12557" s="3">
        <v>202425</v>
      </c>
      <c r="AG12557" s="3" t="s">
        <v>419</v>
      </c>
      <c r="AH12557" s="3">
        <v>572</v>
      </c>
      <c r="AI12557" s="3">
        <v>8</v>
      </c>
      <c r="AJ12557" s="3" t="s">
        <v>42</v>
      </c>
      <c r="AK12557" s="3">
        <v>4</v>
      </c>
      <c r="AL12557" s="3">
        <v>0</v>
      </c>
    </row>
    <row r="12558" spans="31:38" x14ac:dyDescent="0.25">
      <c r="AE12558" s="3" t="str">
        <f t="shared" si="274"/>
        <v>RAS52_586_8_4_202425</v>
      </c>
      <c r="AF12558" s="3">
        <v>202425</v>
      </c>
      <c r="AG12558" s="3" t="s">
        <v>419</v>
      </c>
      <c r="AH12558" s="3">
        <v>586</v>
      </c>
      <c r="AI12558" s="3">
        <v>8</v>
      </c>
      <c r="AJ12558" s="3" t="s">
        <v>42</v>
      </c>
      <c r="AK12558" s="3">
        <v>4</v>
      </c>
      <c r="AL12558" s="3">
        <v>0</v>
      </c>
    </row>
    <row r="12559" spans="31:38" x14ac:dyDescent="0.25">
      <c r="AE12559" s="3" t="str">
        <f t="shared" si="274"/>
        <v>RAS52_576_8_4_202425</v>
      </c>
      <c r="AF12559" s="3">
        <v>202425</v>
      </c>
      <c r="AG12559" s="3" t="s">
        <v>419</v>
      </c>
      <c r="AH12559" s="3">
        <v>576</v>
      </c>
      <c r="AI12559" s="3">
        <v>8</v>
      </c>
      <c r="AJ12559" s="3" t="s">
        <v>42</v>
      </c>
      <c r="AK12559" s="3">
        <v>4</v>
      </c>
      <c r="AL12559" s="3">
        <v>0</v>
      </c>
    </row>
    <row r="12560" spans="31:38" x14ac:dyDescent="0.25">
      <c r="AE12560" s="3" t="str">
        <f t="shared" si="274"/>
        <v>RAS52_584_8_4_202425</v>
      </c>
      <c r="AF12560" s="3">
        <v>202425</v>
      </c>
      <c r="AG12560" s="3" t="s">
        <v>419</v>
      </c>
      <c r="AH12560" s="3">
        <v>584</v>
      </c>
      <c r="AI12560" s="3">
        <v>8</v>
      </c>
      <c r="AJ12560" s="3" t="s">
        <v>42</v>
      </c>
      <c r="AK12560" s="3">
        <v>4</v>
      </c>
      <c r="AL12560" s="3">
        <v>0</v>
      </c>
    </row>
    <row r="12561" spans="31:38" x14ac:dyDescent="0.25">
      <c r="AE12561" s="3" t="str">
        <f t="shared" si="274"/>
        <v>RAS52_544_8_4_202425</v>
      </c>
      <c r="AF12561" s="3">
        <v>202425</v>
      </c>
      <c r="AG12561" s="3" t="s">
        <v>419</v>
      </c>
      <c r="AH12561" s="3">
        <v>544</v>
      </c>
      <c r="AI12561" s="3">
        <v>8</v>
      </c>
      <c r="AJ12561" s="3" t="s">
        <v>42</v>
      </c>
      <c r="AK12561" s="3">
        <v>4</v>
      </c>
      <c r="AL12561" s="3">
        <v>3332.9929999999999</v>
      </c>
    </row>
    <row r="12562" spans="31:38" x14ac:dyDescent="0.25">
      <c r="AE12562" s="3" t="str">
        <f t="shared" si="274"/>
        <v>RAS52_542_8_4_202425</v>
      </c>
      <c r="AF12562" s="3">
        <v>202425</v>
      </c>
      <c r="AG12562" s="3" t="s">
        <v>419</v>
      </c>
      <c r="AH12562" s="3">
        <v>542</v>
      </c>
      <c r="AI12562" s="3">
        <v>8</v>
      </c>
      <c r="AJ12562" s="3" t="s">
        <v>42</v>
      </c>
      <c r="AK12562" s="3">
        <v>4</v>
      </c>
      <c r="AL12562" s="3">
        <v>866.43499999999995</v>
      </c>
    </row>
    <row r="12563" spans="31:38" x14ac:dyDescent="0.25">
      <c r="AE12563" s="3" t="str">
        <f t="shared" si="274"/>
        <v>RAS52_574_8_4_202425</v>
      </c>
      <c r="AF12563" s="3">
        <v>202425</v>
      </c>
      <c r="AG12563" s="3" t="s">
        <v>419</v>
      </c>
      <c r="AH12563" s="3">
        <v>574</v>
      </c>
      <c r="AI12563" s="3">
        <v>8</v>
      </c>
      <c r="AJ12563" s="3" t="s">
        <v>42</v>
      </c>
      <c r="AK12563" s="3">
        <v>4</v>
      </c>
      <c r="AL12563" s="3">
        <v>0</v>
      </c>
    </row>
    <row r="12564" spans="31:38" x14ac:dyDescent="0.25">
      <c r="AE12564" s="3" t="str">
        <f t="shared" si="274"/>
        <v>RAS52_514_8_4_202425</v>
      </c>
      <c r="AF12564" s="3">
        <v>202425</v>
      </c>
      <c r="AG12564" s="3" t="s">
        <v>419</v>
      </c>
      <c r="AH12564" s="3">
        <v>514</v>
      </c>
      <c r="AI12564" s="3">
        <v>8</v>
      </c>
      <c r="AJ12564" s="3" t="s">
        <v>42</v>
      </c>
      <c r="AK12564" s="3">
        <v>4</v>
      </c>
      <c r="AL12564" s="3">
        <v>2439</v>
      </c>
    </row>
    <row r="12565" spans="31:38" x14ac:dyDescent="0.25">
      <c r="AE12565" s="3" t="str">
        <f t="shared" si="274"/>
        <v>RAS52_545_8_4_202425</v>
      </c>
      <c r="AF12565" s="3">
        <v>202425</v>
      </c>
      <c r="AG12565" s="3" t="s">
        <v>419</v>
      </c>
      <c r="AH12565" s="3">
        <v>545</v>
      </c>
      <c r="AI12565" s="3">
        <v>8</v>
      </c>
      <c r="AJ12565" s="3" t="s">
        <v>42</v>
      </c>
      <c r="AK12565" s="3">
        <v>4</v>
      </c>
      <c r="AL12565" s="3">
        <v>953.09509293499718</v>
      </c>
    </row>
    <row r="12566" spans="31:38" x14ac:dyDescent="0.25">
      <c r="AE12566" s="3" t="str">
        <f t="shared" si="274"/>
        <v>RAS52_512_8_4_202425</v>
      </c>
      <c r="AF12566" s="3">
        <v>202425</v>
      </c>
      <c r="AG12566" s="3" t="s">
        <v>419</v>
      </c>
      <c r="AH12566" s="3">
        <v>512</v>
      </c>
      <c r="AI12566" s="3">
        <v>8</v>
      </c>
      <c r="AJ12566" s="3" t="s">
        <v>42</v>
      </c>
      <c r="AK12566" s="3">
        <v>4</v>
      </c>
      <c r="AL12566" s="3">
        <v>91</v>
      </c>
    </row>
    <row r="12567" spans="31:38" x14ac:dyDescent="0.25">
      <c r="AE12567" s="3" t="str">
        <f t="shared" si="274"/>
        <v>RAS52_516_8_4_202425</v>
      </c>
      <c r="AF12567" s="3">
        <v>202425</v>
      </c>
      <c r="AG12567" s="3" t="s">
        <v>419</v>
      </c>
      <c r="AH12567" s="3">
        <v>516</v>
      </c>
      <c r="AI12567" s="3">
        <v>8</v>
      </c>
      <c r="AJ12567" s="3" t="s">
        <v>42</v>
      </c>
      <c r="AK12567" s="3">
        <v>4</v>
      </c>
      <c r="AL12567" s="3">
        <v>1010.62045</v>
      </c>
    </row>
    <row r="12568" spans="31:38" x14ac:dyDescent="0.25">
      <c r="AE12568" s="3" t="str">
        <f t="shared" si="274"/>
        <v>RAS52_518_8_4_202425</v>
      </c>
      <c r="AF12568" s="3">
        <v>202425</v>
      </c>
      <c r="AG12568" s="3" t="s">
        <v>419</v>
      </c>
      <c r="AH12568" s="3">
        <v>518</v>
      </c>
      <c r="AI12568" s="3">
        <v>8</v>
      </c>
      <c r="AJ12568" s="3" t="s">
        <v>42</v>
      </c>
      <c r="AK12568" s="3">
        <v>4</v>
      </c>
      <c r="AL12568" s="3">
        <v>0</v>
      </c>
    </row>
    <row r="12569" spans="31:38" x14ac:dyDescent="0.25">
      <c r="AE12569" s="3" t="str">
        <f t="shared" si="274"/>
        <v>RAS52_520_8_4_202425</v>
      </c>
      <c r="AF12569" s="3">
        <v>202425</v>
      </c>
      <c r="AG12569" s="3" t="s">
        <v>419</v>
      </c>
      <c r="AH12569" s="3">
        <v>520</v>
      </c>
      <c r="AI12569" s="3">
        <v>8</v>
      </c>
      <c r="AJ12569" s="3" t="s">
        <v>42</v>
      </c>
      <c r="AK12569" s="3">
        <v>4</v>
      </c>
      <c r="AL12569" s="3">
        <v>731.96600000000001</v>
      </c>
    </row>
    <row r="12570" spans="31:38" x14ac:dyDescent="0.25">
      <c r="AE12570" s="3" t="str">
        <f t="shared" si="274"/>
        <v>RAS52_522_8_4_202425</v>
      </c>
      <c r="AF12570" s="3">
        <v>202425</v>
      </c>
      <c r="AG12570" s="3" t="s">
        <v>419</v>
      </c>
      <c r="AH12570" s="3">
        <v>522</v>
      </c>
      <c r="AI12570" s="3">
        <v>8</v>
      </c>
      <c r="AJ12570" s="3" t="s">
        <v>42</v>
      </c>
      <c r="AK12570" s="3">
        <v>4</v>
      </c>
      <c r="AL12570" s="3">
        <v>1696.9520000000002</v>
      </c>
    </row>
    <row r="12571" spans="31:38" x14ac:dyDescent="0.25">
      <c r="AE12571" s="3" t="str">
        <f t="shared" si="274"/>
        <v>RAS52_524_8_4_202425</v>
      </c>
      <c r="AF12571" s="3">
        <v>202425</v>
      </c>
      <c r="AG12571" s="3" t="s">
        <v>419</v>
      </c>
      <c r="AH12571" s="3">
        <v>524</v>
      </c>
      <c r="AI12571" s="3">
        <v>8</v>
      </c>
      <c r="AJ12571" s="3" t="s">
        <v>42</v>
      </c>
      <c r="AK12571" s="3">
        <v>4</v>
      </c>
      <c r="AL12571" s="3">
        <v>1627</v>
      </c>
    </row>
    <row r="12572" spans="31:38" x14ac:dyDescent="0.25">
      <c r="AE12572" s="3" t="str">
        <f t="shared" si="274"/>
        <v>RAS52_526_8_4_202425</v>
      </c>
      <c r="AF12572" s="3">
        <v>202425</v>
      </c>
      <c r="AG12572" s="3" t="s">
        <v>419</v>
      </c>
      <c r="AH12572" s="3">
        <v>526</v>
      </c>
      <c r="AI12572" s="3">
        <v>8</v>
      </c>
      <c r="AJ12572" s="3" t="s">
        <v>42</v>
      </c>
      <c r="AK12572" s="3">
        <v>4</v>
      </c>
      <c r="AL12572" s="3">
        <v>410.9955199554297</v>
      </c>
    </row>
    <row r="12573" spans="31:38" x14ac:dyDescent="0.25">
      <c r="AE12573" s="3" t="str">
        <f t="shared" si="274"/>
        <v>RAS52_530_8_4_202425</v>
      </c>
      <c r="AF12573" s="3">
        <v>202425</v>
      </c>
      <c r="AG12573" s="3" t="s">
        <v>419</v>
      </c>
      <c r="AH12573" s="3">
        <v>530</v>
      </c>
      <c r="AI12573" s="3">
        <v>8</v>
      </c>
      <c r="AJ12573" s="3" t="s">
        <v>42</v>
      </c>
      <c r="AK12573" s="3">
        <v>4</v>
      </c>
      <c r="AL12573" s="3">
        <v>3978.3159999999998</v>
      </c>
    </row>
    <row r="12574" spans="31:38" x14ac:dyDescent="0.25">
      <c r="AE12574" s="3" t="str">
        <f t="shared" si="274"/>
        <v>RAS52_532_8_4_202425</v>
      </c>
      <c r="AF12574" s="3">
        <v>202425</v>
      </c>
      <c r="AG12574" s="3" t="s">
        <v>419</v>
      </c>
      <c r="AH12574" s="3">
        <v>532</v>
      </c>
      <c r="AI12574" s="3">
        <v>8</v>
      </c>
      <c r="AJ12574" s="3" t="s">
        <v>42</v>
      </c>
      <c r="AK12574" s="3">
        <v>4</v>
      </c>
      <c r="AL12574" s="3">
        <v>2115</v>
      </c>
    </row>
    <row r="12575" spans="31:38" x14ac:dyDescent="0.25">
      <c r="AE12575" s="3" t="str">
        <f t="shared" si="274"/>
        <v>RAS52_534_8_4_202425</v>
      </c>
      <c r="AF12575" s="3">
        <v>202425</v>
      </c>
      <c r="AG12575" s="3" t="s">
        <v>419</v>
      </c>
      <c r="AH12575" s="3">
        <v>534</v>
      </c>
      <c r="AI12575" s="3">
        <v>8</v>
      </c>
      <c r="AJ12575" s="3" t="s">
        <v>42</v>
      </c>
      <c r="AK12575" s="3">
        <v>4</v>
      </c>
      <c r="AL12575" s="3">
        <v>5820.04</v>
      </c>
    </row>
    <row r="12576" spans="31:38" x14ac:dyDescent="0.25">
      <c r="AE12576" s="3" t="str">
        <f t="shared" si="274"/>
        <v>RAS52_536_8_4_202425</v>
      </c>
      <c r="AF12576" s="3">
        <v>202425</v>
      </c>
      <c r="AG12576" s="3" t="s">
        <v>419</v>
      </c>
      <c r="AH12576" s="3">
        <v>536</v>
      </c>
      <c r="AI12576" s="3">
        <v>8</v>
      </c>
      <c r="AJ12576" s="3" t="s">
        <v>42</v>
      </c>
      <c r="AK12576" s="3">
        <v>4</v>
      </c>
      <c r="AL12576" s="3">
        <v>2293.9070000000002</v>
      </c>
    </row>
    <row r="12577" spans="31:38" x14ac:dyDescent="0.25">
      <c r="AE12577" s="3" t="str">
        <f t="shared" si="274"/>
        <v>RAS52_538_8_4_202425</v>
      </c>
      <c r="AF12577" s="3">
        <v>202425</v>
      </c>
      <c r="AG12577" s="3" t="s">
        <v>419</v>
      </c>
      <c r="AH12577" s="3">
        <v>538</v>
      </c>
      <c r="AI12577" s="3">
        <v>8</v>
      </c>
      <c r="AJ12577" s="3" t="s">
        <v>42</v>
      </c>
      <c r="AK12577" s="3">
        <v>4</v>
      </c>
      <c r="AL12577" s="3">
        <v>2461.9459999999999</v>
      </c>
    </row>
    <row r="12578" spans="31:38" x14ac:dyDescent="0.25">
      <c r="AE12578" s="3" t="str">
        <f t="shared" si="274"/>
        <v>RAS52_540_8_4_202425</v>
      </c>
      <c r="AF12578" s="3">
        <v>202425</v>
      </c>
      <c r="AG12578" s="3" t="s">
        <v>419</v>
      </c>
      <c r="AH12578" s="3">
        <v>540</v>
      </c>
      <c r="AI12578" s="3">
        <v>8</v>
      </c>
      <c r="AJ12578" s="3" t="s">
        <v>42</v>
      </c>
      <c r="AK12578" s="3">
        <v>4</v>
      </c>
      <c r="AL12578" s="3">
        <v>3524.8429999999998</v>
      </c>
    </row>
    <row r="12579" spans="31:38" x14ac:dyDescent="0.25">
      <c r="AE12579" s="3" t="str">
        <f t="shared" si="274"/>
        <v>RAS52_528_8_4_202425</v>
      </c>
      <c r="AF12579" s="3">
        <v>202425</v>
      </c>
      <c r="AG12579" s="3" t="s">
        <v>419</v>
      </c>
      <c r="AH12579" s="3">
        <v>528</v>
      </c>
      <c r="AI12579" s="3">
        <v>8</v>
      </c>
      <c r="AJ12579" s="3" t="s">
        <v>42</v>
      </c>
      <c r="AK12579" s="3">
        <v>4</v>
      </c>
      <c r="AL12579" s="3">
        <v>1471</v>
      </c>
    </row>
    <row r="12580" spans="31:38" x14ac:dyDescent="0.25">
      <c r="AE12580" s="3" t="str">
        <f t="shared" si="274"/>
        <v>RAS52_564_9_4_202526</v>
      </c>
      <c r="AF12580" s="3">
        <v>202526</v>
      </c>
      <c r="AG12580" s="3" t="s">
        <v>419</v>
      </c>
      <c r="AH12580" s="3">
        <v>564</v>
      </c>
      <c r="AI12580" s="3">
        <v>9</v>
      </c>
      <c r="AJ12580" s="3" t="s">
        <v>416</v>
      </c>
      <c r="AK12580" s="3">
        <v>4</v>
      </c>
      <c r="AL12580" s="3">
        <v>0</v>
      </c>
    </row>
    <row r="12581" spans="31:38" x14ac:dyDescent="0.25">
      <c r="AE12581" s="3" t="str">
        <f t="shared" si="274"/>
        <v>RAS52_545_9_4_202526</v>
      </c>
      <c r="AF12581" s="3">
        <v>202526</v>
      </c>
      <c r="AG12581" s="3" t="s">
        <v>419</v>
      </c>
      <c r="AH12581" s="3">
        <v>545</v>
      </c>
      <c r="AI12581" s="3">
        <v>9</v>
      </c>
      <c r="AJ12581" s="3" t="s">
        <v>416</v>
      </c>
      <c r="AK12581" s="3">
        <v>4</v>
      </c>
      <c r="AL12581" s="3">
        <v>1643.4069999999999</v>
      </c>
    </row>
    <row r="12582" spans="31:38" x14ac:dyDescent="0.25">
      <c r="AE12582" s="3" t="str">
        <f t="shared" si="274"/>
        <v>RAS52_546_9_4_202526</v>
      </c>
      <c r="AF12582" s="3">
        <v>202526</v>
      </c>
      <c r="AG12582" s="3" t="s">
        <v>419</v>
      </c>
      <c r="AH12582" s="3">
        <v>546</v>
      </c>
      <c r="AI12582" s="3">
        <v>9</v>
      </c>
      <c r="AJ12582" s="3" t="s">
        <v>416</v>
      </c>
      <c r="AK12582" s="3">
        <v>4</v>
      </c>
      <c r="AL12582" s="3">
        <v>1538</v>
      </c>
    </row>
    <row r="12583" spans="31:38" x14ac:dyDescent="0.25">
      <c r="AE12583" s="3" t="str">
        <f t="shared" si="274"/>
        <v>RAS52_548_9_4_202526</v>
      </c>
      <c r="AF12583" s="3">
        <v>202526</v>
      </c>
      <c r="AG12583" s="3" t="s">
        <v>419</v>
      </c>
      <c r="AH12583" s="3">
        <v>548</v>
      </c>
      <c r="AI12583" s="3">
        <v>9</v>
      </c>
      <c r="AJ12583" s="3" t="s">
        <v>416</v>
      </c>
      <c r="AK12583" s="3">
        <v>4</v>
      </c>
      <c r="AL12583" s="3">
        <v>1441.579</v>
      </c>
    </row>
    <row r="12584" spans="31:38" x14ac:dyDescent="0.25">
      <c r="AE12584" s="3" t="str">
        <f t="shared" si="274"/>
        <v>RAS52_550_9_4_202526</v>
      </c>
      <c r="AF12584" s="3">
        <v>202526</v>
      </c>
      <c r="AG12584" s="3" t="s">
        <v>419</v>
      </c>
      <c r="AH12584" s="3">
        <v>550</v>
      </c>
      <c r="AI12584" s="3">
        <v>9</v>
      </c>
      <c r="AJ12584" s="3" t="s">
        <v>416</v>
      </c>
      <c r="AK12584" s="3">
        <v>4</v>
      </c>
      <c r="AL12584" s="3">
        <v>0</v>
      </c>
    </row>
    <row r="12585" spans="31:38" x14ac:dyDescent="0.25">
      <c r="AE12585" s="3" t="str">
        <f t="shared" si="274"/>
        <v>RAS52_552_9_4_202526</v>
      </c>
      <c r="AF12585" s="3">
        <v>202526</v>
      </c>
      <c r="AG12585" s="3" t="s">
        <v>419</v>
      </c>
      <c r="AH12585" s="3">
        <v>552</v>
      </c>
      <c r="AI12585" s="3">
        <v>9</v>
      </c>
      <c r="AJ12585" s="3" t="s">
        <v>416</v>
      </c>
      <c r="AK12585" s="3">
        <v>4</v>
      </c>
      <c r="AL12585" s="3">
        <v>3682.7570000000001</v>
      </c>
    </row>
    <row r="12586" spans="31:38" x14ac:dyDescent="0.25">
      <c r="AE12586" s="3" t="str">
        <f t="shared" si="274"/>
        <v>RAS52_562_9_4_202526</v>
      </c>
      <c r="AF12586" s="3">
        <v>202526</v>
      </c>
      <c r="AG12586" s="3" t="s">
        <v>419</v>
      </c>
      <c r="AH12586" s="3">
        <v>562</v>
      </c>
      <c r="AI12586" s="3">
        <v>9</v>
      </c>
      <c r="AJ12586" s="3" t="s">
        <v>416</v>
      </c>
      <c r="AK12586" s="3">
        <v>4</v>
      </c>
      <c r="AL12586" s="3">
        <v>0</v>
      </c>
    </row>
    <row r="12587" spans="31:38" x14ac:dyDescent="0.25">
      <c r="AE12587" s="3" t="str">
        <f t="shared" si="274"/>
        <v>RAS52_566_9_4_202526</v>
      </c>
      <c r="AF12587" s="3">
        <v>202526</v>
      </c>
      <c r="AG12587" s="3" t="s">
        <v>419</v>
      </c>
      <c r="AH12587" s="3">
        <v>566</v>
      </c>
      <c r="AI12587" s="3">
        <v>9</v>
      </c>
      <c r="AJ12587" s="3" t="s">
        <v>416</v>
      </c>
      <c r="AK12587" s="3">
        <v>4</v>
      </c>
      <c r="AL12587" s="3">
        <v>0</v>
      </c>
    </row>
    <row r="12588" spans="31:38" x14ac:dyDescent="0.25">
      <c r="AE12588" s="3" t="str">
        <f t="shared" si="274"/>
        <v>RAS52_568_9_4_202526</v>
      </c>
      <c r="AF12588" s="3">
        <v>202526</v>
      </c>
      <c r="AG12588" s="3" t="s">
        <v>419</v>
      </c>
      <c r="AH12588" s="3">
        <v>568</v>
      </c>
      <c r="AI12588" s="3">
        <v>9</v>
      </c>
      <c r="AJ12588" s="3" t="s">
        <v>416</v>
      </c>
      <c r="AK12588" s="3">
        <v>4</v>
      </c>
      <c r="AL12588" s="3">
        <v>0</v>
      </c>
    </row>
    <row r="12589" spans="31:38" x14ac:dyDescent="0.25">
      <c r="AE12589" s="3" t="str">
        <f t="shared" si="274"/>
        <v>RAS52_572_9_4_202526</v>
      </c>
      <c r="AF12589" s="3">
        <v>202526</v>
      </c>
      <c r="AG12589" s="3" t="s">
        <v>419</v>
      </c>
      <c r="AH12589" s="3">
        <v>572</v>
      </c>
      <c r="AI12589" s="3">
        <v>9</v>
      </c>
      <c r="AJ12589" s="3" t="s">
        <v>416</v>
      </c>
      <c r="AK12589" s="3">
        <v>4</v>
      </c>
      <c r="AL12589" s="3">
        <v>0</v>
      </c>
    </row>
    <row r="12590" spans="31:38" x14ac:dyDescent="0.25">
      <c r="AE12590" s="3" t="str">
        <f t="shared" si="274"/>
        <v>RAS52_574_9_4_202526</v>
      </c>
      <c r="AF12590" s="3">
        <v>202526</v>
      </c>
      <c r="AG12590" s="3" t="s">
        <v>419</v>
      </c>
      <c r="AH12590" s="3">
        <v>574</v>
      </c>
      <c r="AI12590" s="3">
        <v>9</v>
      </c>
      <c r="AJ12590" s="3" t="s">
        <v>416</v>
      </c>
      <c r="AK12590" s="3">
        <v>4</v>
      </c>
      <c r="AL12590" s="3">
        <v>0</v>
      </c>
    </row>
    <row r="12591" spans="31:38" x14ac:dyDescent="0.25">
      <c r="AE12591" s="3" t="str">
        <f t="shared" si="274"/>
        <v>RAS52_576_9_4_202526</v>
      </c>
      <c r="AF12591" s="3">
        <v>202526</v>
      </c>
      <c r="AG12591" s="3" t="s">
        <v>419</v>
      </c>
      <c r="AH12591" s="3">
        <v>576</v>
      </c>
      <c r="AI12591" s="3">
        <v>9</v>
      </c>
      <c r="AJ12591" s="3" t="s">
        <v>416</v>
      </c>
      <c r="AK12591" s="3">
        <v>4</v>
      </c>
      <c r="AL12591" s="3">
        <v>0</v>
      </c>
    </row>
    <row r="12592" spans="31:38" x14ac:dyDescent="0.25">
      <c r="AE12592" s="3" t="str">
        <f t="shared" si="274"/>
        <v>RAS52_584_9_4_202526</v>
      </c>
      <c r="AF12592" s="3">
        <v>202526</v>
      </c>
      <c r="AG12592" s="3" t="s">
        <v>419</v>
      </c>
      <c r="AH12592" s="3">
        <v>584</v>
      </c>
      <c r="AI12592" s="3">
        <v>9</v>
      </c>
      <c r="AJ12592" s="3" t="s">
        <v>416</v>
      </c>
      <c r="AK12592" s="3">
        <v>4</v>
      </c>
      <c r="AL12592" s="3">
        <v>0</v>
      </c>
    </row>
    <row r="12593" spans="31:38" x14ac:dyDescent="0.25">
      <c r="AE12593" s="3" t="str">
        <f t="shared" si="274"/>
        <v>RAS52_540_9_4_202526</v>
      </c>
      <c r="AF12593" s="3">
        <v>202526</v>
      </c>
      <c r="AG12593" s="3" t="s">
        <v>419</v>
      </c>
      <c r="AH12593" s="3">
        <v>540</v>
      </c>
      <c r="AI12593" s="3">
        <v>9</v>
      </c>
      <c r="AJ12593" s="3" t="s">
        <v>416</v>
      </c>
      <c r="AK12593" s="3">
        <v>4</v>
      </c>
      <c r="AL12593" s="3">
        <v>278.76499999999999</v>
      </c>
    </row>
    <row r="12594" spans="31:38" x14ac:dyDescent="0.25">
      <c r="AE12594" s="3" t="str">
        <f t="shared" si="274"/>
        <v>RAS52_586_9_4_202526</v>
      </c>
      <c r="AF12594" s="3">
        <v>202526</v>
      </c>
      <c r="AG12594" s="3" t="s">
        <v>419</v>
      </c>
      <c r="AH12594" s="3">
        <v>586</v>
      </c>
      <c r="AI12594" s="3">
        <v>9</v>
      </c>
      <c r="AJ12594" s="3" t="s">
        <v>416</v>
      </c>
      <c r="AK12594" s="3">
        <v>4</v>
      </c>
      <c r="AL12594" s="3">
        <v>0</v>
      </c>
    </row>
    <row r="12595" spans="31:38" x14ac:dyDescent="0.25">
      <c r="AE12595" s="3" t="str">
        <f t="shared" si="274"/>
        <v>RAS52_582_9_4_202526</v>
      </c>
      <c r="AF12595" s="3">
        <v>202526</v>
      </c>
      <c r="AG12595" s="3" t="s">
        <v>419</v>
      </c>
      <c r="AH12595" s="3">
        <v>582</v>
      </c>
      <c r="AI12595" s="3">
        <v>9</v>
      </c>
      <c r="AJ12595" s="3" t="s">
        <v>416</v>
      </c>
      <c r="AK12595" s="3">
        <v>4</v>
      </c>
      <c r="AL12595" s="3">
        <v>0</v>
      </c>
    </row>
    <row r="12596" spans="31:38" x14ac:dyDescent="0.25">
      <c r="AE12596" s="3" t="str">
        <f t="shared" si="274"/>
        <v>RAS52_520_9_4_202526</v>
      </c>
      <c r="AF12596" s="3">
        <v>202526</v>
      </c>
      <c r="AG12596" s="3" t="s">
        <v>419</v>
      </c>
      <c r="AH12596" s="3">
        <v>520</v>
      </c>
      <c r="AI12596" s="3">
        <v>9</v>
      </c>
      <c r="AJ12596" s="3" t="s">
        <v>416</v>
      </c>
      <c r="AK12596" s="3">
        <v>4</v>
      </c>
      <c r="AL12596" s="3">
        <v>1458.0640000000001</v>
      </c>
    </row>
    <row r="12597" spans="31:38" x14ac:dyDescent="0.25">
      <c r="AE12597" s="3" t="str">
        <f t="shared" si="274"/>
        <v>RAS52_544_9_4_202526</v>
      </c>
      <c r="AF12597" s="3">
        <v>202526</v>
      </c>
      <c r="AG12597" s="3" t="s">
        <v>419</v>
      </c>
      <c r="AH12597" s="3">
        <v>544</v>
      </c>
      <c r="AI12597" s="3">
        <v>9</v>
      </c>
      <c r="AJ12597" s="3" t="s">
        <v>416</v>
      </c>
      <c r="AK12597" s="3">
        <v>4</v>
      </c>
      <c r="AL12597" s="3">
        <v>3691.866</v>
      </c>
    </row>
    <row r="12598" spans="31:38" x14ac:dyDescent="0.25">
      <c r="AE12598" s="3" t="str">
        <f t="shared" si="274"/>
        <v>RAS52_542_9_4_202526</v>
      </c>
      <c r="AF12598" s="3">
        <v>202526</v>
      </c>
      <c r="AG12598" s="3" t="s">
        <v>419</v>
      </c>
      <c r="AH12598" s="3">
        <v>542</v>
      </c>
      <c r="AI12598" s="3">
        <v>9</v>
      </c>
      <c r="AJ12598" s="3" t="s">
        <v>416</v>
      </c>
      <c r="AK12598" s="3">
        <v>4</v>
      </c>
      <c r="AL12598" s="3">
        <v>867.83900000000006</v>
      </c>
    </row>
    <row r="12599" spans="31:38" x14ac:dyDescent="0.25">
      <c r="AE12599" s="3" t="str">
        <f t="shared" si="274"/>
        <v>RAS52_514_9_4_202526</v>
      </c>
      <c r="AF12599" s="3">
        <v>202526</v>
      </c>
      <c r="AG12599" s="3" t="s">
        <v>419</v>
      </c>
      <c r="AH12599" s="3">
        <v>514</v>
      </c>
      <c r="AI12599" s="3">
        <v>9</v>
      </c>
      <c r="AJ12599" s="3" t="s">
        <v>416</v>
      </c>
      <c r="AK12599" s="3">
        <v>4</v>
      </c>
      <c r="AL12599" s="3">
        <v>1250</v>
      </c>
    </row>
    <row r="12600" spans="31:38" x14ac:dyDescent="0.25">
      <c r="AE12600" s="3" t="str">
        <f t="shared" si="274"/>
        <v>RAS52_518_9_4_202526</v>
      </c>
      <c r="AF12600" s="3">
        <v>202526</v>
      </c>
      <c r="AG12600" s="3" t="s">
        <v>419</v>
      </c>
      <c r="AH12600" s="3">
        <v>518</v>
      </c>
      <c r="AI12600" s="3">
        <v>9</v>
      </c>
      <c r="AJ12600" s="3" t="s">
        <v>416</v>
      </c>
      <c r="AK12600" s="3">
        <v>4</v>
      </c>
      <c r="AL12600" s="3">
        <v>327.11740248107395</v>
      </c>
    </row>
    <row r="12601" spans="31:38" x14ac:dyDescent="0.25">
      <c r="AE12601" s="3" t="str">
        <f t="shared" si="274"/>
        <v>RAS52_512_9_4_202526</v>
      </c>
      <c r="AF12601" s="3">
        <v>202526</v>
      </c>
      <c r="AG12601" s="3" t="s">
        <v>419</v>
      </c>
      <c r="AH12601" s="3">
        <v>512</v>
      </c>
      <c r="AI12601" s="3">
        <v>9</v>
      </c>
      <c r="AJ12601" s="3" t="s">
        <v>416</v>
      </c>
      <c r="AK12601" s="3">
        <v>4</v>
      </c>
      <c r="AL12601" s="3">
        <v>1261</v>
      </c>
    </row>
    <row r="12602" spans="31:38" x14ac:dyDescent="0.25">
      <c r="AE12602" s="3" t="str">
        <f t="shared" si="274"/>
        <v>RAS52_522_9_4_202526</v>
      </c>
      <c r="AF12602" s="3">
        <v>202526</v>
      </c>
      <c r="AG12602" s="3" t="s">
        <v>419</v>
      </c>
      <c r="AH12602" s="3">
        <v>522</v>
      </c>
      <c r="AI12602" s="3">
        <v>9</v>
      </c>
      <c r="AJ12602" s="3" t="s">
        <v>416</v>
      </c>
      <c r="AK12602" s="3">
        <v>4</v>
      </c>
      <c r="AL12602" s="3">
        <v>47.54</v>
      </c>
    </row>
    <row r="12603" spans="31:38" x14ac:dyDescent="0.25">
      <c r="AE12603" s="3" t="str">
        <f t="shared" si="274"/>
        <v>RAS52_524_9_4_202526</v>
      </c>
      <c r="AF12603" s="3">
        <v>202526</v>
      </c>
      <c r="AG12603" s="3" t="s">
        <v>419</v>
      </c>
      <c r="AH12603" s="3">
        <v>524</v>
      </c>
      <c r="AI12603" s="3">
        <v>9</v>
      </c>
      <c r="AJ12603" s="3" t="s">
        <v>416</v>
      </c>
      <c r="AK12603" s="3">
        <v>4</v>
      </c>
      <c r="AL12603" s="3">
        <v>1520.298</v>
      </c>
    </row>
    <row r="12604" spans="31:38" x14ac:dyDescent="0.25">
      <c r="AE12604" s="3" t="str">
        <f t="shared" si="274"/>
        <v>RAS52_526_9_4_202526</v>
      </c>
      <c r="AF12604" s="3">
        <v>202526</v>
      </c>
      <c r="AG12604" s="3" t="s">
        <v>419</v>
      </c>
      <c r="AH12604" s="3">
        <v>526</v>
      </c>
      <c r="AI12604" s="3">
        <v>9</v>
      </c>
      <c r="AJ12604" s="3" t="s">
        <v>416</v>
      </c>
      <c r="AK12604" s="3">
        <v>4</v>
      </c>
      <c r="AL12604" s="3">
        <v>1782</v>
      </c>
    </row>
    <row r="12605" spans="31:38" x14ac:dyDescent="0.25">
      <c r="AE12605" s="3" t="str">
        <f t="shared" si="274"/>
        <v>RAS52_528_9_4_202526</v>
      </c>
      <c r="AF12605" s="3">
        <v>202526</v>
      </c>
      <c r="AG12605" s="3" t="s">
        <v>419</v>
      </c>
      <c r="AH12605" s="3">
        <v>528</v>
      </c>
      <c r="AI12605" s="3">
        <v>9</v>
      </c>
      <c r="AJ12605" s="3" t="s">
        <v>416</v>
      </c>
      <c r="AK12605" s="3">
        <v>4</v>
      </c>
      <c r="AL12605" s="3">
        <v>1394</v>
      </c>
    </row>
    <row r="12606" spans="31:38" x14ac:dyDescent="0.25">
      <c r="AE12606" s="3" t="str">
        <f t="shared" si="274"/>
        <v>RAS52_530_9_4_202526</v>
      </c>
      <c r="AF12606" s="3">
        <v>202526</v>
      </c>
      <c r="AG12606" s="3" t="s">
        <v>419</v>
      </c>
      <c r="AH12606" s="3">
        <v>530</v>
      </c>
      <c r="AI12606" s="3">
        <v>9</v>
      </c>
      <c r="AJ12606" s="3" t="s">
        <v>416</v>
      </c>
      <c r="AK12606" s="3">
        <v>4</v>
      </c>
      <c r="AL12606" s="3">
        <v>3972.0079999999998</v>
      </c>
    </row>
    <row r="12607" spans="31:38" x14ac:dyDescent="0.25">
      <c r="AE12607" s="3" t="str">
        <f t="shared" si="274"/>
        <v>RAS52_532_9_4_202526</v>
      </c>
      <c r="AF12607" s="3">
        <v>202526</v>
      </c>
      <c r="AG12607" s="3" t="s">
        <v>419</v>
      </c>
      <c r="AH12607" s="3">
        <v>532</v>
      </c>
      <c r="AI12607" s="3">
        <v>9</v>
      </c>
      <c r="AJ12607" s="3" t="s">
        <v>416</v>
      </c>
      <c r="AK12607" s="3">
        <v>4</v>
      </c>
      <c r="AL12607" s="3">
        <v>1848</v>
      </c>
    </row>
    <row r="12608" spans="31:38" x14ac:dyDescent="0.25">
      <c r="AE12608" s="3" t="str">
        <f t="shared" si="274"/>
        <v>RAS52_534_9_4_202526</v>
      </c>
      <c r="AF12608" s="3">
        <v>202526</v>
      </c>
      <c r="AG12608" s="3" t="s">
        <v>419</v>
      </c>
      <c r="AH12608" s="3">
        <v>534</v>
      </c>
      <c r="AI12608" s="3">
        <v>9</v>
      </c>
      <c r="AJ12608" s="3" t="s">
        <v>416</v>
      </c>
      <c r="AK12608" s="3">
        <v>4</v>
      </c>
      <c r="AL12608" s="3">
        <v>2921.0169999999998</v>
      </c>
    </row>
    <row r="12609" spans="31:38" x14ac:dyDescent="0.25">
      <c r="AE12609" s="3" t="str">
        <f t="shared" si="274"/>
        <v>RAS52_536_9_4_202526</v>
      </c>
      <c r="AF12609" s="3">
        <v>202526</v>
      </c>
      <c r="AG12609" s="3" t="s">
        <v>419</v>
      </c>
      <c r="AH12609" s="3">
        <v>536</v>
      </c>
      <c r="AI12609" s="3">
        <v>9</v>
      </c>
      <c r="AJ12609" s="3" t="s">
        <v>416</v>
      </c>
      <c r="AK12609" s="3">
        <v>4</v>
      </c>
      <c r="AL12609" s="3">
        <v>1566.72</v>
      </c>
    </row>
    <row r="12610" spans="31:38" x14ac:dyDescent="0.25">
      <c r="AE12610" s="3" t="str">
        <f t="shared" si="274"/>
        <v>RAS52_538_9_4_202526</v>
      </c>
      <c r="AF12610" s="3">
        <v>202526</v>
      </c>
      <c r="AG12610" s="3" t="s">
        <v>419</v>
      </c>
      <c r="AH12610" s="3">
        <v>538</v>
      </c>
      <c r="AI12610" s="3">
        <v>9</v>
      </c>
      <c r="AJ12610" s="3" t="s">
        <v>416</v>
      </c>
      <c r="AK12610" s="3">
        <v>4</v>
      </c>
      <c r="AL12610" s="3">
        <v>1803.5015589684024</v>
      </c>
    </row>
    <row r="12611" spans="31:38" x14ac:dyDescent="0.25">
      <c r="AE12611" s="3" t="str">
        <f t="shared" si="274"/>
        <v>RAS52_516_9_4_202526</v>
      </c>
      <c r="AF12611" s="3">
        <v>202526</v>
      </c>
      <c r="AG12611" s="3" t="s">
        <v>419</v>
      </c>
      <c r="AH12611" s="3">
        <v>516</v>
      </c>
      <c r="AI12611" s="3">
        <v>9</v>
      </c>
      <c r="AJ12611" s="3" t="s">
        <v>416</v>
      </c>
      <c r="AK12611" s="3">
        <v>4</v>
      </c>
      <c r="AL12611" s="3">
        <v>1058.251</v>
      </c>
    </row>
    <row r="12612" spans="31:38" x14ac:dyDescent="0.25">
      <c r="AE12612" s="3" t="str">
        <f t="shared" ref="AE12612:AE12675" si="275">AG12612&amp;"_"&amp;AH12612&amp;"_"&amp;AI12612&amp;"_"&amp;AK12612&amp;"_"&amp;AF12612</f>
        <v>RAS52_576_9_4_202425</v>
      </c>
      <c r="AF12612" s="3">
        <v>202425</v>
      </c>
      <c r="AG12612" s="3" t="s">
        <v>419</v>
      </c>
      <c r="AH12612" s="3">
        <v>576</v>
      </c>
      <c r="AI12612" s="3">
        <v>9</v>
      </c>
      <c r="AJ12612" s="3" t="s">
        <v>416</v>
      </c>
      <c r="AK12612" s="3">
        <v>4</v>
      </c>
      <c r="AL12612" s="3">
        <v>0</v>
      </c>
    </row>
    <row r="12613" spans="31:38" x14ac:dyDescent="0.25">
      <c r="AE12613" s="3" t="str">
        <f t="shared" si="275"/>
        <v>RAS52_546_9_4_202425</v>
      </c>
      <c r="AF12613" s="3">
        <v>202425</v>
      </c>
      <c r="AG12613" s="3" t="s">
        <v>419</v>
      </c>
      <c r="AH12613" s="3">
        <v>546</v>
      </c>
      <c r="AI12613" s="3">
        <v>9</v>
      </c>
      <c r="AJ12613" s="3" t="s">
        <v>416</v>
      </c>
      <c r="AK12613" s="3">
        <v>4</v>
      </c>
      <c r="AL12613" s="3">
        <v>2326.5153477074364</v>
      </c>
    </row>
    <row r="12614" spans="31:38" x14ac:dyDescent="0.25">
      <c r="AE12614" s="3" t="str">
        <f t="shared" si="275"/>
        <v>RAS52_548_9_4_202425</v>
      </c>
      <c r="AF12614" s="3">
        <v>202425</v>
      </c>
      <c r="AG12614" s="3" t="s">
        <v>419</v>
      </c>
      <c r="AH12614" s="3">
        <v>548</v>
      </c>
      <c r="AI12614" s="3">
        <v>9</v>
      </c>
      <c r="AJ12614" s="3" t="s">
        <v>416</v>
      </c>
      <c r="AK12614" s="3">
        <v>4</v>
      </c>
      <c r="AL12614" s="3">
        <v>1446.875</v>
      </c>
    </row>
    <row r="12615" spans="31:38" x14ac:dyDescent="0.25">
      <c r="AE12615" s="3" t="str">
        <f t="shared" si="275"/>
        <v>RAS52_550_9_4_202425</v>
      </c>
      <c r="AF12615" s="3">
        <v>202425</v>
      </c>
      <c r="AG12615" s="3" t="s">
        <v>419</v>
      </c>
      <c r="AH12615" s="3">
        <v>550</v>
      </c>
      <c r="AI12615" s="3">
        <v>9</v>
      </c>
      <c r="AJ12615" s="3" t="s">
        <v>416</v>
      </c>
      <c r="AK12615" s="3">
        <v>4</v>
      </c>
      <c r="AL12615" s="3">
        <v>0</v>
      </c>
    </row>
    <row r="12616" spans="31:38" x14ac:dyDescent="0.25">
      <c r="AE12616" s="3" t="str">
        <f t="shared" si="275"/>
        <v>RAS52_552_9_4_202425</v>
      </c>
      <c r="AF12616" s="3">
        <v>202425</v>
      </c>
      <c r="AG12616" s="3" t="s">
        <v>419</v>
      </c>
      <c r="AH12616" s="3">
        <v>552</v>
      </c>
      <c r="AI12616" s="3">
        <v>9</v>
      </c>
      <c r="AJ12616" s="3" t="s">
        <v>416</v>
      </c>
      <c r="AK12616" s="3">
        <v>4</v>
      </c>
      <c r="AL12616" s="3">
        <v>3570.92</v>
      </c>
    </row>
    <row r="12617" spans="31:38" x14ac:dyDescent="0.25">
      <c r="AE12617" s="3" t="str">
        <f t="shared" si="275"/>
        <v>RAS52_562_9_4_202425</v>
      </c>
      <c r="AF12617" s="3">
        <v>202425</v>
      </c>
      <c r="AG12617" s="3" t="s">
        <v>419</v>
      </c>
      <c r="AH12617" s="3">
        <v>562</v>
      </c>
      <c r="AI12617" s="3">
        <v>9</v>
      </c>
      <c r="AJ12617" s="3" t="s">
        <v>416</v>
      </c>
      <c r="AK12617" s="3">
        <v>4</v>
      </c>
      <c r="AL12617" s="3">
        <v>0</v>
      </c>
    </row>
    <row r="12618" spans="31:38" x14ac:dyDescent="0.25">
      <c r="AE12618" s="3" t="str">
        <f t="shared" si="275"/>
        <v>RAS52_564_9_4_202425</v>
      </c>
      <c r="AF12618" s="3">
        <v>202425</v>
      </c>
      <c r="AG12618" s="3" t="s">
        <v>419</v>
      </c>
      <c r="AH12618" s="3">
        <v>564</v>
      </c>
      <c r="AI12618" s="3">
        <v>9</v>
      </c>
      <c r="AJ12618" s="3" t="s">
        <v>416</v>
      </c>
      <c r="AK12618" s="3">
        <v>4</v>
      </c>
      <c r="AL12618" s="3">
        <v>0</v>
      </c>
    </row>
    <row r="12619" spans="31:38" x14ac:dyDescent="0.25">
      <c r="AE12619" s="3" t="str">
        <f t="shared" si="275"/>
        <v>RAS52_566_9_4_202425</v>
      </c>
      <c r="AF12619" s="3">
        <v>202425</v>
      </c>
      <c r="AG12619" s="3" t="s">
        <v>419</v>
      </c>
      <c r="AH12619" s="3">
        <v>566</v>
      </c>
      <c r="AI12619" s="3">
        <v>9</v>
      </c>
      <c r="AJ12619" s="3" t="s">
        <v>416</v>
      </c>
      <c r="AK12619" s="3">
        <v>4</v>
      </c>
      <c r="AL12619" s="3">
        <v>0</v>
      </c>
    </row>
    <row r="12620" spans="31:38" x14ac:dyDescent="0.25">
      <c r="AE12620" s="3" t="str">
        <f t="shared" si="275"/>
        <v>RAS52_568_9_4_202425</v>
      </c>
      <c r="AF12620" s="3">
        <v>202425</v>
      </c>
      <c r="AG12620" s="3" t="s">
        <v>419</v>
      </c>
      <c r="AH12620" s="3">
        <v>568</v>
      </c>
      <c r="AI12620" s="3">
        <v>9</v>
      </c>
      <c r="AJ12620" s="3" t="s">
        <v>416</v>
      </c>
      <c r="AK12620" s="3">
        <v>4</v>
      </c>
      <c r="AL12620" s="3">
        <v>0</v>
      </c>
    </row>
    <row r="12621" spans="31:38" x14ac:dyDescent="0.25">
      <c r="AE12621" s="3" t="str">
        <f t="shared" si="275"/>
        <v>RAS52_584_9_4_202425</v>
      </c>
      <c r="AF12621" s="3">
        <v>202425</v>
      </c>
      <c r="AG12621" s="3" t="s">
        <v>419</v>
      </c>
      <c r="AH12621" s="3">
        <v>584</v>
      </c>
      <c r="AI12621" s="3">
        <v>9</v>
      </c>
      <c r="AJ12621" s="3" t="s">
        <v>416</v>
      </c>
      <c r="AK12621" s="3">
        <v>4</v>
      </c>
      <c r="AL12621" s="3">
        <v>0</v>
      </c>
    </row>
    <row r="12622" spans="31:38" x14ac:dyDescent="0.25">
      <c r="AE12622" s="3" t="str">
        <f t="shared" si="275"/>
        <v>RAS52_574_9_4_202425</v>
      </c>
      <c r="AF12622" s="3">
        <v>202425</v>
      </c>
      <c r="AG12622" s="3" t="s">
        <v>419</v>
      </c>
      <c r="AH12622" s="3">
        <v>574</v>
      </c>
      <c r="AI12622" s="3">
        <v>9</v>
      </c>
      <c r="AJ12622" s="3" t="s">
        <v>416</v>
      </c>
      <c r="AK12622" s="3">
        <v>4</v>
      </c>
      <c r="AL12622" s="3">
        <v>0</v>
      </c>
    </row>
    <row r="12623" spans="31:38" x14ac:dyDescent="0.25">
      <c r="AE12623" s="3" t="str">
        <f t="shared" si="275"/>
        <v>RAS52_582_9_4_202425</v>
      </c>
      <c r="AF12623" s="3">
        <v>202425</v>
      </c>
      <c r="AG12623" s="3" t="s">
        <v>419</v>
      </c>
      <c r="AH12623" s="3">
        <v>582</v>
      </c>
      <c r="AI12623" s="3">
        <v>9</v>
      </c>
      <c r="AJ12623" s="3" t="s">
        <v>416</v>
      </c>
      <c r="AK12623" s="3">
        <v>4</v>
      </c>
      <c r="AL12623" s="3">
        <v>0</v>
      </c>
    </row>
    <row r="12624" spans="31:38" x14ac:dyDescent="0.25">
      <c r="AE12624" s="3" t="str">
        <f t="shared" si="275"/>
        <v>RAS52_544_9_4_202425</v>
      </c>
      <c r="AF12624" s="3">
        <v>202425</v>
      </c>
      <c r="AG12624" s="3" t="s">
        <v>419</v>
      </c>
      <c r="AH12624" s="3">
        <v>544</v>
      </c>
      <c r="AI12624" s="3">
        <v>9</v>
      </c>
      <c r="AJ12624" s="3" t="s">
        <v>416</v>
      </c>
      <c r="AK12624" s="3">
        <v>4</v>
      </c>
      <c r="AL12624" s="3">
        <v>4109.4809999999998</v>
      </c>
    </row>
    <row r="12625" spans="31:38" x14ac:dyDescent="0.25">
      <c r="AE12625" s="3" t="str">
        <f t="shared" si="275"/>
        <v>RAS52_542_9_4_202425</v>
      </c>
      <c r="AF12625" s="3">
        <v>202425</v>
      </c>
      <c r="AG12625" s="3" t="s">
        <v>419</v>
      </c>
      <c r="AH12625" s="3">
        <v>542</v>
      </c>
      <c r="AI12625" s="3">
        <v>9</v>
      </c>
      <c r="AJ12625" s="3" t="s">
        <v>416</v>
      </c>
      <c r="AK12625" s="3">
        <v>4</v>
      </c>
      <c r="AL12625" s="3">
        <v>511.86200000000002</v>
      </c>
    </row>
    <row r="12626" spans="31:38" x14ac:dyDescent="0.25">
      <c r="AE12626" s="3" t="str">
        <f t="shared" si="275"/>
        <v>RAS52_572_9_4_202425</v>
      </c>
      <c r="AF12626" s="3">
        <v>202425</v>
      </c>
      <c r="AG12626" s="3" t="s">
        <v>419</v>
      </c>
      <c r="AH12626" s="3">
        <v>572</v>
      </c>
      <c r="AI12626" s="3">
        <v>9</v>
      </c>
      <c r="AJ12626" s="3" t="s">
        <v>416</v>
      </c>
      <c r="AK12626" s="3">
        <v>4</v>
      </c>
      <c r="AL12626" s="3">
        <v>0</v>
      </c>
    </row>
    <row r="12627" spans="31:38" x14ac:dyDescent="0.25">
      <c r="AE12627" s="3" t="str">
        <f t="shared" si="275"/>
        <v>RAS52_520_9_4_202425</v>
      </c>
      <c r="AF12627" s="3">
        <v>202425</v>
      </c>
      <c r="AG12627" s="3" t="s">
        <v>419</v>
      </c>
      <c r="AH12627" s="3">
        <v>520</v>
      </c>
      <c r="AI12627" s="3">
        <v>9</v>
      </c>
      <c r="AJ12627" s="3" t="s">
        <v>416</v>
      </c>
      <c r="AK12627" s="3">
        <v>4</v>
      </c>
      <c r="AL12627" s="3">
        <v>1134.239</v>
      </c>
    </row>
    <row r="12628" spans="31:38" x14ac:dyDescent="0.25">
      <c r="AE12628" s="3" t="str">
        <f t="shared" si="275"/>
        <v>RAS52_545_9_4_202425</v>
      </c>
      <c r="AF12628" s="3">
        <v>202425</v>
      </c>
      <c r="AG12628" s="3" t="s">
        <v>419</v>
      </c>
      <c r="AH12628" s="3">
        <v>545</v>
      </c>
      <c r="AI12628" s="3">
        <v>9</v>
      </c>
      <c r="AJ12628" s="3" t="s">
        <v>416</v>
      </c>
      <c r="AK12628" s="3">
        <v>4</v>
      </c>
      <c r="AL12628" s="3">
        <v>1642.5606480524521</v>
      </c>
    </row>
    <row r="12629" spans="31:38" x14ac:dyDescent="0.25">
      <c r="AE12629" s="3" t="str">
        <f t="shared" si="275"/>
        <v>RAS52_586_9_4_202425</v>
      </c>
      <c r="AF12629" s="3">
        <v>202425</v>
      </c>
      <c r="AG12629" s="3" t="s">
        <v>419</v>
      </c>
      <c r="AH12629" s="3">
        <v>586</v>
      </c>
      <c r="AI12629" s="3">
        <v>9</v>
      </c>
      <c r="AJ12629" s="3" t="s">
        <v>416</v>
      </c>
      <c r="AK12629" s="3">
        <v>4</v>
      </c>
      <c r="AL12629" s="3">
        <v>0</v>
      </c>
    </row>
    <row r="12630" spans="31:38" x14ac:dyDescent="0.25">
      <c r="AE12630" s="3" t="str">
        <f t="shared" si="275"/>
        <v>RAS52_514_9_4_202425</v>
      </c>
      <c r="AF12630" s="3">
        <v>202425</v>
      </c>
      <c r="AG12630" s="3" t="s">
        <v>419</v>
      </c>
      <c r="AH12630" s="3">
        <v>514</v>
      </c>
      <c r="AI12630" s="3">
        <v>9</v>
      </c>
      <c r="AJ12630" s="3" t="s">
        <v>416</v>
      </c>
      <c r="AK12630" s="3">
        <v>4</v>
      </c>
      <c r="AL12630" s="3">
        <v>1174</v>
      </c>
    </row>
    <row r="12631" spans="31:38" x14ac:dyDescent="0.25">
      <c r="AE12631" s="3" t="str">
        <f t="shared" si="275"/>
        <v>RAS52_518_9_4_202425</v>
      </c>
      <c r="AF12631" s="3">
        <v>202425</v>
      </c>
      <c r="AG12631" s="3" t="s">
        <v>419</v>
      </c>
      <c r="AH12631" s="3">
        <v>518</v>
      </c>
      <c r="AI12631" s="3">
        <v>9</v>
      </c>
      <c r="AJ12631" s="3" t="s">
        <v>416</v>
      </c>
      <c r="AK12631" s="3">
        <v>4</v>
      </c>
      <c r="AL12631" s="3">
        <v>789.78399999999999</v>
      </c>
    </row>
    <row r="12632" spans="31:38" x14ac:dyDescent="0.25">
      <c r="AE12632" s="3" t="str">
        <f t="shared" si="275"/>
        <v>RAS52_512_9_4_202425</v>
      </c>
      <c r="AF12632" s="3">
        <v>202425</v>
      </c>
      <c r="AG12632" s="3" t="s">
        <v>419</v>
      </c>
      <c r="AH12632" s="3">
        <v>512</v>
      </c>
      <c r="AI12632" s="3">
        <v>9</v>
      </c>
      <c r="AJ12632" s="3" t="s">
        <v>416</v>
      </c>
      <c r="AK12632" s="3">
        <v>4</v>
      </c>
      <c r="AL12632" s="3">
        <v>1391</v>
      </c>
    </row>
    <row r="12633" spans="31:38" x14ac:dyDescent="0.25">
      <c r="AE12633" s="3" t="str">
        <f t="shared" si="275"/>
        <v>RAS52_522_9_4_202425</v>
      </c>
      <c r="AF12633" s="3">
        <v>202425</v>
      </c>
      <c r="AG12633" s="3" t="s">
        <v>419</v>
      </c>
      <c r="AH12633" s="3">
        <v>522</v>
      </c>
      <c r="AI12633" s="3">
        <v>9</v>
      </c>
      <c r="AJ12633" s="3" t="s">
        <v>416</v>
      </c>
      <c r="AK12633" s="3">
        <v>4</v>
      </c>
      <c r="AL12633" s="3">
        <v>417.65600000000001</v>
      </c>
    </row>
    <row r="12634" spans="31:38" x14ac:dyDescent="0.25">
      <c r="AE12634" s="3" t="str">
        <f t="shared" si="275"/>
        <v>RAS52_524_9_4_202425</v>
      </c>
      <c r="AF12634" s="3">
        <v>202425</v>
      </c>
      <c r="AG12634" s="3" t="s">
        <v>419</v>
      </c>
      <c r="AH12634" s="3">
        <v>524</v>
      </c>
      <c r="AI12634" s="3">
        <v>9</v>
      </c>
      <c r="AJ12634" s="3" t="s">
        <v>416</v>
      </c>
      <c r="AK12634" s="3">
        <v>4</v>
      </c>
      <c r="AL12634" s="3">
        <v>1553.99</v>
      </c>
    </row>
    <row r="12635" spans="31:38" x14ac:dyDescent="0.25">
      <c r="AE12635" s="3" t="str">
        <f t="shared" si="275"/>
        <v>RAS52_538_9_4_202425</v>
      </c>
      <c r="AF12635" s="3">
        <v>202425</v>
      </c>
      <c r="AG12635" s="3" t="s">
        <v>419</v>
      </c>
      <c r="AH12635" s="3">
        <v>538</v>
      </c>
      <c r="AI12635" s="3">
        <v>9</v>
      </c>
      <c r="AJ12635" s="3" t="s">
        <v>416</v>
      </c>
      <c r="AK12635" s="3">
        <v>4</v>
      </c>
      <c r="AL12635" s="3">
        <v>2415.5219999999999</v>
      </c>
    </row>
    <row r="12636" spans="31:38" x14ac:dyDescent="0.25">
      <c r="AE12636" s="3" t="str">
        <f t="shared" si="275"/>
        <v>RAS52_516_9_4_202425</v>
      </c>
      <c r="AF12636" s="3">
        <v>202425</v>
      </c>
      <c r="AG12636" s="3" t="s">
        <v>419</v>
      </c>
      <c r="AH12636" s="3">
        <v>516</v>
      </c>
      <c r="AI12636" s="3">
        <v>9</v>
      </c>
      <c r="AJ12636" s="3" t="s">
        <v>416</v>
      </c>
      <c r="AK12636" s="3">
        <v>4</v>
      </c>
      <c r="AL12636" s="3">
        <v>1054.88266</v>
      </c>
    </row>
    <row r="12637" spans="31:38" x14ac:dyDescent="0.25">
      <c r="AE12637" s="3" t="str">
        <f t="shared" si="275"/>
        <v>RAS52_540_9_4_202425</v>
      </c>
      <c r="AF12637" s="3">
        <v>202425</v>
      </c>
      <c r="AG12637" s="3" t="s">
        <v>419</v>
      </c>
      <c r="AH12637" s="3">
        <v>540</v>
      </c>
      <c r="AI12637" s="3">
        <v>9</v>
      </c>
      <c r="AJ12637" s="3" t="s">
        <v>416</v>
      </c>
      <c r="AK12637" s="3">
        <v>4</v>
      </c>
      <c r="AL12637" s="3">
        <v>562.41300000000001</v>
      </c>
    </row>
    <row r="12638" spans="31:38" x14ac:dyDescent="0.25">
      <c r="AE12638" s="3" t="str">
        <f t="shared" si="275"/>
        <v>RAS52_526_9_4_202425</v>
      </c>
      <c r="AF12638" s="3">
        <v>202425</v>
      </c>
      <c r="AG12638" s="3" t="s">
        <v>419</v>
      </c>
      <c r="AH12638" s="3">
        <v>526</v>
      </c>
      <c r="AI12638" s="3">
        <v>9</v>
      </c>
      <c r="AJ12638" s="3" t="s">
        <v>416</v>
      </c>
      <c r="AK12638" s="3">
        <v>4</v>
      </c>
      <c r="AL12638" s="3">
        <v>1306.8626177728834</v>
      </c>
    </row>
    <row r="12639" spans="31:38" x14ac:dyDescent="0.25">
      <c r="AE12639" s="3" t="str">
        <f t="shared" si="275"/>
        <v>RAS52_536_9_4_202425</v>
      </c>
      <c r="AF12639" s="3">
        <v>202425</v>
      </c>
      <c r="AG12639" s="3" t="s">
        <v>419</v>
      </c>
      <c r="AH12639" s="3">
        <v>536</v>
      </c>
      <c r="AI12639" s="3">
        <v>9</v>
      </c>
      <c r="AJ12639" s="3" t="s">
        <v>416</v>
      </c>
      <c r="AK12639" s="3">
        <v>4</v>
      </c>
      <c r="AL12639" s="3">
        <v>1789.8510000000001</v>
      </c>
    </row>
    <row r="12640" spans="31:38" x14ac:dyDescent="0.25">
      <c r="AE12640" s="3" t="str">
        <f t="shared" si="275"/>
        <v>RAS52_534_9_4_202425</v>
      </c>
      <c r="AF12640" s="3">
        <v>202425</v>
      </c>
      <c r="AG12640" s="3" t="s">
        <v>419</v>
      </c>
      <c r="AH12640" s="3">
        <v>534</v>
      </c>
      <c r="AI12640" s="3">
        <v>9</v>
      </c>
      <c r="AJ12640" s="3" t="s">
        <v>416</v>
      </c>
      <c r="AK12640" s="3">
        <v>4</v>
      </c>
      <c r="AL12640" s="3">
        <v>2633.9079999999999</v>
      </c>
    </row>
    <row r="12641" spans="31:38" x14ac:dyDescent="0.25">
      <c r="AE12641" s="3" t="str">
        <f t="shared" si="275"/>
        <v>RAS52_532_9_4_202425</v>
      </c>
      <c r="AF12641" s="3">
        <v>202425</v>
      </c>
      <c r="AG12641" s="3" t="s">
        <v>419</v>
      </c>
      <c r="AH12641" s="3">
        <v>532</v>
      </c>
      <c r="AI12641" s="3">
        <v>9</v>
      </c>
      <c r="AJ12641" s="3" t="s">
        <v>416</v>
      </c>
      <c r="AK12641" s="3">
        <v>4</v>
      </c>
      <c r="AL12641" s="3">
        <v>981</v>
      </c>
    </row>
    <row r="12642" spans="31:38" x14ac:dyDescent="0.25">
      <c r="AE12642" s="3" t="str">
        <f t="shared" si="275"/>
        <v>RAS52_530_9_4_202425</v>
      </c>
      <c r="AF12642" s="3">
        <v>202425</v>
      </c>
      <c r="AG12642" s="3" t="s">
        <v>419</v>
      </c>
      <c r="AH12642" s="3">
        <v>530</v>
      </c>
      <c r="AI12642" s="3">
        <v>9</v>
      </c>
      <c r="AJ12642" s="3" t="s">
        <v>416</v>
      </c>
      <c r="AK12642" s="3">
        <v>4</v>
      </c>
      <c r="AL12642" s="3">
        <v>4039.3510000000001</v>
      </c>
    </row>
    <row r="12643" spans="31:38" x14ac:dyDescent="0.25">
      <c r="AE12643" s="3" t="str">
        <f t="shared" si="275"/>
        <v>RAS52_528_9_4_202425</v>
      </c>
      <c r="AF12643" s="3">
        <v>202425</v>
      </c>
      <c r="AG12643" s="3" t="s">
        <v>419</v>
      </c>
      <c r="AH12643" s="3">
        <v>528</v>
      </c>
      <c r="AI12643" s="3">
        <v>9</v>
      </c>
      <c r="AJ12643" s="3" t="s">
        <v>416</v>
      </c>
      <c r="AK12643" s="3">
        <v>4</v>
      </c>
      <c r="AL12643" s="3">
        <v>1297</v>
      </c>
    </row>
    <row r="12644" spans="31:38" x14ac:dyDescent="0.25">
      <c r="AE12644" s="3" t="str">
        <f t="shared" si="275"/>
        <v>RAS52_564_10.1_4_202526</v>
      </c>
      <c r="AF12644" s="3">
        <v>202526</v>
      </c>
      <c r="AG12644" s="3" t="s">
        <v>419</v>
      </c>
      <c r="AH12644" s="3">
        <v>564</v>
      </c>
      <c r="AI12644" s="3">
        <v>10.1</v>
      </c>
      <c r="AJ12644" s="3" t="s">
        <v>24</v>
      </c>
      <c r="AK12644" s="3">
        <v>4</v>
      </c>
      <c r="AL12644" s="3">
        <v>0</v>
      </c>
    </row>
    <row r="12645" spans="31:38" x14ac:dyDescent="0.25">
      <c r="AE12645" s="3" t="str">
        <f t="shared" si="275"/>
        <v>RAS52_562_10.1_4_202526</v>
      </c>
      <c r="AF12645" s="3">
        <v>202526</v>
      </c>
      <c r="AG12645" s="3" t="s">
        <v>419</v>
      </c>
      <c r="AH12645" s="3">
        <v>562</v>
      </c>
      <c r="AI12645" s="3">
        <v>10.1</v>
      </c>
      <c r="AJ12645" s="3" t="s">
        <v>24</v>
      </c>
      <c r="AK12645" s="3">
        <v>4</v>
      </c>
      <c r="AL12645" s="3">
        <v>0</v>
      </c>
    </row>
    <row r="12646" spans="31:38" x14ac:dyDescent="0.25">
      <c r="AE12646" s="3" t="str">
        <f t="shared" si="275"/>
        <v>RAS52_552_10.1_4_202526</v>
      </c>
      <c r="AF12646" s="3">
        <v>202526</v>
      </c>
      <c r="AG12646" s="3" t="s">
        <v>419</v>
      </c>
      <c r="AH12646" s="3">
        <v>552</v>
      </c>
      <c r="AI12646" s="3">
        <v>10.1</v>
      </c>
      <c r="AJ12646" s="3" t="s">
        <v>24</v>
      </c>
      <c r="AK12646" s="3">
        <v>4</v>
      </c>
      <c r="AL12646" s="3">
        <v>13259.680999999999</v>
      </c>
    </row>
    <row r="12647" spans="31:38" x14ac:dyDescent="0.25">
      <c r="AE12647" s="3" t="str">
        <f t="shared" si="275"/>
        <v>RAS52_550_10.1_4_202526</v>
      </c>
      <c r="AF12647" s="3">
        <v>202526</v>
      </c>
      <c r="AG12647" s="3" t="s">
        <v>419</v>
      </c>
      <c r="AH12647" s="3">
        <v>550</v>
      </c>
      <c r="AI12647" s="3">
        <v>10.1</v>
      </c>
      <c r="AJ12647" s="3" t="s">
        <v>24</v>
      </c>
      <c r="AK12647" s="3">
        <v>4</v>
      </c>
      <c r="AL12647" s="3">
        <v>3759.2570000000001</v>
      </c>
    </row>
    <row r="12648" spans="31:38" x14ac:dyDescent="0.25">
      <c r="AE12648" s="3" t="str">
        <f t="shared" si="275"/>
        <v>RAS52_566_10.1_4_202526</v>
      </c>
      <c r="AF12648" s="3">
        <v>202526</v>
      </c>
      <c r="AG12648" s="3" t="s">
        <v>419</v>
      </c>
      <c r="AH12648" s="3">
        <v>566</v>
      </c>
      <c r="AI12648" s="3">
        <v>10.1</v>
      </c>
      <c r="AJ12648" s="3" t="s">
        <v>24</v>
      </c>
      <c r="AK12648" s="3">
        <v>4</v>
      </c>
      <c r="AL12648" s="3">
        <v>0</v>
      </c>
    </row>
    <row r="12649" spans="31:38" x14ac:dyDescent="0.25">
      <c r="AE12649" s="3" t="str">
        <f t="shared" si="275"/>
        <v>RAS52_546_10.1_4_202526</v>
      </c>
      <c r="AF12649" s="3">
        <v>202526</v>
      </c>
      <c r="AG12649" s="3" t="s">
        <v>419</v>
      </c>
      <c r="AH12649" s="3">
        <v>546</v>
      </c>
      <c r="AI12649" s="3">
        <v>10.1</v>
      </c>
      <c r="AJ12649" s="3" t="s">
        <v>24</v>
      </c>
      <c r="AK12649" s="3">
        <v>4</v>
      </c>
      <c r="AL12649" s="3">
        <v>1794</v>
      </c>
    </row>
    <row r="12650" spans="31:38" x14ac:dyDescent="0.25">
      <c r="AE12650" s="3" t="str">
        <f t="shared" si="275"/>
        <v>RAS52_584_10.1_4_202526</v>
      </c>
      <c r="AF12650" s="3">
        <v>202526</v>
      </c>
      <c r="AG12650" s="3" t="s">
        <v>419</v>
      </c>
      <c r="AH12650" s="3">
        <v>584</v>
      </c>
      <c r="AI12650" s="3">
        <v>10.1</v>
      </c>
      <c r="AJ12650" s="3" t="s">
        <v>24</v>
      </c>
      <c r="AK12650" s="3">
        <v>4</v>
      </c>
      <c r="AL12650" s="3">
        <v>0</v>
      </c>
    </row>
    <row r="12651" spans="31:38" x14ac:dyDescent="0.25">
      <c r="AE12651" s="3" t="str">
        <f t="shared" si="275"/>
        <v>RAS52_548_10.1_4_202526</v>
      </c>
      <c r="AF12651" s="3">
        <v>202526</v>
      </c>
      <c r="AG12651" s="3" t="s">
        <v>419</v>
      </c>
      <c r="AH12651" s="3">
        <v>548</v>
      </c>
      <c r="AI12651" s="3">
        <v>10.1</v>
      </c>
      <c r="AJ12651" s="3" t="s">
        <v>24</v>
      </c>
      <c r="AK12651" s="3">
        <v>4</v>
      </c>
      <c r="AL12651" s="3">
        <v>761.42200000000003</v>
      </c>
    </row>
    <row r="12652" spans="31:38" x14ac:dyDescent="0.25">
      <c r="AE12652" s="3" t="str">
        <f t="shared" si="275"/>
        <v>RAS52_568_10.1_4_202526</v>
      </c>
      <c r="AF12652" s="3">
        <v>202526</v>
      </c>
      <c r="AG12652" s="3" t="s">
        <v>419</v>
      </c>
      <c r="AH12652" s="3">
        <v>568</v>
      </c>
      <c r="AI12652" s="3">
        <v>10.1</v>
      </c>
      <c r="AJ12652" s="3" t="s">
        <v>24</v>
      </c>
      <c r="AK12652" s="3">
        <v>4</v>
      </c>
      <c r="AL12652" s="3">
        <v>0</v>
      </c>
    </row>
    <row r="12653" spans="31:38" x14ac:dyDescent="0.25">
      <c r="AE12653" s="3" t="str">
        <f t="shared" si="275"/>
        <v>RAS52_572_10.1_4_202526</v>
      </c>
      <c r="AF12653" s="3">
        <v>202526</v>
      </c>
      <c r="AG12653" s="3" t="s">
        <v>419</v>
      </c>
      <c r="AH12653" s="3">
        <v>572</v>
      </c>
      <c r="AI12653" s="3">
        <v>10.1</v>
      </c>
      <c r="AJ12653" s="3" t="s">
        <v>24</v>
      </c>
      <c r="AK12653" s="3">
        <v>4</v>
      </c>
      <c r="AL12653" s="3">
        <v>0</v>
      </c>
    </row>
    <row r="12654" spans="31:38" x14ac:dyDescent="0.25">
      <c r="AE12654" s="3" t="str">
        <f t="shared" si="275"/>
        <v>RAS52_574_10.1_4_202526</v>
      </c>
      <c r="AF12654" s="3">
        <v>202526</v>
      </c>
      <c r="AG12654" s="3" t="s">
        <v>419</v>
      </c>
      <c r="AH12654" s="3">
        <v>574</v>
      </c>
      <c r="AI12654" s="3">
        <v>10.1</v>
      </c>
      <c r="AJ12654" s="3" t="s">
        <v>24</v>
      </c>
      <c r="AK12654" s="3">
        <v>4</v>
      </c>
      <c r="AL12654" s="3">
        <v>0</v>
      </c>
    </row>
    <row r="12655" spans="31:38" x14ac:dyDescent="0.25">
      <c r="AE12655" s="3" t="str">
        <f t="shared" si="275"/>
        <v>RAS52_582_10.1_4_202526</v>
      </c>
      <c r="AF12655" s="3">
        <v>202526</v>
      </c>
      <c r="AG12655" s="3" t="s">
        <v>419</v>
      </c>
      <c r="AH12655" s="3">
        <v>582</v>
      </c>
      <c r="AI12655" s="3">
        <v>10.1</v>
      </c>
      <c r="AJ12655" s="3" t="s">
        <v>24</v>
      </c>
      <c r="AK12655" s="3">
        <v>4</v>
      </c>
      <c r="AL12655" s="3">
        <v>0</v>
      </c>
    </row>
    <row r="12656" spans="31:38" x14ac:dyDescent="0.25">
      <c r="AE12656" s="3" t="str">
        <f t="shared" si="275"/>
        <v>RAS52_586_10.1_4_202526</v>
      </c>
      <c r="AF12656" s="3">
        <v>202526</v>
      </c>
      <c r="AG12656" s="3" t="s">
        <v>419</v>
      </c>
      <c r="AH12656" s="3">
        <v>586</v>
      </c>
      <c r="AI12656" s="3">
        <v>10.1</v>
      </c>
      <c r="AJ12656" s="3" t="s">
        <v>24</v>
      </c>
      <c r="AK12656" s="3">
        <v>4</v>
      </c>
      <c r="AL12656" s="3">
        <v>0</v>
      </c>
    </row>
    <row r="12657" spans="31:38" x14ac:dyDescent="0.25">
      <c r="AE12657" s="3" t="str">
        <f t="shared" si="275"/>
        <v>RAS52_545_10.1_4_202526</v>
      </c>
      <c r="AF12657" s="3">
        <v>202526</v>
      </c>
      <c r="AG12657" s="3" t="s">
        <v>419</v>
      </c>
      <c r="AH12657" s="3">
        <v>545</v>
      </c>
      <c r="AI12657" s="3">
        <v>10.1</v>
      </c>
      <c r="AJ12657" s="3" t="s">
        <v>24</v>
      </c>
      <c r="AK12657" s="3">
        <v>4</v>
      </c>
      <c r="AL12657" s="3">
        <v>2583.297</v>
      </c>
    </row>
    <row r="12658" spans="31:38" x14ac:dyDescent="0.25">
      <c r="AE12658" s="3" t="str">
        <f t="shared" si="275"/>
        <v>RAS52_540_10.1_4_202526</v>
      </c>
      <c r="AF12658" s="3">
        <v>202526</v>
      </c>
      <c r="AG12658" s="3" t="s">
        <v>419</v>
      </c>
      <c r="AH12658" s="3">
        <v>540</v>
      </c>
      <c r="AI12658" s="3">
        <v>10.1</v>
      </c>
      <c r="AJ12658" s="3" t="s">
        <v>24</v>
      </c>
      <c r="AK12658" s="3">
        <v>4</v>
      </c>
      <c r="AL12658" s="3">
        <v>11172.188</v>
      </c>
    </row>
    <row r="12659" spans="31:38" x14ac:dyDescent="0.25">
      <c r="AE12659" s="3" t="str">
        <f t="shared" si="275"/>
        <v>RAS52_576_10.1_4_202526</v>
      </c>
      <c r="AF12659" s="3">
        <v>202526</v>
      </c>
      <c r="AG12659" s="3" t="s">
        <v>419</v>
      </c>
      <c r="AH12659" s="3">
        <v>576</v>
      </c>
      <c r="AI12659" s="3">
        <v>10.1</v>
      </c>
      <c r="AJ12659" s="3" t="s">
        <v>24</v>
      </c>
      <c r="AK12659" s="3">
        <v>4</v>
      </c>
      <c r="AL12659" s="3">
        <v>0</v>
      </c>
    </row>
    <row r="12660" spans="31:38" x14ac:dyDescent="0.25">
      <c r="AE12660" s="3" t="str">
        <f t="shared" si="275"/>
        <v>RAS52_514_10.1_4_202526</v>
      </c>
      <c r="AF12660" s="3">
        <v>202526</v>
      </c>
      <c r="AG12660" s="3" t="s">
        <v>419</v>
      </c>
      <c r="AH12660" s="3">
        <v>514</v>
      </c>
      <c r="AI12660" s="3">
        <v>10.1</v>
      </c>
      <c r="AJ12660" s="3" t="s">
        <v>24</v>
      </c>
      <c r="AK12660" s="3">
        <v>4</v>
      </c>
      <c r="AL12660" s="3">
        <v>1669</v>
      </c>
    </row>
    <row r="12661" spans="31:38" x14ac:dyDescent="0.25">
      <c r="AE12661" s="3" t="str">
        <f t="shared" si="275"/>
        <v>RAS52_544_10.1_4_202526</v>
      </c>
      <c r="AF12661" s="3">
        <v>202526</v>
      </c>
      <c r="AG12661" s="3" t="s">
        <v>419</v>
      </c>
      <c r="AH12661" s="3">
        <v>544</v>
      </c>
      <c r="AI12661" s="3">
        <v>10.1</v>
      </c>
      <c r="AJ12661" s="3" t="s">
        <v>24</v>
      </c>
      <c r="AK12661" s="3">
        <v>4</v>
      </c>
      <c r="AL12661" s="3">
        <v>2219.5300000000002</v>
      </c>
    </row>
    <row r="12662" spans="31:38" x14ac:dyDescent="0.25">
      <c r="AE12662" s="3" t="str">
        <f t="shared" si="275"/>
        <v>RAS52_512_10.1_4_202526</v>
      </c>
      <c r="AF12662" s="3">
        <v>202526</v>
      </c>
      <c r="AG12662" s="3" t="s">
        <v>419</v>
      </c>
      <c r="AH12662" s="3">
        <v>512</v>
      </c>
      <c r="AI12662" s="3">
        <v>10.1</v>
      </c>
      <c r="AJ12662" s="3" t="s">
        <v>24</v>
      </c>
      <c r="AK12662" s="3">
        <v>4</v>
      </c>
      <c r="AL12662" s="3">
        <v>426</v>
      </c>
    </row>
    <row r="12663" spans="31:38" x14ac:dyDescent="0.25">
      <c r="AE12663" s="3" t="str">
        <f t="shared" si="275"/>
        <v>RAS52_516_10.1_4_202526</v>
      </c>
      <c r="AF12663" s="3">
        <v>202526</v>
      </c>
      <c r="AG12663" s="3" t="s">
        <v>419</v>
      </c>
      <c r="AH12663" s="3">
        <v>516</v>
      </c>
      <c r="AI12663" s="3">
        <v>10.1</v>
      </c>
      <c r="AJ12663" s="3" t="s">
        <v>24</v>
      </c>
      <c r="AK12663" s="3">
        <v>4</v>
      </c>
      <c r="AL12663" s="3">
        <v>1182.693</v>
      </c>
    </row>
    <row r="12664" spans="31:38" x14ac:dyDescent="0.25">
      <c r="AE12664" s="3" t="str">
        <f t="shared" si="275"/>
        <v>RAS52_518_10.1_4_202526</v>
      </c>
      <c r="AF12664" s="3">
        <v>202526</v>
      </c>
      <c r="AG12664" s="3" t="s">
        <v>419</v>
      </c>
      <c r="AH12664" s="3">
        <v>518</v>
      </c>
      <c r="AI12664" s="3">
        <v>10.1</v>
      </c>
      <c r="AJ12664" s="3" t="s">
        <v>24</v>
      </c>
      <c r="AK12664" s="3">
        <v>4</v>
      </c>
      <c r="AL12664" s="3">
        <v>2469.0651782172949</v>
      </c>
    </row>
    <row r="12665" spans="31:38" x14ac:dyDescent="0.25">
      <c r="AE12665" s="3" t="str">
        <f t="shared" si="275"/>
        <v>RAS52_520_10.1_4_202526</v>
      </c>
      <c r="AF12665" s="3">
        <v>202526</v>
      </c>
      <c r="AG12665" s="3" t="s">
        <v>419</v>
      </c>
      <c r="AH12665" s="3">
        <v>520</v>
      </c>
      <c r="AI12665" s="3">
        <v>10.1</v>
      </c>
      <c r="AJ12665" s="3" t="s">
        <v>24</v>
      </c>
      <c r="AK12665" s="3">
        <v>4</v>
      </c>
      <c r="AL12665" s="3">
        <v>1786.866</v>
      </c>
    </row>
    <row r="12666" spans="31:38" x14ac:dyDescent="0.25">
      <c r="AE12666" s="3" t="str">
        <f t="shared" si="275"/>
        <v>RAS52_522_10.1_4_202526</v>
      </c>
      <c r="AF12666" s="3">
        <v>202526</v>
      </c>
      <c r="AG12666" s="3" t="s">
        <v>419</v>
      </c>
      <c r="AH12666" s="3">
        <v>522</v>
      </c>
      <c r="AI12666" s="3">
        <v>10.1</v>
      </c>
      <c r="AJ12666" s="3" t="s">
        <v>24</v>
      </c>
      <c r="AK12666" s="3">
        <v>4</v>
      </c>
      <c r="AL12666" s="3">
        <v>859.44600000000003</v>
      </c>
    </row>
    <row r="12667" spans="31:38" x14ac:dyDescent="0.25">
      <c r="AE12667" s="3" t="str">
        <f t="shared" si="275"/>
        <v>RAS52_524_10.1_4_202526</v>
      </c>
      <c r="AF12667" s="3">
        <v>202526</v>
      </c>
      <c r="AG12667" s="3" t="s">
        <v>419</v>
      </c>
      <c r="AH12667" s="3">
        <v>524</v>
      </c>
      <c r="AI12667" s="3">
        <v>10.1</v>
      </c>
      <c r="AJ12667" s="3" t="s">
        <v>24</v>
      </c>
      <c r="AK12667" s="3">
        <v>4</v>
      </c>
      <c r="AL12667" s="3">
        <v>2207.44</v>
      </c>
    </row>
    <row r="12668" spans="31:38" x14ac:dyDescent="0.25">
      <c r="AE12668" s="3" t="str">
        <f t="shared" si="275"/>
        <v>RAS52_526_10.1_4_202526</v>
      </c>
      <c r="AF12668" s="3">
        <v>202526</v>
      </c>
      <c r="AG12668" s="3" t="s">
        <v>419</v>
      </c>
      <c r="AH12668" s="3">
        <v>526</v>
      </c>
      <c r="AI12668" s="3">
        <v>10.1</v>
      </c>
      <c r="AJ12668" s="3" t="s">
        <v>24</v>
      </c>
      <c r="AK12668" s="3">
        <v>4</v>
      </c>
      <c r="AL12668" s="3">
        <v>3918</v>
      </c>
    </row>
    <row r="12669" spans="31:38" x14ac:dyDescent="0.25">
      <c r="AE12669" s="3" t="str">
        <f t="shared" si="275"/>
        <v>RAS52_530_10.1_4_202526</v>
      </c>
      <c r="AF12669" s="3">
        <v>202526</v>
      </c>
      <c r="AG12669" s="3" t="s">
        <v>419</v>
      </c>
      <c r="AH12669" s="3">
        <v>530</v>
      </c>
      <c r="AI12669" s="3">
        <v>10.1</v>
      </c>
      <c r="AJ12669" s="3" t="s">
        <v>24</v>
      </c>
      <c r="AK12669" s="3">
        <v>4</v>
      </c>
      <c r="AL12669" s="3">
        <v>1995.45</v>
      </c>
    </row>
    <row r="12670" spans="31:38" x14ac:dyDescent="0.25">
      <c r="AE12670" s="3" t="str">
        <f t="shared" si="275"/>
        <v>RAS52_532_10.1_4_202526</v>
      </c>
      <c r="AF12670" s="3">
        <v>202526</v>
      </c>
      <c r="AG12670" s="3" t="s">
        <v>419</v>
      </c>
      <c r="AH12670" s="3">
        <v>532</v>
      </c>
      <c r="AI12670" s="3">
        <v>10.1</v>
      </c>
      <c r="AJ12670" s="3" t="s">
        <v>24</v>
      </c>
      <c r="AK12670" s="3">
        <v>4</v>
      </c>
      <c r="AL12670" s="3">
        <v>3926</v>
      </c>
    </row>
    <row r="12671" spans="31:38" x14ac:dyDescent="0.25">
      <c r="AE12671" s="3" t="str">
        <f t="shared" si="275"/>
        <v>RAS52_534_10.1_4_202526</v>
      </c>
      <c r="AF12671" s="3">
        <v>202526</v>
      </c>
      <c r="AG12671" s="3" t="s">
        <v>419</v>
      </c>
      <c r="AH12671" s="3">
        <v>534</v>
      </c>
      <c r="AI12671" s="3">
        <v>10.1</v>
      </c>
      <c r="AJ12671" s="3" t="s">
        <v>24</v>
      </c>
      <c r="AK12671" s="3">
        <v>4</v>
      </c>
      <c r="AL12671" s="3">
        <v>2698.1590000000001</v>
      </c>
    </row>
    <row r="12672" spans="31:38" x14ac:dyDescent="0.25">
      <c r="AE12672" s="3" t="str">
        <f t="shared" si="275"/>
        <v>RAS52_536_10.1_4_202526</v>
      </c>
      <c r="AF12672" s="3">
        <v>202526</v>
      </c>
      <c r="AG12672" s="3" t="s">
        <v>419</v>
      </c>
      <c r="AH12672" s="3">
        <v>536</v>
      </c>
      <c r="AI12672" s="3">
        <v>10.1</v>
      </c>
      <c r="AJ12672" s="3" t="s">
        <v>24</v>
      </c>
      <c r="AK12672" s="3">
        <v>4</v>
      </c>
      <c r="AL12672" s="3">
        <v>4040.4940000000001</v>
      </c>
    </row>
    <row r="12673" spans="31:38" x14ac:dyDescent="0.25">
      <c r="AE12673" s="3" t="str">
        <f t="shared" si="275"/>
        <v>RAS52_538_10.1_4_202526</v>
      </c>
      <c r="AF12673" s="3">
        <v>202526</v>
      </c>
      <c r="AG12673" s="3" t="s">
        <v>419</v>
      </c>
      <c r="AH12673" s="3">
        <v>538</v>
      </c>
      <c r="AI12673" s="3">
        <v>10.1</v>
      </c>
      <c r="AJ12673" s="3" t="s">
        <v>24</v>
      </c>
      <c r="AK12673" s="3">
        <v>4</v>
      </c>
      <c r="AL12673" s="3">
        <v>1233.6412842088885</v>
      </c>
    </row>
    <row r="12674" spans="31:38" x14ac:dyDescent="0.25">
      <c r="AE12674" s="3" t="str">
        <f t="shared" si="275"/>
        <v>RAS52_542_10.1_4_202526</v>
      </c>
      <c r="AF12674" s="3">
        <v>202526</v>
      </c>
      <c r="AG12674" s="3" t="s">
        <v>419</v>
      </c>
      <c r="AH12674" s="3">
        <v>542</v>
      </c>
      <c r="AI12674" s="3">
        <v>10.1</v>
      </c>
      <c r="AJ12674" s="3" t="s">
        <v>24</v>
      </c>
      <c r="AK12674" s="3">
        <v>4</v>
      </c>
      <c r="AL12674" s="3">
        <v>235.93199999999999</v>
      </c>
    </row>
    <row r="12675" spans="31:38" x14ac:dyDescent="0.25">
      <c r="AE12675" s="3" t="str">
        <f t="shared" si="275"/>
        <v>RAS52_528_10.1_4_202526</v>
      </c>
      <c r="AF12675" s="3">
        <v>202526</v>
      </c>
      <c r="AG12675" s="3" t="s">
        <v>419</v>
      </c>
      <c r="AH12675" s="3">
        <v>528</v>
      </c>
      <c r="AI12675" s="3">
        <v>10.1</v>
      </c>
      <c r="AJ12675" s="3" t="s">
        <v>24</v>
      </c>
      <c r="AK12675" s="3">
        <v>4</v>
      </c>
      <c r="AL12675" s="3">
        <v>1239</v>
      </c>
    </row>
    <row r="12676" spans="31:38" x14ac:dyDescent="0.25">
      <c r="AE12676" s="3" t="str">
        <f t="shared" ref="AE12676:AE12739" si="276">AG12676&amp;"_"&amp;AH12676&amp;"_"&amp;AI12676&amp;"_"&amp;AK12676&amp;"_"&amp;AF12676</f>
        <v>RAS52_582_10.1_4_202425</v>
      </c>
      <c r="AF12676" s="3">
        <v>202425</v>
      </c>
      <c r="AG12676" s="3" t="s">
        <v>419</v>
      </c>
      <c r="AH12676" s="3">
        <v>582</v>
      </c>
      <c r="AI12676" s="3">
        <v>10.1</v>
      </c>
      <c r="AJ12676" s="3" t="s">
        <v>24</v>
      </c>
      <c r="AK12676" s="3">
        <v>4</v>
      </c>
      <c r="AL12676" s="3">
        <v>0</v>
      </c>
    </row>
    <row r="12677" spans="31:38" x14ac:dyDescent="0.25">
      <c r="AE12677" s="3" t="str">
        <f t="shared" si="276"/>
        <v>RAS52_546_10.1_4_202425</v>
      </c>
      <c r="AF12677" s="3">
        <v>202425</v>
      </c>
      <c r="AG12677" s="3" t="s">
        <v>419</v>
      </c>
      <c r="AH12677" s="3">
        <v>546</v>
      </c>
      <c r="AI12677" s="3">
        <v>10.1</v>
      </c>
      <c r="AJ12677" s="3" t="s">
        <v>24</v>
      </c>
      <c r="AK12677" s="3">
        <v>4</v>
      </c>
      <c r="AL12677" s="3">
        <v>1567.2618371904084</v>
      </c>
    </row>
    <row r="12678" spans="31:38" x14ac:dyDescent="0.25">
      <c r="AE12678" s="3" t="str">
        <f t="shared" si="276"/>
        <v>RAS52_548_10.1_4_202425</v>
      </c>
      <c r="AF12678" s="3">
        <v>202425</v>
      </c>
      <c r="AG12678" s="3" t="s">
        <v>419</v>
      </c>
      <c r="AH12678" s="3">
        <v>548</v>
      </c>
      <c r="AI12678" s="3">
        <v>10.1</v>
      </c>
      <c r="AJ12678" s="3" t="s">
        <v>24</v>
      </c>
      <c r="AK12678" s="3">
        <v>4</v>
      </c>
      <c r="AL12678" s="3">
        <v>725.51099999999997</v>
      </c>
    </row>
    <row r="12679" spans="31:38" x14ac:dyDescent="0.25">
      <c r="AE12679" s="3" t="str">
        <f t="shared" si="276"/>
        <v>RAS52_550_10.1_4_202425</v>
      </c>
      <c r="AF12679" s="3">
        <v>202425</v>
      </c>
      <c r="AG12679" s="3" t="s">
        <v>419</v>
      </c>
      <c r="AH12679" s="3">
        <v>550</v>
      </c>
      <c r="AI12679" s="3">
        <v>10.1</v>
      </c>
      <c r="AJ12679" s="3" t="s">
        <v>24</v>
      </c>
      <c r="AK12679" s="3">
        <v>4</v>
      </c>
      <c r="AL12679" s="3">
        <v>4484.2740000000003</v>
      </c>
    </row>
    <row r="12680" spans="31:38" x14ac:dyDescent="0.25">
      <c r="AE12680" s="3" t="str">
        <f t="shared" si="276"/>
        <v>RAS52_552_10.1_4_202425</v>
      </c>
      <c r="AF12680" s="3">
        <v>202425</v>
      </c>
      <c r="AG12680" s="3" t="s">
        <v>419</v>
      </c>
      <c r="AH12680" s="3">
        <v>552</v>
      </c>
      <c r="AI12680" s="3">
        <v>10.1</v>
      </c>
      <c r="AJ12680" s="3" t="s">
        <v>24</v>
      </c>
      <c r="AK12680" s="3">
        <v>4</v>
      </c>
      <c r="AL12680" s="3">
        <v>10254.19</v>
      </c>
    </row>
    <row r="12681" spans="31:38" x14ac:dyDescent="0.25">
      <c r="AE12681" s="3" t="str">
        <f t="shared" si="276"/>
        <v>RAS52_562_10.1_4_202425</v>
      </c>
      <c r="AF12681" s="3">
        <v>202425</v>
      </c>
      <c r="AG12681" s="3" t="s">
        <v>419</v>
      </c>
      <c r="AH12681" s="3">
        <v>562</v>
      </c>
      <c r="AI12681" s="3">
        <v>10.1</v>
      </c>
      <c r="AJ12681" s="3" t="s">
        <v>24</v>
      </c>
      <c r="AK12681" s="3">
        <v>4</v>
      </c>
      <c r="AL12681" s="3">
        <v>0</v>
      </c>
    </row>
    <row r="12682" spans="31:38" x14ac:dyDescent="0.25">
      <c r="AE12682" s="3" t="str">
        <f t="shared" si="276"/>
        <v>RAS52_564_10.1_4_202425</v>
      </c>
      <c r="AF12682" s="3">
        <v>202425</v>
      </c>
      <c r="AG12682" s="3" t="s">
        <v>419</v>
      </c>
      <c r="AH12682" s="3">
        <v>564</v>
      </c>
      <c r="AI12682" s="3">
        <v>10.1</v>
      </c>
      <c r="AJ12682" s="3" t="s">
        <v>24</v>
      </c>
      <c r="AK12682" s="3">
        <v>4</v>
      </c>
      <c r="AL12682" s="3">
        <v>0</v>
      </c>
    </row>
    <row r="12683" spans="31:38" x14ac:dyDescent="0.25">
      <c r="AE12683" s="3" t="str">
        <f t="shared" si="276"/>
        <v>RAS52_566_10.1_4_202425</v>
      </c>
      <c r="AF12683" s="3">
        <v>202425</v>
      </c>
      <c r="AG12683" s="3" t="s">
        <v>419</v>
      </c>
      <c r="AH12683" s="3">
        <v>566</v>
      </c>
      <c r="AI12683" s="3">
        <v>10.1</v>
      </c>
      <c r="AJ12683" s="3" t="s">
        <v>24</v>
      </c>
      <c r="AK12683" s="3">
        <v>4</v>
      </c>
      <c r="AL12683" s="3">
        <v>0</v>
      </c>
    </row>
    <row r="12684" spans="31:38" x14ac:dyDescent="0.25">
      <c r="AE12684" s="3" t="str">
        <f t="shared" si="276"/>
        <v>RAS52_568_10.1_4_202425</v>
      </c>
      <c r="AF12684" s="3">
        <v>202425</v>
      </c>
      <c r="AG12684" s="3" t="s">
        <v>419</v>
      </c>
      <c r="AH12684" s="3">
        <v>568</v>
      </c>
      <c r="AI12684" s="3">
        <v>10.1</v>
      </c>
      <c r="AJ12684" s="3" t="s">
        <v>24</v>
      </c>
      <c r="AK12684" s="3">
        <v>4</v>
      </c>
      <c r="AL12684" s="3">
        <v>0</v>
      </c>
    </row>
    <row r="12685" spans="31:38" x14ac:dyDescent="0.25">
      <c r="AE12685" s="3" t="str">
        <f t="shared" si="276"/>
        <v>RAS52_572_10.1_4_202425</v>
      </c>
      <c r="AF12685" s="3">
        <v>202425</v>
      </c>
      <c r="AG12685" s="3" t="s">
        <v>419</v>
      </c>
      <c r="AH12685" s="3">
        <v>572</v>
      </c>
      <c r="AI12685" s="3">
        <v>10.1</v>
      </c>
      <c r="AJ12685" s="3" t="s">
        <v>24</v>
      </c>
      <c r="AK12685" s="3">
        <v>4</v>
      </c>
      <c r="AL12685" s="3">
        <v>0</v>
      </c>
    </row>
    <row r="12686" spans="31:38" x14ac:dyDescent="0.25">
      <c r="AE12686" s="3" t="str">
        <f t="shared" si="276"/>
        <v>RAS52_576_10.1_4_202425</v>
      </c>
      <c r="AF12686" s="3">
        <v>202425</v>
      </c>
      <c r="AG12686" s="3" t="s">
        <v>419</v>
      </c>
      <c r="AH12686" s="3">
        <v>576</v>
      </c>
      <c r="AI12686" s="3">
        <v>10.1</v>
      </c>
      <c r="AJ12686" s="3" t="s">
        <v>24</v>
      </c>
      <c r="AK12686" s="3">
        <v>4</v>
      </c>
      <c r="AL12686" s="3">
        <v>0</v>
      </c>
    </row>
    <row r="12687" spans="31:38" x14ac:dyDescent="0.25">
      <c r="AE12687" s="3" t="str">
        <f t="shared" si="276"/>
        <v>RAS52_584_10.1_4_202425</v>
      </c>
      <c r="AF12687" s="3">
        <v>202425</v>
      </c>
      <c r="AG12687" s="3" t="s">
        <v>419</v>
      </c>
      <c r="AH12687" s="3">
        <v>584</v>
      </c>
      <c r="AI12687" s="3">
        <v>10.1</v>
      </c>
      <c r="AJ12687" s="3" t="s">
        <v>24</v>
      </c>
      <c r="AK12687" s="3">
        <v>4</v>
      </c>
      <c r="AL12687" s="3">
        <v>0</v>
      </c>
    </row>
    <row r="12688" spans="31:38" x14ac:dyDescent="0.25">
      <c r="AE12688" s="3" t="str">
        <f t="shared" si="276"/>
        <v>RAS52_544_10.1_4_202425</v>
      </c>
      <c r="AF12688" s="3">
        <v>202425</v>
      </c>
      <c r="AG12688" s="3" t="s">
        <v>419</v>
      </c>
      <c r="AH12688" s="3">
        <v>544</v>
      </c>
      <c r="AI12688" s="3">
        <v>10.1</v>
      </c>
      <c r="AJ12688" s="3" t="s">
        <v>24</v>
      </c>
      <c r="AK12688" s="3">
        <v>4</v>
      </c>
      <c r="AL12688" s="3">
        <v>1705.7660000000001</v>
      </c>
    </row>
    <row r="12689" spans="31:38" x14ac:dyDescent="0.25">
      <c r="AE12689" s="3" t="str">
        <f t="shared" si="276"/>
        <v>RAS52_542_10.1_4_202425</v>
      </c>
      <c r="AF12689" s="3">
        <v>202425</v>
      </c>
      <c r="AG12689" s="3" t="s">
        <v>419</v>
      </c>
      <c r="AH12689" s="3">
        <v>542</v>
      </c>
      <c r="AI12689" s="3">
        <v>10.1</v>
      </c>
      <c r="AJ12689" s="3" t="s">
        <v>24</v>
      </c>
      <c r="AK12689" s="3">
        <v>4</v>
      </c>
      <c r="AL12689" s="3">
        <v>216.26300000000001</v>
      </c>
    </row>
    <row r="12690" spans="31:38" x14ac:dyDescent="0.25">
      <c r="AE12690" s="3" t="str">
        <f t="shared" si="276"/>
        <v>RAS52_574_10.1_4_202425</v>
      </c>
      <c r="AF12690" s="3">
        <v>202425</v>
      </c>
      <c r="AG12690" s="3" t="s">
        <v>419</v>
      </c>
      <c r="AH12690" s="3">
        <v>574</v>
      </c>
      <c r="AI12690" s="3">
        <v>10.1</v>
      </c>
      <c r="AJ12690" s="3" t="s">
        <v>24</v>
      </c>
      <c r="AK12690" s="3">
        <v>4</v>
      </c>
      <c r="AL12690" s="3">
        <v>0</v>
      </c>
    </row>
    <row r="12691" spans="31:38" x14ac:dyDescent="0.25">
      <c r="AE12691" s="3" t="str">
        <f t="shared" si="276"/>
        <v>RAS52_514_10.1_4_202425</v>
      </c>
      <c r="AF12691" s="3">
        <v>202425</v>
      </c>
      <c r="AG12691" s="3" t="s">
        <v>419</v>
      </c>
      <c r="AH12691" s="3">
        <v>514</v>
      </c>
      <c r="AI12691" s="3">
        <v>10.1</v>
      </c>
      <c r="AJ12691" s="3" t="s">
        <v>24</v>
      </c>
      <c r="AK12691" s="3">
        <v>4</v>
      </c>
      <c r="AL12691" s="3">
        <v>1700</v>
      </c>
    </row>
    <row r="12692" spans="31:38" x14ac:dyDescent="0.25">
      <c r="AE12692" s="3" t="str">
        <f t="shared" si="276"/>
        <v>RAS52_545_10.1_4_202425</v>
      </c>
      <c r="AF12692" s="3">
        <v>202425</v>
      </c>
      <c r="AG12692" s="3" t="s">
        <v>419</v>
      </c>
      <c r="AH12692" s="3">
        <v>545</v>
      </c>
      <c r="AI12692" s="3">
        <v>10.1</v>
      </c>
      <c r="AJ12692" s="3" t="s">
        <v>24</v>
      </c>
      <c r="AK12692" s="3">
        <v>4</v>
      </c>
      <c r="AL12692" s="3">
        <v>2350.5291841174699</v>
      </c>
    </row>
    <row r="12693" spans="31:38" x14ac:dyDescent="0.25">
      <c r="AE12693" s="3" t="str">
        <f t="shared" si="276"/>
        <v>RAS52_512_10.1_4_202425</v>
      </c>
      <c r="AF12693" s="3">
        <v>202425</v>
      </c>
      <c r="AG12693" s="3" t="s">
        <v>419</v>
      </c>
      <c r="AH12693" s="3">
        <v>512</v>
      </c>
      <c r="AI12693" s="3">
        <v>10.1</v>
      </c>
      <c r="AJ12693" s="3" t="s">
        <v>24</v>
      </c>
      <c r="AK12693" s="3">
        <v>4</v>
      </c>
      <c r="AL12693" s="3">
        <v>413</v>
      </c>
    </row>
    <row r="12694" spans="31:38" x14ac:dyDescent="0.25">
      <c r="AE12694" s="3" t="str">
        <f t="shared" si="276"/>
        <v>RAS52_586_10.1_4_202425</v>
      </c>
      <c r="AF12694" s="3">
        <v>202425</v>
      </c>
      <c r="AG12694" s="3" t="s">
        <v>419</v>
      </c>
      <c r="AH12694" s="3">
        <v>586</v>
      </c>
      <c r="AI12694" s="3">
        <v>10.1</v>
      </c>
      <c r="AJ12694" s="3" t="s">
        <v>24</v>
      </c>
      <c r="AK12694" s="3">
        <v>4</v>
      </c>
      <c r="AL12694" s="3">
        <v>0</v>
      </c>
    </row>
    <row r="12695" spans="31:38" x14ac:dyDescent="0.25">
      <c r="AE12695" s="3" t="str">
        <f t="shared" si="276"/>
        <v>RAS52_516_10.1_4_202425</v>
      </c>
      <c r="AF12695" s="3">
        <v>202425</v>
      </c>
      <c r="AG12695" s="3" t="s">
        <v>419</v>
      </c>
      <c r="AH12695" s="3">
        <v>516</v>
      </c>
      <c r="AI12695" s="3">
        <v>10.1</v>
      </c>
      <c r="AJ12695" s="3" t="s">
        <v>24</v>
      </c>
      <c r="AK12695" s="3">
        <v>4</v>
      </c>
      <c r="AL12695" s="3">
        <v>1437.92174779482</v>
      </c>
    </row>
    <row r="12696" spans="31:38" x14ac:dyDescent="0.25">
      <c r="AE12696" s="3" t="str">
        <f t="shared" si="276"/>
        <v>RAS52_518_10.1_4_202425</v>
      </c>
      <c r="AF12696" s="3">
        <v>202425</v>
      </c>
      <c r="AG12696" s="3" t="s">
        <v>419</v>
      </c>
      <c r="AH12696" s="3">
        <v>518</v>
      </c>
      <c r="AI12696" s="3">
        <v>10.1</v>
      </c>
      <c r="AJ12696" s="3" t="s">
        <v>24</v>
      </c>
      <c r="AK12696" s="3">
        <v>4</v>
      </c>
      <c r="AL12696" s="3">
        <v>2931.0039999999999</v>
      </c>
    </row>
    <row r="12697" spans="31:38" x14ac:dyDescent="0.25">
      <c r="AE12697" s="3" t="str">
        <f t="shared" si="276"/>
        <v>RAS52_520_10.1_4_202425</v>
      </c>
      <c r="AF12697" s="3">
        <v>202425</v>
      </c>
      <c r="AG12697" s="3" t="s">
        <v>419</v>
      </c>
      <c r="AH12697" s="3">
        <v>520</v>
      </c>
      <c r="AI12697" s="3">
        <v>10.1</v>
      </c>
      <c r="AJ12697" s="3" t="s">
        <v>24</v>
      </c>
      <c r="AK12697" s="3">
        <v>4</v>
      </c>
      <c r="AL12697" s="3">
        <v>1773.9559999999999</v>
      </c>
    </row>
    <row r="12698" spans="31:38" x14ac:dyDescent="0.25">
      <c r="AE12698" s="3" t="str">
        <f t="shared" si="276"/>
        <v>RAS52_522_10.1_4_202425</v>
      </c>
      <c r="AF12698" s="3">
        <v>202425</v>
      </c>
      <c r="AG12698" s="3" t="s">
        <v>419</v>
      </c>
      <c r="AH12698" s="3">
        <v>522</v>
      </c>
      <c r="AI12698" s="3">
        <v>10.1</v>
      </c>
      <c r="AJ12698" s="3" t="s">
        <v>24</v>
      </c>
      <c r="AK12698" s="3">
        <v>4</v>
      </c>
      <c r="AL12698" s="3">
        <v>851.95900000000006</v>
      </c>
    </row>
    <row r="12699" spans="31:38" x14ac:dyDescent="0.25">
      <c r="AE12699" s="3" t="str">
        <f t="shared" si="276"/>
        <v>RAS52_524_10.1_4_202425</v>
      </c>
      <c r="AF12699" s="3">
        <v>202425</v>
      </c>
      <c r="AG12699" s="3" t="s">
        <v>419</v>
      </c>
      <c r="AH12699" s="3">
        <v>524</v>
      </c>
      <c r="AI12699" s="3">
        <v>10.1</v>
      </c>
      <c r="AJ12699" s="3" t="s">
        <v>24</v>
      </c>
      <c r="AK12699" s="3">
        <v>4</v>
      </c>
      <c r="AL12699" s="3">
        <v>1465.607</v>
      </c>
    </row>
    <row r="12700" spans="31:38" x14ac:dyDescent="0.25">
      <c r="AE12700" s="3" t="str">
        <f t="shared" si="276"/>
        <v>RAS52_540_10.1_4_202425</v>
      </c>
      <c r="AF12700" s="3">
        <v>202425</v>
      </c>
      <c r="AG12700" s="3" t="s">
        <v>419</v>
      </c>
      <c r="AH12700" s="3">
        <v>540</v>
      </c>
      <c r="AI12700" s="3">
        <v>10.1</v>
      </c>
      <c r="AJ12700" s="3" t="s">
        <v>24</v>
      </c>
      <c r="AK12700" s="3">
        <v>4</v>
      </c>
      <c r="AL12700" s="3">
        <v>5469.527</v>
      </c>
    </row>
    <row r="12701" spans="31:38" x14ac:dyDescent="0.25">
      <c r="AE12701" s="3" t="str">
        <f t="shared" si="276"/>
        <v>RAS52_528_10.1_4_202425</v>
      </c>
      <c r="AF12701" s="3">
        <v>202425</v>
      </c>
      <c r="AG12701" s="3" t="s">
        <v>419</v>
      </c>
      <c r="AH12701" s="3">
        <v>528</v>
      </c>
      <c r="AI12701" s="3">
        <v>10.1</v>
      </c>
      <c r="AJ12701" s="3" t="s">
        <v>24</v>
      </c>
      <c r="AK12701" s="3">
        <v>4</v>
      </c>
      <c r="AL12701" s="3">
        <v>911</v>
      </c>
    </row>
    <row r="12702" spans="31:38" x14ac:dyDescent="0.25">
      <c r="AE12702" s="3" t="str">
        <f t="shared" si="276"/>
        <v>RAS52_530_10.1_4_202425</v>
      </c>
      <c r="AF12702" s="3">
        <v>202425</v>
      </c>
      <c r="AG12702" s="3" t="s">
        <v>419</v>
      </c>
      <c r="AH12702" s="3">
        <v>530</v>
      </c>
      <c r="AI12702" s="3">
        <v>10.1</v>
      </c>
      <c r="AJ12702" s="3" t="s">
        <v>24</v>
      </c>
      <c r="AK12702" s="3">
        <v>4</v>
      </c>
      <c r="AL12702" s="3">
        <v>1131.729</v>
      </c>
    </row>
    <row r="12703" spans="31:38" x14ac:dyDescent="0.25">
      <c r="AE12703" s="3" t="str">
        <f t="shared" si="276"/>
        <v>RAS52_532_10.1_4_202425</v>
      </c>
      <c r="AF12703" s="3">
        <v>202425</v>
      </c>
      <c r="AG12703" s="3" t="s">
        <v>419</v>
      </c>
      <c r="AH12703" s="3">
        <v>532</v>
      </c>
      <c r="AI12703" s="3">
        <v>10.1</v>
      </c>
      <c r="AJ12703" s="3" t="s">
        <v>24</v>
      </c>
      <c r="AK12703" s="3">
        <v>4</v>
      </c>
      <c r="AL12703" s="3">
        <v>3927</v>
      </c>
    </row>
    <row r="12704" spans="31:38" x14ac:dyDescent="0.25">
      <c r="AE12704" s="3" t="str">
        <f t="shared" si="276"/>
        <v>RAS52_534_10.1_4_202425</v>
      </c>
      <c r="AF12704" s="3">
        <v>202425</v>
      </c>
      <c r="AG12704" s="3" t="s">
        <v>419</v>
      </c>
      <c r="AH12704" s="3">
        <v>534</v>
      </c>
      <c r="AI12704" s="3">
        <v>10.1</v>
      </c>
      <c r="AJ12704" s="3" t="s">
        <v>24</v>
      </c>
      <c r="AK12704" s="3">
        <v>4</v>
      </c>
      <c r="AL12704" s="3">
        <v>2311.2710000000002</v>
      </c>
    </row>
    <row r="12705" spans="31:38" x14ac:dyDescent="0.25">
      <c r="AE12705" s="3" t="str">
        <f t="shared" si="276"/>
        <v>RAS52_536_10.1_4_202425</v>
      </c>
      <c r="AF12705" s="3">
        <v>202425</v>
      </c>
      <c r="AG12705" s="3" t="s">
        <v>419</v>
      </c>
      <c r="AH12705" s="3">
        <v>536</v>
      </c>
      <c r="AI12705" s="3">
        <v>10.1</v>
      </c>
      <c r="AJ12705" s="3" t="s">
        <v>24</v>
      </c>
      <c r="AK12705" s="3">
        <v>4</v>
      </c>
      <c r="AL12705" s="3">
        <v>3535.1260000000002</v>
      </c>
    </row>
    <row r="12706" spans="31:38" x14ac:dyDescent="0.25">
      <c r="AE12706" s="3" t="str">
        <f t="shared" si="276"/>
        <v>RAS52_538_10.1_4_202425</v>
      </c>
      <c r="AF12706" s="3">
        <v>202425</v>
      </c>
      <c r="AG12706" s="3" t="s">
        <v>419</v>
      </c>
      <c r="AH12706" s="3">
        <v>538</v>
      </c>
      <c r="AI12706" s="3">
        <v>10.1</v>
      </c>
      <c r="AJ12706" s="3" t="s">
        <v>24</v>
      </c>
      <c r="AK12706" s="3">
        <v>4</v>
      </c>
      <c r="AL12706" s="3">
        <v>1244.258</v>
      </c>
    </row>
    <row r="12707" spans="31:38" x14ac:dyDescent="0.25">
      <c r="AE12707" s="3" t="str">
        <f t="shared" si="276"/>
        <v>RAS52_526_10.1_4_202425</v>
      </c>
      <c r="AF12707" s="3">
        <v>202425</v>
      </c>
      <c r="AG12707" s="3" t="s">
        <v>419</v>
      </c>
      <c r="AH12707" s="3">
        <v>526</v>
      </c>
      <c r="AI12707" s="3">
        <v>10.1</v>
      </c>
      <c r="AJ12707" s="3" t="s">
        <v>24</v>
      </c>
      <c r="AK12707" s="3">
        <v>4</v>
      </c>
      <c r="AL12707" s="3">
        <v>3416.9957466415035</v>
      </c>
    </row>
    <row r="12708" spans="31:38" x14ac:dyDescent="0.25">
      <c r="AE12708" s="3" t="str">
        <f t="shared" si="276"/>
        <v>RAS52_566_10.2_4_202526</v>
      </c>
      <c r="AF12708" s="3">
        <v>202526</v>
      </c>
      <c r="AG12708" s="3" t="s">
        <v>419</v>
      </c>
      <c r="AH12708" s="3">
        <v>566</v>
      </c>
      <c r="AI12708" s="3">
        <v>10.199999999999999</v>
      </c>
      <c r="AJ12708" s="3" t="s">
        <v>25</v>
      </c>
      <c r="AK12708" s="3">
        <v>4</v>
      </c>
      <c r="AL12708" s="3">
        <v>0</v>
      </c>
    </row>
    <row r="12709" spans="31:38" x14ac:dyDescent="0.25">
      <c r="AE12709" s="3" t="str">
        <f t="shared" si="276"/>
        <v>RAS52_546_10.2_4_202526</v>
      </c>
      <c r="AF12709" s="3">
        <v>202526</v>
      </c>
      <c r="AG12709" s="3" t="s">
        <v>419</v>
      </c>
      <c r="AH12709" s="3">
        <v>546</v>
      </c>
      <c r="AI12709" s="3">
        <v>10.199999999999999</v>
      </c>
      <c r="AJ12709" s="3" t="s">
        <v>25</v>
      </c>
      <c r="AK12709" s="3">
        <v>4</v>
      </c>
      <c r="AL12709" s="3">
        <v>0</v>
      </c>
    </row>
    <row r="12710" spans="31:38" x14ac:dyDescent="0.25">
      <c r="AE12710" s="3" t="str">
        <f t="shared" si="276"/>
        <v>RAS52_548_10.2_4_202526</v>
      </c>
      <c r="AF12710" s="3">
        <v>202526</v>
      </c>
      <c r="AG12710" s="3" t="s">
        <v>419</v>
      </c>
      <c r="AH12710" s="3">
        <v>548</v>
      </c>
      <c r="AI12710" s="3">
        <v>10.199999999999999</v>
      </c>
      <c r="AJ12710" s="3" t="s">
        <v>25</v>
      </c>
      <c r="AK12710" s="3">
        <v>4</v>
      </c>
      <c r="AL12710" s="3">
        <v>0</v>
      </c>
    </row>
    <row r="12711" spans="31:38" x14ac:dyDescent="0.25">
      <c r="AE12711" s="3" t="str">
        <f t="shared" si="276"/>
        <v>RAS52_550_10.2_4_202526</v>
      </c>
      <c r="AF12711" s="3">
        <v>202526</v>
      </c>
      <c r="AG12711" s="3" t="s">
        <v>419</v>
      </c>
      <c r="AH12711" s="3">
        <v>550</v>
      </c>
      <c r="AI12711" s="3">
        <v>10.199999999999999</v>
      </c>
      <c r="AJ12711" s="3" t="s">
        <v>25</v>
      </c>
      <c r="AK12711" s="3">
        <v>4</v>
      </c>
      <c r="AL12711" s="3">
        <v>0</v>
      </c>
    </row>
    <row r="12712" spans="31:38" x14ac:dyDescent="0.25">
      <c r="AE12712" s="3" t="str">
        <f t="shared" si="276"/>
        <v>RAS52_552_10.2_4_202526</v>
      </c>
      <c r="AF12712" s="3">
        <v>202526</v>
      </c>
      <c r="AG12712" s="3" t="s">
        <v>419</v>
      </c>
      <c r="AH12712" s="3">
        <v>552</v>
      </c>
      <c r="AI12712" s="3">
        <v>10.199999999999999</v>
      </c>
      <c r="AJ12712" s="3" t="s">
        <v>25</v>
      </c>
      <c r="AK12712" s="3">
        <v>4</v>
      </c>
      <c r="AL12712" s="3">
        <v>2225.1999999999998</v>
      </c>
    </row>
    <row r="12713" spans="31:38" x14ac:dyDescent="0.25">
      <c r="AE12713" s="3" t="str">
        <f t="shared" si="276"/>
        <v>RAS52_562_10.2_4_202526</v>
      </c>
      <c r="AF12713" s="3">
        <v>202526</v>
      </c>
      <c r="AG12713" s="3" t="s">
        <v>419</v>
      </c>
      <c r="AH12713" s="3">
        <v>562</v>
      </c>
      <c r="AI12713" s="3">
        <v>10.199999999999999</v>
      </c>
      <c r="AJ12713" s="3" t="s">
        <v>25</v>
      </c>
      <c r="AK12713" s="3">
        <v>4</v>
      </c>
      <c r="AL12713" s="3">
        <v>0</v>
      </c>
    </row>
    <row r="12714" spans="31:38" x14ac:dyDescent="0.25">
      <c r="AE12714" s="3" t="str">
        <f t="shared" si="276"/>
        <v>RAS52_564_10.2_4_202526</v>
      </c>
      <c r="AF12714" s="3">
        <v>202526</v>
      </c>
      <c r="AG12714" s="3" t="s">
        <v>419</v>
      </c>
      <c r="AH12714" s="3">
        <v>564</v>
      </c>
      <c r="AI12714" s="3">
        <v>10.199999999999999</v>
      </c>
      <c r="AJ12714" s="3" t="s">
        <v>25</v>
      </c>
      <c r="AK12714" s="3">
        <v>4</v>
      </c>
      <c r="AL12714" s="3">
        <v>0</v>
      </c>
    </row>
    <row r="12715" spans="31:38" x14ac:dyDescent="0.25">
      <c r="AE12715" s="3" t="str">
        <f t="shared" si="276"/>
        <v>RAS52_568_10.2_4_202526</v>
      </c>
      <c r="AF12715" s="3">
        <v>202526</v>
      </c>
      <c r="AG12715" s="3" t="s">
        <v>419</v>
      </c>
      <c r="AH12715" s="3">
        <v>568</v>
      </c>
      <c r="AI12715" s="3">
        <v>10.199999999999999</v>
      </c>
      <c r="AJ12715" s="3" t="s">
        <v>25</v>
      </c>
      <c r="AK12715" s="3">
        <v>4</v>
      </c>
      <c r="AL12715" s="3">
        <v>0</v>
      </c>
    </row>
    <row r="12716" spans="31:38" x14ac:dyDescent="0.25">
      <c r="AE12716" s="3" t="str">
        <f t="shared" si="276"/>
        <v>RAS52_572_10.2_4_202526</v>
      </c>
      <c r="AF12716" s="3">
        <v>202526</v>
      </c>
      <c r="AG12716" s="3" t="s">
        <v>419</v>
      </c>
      <c r="AH12716" s="3">
        <v>572</v>
      </c>
      <c r="AI12716" s="3">
        <v>10.199999999999999</v>
      </c>
      <c r="AJ12716" s="3" t="s">
        <v>25</v>
      </c>
      <c r="AK12716" s="3">
        <v>4</v>
      </c>
      <c r="AL12716" s="3">
        <v>0</v>
      </c>
    </row>
    <row r="12717" spans="31:38" x14ac:dyDescent="0.25">
      <c r="AE12717" s="3" t="str">
        <f t="shared" si="276"/>
        <v>RAS52_574_10.2_4_202526</v>
      </c>
      <c r="AF12717" s="3">
        <v>202526</v>
      </c>
      <c r="AG12717" s="3" t="s">
        <v>419</v>
      </c>
      <c r="AH12717" s="3">
        <v>574</v>
      </c>
      <c r="AI12717" s="3">
        <v>10.199999999999999</v>
      </c>
      <c r="AJ12717" s="3" t="s">
        <v>25</v>
      </c>
      <c r="AK12717" s="3">
        <v>4</v>
      </c>
      <c r="AL12717" s="3">
        <v>0</v>
      </c>
    </row>
    <row r="12718" spans="31:38" x14ac:dyDescent="0.25">
      <c r="AE12718" s="3" t="str">
        <f t="shared" si="276"/>
        <v>RAS52_576_10.2_4_202526</v>
      </c>
      <c r="AF12718" s="3">
        <v>202526</v>
      </c>
      <c r="AG12718" s="3" t="s">
        <v>419</v>
      </c>
      <c r="AH12718" s="3">
        <v>576</v>
      </c>
      <c r="AI12718" s="3">
        <v>10.199999999999999</v>
      </c>
      <c r="AJ12718" s="3" t="s">
        <v>25</v>
      </c>
      <c r="AK12718" s="3">
        <v>4</v>
      </c>
      <c r="AL12718" s="3">
        <v>0</v>
      </c>
    </row>
    <row r="12719" spans="31:38" x14ac:dyDescent="0.25">
      <c r="AE12719" s="3" t="str">
        <f t="shared" si="276"/>
        <v>RAS52_582_10.2_4_202526</v>
      </c>
      <c r="AF12719" s="3">
        <v>202526</v>
      </c>
      <c r="AG12719" s="3" t="s">
        <v>419</v>
      </c>
      <c r="AH12719" s="3">
        <v>582</v>
      </c>
      <c r="AI12719" s="3">
        <v>10.199999999999999</v>
      </c>
      <c r="AJ12719" s="3" t="s">
        <v>25</v>
      </c>
      <c r="AK12719" s="3">
        <v>4</v>
      </c>
      <c r="AL12719" s="3">
        <v>0</v>
      </c>
    </row>
    <row r="12720" spans="31:38" x14ac:dyDescent="0.25">
      <c r="AE12720" s="3" t="str">
        <f t="shared" si="276"/>
        <v>RAS52_545_10.2_4_202526</v>
      </c>
      <c r="AF12720" s="3">
        <v>202526</v>
      </c>
      <c r="AG12720" s="3" t="s">
        <v>419</v>
      </c>
      <c r="AH12720" s="3">
        <v>545</v>
      </c>
      <c r="AI12720" s="3">
        <v>10.199999999999999</v>
      </c>
      <c r="AJ12720" s="3" t="s">
        <v>25</v>
      </c>
      <c r="AK12720" s="3">
        <v>4</v>
      </c>
      <c r="AL12720" s="3">
        <v>0</v>
      </c>
    </row>
    <row r="12721" spans="31:38" x14ac:dyDescent="0.25">
      <c r="AE12721" s="3" t="str">
        <f t="shared" si="276"/>
        <v>RAS52_512_10.2_4_202526</v>
      </c>
      <c r="AF12721" s="3">
        <v>202526</v>
      </c>
      <c r="AG12721" s="3" t="s">
        <v>419</v>
      </c>
      <c r="AH12721" s="3">
        <v>512</v>
      </c>
      <c r="AI12721" s="3">
        <v>10.199999999999999</v>
      </c>
      <c r="AJ12721" s="3" t="s">
        <v>25</v>
      </c>
      <c r="AK12721" s="3">
        <v>4</v>
      </c>
      <c r="AL12721" s="3">
        <v>167</v>
      </c>
    </row>
    <row r="12722" spans="31:38" x14ac:dyDescent="0.25">
      <c r="AE12722" s="3" t="str">
        <f t="shared" si="276"/>
        <v>RAS52_584_10.2_4_202526</v>
      </c>
      <c r="AF12722" s="3">
        <v>202526</v>
      </c>
      <c r="AG12722" s="3" t="s">
        <v>419</v>
      </c>
      <c r="AH12722" s="3">
        <v>584</v>
      </c>
      <c r="AI12722" s="3">
        <v>10.199999999999999</v>
      </c>
      <c r="AJ12722" s="3" t="s">
        <v>25</v>
      </c>
      <c r="AK12722" s="3">
        <v>4</v>
      </c>
      <c r="AL12722" s="3">
        <v>0</v>
      </c>
    </row>
    <row r="12723" spans="31:38" x14ac:dyDescent="0.25">
      <c r="AE12723" s="3" t="str">
        <f t="shared" si="276"/>
        <v>RAS52_586_10.2_4_202526</v>
      </c>
      <c r="AF12723" s="3">
        <v>202526</v>
      </c>
      <c r="AG12723" s="3" t="s">
        <v>419</v>
      </c>
      <c r="AH12723" s="3">
        <v>586</v>
      </c>
      <c r="AI12723" s="3">
        <v>10.199999999999999</v>
      </c>
      <c r="AJ12723" s="3" t="s">
        <v>25</v>
      </c>
      <c r="AK12723" s="3">
        <v>4</v>
      </c>
      <c r="AL12723" s="3">
        <v>0</v>
      </c>
    </row>
    <row r="12724" spans="31:38" x14ac:dyDescent="0.25">
      <c r="AE12724" s="3" t="str">
        <f t="shared" si="276"/>
        <v>RAS52_524_10.2_4_202526</v>
      </c>
      <c r="AF12724" s="3">
        <v>202526</v>
      </c>
      <c r="AG12724" s="3" t="s">
        <v>419</v>
      </c>
      <c r="AH12724" s="3">
        <v>524</v>
      </c>
      <c r="AI12724" s="3">
        <v>10.199999999999999</v>
      </c>
      <c r="AJ12724" s="3" t="s">
        <v>25</v>
      </c>
      <c r="AK12724" s="3">
        <v>4</v>
      </c>
      <c r="AL12724" s="3">
        <v>0.06</v>
      </c>
    </row>
    <row r="12725" spans="31:38" x14ac:dyDescent="0.25">
      <c r="AE12725" s="3" t="str">
        <f t="shared" si="276"/>
        <v>RAS52_544_10.2_4_202526</v>
      </c>
      <c r="AF12725" s="3">
        <v>202526</v>
      </c>
      <c r="AG12725" s="3" t="s">
        <v>419</v>
      </c>
      <c r="AH12725" s="3">
        <v>544</v>
      </c>
      <c r="AI12725" s="3">
        <v>10.199999999999999</v>
      </c>
      <c r="AJ12725" s="3" t="s">
        <v>25</v>
      </c>
      <c r="AK12725" s="3">
        <v>4</v>
      </c>
      <c r="AL12725" s="3">
        <v>0</v>
      </c>
    </row>
    <row r="12726" spans="31:38" x14ac:dyDescent="0.25">
      <c r="AE12726" s="3" t="str">
        <f t="shared" si="276"/>
        <v>RAS52_516_10.2_4_202526</v>
      </c>
      <c r="AF12726" s="3">
        <v>202526</v>
      </c>
      <c r="AG12726" s="3" t="s">
        <v>419</v>
      </c>
      <c r="AH12726" s="3">
        <v>516</v>
      </c>
      <c r="AI12726" s="3">
        <v>10.199999999999999</v>
      </c>
      <c r="AJ12726" s="3" t="s">
        <v>25</v>
      </c>
      <c r="AK12726" s="3">
        <v>4</v>
      </c>
      <c r="AL12726" s="3">
        <v>5.4</v>
      </c>
    </row>
    <row r="12727" spans="31:38" x14ac:dyDescent="0.25">
      <c r="AE12727" s="3" t="str">
        <f t="shared" si="276"/>
        <v>RAS52_518_10.2_4_202526</v>
      </c>
      <c r="AF12727" s="3">
        <v>202526</v>
      </c>
      <c r="AG12727" s="3" t="s">
        <v>419</v>
      </c>
      <c r="AH12727" s="3">
        <v>518</v>
      </c>
      <c r="AI12727" s="3">
        <v>10.199999999999999</v>
      </c>
      <c r="AJ12727" s="3" t="s">
        <v>25</v>
      </c>
      <c r="AK12727" s="3">
        <v>4</v>
      </c>
      <c r="AL12727" s="3">
        <v>0</v>
      </c>
    </row>
    <row r="12728" spans="31:38" x14ac:dyDescent="0.25">
      <c r="AE12728" s="3" t="str">
        <f t="shared" si="276"/>
        <v>RAS52_522_10.2_4_202526</v>
      </c>
      <c r="AF12728" s="3">
        <v>202526</v>
      </c>
      <c r="AG12728" s="3" t="s">
        <v>419</v>
      </c>
      <c r="AH12728" s="3">
        <v>522</v>
      </c>
      <c r="AI12728" s="3">
        <v>10.199999999999999</v>
      </c>
      <c r="AJ12728" s="3" t="s">
        <v>25</v>
      </c>
      <c r="AK12728" s="3">
        <v>4</v>
      </c>
      <c r="AL12728" s="3">
        <v>0</v>
      </c>
    </row>
    <row r="12729" spans="31:38" x14ac:dyDescent="0.25">
      <c r="AE12729" s="3" t="str">
        <f t="shared" si="276"/>
        <v>RAS52_514_10.2_4_202526</v>
      </c>
      <c r="AF12729" s="3">
        <v>202526</v>
      </c>
      <c r="AG12729" s="3" t="s">
        <v>419</v>
      </c>
      <c r="AH12729" s="3">
        <v>514</v>
      </c>
      <c r="AI12729" s="3">
        <v>10.199999999999999</v>
      </c>
      <c r="AJ12729" s="3" t="s">
        <v>25</v>
      </c>
      <c r="AK12729" s="3">
        <v>4</v>
      </c>
      <c r="AL12729" s="3">
        <v>25</v>
      </c>
    </row>
    <row r="12730" spans="31:38" x14ac:dyDescent="0.25">
      <c r="AE12730" s="3" t="str">
        <f t="shared" si="276"/>
        <v>RAS52_526_10.2_4_202526</v>
      </c>
      <c r="AF12730" s="3">
        <v>202526</v>
      </c>
      <c r="AG12730" s="3" t="s">
        <v>419</v>
      </c>
      <c r="AH12730" s="3">
        <v>526</v>
      </c>
      <c r="AI12730" s="3">
        <v>10.199999999999999</v>
      </c>
      <c r="AJ12730" s="3" t="s">
        <v>25</v>
      </c>
      <c r="AK12730" s="3">
        <v>4</v>
      </c>
      <c r="AL12730" s="3">
        <v>4.5</v>
      </c>
    </row>
    <row r="12731" spans="31:38" x14ac:dyDescent="0.25">
      <c r="AE12731" s="3" t="str">
        <f t="shared" si="276"/>
        <v>RAS52_528_10.2_4_202526</v>
      </c>
      <c r="AF12731" s="3">
        <v>202526</v>
      </c>
      <c r="AG12731" s="3" t="s">
        <v>419</v>
      </c>
      <c r="AH12731" s="3">
        <v>528</v>
      </c>
      <c r="AI12731" s="3">
        <v>10.199999999999999</v>
      </c>
      <c r="AJ12731" s="3" t="s">
        <v>25</v>
      </c>
      <c r="AK12731" s="3">
        <v>4</v>
      </c>
      <c r="AL12731" s="3">
        <v>0</v>
      </c>
    </row>
    <row r="12732" spans="31:38" x14ac:dyDescent="0.25">
      <c r="AE12732" s="3" t="str">
        <f t="shared" si="276"/>
        <v>RAS52_530_10.2_4_202526</v>
      </c>
      <c r="AF12732" s="3">
        <v>202526</v>
      </c>
      <c r="AG12732" s="3" t="s">
        <v>419</v>
      </c>
      <c r="AH12732" s="3">
        <v>530</v>
      </c>
      <c r="AI12732" s="3">
        <v>10.199999999999999</v>
      </c>
      <c r="AJ12732" s="3" t="s">
        <v>25</v>
      </c>
      <c r="AK12732" s="3">
        <v>4</v>
      </c>
      <c r="AL12732" s="3">
        <v>0</v>
      </c>
    </row>
    <row r="12733" spans="31:38" x14ac:dyDescent="0.25">
      <c r="AE12733" s="3" t="str">
        <f t="shared" si="276"/>
        <v>RAS52_532_10.2_4_202526</v>
      </c>
      <c r="AF12733" s="3">
        <v>202526</v>
      </c>
      <c r="AG12733" s="3" t="s">
        <v>419</v>
      </c>
      <c r="AH12733" s="3">
        <v>532</v>
      </c>
      <c r="AI12733" s="3">
        <v>10.199999999999999</v>
      </c>
      <c r="AJ12733" s="3" t="s">
        <v>25</v>
      </c>
      <c r="AK12733" s="3">
        <v>4</v>
      </c>
      <c r="AL12733" s="3">
        <v>20</v>
      </c>
    </row>
    <row r="12734" spans="31:38" x14ac:dyDescent="0.25">
      <c r="AE12734" s="3" t="str">
        <f t="shared" si="276"/>
        <v>RAS52_534_10.2_4_202526</v>
      </c>
      <c r="AF12734" s="3">
        <v>202526</v>
      </c>
      <c r="AG12734" s="3" t="s">
        <v>419</v>
      </c>
      <c r="AH12734" s="3">
        <v>534</v>
      </c>
      <c r="AI12734" s="3">
        <v>10.199999999999999</v>
      </c>
      <c r="AJ12734" s="3" t="s">
        <v>25</v>
      </c>
      <c r="AK12734" s="3">
        <v>4</v>
      </c>
      <c r="AL12734" s="3">
        <v>0</v>
      </c>
    </row>
    <row r="12735" spans="31:38" x14ac:dyDescent="0.25">
      <c r="AE12735" s="3" t="str">
        <f t="shared" si="276"/>
        <v>RAS52_536_10.2_4_202526</v>
      </c>
      <c r="AF12735" s="3">
        <v>202526</v>
      </c>
      <c r="AG12735" s="3" t="s">
        <v>419</v>
      </c>
      <c r="AH12735" s="3">
        <v>536</v>
      </c>
      <c r="AI12735" s="3">
        <v>10.199999999999999</v>
      </c>
      <c r="AJ12735" s="3" t="s">
        <v>25</v>
      </c>
      <c r="AK12735" s="3">
        <v>4</v>
      </c>
      <c r="AL12735" s="3">
        <v>0</v>
      </c>
    </row>
    <row r="12736" spans="31:38" x14ac:dyDescent="0.25">
      <c r="AE12736" s="3" t="str">
        <f t="shared" si="276"/>
        <v>RAS52_538_10.2_4_202526</v>
      </c>
      <c r="AF12736" s="3">
        <v>202526</v>
      </c>
      <c r="AG12736" s="3" t="s">
        <v>419</v>
      </c>
      <c r="AH12736" s="3">
        <v>538</v>
      </c>
      <c r="AI12736" s="3">
        <v>10.199999999999999</v>
      </c>
      <c r="AJ12736" s="3" t="s">
        <v>25</v>
      </c>
      <c r="AK12736" s="3">
        <v>4</v>
      </c>
      <c r="AL12736" s="3">
        <v>0</v>
      </c>
    </row>
    <row r="12737" spans="31:38" x14ac:dyDescent="0.25">
      <c r="AE12737" s="3" t="str">
        <f t="shared" si="276"/>
        <v>RAS52_540_10.2_4_202526</v>
      </c>
      <c r="AF12737" s="3">
        <v>202526</v>
      </c>
      <c r="AG12737" s="3" t="s">
        <v>419</v>
      </c>
      <c r="AH12737" s="3">
        <v>540</v>
      </c>
      <c r="AI12737" s="3">
        <v>10.199999999999999</v>
      </c>
      <c r="AJ12737" s="3" t="s">
        <v>25</v>
      </c>
      <c r="AK12737" s="3">
        <v>4</v>
      </c>
      <c r="AL12737" s="3">
        <v>0</v>
      </c>
    </row>
    <row r="12738" spans="31:38" x14ac:dyDescent="0.25">
      <c r="AE12738" s="3" t="str">
        <f t="shared" si="276"/>
        <v>RAS52_542_10.2_4_202526</v>
      </c>
      <c r="AF12738" s="3">
        <v>202526</v>
      </c>
      <c r="AG12738" s="3" t="s">
        <v>419</v>
      </c>
      <c r="AH12738" s="3">
        <v>542</v>
      </c>
      <c r="AI12738" s="3">
        <v>10.199999999999999</v>
      </c>
      <c r="AJ12738" s="3" t="s">
        <v>25</v>
      </c>
      <c r="AK12738" s="3">
        <v>4</v>
      </c>
      <c r="AL12738" s="3">
        <v>0</v>
      </c>
    </row>
    <row r="12739" spans="31:38" x14ac:dyDescent="0.25">
      <c r="AE12739" s="3" t="str">
        <f t="shared" si="276"/>
        <v>RAS52_520_10.2_4_202526</v>
      </c>
      <c r="AF12739" s="3">
        <v>202526</v>
      </c>
      <c r="AG12739" s="3" t="s">
        <v>419</v>
      </c>
      <c r="AH12739" s="3">
        <v>520</v>
      </c>
      <c r="AI12739" s="3">
        <v>10.199999999999999</v>
      </c>
      <c r="AJ12739" s="3" t="s">
        <v>25</v>
      </c>
      <c r="AK12739" s="3">
        <v>4</v>
      </c>
      <c r="AL12739" s="3">
        <v>596.94299999999998</v>
      </c>
    </row>
    <row r="12740" spans="31:38" x14ac:dyDescent="0.25">
      <c r="AE12740" s="3" t="str">
        <f t="shared" ref="AE12740:AE12803" si="277">AG12740&amp;"_"&amp;AH12740&amp;"_"&amp;AI12740&amp;"_"&amp;AK12740&amp;"_"&amp;AF12740</f>
        <v>RAS52_566_10.2_4_202425</v>
      </c>
      <c r="AF12740" s="3">
        <v>202425</v>
      </c>
      <c r="AG12740" s="3" t="s">
        <v>419</v>
      </c>
      <c r="AH12740" s="3">
        <v>566</v>
      </c>
      <c r="AI12740" s="3">
        <v>10.199999999999999</v>
      </c>
      <c r="AJ12740" s="3" t="s">
        <v>25</v>
      </c>
      <c r="AK12740" s="3">
        <v>4</v>
      </c>
      <c r="AL12740" s="3">
        <v>0</v>
      </c>
    </row>
    <row r="12741" spans="31:38" x14ac:dyDescent="0.25">
      <c r="AE12741" s="3" t="str">
        <f t="shared" si="277"/>
        <v>RAS52_545_10.2_4_202425</v>
      </c>
      <c r="AF12741" s="3">
        <v>202425</v>
      </c>
      <c r="AG12741" s="3" t="s">
        <v>419</v>
      </c>
      <c r="AH12741" s="3">
        <v>545</v>
      </c>
      <c r="AI12741" s="3">
        <v>10.199999999999999</v>
      </c>
      <c r="AJ12741" s="3" t="s">
        <v>25</v>
      </c>
      <c r="AK12741" s="3">
        <v>4</v>
      </c>
      <c r="AL12741" s="3">
        <v>0</v>
      </c>
    </row>
    <row r="12742" spans="31:38" x14ac:dyDescent="0.25">
      <c r="AE12742" s="3" t="str">
        <f t="shared" si="277"/>
        <v>RAS52_548_10.2_4_202425</v>
      </c>
      <c r="AF12742" s="3">
        <v>202425</v>
      </c>
      <c r="AG12742" s="3" t="s">
        <v>419</v>
      </c>
      <c r="AH12742" s="3">
        <v>548</v>
      </c>
      <c r="AI12742" s="3">
        <v>10.199999999999999</v>
      </c>
      <c r="AJ12742" s="3" t="s">
        <v>25</v>
      </c>
      <c r="AK12742" s="3">
        <v>4</v>
      </c>
      <c r="AL12742" s="3">
        <v>0</v>
      </c>
    </row>
    <row r="12743" spans="31:38" x14ac:dyDescent="0.25">
      <c r="AE12743" s="3" t="str">
        <f t="shared" si="277"/>
        <v>RAS52_550_10.2_4_202425</v>
      </c>
      <c r="AF12743" s="3">
        <v>202425</v>
      </c>
      <c r="AG12743" s="3" t="s">
        <v>419</v>
      </c>
      <c r="AH12743" s="3">
        <v>550</v>
      </c>
      <c r="AI12743" s="3">
        <v>10.199999999999999</v>
      </c>
      <c r="AJ12743" s="3" t="s">
        <v>25</v>
      </c>
      <c r="AK12743" s="3">
        <v>4</v>
      </c>
      <c r="AL12743" s="3">
        <v>0</v>
      </c>
    </row>
    <row r="12744" spans="31:38" x14ac:dyDescent="0.25">
      <c r="AE12744" s="3" t="str">
        <f t="shared" si="277"/>
        <v>RAS52_552_10.2_4_202425</v>
      </c>
      <c r="AF12744" s="3">
        <v>202425</v>
      </c>
      <c r="AG12744" s="3" t="s">
        <v>419</v>
      </c>
      <c r="AH12744" s="3">
        <v>552</v>
      </c>
      <c r="AI12744" s="3">
        <v>10.199999999999999</v>
      </c>
      <c r="AJ12744" s="3" t="s">
        <v>25</v>
      </c>
      <c r="AK12744" s="3">
        <v>4</v>
      </c>
      <c r="AL12744" s="3">
        <v>0</v>
      </c>
    </row>
    <row r="12745" spans="31:38" x14ac:dyDescent="0.25">
      <c r="AE12745" s="3" t="str">
        <f t="shared" si="277"/>
        <v>RAS52_562_10.2_4_202425</v>
      </c>
      <c r="AF12745" s="3">
        <v>202425</v>
      </c>
      <c r="AG12745" s="3" t="s">
        <v>419</v>
      </c>
      <c r="AH12745" s="3">
        <v>562</v>
      </c>
      <c r="AI12745" s="3">
        <v>10.199999999999999</v>
      </c>
      <c r="AJ12745" s="3" t="s">
        <v>25</v>
      </c>
      <c r="AK12745" s="3">
        <v>4</v>
      </c>
      <c r="AL12745" s="3">
        <v>0</v>
      </c>
    </row>
    <row r="12746" spans="31:38" x14ac:dyDescent="0.25">
      <c r="AE12746" s="3" t="str">
        <f t="shared" si="277"/>
        <v>RAS52_564_10.2_4_202425</v>
      </c>
      <c r="AF12746" s="3">
        <v>202425</v>
      </c>
      <c r="AG12746" s="3" t="s">
        <v>419</v>
      </c>
      <c r="AH12746" s="3">
        <v>564</v>
      </c>
      <c r="AI12746" s="3">
        <v>10.199999999999999</v>
      </c>
      <c r="AJ12746" s="3" t="s">
        <v>25</v>
      </c>
      <c r="AK12746" s="3">
        <v>4</v>
      </c>
      <c r="AL12746" s="3">
        <v>0</v>
      </c>
    </row>
    <row r="12747" spans="31:38" x14ac:dyDescent="0.25">
      <c r="AE12747" s="3" t="str">
        <f t="shared" si="277"/>
        <v>RAS52_546_10.2_4_202425</v>
      </c>
      <c r="AF12747" s="3">
        <v>202425</v>
      </c>
      <c r="AG12747" s="3" t="s">
        <v>419</v>
      </c>
      <c r="AH12747" s="3">
        <v>546</v>
      </c>
      <c r="AI12747" s="3">
        <v>10.199999999999999</v>
      </c>
      <c r="AJ12747" s="3" t="s">
        <v>25</v>
      </c>
      <c r="AK12747" s="3">
        <v>4</v>
      </c>
      <c r="AL12747" s="3">
        <v>106.58168719040853</v>
      </c>
    </row>
    <row r="12748" spans="31:38" x14ac:dyDescent="0.25">
      <c r="AE12748" s="3" t="str">
        <f t="shared" si="277"/>
        <v>RAS52_568_10.2_4_202425</v>
      </c>
      <c r="AF12748" s="3">
        <v>202425</v>
      </c>
      <c r="AG12748" s="3" t="s">
        <v>419</v>
      </c>
      <c r="AH12748" s="3">
        <v>568</v>
      </c>
      <c r="AI12748" s="3">
        <v>10.199999999999999</v>
      </c>
      <c r="AJ12748" s="3" t="s">
        <v>25</v>
      </c>
      <c r="AK12748" s="3">
        <v>4</v>
      </c>
      <c r="AL12748" s="3">
        <v>0</v>
      </c>
    </row>
    <row r="12749" spans="31:38" x14ac:dyDescent="0.25">
      <c r="AE12749" s="3" t="str">
        <f t="shared" si="277"/>
        <v>RAS52_572_10.2_4_202425</v>
      </c>
      <c r="AF12749" s="3">
        <v>202425</v>
      </c>
      <c r="AG12749" s="3" t="s">
        <v>419</v>
      </c>
      <c r="AH12749" s="3">
        <v>572</v>
      </c>
      <c r="AI12749" s="3">
        <v>10.199999999999999</v>
      </c>
      <c r="AJ12749" s="3" t="s">
        <v>25</v>
      </c>
      <c r="AK12749" s="3">
        <v>4</v>
      </c>
      <c r="AL12749" s="3">
        <v>0</v>
      </c>
    </row>
    <row r="12750" spans="31:38" x14ac:dyDescent="0.25">
      <c r="AE12750" s="3" t="str">
        <f t="shared" si="277"/>
        <v>RAS52_574_10.2_4_202425</v>
      </c>
      <c r="AF12750" s="3">
        <v>202425</v>
      </c>
      <c r="AG12750" s="3" t="s">
        <v>419</v>
      </c>
      <c r="AH12750" s="3">
        <v>574</v>
      </c>
      <c r="AI12750" s="3">
        <v>10.199999999999999</v>
      </c>
      <c r="AJ12750" s="3" t="s">
        <v>25</v>
      </c>
      <c r="AK12750" s="3">
        <v>4</v>
      </c>
      <c r="AL12750" s="3">
        <v>0</v>
      </c>
    </row>
    <row r="12751" spans="31:38" x14ac:dyDescent="0.25">
      <c r="AE12751" s="3" t="str">
        <f t="shared" si="277"/>
        <v>RAS52_586_10.2_4_202425</v>
      </c>
      <c r="AF12751" s="3">
        <v>202425</v>
      </c>
      <c r="AG12751" s="3" t="s">
        <v>419</v>
      </c>
      <c r="AH12751" s="3">
        <v>586</v>
      </c>
      <c r="AI12751" s="3">
        <v>10.199999999999999</v>
      </c>
      <c r="AJ12751" s="3" t="s">
        <v>25</v>
      </c>
      <c r="AK12751" s="3">
        <v>4</v>
      </c>
      <c r="AL12751" s="3">
        <v>0</v>
      </c>
    </row>
    <row r="12752" spans="31:38" x14ac:dyDescent="0.25">
      <c r="AE12752" s="3" t="str">
        <f t="shared" si="277"/>
        <v>RAS52_576_10.2_4_202425</v>
      </c>
      <c r="AF12752" s="3">
        <v>202425</v>
      </c>
      <c r="AG12752" s="3" t="s">
        <v>419</v>
      </c>
      <c r="AH12752" s="3">
        <v>576</v>
      </c>
      <c r="AI12752" s="3">
        <v>10.199999999999999</v>
      </c>
      <c r="AJ12752" s="3" t="s">
        <v>25</v>
      </c>
      <c r="AK12752" s="3">
        <v>4</v>
      </c>
      <c r="AL12752" s="3">
        <v>0</v>
      </c>
    </row>
    <row r="12753" spans="31:38" x14ac:dyDescent="0.25">
      <c r="AE12753" s="3" t="str">
        <f t="shared" si="277"/>
        <v>RAS52_516_10.2_4_202425</v>
      </c>
      <c r="AF12753" s="3">
        <v>202425</v>
      </c>
      <c r="AG12753" s="3" t="s">
        <v>419</v>
      </c>
      <c r="AH12753" s="3">
        <v>516</v>
      </c>
      <c r="AI12753" s="3">
        <v>10.199999999999999</v>
      </c>
      <c r="AJ12753" s="3" t="s">
        <v>25</v>
      </c>
      <c r="AK12753" s="3">
        <v>4</v>
      </c>
      <c r="AL12753" s="3">
        <v>5.4</v>
      </c>
    </row>
    <row r="12754" spans="31:38" x14ac:dyDescent="0.25">
      <c r="AE12754" s="3" t="str">
        <f t="shared" si="277"/>
        <v>RAS52_584_10.2_4_202425</v>
      </c>
      <c r="AF12754" s="3">
        <v>202425</v>
      </c>
      <c r="AG12754" s="3" t="s">
        <v>419</v>
      </c>
      <c r="AH12754" s="3">
        <v>584</v>
      </c>
      <c r="AI12754" s="3">
        <v>10.199999999999999</v>
      </c>
      <c r="AJ12754" s="3" t="s">
        <v>25</v>
      </c>
      <c r="AK12754" s="3">
        <v>4</v>
      </c>
      <c r="AL12754" s="3">
        <v>0</v>
      </c>
    </row>
    <row r="12755" spans="31:38" x14ac:dyDescent="0.25">
      <c r="AE12755" s="3" t="str">
        <f t="shared" si="277"/>
        <v>RAS52_582_10.2_4_202425</v>
      </c>
      <c r="AF12755" s="3">
        <v>202425</v>
      </c>
      <c r="AG12755" s="3" t="s">
        <v>419</v>
      </c>
      <c r="AH12755" s="3">
        <v>582</v>
      </c>
      <c r="AI12755" s="3">
        <v>10.199999999999999</v>
      </c>
      <c r="AJ12755" s="3" t="s">
        <v>25</v>
      </c>
      <c r="AK12755" s="3">
        <v>4</v>
      </c>
      <c r="AL12755" s="3">
        <v>0</v>
      </c>
    </row>
    <row r="12756" spans="31:38" x14ac:dyDescent="0.25">
      <c r="AE12756" s="3" t="str">
        <f t="shared" si="277"/>
        <v>RAS52_512_10.2_4_202425</v>
      </c>
      <c r="AF12756" s="3">
        <v>202425</v>
      </c>
      <c r="AG12756" s="3" t="s">
        <v>419</v>
      </c>
      <c r="AH12756" s="3">
        <v>512</v>
      </c>
      <c r="AI12756" s="3">
        <v>10.199999999999999</v>
      </c>
      <c r="AJ12756" s="3" t="s">
        <v>25</v>
      </c>
      <c r="AK12756" s="3">
        <v>4</v>
      </c>
      <c r="AL12756" s="3">
        <v>159</v>
      </c>
    </row>
    <row r="12757" spans="31:38" x14ac:dyDescent="0.25">
      <c r="AE12757" s="3" t="str">
        <f t="shared" si="277"/>
        <v>RAS52_544_10.2_4_202425</v>
      </c>
      <c r="AF12757" s="3">
        <v>202425</v>
      </c>
      <c r="AG12757" s="3" t="s">
        <v>419</v>
      </c>
      <c r="AH12757" s="3">
        <v>544</v>
      </c>
      <c r="AI12757" s="3">
        <v>10.199999999999999</v>
      </c>
      <c r="AJ12757" s="3" t="s">
        <v>25</v>
      </c>
      <c r="AK12757" s="3">
        <v>4</v>
      </c>
      <c r="AL12757" s="3">
        <v>383.29899999999998</v>
      </c>
    </row>
    <row r="12758" spans="31:38" x14ac:dyDescent="0.25">
      <c r="AE12758" s="3" t="str">
        <f t="shared" si="277"/>
        <v>RAS52_514_10.2_4_202425</v>
      </c>
      <c r="AF12758" s="3">
        <v>202425</v>
      </c>
      <c r="AG12758" s="3" t="s">
        <v>419</v>
      </c>
      <c r="AH12758" s="3">
        <v>514</v>
      </c>
      <c r="AI12758" s="3">
        <v>10.199999999999999</v>
      </c>
      <c r="AJ12758" s="3" t="s">
        <v>25</v>
      </c>
      <c r="AK12758" s="3">
        <v>4</v>
      </c>
      <c r="AL12758" s="3">
        <v>25</v>
      </c>
    </row>
    <row r="12759" spans="31:38" x14ac:dyDescent="0.25">
      <c r="AE12759" s="3" t="str">
        <f t="shared" si="277"/>
        <v>RAS52_518_10.2_4_202425</v>
      </c>
      <c r="AF12759" s="3">
        <v>202425</v>
      </c>
      <c r="AG12759" s="3" t="s">
        <v>419</v>
      </c>
      <c r="AH12759" s="3">
        <v>518</v>
      </c>
      <c r="AI12759" s="3">
        <v>10.199999999999999</v>
      </c>
      <c r="AJ12759" s="3" t="s">
        <v>25</v>
      </c>
      <c r="AK12759" s="3">
        <v>4</v>
      </c>
      <c r="AL12759" s="3">
        <v>0</v>
      </c>
    </row>
    <row r="12760" spans="31:38" x14ac:dyDescent="0.25">
      <c r="AE12760" s="3" t="str">
        <f t="shared" si="277"/>
        <v>RAS52_522_10.2_4_202425</v>
      </c>
      <c r="AF12760" s="3">
        <v>202425</v>
      </c>
      <c r="AG12760" s="3" t="s">
        <v>419</v>
      </c>
      <c r="AH12760" s="3">
        <v>522</v>
      </c>
      <c r="AI12760" s="3">
        <v>10.199999999999999</v>
      </c>
      <c r="AJ12760" s="3" t="s">
        <v>25</v>
      </c>
      <c r="AK12760" s="3">
        <v>4</v>
      </c>
      <c r="AL12760" s="3">
        <v>0</v>
      </c>
    </row>
    <row r="12761" spans="31:38" x14ac:dyDescent="0.25">
      <c r="AE12761" s="3" t="str">
        <f t="shared" si="277"/>
        <v>RAS52_524_10.2_4_202425</v>
      </c>
      <c r="AF12761" s="3">
        <v>202425</v>
      </c>
      <c r="AG12761" s="3" t="s">
        <v>419</v>
      </c>
      <c r="AH12761" s="3">
        <v>524</v>
      </c>
      <c r="AI12761" s="3">
        <v>10.199999999999999</v>
      </c>
      <c r="AJ12761" s="3" t="s">
        <v>25</v>
      </c>
      <c r="AK12761" s="3">
        <v>4</v>
      </c>
      <c r="AL12761" s="3">
        <v>128.16999999999999</v>
      </c>
    </row>
    <row r="12762" spans="31:38" x14ac:dyDescent="0.25">
      <c r="AE12762" s="3" t="str">
        <f t="shared" si="277"/>
        <v>RAS52_526_10.2_4_202425</v>
      </c>
      <c r="AF12762" s="3">
        <v>202425</v>
      </c>
      <c r="AG12762" s="3" t="s">
        <v>419</v>
      </c>
      <c r="AH12762" s="3">
        <v>526</v>
      </c>
      <c r="AI12762" s="3">
        <v>10.199999999999999</v>
      </c>
      <c r="AJ12762" s="3" t="s">
        <v>25</v>
      </c>
      <c r="AK12762" s="3">
        <v>4</v>
      </c>
      <c r="AL12762" s="3">
        <v>4.5931004478876636</v>
      </c>
    </row>
    <row r="12763" spans="31:38" x14ac:dyDescent="0.25">
      <c r="AE12763" s="3" t="str">
        <f t="shared" si="277"/>
        <v>RAS52_528_10.2_4_202425</v>
      </c>
      <c r="AF12763" s="3">
        <v>202425</v>
      </c>
      <c r="AG12763" s="3" t="s">
        <v>419</v>
      </c>
      <c r="AH12763" s="3">
        <v>528</v>
      </c>
      <c r="AI12763" s="3">
        <v>10.199999999999999</v>
      </c>
      <c r="AJ12763" s="3" t="s">
        <v>25</v>
      </c>
      <c r="AK12763" s="3">
        <v>4</v>
      </c>
      <c r="AL12763" s="3">
        <v>0</v>
      </c>
    </row>
    <row r="12764" spans="31:38" x14ac:dyDescent="0.25">
      <c r="AE12764" s="3" t="str">
        <f t="shared" si="277"/>
        <v>RAS52_532_10.2_4_202425</v>
      </c>
      <c r="AF12764" s="3">
        <v>202425</v>
      </c>
      <c r="AG12764" s="3" t="s">
        <v>419</v>
      </c>
      <c r="AH12764" s="3">
        <v>532</v>
      </c>
      <c r="AI12764" s="3">
        <v>10.199999999999999</v>
      </c>
      <c r="AJ12764" s="3" t="s">
        <v>25</v>
      </c>
      <c r="AK12764" s="3">
        <v>4</v>
      </c>
      <c r="AL12764" s="3">
        <v>20</v>
      </c>
    </row>
    <row r="12765" spans="31:38" x14ac:dyDescent="0.25">
      <c r="AE12765" s="3" t="str">
        <f t="shared" si="277"/>
        <v>RAS52_534_10.2_4_202425</v>
      </c>
      <c r="AF12765" s="3">
        <v>202425</v>
      </c>
      <c r="AG12765" s="3" t="s">
        <v>419</v>
      </c>
      <c r="AH12765" s="3">
        <v>534</v>
      </c>
      <c r="AI12765" s="3">
        <v>10.199999999999999</v>
      </c>
      <c r="AJ12765" s="3" t="s">
        <v>25</v>
      </c>
      <c r="AK12765" s="3">
        <v>4</v>
      </c>
      <c r="AL12765" s="3">
        <v>0</v>
      </c>
    </row>
    <row r="12766" spans="31:38" x14ac:dyDescent="0.25">
      <c r="AE12766" s="3" t="str">
        <f t="shared" si="277"/>
        <v>RAS52_536_10.2_4_202425</v>
      </c>
      <c r="AF12766" s="3">
        <v>202425</v>
      </c>
      <c r="AG12766" s="3" t="s">
        <v>419</v>
      </c>
      <c r="AH12766" s="3">
        <v>536</v>
      </c>
      <c r="AI12766" s="3">
        <v>10.199999999999999</v>
      </c>
      <c r="AJ12766" s="3" t="s">
        <v>25</v>
      </c>
      <c r="AK12766" s="3">
        <v>4</v>
      </c>
      <c r="AL12766" s="3">
        <v>0</v>
      </c>
    </row>
    <row r="12767" spans="31:38" x14ac:dyDescent="0.25">
      <c r="AE12767" s="3" t="str">
        <f t="shared" si="277"/>
        <v>RAS52_538_10.2_4_202425</v>
      </c>
      <c r="AF12767" s="3">
        <v>202425</v>
      </c>
      <c r="AG12767" s="3" t="s">
        <v>419</v>
      </c>
      <c r="AH12767" s="3">
        <v>538</v>
      </c>
      <c r="AI12767" s="3">
        <v>10.199999999999999</v>
      </c>
      <c r="AJ12767" s="3" t="s">
        <v>25</v>
      </c>
      <c r="AK12767" s="3">
        <v>4</v>
      </c>
      <c r="AL12767" s="3">
        <v>0</v>
      </c>
    </row>
    <row r="12768" spans="31:38" x14ac:dyDescent="0.25">
      <c r="AE12768" s="3" t="str">
        <f t="shared" si="277"/>
        <v>RAS52_540_10.2_4_202425</v>
      </c>
      <c r="AF12768" s="3">
        <v>202425</v>
      </c>
      <c r="AG12768" s="3" t="s">
        <v>419</v>
      </c>
      <c r="AH12768" s="3">
        <v>540</v>
      </c>
      <c r="AI12768" s="3">
        <v>10.199999999999999</v>
      </c>
      <c r="AJ12768" s="3" t="s">
        <v>25</v>
      </c>
      <c r="AK12768" s="3">
        <v>4</v>
      </c>
      <c r="AL12768" s="3">
        <v>0</v>
      </c>
    </row>
    <row r="12769" spans="31:38" x14ac:dyDescent="0.25">
      <c r="AE12769" s="3" t="str">
        <f t="shared" si="277"/>
        <v>RAS52_542_10.2_4_202425</v>
      </c>
      <c r="AF12769" s="3">
        <v>202425</v>
      </c>
      <c r="AG12769" s="3" t="s">
        <v>419</v>
      </c>
      <c r="AH12769" s="3">
        <v>542</v>
      </c>
      <c r="AI12769" s="3">
        <v>10.199999999999999</v>
      </c>
      <c r="AJ12769" s="3" t="s">
        <v>25</v>
      </c>
      <c r="AK12769" s="3">
        <v>4</v>
      </c>
      <c r="AL12769" s="3">
        <v>0</v>
      </c>
    </row>
    <row r="12770" spans="31:38" x14ac:dyDescent="0.25">
      <c r="AE12770" s="3" t="str">
        <f t="shared" si="277"/>
        <v>RAS52_530_10.2_4_202425</v>
      </c>
      <c r="AF12770" s="3">
        <v>202425</v>
      </c>
      <c r="AG12770" s="3" t="s">
        <v>419</v>
      </c>
      <c r="AH12770" s="3">
        <v>530</v>
      </c>
      <c r="AI12770" s="3">
        <v>10.199999999999999</v>
      </c>
      <c r="AJ12770" s="3" t="s">
        <v>25</v>
      </c>
      <c r="AK12770" s="3">
        <v>4</v>
      </c>
      <c r="AL12770" s="3">
        <v>0</v>
      </c>
    </row>
    <row r="12771" spans="31:38" x14ac:dyDescent="0.25">
      <c r="AE12771" s="3" t="str">
        <f t="shared" si="277"/>
        <v>RAS52_520_10.2_4_202425</v>
      </c>
      <c r="AF12771" s="3">
        <v>202425</v>
      </c>
      <c r="AG12771" s="3" t="s">
        <v>419</v>
      </c>
      <c r="AH12771" s="3">
        <v>520</v>
      </c>
      <c r="AI12771" s="3">
        <v>10.199999999999999</v>
      </c>
      <c r="AJ12771" s="3" t="s">
        <v>25</v>
      </c>
      <c r="AK12771" s="3">
        <v>4</v>
      </c>
      <c r="AL12771" s="3">
        <v>0</v>
      </c>
    </row>
    <row r="12772" spans="31:38" x14ac:dyDescent="0.25">
      <c r="AE12772" s="3" t="str">
        <f t="shared" si="277"/>
        <v>RAS52_562_11_4_202526</v>
      </c>
      <c r="AF12772" s="3">
        <v>202526</v>
      </c>
      <c r="AG12772" s="3" t="s">
        <v>419</v>
      </c>
      <c r="AH12772" s="3">
        <v>562</v>
      </c>
      <c r="AI12772" s="3">
        <v>11</v>
      </c>
      <c r="AJ12772" s="3" t="s">
        <v>417</v>
      </c>
      <c r="AK12772" s="3">
        <v>4</v>
      </c>
      <c r="AL12772" s="3">
        <v>0</v>
      </c>
    </row>
    <row r="12773" spans="31:38" x14ac:dyDescent="0.25">
      <c r="AE12773" s="3" t="str">
        <f t="shared" si="277"/>
        <v>RAS52_545_11_4_202526</v>
      </c>
      <c r="AF12773" s="3">
        <v>202526</v>
      </c>
      <c r="AG12773" s="3" t="s">
        <v>419</v>
      </c>
      <c r="AH12773" s="3">
        <v>545</v>
      </c>
      <c r="AI12773" s="3">
        <v>11</v>
      </c>
      <c r="AJ12773" s="3" t="s">
        <v>417</v>
      </c>
      <c r="AK12773" s="3">
        <v>4</v>
      </c>
      <c r="AL12773" s="3">
        <v>3755.7269999999999</v>
      </c>
    </row>
    <row r="12774" spans="31:38" x14ac:dyDescent="0.25">
      <c r="AE12774" s="3" t="str">
        <f t="shared" si="277"/>
        <v>RAS52_546_11_4_202526</v>
      </c>
      <c r="AF12774" s="3">
        <v>202526</v>
      </c>
      <c r="AG12774" s="3" t="s">
        <v>419</v>
      </c>
      <c r="AH12774" s="3">
        <v>546</v>
      </c>
      <c r="AI12774" s="3">
        <v>11</v>
      </c>
      <c r="AJ12774" s="3" t="s">
        <v>417</v>
      </c>
      <c r="AK12774" s="3">
        <v>4</v>
      </c>
      <c r="AL12774" s="3">
        <v>2845</v>
      </c>
    </row>
    <row r="12775" spans="31:38" x14ac:dyDescent="0.25">
      <c r="AE12775" s="3" t="str">
        <f t="shared" si="277"/>
        <v>RAS52_548_11_4_202526</v>
      </c>
      <c r="AF12775" s="3">
        <v>202526</v>
      </c>
      <c r="AG12775" s="3" t="s">
        <v>419</v>
      </c>
      <c r="AH12775" s="3">
        <v>548</v>
      </c>
      <c r="AI12775" s="3">
        <v>11</v>
      </c>
      <c r="AJ12775" s="3" t="s">
        <v>417</v>
      </c>
      <c r="AK12775" s="3">
        <v>4</v>
      </c>
      <c r="AL12775" s="3">
        <v>8982.0210000000006</v>
      </c>
    </row>
    <row r="12776" spans="31:38" x14ac:dyDescent="0.25">
      <c r="AE12776" s="3" t="str">
        <f t="shared" si="277"/>
        <v>RAS52_550_11_4_202526</v>
      </c>
      <c r="AF12776" s="3">
        <v>202526</v>
      </c>
      <c r="AG12776" s="3" t="s">
        <v>419</v>
      </c>
      <c r="AH12776" s="3">
        <v>550</v>
      </c>
      <c r="AI12776" s="3">
        <v>11</v>
      </c>
      <c r="AJ12776" s="3" t="s">
        <v>417</v>
      </c>
      <c r="AK12776" s="3">
        <v>4</v>
      </c>
      <c r="AL12776" s="3">
        <v>10095.781000000001</v>
      </c>
    </row>
    <row r="12777" spans="31:38" x14ac:dyDescent="0.25">
      <c r="AE12777" s="3" t="str">
        <f t="shared" si="277"/>
        <v>RAS52_552_11_4_202526</v>
      </c>
      <c r="AF12777" s="3">
        <v>202526</v>
      </c>
      <c r="AG12777" s="3" t="s">
        <v>419</v>
      </c>
      <c r="AH12777" s="3">
        <v>552</v>
      </c>
      <c r="AI12777" s="3">
        <v>11</v>
      </c>
      <c r="AJ12777" s="3" t="s">
        <v>417</v>
      </c>
      <c r="AK12777" s="3">
        <v>4</v>
      </c>
      <c r="AL12777" s="3">
        <v>18716.080000000002</v>
      </c>
    </row>
    <row r="12778" spans="31:38" x14ac:dyDescent="0.25">
      <c r="AE12778" s="3" t="str">
        <f t="shared" si="277"/>
        <v>RAS52_564_11_4_202526</v>
      </c>
      <c r="AF12778" s="3">
        <v>202526</v>
      </c>
      <c r="AG12778" s="3" t="s">
        <v>419</v>
      </c>
      <c r="AH12778" s="3">
        <v>564</v>
      </c>
      <c r="AI12778" s="3">
        <v>11</v>
      </c>
      <c r="AJ12778" s="3" t="s">
        <v>417</v>
      </c>
      <c r="AK12778" s="3">
        <v>4</v>
      </c>
      <c r="AL12778" s="3">
        <v>0</v>
      </c>
    </row>
    <row r="12779" spans="31:38" x14ac:dyDescent="0.25">
      <c r="AE12779" s="3" t="str">
        <f t="shared" si="277"/>
        <v>RAS52_568_11_4_202526</v>
      </c>
      <c r="AF12779" s="3">
        <v>202526</v>
      </c>
      <c r="AG12779" s="3" t="s">
        <v>419</v>
      </c>
      <c r="AH12779" s="3">
        <v>568</v>
      </c>
      <c r="AI12779" s="3">
        <v>11</v>
      </c>
      <c r="AJ12779" s="3" t="s">
        <v>417</v>
      </c>
      <c r="AK12779" s="3">
        <v>4</v>
      </c>
      <c r="AL12779" s="3">
        <v>0</v>
      </c>
    </row>
    <row r="12780" spans="31:38" x14ac:dyDescent="0.25">
      <c r="AE12780" s="3" t="str">
        <f t="shared" si="277"/>
        <v>RAS52_572_11_4_202526</v>
      </c>
      <c r="AF12780" s="3">
        <v>202526</v>
      </c>
      <c r="AG12780" s="3" t="s">
        <v>419</v>
      </c>
      <c r="AH12780" s="3">
        <v>572</v>
      </c>
      <c r="AI12780" s="3">
        <v>11</v>
      </c>
      <c r="AJ12780" s="3" t="s">
        <v>417</v>
      </c>
      <c r="AK12780" s="3">
        <v>4</v>
      </c>
      <c r="AL12780" s="3">
        <v>0</v>
      </c>
    </row>
    <row r="12781" spans="31:38" x14ac:dyDescent="0.25">
      <c r="AE12781" s="3" t="str">
        <f t="shared" si="277"/>
        <v>RAS52_574_11_4_202526</v>
      </c>
      <c r="AF12781" s="3">
        <v>202526</v>
      </c>
      <c r="AG12781" s="3" t="s">
        <v>419</v>
      </c>
      <c r="AH12781" s="3">
        <v>574</v>
      </c>
      <c r="AI12781" s="3">
        <v>11</v>
      </c>
      <c r="AJ12781" s="3" t="s">
        <v>417</v>
      </c>
      <c r="AK12781" s="3">
        <v>4</v>
      </c>
      <c r="AL12781" s="3">
        <v>0</v>
      </c>
    </row>
    <row r="12782" spans="31:38" x14ac:dyDescent="0.25">
      <c r="AE12782" s="3" t="str">
        <f t="shared" si="277"/>
        <v>RAS52_576_11_4_202526</v>
      </c>
      <c r="AF12782" s="3">
        <v>202526</v>
      </c>
      <c r="AG12782" s="3" t="s">
        <v>419</v>
      </c>
      <c r="AH12782" s="3">
        <v>576</v>
      </c>
      <c r="AI12782" s="3">
        <v>11</v>
      </c>
      <c r="AJ12782" s="3" t="s">
        <v>417</v>
      </c>
      <c r="AK12782" s="3">
        <v>4</v>
      </c>
      <c r="AL12782" s="3">
        <v>0</v>
      </c>
    </row>
    <row r="12783" spans="31:38" x14ac:dyDescent="0.25">
      <c r="AE12783" s="3" t="str">
        <f t="shared" si="277"/>
        <v>RAS52_582_11_4_202526</v>
      </c>
      <c r="AF12783" s="3">
        <v>202526</v>
      </c>
      <c r="AG12783" s="3" t="s">
        <v>419</v>
      </c>
      <c r="AH12783" s="3">
        <v>582</v>
      </c>
      <c r="AI12783" s="3">
        <v>11</v>
      </c>
      <c r="AJ12783" s="3" t="s">
        <v>417</v>
      </c>
      <c r="AK12783" s="3">
        <v>4</v>
      </c>
      <c r="AL12783" s="3">
        <v>0</v>
      </c>
    </row>
    <row r="12784" spans="31:38" x14ac:dyDescent="0.25">
      <c r="AE12784" s="3" t="str">
        <f t="shared" si="277"/>
        <v>RAS52_584_11_4_202526</v>
      </c>
      <c r="AF12784" s="3">
        <v>202526</v>
      </c>
      <c r="AG12784" s="3" t="s">
        <v>419</v>
      </c>
      <c r="AH12784" s="3">
        <v>584</v>
      </c>
      <c r="AI12784" s="3">
        <v>11</v>
      </c>
      <c r="AJ12784" s="3" t="s">
        <v>417</v>
      </c>
      <c r="AK12784" s="3">
        <v>4</v>
      </c>
      <c r="AL12784" s="3">
        <v>0</v>
      </c>
    </row>
    <row r="12785" spans="31:38" x14ac:dyDescent="0.25">
      <c r="AE12785" s="3" t="str">
        <f t="shared" si="277"/>
        <v>RAS52_544_11_4_202526</v>
      </c>
      <c r="AF12785" s="3">
        <v>202526</v>
      </c>
      <c r="AG12785" s="3" t="s">
        <v>419</v>
      </c>
      <c r="AH12785" s="3">
        <v>544</v>
      </c>
      <c r="AI12785" s="3">
        <v>11</v>
      </c>
      <c r="AJ12785" s="3" t="s">
        <v>417</v>
      </c>
      <c r="AK12785" s="3">
        <v>4</v>
      </c>
      <c r="AL12785" s="3">
        <v>10830.655000000001</v>
      </c>
    </row>
    <row r="12786" spans="31:38" x14ac:dyDescent="0.25">
      <c r="AE12786" s="3" t="str">
        <f t="shared" si="277"/>
        <v>RAS52_586_11_4_202526</v>
      </c>
      <c r="AF12786" s="3">
        <v>202526</v>
      </c>
      <c r="AG12786" s="3" t="s">
        <v>419</v>
      </c>
      <c r="AH12786" s="3">
        <v>586</v>
      </c>
      <c r="AI12786" s="3">
        <v>11</v>
      </c>
      <c r="AJ12786" s="3" t="s">
        <v>417</v>
      </c>
      <c r="AK12786" s="3">
        <v>4</v>
      </c>
      <c r="AL12786" s="3">
        <v>0</v>
      </c>
    </row>
    <row r="12787" spans="31:38" x14ac:dyDescent="0.25">
      <c r="AE12787" s="3" t="str">
        <f t="shared" si="277"/>
        <v>RAS52_514_11_4_202526</v>
      </c>
      <c r="AF12787" s="3">
        <v>202526</v>
      </c>
      <c r="AG12787" s="3" t="s">
        <v>419</v>
      </c>
      <c r="AH12787" s="3">
        <v>514</v>
      </c>
      <c r="AI12787" s="3">
        <v>11</v>
      </c>
      <c r="AJ12787" s="3" t="s">
        <v>417</v>
      </c>
      <c r="AK12787" s="3">
        <v>4</v>
      </c>
      <c r="AL12787" s="3">
        <v>6679</v>
      </c>
    </row>
    <row r="12788" spans="31:38" x14ac:dyDescent="0.25">
      <c r="AE12788" s="3" t="str">
        <f t="shared" si="277"/>
        <v>RAS52_512_11_4_202526</v>
      </c>
      <c r="AF12788" s="3">
        <v>202526</v>
      </c>
      <c r="AG12788" s="3" t="s">
        <v>419</v>
      </c>
      <c r="AH12788" s="3">
        <v>512</v>
      </c>
      <c r="AI12788" s="3">
        <v>11</v>
      </c>
      <c r="AJ12788" s="3" t="s">
        <v>417</v>
      </c>
      <c r="AK12788" s="3">
        <v>4</v>
      </c>
      <c r="AL12788" s="3">
        <v>4026</v>
      </c>
    </row>
    <row r="12789" spans="31:38" x14ac:dyDescent="0.25">
      <c r="AE12789" s="3" t="str">
        <f t="shared" si="277"/>
        <v>RAS52_516_11_4_202526</v>
      </c>
      <c r="AF12789" s="3">
        <v>202526</v>
      </c>
      <c r="AG12789" s="3" t="s">
        <v>419</v>
      </c>
      <c r="AH12789" s="3">
        <v>516</v>
      </c>
      <c r="AI12789" s="3">
        <v>11</v>
      </c>
      <c r="AJ12789" s="3" t="s">
        <v>417</v>
      </c>
      <c r="AK12789" s="3">
        <v>4</v>
      </c>
      <c r="AL12789" s="3">
        <v>7378.4030000000002</v>
      </c>
    </row>
    <row r="12790" spans="31:38" x14ac:dyDescent="0.25">
      <c r="AE12790" s="3" t="str">
        <f t="shared" si="277"/>
        <v>RAS52_518_11_4_202526</v>
      </c>
      <c r="AF12790" s="3">
        <v>202526</v>
      </c>
      <c r="AG12790" s="3" t="s">
        <v>419</v>
      </c>
      <c r="AH12790" s="3">
        <v>518</v>
      </c>
      <c r="AI12790" s="3">
        <v>11</v>
      </c>
      <c r="AJ12790" s="3" t="s">
        <v>417</v>
      </c>
      <c r="AK12790" s="3">
        <v>4</v>
      </c>
      <c r="AL12790" s="3">
        <v>7479.3118271881449</v>
      </c>
    </row>
    <row r="12791" spans="31:38" x14ac:dyDescent="0.25">
      <c r="AE12791" s="3" t="str">
        <f t="shared" si="277"/>
        <v>RAS52_520_11_4_202526</v>
      </c>
      <c r="AF12791" s="3">
        <v>202526</v>
      </c>
      <c r="AG12791" s="3" t="s">
        <v>419</v>
      </c>
      <c r="AH12791" s="3">
        <v>520</v>
      </c>
      <c r="AI12791" s="3">
        <v>11</v>
      </c>
      <c r="AJ12791" s="3" t="s">
        <v>417</v>
      </c>
      <c r="AK12791" s="3">
        <v>4</v>
      </c>
      <c r="AL12791" s="3">
        <v>6805.93</v>
      </c>
    </row>
    <row r="12792" spans="31:38" x14ac:dyDescent="0.25">
      <c r="AE12792" s="3" t="str">
        <f t="shared" si="277"/>
        <v>RAS52_522_11_4_202526</v>
      </c>
      <c r="AF12792" s="3">
        <v>202526</v>
      </c>
      <c r="AG12792" s="3" t="s">
        <v>419</v>
      </c>
      <c r="AH12792" s="3">
        <v>522</v>
      </c>
      <c r="AI12792" s="3">
        <v>11</v>
      </c>
      <c r="AJ12792" s="3" t="s">
        <v>417</v>
      </c>
      <c r="AK12792" s="3">
        <v>4</v>
      </c>
      <c r="AL12792" s="3">
        <v>9946.0830000000005</v>
      </c>
    </row>
    <row r="12793" spans="31:38" x14ac:dyDescent="0.25">
      <c r="AE12793" s="3" t="str">
        <f t="shared" si="277"/>
        <v>RAS52_524_11_4_202526</v>
      </c>
      <c r="AF12793" s="3">
        <v>202526</v>
      </c>
      <c r="AG12793" s="3" t="s">
        <v>419</v>
      </c>
      <c r="AH12793" s="3">
        <v>524</v>
      </c>
      <c r="AI12793" s="3">
        <v>11</v>
      </c>
      <c r="AJ12793" s="3" t="s">
        <v>417</v>
      </c>
      <c r="AK12793" s="3">
        <v>4</v>
      </c>
      <c r="AL12793" s="3">
        <v>14278.79</v>
      </c>
    </row>
    <row r="12794" spans="31:38" x14ac:dyDescent="0.25">
      <c r="AE12794" s="3" t="str">
        <f t="shared" si="277"/>
        <v>RAS52_526_11_4_202526</v>
      </c>
      <c r="AF12794" s="3">
        <v>202526</v>
      </c>
      <c r="AG12794" s="3" t="s">
        <v>419</v>
      </c>
      <c r="AH12794" s="3">
        <v>526</v>
      </c>
      <c r="AI12794" s="3">
        <v>11</v>
      </c>
      <c r="AJ12794" s="3" t="s">
        <v>417</v>
      </c>
      <c r="AK12794" s="3">
        <v>4</v>
      </c>
      <c r="AL12794" s="3">
        <v>6373</v>
      </c>
    </row>
    <row r="12795" spans="31:38" x14ac:dyDescent="0.25">
      <c r="AE12795" s="3" t="str">
        <f t="shared" si="277"/>
        <v>RAS52_540_11_4_202526</v>
      </c>
      <c r="AF12795" s="3">
        <v>202526</v>
      </c>
      <c r="AG12795" s="3" t="s">
        <v>419</v>
      </c>
      <c r="AH12795" s="3">
        <v>540</v>
      </c>
      <c r="AI12795" s="3">
        <v>11</v>
      </c>
      <c r="AJ12795" s="3" t="s">
        <v>417</v>
      </c>
      <c r="AK12795" s="3">
        <v>4</v>
      </c>
      <c r="AL12795" s="3">
        <v>16565.150000000001</v>
      </c>
    </row>
    <row r="12796" spans="31:38" x14ac:dyDescent="0.25">
      <c r="AE12796" s="3" t="str">
        <f t="shared" si="277"/>
        <v>RAS52_542_11_4_202526</v>
      </c>
      <c r="AF12796" s="3">
        <v>202526</v>
      </c>
      <c r="AG12796" s="3" t="s">
        <v>419</v>
      </c>
      <c r="AH12796" s="3">
        <v>542</v>
      </c>
      <c r="AI12796" s="3">
        <v>11</v>
      </c>
      <c r="AJ12796" s="3" t="s">
        <v>417</v>
      </c>
      <c r="AK12796" s="3">
        <v>4</v>
      </c>
      <c r="AL12796" s="3">
        <v>4756.0229999999992</v>
      </c>
    </row>
    <row r="12797" spans="31:38" x14ac:dyDescent="0.25">
      <c r="AE12797" s="3" t="str">
        <f t="shared" si="277"/>
        <v>RAS52_530_11_4_202526</v>
      </c>
      <c r="AF12797" s="3">
        <v>202526</v>
      </c>
      <c r="AG12797" s="3" t="s">
        <v>419</v>
      </c>
      <c r="AH12797" s="3">
        <v>530</v>
      </c>
      <c r="AI12797" s="3">
        <v>11</v>
      </c>
      <c r="AJ12797" s="3" t="s">
        <v>417</v>
      </c>
      <c r="AK12797" s="3">
        <v>4</v>
      </c>
      <c r="AL12797" s="3">
        <v>14110.281999999999</v>
      </c>
    </row>
    <row r="12798" spans="31:38" x14ac:dyDescent="0.25">
      <c r="AE12798" s="3" t="str">
        <f t="shared" si="277"/>
        <v>RAS52_532_11_4_202526</v>
      </c>
      <c r="AF12798" s="3">
        <v>202526</v>
      </c>
      <c r="AG12798" s="3" t="s">
        <v>419</v>
      </c>
      <c r="AH12798" s="3">
        <v>532</v>
      </c>
      <c r="AI12798" s="3">
        <v>11</v>
      </c>
      <c r="AJ12798" s="3" t="s">
        <v>417</v>
      </c>
      <c r="AK12798" s="3">
        <v>4</v>
      </c>
      <c r="AL12798" s="3">
        <v>15804.400000000001</v>
      </c>
    </row>
    <row r="12799" spans="31:38" x14ac:dyDescent="0.25">
      <c r="AE12799" s="3" t="str">
        <f t="shared" si="277"/>
        <v>RAS52_534_11_4_202526</v>
      </c>
      <c r="AF12799" s="3">
        <v>202526</v>
      </c>
      <c r="AG12799" s="3" t="s">
        <v>419</v>
      </c>
      <c r="AH12799" s="3">
        <v>534</v>
      </c>
      <c r="AI12799" s="3">
        <v>11</v>
      </c>
      <c r="AJ12799" s="3" t="s">
        <v>417</v>
      </c>
      <c r="AK12799" s="3">
        <v>4</v>
      </c>
      <c r="AL12799" s="3">
        <v>9461.8690000000006</v>
      </c>
    </row>
    <row r="12800" spans="31:38" x14ac:dyDescent="0.25">
      <c r="AE12800" s="3" t="str">
        <f t="shared" si="277"/>
        <v>RAS52_536_11_4_202526</v>
      </c>
      <c r="AF12800" s="3">
        <v>202526</v>
      </c>
      <c r="AG12800" s="3" t="s">
        <v>419</v>
      </c>
      <c r="AH12800" s="3">
        <v>536</v>
      </c>
      <c r="AI12800" s="3">
        <v>11</v>
      </c>
      <c r="AJ12800" s="3" t="s">
        <v>417</v>
      </c>
      <c r="AK12800" s="3">
        <v>4</v>
      </c>
      <c r="AL12800" s="3">
        <v>10643.502</v>
      </c>
    </row>
    <row r="12801" spans="31:38" x14ac:dyDescent="0.25">
      <c r="AE12801" s="3" t="str">
        <f t="shared" si="277"/>
        <v>RAS52_538_11_4_202526</v>
      </c>
      <c r="AF12801" s="3">
        <v>202526</v>
      </c>
      <c r="AG12801" s="3" t="s">
        <v>419</v>
      </c>
      <c r="AH12801" s="3">
        <v>538</v>
      </c>
      <c r="AI12801" s="3">
        <v>11</v>
      </c>
      <c r="AJ12801" s="3" t="s">
        <v>417</v>
      </c>
      <c r="AK12801" s="3">
        <v>4</v>
      </c>
      <c r="AL12801" s="3">
        <v>7505.2737108863184</v>
      </c>
    </row>
    <row r="12802" spans="31:38" x14ac:dyDescent="0.25">
      <c r="AE12802" s="3" t="str">
        <f t="shared" si="277"/>
        <v>RAS52_566_11_4_202526</v>
      </c>
      <c r="AF12802" s="3">
        <v>202526</v>
      </c>
      <c r="AG12802" s="3" t="s">
        <v>419</v>
      </c>
      <c r="AH12802" s="3">
        <v>566</v>
      </c>
      <c r="AI12802" s="3">
        <v>11</v>
      </c>
      <c r="AJ12802" s="3" t="s">
        <v>417</v>
      </c>
      <c r="AK12802" s="3">
        <v>4</v>
      </c>
      <c r="AL12802" s="3">
        <v>0</v>
      </c>
    </row>
    <row r="12803" spans="31:38" x14ac:dyDescent="0.25">
      <c r="AE12803" s="3" t="str">
        <f t="shared" si="277"/>
        <v>RAS52_528_11_4_202526</v>
      </c>
      <c r="AF12803" s="3">
        <v>202526</v>
      </c>
      <c r="AG12803" s="3" t="s">
        <v>419</v>
      </c>
      <c r="AH12803" s="3">
        <v>528</v>
      </c>
      <c r="AI12803" s="3">
        <v>11</v>
      </c>
      <c r="AJ12803" s="3" t="s">
        <v>417</v>
      </c>
      <c r="AK12803" s="3">
        <v>4</v>
      </c>
      <c r="AL12803" s="3">
        <v>9144</v>
      </c>
    </row>
    <row r="12804" spans="31:38" x14ac:dyDescent="0.25">
      <c r="AE12804" s="3" t="str">
        <f t="shared" ref="AE12804:AE12867" si="278">AG12804&amp;"_"&amp;AH12804&amp;"_"&amp;AI12804&amp;"_"&amp;AK12804&amp;"_"&amp;AF12804</f>
        <v>RAS52_562_11_4_202425</v>
      </c>
      <c r="AF12804" s="3">
        <v>202425</v>
      </c>
      <c r="AG12804" s="3" t="s">
        <v>419</v>
      </c>
      <c r="AH12804" s="3">
        <v>562</v>
      </c>
      <c r="AI12804" s="3">
        <v>11</v>
      </c>
      <c r="AJ12804" s="3" t="s">
        <v>417</v>
      </c>
      <c r="AK12804" s="3">
        <v>4</v>
      </c>
      <c r="AL12804" s="3">
        <v>0</v>
      </c>
    </row>
    <row r="12805" spans="31:38" x14ac:dyDescent="0.25">
      <c r="AE12805" s="3" t="str">
        <f t="shared" si="278"/>
        <v>RAS52_552_11_4_202425</v>
      </c>
      <c r="AF12805" s="3">
        <v>202425</v>
      </c>
      <c r="AG12805" s="3" t="s">
        <v>419</v>
      </c>
      <c r="AH12805" s="3">
        <v>552</v>
      </c>
      <c r="AI12805" s="3">
        <v>11</v>
      </c>
      <c r="AJ12805" s="3" t="s">
        <v>417</v>
      </c>
      <c r="AK12805" s="3">
        <v>4</v>
      </c>
      <c r="AL12805" s="3">
        <v>15023.32</v>
      </c>
    </row>
    <row r="12806" spans="31:38" x14ac:dyDescent="0.25">
      <c r="AE12806" s="3" t="str">
        <f t="shared" si="278"/>
        <v>RAS52_550_11_4_202425</v>
      </c>
      <c r="AF12806" s="3">
        <v>202425</v>
      </c>
      <c r="AG12806" s="3" t="s">
        <v>419</v>
      </c>
      <c r="AH12806" s="3">
        <v>550</v>
      </c>
      <c r="AI12806" s="3">
        <v>11</v>
      </c>
      <c r="AJ12806" s="3" t="s">
        <v>417</v>
      </c>
      <c r="AK12806" s="3">
        <v>4</v>
      </c>
      <c r="AL12806" s="3">
        <v>8237.9789999999994</v>
      </c>
    </row>
    <row r="12807" spans="31:38" x14ac:dyDescent="0.25">
      <c r="AE12807" s="3" t="str">
        <f t="shared" si="278"/>
        <v>RAS52_548_11_4_202425</v>
      </c>
      <c r="AF12807" s="3">
        <v>202425</v>
      </c>
      <c r="AG12807" s="3" t="s">
        <v>419</v>
      </c>
      <c r="AH12807" s="3">
        <v>548</v>
      </c>
      <c r="AI12807" s="3">
        <v>11</v>
      </c>
      <c r="AJ12807" s="3" t="s">
        <v>417</v>
      </c>
      <c r="AK12807" s="3">
        <v>4</v>
      </c>
      <c r="AL12807" s="3">
        <v>7191.1630000000005</v>
      </c>
    </row>
    <row r="12808" spans="31:38" x14ac:dyDescent="0.25">
      <c r="AE12808" s="3" t="str">
        <f t="shared" si="278"/>
        <v>RAS52_564_11_4_202425</v>
      </c>
      <c r="AF12808" s="3">
        <v>202425</v>
      </c>
      <c r="AG12808" s="3" t="s">
        <v>419</v>
      </c>
      <c r="AH12808" s="3">
        <v>564</v>
      </c>
      <c r="AI12808" s="3">
        <v>11</v>
      </c>
      <c r="AJ12808" s="3" t="s">
        <v>417</v>
      </c>
      <c r="AK12808" s="3">
        <v>4</v>
      </c>
      <c r="AL12808" s="3">
        <v>0</v>
      </c>
    </row>
    <row r="12809" spans="31:38" x14ac:dyDescent="0.25">
      <c r="AE12809" s="3" t="str">
        <f t="shared" si="278"/>
        <v>RAS52_545_11_4_202425</v>
      </c>
      <c r="AF12809" s="3">
        <v>202425</v>
      </c>
      <c r="AG12809" s="3" t="s">
        <v>419</v>
      </c>
      <c r="AH12809" s="3">
        <v>545</v>
      </c>
      <c r="AI12809" s="3">
        <v>11</v>
      </c>
      <c r="AJ12809" s="3" t="s">
        <v>417</v>
      </c>
      <c r="AK12809" s="3">
        <v>4</v>
      </c>
      <c r="AL12809" s="3">
        <v>3684.2749198985575</v>
      </c>
    </row>
    <row r="12810" spans="31:38" x14ac:dyDescent="0.25">
      <c r="AE12810" s="3" t="str">
        <f t="shared" si="278"/>
        <v>RAS52_576_11_4_202425</v>
      </c>
      <c r="AF12810" s="3">
        <v>202425</v>
      </c>
      <c r="AG12810" s="3" t="s">
        <v>419</v>
      </c>
      <c r="AH12810" s="3">
        <v>576</v>
      </c>
      <c r="AI12810" s="3">
        <v>11</v>
      </c>
      <c r="AJ12810" s="3" t="s">
        <v>417</v>
      </c>
      <c r="AK12810" s="3">
        <v>4</v>
      </c>
      <c r="AL12810" s="3">
        <v>0</v>
      </c>
    </row>
    <row r="12811" spans="31:38" x14ac:dyDescent="0.25">
      <c r="AE12811" s="3" t="str">
        <f t="shared" si="278"/>
        <v>RAS52_546_11_4_202425</v>
      </c>
      <c r="AF12811" s="3">
        <v>202425</v>
      </c>
      <c r="AG12811" s="3" t="s">
        <v>419</v>
      </c>
      <c r="AH12811" s="3">
        <v>546</v>
      </c>
      <c r="AI12811" s="3">
        <v>11</v>
      </c>
      <c r="AJ12811" s="3" t="s">
        <v>417</v>
      </c>
      <c r="AK12811" s="3">
        <v>4</v>
      </c>
      <c r="AL12811" s="3">
        <v>2856.6415743808175</v>
      </c>
    </row>
    <row r="12812" spans="31:38" x14ac:dyDescent="0.25">
      <c r="AE12812" s="3" t="str">
        <f t="shared" si="278"/>
        <v>RAS52_566_11_4_202425</v>
      </c>
      <c r="AF12812" s="3">
        <v>202425</v>
      </c>
      <c r="AG12812" s="3" t="s">
        <v>419</v>
      </c>
      <c r="AH12812" s="3">
        <v>566</v>
      </c>
      <c r="AI12812" s="3">
        <v>11</v>
      </c>
      <c r="AJ12812" s="3" t="s">
        <v>417</v>
      </c>
      <c r="AK12812" s="3">
        <v>4</v>
      </c>
      <c r="AL12812" s="3">
        <v>0</v>
      </c>
    </row>
    <row r="12813" spans="31:38" x14ac:dyDescent="0.25">
      <c r="AE12813" s="3" t="str">
        <f t="shared" si="278"/>
        <v>RAS52_568_11_4_202425</v>
      </c>
      <c r="AF12813" s="3">
        <v>202425</v>
      </c>
      <c r="AG12813" s="3" t="s">
        <v>419</v>
      </c>
      <c r="AH12813" s="3">
        <v>568</v>
      </c>
      <c r="AI12813" s="3">
        <v>11</v>
      </c>
      <c r="AJ12813" s="3" t="s">
        <v>417</v>
      </c>
      <c r="AK12813" s="3">
        <v>4</v>
      </c>
      <c r="AL12813" s="3">
        <v>0</v>
      </c>
    </row>
    <row r="12814" spans="31:38" x14ac:dyDescent="0.25">
      <c r="AE12814" s="3" t="str">
        <f t="shared" si="278"/>
        <v>RAS52_586_11_4_202425</v>
      </c>
      <c r="AF12814" s="3">
        <v>202425</v>
      </c>
      <c r="AG12814" s="3" t="s">
        <v>419</v>
      </c>
      <c r="AH12814" s="3">
        <v>586</v>
      </c>
      <c r="AI12814" s="3">
        <v>11</v>
      </c>
      <c r="AJ12814" s="3" t="s">
        <v>417</v>
      </c>
      <c r="AK12814" s="3">
        <v>4</v>
      </c>
      <c r="AL12814" s="3">
        <v>0</v>
      </c>
    </row>
    <row r="12815" spans="31:38" x14ac:dyDescent="0.25">
      <c r="AE12815" s="3" t="str">
        <f t="shared" si="278"/>
        <v>RAS52_574_11_4_202425</v>
      </c>
      <c r="AF12815" s="3">
        <v>202425</v>
      </c>
      <c r="AG12815" s="3" t="s">
        <v>419</v>
      </c>
      <c r="AH12815" s="3">
        <v>574</v>
      </c>
      <c r="AI12815" s="3">
        <v>11</v>
      </c>
      <c r="AJ12815" s="3" t="s">
        <v>417</v>
      </c>
      <c r="AK12815" s="3">
        <v>4</v>
      </c>
      <c r="AL12815" s="3">
        <v>0</v>
      </c>
    </row>
    <row r="12816" spans="31:38" x14ac:dyDescent="0.25">
      <c r="AE12816" s="3" t="str">
        <f t="shared" si="278"/>
        <v>RAS52_582_11_4_202425</v>
      </c>
      <c r="AF12816" s="3">
        <v>202425</v>
      </c>
      <c r="AG12816" s="3" t="s">
        <v>419</v>
      </c>
      <c r="AH12816" s="3">
        <v>582</v>
      </c>
      <c r="AI12816" s="3">
        <v>11</v>
      </c>
      <c r="AJ12816" s="3" t="s">
        <v>417</v>
      </c>
      <c r="AK12816" s="3">
        <v>4</v>
      </c>
      <c r="AL12816" s="3">
        <v>0</v>
      </c>
    </row>
    <row r="12817" spans="31:38" x14ac:dyDescent="0.25">
      <c r="AE12817" s="3" t="str">
        <f t="shared" si="278"/>
        <v>RAS52_584_11_4_202425</v>
      </c>
      <c r="AF12817" s="3">
        <v>202425</v>
      </c>
      <c r="AG12817" s="3" t="s">
        <v>419</v>
      </c>
      <c r="AH12817" s="3">
        <v>584</v>
      </c>
      <c r="AI12817" s="3">
        <v>11</v>
      </c>
      <c r="AJ12817" s="3" t="s">
        <v>417</v>
      </c>
      <c r="AK12817" s="3">
        <v>4</v>
      </c>
      <c r="AL12817" s="3">
        <v>0</v>
      </c>
    </row>
    <row r="12818" spans="31:38" x14ac:dyDescent="0.25">
      <c r="AE12818" s="3" t="str">
        <f t="shared" si="278"/>
        <v>RAS52_544_11_4_202425</v>
      </c>
      <c r="AF12818" s="3">
        <v>202425</v>
      </c>
      <c r="AG12818" s="3" t="s">
        <v>419</v>
      </c>
      <c r="AH12818" s="3">
        <v>544</v>
      </c>
      <c r="AI12818" s="3">
        <v>11</v>
      </c>
      <c r="AJ12818" s="3" t="s">
        <v>417</v>
      </c>
      <c r="AK12818" s="3">
        <v>4</v>
      </c>
      <c r="AL12818" s="3">
        <v>8447.1650000000009</v>
      </c>
    </row>
    <row r="12819" spans="31:38" x14ac:dyDescent="0.25">
      <c r="AE12819" s="3" t="str">
        <f t="shared" si="278"/>
        <v>RAS52_572_11_4_202425</v>
      </c>
      <c r="AF12819" s="3">
        <v>202425</v>
      </c>
      <c r="AG12819" s="3" t="s">
        <v>419</v>
      </c>
      <c r="AH12819" s="3">
        <v>572</v>
      </c>
      <c r="AI12819" s="3">
        <v>11</v>
      </c>
      <c r="AJ12819" s="3" t="s">
        <v>417</v>
      </c>
      <c r="AK12819" s="3">
        <v>4</v>
      </c>
      <c r="AL12819" s="3">
        <v>0</v>
      </c>
    </row>
    <row r="12820" spans="31:38" x14ac:dyDescent="0.25">
      <c r="AE12820" s="3" t="str">
        <f t="shared" si="278"/>
        <v>RAS52_522_11_4_202425</v>
      </c>
      <c r="AF12820" s="3">
        <v>202425</v>
      </c>
      <c r="AG12820" s="3" t="s">
        <v>419</v>
      </c>
      <c r="AH12820" s="3">
        <v>522</v>
      </c>
      <c r="AI12820" s="3">
        <v>11</v>
      </c>
      <c r="AJ12820" s="3" t="s">
        <v>417</v>
      </c>
      <c r="AK12820" s="3">
        <v>4</v>
      </c>
      <c r="AL12820" s="3">
        <v>7647.9760000000006</v>
      </c>
    </row>
    <row r="12821" spans="31:38" x14ac:dyDescent="0.25">
      <c r="AE12821" s="3" t="str">
        <f t="shared" si="278"/>
        <v>RAS52_514_11_4_202425</v>
      </c>
      <c r="AF12821" s="3">
        <v>202425</v>
      </c>
      <c r="AG12821" s="3" t="s">
        <v>419</v>
      </c>
      <c r="AH12821" s="3">
        <v>514</v>
      </c>
      <c r="AI12821" s="3">
        <v>11</v>
      </c>
      <c r="AJ12821" s="3" t="s">
        <v>417</v>
      </c>
      <c r="AK12821" s="3">
        <v>4</v>
      </c>
      <c r="AL12821" s="3">
        <v>6793</v>
      </c>
    </row>
    <row r="12822" spans="31:38" x14ac:dyDescent="0.25">
      <c r="AE12822" s="3" t="str">
        <f t="shared" si="278"/>
        <v>RAS52_542_11_4_202425</v>
      </c>
      <c r="AF12822" s="3">
        <v>202425</v>
      </c>
      <c r="AG12822" s="3" t="s">
        <v>419</v>
      </c>
      <c r="AH12822" s="3">
        <v>542</v>
      </c>
      <c r="AI12822" s="3">
        <v>11</v>
      </c>
      <c r="AJ12822" s="3" t="s">
        <v>417</v>
      </c>
      <c r="AK12822" s="3">
        <v>4</v>
      </c>
      <c r="AL12822" s="3">
        <v>4563.1769999999997</v>
      </c>
    </row>
    <row r="12823" spans="31:38" x14ac:dyDescent="0.25">
      <c r="AE12823" s="3" t="str">
        <f t="shared" si="278"/>
        <v>RAS52_516_11_4_202425</v>
      </c>
      <c r="AF12823" s="3">
        <v>202425</v>
      </c>
      <c r="AG12823" s="3" t="s">
        <v>419</v>
      </c>
      <c r="AH12823" s="3">
        <v>516</v>
      </c>
      <c r="AI12823" s="3">
        <v>11</v>
      </c>
      <c r="AJ12823" s="3" t="s">
        <v>417</v>
      </c>
      <c r="AK12823" s="3">
        <v>4</v>
      </c>
      <c r="AL12823" s="3">
        <v>7010.5339999999997</v>
      </c>
    </row>
    <row r="12824" spans="31:38" x14ac:dyDescent="0.25">
      <c r="AE12824" s="3" t="str">
        <f t="shared" si="278"/>
        <v>RAS52_520_11_4_202425</v>
      </c>
      <c r="AF12824" s="3">
        <v>202425</v>
      </c>
      <c r="AG12824" s="3" t="s">
        <v>419</v>
      </c>
      <c r="AH12824" s="3">
        <v>520</v>
      </c>
      <c r="AI12824" s="3">
        <v>11</v>
      </c>
      <c r="AJ12824" s="3" t="s">
        <v>417</v>
      </c>
      <c r="AK12824" s="3">
        <v>4</v>
      </c>
      <c r="AL12824" s="3">
        <v>5877.2</v>
      </c>
    </row>
    <row r="12825" spans="31:38" x14ac:dyDescent="0.25">
      <c r="AE12825" s="3" t="str">
        <f t="shared" si="278"/>
        <v>RAS52_512_11_4_202425</v>
      </c>
      <c r="AF12825" s="3">
        <v>202425</v>
      </c>
      <c r="AG12825" s="3" t="s">
        <v>419</v>
      </c>
      <c r="AH12825" s="3">
        <v>512</v>
      </c>
      <c r="AI12825" s="3">
        <v>11</v>
      </c>
      <c r="AJ12825" s="3" t="s">
        <v>417</v>
      </c>
      <c r="AK12825" s="3">
        <v>4</v>
      </c>
      <c r="AL12825" s="3">
        <v>4068</v>
      </c>
    </row>
    <row r="12826" spans="31:38" x14ac:dyDescent="0.25">
      <c r="AE12826" s="3" t="str">
        <f t="shared" si="278"/>
        <v>RAS52_524_11_4_202425</v>
      </c>
      <c r="AF12826" s="3">
        <v>202425</v>
      </c>
      <c r="AG12826" s="3" t="s">
        <v>419</v>
      </c>
      <c r="AH12826" s="3">
        <v>524</v>
      </c>
      <c r="AI12826" s="3">
        <v>11</v>
      </c>
      <c r="AJ12826" s="3" t="s">
        <v>417</v>
      </c>
      <c r="AK12826" s="3">
        <v>4</v>
      </c>
      <c r="AL12826" s="3">
        <v>13125.24</v>
      </c>
    </row>
    <row r="12827" spans="31:38" x14ac:dyDescent="0.25">
      <c r="AE12827" s="3" t="str">
        <f t="shared" si="278"/>
        <v>RAS52_526_11_4_202425</v>
      </c>
      <c r="AF12827" s="3">
        <v>202425</v>
      </c>
      <c r="AG12827" s="3" t="s">
        <v>419</v>
      </c>
      <c r="AH12827" s="3">
        <v>526</v>
      </c>
      <c r="AI12827" s="3">
        <v>11</v>
      </c>
      <c r="AJ12827" s="3" t="s">
        <v>417</v>
      </c>
      <c r="AK12827" s="3">
        <v>4</v>
      </c>
      <c r="AL12827" s="3">
        <v>6172.7210687129837</v>
      </c>
    </row>
    <row r="12828" spans="31:38" x14ac:dyDescent="0.25">
      <c r="AE12828" s="3" t="str">
        <f t="shared" si="278"/>
        <v>RAS52_528_11_4_202425</v>
      </c>
      <c r="AF12828" s="3">
        <v>202425</v>
      </c>
      <c r="AG12828" s="3" t="s">
        <v>419</v>
      </c>
      <c r="AH12828" s="3">
        <v>528</v>
      </c>
      <c r="AI12828" s="3">
        <v>11</v>
      </c>
      <c r="AJ12828" s="3" t="s">
        <v>417</v>
      </c>
      <c r="AK12828" s="3">
        <v>4</v>
      </c>
      <c r="AL12828" s="3">
        <v>7969</v>
      </c>
    </row>
    <row r="12829" spans="31:38" x14ac:dyDescent="0.25">
      <c r="AE12829" s="3" t="str">
        <f t="shared" si="278"/>
        <v>RAS52_530_11_4_202425</v>
      </c>
      <c r="AF12829" s="3">
        <v>202425</v>
      </c>
      <c r="AG12829" s="3" t="s">
        <v>419</v>
      </c>
      <c r="AH12829" s="3">
        <v>530</v>
      </c>
      <c r="AI12829" s="3">
        <v>11</v>
      </c>
      <c r="AJ12829" s="3" t="s">
        <v>417</v>
      </c>
      <c r="AK12829" s="3">
        <v>4</v>
      </c>
      <c r="AL12829" s="3">
        <v>13315.023999999999</v>
      </c>
    </row>
    <row r="12830" spans="31:38" x14ac:dyDescent="0.25">
      <c r="AE12830" s="3" t="str">
        <f t="shared" si="278"/>
        <v>RAS52_532_11_4_202425</v>
      </c>
      <c r="AF12830" s="3">
        <v>202425</v>
      </c>
      <c r="AG12830" s="3" t="s">
        <v>419</v>
      </c>
      <c r="AH12830" s="3">
        <v>532</v>
      </c>
      <c r="AI12830" s="3">
        <v>11</v>
      </c>
      <c r="AJ12830" s="3" t="s">
        <v>417</v>
      </c>
      <c r="AK12830" s="3">
        <v>4</v>
      </c>
      <c r="AL12830" s="3">
        <v>12062</v>
      </c>
    </row>
    <row r="12831" spans="31:38" x14ac:dyDescent="0.25">
      <c r="AE12831" s="3" t="str">
        <f t="shared" si="278"/>
        <v>RAS52_534_11_4_202425</v>
      </c>
      <c r="AF12831" s="3">
        <v>202425</v>
      </c>
      <c r="AG12831" s="3" t="s">
        <v>419</v>
      </c>
      <c r="AH12831" s="3">
        <v>534</v>
      </c>
      <c r="AI12831" s="3">
        <v>11</v>
      </c>
      <c r="AJ12831" s="3" t="s">
        <v>417</v>
      </c>
      <c r="AK12831" s="3">
        <v>4</v>
      </c>
      <c r="AL12831" s="3">
        <v>9625.8790000000008</v>
      </c>
    </row>
    <row r="12832" spans="31:38" x14ac:dyDescent="0.25">
      <c r="AE12832" s="3" t="str">
        <f t="shared" si="278"/>
        <v>RAS52_536_11_4_202425</v>
      </c>
      <c r="AF12832" s="3">
        <v>202425</v>
      </c>
      <c r="AG12832" s="3" t="s">
        <v>419</v>
      </c>
      <c r="AH12832" s="3">
        <v>536</v>
      </c>
      <c r="AI12832" s="3">
        <v>11</v>
      </c>
      <c r="AJ12832" s="3" t="s">
        <v>417</v>
      </c>
      <c r="AK12832" s="3">
        <v>4</v>
      </c>
      <c r="AL12832" s="3">
        <v>9616.0319999999992</v>
      </c>
    </row>
    <row r="12833" spans="31:38" x14ac:dyDescent="0.25">
      <c r="AE12833" s="3" t="str">
        <f t="shared" si="278"/>
        <v>RAS52_538_11_4_202425</v>
      </c>
      <c r="AF12833" s="3">
        <v>202425</v>
      </c>
      <c r="AG12833" s="3" t="s">
        <v>419</v>
      </c>
      <c r="AH12833" s="3">
        <v>538</v>
      </c>
      <c r="AI12833" s="3">
        <v>11</v>
      </c>
      <c r="AJ12833" s="3" t="s">
        <v>417</v>
      </c>
      <c r="AK12833" s="3">
        <v>4</v>
      </c>
      <c r="AL12833" s="3">
        <v>6501.26941542025</v>
      </c>
    </row>
    <row r="12834" spans="31:38" x14ac:dyDescent="0.25">
      <c r="AE12834" s="3" t="str">
        <f t="shared" si="278"/>
        <v>RAS52_540_11_4_202425</v>
      </c>
      <c r="AF12834" s="3">
        <v>202425</v>
      </c>
      <c r="AG12834" s="3" t="s">
        <v>419</v>
      </c>
      <c r="AH12834" s="3">
        <v>540</v>
      </c>
      <c r="AI12834" s="3">
        <v>11</v>
      </c>
      <c r="AJ12834" s="3" t="s">
        <v>417</v>
      </c>
      <c r="AK12834" s="3">
        <v>4</v>
      </c>
      <c r="AL12834" s="3">
        <v>17663.981</v>
      </c>
    </row>
    <row r="12835" spans="31:38" x14ac:dyDescent="0.25">
      <c r="AE12835" s="3" t="str">
        <f t="shared" si="278"/>
        <v>RAS52_518_11_4_202425</v>
      </c>
      <c r="AF12835" s="3">
        <v>202425</v>
      </c>
      <c r="AG12835" s="3" t="s">
        <v>419</v>
      </c>
      <c r="AH12835" s="3">
        <v>518</v>
      </c>
      <c r="AI12835" s="3">
        <v>11</v>
      </c>
      <c r="AJ12835" s="3" t="s">
        <v>417</v>
      </c>
      <c r="AK12835" s="3">
        <v>4</v>
      </c>
      <c r="AL12835" s="3">
        <v>7463.21</v>
      </c>
    </row>
    <row r="12836" spans="31:38" x14ac:dyDescent="0.25">
      <c r="AE12836" s="3" t="str">
        <f t="shared" si="278"/>
        <v>RAS52_576_12_4_202526</v>
      </c>
      <c r="AF12836" s="3">
        <v>202526</v>
      </c>
      <c r="AG12836" s="3" t="s">
        <v>419</v>
      </c>
      <c r="AH12836" s="3">
        <v>576</v>
      </c>
      <c r="AI12836" s="3">
        <v>12</v>
      </c>
      <c r="AJ12836" s="3" t="s">
        <v>418</v>
      </c>
      <c r="AK12836" s="3">
        <v>4</v>
      </c>
      <c r="AL12836" s="3">
        <v>0</v>
      </c>
    </row>
    <row r="12837" spans="31:38" x14ac:dyDescent="0.25">
      <c r="AE12837" s="3" t="str">
        <f t="shared" si="278"/>
        <v>RAS52_545_12_4_202526</v>
      </c>
      <c r="AF12837" s="3">
        <v>202526</v>
      </c>
      <c r="AG12837" s="3" t="s">
        <v>419</v>
      </c>
      <c r="AH12837" s="3">
        <v>545</v>
      </c>
      <c r="AI12837" s="3">
        <v>12</v>
      </c>
      <c r="AJ12837" s="3" t="s">
        <v>418</v>
      </c>
      <c r="AK12837" s="3">
        <v>4</v>
      </c>
      <c r="AL12837" s="3">
        <v>188.57</v>
      </c>
    </row>
    <row r="12838" spans="31:38" x14ac:dyDescent="0.25">
      <c r="AE12838" s="3" t="str">
        <f t="shared" si="278"/>
        <v>RAS52_546_12_4_202526</v>
      </c>
      <c r="AF12838" s="3">
        <v>202526</v>
      </c>
      <c r="AG12838" s="3" t="s">
        <v>419</v>
      </c>
      <c r="AH12838" s="3">
        <v>546</v>
      </c>
      <c r="AI12838" s="3">
        <v>12</v>
      </c>
      <c r="AJ12838" s="3" t="s">
        <v>418</v>
      </c>
      <c r="AK12838" s="3">
        <v>4</v>
      </c>
      <c r="AL12838" s="3">
        <v>292</v>
      </c>
    </row>
    <row r="12839" spans="31:38" x14ac:dyDescent="0.25">
      <c r="AE12839" s="3" t="str">
        <f t="shared" si="278"/>
        <v>RAS52_548_12_4_202526</v>
      </c>
      <c r="AF12839" s="3">
        <v>202526</v>
      </c>
      <c r="AG12839" s="3" t="s">
        <v>419</v>
      </c>
      <c r="AH12839" s="3">
        <v>548</v>
      </c>
      <c r="AI12839" s="3">
        <v>12</v>
      </c>
      <c r="AJ12839" s="3" t="s">
        <v>418</v>
      </c>
      <c r="AK12839" s="3">
        <v>4</v>
      </c>
      <c r="AL12839" s="3">
        <v>219.38499999999999</v>
      </c>
    </row>
    <row r="12840" spans="31:38" x14ac:dyDescent="0.25">
      <c r="AE12840" s="3" t="str">
        <f t="shared" si="278"/>
        <v>RAS52_550_12_4_202526</v>
      </c>
      <c r="AF12840" s="3">
        <v>202526</v>
      </c>
      <c r="AG12840" s="3" t="s">
        <v>419</v>
      </c>
      <c r="AH12840" s="3">
        <v>550</v>
      </c>
      <c r="AI12840" s="3">
        <v>12</v>
      </c>
      <c r="AJ12840" s="3" t="s">
        <v>418</v>
      </c>
      <c r="AK12840" s="3">
        <v>4</v>
      </c>
      <c r="AL12840" s="3">
        <v>387.02499999999998</v>
      </c>
    </row>
    <row r="12841" spans="31:38" x14ac:dyDescent="0.25">
      <c r="AE12841" s="3" t="str">
        <f t="shared" si="278"/>
        <v>RAS52_552_12_4_202526</v>
      </c>
      <c r="AF12841" s="3">
        <v>202526</v>
      </c>
      <c r="AG12841" s="3" t="s">
        <v>419</v>
      </c>
      <c r="AH12841" s="3">
        <v>552</v>
      </c>
      <c r="AI12841" s="3">
        <v>12</v>
      </c>
      <c r="AJ12841" s="3" t="s">
        <v>418</v>
      </c>
      <c r="AK12841" s="3">
        <v>4</v>
      </c>
      <c r="AL12841" s="3">
        <v>72.209999999999994</v>
      </c>
    </row>
    <row r="12842" spans="31:38" x14ac:dyDescent="0.25">
      <c r="AE12842" s="3" t="str">
        <f t="shared" si="278"/>
        <v>RAS52_562_12_4_202526</v>
      </c>
      <c r="AF12842" s="3">
        <v>202526</v>
      </c>
      <c r="AG12842" s="3" t="s">
        <v>419</v>
      </c>
      <c r="AH12842" s="3">
        <v>562</v>
      </c>
      <c r="AI12842" s="3">
        <v>12</v>
      </c>
      <c r="AJ12842" s="3" t="s">
        <v>418</v>
      </c>
      <c r="AK12842" s="3">
        <v>4</v>
      </c>
      <c r="AL12842" s="3">
        <v>0</v>
      </c>
    </row>
    <row r="12843" spans="31:38" x14ac:dyDescent="0.25">
      <c r="AE12843" s="3" t="str">
        <f t="shared" si="278"/>
        <v>RAS52_564_12_4_202526</v>
      </c>
      <c r="AF12843" s="3">
        <v>202526</v>
      </c>
      <c r="AG12843" s="3" t="s">
        <v>419</v>
      </c>
      <c r="AH12843" s="3">
        <v>564</v>
      </c>
      <c r="AI12843" s="3">
        <v>12</v>
      </c>
      <c r="AJ12843" s="3" t="s">
        <v>418</v>
      </c>
      <c r="AK12843" s="3">
        <v>4</v>
      </c>
      <c r="AL12843" s="3">
        <v>0</v>
      </c>
    </row>
    <row r="12844" spans="31:38" x14ac:dyDescent="0.25">
      <c r="AE12844" s="3" t="str">
        <f t="shared" si="278"/>
        <v>RAS52_566_12_4_202526</v>
      </c>
      <c r="AF12844" s="3">
        <v>202526</v>
      </c>
      <c r="AG12844" s="3" t="s">
        <v>419</v>
      </c>
      <c r="AH12844" s="3">
        <v>566</v>
      </c>
      <c r="AI12844" s="3">
        <v>12</v>
      </c>
      <c r="AJ12844" s="3" t="s">
        <v>418</v>
      </c>
      <c r="AK12844" s="3">
        <v>4</v>
      </c>
      <c r="AL12844" s="3">
        <v>0</v>
      </c>
    </row>
    <row r="12845" spans="31:38" x14ac:dyDescent="0.25">
      <c r="AE12845" s="3" t="str">
        <f t="shared" si="278"/>
        <v>RAS52_568_12_4_202526</v>
      </c>
      <c r="AF12845" s="3">
        <v>202526</v>
      </c>
      <c r="AG12845" s="3" t="s">
        <v>419</v>
      </c>
      <c r="AH12845" s="3">
        <v>568</v>
      </c>
      <c r="AI12845" s="3">
        <v>12</v>
      </c>
      <c r="AJ12845" s="3" t="s">
        <v>418</v>
      </c>
      <c r="AK12845" s="3">
        <v>4</v>
      </c>
      <c r="AL12845" s="3">
        <v>0</v>
      </c>
    </row>
    <row r="12846" spans="31:38" x14ac:dyDescent="0.25">
      <c r="AE12846" s="3" t="str">
        <f t="shared" si="278"/>
        <v>RAS52_586_12_4_202526</v>
      </c>
      <c r="AF12846" s="3">
        <v>202526</v>
      </c>
      <c r="AG12846" s="3" t="s">
        <v>419</v>
      </c>
      <c r="AH12846" s="3">
        <v>586</v>
      </c>
      <c r="AI12846" s="3">
        <v>12</v>
      </c>
      <c r="AJ12846" s="3" t="s">
        <v>418</v>
      </c>
      <c r="AK12846" s="3">
        <v>4</v>
      </c>
      <c r="AL12846" s="3">
        <v>0</v>
      </c>
    </row>
    <row r="12847" spans="31:38" x14ac:dyDescent="0.25">
      <c r="AE12847" s="3" t="str">
        <f t="shared" si="278"/>
        <v>RAS52_574_12_4_202526</v>
      </c>
      <c r="AF12847" s="3">
        <v>202526</v>
      </c>
      <c r="AG12847" s="3" t="s">
        <v>419</v>
      </c>
      <c r="AH12847" s="3">
        <v>574</v>
      </c>
      <c r="AI12847" s="3">
        <v>12</v>
      </c>
      <c r="AJ12847" s="3" t="s">
        <v>418</v>
      </c>
      <c r="AK12847" s="3">
        <v>4</v>
      </c>
      <c r="AL12847" s="3">
        <v>0</v>
      </c>
    </row>
    <row r="12848" spans="31:38" x14ac:dyDescent="0.25">
      <c r="AE12848" s="3" t="str">
        <f t="shared" si="278"/>
        <v>RAS52_582_12_4_202526</v>
      </c>
      <c r="AF12848" s="3">
        <v>202526</v>
      </c>
      <c r="AG12848" s="3" t="s">
        <v>419</v>
      </c>
      <c r="AH12848" s="3">
        <v>582</v>
      </c>
      <c r="AI12848" s="3">
        <v>12</v>
      </c>
      <c r="AJ12848" s="3" t="s">
        <v>418</v>
      </c>
      <c r="AK12848" s="3">
        <v>4</v>
      </c>
      <c r="AL12848" s="3">
        <v>0</v>
      </c>
    </row>
    <row r="12849" spans="31:38" x14ac:dyDescent="0.25">
      <c r="AE12849" s="3" t="str">
        <f t="shared" si="278"/>
        <v>RAS52_584_12_4_202526</v>
      </c>
      <c r="AF12849" s="3">
        <v>202526</v>
      </c>
      <c r="AG12849" s="3" t="s">
        <v>419</v>
      </c>
      <c r="AH12849" s="3">
        <v>584</v>
      </c>
      <c r="AI12849" s="3">
        <v>12</v>
      </c>
      <c r="AJ12849" s="3" t="s">
        <v>418</v>
      </c>
      <c r="AK12849" s="3">
        <v>4</v>
      </c>
      <c r="AL12849" s="3">
        <v>0</v>
      </c>
    </row>
    <row r="12850" spans="31:38" x14ac:dyDescent="0.25">
      <c r="AE12850" s="3" t="str">
        <f t="shared" si="278"/>
        <v>RAS52_544_12_4_202526</v>
      </c>
      <c r="AF12850" s="3">
        <v>202526</v>
      </c>
      <c r="AG12850" s="3" t="s">
        <v>419</v>
      </c>
      <c r="AH12850" s="3">
        <v>544</v>
      </c>
      <c r="AI12850" s="3">
        <v>12</v>
      </c>
      <c r="AJ12850" s="3" t="s">
        <v>418</v>
      </c>
      <c r="AK12850" s="3">
        <v>4</v>
      </c>
      <c r="AL12850" s="3">
        <v>1239.6089999999999</v>
      </c>
    </row>
    <row r="12851" spans="31:38" x14ac:dyDescent="0.25">
      <c r="AE12851" s="3" t="str">
        <f t="shared" si="278"/>
        <v>RAS52_572_12_4_202526</v>
      </c>
      <c r="AF12851" s="3">
        <v>202526</v>
      </c>
      <c r="AG12851" s="3" t="s">
        <v>419</v>
      </c>
      <c r="AH12851" s="3">
        <v>572</v>
      </c>
      <c r="AI12851" s="3">
        <v>12</v>
      </c>
      <c r="AJ12851" s="3" t="s">
        <v>418</v>
      </c>
      <c r="AK12851" s="3">
        <v>4</v>
      </c>
      <c r="AL12851" s="3">
        <v>0</v>
      </c>
    </row>
    <row r="12852" spans="31:38" x14ac:dyDescent="0.25">
      <c r="AE12852" s="3" t="str">
        <f t="shared" si="278"/>
        <v>RAS52_514_12_4_202526</v>
      </c>
      <c r="AF12852" s="3">
        <v>202526</v>
      </c>
      <c r="AG12852" s="3" t="s">
        <v>419</v>
      </c>
      <c r="AH12852" s="3">
        <v>514</v>
      </c>
      <c r="AI12852" s="3">
        <v>12</v>
      </c>
      <c r="AJ12852" s="3" t="s">
        <v>418</v>
      </c>
      <c r="AK12852" s="3">
        <v>4</v>
      </c>
      <c r="AL12852" s="3">
        <v>1953</v>
      </c>
    </row>
    <row r="12853" spans="31:38" x14ac:dyDescent="0.25">
      <c r="AE12853" s="3" t="str">
        <f t="shared" si="278"/>
        <v>RAS52_512_12_4_202526</v>
      </c>
      <c r="AF12853" s="3">
        <v>202526</v>
      </c>
      <c r="AG12853" s="3" t="s">
        <v>419</v>
      </c>
      <c r="AH12853" s="3">
        <v>512</v>
      </c>
      <c r="AI12853" s="3">
        <v>12</v>
      </c>
      <c r="AJ12853" s="3" t="s">
        <v>418</v>
      </c>
      <c r="AK12853" s="3">
        <v>4</v>
      </c>
      <c r="AL12853" s="3">
        <v>586</v>
      </c>
    </row>
    <row r="12854" spans="31:38" x14ac:dyDescent="0.25">
      <c r="AE12854" s="3" t="str">
        <f t="shared" si="278"/>
        <v>RAS52_516_12_4_202526</v>
      </c>
      <c r="AF12854" s="3">
        <v>202526</v>
      </c>
      <c r="AG12854" s="3" t="s">
        <v>419</v>
      </c>
      <c r="AH12854" s="3">
        <v>516</v>
      </c>
      <c r="AI12854" s="3">
        <v>12</v>
      </c>
      <c r="AJ12854" s="3" t="s">
        <v>418</v>
      </c>
      <c r="AK12854" s="3">
        <v>4</v>
      </c>
      <c r="AL12854" s="3">
        <v>733.42100000000005</v>
      </c>
    </row>
    <row r="12855" spans="31:38" x14ac:dyDescent="0.25">
      <c r="AE12855" s="3" t="str">
        <f t="shared" si="278"/>
        <v>RAS52_518_12_4_202526</v>
      </c>
      <c r="AF12855" s="3">
        <v>202526</v>
      </c>
      <c r="AG12855" s="3" t="s">
        <v>419</v>
      </c>
      <c r="AH12855" s="3">
        <v>518</v>
      </c>
      <c r="AI12855" s="3">
        <v>12</v>
      </c>
      <c r="AJ12855" s="3" t="s">
        <v>418</v>
      </c>
      <c r="AK12855" s="3">
        <v>4</v>
      </c>
      <c r="AL12855" s="3">
        <v>184.37443202810056</v>
      </c>
    </row>
    <row r="12856" spans="31:38" x14ac:dyDescent="0.25">
      <c r="AE12856" s="3" t="str">
        <f t="shared" si="278"/>
        <v>RAS52_520_12_4_202526</v>
      </c>
      <c r="AF12856" s="3">
        <v>202526</v>
      </c>
      <c r="AG12856" s="3" t="s">
        <v>419</v>
      </c>
      <c r="AH12856" s="3">
        <v>520</v>
      </c>
      <c r="AI12856" s="3">
        <v>12</v>
      </c>
      <c r="AJ12856" s="3" t="s">
        <v>418</v>
      </c>
      <c r="AK12856" s="3">
        <v>4</v>
      </c>
      <c r="AL12856" s="3">
        <v>0</v>
      </c>
    </row>
    <row r="12857" spans="31:38" x14ac:dyDescent="0.25">
      <c r="AE12857" s="3" t="str">
        <f t="shared" si="278"/>
        <v>RAS52_522_12_4_202526</v>
      </c>
      <c r="AF12857" s="3">
        <v>202526</v>
      </c>
      <c r="AG12857" s="3" t="s">
        <v>419</v>
      </c>
      <c r="AH12857" s="3">
        <v>522</v>
      </c>
      <c r="AI12857" s="3">
        <v>12</v>
      </c>
      <c r="AJ12857" s="3" t="s">
        <v>418</v>
      </c>
      <c r="AK12857" s="3">
        <v>4</v>
      </c>
      <c r="AL12857" s="3">
        <v>0</v>
      </c>
    </row>
    <row r="12858" spans="31:38" x14ac:dyDescent="0.25">
      <c r="AE12858" s="3" t="str">
        <f t="shared" si="278"/>
        <v>RAS52_524_12_4_202526</v>
      </c>
      <c r="AF12858" s="3">
        <v>202526</v>
      </c>
      <c r="AG12858" s="3" t="s">
        <v>419</v>
      </c>
      <c r="AH12858" s="3">
        <v>524</v>
      </c>
      <c r="AI12858" s="3">
        <v>12</v>
      </c>
      <c r="AJ12858" s="3" t="s">
        <v>418</v>
      </c>
      <c r="AK12858" s="3">
        <v>4</v>
      </c>
      <c r="AL12858" s="3">
        <v>223.2</v>
      </c>
    </row>
    <row r="12859" spans="31:38" x14ac:dyDescent="0.25">
      <c r="AE12859" s="3" t="str">
        <f t="shared" si="278"/>
        <v>RAS52_526_12_4_202526</v>
      </c>
      <c r="AF12859" s="3">
        <v>202526</v>
      </c>
      <c r="AG12859" s="3" t="s">
        <v>419</v>
      </c>
      <c r="AH12859" s="3">
        <v>526</v>
      </c>
      <c r="AI12859" s="3">
        <v>12</v>
      </c>
      <c r="AJ12859" s="3" t="s">
        <v>418</v>
      </c>
      <c r="AK12859" s="3">
        <v>4</v>
      </c>
      <c r="AL12859" s="3">
        <v>447</v>
      </c>
    </row>
    <row r="12860" spans="31:38" x14ac:dyDescent="0.25">
      <c r="AE12860" s="3" t="str">
        <f t="shared" si="278"/>
        <v>RAS52_540_12_4_202526</v>
      </c>
      <c r="AF12860" s="3">
        <v>202526</v>
      </c>
      <c r="AG12860" s="3" t="s">
        <v>419</v>
      </c>
      <c r="AH12860" s="3">
        <v>540</v>
      </c>
      <c r="AI12860" s="3">
        <v>12</v>
      </c>
      <c r="AJ12860" s="3" t="s">
        <v>418</v>
      </c>
      <c r="AK12860" s="3">
        <v>4</v>
      </c>
      <c r="AL12860" s="3">
        <v>1168.31</v>
      </c>
    </row>
    <row r="12861" spans="31:38" x14ac:dyDescent="0.25">
      <c r="AE12861" s="3" t="str">
        <f t="shared" si="278"/>
        <v>RAS52_530_12_4_202526</v>
      </c>
      <c r="AF12861" s="3">
        <v>202526</v>
      </c>
      <c r="AG12861" s="3" t="s">
        <v>419</v>
      </c>
      <c r="AH12861" s="3">
        <v>530</v>
      </c>
      <c r="AI12861" s="3">
        <v>12</v>
      </c>
      <c r="AJ12861" s="3" t="s">
        <v>418</v>
      </c>
      <c r="AK12861" s="3">
        <v>4</v>
      </c>
      <c r="AL12861" s="3">
        <v>1045.0630000000001</v>
      </c>
    </row>
    <row r="12862" spans="31:38" x14ac:dyDescent="0.25">
      <c r="AE12862" s="3" t="str">
        <f t="shared" si="278"/>
        <v>RAS52_532_12_4_202526</v>
      </c>
      <c r="AF12862" s="3">
        <v>202526</v>
      </c>
      <c r="AG12862" s="3" t="s">
        <v>419</v>
      </c>
      <c r="AH12862" s="3">
        <v>532</v>
      </c>
      <c r="AI12862" s="3">
        <v>12</v>
      </c>
      <c r="AJ12862" s="3" t="s">
        <v>418</v>
      </c>
      <c r="AK12862" s="3">
        <v>4</v>
      </c>
      <c r="AL12862" s="3">
        <v>469.2</v>
      </c>
    </row>
    <row r="12863" spans="31:38" x14ac:dyDescent="0.25">
      <c r="AE12863" s="3" t="str">
        <f t="shared" si="278"/>
        <v>RAS52_534_12_4_202526</v>
      </c>
      <c r="AF12863" s="3">
        <v>202526</v>
      </c>
      <c r="AG12863" s="3" t="s">
        <v>419</v>
      </c>
      <c r="AH12863" s="3">
        <v>534</v>
      </c>
      <c r="AI12863" s="3">
        <v>12</v>
      </c>
      <c r="AJ12863" s="3" t="s">
        <v>418</v>
      </c>
      <c r="AK12863" s="3">
        <v>4</v>
      </c>
      <c r="AL12863" s="3">
        <v>517.28899999999999</v>
      </c>
    </row>
    <row r="12864" spans="31:38" x14ac:dyDescent="0.25">
      <c r="AE12864" s="3" t="str">
        <f t="shared" si="278"/>
        <v>RAS52_536_12_4_202526</v>
      </c>
      <c r="AF12864" s="3">
        <v>202526</v>
      </c>
      <c r="AG12864" s="3" t="s">
        <v>419</v>
      </c>
      <c r="AH12864" s="3">
        <v>536</v>
      </c>
      <c r="AI12864" s="3">
        <v>12</v>
      </c>
      <c r="AJ12864" s="3" t="s">
        <v>418</v>
      </c>
      <c r="AK12864" s="3">
        <v>4</v>
      </c>
      <c r="AL12864" s="3">
        <v>165</v>
      </c>
    </row>
    <row r="12865" spans="31:38" x14ac:dyDescent="0.25">
      <c r="AE12865" s="3" t="str">
        <f t="shared" si="278"/>
        <v>RAS52_538_12_4_202526</v>
      </c>
      <c r="AF12865" s="3">
        <v>202526</v>
      </c>
      <c r="AG12865" s="3" t="s">
        <v>419</v>
      </c>
      <c r="AH12865" s="3">
        <v>538</v>
      </c>
      <c r="AI12865" s="3">
        <v>12</v>
      </c>
      <c r="AJ12865" s="3" t="s">
        <v>418</v>
      </c>
      <c r="AK12865" s="3">
        <v>4</v>
      </c>
      <c r="AL12865" s="3">
        <v>386.3984644533158</v>
      </c>
    </row>
    <row r="12866" spans="31:38" x14ac:dyDescent="0.25">
      <c r="AE12866" s="3" t="str">
        <f t="shared" si="278"/>
        <v>RAS52_542_12_4_202526</v>
      </c>
      <c r="AF12866" s="3">
        <v>202526</v>
      </c>
      <c r="AG12866" s="3" t="s">
        <v>419</v>
      </c>
      <c r="AH12866" s="3">
        <v>542</v>
      </c>
      <c r="AI12866" s="3">
        <v>12</v>
      </c>
      <c r="AJ12866" s="3" t="s">
        <v>418</v>
      </c>
      <c r="AK12866" s="3">
        <v>4</v>
      </c>
      <c r="AL12866" s="3">
        <v>102.02500000000001</v>
      </c>
    </row>
    <row r="12867" spans="31:38" x14ac:dyDescent="0.25">
      <c r="AE12867" s="3" t="str">
        <f t="shared" si="278"/>
        <v>RAS52_528_12_4_202526</v>
      </c>
      <c r="AF12867" s="3">
        <v>202526</v>
      </c>
      <c r="AG12867" s="3" t="s">
        <v>419</v>
      </c>
      <c r="AH12867" s="3">
        <v>528</v>
      </c>
      <c r="AI12867" s="3">
        <v>12</v>
      </c>
      <c r="AJ12867" s="3" t="s">
        <v>418</v>
      </c>
      <c r="AK12867" s="3">
        <v>4</v>
      </c>
      <c r="AL12867" s="3">
        <v>709</v>
      </c>
    </row>
    <row r="12868" spans="31:38" x14ac:dyDescent="0.25">
      <c r="AE12868" s="3" t="str">
        <f t="shared" ref="AE12868:AE12931" si="279">AG12868&amp;"_"&amp;AH12868&amp;"_"&amp;AI12868&amp;"_"&amp;AK12868&amp;"_"&amp;AF12868</f>
        <v>RAS52_562_12_4_202425</v>
      </c>
      <c r="AF12868" s="3">
        <v>202425</v>
      </c>
      <c r="AG12868" s="3" t="s">
        <v>419</v>
      </c>
      <c r="AH12868" s="3">
        <v>562</v>
      </c>
      <c r="AI12868" s="3">
        <v>12</v>
      </c>
      <c r="AJ12868" s="3" t="s">
        <v>418</v>
      </c>
      <c r="AK12868" s="3">
        <v>4</v>
      </c>
      <c r="AL12868" s="3">
        <v>0</v>
      </c>
    </row>
    <row r="12869" spans="31:38" x14ac:dyDescent="0.25">
      <c r="AE12869" s="3" t="str">
        <f t="shared" si="279"/>
        <v>RAS52_552_12_4_202425</v>
      </c>
      <c r="AF12869" s="3">
        <v>202425</v>
      </c>
      <c r="AG12869" s="3" t="s">
        <v>419</v>
      </c>
      <c r="AH12869" s="3">
        <v>552</v>
      </c>
      <c r="AI12869" s="3">
        <v>12</v>
      </c>
      <c r="AJ12869" s="3" t="s">
        <v>418</v>
      </c>
      <c r="AK12869" s="3">
        <v>4</v>
      </c>
      <c r="AL12869" s="3">
        <v>72.209999999999994</v>
      </c>
    </row>
    <row r="12870" spans="31:38" x14ac:dyDescent="0.25">
      <c r="AE12870" s="3" t="str">
        <f t="shared" si="279"/>
        <v>RAS52_550_12_4_202425</v>
      </c>
      <c r="AF12870" s="3">
        <v>202425</v>
      </c>
      <c r="AG12870" s="3" t="s">
        <v>419</v>
      </c>
      <c r="AH12870" s="3">
        <v>550</v>
      </c>
      <c r="AI12870" s="3">
        <v>12</v>
      </c>
      <c r="AJ12870" s="3" t="s">
        <v>418</v>
      </c>
      <c r="AK12870" s="3">
        <v>4</v>
      </c>
      <c r="AL12870" s="3">
        <v>256.63600000000002</v>
      </c>
    </row>
    <row r="12871" spans="31:38" x14ac:dyDescent="0.25">
      <c r="AE12871" s="3" t="str">
        <f t="shared" si="279"/>
        <v>RAS52_548_12_4_202425</v>
      </c>
      <c r="AF12871" s="3">
        <v>202425</v>
      </c>
      <c r="AG12871" s="3" t="s">
        <v>419</v>
      </c>
      <c r="AH12871" s="3">
        <v>548</v>
      </c>
      <c r="AI12871" s="3">
        <v>12</v>
      </c>
      <c r="AJ12871" s="3" t="s">
        <v>418</v>
      </c>
      <c r="AK12871" s="3">
        <v>4</v>
      </c>
      <c r="AL12871" s="3">
        <v>122.676</v>
      </c>
    </row>
    <row r="12872" spans="31:38" x14ac:dyDescent="0.25">
      <c r="AE12872" s="3" t="str">
        <f t="shared" si="279"/>
        <v>RAS52_564_12_4_202425</v>
      </c>
      <c r="AF12872" s="3">
        <v>202425</v>
      </c>
      <c r="AG12872" s="3" t="s">
        <v>419</v>
      </c>
      <c r="AH12872" s="3">
        <v>564</v>
      </c>
      <c r="AI12872" s="3">
        <v>12</v>
      </c>
      <c r="AJ12872" s="3" t="s">
        <v>418</v>
      </c>
      <c r="AK12872" s="3">
        <v>4</v>
      </c>
      <c r="AL12872" s="3">
        <v>0</v>
      </c>
    </row>
    <row r="12873" spans="31:38" x14ac:dyDescent="0.25">
      <c r="AE12873" s="3" t="str">
        <f t="shared" si="279"/>
        <v>RAS52_545_12_4_202425</v>
      </c>
      <c r="AF12873" s="3">
        <v>202425</v>
      </c>
      <c r="AG12873" s="3" t="s">
        <v>419</v>
      </c>
      <c r="AH12873" s="3">
        <v>545</v>
      </c>
      <c r="AI12873" s="3">
        <v>12</v>
      </c>
      <c r="AJ12873" s="3" t="s">
        <v>418</v>
      </c>
      <c r="AK12873" s="3">
        <v>4</v>
      </c>
      <c r="AL12873" s="3">
        <v>182.74304964790394</v>
      </c>
    </row>
    <row r="12874" spans="31:38" x14ac:dyDescent="0.25">
      <c r="AE12874" s="3" t="str">
        <f t="shared" si="279"/>
        <v>RAS52_576_12_4_202425</v>
      </c>
      <c r="AF12874" s="3">
        <v>202425</v>
      </c>
      <c r="AG12874" s="3" t="s">
        <v>419</v>
      </c>
      <c r="AH12874" s="3">
        <v>576</v>
      </c>
      <c r="AI12874" s="3">
        <v>12</v>
      </c>
      <c r="AJ12874" s="3" t="s">
        <v>418</v>
      </c>
      <c r="AK12874" s="3">
        <v>4</v>
      </c>
      <c r="AL12874" s="3">
        <v>0</v>
      </c>
    </row>
    <row r="12875" spans="31:38" x14ac:dyDescent="0.25">
      <c r="AE12875" s="3" t="str">
        <f t="shared" si="279"/>
        <v>RAS52_546_12_4_202425</v>
      </c>
      <c r="AF12875" s="3">
        <v>202425</v>
      </c>
      <c r="AG12875" s="3" t="s">
        <v>419</v>
      </c>
      <c r="AH12875" s="3">
        <v>546</v>
      </c>
      <c r="AI12875" s="3">
        <v>12</v>
      </c>
      <c r="AJ12875" s="3" t="s">
        <v>418</v>
      </c>
      <c r="AK12875" s="3">
        <v>4</v>
      </c>
      <c r="AL12875" s="3">
        <v>299.7056929324616</v>
      </c>
    </row>
    <row r="12876" spans="31:38" x14ac:dyDescent="0.25">
      <c r="AE12876" s="3" t="str">
        <f t="shared" si="279"/>
        <v>RAS52_566_12_4_202425</v>
      </c>
      <c r="AF12876" s="3">
        <v>202425</v>
      </c>
      <c r="AG12876" s="3" t="s">
        <v>419</v>
      </c>
      <c r="AH12876" s="3">
        <v>566</v>
      </c>
      <c r="AI12876" s="3">
        <v>12</v>
      </c>
      <c r="AJ12876" s="3" t="s">
        <v>418</v>
      </c>
      <c r="AK12876" s="3">
        <v>4</v>
      </c>
      <c r="AL12876" s="3">
        <v>0</v>
      </c>
    </row>
    <row r="12877" spans="31:38" x14ac:dyDescent="0.25">
      <c r="AE12877" s="3" t="str">
        <f t="shared" si="279"/>
        <v>RAS52_568_12_4_202425</v>
      </c>
      <c r="AF12877" s="3">
        <v>202425</v>
      </c>
      <c r="AG12877" s="3" t="s">
        <v>419</v>
      </c>
      <c r="AH12877" s="3">
        <v>568</v>
      </c>
      <c r="AI12877" s="3">
        <v>12</v>
      </c>
      <c r="AJ12877" s="3" t="s">
        <v>418</v>
      </c>
      <c r="AK12877" s="3">
        <v>4</v>
      </c>
      <c r="AL12877" s="3">
        <v>0</v>
      </c>
    </row>
    <row r="12878" spans="31:38" x14ac:dyDescent="0.25">
      <c r="AE12878" s="3" t="str">
        <f t="shared" si="279"/>
        <v>RAS52_586_12_4_202425</v>
      </c>
      <c r="AF12878" s="3">
        <v>202425</v>
      </c>
      <c r="AG12878" s="3" t="s">
        <v>419</v>
      </c>
      <c r="AH12878" s="3">
        <v>586</v>
      </c>
      <c r="AI12878" s="3">
        <v>12</v>
      </c>
      <c r="AJ12878" s="3" t="s">
        <v>418</v>
      </c>
      <c r="AK12878" s="3">
        <v>4</v>
      </c>
      <c r="AL12878" s="3">
        <v>0</v>
      </c>
    </row>
    <row r="12879" spans="31:38" x14ac:dyDescent="0.25">
      <c r="AE12879" s="3" t="str">
        <f t="shared" si="279"/>
        <v>RAS52_574_12_4_202425</v>
      </c>
      <c r="AF12879" s="3">
        <v>202425</v>
      </c>
      <c r="AG12879" s="3" t="s">
        <v>419</v>
      </c>
      <c r="AH12879" s="3">
        <v>574</v>
      </c>
      <c r="AI12879" s="3">
        <v>12</v>
      </c>
      <c r="AJ12879" s="3" t="s">
        <v>418</v>
      </c>
      <c r="AK12879" s="3">
        <v>4</v>
      </c>
      <c r="AL12879" s="3">
        <v>0</v>
      </c>
    </row>
    <row r="12880" spans="31:38" x14ac:dyDescent="0.25">
      <c r="AE12880" s="3" t="str">
        <f t="shared" si="279"/>
        <v>RAS52_582_12_4_202425</v>
      </c>
      <c r="AF12880" s="3">
        <v>202425</v>
      </c>
      <c r="AG12880" s="3" t="s">
        <v>419</v>
      </c>
      <c r="AH12880" s="3">
        <v>582</v>
      </c>
      <c r="AI12880" s="3">
        <v>12</v>
      </c>
      <c r="AJ12880" s="3" t="s">
        <v>418</v>
      </c>
      <c r="AK12880" s="3">
        <v>4</v>
      </c>
      <c r="AL12880" s="3">
        <v>0</v>
      </c>
    </row>
    <row r="12881" spans="31:38" x14ac:dyDescent="0.25">
      <c r="AE12881" s="3" t="str">
        <f t="shared" si="279"/>
        <v>RAS52_544_12_4_202425</v>
      </c>
      <c r="AF12881" s="3">
        <v>202425</v>
      </c>
      <c r="AG12881" s="3" t="s">
        <v>419</v>
      </c>
      <c r="AH12881" s="3">
        <v>544</v>
      </c>
      <c r="AI12881" s="3">
        <v>12</v>
      </c>
      <c r="AJ12881" s="3" t="s">
        <v>418</v>
      </c>
      <c r="AK12881" s="3">
        <v>4</v>
      </c>
      <c r="AL12881" s="3">
        <v>1220.6199999999999</v>
      </c>
    </row>
    <row r="12882" spans="31:38" x14ac:dyDescent="0.25">
      <c r="AE12882" s="3" t="str">
        <f t="shared" si="279"/>
        <v>RAS52_584_12_4_202425</v>
      </c>
      <c r="AF12882" s="3">
        <v>202425</v>
      </c>
      <c r="AG12882" s="3" t="s">
        <v>419</v>
      </c>
      <c r="AH12882" s="3">
        <v>584</v>
      </c>
      <c r="AI12882" s="3">
        <v>12</v>
      </c>
      <c r="AJ12882" s="3" t="s">
        <v>418</v>
      </c>
      <c r="AK12882" s="3">
        <v>4</v>
      </c>
      <c r="AL12882" s="3">
        <v>0</v>
      </c>
    </row>
    <row r="12883" spans="31:38" x14ac:dyDescent="0.25">
      <c r="AE12883" s="3" t="str">
        <f t="shared" si="279"/>
        <v>RAS52_572_12_4_202425</v>
      </c>
      <c r="AF12883" s="3">
        <v>202425</v>
      </c>
      <c r="AG12883" s="3" t="s">
        <v>419</v>
      </c>
      <c r="AH12883" s="3">
        <v>572</v>
      </c>
      <c r="AI12883" s="3">
        <v>12</v>
      </c>
      <c r="AJ12883" s="3" t="s">
        <v>418</v>
      </c>
      <c r="AK12883" s="3">
        <v>4</v>
      </c>
      <c r="AL12883" s="3">
        <v>0</v>
      </c>
    </row>
    <row r="12884" spans="31:38" x14ac:dyDescent="0.25">
      <c r="AE12884" s="3" t="str">
        <f t="shared" si="279"/>
        <v>RAS52_514_12_4_202425</v>
      </c>
      <c r="AF12884" s="3">
        <v>202425</v>
      </c>
      <c r="AG12884" s="3" t="s">
        <v>419</v>
      </c>
      <c r="AH12884" s="3">
        <v>514</v>
      </c>
      <c r="AI12884" s="3">
        <v>12</v>
      </c>
      <c r="AJ12884" s="3" t="s">
        <v>418</v>
      </c>
      <c r="AK12884" s="3">
        <v>4</v>
      </c>
      <c r="AL12884" s="3">
        <v>1775</v>
      </c>
    </row>
    <row r="12885" spans="31:38" x14ac:dyDescent="0.25">
      <c r="AE12885" s="3" t="str">
        <f t="shared" si="279"/>
        <v>RAS52_542_12_4_202425</v>
      </c>
      <c r="AF12885" s="3">
        <v>202425</v>
      </c>
      <c r="AG12885" s="3" t="s">
        <v>419</v>
      </c>
      <c r="AH12885" s="3">
        <v>542</v>
      </c>
      <c r="AI12885" s="3">
        <v>12</v>
      </c>
      <c r="AJ12885" s="3" t="s">
        <v>418</v>
      </c>
      <c r="AK12885" s="3">
        <v>4</v>
      </c>
      <c r="AL12885" s="3">
        <v>99.703000000000003</v>
      </c>
    </row>
    <row r="12886" spans="31:38" x14ac:dyDescent="0.25">
      <c r="AE12886" s="3" t="str">
        <f t="shared" si="279"/>
        <v>RAS52_512_12_4_202425</v>
      </c>
      <c r="AF12886" s="3">
        <v>202425</v>
      </c>
      <c r="AG12886" s="3" t="s">
        <v>419</v>
      </c>
      <c r="AH12886" s="3">
        <v>512</v>
      </c>
      <c r="AI12886" s="3">
        <v>12</v>
      </c>
      <c r="AJ12886" s="3" t="s">
        <v>418</v>
      </c>
      <c r="AK12886" s="3">
        <v>4</v>
      </c>
      <c r="AL12886" s="3">
        <v>635</v>
      </c>
    </row>
    <row r="12887" spans="31:38" x14ac:dyDescent="0.25">
      <c r="AE12887" s="3" t="str">
        <f t="shared" si="279"/>
        <v>RAS52_516_12_4_202425</v>
      </c>
      <c r="AF12887" s="3">
        <v>202425</v>
      </c>
      <c r="AG12887" s="3" t="s">
        <v>419</v>
      </c>
      <c r="AH12887" s="3">
        <v>516</v>
      </c>
      <c r="AI12887" s="3">
        <v>12</v>
      </c>
      <c r="AJ12887" s="3" t="s">
        <v>418</v>
      </c>
      <c r="AK12887" s="3">
        <v>4</v>
      </c>
      <c r="AL12887" s="3">
        <v>695.798</v>
      </c>
    </row>
    <row r="12888" spans="31:38" x14ac:dyDescent="0.25">
      <c r="AE12888" s="3" t="str">
        <f t="shared" si="279"/>
        <v>RAS52_518_12_4_202425</v>
      </c>
      <c r="AF12888" s="3">
        <v>202425</v>
      </c>
      <c r="AG12888" s="3" t="s">
        <v>419</v>
      </c>
      <c r="AH12888" s="3">
        <v>518</v>
      </c>
      <c r="AI12888" s="3">
        <v>12</v>
      </c>
      <c r="AJ12888" s="3" t="s">
        <v>418</v>
      </c>
      <c r="AK12888" s="3">
        <v>4</v>
      </c>
      <c r="AL12888" s="3">
        <v>188.54300000000001</v>
      </c>
    </row>
    <row r="12889" spans="31:38" x14ac:dyDescent="0.25">
      <c r="AE12889" s="3" t="str">
        <f t="shared" si="279"/>
        <v>RAS52_520_12_4_202425</v>
      </c>
      <c r="AF12889" s="3">
        <v>202425</v>
      </c>
      <c r="AG12889" s="3" t="s">
        <v>419</v>
      </c>
      <c r="AH12889" s="3">
        <v>520</v>
      </c>
      <c r="AI12889" s="3">
        <v>12</v>
      </c>
      <c r="AJ12889" s="3" t="s">
        <v>418</v>
      </c>
      <c r="AK12889" s="3">
        <v>4</v>
      </c>
      <c r="AL12889" s="3">
        <v>578.73</v>
      </c>
    </row>
    <row r="12890" spans="31:38" x14ac:dyDescent="0.25">
      <c r="AE12890" s="3" t="str">
        <f t="shared" si="279"/>
        <v>RAS52_522_12_4_202425</v>
      </c>
      <c r="AF12890" s="3">
        <v>202425</v>
      </c>
      <c r="AG12890" s="3" t="s">
        <v>419</v>
      </c>
      <c r="AH12890" s="3">
        <v>522</v>
      </c>
      <c r="AI12890" s="3">
        <v>12</v>
      </c>
      <c r="AJ12890" s="3" t="s">
        <v>418</v>
      </c>
      <c r="AK12890" s="3">
        <v>4</v>
      </c>
      <c r="AL12890" s="3">
        <v>0</v>
      </c>
    </row>
    <row r="12891" spans="31:38" x14ac:dyDescent="0.25">
      <c r="AE12891" s="3" t="str">
        <f t="shared" si="279"/>
        <v>RAS52_524_12_4_202425</v>
      </c>
      <c r="AF12891" s="3">
        <v>202425</v>
      </c>
      <c r="AG12891" s="3" t="s">
        <v>419</v>
      </c>
      <c r="AH12891" s="3">
        <v>524</v>
      </c>
      <c r="AI12891" s="3">
        <v>12</v>
      </c>
      <c r="AJ12891" s="3" t="s">
        <v>418</v>
      </c>
      <c r="AK12891" s="3">
        <v>4</v>
      </c>
      <c r="AL12891" s="3">
        <v>217.88</v>
      </c>
    </row>
    <row r="12892" spans="31:38" x14ac:dyDescent="0.25">
      <c r="AE12892" s="3" t="str">
        <f t="shared" si="279"/>
        <v>RAS52_528_12_4_202425</v>
      </c>
      <c r="AF12892" s="3">
        <v>202425</v>
      </c>
      <c r="AG12892" s="3" t="s">
        <v>419</v>
      </c>
      <c r="AH12892" s="3">
        <v>528</v>
      </c>
      <c r="AI12892" s="3">
        <v>12</v>
      </c>
      <c r="AJ12892" s="3" t="s">
        <v>418</v>
      </c>
      <c r="AK12892" s="3">
        <v>4</v>
      </c>
      <c r="AL12892" s="3">
        <v>700</v>
      </c>
    </row>
    <row r="12893" spans="31:38" x14ac:dyDescent="0.25">
      <c r="AE12893" s="3" t="str">
        <f t="shared" si="279"/>
        <v>RAS52_530_12_4_202425</v>
      </c>
      <c r="AF12893" s="3">
        <v>202425</v>
      </c>
      <c r="AG12893" s="3" t="s">
        <v>419</v>
      </c>
      <c r="AH12893" s="3">
        <v>530</v>
      </c>
      <c r="AI12893" s="3">
        <v>12</v>
      </c>
      <c r="AJ12893" s="3" t="s">
        <v>418</v>
      </c>
      <c r="AK12893" s="3">
        <v>4</v>
      </c>
      <c r="AL12893" s="3">
        <v>718.91</v>
      </c>
    </row>
    <row r="12894" spans="31:38" x14ac:dyDescent="0.25">
      <c r="AE12894" s="3" t="str">
        <f t="shared" si="279"/>
        <v>RAS52_532_12_4_202425</v>
      </c>
      <c r="AF12894" s="3">
        <v>202425</v>
      </c>
      <c r="AG12894" s="3" t="s">
        <v>419</v>
      </c>
      <c r="AH12894" s="3">
        <v>532</v>
      </c>
      <c r="AI12894" s="3">
        <v>12</v>
      </c>
      <c r="AJ12894" s="3" t="s">
        <v>418</v>
      </c>
      <c r="AK12894" s="3">
        <v>4</v>
      </c>
      <c r="AL12894" s="3">
        <v>216</v>
      </c>
    </row>
    <row r="12895" spans="31:38" x14ac:dyDescent="0.25">
      <c r="AE12895" s="3" t="str">
        <f t="shared" si="279"/>
        <v>RAS52_534_12_4_202425</v>
      </c>
      <c r="AF12895" s="3">
        <v>202425</v>
      </c>
      <c r="AG12895" s="3" t="s">
        <v>419</v>
      </c>
      <c r="AH12895" s="3">
        <v>534</v>
      </c>
      <c r="AI12895" s="3">
        <v>12</v>
      </c>
      <c r="AJ12895" s="3" t="s">
        <v>418</v>
      </c>
      <c r="AK12895" s="3">
        <v>4</v>
      </c>
      <c r="AL12895" s="3">
        <v>494.29700000000003</v>
      </c>
    </row>
    <row r="12896" spans="31:38" x14ac:dyDescent="0.25">
      <c r="AE12896" s="3" t="str">
        <f t="shared" si="279"/>
        <v>RAS52_536_12_4_202425</v>
      </c>
      <c r="AF12896" s="3">
        <v>202425</v>
      </c>
      <c r="AG12896" s="3" t="s">
        <v>419</v>
      </c>
      <c r="AH12896" s="3">
        <v>536</v>
      </c>
      <c r="AI12896" s="3">
        <v>12</v>
      </c>
      <c r="AJ12896" s="3" t="s">
        <v>418</v>
      </c>
      <c r="AK12896" s="3">
        <v>4</v>
      </c>
      <c r="AL12896" s="3">
        <v>282.89999999999998</v>
      </c>
    </row>
    <row r="12897" spans="31:38" x14ac:dyDescent="0.25">
      <c r="AE12897" s="3" t="str">
        <f t="shared" si="279"/>
        <v>RAS52_540_12_4_202425</v>
      </c>
      <c r="AF12897" s="3">
        <v>202425</v>
      </c>
      <c r="AG12897" s="3" t="s">
        <v>419</v>
      </c>
      <c r="AH12897" s="3">
        <v>540</v>
      </c>
      <c r="AI12897" s="3">
        <v>12</v>
      </c>
      <c r="AJ12897" s="3" t="s">
        <v>418</v>
      </c>
      <c r="AK12897" s="3">
        <v>4</v>
      </c>
      <c r="AL12897" s="3">
        <v>1169.26</v>
      </c>
    </row>
    <row r="12898" spans="31:38" x14ac:dyDescent="0.25">
      <c r="AE12898" s="3" t="str">
        <f t="shared" si="279"/>
        <v>RAS52_538_12_4_202425</v>
      </c>
      <c r="AF12898" s="3">
        <v>202425</v>
      </c>
      <c r="AG12898" s="3" t="s">
        <v>419</v>
      </c>
      <c r="AH12898" s="3">
        <v>538</v>
      </c>
      <c r="AI12898" s="3">
        <v>12</v>
      </c>
      <c r="AJ12898" s="3" t="s">
        <v>418</v>
      </c>
      <c r="AK12898" s="3">
        <v>4</v>
      </c>
      <c r="AL12898" s="3">
        <v>398.739140707373</v>
      </c>
    </row>
    <row r="12899" spans="31:38" x14ac:dyDescent="0.25">
      <c r="AE12899" s="3" t="str">
        <f t="shared" si="279"/>
        <v>RAS52_526_12_4_202425</v>
      </c>
      <c r="AF12899" s="3">
        <v>202425</v>
      </c>
      <c r="AG12899" s="3" t="s">
        <v>419</v>
      </c>
      <c r="AH12899" s="3">
        <v>526</v>
      </c>
      <c r="AI12899" s="3">
        <v>12</v>
      </c>
      <c r="AJ12899" s="3" t="s">
        <v>418</v>
      </c>
      <c r="AK12899" s="3">
        <v>4</v>
      </c>
      <c r="AL12899" s="3">
        <v>416.60639788099877</v>
      </c>
    </row>
    <row r="12900" spans="31:38" x14ac:dyDescent="0.25">
      <c r="AE12900" s="3" t="str">
        <f t="shared" si="279"/>
        <v>RAS52_564_13.1_4_202526</v>
      </c>
      <c r="AF12900" s="3">
        <v>202526</v>
      </c>
      <c r="AG12900" s="3" t="s">
        <v>419</v>
      </c>
      <c r="AH12900" s="3">
        <v>564</v>
      </c>
      <c r="AI12900" s="3">
        <v>13.1</v>
      </c>
      <c r="AJ12900" s="3" t="s">
        <v>156</v>
      </c>
      <c r="AK12900" s="3">
        <v>4</v>
      </c>
      <c r="AL12900" s="3">
        <v>0</v>
      </c>
    </row>
    <row r="12901" spans="31:38" x14ac:dyDescent="0.25">
      <c r="AE12901" s="3" t="str">
        <f t="shared" si="279"/>
        <v>RAS52_546_13.1_4_202526</v>
      </c>
      <c r="AF12901" s="3">
        <v>202526</v>
      </c>
      <c r="AG12901" s="3" t="s">
        <v>419</v>
      </c>
      <c r="AH12901" s="3">
        <v>546</v>
      </c>
      <c r="AI12901" s="3">
        <v>13.1</v>
      </c>
      <c r="AJ12901" s="3" t="s">
        <v>156</v>
      </c>
      <c r="AK12901" s="3">
        <v>4</v>
      </c>
      <c r="AL12901" s="3">
        <v>1529</v>
      </c>
    </row>
    <row r="12902" spans="31:38" x14ac:dyDescent="0.25">
      <c r="AE12902" s="3" t="str">
        <f t="shared" si="279"/>
        <v>RAS52_545_13.1_4_202526</v>
      </c>
      <c r="AF12902" s="3">
        <v>202526</v>
      </c>
      <c r="AG12902" s="3" t="s">
        <v>419</v>
      </c>
      <c r="AH12902" s="3">
        <v>545</v>
      </c>
      <c r="AI12902" s="3">
        <v>13.1</v>
      </c>
      <c r="AJ12902" s="3" t="s">
        <v>156</v>
      </c>
      <c r="AK12902" s="3">
        <v>4</v>
      </c>
      <c r="AL12902" s="3">
        <v>300.48900000000003</v>
      </c>
    </row>
    <row r="12903" spans="31:38" x14ac:dyDescent="0.25">
      <c r="AE12903" s="3" t="str">
        <f t="shared" si="279"/>
        <v>RAS52_548_13.1_4_202526</v>
      </c>
      <c r="AF12903" s="3">
        <v>202526</v>
      </c>
      <c r="AG12903" s="3" t="s">
        <v>419</v>
      </c>
      <c r="AH12903" s="3">
        <v>548</v>
      </c>
      <c r="AI12903" s="3">
        <v>13.1</v>
      </c>
      <c r="AJ12903" s="3" t="s">
        <v>156</v>
      </c>
      <c r="AK12903" s="3">
        <v>4</v>
      </c>
      <c r="AL12903" s="3">
        <v>443.72500000000002</v>
      </c>
    </row>
    <row r="12904" spans="31:38" x14ac:dyDescent="0.25">
      <c r="AE12904" s="3" t="str">
        <f t="shared" si="279"/>
        <v>RAS52_550_13.1_4_202526</v>
      </c>
      <c r="AF12904" s="3">
        <v>202526</v>
      </c>
      <c r="AG12904" s="3" t="s">
        <v>419</v>
      </c>
      <c r="AH12904" s="3">
        <v>550</v>
      </c>
      <c r="AI12904" s="3">
        <v>13.1</v>
      </c>
      <c r="AJ12904" s="3" t="s">
        <v>156</v>
      </c>
      <c r="AK12904" s="3">
        <v>4</v>
      </c>
      <c r="AL12904" s="3">
        <v>348.70299999999997</v>
      </c>
    </row>
    <row r="12905" spans="31:38" x14ac:dyDescent="0.25">
      <c r="AE12905" s="3" t="str">
        <f t="shared" si="279"/>
        <v>RAS52_552_13.1_4_202526</v>
      </c>
      <c r="AF12905" s="3">
        <v>202526</v>
      </c>
      <c r="AG12905" s="3" t="s">
        <v>419</v>
      </c>
      <c r="AH12905" s="3">
        <v>552</v>
      </c>
      <c r="AI12905" s="3">
        <v>13.1</v>
      </c>
      <c r="AJ12905" s="3" t="s">
        <v>156</v>
      </c>
      <c r="AK12905" s="3">
        <v>4</v>
      </c>
      <c r="AL12905" s="3">
        <v>3580.221</v>
      </c>
    </row>
    <row r="12906" spans="31:38" x14ac:dyDescent="0.25">
      <c r="AE12906" s="3" t="str">
        <f t="shared" si="279"/>
        <v>RAS52_562_13.1_4_202526</v>
      </c>
      <c r="AF12906" s="3">
        <v>202526</v>
      </c>
      <c r="AG12906" s="3" t="s">
        <v>419</v>
      </c>
      <c r="AH12906" s="3">
        <v>562</v>
      </c>
      <c r="AI12906" s="3">
        <v>13.1</v>
      </c>
      <c r="AJ12906" s="3" t="s">
        <v>156</v>
      </c>
      <c r="AK12906" s="3">
        <v>4</v>
      </c>
      <c r="AL12906" s="3">
        <v>0</v>
      </c>
    </row>
    <row r="12907" spans="31:38" x14ac:dyDescent="0.25">
      <c r="AE12907" s="3" t="str">
        <f t="shared" si="279"/>
        <v>RAS52_566_13.1_4_202526</v>
      </c>
      <c r="AF12907" s="3">
        <v>202526</v>
      </c>
      <c r="AG12907" s="3" t="s">
        <v>419</v>
      </c>
      <c r="AH12907" s="3">
        <v>566</v>
      </c>
      <c r="AI12907" s="3">
        <v>13.1</v>
      </c>
      <c r="AJ12907" s="3" t="s">
        <v>156</v>
      </c>
      <c r="AK12907" s="3">
        <v>4</v>
      </c>
      <c r="AL12907" s="3">
        <v>0</v>
      </c>
    </row>
    <row r="12908" spans="31:38" x14ac:dyDescent="0.25">
      <c r="AE12908" s="3" t="str">
        <f t="shared" si="279"/>
        <v>RAS52_568_13.1_4_202526</v>
      </c>
      <c r="AF12908" s="3">
        <v>202526</v>
      </c>
      <c r="AG12908" s="3" t="s">
        <v>419</v>
      </c>
      <c r="AH12908" s="3">
        <v>568</v>
      </c>
      <c r="AI12908" s="3">
        <v>13.1</v>
      </c>
      <c r="AJ12908" s="3" t="s">
        <v>156</v>
      </c>
      <c r="AK12908" s="3">
        <v>4</v>
      </c>
      <c r="AL12908" s="3">
        <v>0</v>
      </c>
    </row>
    <row r="12909" spans="31:38" x14ac:dyDescent="0.25">
      <c r="AE12909" s="3" t="str">
        <f t="shared" si="279"/>
        <v>RAS52_572_13.1_4_202526</v>
      </c>
      <c r="AF12909" s="3">
        <v>202526</v>
      </c>
      <c r="AG12909" s="3" t="s">
        <v>419</v>
      </c>
      <c r="AH12909" s="3">
        <v>572</v>
      </c>
      <c r="AI12909" s="3">
        <v>13.1</v>
      </c>
      <c r="AJ12909" s="3" t="s">
        <v>156</v>
      </c>
      <c r="AK12909" s="3">
        <v>4</v>
      </c>
      <c r="AL12909" s="3">
        <v>0</v>
      </c>
    </row>
    <row r="12910" spans="31:38" x14ac:dyDescent="0.25">
      <c r="AE12910" s="3" t="str">
        <f t="shared" si="279"/>
        <v>RAS52_574_13.1_4_202526</v>
      </c>
      <c r="AF12910" s="3">
        <v>202526</v>
      </c>
      <c r="AG12910" s="3" t="s">
        <v>419</v>
      </c>
      <c r="AH12910" s="3">
        <v>574</v>
      </c>
      <c r="AI12910" s="3">
        <v>13.1</v>
      </c>
      <c r="AJ12910" s="3" t="s">
        <v>156</v>
      </c>
      <c r="AK12910" s="3">
        <v>4</v>
      </c>
      <c r="AL12910" s="3">
        <v>0</v>
      </c>
    </row>
    <row r="12911" spans="31:38" x14ac:dyDescent="0.25">
      <c r="AE12911" s="3" t="str">
        <f t="shared" si="279"/>
        <v>RAS52_576_13.1_4_202526</v>
      </c>
      <c r="AF12911" s="3">
        <v>202526</v>
      </c>
      <c r="AG12911" s="3" t="s">
        <v>419</v>
      </c>
      <c r="AH12911" s="3">
        <v>576</v>
      </c>
      <c r="AI12911" s="3">
        <v>13.1</v>
      </c>
      <c r="AJ12911" s="3" t="s">
        <v>156</v>
      </c>
      <c r="AK12911" s="3">
        <v>4</v>
      </c>
      <c r="AL12911" s="3">
        <v>0</v>
      </c>
    </row>
    <row r="12912" spans="31:38" x14ac:dyDescent="0.25">
      <c r="AE12912" s="3" t="str">
        <f t="shared" si="279"/>
        <v>RAS52_582_13.1_4_202526</v>
      </c>
      <c r="AF12912" s="3">
        <v>202526</v>
      </c>
      <c r="AG12912" s="3" t="s">
        <v>419</v>
      </c>
      <c r="AH12912" s="3">
        <v>582</v>
      </c>
      <c r="AI12912" s="3">
        <v>13.1</v>
      </c>
      <c r="AJ12912" s="3" t="s">
        <v>156</v>
      </c>
      <c r="AK12912" s="3">
        <v>4</v>
      </c>
      <c r="AL12912" s="3">
        <v>0</v>
      </c>
    </row>
    <row r="12913" spans="31:38" x14ac:dyDescent="0.25">
      <c r="AE12913" s="3" t="str">
        <f t="shared" si="279"/>
        <v>RAS52_584_13.1_4_202526</v>
      </c>
      <c r="AF12913" s="3">
        <v>202526</v>
      </c>
      <c r="AG12913" s="3" t="s">
        <v>419</v>
      </c>
      <c r="AH12913" s="3">
        <v>584</v>
      </c>
      <c r="AI12913" s="3">
        <v>13.1</v>
      </c>
      <c r="AJ12913" s="3" t="s">
        <v>156</v>
      </c>
      <c r="AK12913" s="3">
        <v>4</v>
      </c>
      <c r="AL12913" s="3">
        <v>0</v>
      </c>
    </row>
    <row r="12914" spans="31:38" x14ac:dyDescent="0.25">
      <c r="AE12914" s="3" t="str">
        <f t="shared" si="279"/>
        <v>RAS52_544_13.1_4_202526</v>
      </c>
      <c r="AF12914" s="3">
        <v>202526</v>
      </c>
      <c r="AG12914" s="3" t="s">
        <v>419</v>
      </c>
      <c r="AH12914" s="3">
        <v>544</v>
      </c>
      <c r="AI12914" s="3">
        <v>13.1</v>
      </c>
      <c r="AJ12914" s="3" t="s">
        <v>156</v>
      </c>
      <c r="AK12914" s="3">
        <v>4</v>
      </c>
      <c r="AL12914" s="3">
        <v>1464.82</v>
      </c>
    </row>
    <row r="12915" spans="31:38" x14ac:dyDescent="0.25">
      <c r="AE12915" s="3" t="str">
        <f t="shared" si="279"/>
        <v>RAS52_586_13.1_4_202526</v>
      </c>
      <c r="AF12915" s="3">
        <v>202526</v>
      </c>
      <c r="AG12915" s="3" t="s">
        <v>419</v>
      </c>
      <c r="AH12915" s="3">
        <v>586</v>
      </c>
      <c r="AI12915" s="3">
        <v>13.1</v>
      </c>
      <c r="AJ12915" s="3" t="s">
        <v>156</v>
      </c>
      <c r="AK12915" s="3">
        <v>4</v>
      </c>
      <c r="AL12915" s="3">
        <v>0</v>
      </c>
    </row>
    <row r="12916" spans="31:38" x14ac:dyDescent="0.25">
      <c r="AE12916" s="3" t="str">
        <f t="shared" si="279"/>
        <v>RAS52_520_13.1_4_202526</v>
      </c>
      <c r="AF12916" s="3">
        <v>202526</v>
      </c>
      <c r="AG12916" s="3" t="s">
        <v>419</v>
      </c>
      <c r="AH12916" s="3">
        <v>520</v>
      </c>
      <c r="AI12916" s="3">
        <v>13.1</v>
      </c>
      <c r="AJ12916" s="3" t="s">
        <v>156</v>
      </c>
      <c r="AK12916" s="3">
        <v>4</v>
      </c>
      <c r="AL12916" s="3">
        <v>540.01649999999995</v>
      </c>
    </row>
    <row r="12917" spans="31:38" x14ac:dyDescent="0.25">
      <c r="AE12917" s="3" t="str">
        <f t="shared" si="279"/>
        <v>RAS52_514_13.1_4_202526</v>
      </c>
      <c r="AF12917" s="3">
        <v>202526</v>
      </c>
      <c r="AG12917" s="3" t="s">
        <v>419</v>
      </c>
      <c r="AH12917" s="3">
        <v>514</v>
      </c>
      <c r="AI12917" s="3">
        <v>13.1</v>
      </c>
      <c r="AJ12917" s="3" t="s">
        <v>156</v>
      </c>
      <c r="AK12917" s="3">
        <v>4</v>
      </c>
      <c r="AL12917" s="3">
        <v>214.08</v>
      </c>
    </row>
    <row r="12918" spans="31:38" x14ac:dyDescent="0.25">
      <c r="AE12918" s="3" t="str">
        <f t="shared" si="279"/>
        <v>RAS52_542_13.1_4_202526</v>
      </c>
      <c r="AF12918" s="3">
        <v>202526</v>
      </c>
      <c r="AG12918" s="3" t="s">
        <v>419</v>
      </c>
      <c r="AH12918" s="3">
        <v>542</v>
      </c>
      <c r="AI12918" s="3">
        <v>13.1</v>
      </c>
      <c r="AJ12918" s="3" t="s">
        <v>156</v>
      </c>
      <c r="AK12918" s="3">
        <v>4</v>
      </c>
      <c r="AL12918" s="3">
        <v>1492.0450000000001</v>
      </c>
    </row>
    <row r="12919" spans="31:38" x14ac:dyDescent="0.25">
      <c r="AE12919" s="3" t="str">
        <f t="shared" si="279"/>
        <v>RAS52_512_13.1_4_202526</v>
      </c>
      <c r="AF12919" s="3">
        <v>202526</v>
      </c>
      <c r="AG12919" s="3" t="s">
        <v>419</v>
      </c>
      <c r="AH12919" s="3">
        <v>512</v>
      </c>
      <c r="AI12919" s="3">
        <v>13.1</v>
      </c>
      <c r="AJ12919" s="3" t="s">
        <v>156</v>
      </c>
      <c r="AK12919" s="3">
        <v>4</v>
      </c>
      <c r="AL12919" s="3">
        <v>51</v>
      </c>
    </row>
    <row r="12920" spans="31:38" x14ac:dyDescent="0.25">
      <c r="AE12920" s="3" t="str">
        <f t="shared" si="279"/>
        <v>RAS52_518_13.1_4_202526</v>
      </c>
      <c r="AF12920" s="3">
        <v>202526</v>
      </c>
      <c r="AG12920" s="3" t="s">
        <v>419</v>
      </c>
      <c r="AH12920" s="3">
        <v>518</v>
      </c>
      <c r="AI12920" s="3">
        <v>13.1</v>
      </c>
      <c r="AJ12920" s="3" t="s">
        <v>156</v>
      </c>
      <c r="AK12920" s="3">
        <v>4</v>
      </c>
      <c r="AL12920" s="3">
        <v>0</v>
      </c>
    </row>
    <row r="12921" spans="31:38" x14ac:dyDescent="0.25">
      <c r="AE12921" s="3" t="str">
        <f t="shared" si="279"/>
        <v>RAS52_522_13.1_4_202526</v>
      </c>
      <c r="AF12921" s="3">
        <v>202526</v>
      </c>
      <c r="AG12921" s="3" t="s">
        <v>419</v>
      </c>
      <c r="AH12921" s="3">
        <v>522</v>
      </c>
      <c r="AI12921" s="3">
        <v>13.1</v>
      </c>
      <c r="AJ12921" s="3" t="s">
        <v>156</v>
      </c>
      <c r="AK12921" s="3">
        <v>4</v>
      </c>
      <c r="AL12921" s="3">
        <v>245.52</v>
      </c>
    </row>
    <row r="12922" spans="31:38" x14ac:dyDescent="0.25">
      <c r="AE12922" s="3" t="str">
        <f t="shared" si="279"/>
        <v>RAS52_524_13.1_4_202526</v>
      </c>
      <c r="AF12922" s="3">
        <v>202526</v>
      </c>
      <c r="AG12922" s="3" t="s">
        <v>419</v>
      </c>
      <c r="AH12922" s="3">
        <v>524</v>
      </c>
      <c r="AI12922" s="3">
        <v>13.1</v>
      </c>
      <c r="AJ12922" s="3" t="s">
        <v>156</v>
      </c>
      <c r="AK12922" s="3">
        <v>4</v>
      </c>
      <c r="AL12922" s="3">
        <v>0</v>
      </c>
    </row>
    <row r="12923" spans="31:38" x14ac:dyDescent="0.25">
      <c r="AE12923" s="3" t="str">
        <f t="shared" si="279"/>
        <v>RAS52_526_13.1_4_202526</v>
      </c>
      <c r="AF12923" s="3">
        <v>202526</v>
      </c>
      <c r="AG12923" s="3" t="s">
        <v>419</v>
      </c>
      <c r="AH12923" s="3">
        <v>526</v>
      </c>
      <c r="AI12923" s="3">
        <v>13.1</v>
      </c>
      <c r="AJ12923" s="3" t="s">
        <v>156</v>
      </c>
      <c r="AK12923" s="3">
        <v>4</v>
      </c>
      <c r="AL12923" s="3">
        <v>482</v>
      </c>
    </row>
    <row r="12924" spans="31:38" x14ac:dyDescent="0.25">
      <c r="AE12924" s="3" t="str">
        <f t="shared" si="279"/>
        <v>RAS52_538_13.1_4_202526</v>
      </c>
      <c r="AF12924" s="3">
        <v>202526</v>
      </c>
      <c r="AG12924" s="3" t="s">
        <v>419</v>
      </c>
      <c r="AH12924" s="3">
        <v>538</v>
      </c>
      <c r="AI12924" s="3">
        <v>13.1</v>
      </c>
      <c r="AJ12924" s="3" t="s">
        <v>156</v>
      </c>
      <c r="AK12924" s="3">
        <v>4</v>
      </c>
      <c r="AL12924" s="3">
        <v>2252.340381413856</v>
      </c>
    </row>
    <row r="12925" spans="31:38" x14ac:dyDescent="0.25">
      <c r="AE12925" s="3" t="str">
        <f t="shared" si="279"/>
        <v>RAS52_516_13.1_4_202526</v>
      </c>
      <c r="AF12925" s="3">
        <v>202526</v>
      </c>
      <c r="AG12925" s="3" t="s">
        <v>419</v>
      </c>
      <c r="AH12925" s="3">
        <v>516</v>
      </c>
      <c r="AI12925" s="3">
        <v>13.1</v>
      </c>
      <c r="AJ12925" s="3" t="s">
        <v>156</v>
      </c>
      <c r="AK12925" s="3">
        <v>4</v>
      </c>
      <c r="AL12925" s="3">
        <v>212.44800000000001</v>
      </c>
    </row>
    <row r="12926" spans="31:38" x14ac:dyDescent="0.25">
      <c r="AE12926" s="3" t="str">
        <f t="shared" si="279"/>
        <v>RAS52_540_13.1_4_202526</v>
      </c>
      <c r="AF12926" s="3">
        <v>202526</v>
      </c>
      <c r="AG12926" s="3" t="s">
        <v>419</v>
      </c>
      <c r="AH12926" s="3">
        <v>540</v>
      </c>
      <c r="AI12926" s="3">
        <v>13.1</v>
      </c>
      <c r="AJ12926" s="3" t="s">
        <v>156</v>
      </c>
      <c r="AK12926" s="3">
        <v>4</v>
      </c>
      <c r="AL12926" s="3">
        <v>654.721</v>
      </c>
    </row>
    <row r="12927" spans="31:38" x14ac:dyDescent="0.25">
      <c r="AE12927" s="3" t="str">
        <f t="shared" si="279"/>
        <v>RAS52_528_13.1_4_202526</v>
      </c>
      <c r="AF12927" s="3">
        <v>202526</v>
      </c>
      <c r="AG12927" s="3" t="s">
        <v>419</v>
      </c>
      <c r="AH12927" s="3">
        <v>528</v>
      </c>
      <c r="AI12927" s="3">
        <v>13.1</v>
      </c>
      <c r="AJ12927" s="3" t="s">
        <v>156</v>
      </c>
      <c r="AK12927" s="3">
        <v>4</v>
      </c>
      <c r="AL12927" s="3">
        <v>1191</v>
      </c>
    </row>
    <row r="12928" spans="31:38" x14ac:dyDescent="0.25">
      <c r="AE12928" s="3" t="str">
        <f t="shared" si="279"/>
        <v>RAS52_536_13.1_4_202526</v>
      </c>
      <c r="AF12928" s="3">
        <v>202526</v>
      </c>
      <c r="AG12928" s="3" t="s">
        <v>419</v>
      </c>
      <c r="AH12928" s="3">
        <v>536</v>
      </c>
      <c r="AI12928" s="3">
        <v>13.1</v>
      </c>
      <c r="AJ12928" s="3" t="s">
        <v>156</v>
      </c>
      <c r="AK12928" s="3">
        <v>4</v>
      </c>
      <c r="AL12928" s="3">
        <v>61.030999999999999</v>
      </c>
    </row>
    <row r="12929" spans="31:38" x14ac:dyDescent="0.25">
      <c r="AE12929" s="3" t="str">
        <f t="shared" si="279"/>
        <v>RAS52_534_13.1_4_202526</v>
      </c>
      <c r="AF12929" s="3">
        <v>202526</v>
      </c>
      <c r="AG12929" s="3" t="s">
        <v>419</v>
      </c>
      <c r="AH12929" s="3">
        <v>534</v>
      </c>
      <c r="AI12929" s="3">
        <v>13.1</v>
      </c>
      <c r="AJ12929" s="3" t="s">
        <v>156</v>
      </c>
      <c r="AK12929" s="3">
        <v>4</v>
      </c>
      <c r="AL12929" s="3">
        <v>12072.918</v>
      </c>
    </row>
    <row r="12930" spans="31:38" x14ac:dyDescent="0.25">
      <c r="AE12930" s="3" t="str">
        <f t="shared" si="279"/>
        <v>RAS52_532_13.1_4_202526</v>
      </c>
      <c r="AF12930" s="3">
        <v>202526</v>
      </c>
      <c r="AG12930" s="3" t="s">
        <v>419</v>
      </c>
      <c r="AH12930" s="3">
        <v>532</v>
      </c>
      <c r="AI12930" s="3">
        <v>13.1</v>
      </c>
      <c r="AJ12930" s="3" t="s">
        <v>156</v>
      </c>
      <c r="AK12930" s="3">
        <v>4</v>
      </c>
      <c r="AL12930" s="3">
        <v>425.51799999999997</v>
      </c>
    </row>
    <row r="12931" spans="31:38" x14ac:dyDescent="0.25">
      <c r="AE12931" s="3" t="str">
        <f t="shared" si="279"/>
        <v>RAS52_530_13.1_4_202526</v>
      </c>
      <c r="AF12931" s="3">
        <v>202526</v>
      </c>
      <c r="AG12931" s="3" t="s">
        <v>419</v>
      </c>
      <c r="AH12931" s="3">
        <v>530</v>
      </c>
      <c r="AI12931" s="3">
        <v>13.1</v>
      </c>
      <c r="AJ12931" s="3" t="s">
        <v>156</v>
      </c>
      <c r="AK12931" s="3">
        <v>4</v>
      </c>
      <c r="AL12931" s="3">
        <v>1094.7470000000001</v>
      </c>
    </row>
    <row r="12932" spans="31:38" x14ac:dyDescent="0.25">
      <c r="AE12932" s="3" t="str">
        <f t="shared" ref="AE12932:AE12995" si="280">AG12932&amp;"_"&amp;AH12932&amp;"_"&amp;AI12932&amp;"_"&amp;AK12932&amp;"_"&amp;AF12932</f>
        <v>RAS52_564_13.1_4_202425</v>
      </c>
      <c r="AF12932" s="3">
        <v>202425</v>
      </c>
      <c r="AG12932" s="3" t="s">
        <v>419</v>
      </c>
      <c r="AH12932" s="3">
        <v>564</v>
      </c>
      <c r="AI12932" s="3">
        <v>13.1</v>
      </c>
      <c r="AJ12932" s="3" t="s">
        <v>156</v>
      </c>
      <c r="AK12932" s="3">
        <v>4</v>
      </c>
      <c r="AL12932" s="3">
        <v>0</v>
      </c>
    </row>
    <row r="12933" spans="31:38" x14ac:dyDescent="0.25">
      <c r="AE12933" s="3" t="str">
        <f t="shared" si="280"/>
        <v>RAS52_545_13.1_4_202425</v>
      </c>
      <c r="AF12933" s="3">
        <v>202425</v>
      </c>
      <c r="AG12933" s="3" t="s">
        <v>419</v>
      </c>
      <c r="AH12933" s="3">
        <v>545</v>
      </c>
      <c r="AI12933" s="3">
        <v>13.1</v>
      </c>
      <c r="AJ12933" s="3" t="s">
        <v>156</v>
      </c>
      <c r="AK12933" s="3">
        <v>4</v>
      </c>
      <c r="AL12933" s="3">
        <v>249.39071696239372</v>
      </c>
    </row>
    <row r="12934" spans="31:38" x14ac:dyDescent="0.25">
      <c r="AE12934" s="3" t="str">
        <f t="shared" si="280"/>
        <v>RAS52_586_13.1_4_202425</v>
      </c>
      <c r="AF12934" s="3">
        <v>202425</v>
      </c>
      <c r="AG12934" s="3" t="s">
        <v>419</v>
      </c>
      <c r="AH12934" s="3">
        <v>586</v>
      </c>
      <c r="AI12934" s="3">
        <v>13.1</v>
      </c>
      <c r="AJ12934" s="3" t="s">
        <v>156</v>
      </c>
      <c r="AK12934" s="3">
        <v>4</v>
      </c>
      <c r="AL12934" s="3">
        <v>0</v>
      </c>
    </row>
    <row r="12935" spans="31:38" x14ac:dyDescent="0.25">
      <c r="AE12935" s="3" t="str">
        <f t="shared" si="280"/>
        <v>RAS52_548_13.1_4_202425</v>
      </c>
      <c r="AF12935" s="3">
        <v>202425</v>
      </c>
      <c r="AG12935" s="3" t="s">
        <v>419</v>
      </c>
      <c r="AH12935" s="3">
        <v>548</v>
      </c>
      <c r="AI12935" s="3">
        <v>13.1</v>
      </c>
      <c r="AJ12935" s="3" t="s">
        <v>156</v>
      </c>
      <c r="AK12935" s="3">
        <v>4</v>
      </c>
      <c r="AL12935" s="3">
        <v>280.44200000000001</v>
      </c>
    </row>
    <row r="12936" spans="31:38" x14ac:dyDescent="0.25">
      <c r="AE12936" s="3" t="str">
        <f t="shared" si="280"/>
        <v>RAS52_546_13.1_4_202425</v>
      </c>
      <c r="AF12936" s="3">
        <v>202425</v>
      </c>
      <c r="AG12936" s="3" t="s">
        <v>419</v>
      </c>
      <c r="AH12936" s="3">
        <v>546</v>
      </c>
      <c r="AI12936" s="3">
        <v>13.1</v>
      </c>
      <c r="AJ12936" s="3" t="s">
        <v>156</v>
      </c>
      <c r="AK12936" s="3">
        <v>4</v>
      </c>
      <c r="AL12936" s="3">
        <v>6354.8360000000002</v>
      </c>
    </row>
    <row r="12937" spans="31:38" x14ac:dyDescent="0.25">
      <c r="AE12937" s="3" t="str">
        <f t="shared" si="280"/>
        <v>RAS52_552_13.1_4_202425</v>
      </c>
      <c r="AF12937" s="3">
        <v>202425</v>
      </c>
      <c r="AG12937" s="3" t="s">
        <v>419</v>
      </c>
      <c r="AH12937" s="3">
        <v>552</v>
      </c>
      <c r="AI12937" s="3">
        <v>13.1</v>
      </c>
      <c r="AJ12937" s="3" t="s">
        <v>156</v>
      </c>
      <c r="AK12937" s="3">
        <v>4</v>
      </c>
      <c r="AL12937" s="3">
        <v>3356.74</v>
      </c>
    </row>
    <row r="12938" spans="31:38" x14ac:dyDescent="0.25">
      <c r="AE12938" s="3" t="str">
        <f t="shared" si="280"/>
        <v>RAS52_562_13.1_4_202425</v>
      </c>
      <c r="AF12938" s="3">
        <v>202425</v>
      </c>
      <c r="AG12938" s="3" t="s">
        <v>419</v>
      </c>
      <c r="AH12938" s="3">
        <v>562</v>
      </c>
      <c r="AI12938" s="3">
        <v>13.1</v>
      </c>
      <c r="AJ12938" s="3" t="s">
        <v>156</v>
      </c>
      <c r="AK12938" s="3">
        <v>4</v>
      </c>
      <c r="AL12938" s="3">
        <v>0</v>
      </c>
    </row>
    <row r="12939" spans="31:38" x14ac:dyDescent="0.25">
      <c r="AE12939" s="3" t="str">
        <f t="shared" si="280"/>
        <v>RAS52_566_13.1_4_202425</v>
      </c>
      <c r="AF12939" s="3">
        <v>202425</v>
      </c>
      <c r="AG12939" s="3" t="s">
        <v>419</v>
      </c>
      <c r="AH12939" s="3">
        <v>566</v>
      </c>
      <c r="AI12939" s="3">
        <v>13.1</v>
      </c>
      <c r="AJ12939" s="3" t="s">
        <v>156</v>
      </c>
      <c r="AK12939" s="3">
        <v>4</v>
      </c>
      <c r="AL12939" s="3">
        <v>0</v>
      </c>
    </row>
    <row r="12940" spans="31:38" x14ac:dyDescent="0.25">
      <c r="AE12940" s="3" t="str">
        <f t="shared" si="280"/>
        <v>RAS52_568_13.1_4_202425</v>
      </c>
      <c r="AF12940" s="3">
        <v>202425</v>
      </c>
      <c r="AG12940" s="3" t="s">
        <v>419</v>
      </c>
      <c r="AH12940" s="3">
        <v>568</v>
      </c>
      <c r="AI12940" s="3">
        <v>13.1</v>
      </c>
      <c r="AJ12940" s="3" t="s">
        <v>156</v>
      </c>
      <c r="AK12940" s="3">
        <v>4</v>
      </c>
      <c r="AL12940" s="3">
        <v>0</v>
      </c>
    </row>
    <row r="12941" spans="31:38" x14ac:dyDescent="0.25">
      <c r="AE12941" s="3" t="str">
        <f t="shared" si="280"/>
        <v>RAS52_572_13.1_4_202425</v>
      </c>
      <c r="AF12941" s="3">
        <v>202425</v>
      </c>
      <c r="AG12941" s="3" t="s">
        <v>419</v>
      </c>
      <c r="AH12941" s="3">
        <v>572</v>
      </c>
      <c r="AI12941" s="3">
        <v>13.1</v>
      </c>
      <c r="AJ12941" s="3" t="s">
        <v>156</v>
      </c>
      <c r="AK12941" s="3">
        <v>4</v>
      </c>
      <c r="AL12941" s="3">
        <v>0</v>
      </c>
    </row>
    <row r="12942" spans="31:38" x14ac:dyDescent="0.25">
      <c r="AE12942" s="3" t="str">
        <f t="shared" si="280"/>
        <v>RAS52_574_13.1_4_202425</v>
      </c>
      <c r="AF12942" s="3">
        <v>202425</v>
      </c>
      <c r="AG12942" s="3" t="s">
        <v>419</v>
      </c>
      <c r="AH12942" s="3">
        <v>574</v>
      </c>
      <c r="AI12942" s="3">
        <v>13.1</v>
      </c>
      <c r="AJ12942" s="3" t="s">
        <v>156</v>
      </c>
      <c r="AK12942" s="3">
        <v>4</v>
      </c>
      <c r="AL12942" s="3">
        <v>0</v>
      </c>
    </row>
    <row r="12943" spans="31:38" x14ac:dyDescent="0.25">
      <c r="AE12943" s="3" t="str">
        <f t="shared" si="280"/>
        <v>RAS52_576_13.1_4_202425</v>
      </c>
      <c r="AF12943" s="3">
        <v>202425</v>
      </c>
      <c r="AG12943" s="3" t="s">
        <v>419</v>
      </c>
      <c r="AH12943" s="3">
        <v>576</v>
      </c>
      <c r="AI12943" s="3">
        <v>13.1</v>
      </c>
      <c r="AJ12943" s="3" t="s">
        <v>156</v>
      </c>
      <c r="AK12943" s="3">
        <v>4</v>
      </c>
      <c r="AL12943" s="3">
        <v>0</v>
      </c>
    </row>
    <row r="12944" spans="31:38" x14ac:dyDescent="0.25">
      <c r="AE12944" s="3" t="str">
        <f t="shared" si="280"/>
        <v>RAS52_582_13.1_4_202425</v>
      </c>
      <c r="AF12944" s="3">
        <v>202425</v>
      </c>
      <c r="AG12944" s="3" t="s">
        <v>419</v>
      </c>
      <c r="AH12944" s="3">
        <v>582</v>
      </c>
      <c r="AI12944" s="3">
        <v>13.1</v>
      </c>
      <c r="AJ12944" s="3" t="s">
        <v>156</v>
      </c>
      <c r="AK12944" s="3">
        <v>4</v>
      </c>
      <c r="AL12944" s="3">
        <v>0</v>
      </c>
    </row>
    <row r="12945" spans="31:38" x14ac:dyDescent="0.25">
      <c r="AE12945" s="3" t="str">
        <f t="shared" si="280"/>
        <v>RAS52_544_13.1_4_202425</v>
      </c>
      <c r="AF12945" s="3">
        <v>202425</v>
      </c>
      <c r="AG12945" s="3" t="s">
        <v>419</v>
      </c>
      <c r="AH12945" s="3">
        <v>544</v>
      </c>
      <c r="AI12945" s="3">
        <v>13.1</v>
      </c>
      <c r="AJ12945" s="3" t="s">
        <v>156</v>
      </c>
      <c r="AK12945" s="3">
        <v>4</v>
      </c>
      <c r="AL12945" s="3">
        <v>3661.4430000000002</v>
      </c>
    </row>
    <row r="12946" spans="31:38" x14ac:dyDescent="0.25">
      <c r="AE12946" s="3" t="str">
        <f t="shared" si="280"/>
        <v>RAS52_584_13.1_4_202425</v>
      </c>
      <c r="AF12946" s="3">
        <v>202425</v>
      </c>
      <c r="AG12946" s="3" t="s">
        <v>419</v>
      </c>
      <c r="AH12946" s="3">
        <v>584</v>
      </c>
      <c r="AI12946" s="3">
        <v>13.1</v>
      </c>
      <c r="AJ12946" s="3" t="s">
        <v>156</v>
      </c>
      <c r="AK12946" s="3">
        <v>4</v>
      </c>
      <c r="AL12946" s="3">
        <v>0</v>
      </c>
    </row>
    <row r="12947" spans="31:38" x14ac:dyDescent="0.25">
      <c r="AE12947" s="3" t="str">
        <f t="shared" si="280"/>
        <v>RAS52_512_13.1_4_202425</v>
      </c>
      <c r="AF12947" s="3">
        <v>202425</v>
      </c>
      <c r="AG12947" s="3" t="s">
        <v>419</v>
      </c>
      <c r="AH12947" s="3">
        <v>512</v>
      </c>
      <c r="AI12947" s="3">
        <v>13.1</v>
      </c>
      <c r="AJ12947" s="3" t="s">
        <v>156</v>
      </c>
      <c r="AK12947" s="3">
        <v>4</v>
      </c>
      <c r="AL12947" s="3">
        <v>50</v>
      </c>
    </row>
    <row r="12948" spans="31:38" x14ac:dyDescent="0.25">
      <c r="AE12948" s="3" t="str">
        <f t="shared" si="280"/>
        <v>RAS52_542_13.1_4_202425</v>
      </c>
      <c r="AF12948" s="3">
        <v>202425</v>
      </c>
      <c r="AG12948" s="3" t="s">
        <v>419</v>
      </c>
      <c r="AH12948" s="3">
        <v>542</v>
      </c>
      <c r="AI12948" s="3">
        <v>13.1</v>
      </c>
      <c r="AJ12948" s="3" t="s">
        <v>156</v>
      </c>
      <c r="AK12948" s="3">
        <v>4</v>
      </c>
      <c r="AL12948" s="3">
        <v>998.89800000000002</v>
      </c>
    </row>
    <row r="12949" spans="31:38" x14ac:dyDescent="0.25">
      <c r="AE12949" s="3" t="str">
        <f t="shared" si="280"/>
        <v>RAS52_514_13.1_4_202425</v>
      </c>
      <c r="AF12949" s="3">
        <v>202425</v>
      </c>
      <c r="AG12949" s="3" t="s">
        <v>419</v>
      </c>
      <c r="AH12949" s="3">
        <v>514</v>
      </c>
      <c r="AI12949" s="3">
        <v>13.1</v>
      </c>
      <c r="AJ12949" s="3" t="s">
        <v>156</v>
      </c>
      <c r="AK12949" s="3">
        <v>4</v>
      </c>
      <c r="AL12949" s="3">
        <v>201.08</v>
      </c>
    </row>
    <row r="12950" spans="31:38" x14ac:dyDescent="0.25">
      <c r="AE12950" s="3" t="str">
        <f t="shared" si="280"/>
        <v>RAS52_516_13.1_4_202425</v>
      </c>
      <c r="AF12950" s="3">
        <v>202425</v>
      </c>
      <c r="AG12950" s="3" t="s">
        <v>419</v>
      </c>
      <c r="AH12950" s="3">
        <v>516</v>
      </c>
      <c r="AI12950" s="3">
        <v>13.1</v>
      </c>
      <c r="AJ12950" s="3" t="s">
        <v>156</v>
      </c>
      <c r="AK12950" s="3">
        <v>4</v>
      </c>
      <c r="AL12950" s="3">
        <v>212.44800000000001</v>
      </c>
    </row>
    <row r="12951" spans="31:38" x14ac:dyDescent="0.25">
      <c r="AE12951" s="3" t="str">
        <f t="shared" si="280"/>
        <v>RAS52_518_13.1_4_202425</v>
      </c>
      <c r="AF12951" s="3">
        <v>202425</v>
      </c>
      <c r="AG12951" s="3" t="s">
        <v>419</v>
      </c>
      <c r="AH12951" s="3">
        <v>518</v>
      </c>
      <c r="AI12951" s="3">
        <v>13.1</v>
      </c>
      <c r="AJ12951" s="3" t="s">
        <v>156</v>
      </c>
      <c r="AK12951" s="3">
        <v>4</v>
      </c>
      <c r="AL12951" s="3">
        <v>0</v>
      </c>
    </row>
    <row r="12952" spans="31:38" x14ac:dyDescent="0.25">
      <c r="AE12952" s="3" t="str">
        <f t="shared" si="280"/>
        <v>RAS52_520_13.1_4_202425</v>
      </c>
      <c r="AF12952" s="3">
        <v>202425</v>
      </c>
      <c r="AG12952" s="3" t="s">
        <v>419</v>
      </c>
      <c r="AH12952" s="3">
        <v>520</v>
      </c>
      <c r="AI12952" s="3">
        <v>13.1</v>
      </c>
      <c r="AJ12952" s="3" t="s">
        <v>156</v>
      </c>
      <c r="AK12952" s="3">
        <v>4</v>
      </c>
      <c r="AL12952" s="3">
        <v>39.988999999999997</v>
      </c>
    </row>
    <row r="12953" spans="31:38" x14ac:dyDescent="0.25">
      <c r="AE12953" s="3" t="str">
        <f t="shared" si="280"/>
        <v>RAS52_522_13.1_4_202425</v>
      </c>
      <c r="AF12953" s="3">
        <v>202425</v>
      </c>
      <c r="AG12953" s="3" t="s">
        <v>419</v>
      </c>
      <c r="AH12953" s="3">
        <v>522</v>
      </c>
      <c r="AI12953" s="3">
        <v>13.1</v>
      </c>
      <c r="AJ12953" s="3" t="s">
        <v>156</v>
      </c>
      <c r="AK12953" s="3">
        <v>4</v>
      </c>
      <c r="AL12953" s="3">
        <v>281.23</v>
      </c>
    </row>
    <row r="12954" spans="31:38" x14ac:dyDescent="0.25">
      <c r="AE12954" s="3" t="str">
        <f t="shared" si="280"/>
        <v>RAS52_524_13.1_4_202425</v>
      </c>
      <c r="AF12954" s="3">
        <v>202425</v>
      </c>
      <c r="AG12954" s="3" t="s">
        <v>419</v>
      </c>
      <c r="AH12954" s="3">
        <v>524</v>
      </c>
      <c r="AI12954" s="3">
        <v>13.1</v>
      </c>
      <c r="AJ12954" s="3" t="s">
        <v>156</v>
      </c>
      <c r="AK12954" s="3">
        <v>4</v>
      </c>
      <c r="AL12954" s="3">
        <v>0</v>
      </c>
    </row>
    <row r="12955" spans="31:38" x14ac:dyDescent="0.25">
      <c r="AE12955" s="3" t="str">
        <f t="shared" si="280"/>
        <v>RAS52_540_13.1_4_202425</v>
      </c>
      <c r="AF12955" s="3">
        <v>202425</v>
      </c>
      <c r="AG12955" s="3" t="s">
        <v>419</v>
      </c>
      <c r="AH12955" s="3">
        <v>540</v>
      </c>
      <c r="AI12955" s="3">
        <v>13.1</v>
      </c>
      <c r="AJ12955" s="3" t="s">
        <v>156</v>
      </c>
      <c r="AK12955" s="3">
        <v>4</v>
      </c>
      <c r="AL12955" s="3">
        <v>816.64</v>
      </c>
    </row>
    <row r="12956" spans="31:38" x14ac:dyDescent="0.25">
      <c r="AE12956" s="3" t="str">
        <f t="shared" si="280"/>
        <v>RAS52_528_13.1_4_202425</v>
      </c>
      <c r="AF12956" s="3">
        <v>202425</v>
      </c>
      <c r="AG12956" s="3" t="s">
        <v>419</v>
      </c>
      <c r="AH12956" s="3">
        <v>528</v>
      </c>
      <c r="AI12956" s="3">
        <v>13.1</v>
      </c>
      <c r="AJ12956" s="3" t="s">
        <v>156</v>
      </c>
      <c r="AK12956" s="3">
        <v>4</v>
      </c>
      <c r="AL12956" s="3">
        <v>1497</v>
      </c>
    </row>
    <row r="12957" spans="31:38" x14ac:dyDescent="0.25">
      <c r="AE12957" s="3" t="str">
        <f t="shared" si="280"/>
        <v>RAS52_530_13.1_4_202425</v>
      </c>
      <c r="AF12957" s="3">
        <v>202425</v>
      </c>
      <c r="AG12957" s="3" t="s">
        <v>419</v>
      </c>
      <c r="AH12957" s="3">
        <v>530</v>
      </c>
      <c r="AI12957" s="3">
        <v>13.1</v>
      </c>
      <c r="AJ12957" s="3" t="s">
        <v>156</v>
      </c>
      <c r="AK12957" s="3">
        <v>4</v>
      </c>
      <c r="AL12957" s="3">
        <v>958.88</v>
      </c>
    </row>
    <row r="12958" spans="31:38" x14ac:dyDescent="0.25">
      <c r="AE12958" s="3" t="str">
        <f t="shared" si="280"/>
        <v>RAS52_532_13.1_4_202425</v>
      </c>
      <c r="AF12958" s="3">
        <v>202425</v>
      </c>
      <c r="AG12958" s="3" t="s">
        <v>419</v>
      </c>
      <c r="AH12958" s="3">
        <v>532</v>
      </c>
      <c r="AI12958" s="3">
        <v>13.1</v>
      </c>
      <c r="AJ12958" s="3" t="s">
        <v>156</v>
      </c>
      <c r="AK12958" s="3">
        <v>4</v>
      </c>
      <c r="AL12958" s="3">
        <v>429.637</v>
      </c>
    </row>
    <row r="12959" spans="31:38" x14ac:dyDescent="0.25">
      <c r="AE12959" s="3" t="str">
        <f t="shared" si="280"/>
        <v>RAS52_534_13.1_4_202425</v>
      </c>
      <c r="AF12959" s="3">
        <v>202425</v>
      </c>
      <c r="AG12959" s="3" t="s">
        <v>419</v>
      </c>
      <c r="AH12959" s="3">
        <v>534</v>
      </c>
      <c r="AI12959" s="3">
        <v>13.1</v>
      </c>
      <c r="AJ12959" s="3" t="s">
        <v>156</v>
      </c>
      <c r="AK12959" s="3">
        <v>4</v>
      </c>
      <c r="AL12959" s="3">
        <v>790.32600000000002</v>
      </c>
    </row>
    <row r="12960" spans="31:38" x14ac:dyDescent="0.25">
      <c r="AE12960" s="3" t="str">
        <f t="shared" si="280"/>
        <v>RAS52_536_13.1_4_202425</v>
      </c>
      <c r="AF12960" s="3">
        <v>202425</v>
      </c>
      <c r="AG12960" s="3" t="s">
        <v>419</v>
      </c>
      <c r="AH12960" s="3">
        <v>536</v>
      </c>
      <c r="AI12960" s="3">
        <v>13.1</v>
      </c>
      <c r="AJ12960" s="3" t="s">
        <v>156</v>
      </c>
      <c r="AK12960" s="3">
        <v>4</v>
      </c>
      <c r="AL12960" s="3">
        <v>332.22199999999998</v>
      </c>
    </row>
    <row r="12961" spans="31:38" x14ac:dyDescent="0.25">
      <c r="AE12961" s="3" t="str">
        <f t="shared" si="280"/>
        <v>RAS52_538_13.1_4_202425</v>
      </c>
      <c r="AF12961" s="3">
        <v>202425</v>
      </c>
      <c r="AG12961" s="3" t="s">
        <v>419</v>
      </c>
      <c r="AH12961" s="3">
        <v>538</v>
      </c>
      <c r="AI12961" s="3">
        <v>13.1</v>
      </c>
      <c r="AJ12961" s="3" t="s">
        <v>156</v>
      </c>
      <c r="AK12961" s="3">
        <v>4</v>
      </c>
      <c r="AL12961" s="3">
        <v>1009.71</v>
      </c>
    </row>
    <row r="12962" spans="31:38" x14ac:dyDescent="0.25">
      <c r="AE12962" s="3" t="str">
        <f t="shared" si="280"/>
        <v>RAS52_550_13.1_4_202425</v>
      </c>
      <c r="AF12962" s="3">
        <v>202425</v>
      </c>
      <c r="AG12962" s="3" t="s">
        <v>419</v>
      </c>
      <c r="AH12962" s="3">
        <v>550</v>
      </c>
      <c r="AI12962" s="3">
        <v>13.1</v>
      </c>
      <c r="AJ12962" s="3" t="s">
        <v>156</v>
      </c>
      <c r="AK12962" s="3">
        <v>4</v>
      </c>
      <c r="AL12962" s="3">
        <v>1795.076</v>
      </c>
    </row>
    <row r="12963" spans="31:38" x14ac:dyDescent="0.25">
      <c r="AE12963" s="3" t="str">
        <f t="shared" si="280"/>
        <v>RAS52_526_13.1_4_202425</v>
      </c>
      <c r="AF12963" s="3">
        <v>202425</v>
      </c>
      <c r="AG12963" s="3" t="s">
        <v>419</v>
      </c>
      <c r="AH12963" s="3">
        <v>526</v>
      </c>
      <c r="AI12963" s="3">
        <v>13.1</v>
      </c>
      <c r="AJ12963" s="3" t="s">
        <v>156</v>
      </c>
      <c r="AK12963" s="3">
        <v>4</v>
      </c>
      <c r="AL12963" s="3">
        <v>706.41213649585393</v>
      </c>
    </row>
    <row r="12964" spans="31:38" x14ac:dyDescent="0.25">
      <c r="AE12964" s="3" t="str">
        <f t="shared" si="280"/>
        <v>RAS52_564_13.2_4_202526</v>
      </c>
      <c r="AF12964" s="3">
        <v>202526</v>
      </c>
      <c r="AG12964" s="3" t="s">
        <v>419</v>
      </c>
      <c r="AH12964" s="3">
        <v>564</v>
      </c>
      <c r="AI12964" s="3">
        <v>13.2</v>
      </c>
      <c r="AJ12964" s="3" t="s">
        <v>52</v>
      </c>
      <c r="AK12964" s="3">
        <v>4</v>
      </c>
      <c r="AL12964" s="3">
        <v>0</v>
      </c>
    </row>
    <row r="12965" spans="31:38" x14ac:dyDescent="0.25">
      <c r="AE12965" s="3" t="str">
        <f t="shared" si="280"/>
        <v>RAS52_562_13.2_4_202526</v>
      </c>
      <c r="AF12965" s="3">
        <v>202526</v>
      </c>
      <c r="AG12965" s="3" t="s">
        <v>419</v>
      </c>
      <c r="AH12965" s="3">
        <v>562</v>
      </c>
      <c r="AI12965" s="3">
        <v>13.2</v>
      </c>
      <c r="AJ12965" s="3" t="s">
        <v>52</v>
      </c>
      <c r="AK12965" s="3">
        <v>4</v>
      </c>
      <c r="AL12965" s="3">
        <v>0</v>
      </c>
    </row>
    <row r="12966" spans="31:38" x14ac:dyDescent="0.25">
      <c r="AE12966" s="3" t="str">
        <f t="shared" si="280"/>
        <v>RAS52_552_13.2_4_202526</v>
      </c>
      <c r="AF12966" s="3">
        <v>202526</v>
      </c>
      <c r="AG12966" s="3" t="s">
        <v>419</v>
      </c>
      <c r="AH12966" s="3">
        <v>552</v>
      </c>
      <c r="AI12966" s="3">
        <v>13.2</v>
      </c>
      <c r="AJ12966" s="3" t="s">
        <v>52</v>
      </c>
      <c r="AK12966" s="3">
        <v>4</v>
      </c>
      <c r="AL12966" s="3">
        <v>4589.6399999999994</v>
      </c>
    </row>
    <row r="12967" spans="31:38" x14ac:dyDescent="0.25">
      <c r="AE12967" s="3" t="str">
        <f t="shared" si="280"/>
        <v>RAS52_550_13.2_4_202526</v>
      </c>
      <c r="AF12967" s="3">
        <v>202526</v>
      </c>
      <c r="AG12967" s="3" t="s">
        <v>419</v>
      </c>
      <c r="AH12967" s="3">
        <v>550</v>
      </c>
      <c r="AI12967" s="3">
        <v>13.2</v>
      </c>
      <c r="AJ12967" s="3" t="s">
        <v>52</v>
      </c>
      <c r="AK12967" s="3">
        <v>4</v>
      </c>
      <c r="AL12967" s="3">
        <v>1346.7940000000001</v>
      </c>
    </row>
    <row r="12968" spans="31:38" x14ac:dyDescent="0.25">
      <c r="AE12968" s="3" t="str">
        <f t="shared" si="280"/>
        <v>RAS52_566_13.2_4_202526</v>
      </c>
      <c r="AF12968" s="3">
        <v>202526</v>
      </c>
      <c r="AG12968" s="3" t="s">
        <v>419</v>
      </c>
      <c r="AH12968" s="3">
        <v>566</v>
      </c>
      <c r="AI12968" s="3">
        <v>13.2</v>
      </c>
      <c r="AJ12968" s="3" t="s">
        <v>52</v>
      </c>
      <c r="AK12968" s="3">
        <v>4</v>
      </c>
      <c r="AL12968" s="3">
        <v>0</v>
      </c>
    </row>
    <row r="12969" spans="31:38" x14ac:dyDescent="0.25">
      <c r="AE12969" s="3" t="str">
        <f t="shared" si="280"/>
        <v>RAS52_546_13.2_4_202526</v>
      </c>
      <c r="AF12969" s="3">
        <v>202526</v>
      </c>
      <c r="AG12969" s="3" t="s">
        <v>419</v>
      </c>
      <c r="AH12969" s="3">
        <v>546</v>
      </c>
      <c r="AI12969" s="3">
        <v>13.2</v>
      </c>
      <c r="AJ12969" s="3" t="s">
        <v>52</v>
      </c>
      <c r="AK12969" s="3">
        <v>4</v>
      </c>
      <c r="AL12969" s="3">
        <v>1418</v>
      </c>
    </row>
    <row r="12970" spans="31:38" x14ac:dyDescent="0.25">
      <c r="AE12970" s="3" t="str">
        <f t="shared" si="280"/>
        <v>RAS52_582_13.2_4_202526</v>
      </c>
      <c r="AF12970" s="3">
        <v>202526</v>
      </c>
      <c r="AG12970" s="3" t="s">
        <v>419</v>
      </c>
      <c r="AH12970" s="3">
        <v>582</v>
      </c>
      <c r="AI12970" s="3">
        <v>13.2</v>
      </c>
      <c r="AJ12970" s="3" t="s">
        <v>52</v>
      </c>
      <c r="AK12970" s="3">
        <v>4</v>
      </c>
      <c r="AL12970" s="3">
        <v>0</v>
      </c>
    </row>
    <row r="12971" spans="31:38" x14ac:dyDescent="0.25">
      <c r="AE12971" s="3" t="str">
        <f t="shared" si="280"/>
        <v>RAS52_548_13.2_4_202526</v>
      </c>
      <c r="AF12971" s="3">
        <v>202526</v>
      </c>
      <c r="AG12971" s="3" t="s">
        <v>419</v>
      </c>
      <c r="AH12971" s="3">
        <v>548</v>
      </c>
      <c r="AI12971" s="3">
        <v>13.2</v>
      </c>
      <c r="AJ12971" s="3" t="s">
        <v>52</v>
      </c>
      <c r="AK12971" s="3">
        <v>4</v>
      </c>
      <c r="AL12971" s="3">
        <v>1482.2</v>
      </c>
    </row>
    <row r="12972" spans="31:38" x14ac:dyDescent="0.25">
      <c r="AE12972" s="3" t="str">
        <f t="shared" si="280"/>
        <v>RAS52_568_13.2_4_202526</v>
      </c>
      <c r="AF12972" s="3">
        <v>202526</v>
      </c>
      <c r="AG12972" s="3" t="s">
        <v>419</v>
      </c>
      <c r="AH12972" s="3">
        <v>568</v>
      </c>
      <c r="AI12972" s="3">
        <v>13.2</v>
      </c>
      <c r="AJ12972" s="3" t="s">
        <v>52</v>
      </c>
      <c r="AK12972" s="3">
        <v>4</v>
      </c>
      <c r="AL12972" s="3">
        <v>0</v>
      </c>
    </row>
    <row r="12973" spans="31:38" x14ac:dyDescent="0.25">
      <c r="AE12973" s="3" t="str">
        <f t="shared" si="280"/>
        <v>RAS52_572_13.2_4_202526</v>
      </c>
      <c r="AF12973" s="3">
        <v>202526</v>
      </c>
      <c r="AG12973" s="3" t="s">
        <v>419</v>
      </c>
      <c r="AH12973" s="3">
        <v>572</v>
      </c>
      <c r="AI12973" s="3">
        <v>13.2</v>
      </c>
      <c r="AJ12973" s="3" t="s">
        <v>52</v>
      </c>
      <c r="AK12973" s="3">
        <v>4</v>
      </c>
      <c r="AL12973" s="3">
        <v>0</v>
      </c>
    </row>
    <row r="12974" spans="31:38" x14ac:dyDescent="0.25">
      <c r="AE12974" s="3" t="str">
        <f t="shared" si="280"/>
        <v>RAS52_586_13.2_4_202526</v>
      </c>
      <c r="AF12974" s="3">
        <v>202526</v>
      </c>
      <c r="AG12974" s="3" t="s">
        <v>419</v>
      </c>
      <c r="AH12974" s="3">
        <v>586</v>
      </c>
      <c r="AI12974" s="3">
        <v>13.2</v>
      </c>
      <c r="AJ12974" s="3" t="s">
        <v>52</v>
      </c>
      <c r="AK12974" s="3">
        <v>4</v>
      </c>
      <c r="AL12974" s="3">
        <v>0</v>
      </c>
    </row>
    <row r="12975" spans="31:38" x14ac:dyDescent="0.25">
      <c r="AE12975" s="3" t="str">
        <f t="shared" si="280"/>
        <v>RAS52_576_13.2_4_202526</v>
      </c>
      <c r="AF12975" s="3">
        <v>202526</v>
      </c>
      <c r="AG12975" s="3" t="s">
        <v>419</v>
      </c>
      <c r="AH12975" s="3">
        <v>576</v>
      </c>
      <c r="AI12975" s="3">
        <v>13.2</v>
      </c>
      <c r="AJ12975" s="3" t="s">
        <v>52</v>
      </c>
      <c r="AK12975" s="3">
        <v>4</v>
      </c>
      <c r="AL12975" s="3">
        <v>0</v>
      </c>
    </row>
    <row r="12976" spans="31:38" x14ac:dyDescent="0.25">
      <c r="AE12976" s="3" t="str">
        <f t="shared" si="280"/>
        <v>RAS52_584_13.2_4_202526</v>
      </c>
      <c r="AF12976" s="3">
        <v>202526</v>
      </c>
      <c r="AG12976" s="3" t="s">
        <v>419</v>
      </c>
      <c r="AH12976" s="3">
        <v>584</v>
      </c>
      <c r="AI12976" s="3">
        <v>13.2</v>
      </c>
      <c r="AJ12976" s="3" t="s">
        <v>52</v>
      </c>
      <c r="AK12976" s="3">
        <v>4</v>
      </c>
      <c r="AL12976" s="3">
        <v>0</v>
      </c>
    </row>
    <row r="12977" spans="31:38" x14ac:dyDescent="0.25">
      <c r="AE12977" s="3" t="str">
        <f t="shared" si="280"/>
        <v>RAS52_544_13.2_4_202526</v>
      </c>
      <c r="AF12977" s="3">
        <v>202526</v>
      </c>
      <c r="AG12977" s="3" t="s">
        <v>419</v>
      </c>
      <c r="AH12977" s="3">
        <v>544</v>
      </c>
      <c r="AI12977" s="3">
        <v>13.2</v>
      </c>
      <c r="AJ12977" s="3" t="s">
        <v>52</v>
      </c>
      <c r="AK12977" s="3">
        <v>4</v>
      </c>
      <c r="AL12977" s="3">
        <v>2509.1219999999998</v>
      </c>
    </row>
    <row r="12978" spans="31:38" x14ac:dyDescent="0.25">
      <c r="AE12978" s="3" t="str">
        <f t="shared" si="280"/>
        <v>RAS52_542_13.2_4_202526</v>
      </c>
      <c r="AF12978" s="3">
        <v>202526</v>
      </c>
      <c r="AG12978" s="3" t="s">
        <v>419</v>
      </c>
      <c r="AH12978" s="3">
        <v>542</v>
      </c>
      <c r="AI12978" s="3">
        <v>13.2</v>
      </c>
      <c r="AJ12978" s="3" t="s">
        <v>52</v>
      </c>
      <c r="AK12978" s="3">
        <v>4</v>
      </c>
      <c r="AL12978" s="3">
        <v>1087.269</v>
      </c>
    </row>
    <row r="12979" spans="31:38" x14ac:dyDescent="0.25">
      <c r="AE12979" s="3" t="str">
        <f t="shared" si="280"/>
        <v>RAS52_574_13.2_4_202526</v>
      </c>
      <c r="AF12979" s="3">
        <v>202526</v>
      </c>
      <c r="AG12979" s="3" t="s">
        <v>419</v>
      </c>
      <c r="AH12979" s="3">
        <v>574</v>
      </c>
      <c r="AI12979" s="3">
        <v>13.2</v>
      </c>
      <c r="AJ12979" s="3" t="s">
        <v>52</v>
      </c>
      <c r="AK12979" s="3">
        <v>4</v>
      </c>
      <c r="AL12979" s="3">
        <v>0</v>
      </c>
    </row>
    <row r="12980" spans="31:38" x14ac:dyDescent="0.25">
      <c r="AE12980" s="3" t="str">
        <f t="shared" si="280"/>
        <v>RAS52_514_13.2_4_202526</v>
      </c>
      <c r="AF12980" s="3">
        <v>202526</v>
      </c>
      <c r="AG12980" s="3" t="s">
        <v>419</v>
      </c>
      <c r="AH12980" s="3">
        <v>514</v>
      </c>
      <c r="AI12980" s="3">
        <v>13.2</v>
      </c>
      <c r="AJ12980" s="3" t="s">
        <v>52</v>
      </c>
      <c r="AK12980" s="3">
        <v>4</v>
      </c>
      <c r="AL12980" s="3">
        <v>1510</v>
      </c>
    </row>
    <row r="12981" spans="31:38" x14ac:dyDescent="0.25">
      <c r="AE12981" s="3" t="str">
        <f t="shared" si="280"/>
        <v>RAS52_545_13.2_4_202526</v>
      </c>
      <c r="AF12981" s="3">
        <v>202526</v>
      </c>
      <c r="AG12981" s="3" t="s">
        <v>419</v>
      </c>
      <c r="AH12981" s="3">
        <v>545</v>
      </c>
      <c r="AI12981" s="3">
        <v>13.2</v>
      </c>
      <c r="AJ12981" s="3" t="s">
        <v>52</v>
      </c>
      <c r="AK12981" s="3">
        <v>4</v>
      </c>
      <c r="AL12981" s="3">
        <v>944.30099999999993</v>
      </c>
    </row>
    <row r="12982" spans="31:38" x14ac:dyDescent="0.25">
      <c r="AE12982" s="3" t="str">
        <f t="shared" si="280"/>
        <v>RAS52_512_13.2_4_202526</v>
      </c>
      <c r="AF12982" s="3">
        <v>202526</v>
      </c>
      <c r="AG12982" s="3" t="s">
        <v>419</v>
      </c>
      <c r="AH12982" s="3">
        <v>512</v>
      </c>
      <c r="AI12982" s="3">
        <v>13.2</v>
      </c>
      <c r="AJ12982" s="3" t="s">
        <v>52</v>
      </c>
      <c r="AK12982" s="3">
        <v>4</v>
      </c>
      <c r="AL12982" s="3">
        <v>841</v>
      </c>
    </row>
    <row r="12983" spans="31:38" x14ac:dyDescent="0.25">
      <c r="AE12983" s="3" t="str">
        <f t="shared" si="280"/>
        <v>RAS52_516_13.2_4_202526</v>
      </c>
      <c r="AF12983" s="3">
        <v>202526</v>
      </c>
      <c r="AG12983" s="3" t="s">
        <v>419</v>
      </c>
      <c r="AH12983" s="3">
        <v>516</v>
      </c>
      <c r="AI12983" s="3">
        <v>13.2</v>
      </c>
      <c r="AJ12983" s="3" t="s">
        <v>52</v>
      </c>
      <c r="AK12983" s="3">
        <v>4</v>
      </c>
      <c r="AL12983" s="3">
        <v>2830.2139999999999</v>
      </c>
    </row>
    <row r="12984" spans="31:38" x14ac:dyDescent="0.25">
      <c r="AE12984" s="3" t="str">
        <f t="shared" si="280"/>
        <v>RAS52_518_13.2_4_202526</v>
      </c>
      <c r="AF12984" s="3">
        <v>202526</v>
      </c>
      <c r="AG12984" s="3" t="s">
        <v>419</v>
      </c>
      <c r="AH12984" s="3">
        <v>518</v>
      </c>
      <c r="AI12984" s="3">
        <v>13.2</v>
      </c>
      <c r="AJ12984" s="3" t="s">
        <v>52</v>
      </c>
      <c r="AK12984" s="3">
        <v>4</v>
      </c>
      <c r="AL12984" s="3">
        <v>749.1856928921386</v>
      </c>
    </row>
    <row r="12985" spans="31:38" x14ac:dyDescent="0.25">
      <c r="AE12985" s="3" t="str">
        <f t="shared" si="280"/>
        <v>RAS52_520_13.2_4_202526</v>
      </c>
      <c r="AF12985" s="3">
        <v>202526</v>
      </c>
      <c r="AG12985" s="3" t="s">
        <v>419</v>
      </c>
      <c r="AH12985" s="3">
        <v>520</v>
      </c>
      <c r="AI12985" s="3">
        <v>13.2</v>
      </c>
      <c r="AJ12985" s="3" t="s">
        <v>52</v>
      </c>
      <c r="AK12985" s="3">
        <v>4</v>
      </c>
      <c r="AL12985" s="3">
        <v>1305.3999699999999</v>
      </c>
    </row>
    <row r="12986" spans="31:38" x14ac:dyDescent="0.25">
      <c r="AE12986" s="3" t="str">
        <f t="shared" si="280"/>
        <v>RAS52_522_13.2_4_202526</v>
      </c>
      <c r="AF12986" s="3">
        <v>202526</v>
      </c>
      <c r="AG12986" s="3" t="s">
        <v>419</v>
      </c>
      <c r="AH12986" s="3">
        <v>522</v>
      </c>
      <c r="AI12986" s="3">
        <v>13.2</v>
      </c>
      <c r="AJ12986" s="3" t="s">
        <v>52</v>
      </c>
      <c r="AK12986" s="3">
        <v>4</v>
      </c>
      <c r="AL12986" s="3">
        <v>0</v>
      </c>
    </row>
    <row r="12987" spans="31:38" x14ac:dyDescent="0.25">
      <c r="AE12987" s="3" t="str">
        <f t="shared" si="280"/>
        <v>RAS52_524_13.2_4_202526</v>
      </c>
      <c r="AF12987" s="3">
        <v>202526</v>
      </c>
      <c r="AG12987" s="3" t="s">
        <v>419</v>
      </c>
      <c r="AH12987" s="3">
        <v>524</v>
      </c>
      <c r="AI12987" s="3">
        <v>13.2</v>
      </c>
      <c r="AJ12987" s="3" t="s">
        <v>52</v>
      </c>
      <c r="AK12987" s="3">
        <v>4</v>
      </c>
      <c r="AL12987" s="3">
        <v>2310.3000000000002</v>
      </c>
    </row>
    <row r="12988" spans="31:38" x14ac:dyDescent="0.25">
      <c r="AE12988" s="3" t="str">
        <f t="shared" si="280"/>
        <v>RAS52_526_13.2_4_202526</v>
      </c>
      <c r="AF12988" s="3">
        <v>202526</v>
      </c>
      <c r="AG12988" s="3" t="s">
        <v>419</v>
      </c>
      <c r="AH12988" s="3">
        <v>526</v>
      </c>
      <c r="AI12988" s="3">
        <v>13.2</v>
      </c>
      <c r="AJ12988" s="3" t="s">
        <v>52</v>
      </c>
      <c r="AK12988" s="3">
        <v>4</v>
      </c>
      <c r="AL12988" s="3">
        <v>845</v>
      </c>
    </row>
    <row r="12989" spans="31:38" x14ac:dyDescent="0.25">
      <c r="AE12989" s="3" t="str">
        <f t="shared" si="280"/>
        <v>RAS52_530_13.2_4_202526</v>
      </c>
      <c r="AF12989" s="3">
        <v>202526</v>
      </c>
      <c r="AG12989" s="3" t="s">
        <v>419</v>
      </c>
      <c r="AH12989" s="3">
        <v>530</v>
      </c>
      <c r="AI12989" s="3">
        <v>13.2</v>
      </c>
      <c r="AJ12989" s="3" t="s">
        <v>52</v>
      </c>
      <c r="AK12989" s="3">
        <v>4</v>
      </c>
      <c r="AL12989" s="3">
        <v>1587.463</v>
      </c>
    </row>
    <row r="12990" spans="31:38" x14ac:dyDescent="0.25">
      <c r="AE12990" s="3" t="str">
        <f t="shared" si="280"/>
        <v>RAS52_532_13.2_4_202526</v>
      </c>
      <c r="AF12990" s="3">
        <v>202526</v>
      </c>
      <c r="AG12990" s="3" t="s">
        <v>419</v>
      </c>
      <c r="AH12990" s="3">
        <v>532</v>
      </c>
      <c r="AI12990" s="3">
        <v>13.2</v>
      </c>
      <c r="AJ12990" s="3" t="s">
        <v>52</v>
      </c>
      <c r="AK12990" s="3">
        <v>4</v>
      </c>
      <c r="AL12990" s="3">
        <v>814.67200000000003</v>
      </c>
    </row>
    <row r="12991" spans="31:38" x14ac:dyDescent="0.25">
      <c r="AE12991" s="3" t="str">
        <f t="shared" si="280"/>
        <v>RAS52_534_13.2_4_202526</v>
      </c>
      <c r="AF12991" s="3">
        <v>202526</v>
      </c>
      <c r="AG12991" s="3" t="s">
        <v>419</v>
      </c>
      <c r="AH12991" s="3">
        <v>534</v>
      </c>
      <c r="AI12991" s="3">
        <v>13.2</v>
      </c>
      <c r="AJ12991" s="3" t="s">
        <v>52</v>
      </c>
      <c r="AK12991" s="3">
        <v>4</v>
      </c>
      <c r="AL12991" s="3">
        <v>1328.6010000000001</v>
      </c>
    </row>
    <row r="12992" spans="31:38" x14ac:dyDescent="0.25">
      <c r="AE12992" s="3" t="str">
        <f t="shared" si="280"/>
        <v>RAS52_536_13.2_4_202526</v>
      </c>
      <c r="AF12992" s="3">
        <v>202526</v>
      </c>
      <c r="AG12992" s="3" t="s">
        <v>419</v>
      </c>
      <c r="AH12992" s="3">
        <v>536</v>
      </c>
      <c r="AI12992" s="3">
        <v>13.2</v>
      </c>
      <c r="AJ12992" s="3" t="s">
        <v>52</v>
      </c>
      <c r="AK12992" s="3">
        <v>4</v>
      </c>
      <c r="AL12992" s="3">
        <v>926.84799999999996</v>
      </c>
    </row>
    <row r="12993" spans="31:38" x14ac:dyDescent="0.25">
      <c r="AE12993" s="3" t="str">
        <f t="shared" si="280"/>
        <v>RAS52_538_13.2_4_202526</v>
      </c>
      <c r="AF12993" s="3">
        <v>202526</v>
      </c>
      <c r="AG12993" s="3" t="s">
        <v>419</v>
      </c>
      <c r="AH12993" s="3">
        <v>538</v>
      </c>
      <c r="AI12993" s="3">
        <v>13.2</v>
      </c>
      <c r="AJ12993" s="3" t="s">
        <v>52</v>
      </c>
      <c r="AK12993" s="3">
        <v>4</v>
      </c>
      <c r="AL12993" s="3">
        <v>2040.1432361211268</v>
      </c>
    </row>
    <row r="12994" spans="31:38" x14ac:dyDescent="0.25">
      <c r="AE12994" s="3" t="str">
        <f t="shared" si="280"/>
        <v>RAS52_540_13.2_4_202526</v>
      </c>
      <c r="AF12994" s="3">
        <v>202526</v>
      </c>
      <c r="AG12994" s="3" t="s">
        <v>419</v>
      </c>
      <c r="AH12994" s="3">
        <v>540</v>
      </c>
      <c r="AI12994" s="3">
        <v>13.2</v>
      </c>
      <c r="AJ12994" s="3" t="s">
        <v>52</v>
      </c>
      <c r="AK12994" s="3">
        <v>4</v>
      </c>
      <c r="AL12994" s="3">
        <v>3507.498</v>
      </c>
    </row>
    <row r="12995" spans="31:38" x14ac:dyDescent="0.25">
      <c r="AE12995" s="3" t="str">
        <f t="shared" si="280"/>
        <v>RAS52_528_13.2_4_202526</v>
      </c>
      <c r="AF12995" s="3">
        <v>202526</v>
      </c>
      <c r="AG12995" s="3" t="s">
        <v>419</v>
      </c>
      <c r="AH12995" s="3">
        <v>528</v>
      </c>
      <c r="AI12995" s="3">
        <v>13.2</v>
      </c>
      <c r="AJ12995" s="3" t="s">
        <v>52</v>
      </c>
      <c r="AK12995" s="3">
        <v>4</v>
      </c>
      <c r="AL12995" s="3">
        <v>1646</v>
      </c>
    </row>
    <row r="12996" spans="31:38" x14ac:dyDescent="0.25">
      <c r="AE12996" s="3" t="str">
        <f t="shared" ref="AE12996:AE13059" si="281">AG12996&amp;"_"&amp;AH12996&amp;"_"&amp;AI12996&amp;"_"&amp;AK12996&amp;"_"&amp;AF12996</f>
        <v>RAS52_566_13.2_4_202425</v>
      </c>
      <c r="AF12996" s="3">
        <v>202425</v>
      </c>
      <c r="AG12996" s="3" t="s">
        <v>419</v>
      </c>
      <c r="AH12996" s="3">
        <v>566</v>
      </c>
      <c r="AI12996" s="3">
        <v>13.2</v>
      </c>
      <c r="AJ12996" s="3" t="s">
        <v>52</v>
      </c>
      <c r="AK12996" s="3">
        <v>4</v>
      </c>
      <c r="AL12996" s="3">
        <v>0</v>
      </c>
    </row>
    <row r="12997" spans="31:38" x14ac:dyDescent="0.25">
      <c r="AE12997" s="3" t="str">
        <f t="shared" si="281"/>
        <v>RAS52_546_13.2_4_202425</v>
      </c>
      <c r="AF12997" s="3">
        <v>202425</v>
      </c>
      <c r="AG12997" s="3" t="s">
        <v>419</v>
      </c>
      <c r="AH12997" s="3">
        <v>546</v>
      </c>
      <c r="AI12997" s="3">
        <v>13.2</v>
      </c>
      <c r="AJ12997" s="3" t="s">
        <v>52</v>
      </c>
      <c r="AK12997" s="3">
        <v>4</v>
      </c>
      <c r="AL12997" s="3">
        <v>1023.639</v>
      </c>
    </row>
    <row r="12998" spans="31:38" x14ac:dyDescent="0.25">
      <c r="AE12998" s="3" t="str">
        <f t="shared" si="281"/>
        <v>RAS52_548_13.2_4_202425</v>
      </c>
      <c r="AF12998" s="3">
        <v>202425</v>
      </c>
      <c r="AG12998" s="3" t="s">
        <v>419</v>
      </c>
      <c r="AH12998" s="3">
        <v>548</v>
      </c>
      <c r="AI12998" s="3">
        <v>13.2</v>
      </c>
      <c r="AJ12998" s="3" t="s">
        <v>52</v>
      </c>
      <c r="AK12998" s="3">
        <v>4</v>
      </c>
      <c r="AL12998" s="3">
        <v>1468.3530000000001</v>
      </c>
    </row>
    <row r="12999" spans="31:38" x14ac:dyDescent="0.25">
      <c r="AE12999" s="3" t="str">
        <f t="shared" si="281"/>
        <v>RAS52_550_13.2_4_202425</v>
      </c>
      <c r="AF12999" s="3">
        <v>202425</v>
      </c>
      <c r="AG12999" s="3" t="s">
        <v>419</v>
      </c>
      <c r="AH12999" s="3">
        <v>550</v>
      </c>
      <c r="AI12999" s="3">
        <v>13.2</v>
      </c>
      <c r="AJ12999" s="3" t="s">
        <v>52</v>
      </c>
      <c r="AK12999" s="3">
        <v>4</v>
      </c>
      <c r="AL12999" s="3">
        <v>1742.654</v>
      </c>
    </row>
    <row r="13000" spans="31:38" x14ac:dyDescent="0.25">
      <c r="AE13000" s="3" t="str">
        <f t="shared" si="281"/>
        <v>RAS52_552_13.2_4_202425</v>
      </c>
      <c r="AF13000" s="3">
        <v>202425</v>
      </c>
      <c r="AG13000" s="3" t="s">
        <v>419</v>
      </c>
      <c r="AH13000" s="3">
        <v>552</v>
      </c>
      <c r="AI13000" s="3">
        <v>13.2</v>
      </c>
      <c r="AJ13000" s="3" t="s">
        <v>52</v>
      </c>
      <c r="AK13000" s="3">
        <v>4</v>
      </c>
      <c r="AL13000" s="3">
        <v>4103.78</v>
      </c>
    </row>
    <row r="13001" spans="31:38" x14ac:dyDescent="0.25">
      <c r="AE13001" s="3" t="str">
        <f t="shared" si="281"/>
        <v>RAS52_562_13.2_4_202425</v>
      </c>
      <c r="AF13001" s="3">
        <v>202425</v>
      </c>
      <c r="AG13001" s="3" t="s">
        <v>419</v>
      </c>
      <c r="AH13001" s="3">
        <v>562</v>
      </c>
      <c r="AI13001" s="3">
        <v>13.2</v>
      </c>
      <c r="AJ13001" s="3" t="s">
        <v>52</v>
      </c>
      <c r="AK13001" s="3">
        <v>4</v>
      </c>
      <c r="AL13001" s="3">
        <v>0</v>
      </c>
    </row>
    <row r="13002" spans="31:38" x14ac:dyDescent="0.25">
      <c r="AE13002" s="3" t="str">
        <f t="shared" si="281"/>
        <v>RAS52_564_13.2_4_202425</v>
      </c>
      <c r="AF13002" s="3">
        <v>202425</v>
      </c>
      <c r="AG13002" s="3" t="s">
        <v>419</v>
      </c>
      <c r="AH13002" s="3">
        <v>564</v>
      </c>
      <c r="AI13002" s="3">
        <v>13.2</v>
      </c>
      <c r="AJ13002" s="3" t="s">
        <v>52</v>
      </c>
      <c r="AK13002" s="3">
        <v>4</v>
      </c>
      <c r="AL13002" s="3">
        <v>0</v>
      </c>
    </row>
    <row r="13003" spans="31:38" x14ac:dyDescent="0.25">
      <c r="AE13003" s="3" t="str">
        <f t="shared" si="281"/>
        <v>RAS52_568_13.2_4_202425</v>
      </c>
      <c r="AF13003" s="3">
        <v>202425</v>
      </c>
      <c r="AG13003" s="3" t="s">
        <v>419</v>
      </c>
      <c r="AH13003" s="3">
        <v>568</v>
      </c>
      <c r="AI13003" s="3">
        <v>13.2</v>
      </c>
      <c r="AJ13003" s="3" t="s">
        <v>52</v>
      </c>
      <c r="AK13003" s="3">
        <v>4</v>
      </c>
      <c r="AL13003" s="3">
        <v>0</v>
      </c>
    </row>
    <row r="13004" spans="31:38" x14ac:dyDescent="0.25">
      <c r="AE13004" s="3" t="str">
        <f t="shared" si="281"/>
        <v>RAS52_572_13.2_4_202425</v>
      </c>
      <c r="AF13004" s="3">
        <v>202425</v>
      </c>
      <c r="AG13004" s="3" t="s">
        <v>419</v>
      </c>
      <c r="AH13004" s="3">
        <v>572</v>
      </c>
      <c r="AI13004" s="3">
        <v>13.2</v>
      </c>
      <c r="AJ13004" s="3" t="s">
        <v>52</v>
      </c>
      <c r="AK13004" s="3">
        <v>4</v>
      </c>
      <c r="AL13004" s="3">
        <v>0</v>
      </c>
    </row>
    <row r="13005" spans="31:38" x14ac:dyDescent="0.25">
      <c r="AE13005" s="3" t="str">
        <f t="shared" si="281"/>
        <v>RAS52_574_13.2_4_202425</v>
      </c>
      <c r="AF13005" s="3">
        <v>202425</v>
      </c>
      <c r="AG13005" s="3" t="s">
        <v>419</v>
      </c>
      <c r="AH13005" s="3">
        <v>574</v>
      </c>
      <c r="AI13005" s="3">
        <v>13.2</v>
      </c>
      <c r="AJ13005" s="3" t="s">
        <v>52</v>
      </c>
      <c r="AK13005" s="3">
        <v>4</v>
      </c>
      <c r="AL13005" s="3">
        <v>0</v>
      </c>
    </row>
    <row r="13006" spans="31:38" x14ac:dyDescent="0.25">
      <c r="AE13006" s="3" t="str">
        <f t="shared" si="281"/>
        <v>RAS52_576_13.2_4_202425</v>
      </c>
      <c r="AF13006" s="3">
        <v>202425</v>
      </c>
      <c r="AG13006" s="3" t="s">
        <v>419</v>
      </c>
      <c r="AH13006" s="3">
        <v>576</v>
      </c>
      <c r="AI13006" s="3">
        <v>13.2</v>
      </c>
      <c r="AJ13006" s="3" t="s">
        <v>52</v>
      </c>
      <c r="AK13006" s="3">
        <v>4</v>
      </c>
      <c r="AL13006" s="3">
        <v>0</v>
      </c>
    </row>
    <row r="13007" spans="31:38" x14ac:dyDescent="0.25">
      <c r="AE13007" s="3" t="str">
        <f t="shared" si="281"/>
        <v>RAS52_582_13.2_4_202425</v>
      </c>
      <c r="AF13007" s="3">
        <v>202425</v>
      </c>
      <c r="AG13007" s="3" t="s">
        <v>419</v>
      </c>
      <c r="AH13007" s="3">
        <v>582</v>
      </c>
      <c r="AI13007" s="3">
        <v>13.2</v>
      </c>
      <c r="AJ13007" s="3" t="s">
        <v>52</v>
      </c>
      <c r="AK13007" s="3">
        <v>4</v>
      </c>
      <c r="AL13007" s="3">
        <v>0</v>
      </c>
    </row>
    <row r="13008" spans="31:38" x14ac:dyDescent="0.25">
      <c r="AE13008" s="3" t="str">
        <f t="shared" si="281"/>
        <v>RAS52_545_13.2_4_202425</v>
      </c>
      <c r="AF13008" s="3">
        <v>202425</v>
      </c>
      <c r="AG13008" s="3" t="s">
        <v>419</v>
      </c>
      <c r="AH13008" s="3">
        <v>545</v>
      </c>
      <c r="AI13008" s="3">
        <v>13.2</v>
      </c>
      <c r="AJ13008" s="3" t="s">
        <v>52</v>
      </c>
      <c r="AK13008" s="3">
        <v>4</v>
      </c>
      <c r="AL13008" s="3">
        <v>865.32388947355139</v>
      </c>
    </row>
    <row r="13009" spans="31:38" x14ac:dyDescent="0.25">
      <c r="AE13009" s="3" t="str">
        <f t="shared" si="281"/>
        <v>RAS52_586_13.2_4_202425</v>
      </c>
      <c r="AF13009" s="3">
        <v>202425</v>
      </c>
      <c r="AG13009" s="3" t="s">
        <v>419</v>
      </c>
      <c r="AH13009" s="3">
        <v>586</v>
      </c>
      <c r="AI13009" s="3">
        <v>13.2</v>
      </c>
      <c r="AJ13009" s="3" t="s">
        <v>52</v>
      </c>
      <c r="AK13009" s="3">
        <v>4</v>
      </c>
      <c r="AL13009" s="3">
        <v>0</v>
      </c>
    </row>
    <row r="13010" spans="31:38" x14ac:dyDescent="0.25">
      <c r="AE13010" s="3" t="str">
        <f t="shared" si="281"/>
        <v>RAS52_540_13.2_4_202425</v>
      </c>
      <c r="AF13010" s="3">
        <v>202425</v>
      </c>
      <c r="AG13010" s="3" t="s">
        <v>419</v>
      </c>
      <c r="AH13010" s="3">
        <v>540</v>
      </c>
      <c r="AI13010" s="3">
        <v>13.2</v>
      </c>
      <c r="AJ13010" s="3" t="s">
        <v>52</v>
      </c>
      <c r="AK13010" s="3">
        <v>4</v>
      </c>
      <c r="AL13010" s="3">
        <v>3334.8850000000002</v>
      </c>
    </row>
    <row r="13011" spans="31:38" x14ac:dyDescent="0.25">
      <c r="AE13011" s="3" t="str">
        <f t="shared" si="281"/>
        <v>RAS52_584_13.2_4_202425</v>
      </c>
      <c r="AF13011" s="3">
        <v>202425</v>
      </c>
      <c r="AG13011" s="3" t="s">
        <v>419</v>
      </c>
      <c r="AH13011" s="3">
        <v>584</v>
      </c>
      <c r="AI13011" s="3">
        <v>13.2</v>
      </c>
      <c r="AJ13011" s="3" t="s">
        <v>52</v>
      </c>
      <c r="AK13011" s="3">
        <v>4</v>
      </c>
      <c r="AL13011" s="3">
        <v>0</v>
      </c>
    </row>
    <row r="13012" spans="31:38" x14ac:dyDescent="0.25">
      <c r="AE13012" s="3" t="str">
        <f t="shared" si="281"/>
        <v>RAS52_522_13.2_4_202425</v>
      </c>
      <c r="AF13012" s="3">
        <v>202425</v>
      </c>
      <c r="AG13012" s="3" t="s">
        <v>419</v>
      </c>
      <c r="AH13012" s="3">
        <v>522</v>
      </c>
      <c r="AI13012" s="3">
        <v>13.2</v>
      </c>
      <c r="AJ13012" s="3" t="s">
        <v>52</v>
      </c>
      <c r="AK13012" s="3">
        <v>4</v>
      </c>
      <c r="AL13012" s="3">
        <v>0</v>
      </c>
    </row>
    <row r="13013" spans="31:38" x14ac:dyDescent="0.25">
      <c r="AE13013" s="3" t="str">
        <f t="shared" si="281"/>
        <v>RAS52_544_13.2_4_202425</v>
      </c>
      <c r="AF13013" s="3">
        <v>202425</v>
      </c>
      <c r="AG13013" s="3" t="s">
        <v>419</v>
      </c>
      <c r="AH13013" s="3">
        <v>544</v>
      </c>
      <c r="AI13013" s="3">
        <v>13.2</v>
      </c>
      <c r="AJ13013" s="3" t="s">
        <v>52</v>
      </c>
      <c r="AK13013" s="3">
        <v>4</v>
      </c>
      <c r="AL13013" s="3">
        <v>2548.7779999999998</v>
      </c>
    </row>
    <row r="13014" spans="31:38" x14ac:dyDescent="0.25">
      <c r="AE13014" s="3" t="str">
        <f t="shared" si="281"/>
        <v>RAS52_512_13.2_4_202425</v>
      </c>
      <c r="AF13014" s="3">
        <v>202425</v>
      </c>
      <c r="AG13014" s="3" t="s">
        <v>419</v>
      </c>
      <c r="AH13014" s="3">
        <v>512</v>
      </c>
      <c r="AI13014" s="3">
        <v>13.2</v>
      </c>
      <c r="AJ13014" s="3" t="s">
        <v>52</v>
      </c>
      <c r="AK13014" s="3">
        <v>4</v>
      </c>
      <c r="AL13014" s="3">
        <v>864</v>
      </c>
    </row>
    <row r="13015" spans="31:38" x14ac:dyDescent="0.25">
      <c r="AE13015" s="3" t="str">
        <f t="shared" si="281"/>
        <v>RAS52_516_13.2_4_202425</v>
      </c>
      <c r="AF13015" s="3">
        <v>202425</v>
      </c>
      <c r="AG13015" s="3" t="s">
        <v>419</v>
      </c>
      <c r="AH13015" s="3">
        <v>516</v>
      </c>
      <c r="AI13015" s="3">
        <v>13.2</v>
      </c>
      <c r="AJ13015" s="3" t="s">
        <v>52</v>
      </c>
      <c r="AK13015" s="3">
        <v>4</v>
      </c>
      <c r="AL13015" s="3">
        <v>2460.5770699999998</v>
      </c>
    </row>
    <row r="13016" spans="31:38" x14ac:dyDescent="0.25">
      <c r="AE13016" s="3" t="str">
        <f t="shared" si="281"/>
        <v>RAS52_520_13.2_4_202425</v>
      </c>
      <c r="AF13016" s="3">
        <v>202425</v>
      </c>
      <c r="AG13016" s="3" t="s">
        <v>419</v>
      </c>
      <c r="AH13016" s="3">
        <v>520</v>
      </c>
      <c r="AI13016" s="3">
        <v>13.2</v>
      </c>
      <c r="AJ13016" s="3" t="s">
        <v>52</v>
      </c>
      <c r="AK13016" s="3">
        <v>4</v>
      </c>
      <c r="AL13016" s="3">
        <v>1292.9670000000001</v>
      </c>
    </row>
    <row r="13017" spans="31:38" x14ac:dyDescent="0.25">
      <c r="AE13017" s="3" t="str">
        <f t="shared" si="281"/>
        <v>RAS52_514_13.2_4_202425</v>
      </c>
      <c r="AF13017" s="3">
        <v>202425</v>
      </c>
      <c r="AG13017" s="3" t="s">
        <v>419</v>
      </c>
      <c r="AH13017" s="3">
        <v>514</v>
      </c>
      <c r="AI13017" s="3">
        <v>13.2</v>
      </c>
      <c r="AJ13017" s="3" t="s">
        <v>52</v>
      </c>
      <c r="AK13017" s="3">
        <v>4</v>
      </c>
      <c r="AL13017" s="3">
        <v>1536</v>
      </c>
    </row>
    <row r="13018" spans="31:38" x14ac:dyDescent="0.25">
      <c r="AE13018" s="3" t="str">
        <f t="shared" si="281"/>
        <v>RAS52_524_13.2_4_202425</v>
      </c>
      <c r="AF13018" s="3">
        <v>202425</v>
      </c>
      <c r="AG13018" s="3" t="s">
        <v>419</v>
      </c>
      <c r="AH13018" s="3">
        <v>524</v>
      </c>
      <c r="AI13018" s="3">
        <v>13.2</v>
      </c>
      <c r="AJ13018" s="3" t="s">
        <v>52</v>
      </c>
      <c r="AK13018" s="3">
        <v>4</v>
      </c>
      <c r="AL13018" s="3">
        <v>1940.12</v>
      </c>
    </row>
    <row r="13019" spans="31:38" x14ac:dyDescent="0.25">
      <c r="AE13019" s="3" t="str">
        <f t="shared" si="281"/>
        <v>RAS52_526_13.2_4_202425</v>
      </c>
      <c r="AF13019" s="3">
        <v>202425</v>
      </c>
      <c r="AG13019" s="3" t="s">
        <v>419</v>
      </c>
      <c r="AH13019" s="3">
        <v>526</v>
      </c>
      <c r="AI13019" s="3">
        <v>13.2</v>
      </c>
      <c r="AJ13019" s="3" t="s">
        <v>52</v>
      </c>
      <c r="AK13019" s="3">
        <v>4</v>
      </c>
      <c r="AL13019" s="3">
        <v>882.57864750133649</v>
      </c>
    </row>
    <row r="13020" spans="31:38" x14ac:dyDescent="0.25">
      <c r="AE13020" s="3" t="str">
        <f t="shared" si="281"/>
        <v>RAS52_528_13.2_4_202425</v>
      </c>
      <c r="AF13020" s="3">
        <v>202425</v>
      </c>
      <c r="AG13020" s="3" t="s">
        <v>419</v>
      </c>
      <c r="AH13020" s="3">
        <v>528</v>
      </c>
      <c r="AI13020" s="3">
        <v>13.2</v>
      </c>
      <c r="AJ13020" s="3" t="s">
        <v>52</v>
      </c>
      <c r="AK13020" s="3">
        <v>4</v>
      </c>
      <c r="AL13020" s="3">
        <v>1877</v>
      </c>
    </row>
    <row r="13021" spans="31:38" x14ac:dyDescent="0.25">
      <c r="AE13021" s="3" t="str">
        <f t="shared" si="281"/>
        <v>RAS52_530_13.2_4_202425</v>
      </c>
      <c r="AF13021" s="3">
        <v>202425</v>
      </c>
      <c r="AG13021" s="3" t="s">
        <v>419</v>
      </c>
      <c r="AH13021" s="3">
        <v>530</v>
      </c>
      <c r="AI13021" s="3">
        <v>13.2</v>
      </c>
      <c r="AJ13021" s="3" t="s">
        <v>52</v>
      </c>
      <c r="AK13021" s="3">
        <v>4</v>
      </c>
      <c r="AL13021" s="3">
        <v>1214.8789999999999</v>
      </c>
    </row>
    <row r="13022" spans="31:38" x14ac:dyDescent="0.25">
      <c r="AE13022" s="3" t="str">
        <f t="shared" si="281"/>
        <v>RAS52_532_13.2_4_202425</v>
      </c>
      <c r="AF13022" s="3">
        <v>202425</v>
      </c>
      <c r="AG13022" s="3" t="s">
        <v>419</v>
      </c>
      <c r="AH13022" s="3">
        <v>532</v>
      </c>
      <c r="AI13022" s="3">
        <v>13.2</v>
      </c>
      <c r="AJ13022" s="3" t="s">
        <v>52</v>
      </c>
      <c r="AK13022" s="3">
        <v>4</v>
      </c>
      <c r="AL13022" s="3">
        <v>710.31500000000005</v>
      </c>
    </row>
    <row r="13023" spans="31:38" x14ac:dyDescent="0.25">
      <c r="AE13023" s="3" t="str">
        <f t="shared" si="281"/>
        <v>RAS52_534_13.2_4_202425</v>
      </c>
      <c r="AF13023" s="3">
        <v>202425</v>
      </c>
      <c r="AG13023" s="3" t="s">
        <v>419</v>
      </c>
      <c r="AH13023" s="3">
        <v>534</v>
      </c>
      <c r="AI13023" s="3">
        <v>13.2</v>
      </c>
      <c r="AJ13023" s="3" t="s">
        <v>52</v>
      </c>
      <c r="AK13023" s="3">
        <v>4</v>
      </c>
      <c r="AL13023" s="3">
        <v>2625.9490000000001</v>
      </c>
    </row>
    <row r="13024" spans="31:38" x14ac:dyDescent="0.25">
      <c r="AE13024" s="3" t="str">
        <f t="shared" si="281"/>
        <v>RAS52_536_13.2_4_202425</v>
      </c>
      <c r="AF13024" s="3">
        <v>202425</v>
      </c>
      <c r="AG13024" s="3" t="s">
        <v>419</v>
      </c>
      <c r="AH13024" s="3">
        <v>536</v>
      </c>
      <c r="AI13024" s="3">
        <v>13.2</v>
      </c>
      <c r="AJ13024" s="3" t="s">
        <v>52</v>
      </c>
      <c r="AK13024" s="3">
        <v>4</v>
      </c>
      <c r="AL13024" s="3">
        <v>950.14599999999996</v>
      </c>
    </row>
    <row r="13025" spans="31:38" x14ac:dyDescent="0.25">
      <c r="AE13025" s="3" t="str">
        <f t="shared" si="281"/>
        <v>RAS52_538_13.2_4_202425</v>
      </c>
      <c r="AF13025" s="3">
        <v>202425</v>
      </c>
      <c r="AG13025" s="3" t="s">
        <v>419</v>
      </c>
      <c r="AH13025" s="3">
        <v>538</v>
      </c>
      <c r="AI13025" s="3">
        <v>13.2</v>
      </c>
      <c r="AJ13025" s="3" t="s">
        <v>52</v>
      </c>
      <c r="AK13025" s="3">
        <v>4</v>
      </c>
      <c r="AL13025" s="3">
        <v>2057.9659999999999</v>
      </c>
    </row>
    <row r="13026" spans="31:38" x14ac:dyDescent="0.25">
      <c r="AE13026" s="3" t="str">
        <f t="shared" si="281"/>
        <v>RAS52_542_13.2_4_202425</v>
      </c>
      <c r="AF13026" s="3">
        <v>202425</v>
      </c>
      <c r="AG13026" s="3" t="s">
        <v>419</v>
      </c>
      <c r="AH13026" s="3">
        <v>542</v>
      </c>
      <c r="AI13026" s="3">
        <v>13.2</v>
      </c>
      <c r="AJ13026" s="3" t="s">
        <v>52</v>
      </c>
      <c r="AK13026" s="3">
        <v>4</v>
      </c>
      <c r="AL13026" s="3">
        <v>1078.056</v>
      </c>
    </row>
    <row r="13027" spans="31:38" x14ac:dyDescent="0.25">
      <c r="AE13027" s="3" t="str">
        <f t="shared" si="281"/>
        <v>RAS52_518_13.2_4_202425</v>
      </c>
      <c r="AF13027" s="3">
        <v>202425</v>
      </c>
      <c r="AG13027" s="3" t="s">
        <v>419</v>
      </c>
      <c r="AH13027" s="3">
        <v>518</v>
      </c>
      <c r="AI13027" s="3">
        <v>13.2</v>
      </c>
      <c r="AJ13027" s="3" t="s">
        <v>52</v>
      </c>
      <c r="AK13027" s="3">
        <v>4</v>
      </c>
      <c r="AL13027" s="3">
        <v>1173.3779999999999</v>
      </c>
    </row>
    <row r="13028" spans="31:38" x14ac:dyDescent="0.25">
      <c r="AE13028" s="3" t="str">
        <f t="shared" si="281"/>
        <v>RAS52_566_14.1_4_202526</v>
      </c>
      <c r="AF13028" s="3">
        <v>202526</v>
      </c>
      <c r="AG13028" s="3" t="s">
        <v>419</v>
      </c>
      <c r="AH13028" s="3">
        <v>566</v>
      </c>
      <c r="AI13028" s="3">
        <v>14.1</v>
      </c>
      <c r="AJ13028" s="3" t="s">
        <v>23</v>
      </c>
      <c r="AK13028" s="3">
        <v>4</v>
      </c>
      <c r="AL13028" s="3">
        <v>0</v>
      </c>
    </row>
    <row r="13029" spans="31:38" x14ac:dyDescent="0.25">
      <c r="AE13029" s="3" t="str">
        <f t="shared" si="281"/>
        <v>RAS52_546_14.1_4_202526</v>
      </c>
      <c r="AF13029" s="3">
        <v>202526</v>
      </c>
      <c r="AG13029" s="3" t="s">
        <v>419</v>
      </c>
      <c r="AH13029" s="3">
        <v>546</v>
      </c>
      <c r="AI13029" s="3">
        <v>14.1</v>
      </c>
      <c r="AJ13029" s="3" t="s">
        <v>23</v>
      </c>
      <c r="AK13029" s="3">
        <v>4</v>
      </c>
      <c r="AL13029" s="3">
        <v>4003.3890000000001</v>
      </c>
    </row>
    <row r="13030" spans="31:38" x14ac:dyDescent="0.25">
      <c r="AE13030" s="3" t="str">
        <f t="shared" si="281"/>
        <v>RAS52_548_14.1_4_202526</v>
      </c>
      <c r="AF13030" s="3">
        <v>202526</v>
      </c>
      <c r="AG13030" s="3" t="s">
        <v>419</v>
      </c>
      <c r="AH13030" s="3">
        <v>548</v>
      </c>
      <c r="AI13030" s="3">
        <v>14.1</v>
      </c>
      <c r="AJ13030" s="3" t="s">
        <v>23</v>
      </c>
      <c r="AK13030" s="3">
        <v>4</v>
      </c>
      <c r="AL13030" s="3">
        <v>3941.6</v>
      </c>
    </row>
    <row r="13031" spans="31:38" x14ac:dyDescent="0.25">
      <c r="AE13031" s="3" t="str">
        <f t="shared" si="281"/>
        <v>RAS52_550_14.1_4_202526</v>
      </c>
      <c r="AF13031" s="3">
        <v>202526</v>
      </c>
      <c r="AG13031" s="3" t="s">
        <v>419</v>
      </c>
      <c r="AH13031" s="3">
        <v>550</v>
      </c>
      <c r="AI13031" s="3">
        <v>14.1</v>
      </c>
      <c r="AJ13031" s="3" t="s">
        <v>23</v>
      </c>
      <c r="AK13031" s="3">
        <v>4</v>
      </c>
      <c r="AL13031" s="3">
        <v>3790.462</v>
      </c>
    </row>
    <row r="13032" spans="31:38" x14ac:dyDescent="0.25">
      <c r="AE13032" s="3" t="str">
        <f t="shared" si="281"/>
        <v>RAS52_552_14.1_4_202526</v>
      </c>
      <c r="AF13032" s="3">
        <v>202526</v>
      </c>
      <c r="AG13032" s="3" t="s">
        <v>419</v>
      </c>
      <c r="AH13032" s="3">
        <v>552</v>
      </c>
      <c r="AI13032" s="3">
        <v>14.1</v>
      </c>
      <c r="AJ13032" s="3" t="s">
        <v>23</v>
      </c>
      <c r="AK13032" s="3">
        <v>4</v>
      </c>
      <c r="AL13032" s="3">
        <v>3037.8239999999996</v>
      </c>
    </row>
    <row r="13033" spans="31:38" x14ac:dyDescent="0.25">
      <c r="AE13033" s="3" t="str">
        <f t="shared" si="281"/>
        <v>RAS52_562_14.1_4_202526</v>
      </c>
      <c r="AF13033" s="3">
        <v>202526</v>
      </c>
      <c r="AG13033" s="3" t="s">
        <v>419</v>
      </c>
      <c r="AH13033" s="3">
        <v>562</v>
      </c>
      <c r="AI13033" s="3">
        <v>14.1</v>
      </c>
      <c r="AJ13033" s="3" t="s">
        <v>23</v>
      </c>
      <c r="AK13033" s="3">
        <v>4</v>
      </c>
      <c r="AL13033" s="3">
        <v>0</v>
      </c>
    </row>
    <row r="13034" spans="31:38" x14ac:dyDescent="0.25">
      <c r="AE13034" s="3" t="str">
        <f t="shared" si="281"/>
        <v>RAS52_564_14.1_4_202526</v>
      </c>
      <c r="AF13034" s="3">
        <v>202526</v>
      </c>
      <c r="AG13034" s="3" t="s">
        <v>419</v>
      </c>
      <c r="AH13034" s="3">
        <v>564</v>
      </c>
      <c r="AI13034" s="3">
        <v>14.1</v>
      </c>
      <c r="AJ13034" s="3" t="s">
        <v>23</v>
      </c>
      <c r="AK13034" s="3">
        <v>4</v>
      </c>
      <c r="AL13034" s="3">
        <v>0</v>
      </c>
    </row>
    <row r="13035" spans="31:38" x14ac:dyDescent="0.25">
      <c r="AE13035" s="3" t="str">
        <f t="shared" si="281"/>
        <v>RAS52_568_14.1_4_202526</v>
      </c>
      <c r="AF13035" s="3">
        <v>202526</v>
      </c>
      <c r="AG13035" s="3" t="s">
        <v>419</v>
      </c>
      <c r="AH13035" s="3">
        <v>568</v>
      </c>
      <c r="AI13035" s="3">
        <v>14.1</v>
      </c>
      <c r="AJ13035" s="3" t="s">
        <v>23</v>
      </c>
      <c r="AK13035" s="3">
        <v>4</v>
      </c>
      <c r="AL13035" s="3">
        <v>0</v>
      </c>
    </row>
    <row r="13036" spans="31:38" x14ac:dyDescent="0.25">
      <c r="AE13036" s="3" t="str">
        <f t="shared" si="281"/>
        <v>RAS52_572_14.1_4_202526</v>
      </c>
      <c r="AF13036" s="3">
        <v>202526</v>
      </c>
      <c r="AG13036" s="3" t="s">
        <v>419</v>
      </c>
      <c r="AH13036" s="3">
        <v>572</v>
      </c>
      <c r="AI13036" s="3">
        <v>14.1</v>
      </c>
      <c r="AJ13036" s="3" t="s">
        <v>23</v>
      </c>
      <c r="AK13036" s="3">
        <v>4</v>
      </c>
      <c r="AL13036" s="3">
        <v>0</v>
      </c>
    </row>
    <row r="13037" spans="31:38" x14ac:dyDescent="0.25">
      <c r="AE13037" s="3" t="str">
        <f t="shared" si="281"/>
        <v>RAS52_574_14.1_4_202526</v>
      </c>
      <c r="AF13037" s="3">
        <v>202526</v>
      </c>
      <c r="AG13037" s="3" t="s">
        <v>419</v>
      </c>
      <c r="AH13037" s="3">
        <v>574</v>
      </c>
      <c r="AI13037" s="3">
        <v>14.1</v>
      </c>
      <c r="AJ13037" s="3" t="s">
        <v>23</v>
      </c>
      <c r="AK13037" s="3">
        <v>4</v>
      </c>
      <c r="AL13037" s="3">
        <v>0</v>
      </c>
    </row>
    <row r="13038" spans="31:38" x14ac:dyDescent="0.25">
      <c r="AE13038" s="3" t="str">
        <f t="shared" si="281"/>
        <v>RAS52_576_14.1_4_202526</v>
      </c>
      <c r="AF13038" s="3">
        <v>202526</v>
      </c>
      <c r="AG13038" s="3" t="s">
        <v>419</v>
      </c>
      <c r="AH13038" s="3">
        <v>576</v>
      </c>
      <c r="AI13038" s="3">
        <v>14.1</v>
      </c>
      <c r="AJ13038" s="3" t="s">
        <v>23</v>
      </c>
      <c r="AK13038" s="3">
        <v>4</v>
      </c>
      <c r="AL13038" s="3">
        <v>0</v>
      </c>
    </row>
    <row r="13039" spans="31:38" x14ac:dyDescent="0.25">
      <c r="AE13039" s="3" t="str">
        <f t="shared" si="281"/>
        <v>RAS52_582_14.1_4_202526</v>
      </c>
      <c r="AF13039" s="3">
        <v>202526</v>
      </c>
      <c r="AG13039" s="3" t="s">
        <v>419</v>
      </c>
      <c r="AH13039" s="3">
        <v>582</v>
      </c>
      <c r="AI13039" s="3">
        <v>14.1</v>
      </c>
      <c r="AJ13039" s="3" t="s">
        <v>23</v>
      </c>
      <c r="AK13039" s="3">
        <v>4</v>
      </c>
      <c r="AL13039" s="3">
        <v>0</v>
      </c>
    </row>
    <row r="13040" spans="31:38" x14ac:dyDescent="0.25">
      <c r="AE13040" s="3" t="str">
        <f t="shared" si="281"/>
        <v>RAS52_545_14.1_4_202526</v>
      </c>
      <c r="AF13040" s="3">
        <v>202526</v>
      </c>
      <c r="AG13040" s="3" t="s">
        <v>419</v>
      </c>
      <c r="AH13040" s="3">
        <v>545</v>
      </c>
      <c r="AI13040" s="3">
        <v>14.1</v>
      </c>
      <c r="AJ13040" s="3" t="s">
        <v>23</v>
      </c>
      <c r="AK13040" s="3">
        <v>4</v>
      </c>
      <c r="AL13040" s="3">
        <v>2360.5560000000005</v>
      </c>
    </row>
    <row r="13041" spans="31:38" x14ac:dyDescent="0.25">
      <c r="AE13041" s="3" t="str">
        <f t="shared" si="281"/>
        <v>RAS52_512_14.1_4_202526</v>
      </c>
      <c r="AF13041" s="3">
        <v>202526</v>
      </c>
      <c r="AG13041" s="3" t="s">
        <v>419</v>
      </c>
      <c r="AH13041" s="3">
        <v>512</v>
      </c>
      <c r="AI13041" s="3">
        <v>14.1</v>
      </c>
      <c r="AJ13041" s="3" t="s">
        <v>23</v>
      </c>
      <c r="AK13041" s="3">
        <v>4</v>
      </c>
      <c r="AL13041" s="3">
        <v>4193</v>
      </c>
    </row>
    <row r="13042" spans="31:38" x14ac:dyDescent="0.25">
      <c r="AE13042" s="3" t="str">
        <f t="shared" si="281"/>
        <v>RAS52_584_14.1_4_202526</v>
      </c>
      <c r="AF13042" s="3">
        <v>202526</v>
      </c>
      <c r="AG13042" s="3" t="s">
        <v>419</v>
      </c>
      <c r="AH13042" s="3">
        <v>584</v>
      </c>
      <c r="AI13042" s="3">
        <v>14.1</v>
      </c>
      <c r="AJ13042" s="3" t="s">
        <v>23</v>
      </c>
      <c r="AK13042" s="3">
        <v>4</v>
      </c>
      <c r="AL13042" s="3">
        <v>0</v>
      </c>
    </row>
    <row r="13043" spans="31:38" x14ac:dyDescent="0.25">
      <c r="AE13043" s="3" t="str">
        <f t="shared" si="281"/>
        <v>RAS52_586_14.1_4_202526</v>
      </c>
      <c r="AF13043" s="3">
        <v>202526</v>
      </c>
      <c r="AG13043" s="3" t="s">
        <v>419</v>
      </c>
      <c r="AH13043" s="3">
        <v>586</v>
      </c>
      <c r="AI13043" s="3">
        <v>14.1</v>
      </c>
      <c r="AJ13043" s="3" t="s">
        <v>23</v>
      </c>
      <c r="AK13043" s="3">
        <v>4</v>
      </c>
      <c r="AL13043" s="3">
        <v>0</v>
      </c>
    </row>
    <row r="13044" spans="31:38" x14ac:dyDescent="0.25">
      <c r="AE13044" s="3" t="str">
        <f t="shared" si="281"/>
        <v>RAS52_524_14.1_4_202526</v>
      </c>
      <c r="AF13044" s="3">
        <v>202526</v>
      </c>
      <c r="AG13044" s="3" t="s">
        <v>419</v>
      </c>
      <c r="AH13044" s="3">
        <v>524</v>
      </c>
      <c r="AI13044" s="3">
        <v>14.1</v>
      </c>
      <c r="AJ13044" s="3" t="s">
        <v>23</v>
      </c>
      <c r="AK13044" s="3">
        <v>4</v>
      </c>
      <c r="AL13044" s="3">
        <v>3371.79</v>
      </c>
    </row>
    <row r="13045" spans="31:38" x14ac:dyDescent="0.25">
      <c r="AE13045" s="3" t="str">
        <f t="shared" si="281"/>
        <v>RAS52_544_14.1_4_202526</v>
      </c>
      <c r="AF13045" s="3">
        <v>202526</v>
      </c>
      <c r="AG13045" s="3" t="s">
        <v>419</v>
      </c>
      <c r="AH13045" s="3">
        <v>544</v>
      </c>
      <c r="AI13045" s="3">
        <v>14.1</v>
      </c>
      <c r="AJ13045" s="3" t="s">
        <v>23</v>
      </c>
      <c r="AK13045" s="3">
        <v>4</v>
      </c>
      <c r="AL13045" s="3">
        <v>6314.5190000000002</v>
      </c>
    </row>
    <row r="13046" spans="31:38" x14ac:dyDescent="0.25">
      <c r="AE13046" s="3" t="str">
        <f t="shared" si="281"/>
        <v>RAS52_516_14.1_4_202526</v>
      </c>
      <c r="AF13046" s="3">
        <v>202526</v>
      </c>
      <c r="AG13046" s="3" t="s">
        <v>419</v>
      </c>
      <c r="AH13046" s="3">
        <v>516</v>
      </c>
      <c r="AI13046" s="3">
        <v>14.1</v>
      </c>
      <c r="AJ13046" s="3" t="s">
        <v>23</v>
      </c>
      <c r="AK13046" s="3">
        <v>4</v>
      </c>
      <c r="AL13046" s="3">
        <v>1738.4939999999999</v>
      </c>
    </row>
    <row r="13047" spans="31:38" x14ac:dyDescent="0.25">
      <c r="AE13047" s="3" t="str">
        <f t="shared" si="281"/>
        <v>RAS52_518_14.1_4_202526</v>
      </c>
      <c r="AF13047" s="3">
        <v>202526</v>
      </c>
      <c r="AG13047" s="3" t="s">
        <v>419</v>
      </c>
      <c r="AH13047" s="3">
        <v>518</v>
      </c>
      <c r="AI13047" s="3">
        <v>14.1</v>
      </c>
      <c r="AJ13047" s="3" t="s">
        <v>23</v>
      </c>
      <c r="AK13047" s="3">
        <v>4</v>
      </c>
      <c r="AL13047" s="3">
        <v>872.97304355237827</v>
      </c>
    </row>
    <row r="13048" spans="31:38" x14ac:dyDescent="0.25">
      <c r="AE13048" s="3" t="str">
        <f t="shared" si="281"/>
        <v>RAS52_522_14.1_4_202526</v>
      </c>
      <c r="AF13048" s="3">
        <v>202526</v>
      </c>
      <c r="AG13048" s="3" t="s">
        <v>419</v>
      </c>
      <c r="AH13048" s="3">
        <v>522</v>
      </c>
      <c r="AI13048" s="3">
        <v>14.1</v>
      </c>
      <c r="AJ13048" s="3" t="s">
        <v>23</v>
      </c>
      <c r="AK13048" s="3">
        <v>4</v>
      </c>
      <c r="AL13048" s="3">
        <v>1216.931</v>
      </c>
    </row>
    <row r="13049" spans="31:38" x14ac:dyDescent="0.25">
      <c r="AE13049" s="3" t="str">
        <f t="shared" si="281"/>
        <v>RAS52_514_14.1_4_202526</v>
      </c>
      <c r="AF13049" s="3">
        <v>202526</v>
      </c>
      <c r="AG13049" s="3" t="s">
        <v>419</v>
      </c>
      <c r="AH13049" s="3">
        <v>514</v>
      </c>
      <c r="AI13049" s="3">
        <v>14.1</v>
      </c>
      <c r="AJ13049" s="3" t="s">
        <v>23</v>
      </c>
      <c r="AK13049" s="3">
        <v>4</v>
      </c>
      <c r="AL13049" s="3">
        <v>4413</v>
      </c>
    </row>
    <row r="13050" spans="31:38" x14ac:dyDescent="0.25">
      <c r="AE13050" s="3" t="str">
        <f t="shared" si="281"/>
        <v>RAS52_526_14.1_4_202526</v>
      </c>
      <c r="AF13050" s="3">
        <v>202526</v>
      </c>
      <c r="AG13050" s="3" t="s">
        <v>419</v>
      </c>
      <c r="AH13050" s="3">
        <v>526</v>
      </c>
      <c r="AI13050" s="3">
        <v>14.1</v>
      </c>
      <c r="AJ13050" s="3" t="s">
        <v>23</v>
      </c>
      <c r="AK13050" s="3">
        <v>4</v>
      </c>
      <c r="AL13050" s="3">
        <v>1753</v>
      </c>
    </row>
    <row r="13051" spans="31:38" x14ac:dyDescent="0.25">
      <c r="AE13051" s="3" t="str">
        <f t="shared" si="281"/>
        <v>RAS52_528_14.1_4_202526</v>
      </c>
      <c r="AF13051" s="3">
        <v>202526</v>
      </c>
      <c r="AG13051" s="3" t="s">
        <v>419</v>
      </c>
      <c r="AH13051" s="3">
        <v>528</v>
      </c>
      <c r="AI13051" s="3">
        <v>14.1</v>
      </c>
      <c r="AJ13051" s="3" t="s">
        <v>23</v>
      </c>
      <c r="AK13051" s="3">
        <v>4</v>
      </c>
      <c r="AL13051" s="3">
        <v>2212</v>
      </c>
    </row>
    <row r="13052" spans="31:38" x14ac:dyDescent="0.25">
      <c r="AE13052" s="3" t="str">
        <f t="shared" si="281"/>
        <v>RAS52_530_14.1_4_202526</v>
      </c>
      <c r="AF13052" s="3">
        <v>202526</v>
      </c>
      <c r="AG13052" s="3" t="s">
        <v>419</v>
      </c>
      <c r="AH13052" s="3">
        <v>530</v>
      </c>
      <c r="AI13052" s="3">
        <v>14.1</v>
      </c>
      <c r="AJ13052" s="3" t="s">
        <v>23</v>
      </c>
      <c r="AK13052" s="3">
        <v>4</v>
      </c>
      <c r="AL13052" s="3">
        <v>4047.4920000000002</v>
      </c>
    </row>
    <row r="13053" spans="31:38" x14ac:dyDescent="0.25">
      <c r="AE13053" s="3" t="str">
        <f t="shared" si="281"/>
        <v>RAS52_532_14.1_4_202526</v>
      </c>
      <c r="AF13053" s="3">
        <v>202526</v>
      </c>
      <c r="AG13053" s="3" t="s">
        <v>419</v>
      </c>
      <c r="AH13053" s="3">
        <v>532</v>
      </c>
      <c r="AI13053" s="3">
        <v>14.1</v>
      </c>
      <c r="AJ13053" s="3" t="s">
        <v>23</v>
      </c>
      <c r="AK13053" s="3">
        <v>4</v>
      </c>
      <c r="AL13053" s="3">
        <v>1800</v>
      </c>
    </row>
    <row r="13054" spans="31:38" x14ac:dyDescent="0.25">
      <c r="AE13054" s="3" t="str">
        <f t="shared" si="281"/>
        <v>RAS52_534_14.1_4_202526</v>
      </c>
      <c r="AF13054" s="3">
        <v>202526</v>
      </c>
      <c r="AG13054" s="3" t="s">
        <v>419</v>
      </c>
      <c r="AH13054" s="3">
        <v>534</v>
      </c>
      <c r="AI13054" s="3">
        <v>14.1</v>
      </c>
      <c r="AJ13054" s="3" t="s">
        <v>23</v>
      </c>
      <c r="AK13054" s="3">
        <v>4</v>
      </c>
      <c r="AL13054" s="3">
        <v>1399.123</v>
      </c>
    </row>
    <row r="13055" spans="31:38" x14ac:dyDescent="0.25">
      <c r="AE13055" s="3" t="str">
        <f t="shared" si="281"/>
        <v>RAS52_536_14.1_4_202526</v>
      </c>
      <c r="AF13055" s="3">
        <v>202526</v>
      </c>
      <c r="AG13055" s="3" t="s">
        <v>419</v>
      </c>
      <c r="AH13055" s="3">
        <v>536</v>
      </c>
      <c r="AI13055" s="3">
        <v>14.1</v>
      </c>
      <c r="AJ13055" s="3" t="s">
        <v>23</v>
      </c>
      <c r="AK13055" s="3">
        <v>4</v>
      </c>
      <c r="AL13055" s="3">
        <v>3828.2330000000002</v>
      </c>
    </row>
    <row r="13056" spans="31:38" x14ac:dyDescent="0.25">
      <c r="AE13056" s="3" t="str">
        <f t="shared" si="281"/>
        <v>RAS52_538_14.1_4_202526</v>
      </c>
      <c r="AF13056" s="3">
        <v>202526</v>
      </c>
      <c r="AG13056" s="3" t="s">
        <v>419</v>
      </c>
      <c r="AH13056" s="3">
        <v>538</v>
      </c>
      <c r="AI13056" s="3">
        <v>14.1</v>
      </c>
      <c r="AJ13056" s="3" t="s">
        <v>23</v>
      </c>
      <c r="AK13056" s="3">
        <v>4</v>
      </c>
      <c r="AL13056" s="3">
        <v>2946.8049483174318</v>
      </c>
    </row>
    <row r="13057" spans="31:38" x14ac:dyDescent="0.25">
      <c r="AE13057" s="3" t="str">
        <f t="shared" si="281"/>
        <v>RAS52_540_14.1_4_202526</v>
      </c>
      <c r="AF13057" s="3">
        <v>202526</v>
      </c>
      <c r="AG13057" s="3" t="s">
        <v>419</v>
      </c>
      <c r="AH13057" s="3">
        <v>540</v>
      </c>
      <c r="AI13057" s="3">
        <v>14.1</v>
      </c>
      <c r="AJ13057" s="3" t="s">
        <v>23</v>
      </c>
      <c r="AK13057" s="3">
        <v>4</v>
      </c>
      <c r="AL13057" s="3">
        <v>3414.1869999999999</v>
      </c>
    </row>
    <row r="13058" spans="31:38" x14ac:dyDescent="0.25">
      <c r="AE13058" s="3" t="str">
        <f t="shared" si="281"/>
        <v>RAS52_542_14.1_4_202526</v>
      </c>
      <c r="AF13058" s="3">
        <v>202526</v>
      </c>
      <c r="AG13058" s="3" t="s">
        <v>419</v>
      </c>
      <c r="AH13058" s="3">
        <v>542</v>
      </c>
      <c r="AI13058" s="3">
        <v>14.1</v>
      </c>
      <c r="AJ13058" s="3" t="s">
        <v>23</v>
      </c>
      <c r="AK13058" s="3">
        <v>4</v>
      </c>
      <c r="AL13058" s="3">
        <v>1972.8779999999999</v>
      </c>
    </row>
    <row r="13059" spans="31:38" x14ac:dyDescent="0.25">
      <c r="AE13059" s="3" t="str">
        <f t="shared" si="281"/>
        <v>RAS52_520_14.1_4_202526</v>
      </c>
      <c r="AF13059" s="3">
        <v>202526</v>
      </c>
      <c r="AG13059" s="3" t="s">
        <v>419</v>
      </c>
      <c r="AH13059" s="3">
        <v>520</v>
      </c>
      <c r="AI13059" s="3">
        <v>14.1</v>
      </c>
      <c r="AJ13059" s="3" t="s">
        <v>23</v>
      </c>
      <c r="AK13059" s="3">
        <v>4</v>
      </c>
      <c r="AL13059" s="3">
        <v>2079.3424399999999</v>
      </c>
    </row>
    <row r="13060" spans="31:38" x14ac:dyDescent="0.25">
      <c r="AE13060" s="3" t="str">
        <f t="shared" ref="AE13060:AE13123" si="282">AG13060&amp;"_"&amp;AH13060&amp;"_"&amp;AI13060&amp;"_"&amp;AK13060&amp;"_"&amp;AF13060</f>
        <v>RAS52_564_14.1_4_202425</v>
      </c>
      <c r="AF13060" s="3">
        <v>202425</v>
      </c>
      <c r="AG13060" s="3" t="s">
        <v>419</v>
      </c>
      <c r="AH13060" s="3">
        <v>564</v>
      </c>
      <c r="AI13060" s="3">
        <v>14.1</v>
      </c>
      <c r="AJ13060" s="3" t="s">
        <v>23</v>
      </c>
      <c r="AK13060" s="3">
        <v>4</v>
      </c>
      <c r="AL13060" s="3">
        <v>0</v>
      </c>
    </row>
    <row r="13061" spans="31:38" x14ac:dyDescent="0.25">
      <c r="AE13061" s="3" t="str">
        <f t="shared" si="282"/>
        <v>RAS52_562_14.1_4_202425</v>
      </c>
      <c r="AF13061" s="3">
        <v>202425</v>
      </c>
      <c r="AG13061" s="3" t="s">
        <v>419</v>
      </c>
      <c r="AH13061" s="3">
        <v>562</v>
      </c>
      <c r="AI13061" s="3">
        <v>14.1</v>
      </c>
      <c r="AJ13061" s="3" t="s">
        <v>23</v>
      </c>
      <c r="AK13061" s="3">
        <v>4</v>
      </c>
      <c r="AL13061" s="3">
        <v>0</v>
      </c>
    </row>
    <row r="13062" spans="31:38" x14ac:dyDescent="0.25">
      <c r="AE13062" s="3" t="str">
        <f t="shared" si="282"/>
        <v>RAS52_552_14.1_4_202425</v>
      </c>
      <c r="AF13062" s="3">
        <v>202425</v>
      </c>
      <c r="AG13062" s="3" t="s">
        <v>419</v>
      </c>
      <c r="AH13062" s="3">
        <v>552</v>
      </c>
      <c r="AI13062" s="3">
        <v>14.1</v>
      </c>
      <c r="AJ13062" s="3" t="s">
        <v>23</v>
      </c>
      <c r="AK13062" s="3">
        <v>4</v>
      </c>
      <c r="AL13062" s="3">
        <v>2766.23</v>
      </c>
    </row>
    <row r="13063" spans="31:38" x14ac:dyDescent="0.25">
      <c r="AE13063" s="3" t="str">
        <f t="shared" si="282"/>
        <v>RAS52_550_14.1_4_202425</v>
      </c>
      <c r="AF13063" s="3">
        <v>202425</v>
      </c>
      <c r="AG13063" s="3" t="s">
        <v>419</v>
      </c>
      <c r="AH13063" s="3">
        <v>550</v>
      </c>
      <c r="AI13063" s="3">
        <v>14.1</v>
      </c>
      <c r="AJ13063" s="3" t="s">
        <v>23</v>
      </c>
      <c r="AK13063" s="3">
        <v>4</v>
      </c>
      <c r="AL13063" s="3">
        <v>3552.029</v>
      </c>
    </row>
    <row r="13064" spans="31:38" x14ac:dyDescent="0.25">
      <c r="AE13064" s="3" t="str">
        <f t="shared" si="282"/>
        <v>RAS52_566_14.1_4_202425</v>
      </c>
      <c r="AF13064" s="3">
        <v>202425</v>
      </c>
      <c r="AG13064" s="3" t="s">
        <v>419</v>
      </c>
      <c r="AH13064" s="3">
        <v>566</v>
      </c>
      <c r="AI13064" s="3">
        <v>14.1</v>
      </c>
      <c r="AJ13064" s="3" t="s">
        <v>23</v>
      </c>
      <c r="AK13064" s="3">
        <v>4</v>
      </c>
      <c r="AL13064" s="3">
        <v>0</v>
      </c>
    </row>
    <row r="13065" spans="31:38" x14ac:dyDescent="0.25">
      <c r="AE13065" s="3" t="str">
        <f t="shared" si="282"/>
        <v>RAS52_546_14.1_4_202425</v>
      </c>
      <c r="AF13065" s="3">
        <v>202425</v>
      </c>
      <c r="AG13065" s="3" t="s">
        <v>419</v>
      </c>
      <c r="AH13065" s="3">
        <v>546</v>
      </c>
      <c r="AI13065" s="3">
        <v>14.1</v>
      </c>
      <c r="AJ13065" s="3" t="s">
        <v>23</v>
      </c>
      <c r="AK13065" s="3">
        <v>4</v>
      </c>
      <c r="AL13065" s="3">
        <v>3946.8599999999997</v>
      </c>
    </row>
    <row r="13066" spans="31:38" x14ac:dyDescent="0.25">
      <c r="AE13066" s="3" t="str">
        <f t="shared" si="282"/>
        <v>RAS52_584_14.1_4_202425</v>
      </c>
      <c r="AF13066" s="3">
        <v>202425</v>
      </c>
      <c r="AG13066" s="3" t="s">
        <v>419</v>
      </c>
      <c r="AH13066" s="3">
        <v>584</v>
      </c>
      <c r="AI13066" s="3">
        <v>14.1</v>
      </c>
      <c r="AJ13066" s="3" t="s">
        <v>23</v>
      </c>
      <c r="AK13066" s="3">
        <v>4</v>
      </c>
      <c r="AL13066" s="3">
        <v>0</v>
      </c>
    </row>
    <row r="13067" spans="31:38" x14ac:dyDescent="0.25">
      <c r="AE13067" s="3" t="str">
        <f t="shared" si="282"/>
        <v>RAS52_548_14.1_4_202425</v>
      </c>
      <c r="AF13067" s="3">
        <v>202425</v>
      </c>
      <c r="AG13067" s="3" t="s">
        <v>419</v>
      </c>
      <c r="AH13067" s="3">
        <v>548</v>
      </c>
      <c r="AI13067" s="3">
        <v>14.1</v>
      </c>
      <c r="AJ13067" s="3" t="s">
        <v>23</v>
      </c>
      <c r="AK13067" s="3">
        <v>4</v>
      </c>
      <c r="AL13067" s="3">
        <v>3028.7730000000001</v>
      </c>
    </row>
    <row r="13068" spans="31:38" x14ac:dyDescent="0.25">
      <c r="AE13068" s="3" t="str">
        <f t="shared" si="282"/>
        <v>RAS52_568_14.1_4_202425</v>
      </c>
      <c r="AF13068" s="3">
        <v>202425</v>
      </c>
      <c r="AG13068" s="3" t="s">
        <v>419</v>
      </c>
      <c r="AH13068" s="3">
        <v>568</v>
      </c>
      <c r="AI13068" s="3">
        <v>14.1</v>
      </c>
      <c r="AJ13068" s="3" t="s">
        <v>23</v>
      </c>
      <c r="AK13068" s="3">
        <v>4</v>
      </c>
      <c r="AL13068" s="3">
        <v>0</v>
      </c>
    </row>
    <row r="13069" spans="31:38" x14ac:dyDescent="0.25">
      <c r="AE13069" s="3" t="str">
        <f t="shared" si="282"/>
        <v>RAS52_572_14.1_4_202425</v>
      </c>
      <c r="AF13069" s="3">
        <v>202425</v>
      </c>
      <c r="AG13069" s="3" t="s">
        <v>419</v>
      </c>
      <c r="AH13069" s="3">
        <v>572</v>
      </c>
      <c r="AI13069" s="3">
        <v>14.1</v>
      </c>
      <c r="AJ13069" s="3" t="s">
        <v>23</v>
      </c>
      <c r="AK13069" s="3">
        <v>4</v>
      </c>
      <c r="AL13069" s="3">
        <v>0</v>
      </c>
    </row>
    <row r="13070" spans="31:38" x14ac:dyDescent="0.25">
      <c r="AE13070" s="3" t="str">
        <f t="shared" si="282"/>
        <v>RAS52_574_14.1_4_202425</v>
      </c>
      <c r="AF13070" s="3">
        <v>202425</v>
      </c>
      <c r="AG13070" s="3" t="s">
        <v>419</v>
      </c>
      <c r="AH13070" s="3">
        <v>574</v>
      </c>
      <c r="AI13070" s="3">
        <v>14.1</v>
      </c>
      <c r="AJ13070" s="3" t="s">
        <v>23</v>
      </c>
      <c r="AK13070" s="3">
        <v>4</v>
      </c>
      <c r="AL13070" s="3">
        <v>0</v>
      </c>
    </row>
    <row r="13071" spans="31:38" x14ac:dyDescent="0.25">
      <c r="AE13071" s="3" t="str">
        <f t="shared" si="282"/>
        <v>RAS52_582_14.1_4_202425</v>
      </c>
      <c r="AF13071" s="3">
        <v>202425</v>
      </c>
      <c r="AG13071" s="3" t="s">
        <v>419</v>
      </c>
      <c r="AH13071" s="3">
        <v>582</v>
      </c>
      <c r="AI13071" s="3">
        <v>14.1</v>
      </c>
      <c r="AJ13071" s="3" t="s">
        <v>23</v>
      </c>
      <c r="AK13071" s="3">
        <v>4</v>
      </c>
      <c r="AL13071" s="3">
        <v>0</v>
      </c>
    </row>
    <row r="13072" spans="31:38" x14ac:dyDescent="0.25">
      <c r="AE13072" s="3" t="str">
        <f t="shared" si="282"/>
        <v>RAS52_586_14.1_4_202425</v>
      </c>
      <c r="AF13072" s="3">
        <v>202425</v>
      </c>
      <c r="AG13072" s="3" t="s">
        <v>419</v>
      </c>
      <c r="AH13072" s="3">
        <v>586</v>
      </c>
      <c r="AI13072" s="3">
        <v>14.1</v>
      </c>
      <c r="AJ13072" s="3" t="s">
        <v>23</v>
      </c>
      <c r="AK13072" s="3">
        <v>4</v>
      </c>
      <c r="AL13072" s="3">
        <v>0</v>
      </c>
    </row>
    <row r="13073" spans="31:38" x14ac:dyDescent="0.25">
      <c r="AE13073" s="3" t="str">
        <f t="shared" si="282"/>
        <v>RAS52_545_14.1_4_202425</v>
      </c>
      <c r="AF13073" s="3">
        <v>202425</v>
      </c>
      <c r="AG13073" s="3" t="s">
        <v>419</v>
      </c>
      <c r="AH13073" s="3">
        <v>545</v>
      </c>
      <c r="AI13073" s="3">
        <v>14.1</v>
      </c>
      <c r="AJ13073" s="3" t="s">
        <v>23</v>
      </c>
      <c r="AK13073" s="3">
        <v>4</v>
      </c>
      <c r="AL13073" s="3">
        <v>1219.3684698908576</v>
      </c>
    </row>
    <row r="13074" spans="31:38" x14ac:dyDescent="0.25">
      <c r="AE13074" s="3" t="str">
        <f t="shared" si="282"/>
        <v>RAS52_540_14.1_4_202425</v>
      </c>
      <c r="AF13074" s="3">
        <v>202425</v>
      </c>
      <c r="AG13074" s="3" t="s">
        <v>419</v>
      </c>
      <c r="AH13074" s="3">
        <v>540</v>
      </c>
      <c r="AI13074" s="3">
        <v>14.1</v>
      </c>
      <c r="AJ13074" s="3" t="s">
        <v>23</v>
      </c>
      <c r="AK13074" s="3">
        <v>4</v>
      </c>
      <c r="AL13074" s="3">
        <v>3496.1030000000001</v>
      </c>
    </row>
    <row r="13075" spans="31:38" x14ac:dyDescent="0.25">
      <c r="AE13075" s="3" t="str">
        <f t="shared" si="282"/>
        <v>RAS52_576_14.1_4_202425</v>
      </c>
      <c r="AF13075" s="3">
        <v>202425</v>
      </c>
      <c r="AG13075" s="3" t="s">
        <v>419</v>
      </c>
      <c r="AH13075" s="3">
        <v>576</v>
      </c>
      <c r="AI13075" s="3">
        <v>14.1</v>
      </c>
      <c r="AJ13075" s="3" t="s">
        <v>23</v>
      </c>
      <c r="AK13075" s="3">
        <v>4</v>
      </c>
      <c r="AL13075" s="3">
        <v>0</v>
      </c>
    </row>
    <row r="13076" spans="31:38" x14ac:dyDescent="0.25">
      <c r="AE13076" s="3" t="str">
        <f t="shared" si="282"/>
        <v>RAS52_524_14.1_4_202425</v>
      </c>
      <c r="AF13076" s="3">
        <v>202425</v>
      </c>
      <c r="AG13076" s="3" t="s">
        <v>419</v>
      </c>
      <c r="AH13076" s="3">
        <v>524</v>
      </c>
      <c r="AI13076" s="3">
        <v>14.1</v>
      </c>
      <c r="AJ13076" s="3" t="s">
        <v>23</v>
      </c>
      <c r="AK13076" s="3">
        <v>4</v>
      </c>
      <c r="AL13076" s="3">
        <v>4601.7700000000004</v>
      </c>
    </row>
    <row r="13077" spans="31:38" x14ac:dyDescent="0.25">
      <c r="AE13077" s="3" t="str">
        <f t="shared" si="282"/>
        <v>RAS52_512_14.1_4_202425</v>
      </c>
      <c r="AF13077" s="3">
        <v>202425</v>
      </c>
      <c r="AG13077" s="3" t="s">
        <v>419</v>
      </c>
      <c r="AH13077" s="3">
        <v>512</v>
      </c>
      <c r="AI13077" s="3">
        <v>14.1</v>
      </c>
      <c r="AJ13077" s="3" t="s">
        <v>23</v>
      </c>
      <c r="AK13077" s="3">
        <v>4</v>
      </c>
      <c r="AL13077" s="3">
        <v>3940</v>
      </c>
    </row>
    <row r="13078" spans="31:38" x14ac:dyDescent="0.25">
      <c r="AE13078" s="3" t="str">
        <f t="shared" si="282"/>
        <v>RAS52_544_14.1_4_202425</v>
      </c>
      <c r="AF13078" s="3">
        <v>202425</v>
      </c>
      <c r="AG13078" s="3" t="s">
        <v>419</v>
      </c>
      <c r="AH13078" s="3">
        <v>544</v>
      </c>
      <c r="AI13078" s="3">
        <v>14.1</v>
      </c>
      <c r="AJ13078" s="3" t="s">
        <v>23</v>
      </c>
      <c r="AK13078" s="3">
        <v>4</v>
      </c>
      <c r="AL13078" s="3">
        <v>5858.2960000000003</v>
      </c>
    </row>
    <row r="13079" spans="31:38" x14ac:dyDescent="0.25">
      <c r="AE13079" s="3" t="str">
        <f t="shared" si="282"/>
        <v>RAS52_516_14.1_4_202425</v>
      </c>
      <c r="AF13079" s="3">
        <v>202425</v>
      </c>
      <c r="AG13079" s="3" t="s">
        <v>419</v>
      </c>
      <c r="AH13079" s="3">
        <v>516</v>
      </c>
      <c r="AI13079" s="3">
        <v>14.1</v>
      </c>
      <c r="AJ13079" s="3" t="s">
        <v>23</v>
      </c>
      <c r="AK13079" s="3">
        <v>4</v>
      </c>
      <c r="AL13079" s="3">
        <v>2075.5891747659903</v>
      </c>
    </row>
    <row r="13080" spans="31:38" x14ac:dyDescent="0.25">
      <c r="AE13080" s="3" t="str">
        <f t="shared" si="282"/>
        <v>RAS52_518_14.1_4_202425</v>
      </c>
      <c r="AF13080" s="3">
        <v>202425</v>
      </c>
      <c r="AG13080" s="3" t="s">
        <v>419</v>
      </c>
      <c r="AH13080" s="3">
        <v>518</v>
      </c>
      <c r="AI13080" s="3">
        <v>14.1</v>
      </c>
      <c r="AJ13080" s="3" t="s">
        <v>23</v>
      </c>
      <c r="AK13080" s="3">
        <v>4</v>
      </c>
      <c r="AL13080" s="3">
        <v>2132.357</v>
      </c>
    </row>
    <row r="13081" spans="31:38" x14ac:dyDescent="0.25">
      <c r="AE13081" s="3" t="str">
        <f t="shared" si="282"/>
        <v>RAS52_522_14.1_4_202425</v>
      </c>
      <c r="AF13081" s="3">
        <v>202425</v>
      </c>
      <c r="AG13081" s="3" t="s">
        <v>419</v>
      </c>
      <c r="AH13081" s="3">
        <v>522</v>
      </c>
      <c r="AI13081" s="3">
        <v>14.1</v>
      </c>
      <c r="AJ13081" s="3" t="s">
        <v>23</v>
      </c>
      <c r="AK13081" s="3">
        <v>4</v>
      </c>
      <c r="AL13081" s="3">
        <v>2732.8359999999998</v>
      </c>
    </row>
    <row r="13082" spans="31:38" x14ac:dyDescent="0.25">
      <c r="AE13082" s="3" t="str">
        <f t="shared" si="282"/>
        <v>RAS52_514_14.1_4_202425</v>
      </c>
      <c r="AF13082" s="3">
        <v>202425</v>
      </c>
      <c r="AG13082" s="3" t="s">
        <v>419</v>
      </c>
      <c r="AH13082" s="3">
        <v>514</v>
      </c>
      <c r="AI13082" s="3">
        <v>14.1</v>
      </c>
      <c r="AJ13082" s="3" t="s">
        <v>23</v>
      </c>
      <c r="AK13082" s="3">
        <v>4</v>
      </c>
      <c r="AL13082" s="3">
        <v>4070</v>
      </c>
    </row>
    <row r="13083" spans="31:38" x14ac:dyDescent="0.25">
      <c r="AE13083" s="3" t="str">
        <f t="shared" si="282"/>
        <v>RAS52_526_14.1_4_202425</v>
      </c>
      <c r="AF13083" s="3">
        <v>202425</v>
      </c>
      <c r="AG13083" s="3" t="s">
        <v>419</v>
      </c>
      <c r="AH13083" s="3">
        <v>526</v>
      </c>
      <c r="AI13083" s="3">
        <v>14.1</v>
      </c>
      <c r="AJ13083" s="3" t="s">
        <v>23</v>
      </c>
      <c r="AK13083" s="3">
        <v>4</v>
      </c>
      <c r="AL13083" s="3">
        <v>1703.1537667329135</v>
      </c>
    </row>
    <row r="13084" spans="31:38" x14ac:dyDescent="0.25">
      <c r="AE13084" s="3" t="str">
        <f t="shared" si="282"/>
        <v>RAS52_528_14.1_4_202425</v>
      </c>
      <c r="AF13084" s="3">
        <v>202425</v>
      </c>
      <c r="AG13084" s="3" t="s">
        <v>419</v>
      </c>
      <c r="AH13084" s="3">
        <v>528</v>
      </c>
      <c r="AI13084" s="3">
        <v>14.1</v>
      </c>
      <c r="AJ13084" s="3" t="s">
        <v>23</v>
      </c>
      <c r="AK13084" s="3">
        <v>4</v>
      </c>
      <c r="AL13084" s="3">
        <v>2454</v>
      </c>
    </row>
    <row r="13085" spans="31:38" x14ac:dyDescent="0.25">
      <c r="AE13085" s="3" t="str">
        <f t="shared" si="282"/>
        <v>RAS52_530_14.1_4_202425</v>
      </c>
      <c r="AF13085" s="3">
        <v>202425</v>
      </c>
      <c r="AG13085" s="3" t="s">
        <v>419</v>
      </c>
      <c r="AH13085" s="3">
        <v>530</v>
      </c>
      <c r="AI13085" s="3">
        <v>14.1</v>
      </c>
      <c r="AJ13085" s="3" t="s">
        <v>23</v>
      </c>
      <c r="AK13085" s="3">
        <v>4</v>
      </c>
      <c r="AL13085" s="3">
        <v>4716.4210000000003</v>
      </c>
    </row>
    <row r="13086" spans="31:38" x14ac:dyDescent="0.25">
      <c r="AE13086" s="3" t="str">
        <f t="shared" si="282"/>
        <v>RAS52_532_14.1_4_202425</v>
      </c>
      <c r="AF13086" s="3">
        <v>202425</v>
      </c>
      <c r="AG13086" s="3" t="s">
        <v>419</v>
      </c>
      <c r="AH13086" s="3">
        <v>532</v>
      </c>
      <c r="AI13086" s="3">
        <v>14.1</v>
      </c>
      <c r="AJ13086" s="3" t="s">
        <v>23</v>
      </c>
      <c r="AK13086" s="3">
        <v>4</v>
      </c>
      <c r="AL13086" s="3">
        <v>1262</v>
      </c>
    </row>
    <row r="13087" spans="31:38" x14ac:dyDescent="0.25">
      <c r="AE13087" s="3" t="str">
        <f t="shared" si="282"/>
        <v>RAS52_534_14.1_4_202425</v>
      </c>
      <c r="AF13087" s="3">
        <v>202425</v>
      </c>
      <c r="AG13087" s="3" t="s">
        <v>419</v>
      </c>
      <c r="AH13087" s="3">
        <v>534</v>
      </c>
      <c r="AI13087" s="3">
        <v>14.1</v>
      </c>
      <c r="AJ13087" s="3" t="s">
        <v>23</v>
      </c>
      <c r="AK13087" s="3">
        <v>4</v>
      </c>
      <c r="AL13087" s="3">
        <v>1523.652</v>
      </c>
    </row>
    <row r="13088" spans="31:38" x14ac:dyDescent="0.25">
      <c r="AE13088" s="3" t="str">
        <f t="shared" si="282"/>
        <v>RAS52_536_14.1_4_202425</v>
      </c>
      <c r="AF13088" s="3">
        <v>202425</v>
      </c>
      <c r="AG13088" s="3" t="s">
        <v>419</v>
      </c>
      <c r="AH13088" s="3">
        <v>536</v>
      </c>
      <c r="AI13088" s="3">
        <v>14.1</v>
      </c>
      <c r="AJ13088" s="3" t="s">
        <v>23</v>
      </c>
      <c r="AK13088" s="3">
        <v>4</v>
      </c>
      <c r="AL13088" s="3">
        <v>3862.5590000000002</v>
      </c>
    </row>
    <row r="13089" spans="31:38" x14ac:dyDescent="0.25">
      <c r="AE13089" s="3" t="str">
        <f t="shared" si="282"/>
        <v>RAS52_538_14.1_4_202425</v>
      </c>
      <c r="AF13089" s="3">
        <v>202425</v>
      </c>
      <c r="AG13089" s="3" t="s">
        <v>419</v>
      </c>
      <c r="AH13089" s="3">
        <v>538</v>
      </c>
      <c r="AI13089" s="3">
        <v>14.1</v>
      </c>
      <c r="AJ13089" s="3" t="s">
        <v>23</v>
      </c>
      <c r="AK13089" s="3">
        <v>4</v>
      </c>
      <c r="AL13089" s="3">
        <v>2533.9090000000001</v>
      </c>
    </row>
    <row r="13090" spans="31:38" x14ac:dyDescent="0.25">
      <c r="AE13090" s="3" t="str">
        <f t="shared" si="282"/>
        <v>RAS52_542_14.1_4_202425</v>
      </c>
      <c r="AF13090" s="3">
        <v>202425</v>
      </c>
      <c r="AG13090" s="3" t="s">
        <v>419</v>
      </c>
      <c r="AH13090" s="3">
        <v>542</v>
      </c>
      <c r="AI13090" s="3">
        <v>14.1</v>
      </c>
      <c r="AJ13090" s="3" t="s">
        <v>23</v>
      </c>
      <c r="AK13090" s="3">
        <v>4</v>
      </c>
      <c r="AL13090" s="3">
        <v>1788.6579999999999</v>
      </c>
    </row>
    <row r="13091" spans="31:38" x14ac:dyDescent="0.25">
      <c r="AE13091" s="3" t="str">
        <f t="shared" si="282"/>
        <v>RAS52_520_14.1_4_202425</v>
      </c>
      <c r="AF13091" s="3">
        <v>202425</v>
      </c>
      <c r="AG13091" s="3" t="s">
        <v>419</v>
      </c>
      <c r="AH13091" s="3">
        <v>520</v>
      </c>
      <c r="AI13091" s="3">
        <v>14.1</v>
      </c>
      <c r="AJ13091" s="3" t="s">
        <v>23</v>
      </c>
      <c r="AK13091" s="3">
        <v>4</v>
      </c>
      <c r="AL13091" s="3">
        <v>2386.114</v>
      </c>
    </row>
    <row r="13092" spans="31:38" x14ac:dyDescent="0.25">
      <c r="AE13092" s="3" t="str">
        <f t="shared" si="282"/>
        <v>RAS52_526_14.2_4_202526</v>
      </c>
      <c r="AF13092" s="3">
        <v>202526</v>
      </c>
      <c r="AG13092" s="3" t="s">
        <v>419</v>
      </c>
      <c r="AH13092" s="3">
        <v>526</v>
      </c>
      <c r="AI13092" s="3">
        <v>14.2</v>
      </c>
      <c r="AJ13092" s="3" t="s">
        <v>26</v>
      </c>
      <c r="AK13092" s="3">
        <v>4</v>
      </c>
      <c r="AL13092" s="3">
        <v>23.3</v>
      </c>
    </row>
    <row r="13093" spans="31:38" x14ac:dyDescent="0.25">
      <c r="AE13093" s="3" t="str">
        <f t="shared" si="282"/>
        <v>RAS52_538_14.2_4_202526</v>
      </c>
      <c r="AF13093" s="3">
        <v>202526</v>
      </c>
      <c r="AG13093" s="3" t="s">
        <v>419</v>
      </c>
      <c r="AH13093" s="3">
        <v>538</v>
      </c>
      <c r="AI13093" s="3">
        <v>14.2</v>
      </c>
      <c r="AJ13093" s="3" t="s">
        <v>26</v>
      </c>
      <c r="AK13093" s="3">
        <v>4</v>
      </c>
      <c r="AL13093" s="3">
        <v>200.06846622009729</v>
      </c>
    </row>
    <row r="13094" spans="31:38" x14ac:dyDescent="0.25">
      <c r="AE13094" s="3" t="str">
        <f t="shared" si="282"/>
        <v>RAS52_536_14.2_4_202526</v>
      </c>
      <c r="AF13094" s="3">
        <v>202526</v>
      </c>
      <c r="AG13094" s="3" t="s">
        <v>419</v>
      </c>
      <c r="AH13094" s="3">
        <v>536</v>
      </c>
      <c r="AI13094" s="3">
        <v>14.2</v>
      </c>
      <c r="AJ13094" s="3" t="s">
        <v>26</v>
      </c>
      <c r="AK13094" s="3">
        <v>4</v>
      </c>
      <c r="AL13094" s="3">
        <v>689.97500000000002</v>
      </c>
    </row>
    <row r="13095" spans="31:38" x14ac:dyDescent="0.25">
      <c r="AE13095" s="3" t="str">
        <f t="shared" si="282"/>
        <v>RAS52_534_14.2_4_202526</v>
      </c>
      <c r="AF13095" s="3">
        <v>202526</v>
      </c>
      <c r="AG13095" s="3" t="s">
        <v>419</v>
      </c>
      <c r="AH13095" s="3">
        <v>534</v>
      </c>
      <c r="AI13095" s="3">
        <v>14.2</v>
      </c>
      <c r="AJ13095" s="3" t="s">
        <v>26</v>
      </c>
      <c r="AK13095" s="3">
        <v>4</v>
      </c>
      <c r="AL13095" s="3">
        <v>246.18</v>
      </c>
    </row>
    <row r="13096" spans="31:38" x14ac:dyDescent="0.25">
      <c r="AE13096" s="3" t="str">
        <f t="shared" si="282"/>
        <v>RAS52_532_14.2_4_202526</v>
      </c>
      <c r="AF13096" s="3">
        <v>202526</v>
      </c>
      <c r="AG13096" s="3" t="s">
        <v>419</v>
      </c>
      <c r="AH13096" s="3">
        <v>532</v>
      </c>
      <c r="AI13096" s="3">
        <v>14.2</v>
      </c>
      <c r="AJ13096" s="3" t="s">
        <v>26</v>
      </c>
      <c r="AK13096" s="3">
        <v>4</v>
      </c>
      <c r="AL13096" s="3">
        <v>0</v>
      </c>
    </row>
    <row r="13097" spans="31:38" x14ac:dyDescent="0.25">
      <c r="AE13097" s="3" t="str">
        <f t="shared" si="282"/>
        <v>RAS52_530_14.2_4_202526</v>
      </c>
      <c r="AF13097" s="3">
        <v>202526</v>
      </c>
      <c r="AG13097" s="3" t="s">
        <v>419</v>
      </c>
      <c r="AH13097" s="3">
        <v>530</v>
      </c>
      <c r="AI13097" s="3">
        <v>14.2</v>
      </c>
      <c r="AJ13097" s="3" t="s">
        <v>26</v>
      </c>
      <c r="AK13097" s="3">
        <v>4</v>
      </c>
      <c r="AL13097" s="3">
        <v>186.786</v>
      </c>
    </row>
    <row r="13098" spans="31:38" x14ac:dyDescent="0.25">
      <c r="AE13098" s="3" t="str">
        <f t="shared" si="282"/>
        <v>RAS52_528_14.2_4_202526</v>
      </c>
      <c r="AF13098" s="3">
        <v>202526</v>
      </c>
      <c r="AG13098" s="3" t="s">
        <v>419</v>
      </c>
      <c r="AH13098" s="3">
        <v>528</v>
      </c>
      <c r="AI13098" s="3">
        <v>14.2</v>
      </c>
      <c r="AJ13098" s="3" t="s">
        <v>26</v>
      </c>
      <c r="AK13098" s="3">
        <v>4</v>
      </c>
      <c r="AL13098" s="3">
        <v>156</v>
      </c>
    </row>
    <row r="13099" spans="31:38" x14ac:dyDescent="0.25">
      <c r="AE13099" s="3" t="str">
        <f t="shared" si="282"/>
        <v>RAS52_524_14.2_4_202526</v>
      </c>
      <c r="AF13099" s="3">
        <v>202526</v>
      </c>
      <c r="AG13099" s="3" t="s">
        <v>419</v>
      </c>
      <c r="AH13099" s="3">
        <v>524</v>
      </c>
      <c r="AI13099" s="3">
        <v>14.2</v>
      </c>
      <c r="AJ13099" s="3" t="s">
        <v>26</v>
      </c>
      <c r="AK13099" s="3">
        <v>4</v>
      </c>
      <c r="AL13099" s="3">
        <v>0</v>
      </c>
    </row>
    <row r="13100" spans="31:38" x14ac:dyDescent="0.25">
      <c r="AE13100" s="3" t="str">
        <f t="shared" si="282"/>
        <v>RAS52_522_14.2_4_202526</v>
      </c>
      <c r="AF13100" s="3">
        <v>202526</v>
      </c>
      <c r="AG13100" s="3" t="s">
        <v>419</v>
      </c>
      <c r="AH13100" s="3">
        <v>522</v>
      </c>
      <c r="AI13100" s="3">
        <v>14.2</v>
      </c>
      <c r="AJ13100" s="3" t="s">
        <v>26</v>
      </c>
      <c r="AK13100" s="3">
        <v>4</v>
      </c>
      <c r="AL13100" s="3">
        <v>16.161000000000001</v>
      </c>
    </row>
    <row r="13101" spans="31:38" x14ac:dyDescent="0.25">
      <c r="AE13101" s="3" t="str">
        <f t="shared" si="282"/>
        <v>RAS52_520_14.2_4_202526</v>
      </c>
      <c r="AF13101" s="3">
        <v>202526</v>
      </c>
      <c r="AG13101" s="3" t="s">
        <v>419</v>
      </c>
      <c r="AH13101" s="3">
        <v>520</v>
      </c>
      <c r="AI13101" s="3">
        <v>14.2</v>
      </c>
      <c r="AJ13101" s="3" t="s">
        <v>26</v>
      </c>
      <c r="AK13101" s="3">
        <v>4</v>
      </c>
      <c r="AL13101" s="3">
        <v>68.529359999999997</v>
      </c>
    </row>
    <row r="13102" spans="31:38" x14ac:dyDescent="0.25">
      <c r="AE13102" s="3" t="str">
        <f t="shared" si="282"/>
        <v>RAS52_518_14.2_4_202526</v>
      </c>
      <c r="AF13102" s="3">
        <v>202526</v>
      </c>
      <c r="AG13102" s="3" t="s">
        <v>419</v>
      </c>
      <c r="AH13102" s="3">
        <v>518</v>
      </c>
      <c r="AI13102" s="3">
        <v>14.2</v>
      </c>
      <c r="AJ13102" s="3" t="s">
        <v>26</v>
      </c>
      <c r="AK13102" s="3">
        <v>4</v>
      </c>
      <c r="AL13102" s="3">
        <v>666.10236582952018</v>
      </c>
    </row>
    <row r="13103" spans="31:38" x14ac:dyDescent="0.25">
      <c r="AE13103" s="3" t="str">
        <f t="shared" si="282"/>
        <v>RAS52_516_14.2_4_202526</v>
      </c>
      <c r="AF13103" s="3">
        <v>202526</v>
      </c>
      <c r="AG13103" s="3" t="s">
        <v>419</v>
      </c>
      <c r="AH13103" s="3">
        <v>516</v>
      </c>
      <c r="AI13103" s="3">
        <v>14.2</v>
      </c>
      <c r="AJ13103" s="3" t="s">
        <v>26</v>
      </c>
      <c r="AK13103" s="3">
        <v>4</v>
      </c>
      <c r="AL13103" s="3">
        <v>50.639000000000003</v>
      </c>
    </row>
    <row r="13104" spans="31:38" x14ac:dyDescent="0.25">
      <c r="AE13104" s="3" t="str">
        <f t="shared" si="282"/>
        <v>RAS52_514_14.2_4_202526</v>
      </c>
      <c r="AF13104" s="3">
        <v>202526</v>
      </c>
      <c r="AG13104" s="3" t="s">
        <v>419</v>
      </c>
      <c r="AH13104" s="3">
        <v>514</v>
      </c>
      <c r="AI13104" s="3">
        <v>14.2</v>
      </c>
      <c r="AJ13104" s="3" t="s">
        <v>26</v>
      </c>
      <c r="AK13104" s="3">
        <v>4</v>
      </c>
      <c r="AL13104" s="3">
        <v>108</v>
      </c>
    </row>
    <row r="13105" spans="31:38" x14ac:dyDescent="0.25">
      <c r="AE13105" s="3" t="str">
        <f t="shared" si="282"/>
        <v>RAS52_544_14.2_4_202526</v>
      </c>
      <c r="AF13105" s="3">
        <v>202526</v>
      </c>
      <c r="AG13105" s="3" t="s">
        <v>419</v>
      </c>
      <c r="AH13105" s="3">
        <v>544</v>
      </c>
      <c r="AI13105" s="3">
        <v>14.2</v>
      </c>
      <c r="AJ13105" s="3" t="s">
        <v>26</v>
      </c>
      <c r="AK13105" s="3">
        <v>4</v>
      </c>
      <c r="AL13105" s="3">
        <v>167.40199999999999</v>
      </c>
    </row>
    <row r="13106" spans="31:38" x14ac:dyDescent="0.25">
      <c r="AE13106" s="3" t="str">
        <f t="shared" si="282"/>
        <v>RAS52_512_14.2_4_202526</v>
      </c>
      <c r="AF13106" s="3">
        <v>202526</v>
      </c>
      <c r="AG13106" s="3" t="s">
        <v>419</v>
      </c>
      <c r="AH13106" s="3">
        <v>512</v>
      </c>
      <c r="AI13106" s="3">
        <v>14.2</v>
      </c>
      <c r="AJ13106" s="3" t="s">
        <v>26</v>
      </c>
      <c r="AK13106" s="3">
        <v>4</v>
      </c>
      <c r="AL13106" s="3">
        <v>27</v>
      </c>
    </row>
    <row r="13107" spans="31:38" x14ac:dyDescent="0.25">
      <c r="AE13107" s="3" t="str">
        <f t="shared" si="282"/>
        <v>RAS52_584_14.2_4_202526</v>
      </c>
      <c r="AF13107" s="3">
        <v>202526</v>
      </c>
      <c r="AG13107" s="3" t="s">
        <v>419</v>
      </c>
      <c r="AH13107" s="3">
        <v>584</v>
      </c>
      <c r="AI13107" s="3">
        <v>14.2</v>
      </c>
      <c r="AJ13107" s="3" t="s">
        <v>26</v>
      </c>
      <c r="AK13107" s="3">
        <v>4</v>
      </c>
      <c r="AL13107" s="3">
        <v>0</v>
      </c>
    </row>
    <row r="13108" spans="31:38" x14ac:dyDescent="0.25">
      <c r="AE13108" s="3" t="str">
        <f t="shared" si="282"/>
        <v>RAS52_586_14.2_4_202526</v>
      </c>
      <c r="AF13108" s="3">
        <v>202526</v>
      </c>
      <c r="AG13108" s="3" t="s">
        <v>419</v>
      </c>
      <c r="AH13108" s="3">
        <v>586</v>
      </c>
      <c r="AI13108" s="3">
        <v>14.2</v>
      </c>
      <c r="AJ13108" s="3" t="s">
        <v>26</v>
      </c>
      <c r="AK13108" s="3">
        <v>4</v>
      </c>
      <c r="AL13108" s="3">
        <v>0</v>
      </c>
    </row>
    <row r="13109" spans="31:38" x14ac:dyDescent="0.25">
      <c r="AE13109" s="3" t="str">
        <f t="shared" si="282"/>
        <v>RAS52_582_14.2_4_202526</v>
      </c>
      <c r="AF13109" s="3">
        <v>202526</v>
      </c>
      <c r="AG13109" s="3" t="s">
        <v>419</v>
      </c>
      <c r="AH13109" s="3">
        <v>582</v>
      </c>
      <c r="AI13109" s="3">
        <v>14.2</v>
      </c>
      <c r="AJ13109" s="3" t="s">
        <v>26</v>
      </c>
      <c r="AK13109" s="3">
        <v>4</v>
      </c>
      <c r="AL13109" s="3">
        <v>0</v>
      </c>
    </row>
    <row r="13110" spans="31:38" x14ac:dyDescent="0.25">
      <c r="AE13110" s="3" t="str">
        <f t="shared" si="282"/>
        <v>RAS52_576_14.2_4_202526</v>
      </c>
      <c r="AF13110" s="3">
        <v>202526</v>
      </c>
      <c r="AG13110" s="3" t="s">
        <v>419</v>
      </c>
      <c r="AH13110" s="3">
        <v>576</v>
      </c>
      <c r="AI13110" s="3">
        <v>14.2</v>
      </c>
      <c r="AJ13110" s="3" t="s">
        <v>26</v>
      </c>
      <c r="AK13110" s="3">
        <v>4</v>
      </c>
      <c r="AL13110" s="3">
        <v>0</v>
      </c>
    </row>
    <row r="13111" spans="31:38" x14ac:dyDescent="0.25">
      <c r="AE13111" s="3" t="str">
        <f t="shared" si="282"/>
        <v>RAS52_574_14.2_4_202526</v>
      </c>
      <c r="AF13111" s="3">
        <v>202526</v>
      </c>
      <c r="AG13111" s="3" t="s">
        <v>419</v>
      </c>
      <c r="AH13111" s="3">
        <v>574</v>
      </c>
      <c r="AI13111" s="3">
        <v>14.2</v>
      </c>
      <c r="AJ13111" s="3" t="s">
        <v>26</v>
      </c>
      <c r="AK13111" s="3">
        <v>4</v>
      </c>
      <c r="AL13111" s="3">
        <v>0</v>
      </c>
    </row>
    <row r="13112" spans="31:38" x14ac:dyDescent="0.25">
      <c r="AE13112" s="3" t="str">
        <f t="shared" si="282"/>
        <v>RAS52_572_14.2_4_202526</v>
      </c>
      <c r="AF13112" s="3">
        <v>202526</v>
      </c>
      <c r="AG13112" s="3" t="s">
        <v>419</v>
      </c>
      <c r="AH13112" s="3">
        <v>572</v>
      </c>
      <c r="AI13112" s="3">
        <v>14.2</v>
      </c>
      <c r="AJ13112" s="3" t="s">
        <v>26</v>
      </c>
      <c r="AK13112" s="3">
        <v>4</v>
      </c>
      <c r="AL13112" s="3">
        <v>0</v>
      </c>
    </row>
    <row r="13113" spans="31:38" x14ac:dyDescent="0.25">
      <c r="AE13113" s="3" t="str">
        <f t="shared" si="282"/>
        <v>RAS52_568_14.2_4_202526</v>
      </c>
      <c r="AF13113" s="3">
        <v>202526</v>
      </c>
      <c r="AG13113" s="3" t="s">
        <v>419</v>
      </c>
      <c r="AH13113" s="3">
        <v>568</v>
      </c>
      <c r="AI13113" s="3">
        <v>14.2</v>
      </c>
      <c r="AJ13113" s="3" t="s">
        <v>26</v>
      </c>
      <c r="AK13113" s="3">
        <v>4</v>
      </c>
      <c r="AL13113" s="3">
        <v>0</v>
      </c>
    </row>
    <row r="13114" spans="31:38" x14ac:dyDescent="0.25">
      <c r="AE13114" s="3" t="str">
        <f t="shared" si="282"/>
        <v>RAS52_566_14.2_4_202526</v>
      </c>
      <c r="AF13114" s="3">
        <v>202526</v>
      </c>
      <c r="AG13114" s="3" t="s">
        <v>419</v>
      </c>
      <c r="AH13114" s="3">
        <v>566</v>
      </c>
      <c r="AI13114" s="3">
        <v>14.2</v>
      </c>
      <c r="AJ13114" s="3" t="s">
        <v>26</v>
      </c>
      <c r="AK13114" s="3">
        <v>4</v>
      </c>
      <c r="AL13114" s="3">
        <v>0</v>
      </c>
    </row>
    <row r="13115" spans="31:38" x14ac:dyDescent="0.25">
      <c r="AE13115" s="3" t="str">
        <f t="shared" si="282"/>
        <v>RAS52_540_14.2_4_202526</v>
      </c>
      <c r="AF13115" s="3">
        <v>202526</v>
      </c>
      <c r="AG13115" s="3" t="s">
        <v>419</v>
      </c>
      <c r="AH13115" s="3">
        <v>540</v>
      </c>
      <c r="AI13115" s="3">
        <v>14.2</v>
      </c>
      <c r="AJ13115" s="3" t="s">
        <v>26</v>
      </c>
      <c r="AK13115" s="3">
        <v>4</v>
      </c>
      <c r="AL13115" s="3">
        <v>280.27199999999999</v>
      </c>
    </row>
    <row r="13116" spans="31:38" x14ac:dyDescent="0.25">
      <c r="AE13116" s="3" t="str">
        <f t="shared" si="282"/>
        <v>RAS52_562_14.2_4_202526</v>
      </c>
      <c r="AF13116" s="3">
        <v>202526</v>
      </c>
      <c r="AG13116" s="3" t="s">
        <v>419</v>
      </c>
      <c r="AH13116" s="3">
        <v>562</v>
      </c>
      <c r="AI13116" s="3">
        <v>14.2</v>
      </c>
      <c r="AJ13116" s="3" t="s">
        <v>26</v>
      </c>
      <c r="AK13116" s="3">
        <v>4</v>
      </c>
      <c r="AL13116" s="3">
        <v>0</v>
      </c>
    </row>
    <row r="13117" spans="31:38" x14ac:dyDescent="0.25">
      <c r="AE13117" s="3" t="str">
        <f t="shared" si="282"/>
        <v>RAS52_552_14.2_4_202526</v>
      </c>
      <c r="AF13117" s="3">
        <v>202526</v>
      </c>
      <c r="AG13117" s="3" t="s">
        <v>419</v>
      </c>
      <c r="AH13117" s="3">
        <v>552</v>
      </c>
      <c r="AI13117" s="3">
        <v>14.2</v>
      </c>
      <c r="AJ13117" s="3" t="s">
        <v>26</v>
      </c>
      <c r="AK13117" s="3">
        <v>4</v>
      </c>
      <c r="AL13117" s="3">
        <v>18.120000000000203</v>
      </c>
    </row>
    <row r="13118" spans="31:38" x14ac:dyDescent="0.25">
      <c r="AE13118" s="3" t="str">
        <f t="shared" si="282"/>
        <v>RAS52_550_14.2_4_202526</v>
      </c>
      <c r="AF13118" s="3">
        <v>202526</v>
      </c>
      <c r="AG13118" s="3" t="s">
        <v>419</v>
      </c>
      <c r="AH13118" s="3">
        <v>550</v>
      </c>
      <c r="AI13118" s="3">
        <v>14.2</v>
      </c>
      <c r="AJ13118" s="3" t="s">
        <v>26</v>
      </c>
      <c r="AK13118" s="3">
        <v>4</v>
      </c>
      <c r="AL13118" s="3">
        <v>11.725</v>
      </c>
    </row>
    <row r="13119" spans="31:38" x14ac:dyDescent="0.25">
      <c r="AE13119" s="3" t="str">
        <f t="shared" si="282"/>
        <v>RAS52_548_14.2_4_202526</v>
      </c>
      <c r="AF13119" s="3">
        <v>202526</v>
      </c>
      <c r="AG13119" s="3" t="s">
        <v>419</v>
      </c>
      <c r="AH13119" s="3">
        <v>548</v>
      </c>
      <c r="AI13119" s="3">
        <v>14.2</v>
      </c>
      <c r="AJ13119" s="3" t="s">
        <v>26</v>
      </c>
      <c r="AK13119" s="3">
        <v>4</v>
      </c>
      <c r="AL13119" s="3">
        <v>0</v>
      </c>
    </row>
    <row r="13120" spans="31:38" x14ac:dyDescent="0.25">
      <c r="AE13120" s="3" t="str">
        <f t="shared" si="282"/>
        <v>RAS52_546_14.2_4_202526</v>
      </c>
      <c r="AF13120" s="3">
        <v>202526</v>
      </c>
      <c r="AG13120" s="3" t="s">
        <v>419</v>
      </c>
      <c r="AH13120" s="3">
        <v>546</v>
      </c>
      <c r="AI13120" s="3">
        <v>14.2</v>
      </c>
      <c r="AJ13120" s="3" t="s">
        <v>26</v>
      </c>
      <c r="AK13120" s="3">
        <v>4</v>
      </c>
      <c r="AL13120" s="3">
        <v>221</v>
      </c>
    </row>
    <row r="13121" spans="31:38" x14ac:dyDescent="0.25">
      <c r="AE13121" s="3" t="str">
        <f t="shared" si="282"/>
        <v>RAS52_545_14.2_4_202526</v>
      </c>
      <c r="AF13121" s="3">
        <v>202526</v>
      </c>
      <c r="AG13121" s="3" t="s">
        <v>419</v>
      </c>
      <c r="AH13121" s="3">
        <v>545</v>
      </c>
      <c r="AI13121" s="3">
        <v>14.2</v>
      </c>
      <c r="AJ13121" s="3" t="s">
        <v>26</v>
      </c>
      <c r="AK13121" s="3">
        <v>4</v>
      </c>
      <c r="AL13121" s="3">
        <v>76.102000000000004</v>
      </c>
    </row>
    <row r="13122" spans="31:38" x14ac:dyDescent="0.25">
      <c r="AE13122" s="3" t="str">
        <f t="shared" si="282"/>
        <v>RAS52_542_14.2_4_202526</v>
      </c>
      <c r="AF13122" s="3">
        <v>202526</v>
      </c>
      <c r="AG13122" s="3" t="s">
        <v>419</v>
      </c>
      <c r="AH13122" s="3">
        <v>542</v>
      </c>
      <c r="AI13122" s="3">
        <v>14.2</v>
      </c>
      <c r="AJ13122" s="3" t="s">
        <v>26</v>
      </c>
      <c r="AK13122" s="3">
        <v>4</v>
      </c>
      <c r="AL13122" s="3">
        <v>175.09200000000001</v>
      </c>
    </row>
    <row r="13123" spans="31:38" x14ac:dyDescent="0.25">
      <c r="AE13123" s="3" t="str">
        <f t="shared" si="282"/>
        <v>RAS52_564_14.2_4_202526</v>
      </c>
      <c r="AF13123" s="3">
        <v>202526</v>
      </c>
      <c r="AG13123" s="3" t="s">
        <v>419</v>
      </c>
      <c r="AH13123" s="3">
        <v>564</v>
      </c>
      <c r="AI13123" s="3">
        <v>14.2</v>
      </c>
      <c r="AJ13123" s="3" t="s">
        <v>26</v>
      </c>
      <c r="AK13123" s="3">
        <v>4</v>
      </c>
      <c r="AL13123" s="3">
        <v>0</v>
      </c>
    </row>
    <row r="13124" spans="31:38" x14ac:dyDescent="0.25">
      <c r="AE13124" s="3" t="str">
        <f t="shared" ref="AE13124:AE13187" si="283">AG13124&amp;"_"&amp;AH13124&amp;"_"&amp;AI13124&amp;"_"&amp;AK13124&amp;"_"&amp;AF13124</f>
        <v>RAS52_538_14.2_4_202425</v>
      </c>
      <c r="AF13124" s="3">
        <v>202425</v>
      </c>
      <c r="AG13124" s="3" t="s">
        <v>419</v>
      </c>
      <c r="AH13124" s="3">
        <v>538</v>
      </c>
      <c r="AI13124" s="3">
        <v>14.2</v>
      </c>
      <c r="AJ13124" s="3" t="s">
        <v>26</v>
      </c>
      <c r="AK13124" s="3">
        <v>4</v>
      </c>
      <c r="AL13124" s="3">
        <v>250.422</v>
      </c>
    </row>
    <row r="13125" spans="31:38" x14ac:dyDescent="0.25">
      <c r="AE13125" s="3" t="str">
        <f t="shared" si="283"/>
        <v>RAS52_540_14.2_4_202425</v>
      </c>
      <c r="AF13125" s="3">
        <v>202425</v>
      </c>
      <c r="AG13125" s="3" t="s">
        <v>419</v>
      </c>
      <c r="AH13125" s="3">
        <v>540</v>
      </c>
      <c r="AI13125" s="3">
        <v>14.2</v>
      </c>
      <c r="AJ13125" s="3" t="s">
        <v>26</v>
      </c>
      <c r="AK13125" s="3">
        <v>4</v>
      </c>
      <c r="AL13125" s="3">
        <v>276.721</v>
      </c>
    </row>
    <row r="13126" spans="31:38" x14ac:dyDescent="0.25">
      <c r="AE13126" s="3" t="str">
        <f t="shared" si="283"/>
        <v>RAS52_542_14.2_4_202425</v>
      </c>
      <c r="AF13126" s="3">
        <v>202425</v>
      </c>
      <c r="AG13126" s="3" t="s">
        <v>419</v>
      </c>
      <c r="AH13126" s="3">
        <v>542</v>
      </c>
      <c r="AI13126" s="3">
        <v>14.2</v>
      </c>
      <c r="AJ13126" s="3" t="s">
        <v>26</v>
      </c>
      <c r="AK13126" s="3">
        <v>4</v>
      </c>
      <c r="AL13126" s="3">
        <v>169</v>
      </c>
    </row>
    <row r="13127" spans="31:38" x14ac:dyDescent="0.25">
      <c r="AE13127" s="3" t="str">
        <f t="shared" si="283"/>
        <v>RAS52_544_14.2_4_202425</v>
      </c>
      <c r="AF13127" s="3">
        <v>202425</v>
      </c>
      <c r="AG13127" s="3" t="s">
        <v>419</v>
      </c>
      <c r="AH13127" s="3">
        <v>544</v>
      </c>
      <c r="AI13127" s="3">
        <v>14.2</v>
      </c>
      <c r="AJ13127" s="3" t="s">
        <v>26</v>
      </c>
      <c r="AK13127" s="3">
        <v>4</v>
      </c>
      <c r="AL13127" s="3">
        <v>167.191</v>
      </c>
    </row>
    <row r="13128" spans="31:38" x14ac:dyDescent="0.25">
      <c r="AE13128" s="3" t="str">
        <f t="shared" si="283"/>
        <v>RAS52_545_14.2_4_202425</v>
      </c>
      <c r="AF13128" s="3">
        <v>202425</v>
      </c>
      <c r="AG13128" s="3" t="s">
        <v>419</v>
      </c>
      <c r="AH13128" s="3">
        <v>545</v>
      </c>
      <c r="AI13128" s="3">
        <v>14.2</v>
      </c>
      <c r="AJ13128" s="3" t="s">
        <v>26</v>
      </c>
      <c r="AK13128" s="3">
        <v>4</v>
      </c>
      <c r="AL13128" s="3">
        <v>70.05905326342257</v>
      </c>
    </row>
    <row r="13129" spans="31:38" x14ac:dyDescent="0.25">
      <c r="AE13129" s="3" t="str">
        <f t="shared" si="283"/>
        <v>RAS52_546_14.2_4_202425</v>
      </c>
      <c r="AF13129" s="3">
        <v>202425</v>
      </c>
      <c r="AG13129" s="3" t="s">
        <v>419</v>
      </c>
      <c r="AH13129" s="3">
        <v>546</v>
      </c>
      <c r="AI13129" s="3">
        <v>14.2</v>
      </c>
      <c r="AJ13129" s="3" t="s">
        <v>26</v>
      </c>
      <c r="AK13129" s="3">
        <v>4</v>
      </c>
      <c r="AL13129" s="3">
        <v>248.16300000000001</v>
      </c>
    </row>
    <row r="13130" spans="31:38" x14ac:dyDescent="0.25">
      <c r="AE13130" s="3" t="str">
        <f t="shared" si="283"/>
        <v>RAS52_550_14.2_4_202425</v>
      </c>
      <c r="AF13130" s="3">
        <v>202425</v>
      </c>
      <c r="AG13130" s="3" t="s">
        <v>419</v>
      </c>
      <c r="AH13130" s="3">
        <v>550</v>
      </c>
      <c r="AI13130" s="3">
        <v>14.2</v>
      </c>
      <c r="AJ13130" s="3" t="s">
        <v>26</v>
      </c>
      <c r="AK13130" s="3">
        <v>4</v>
      </c>
      <c r="AL13130" s="3">
        <v>10.836</v>
      </c>
    </row>
    <row r="13131" spans="31:38" x14ac:dyDescent="0.25">
      <c r="AE13131" s="3" t="str">
        <f t="shared" si="283"/>
        <v>RAS52_552_14.2_4_202425</v>
      </c>
      <c r="AF13131" s="3">
        <v>202425</v>
      </c>
      <c r="AG13131" s="3" t="s">
        <v>419</v>
      </c>
      <c r="AH13131" s="3">
        <v>552</v>
      </c>
      <c r="AI13131" s="3">
        <v>14.2</v>
      </c>
      <c r="AJ13131" s="3" t="s">
        <v>26</v>
      </c>
      <c r="AK13131" s="3">
        <v>4</v>
      </c>
      <c r="AL13131" s="3">
        <v>17.39</v>
      </c>
    </row>
    <row r="13132" spans="31:38" x14ac:dyDescent="0.25">
      <c r="AE13132" s="3" t="str">
        <f t="shared" si="283"/>
        <v>RAS52_536_14.2_4_202425</v>
      </c>
      <c r="AF13132" s="3">
        <v>202425</v>
      </c>
      <c r="AG13132" s="3" t="s">
        <v>419</v>
      </c>
      <c r="AH13132" s="3">
        <v>536</v>
      </c>
      <c r="AI13132" s="3">
        <v>14.2</v>
      </c>
      <c r="AJ13132" s="3" t="s">
        <v>26</v>
      </c>
      <c r="AK13132" s="3">
        <v>4</v>
      </c>
      <c r="AL13132" s="3">
        <v>542.846</v>
      </c>
    </row>
    <row r="13133" spans="31:38" x14ac:dyDescent="0.25">
      <c r="AE13133" s="3" t="str">
        <f t="shared" si="283"/>
        <v>RAS52_516_14.2_4_202425</v>
      </c>
      <c r="AF13133" s="3">
        <v>202425</v>
      </c>
      <c r="AG13133" s="3" t="s">
        <v>419</v>
      </c>
      <c r="AH13133" s="3">
        <v>516</v>
      </c>
      <c r="AI13133" s="3">
        <v>14.2</v>
      </c>
      <c r="AJ13133" s="3" t="s">
        <v>26</v>
      </c>
      <c r="AK13133" s="3">
        <v>4</v>
      </c>
      <c r="AL13133" s="3">
        <v>47.7353264981667</v>
      </c>
    </row>
    <row r="13134" spans="31:38" x14ac:dyDescent="0.25">
      <c r="AE13134" s="3" t="str">
        <f t="shared" si="283"/>
        <v>RAS52_548_14.2_4_202425</v>
      </c>
      <c r="AF13134" s="3">
        <v>202425</v>
      </c>
      <c r="AG13134" s="3" t="s">
        <v>419</v>
      </c>
      <c r="AH13134" s="3">
        <v>548</v>
      </c>
      <c r="AI13134" s="3">
        <v>14.2</v>
      </c>
      <c r="AJ13134" s="3" t="s">
        <v>26</v>
      </c>
      <c r="AK13134" s="3">
        <v>4</v>
      </c>
      <c r="AL13134" s="3">
        <v>0</v>
      </c>
    </row>
    <row r="13135" spans="31:38" x14ac:dyDescent="0.25">
      <c r="AE13135" s="3" t="str">
        <f t="shared" si="283"/>
        <v>RAS52_534_14.2_4_202425</v>
      </c>
      <c r="AF13135" s="3">
        <v>202425</v>
      </c>
      <c r="AG13135" s="3" t="s">
        <v>419</v>
      </c>
      <c r="AH13135" s="3">
        <v>534</v>
      </c>
      <c r="AI13135" s="3">
        <v>14.2</v>
      </c>
      <c r="AJ13135" s="3" t="s">
        <v>26</v>
      </c>
      <c r="AK13135" s="3">
        <v>4</v>
      </c>
      <c r="AL13135" s="3">
        <v>234.03299999999999</v>
      </c>
    </row>
    <row r="13136" spans="31:38" x14ac:dyDescent="0.25">
      <c r="AE13136" s="3" t="str">
        <f t="shared" si="283"/>
        <v>RAS52_532_14.2_4_202425</v>
      </c>
      <c r="AF13136" s="3">
        <v>202425</v>
      </c>
      <c r="AG13136" s="3" t="s">
        <v>419</v>
      </c>
      <c r="AH13136" s="3">
        <v>532</v>
      </c>
      <c r="AI13136" s="3">
        <v>14.2</v>
      </c>
      <c r="AJ13136" s="3" t="s">
        <v>26</v>
      </c>
      <c r="AK13136" s="3">
        <v>4</v>
      </c>
      <c r="AL13136" s="3">
        <v>0</v>
      </c>
    </row>
    <row r="13137" spans="31:38" x14ac:dyDescent="0.25">
      <c r="AE13137" s="3" t="str">
        <f t="shared" si="283"/>
        <v>RAS52_530_14.2_4_202425</v>
      </c>
      <c r="AF13137" s="3">
        <v>202425</v>
      </c>
      <c r="AG13137" s="3" t="s">
        <v>419</v>
      </c>
      <c r="AH13137" s="3">
        <v>530</v>
      </c>
      <c r="AI13137" s="3">
        <v>14.2</v>
      </c>
      <c r="AJ13137" s="3" t="s">
        <v>26</v>
      </c>
      <c r="AK13137" s="3">
        <v>4</v>
      </c>
      <c r="AL13137" s="3">
        <v>154.86699999999999</v>
      </c>
    </row>
    <row r="13138" spans="31:38" x14ac:dyDescent="0.25">
      <c r="AE13138" s="3" t="str">
        <f t="shared" si="283"/>
        <v>RAS52_528_14.2_4_202425</v>
      </c>
      <c r="AF13138" s="3">
        <v>202425</v>
      </c>
      <c r="AG13138" s="3" t="s">
        <v>419</v>
      </c>
      <c r="AH13138" s="3">
        <v>528</v>
      </c>
      <c r="AI13138" s="3">
        <v>14.2</v>
      </c>
      <c r="AJ13138" s="3" t="s">
        <v>26</v>
      </c>
      <c r="AK13138" s="3">
        <v>4</v>
      </c>
      <c r="AL13138" s="3">
        <v>174</v>
      </c>
    </row>
    <row r="13139" spans="31:38" x14ac:dyDescent="0.25">
      <c r="AE13139" s="3" t="str">
        <f t="shared" si="283"/>
        <v>RAS52_526_14.2_4_202425</v>
      </c>
      <c r="AF13139" s="3">
        <v>202425</v>
      </c>
      <c r="AG13139" s="3" t="s">
        <v>419</v>
      </c>
      <c r="AH13139" s="3">
        <v>526</v>
      </c>
      <c r="AI13139" s="3">
        <v>14.2</v>
      </c>
      <c r="AJ13139" s="3" t="s">
        <v>26</v>
      </c>
      <c r="AK13139" s="3">
        <v>4</v>
      </c>
      <c r="AL13139" s="3">
        <v>23.396845751315233</v>
      </c>
    </row>
    <row r="13140" spans="31:38" x14ac:dyDescent="0.25">
      <c r="AE13140" s="3" t="str">
        <f t="shared" si="283"/>
        <v>RAS52_524_14.2_4_202425</v>
      </c>
      <c r="AF13140" s="3">
        <v>202425</v>
      </c>
      <c r="AG13140" s="3" t="s">
        <v>419</v>
      </c>
      <c r="AH13140" s="3">
        <v>524</v>
      </c>
      <c r="AI13140" s="3">
        <v>14.2</v>
      </c>
      <c r="AJ13140" s="3" t="s">
        <v>26</v>
      </c>
      <c r="AK13140" s="3">
        <v>4</v>
      </c>
      <c r="AL13140" s="3">
        <v>0</v>
      </c>
    </row>
    <row r="13141" spans="31:38" x14ac:dyDescent="0.25">
      <c r="AE13141" s="3" t="str">
        <f t="shared" si="283"/>
        <v>RAS52_522_14.2_4_202425</v>
      </c>
      <c r="AF13141" s="3">
        <v>202425</v>
      </c>
      <c r="AG13141" s="3" t="s">
        <v>419</v>
      </c>
      <c r="AH13141" s="3">
        <v>522</v>
      </c>
      <c r="AI13141" s="3">
        <v>14.2</v>
      </c>
      <c r="AJ13141" s="3" t="s">
        <v>26</v>
      </c>
      <c r="AK13141" s="3">
        <v>4</v>
      </c>
      <c r="AL13141" s="3">
        <v>28.729999999999997</v>
      </c>
    </row>
    <row r="13142" spans="31:38" x14ac:dyDescent="0.25">
      <c r="AE13142" s="3" t="str">
        <f t="shared" si="283"/>
        <v>RAS52_518_14.2_4_202425</v>
      </c>
      <c r="AF13142" s="3">
        <v>202425</v>
      </c>
      <c r="AG13142" s="3" t="s">
        <v>419</v>
      </c>
      <c r="AH13142" s="3">
        <v>518</v>
      </c>
      <c r="AI13142" s="3">
        <v>14.2</v>
      </c>
      <c r="AJ13142" s="3" t="s">
        <v>26</v>
      </c>
      <c r="AK13142" s="3">
        <v>4</v>
      </c>
      <c r="AL13142" s="3">
        <v>722.49699999999996</v>
      </c>
    </row>
    <row r="13143" spans="31:38" x14ac:dyDescent="0.25">
      <c r="AE13143" s="3" t="str">
        <f t="shared" si="283"/>
        <v>RAS52_514_14.2_4_202425</v>
      </c>
      <c r="AF13143" s="3">
        <v>202425</v>
      </c>
      <c r="AG13143" s="3" t="s">
        <v>419</v>
      </c>
      <c r="AH13143" s="3">
        <v>514</v>
      </c>
      <c r="AI13143" s="3">
        <v>14.2</v>
      </c>
      <c r="AJ13143" s="3" t="s">
        <v>26</v>
      </c>
      <c r="AK13143" s="3">
        <v>4</v>
      </c>
      <c r="AL13143" s="3">
        <v>108</v>
      </c>
    </row>
    <row r="13144" spans="31:38" x14ac:dyDescent="0.25">
      <c r="AE13144" s="3" t="str">
        <f t="shared" si="283"/>
        <v>RAS52_512_14.2_4_202425</v>
      </c>
      <c r="AF13144" s="3">
        <v>202425</v>
      </c>
      <c r="AG13144" s="3" t="s">
        <v>419</v>
      </c>
      <c r="AH13144" s="3">
        <v>512</v>
      </c>
      <c r="AI13144" s="3">
        <v>14.2</v>
      </c>
      <c r="AJ13144" s="3" t="s">
        <v>26</v>
      </c>
      <c r="AK13144" s="3">
        <v>4</v>
      </c>
      <c r="AL13144" s="3">
        <v>26</v>
      </c>
    </row>
    <row r="13145" spans="31:38" x14ac:dyDescent="0.25">
      <c r="AE13145" s="3" t="str">
        <f t="shared" si="283"/>
        <v>RAS52_562_14.2_4_202425</v>
      </c>
      <c r="AF13145" s="3">
        <v>202425</v>
      </c>
      <c r="AG13145" s="3" t="s">
        <v>419</v>
      </c>
      <c r="AH13145" s="3">
        <v>562</v>
      </c>
      <c r="AI13145" s="3">
        <v>14.2</v>
      </c>
      <c r="AJ13145" s="3" t="s">
        <v>26</v>
      </c>
      <c r="AK13145" s="3">
        <v>4</v>
      </c>
      <c r="AL13145" s="3">
        <v>0</v>
      </c>
    </row>
    <row r="13146" spans="31:38" x14ac:dyDescent="0.25">
      <c r="AE13146" s="3" t="str">
        <f t="shared" si="283"/>
        <v>RAS52_520_14.2_4_202425</v>
      </c>
      <c r="AF13146" s="3">
        <v>202425</v>
      </c>
      <c r="AG13146" s="3" t="s">
        <v>419</v>
      </c>
      <c r="AH13146" s="3">
        <v>520</v>
      </c>
      <c r="AI13146" s="3">
        <v>14.2</v>
      </c>
      <c r="AJ13146" s="3" t="s">
        <v>26</v>
      </c>
      <c r="AK13146" s="3">
        <v>4</v>
      </c>
      <c r="AL13146" s="3">
        <v>145.22200000000001</v>
      </c>
    </row>
    <row r="13147" spans="31:38" x14ac:dyDescent="0.25">
      <c r="AE13147" s="3" t="str">
        <f t="shared" si="283"/>
        <v>RAS52_574_14.2_4_202425</v>
      </c>
      <c r="AF13147" s="3">
        <v>202425</v>
      </c>
      <c r="AG13147" s="3" t="s">
        <v>419</v>
      </c>
      <c r="AH13147" s="3">
        <v>574</v>
      </c>
      <c r="AI13147" s="3">
        <v>14.2</v>
      </c>
      <c r="AJ13147" s="3" t="s">
        <v>26</v>
      </c>
      <c r="AK13147" s="3">
        <v>4</v>
      </c>
      <c r="AL13147" s="3">
        <v>0</v>
      </c>
    </row>
    <row r="13148" spans="31:38" x14ac:dyDescent="0.25">
      <c r="AE13148" s="3" t="str">
        <f t="shared" si="283"/>
        <v>RAS52_564_14.2_4_202425</v>
      </c>
      <c r="AF13148" s="3">
        <v>202425</v>
      </c>
      <c r="AG13148" s="3" t="s">
        <v>419</v>
      </c>
      <c r="AH13148" s="3">
        <v>564</v>
      </c>
      <c r="AI13148" s="3">
        <v>14.2</v>
      </c>
      <c r="AJ13148" s="3" t="s">
        <v>26</v>
      </c>
      <c r="AK13148" s="3">
        <v>4</v>
      </c>
      <c r="AL13148" s="3">
        <v>0</v>
      </c>
    </row>
    <row r="13149" spans="31:38" x14ac:dyDescent="0.25">
      <c r="AE13149" s="3" t="str">
        <f t="shared" si="283"/>
        <v>RAS52_586_14.2_4_202425</v>
      </c>
      <c r="AF13149" s="3">
        <v>202425</v>
      </c>
      <c r="AG13149" s="3" t="s">
        <v>419</v>
      </c>
      <c r="AH13149" s="3">
        <v>586</v>
      </c>
      <c r="AI13149" s="3">
        <v>14.2</v>
      </c>
      <c r="AJ13149" s="3" t="s">
        <v>26</v>
      </c>
      <c r="AK13149" s="3">
        <v>4</v>
      </c>
      <c r="AL13149" s="3">
        <v>0</v>
      </c>
    </row>
    <row r="13150" spans="31:38" x14ac:dyDescent="0.25">
      <c r="AE13150" s="3" t="str">
        <f t="shared" si="283"/>
        <v>RAS52_584_14.2_4_202425</v>
      </c>
      <c r="AF13150" s="3">
        <v>202425</v>
      </c>
      <c r="AG13150" s="3" t="s">
        <v>419</v>
      </c>
      <c r="AH13150" s="3">
        <v>584</v>
      </c>
      <c r="AI13150" s="3">
        <v>14.2</v>
      </c>
      <c r="AJ13150" s="3" t="s">
        <v>26</v>
      </c>
      <c r="AK13150" s="3">
        <v>4</v>
      </c>
      <c r="AL13150" s="3">
        <v>0</v>
      </c>
    </row>
    <row r="13151" spans="31:38" x14ac:dyDescent="0.25">
      <c r="AE13151" s="3" t="str">
        <f t="shared" si="283"/>
        <v>RAS52_572_14.2_4_202425</v>
      </c>
      <c r="AF13151" s="3">
        <v>202425</v>
      </c>
      <c r="AG13151" s="3" t="s">
        <v>419</v>
      </c>
      <c r="AH13151" s="3">
        <v>572</v>
      </c>
      <c r="AI13151" s="3">
        <v>14.2</v>
      </c>
      <c r="AJ13151" s="3" t="s">
        <v>26</v>
      </c>
      <c r="AK13151" s="3">
        <v>4</v>
      </c>
      <c r="AL13151" s="3">
        <v>0</v>
      </c>
    </row>
    <row r="13152" spans="31:38" x14ac:dyDescent="0.25">
      <c r="AE13152" s="3" t="str">
        <f t="shared" si="283"/>
        <v>RAS52_568_14.2_4_202425</v>
      </c>
      <c r="AF13152" s="3">
        <v>202425</v>
      </c>
      <c r="AG13152" s="3" t="s">
        <v>419</v>
      </c>
      <c r="AH13152" s="3">
        <v>568</v>
      </c>
      <c r="AI13152" s="3">
        <v>14.2</v>
      </c>
      <c r="AJ13152" s="3" t="s">
        <v>26</v>
      </c>
      <c r="AK13152" s="3">
        <v>4</v>
      </c>
      <c r="AL13152" s="3">
        <v>0</v>
      </c>
    </row>
    <row r="13153" spans="31:38" x14ac:dyDescent="0.25">
      <c r="AE13153" s="3" t="str">
        <f t="shared" si="283"/>
        <v>RAS52_566_14.2_4_202425</v>
      </c>
      <c r="AF13153" s="3">
        <v>202425</v>
      </c>
      <c r="AG13153" s="3" t="s">
        <v>419</v>
      </c>
      <c r="AH13153" s="3">
        <v>566</v>
      </c>
      <c r="AI13153" s="3">
        <v>14.2</v>
      </c>
      <c r="AJ13153" s="3" t="s">
        <v>26</v>
      </c>
      <c r="AK13153" s="3">
        <v>4</v>
      </c>
      <c r="AL13153" s="3">
        <v>0</v>
      </c>
    </row>
    <row r="13154" spans="31:38" x14ac:dyDescent="0.25">
      <c r="AE13154" s="3" t="str">
        <f t="shared" si="283"/>
        <v>RAS52_576_14.2_4_202425</v>
      </c>
      <c r="AF13154" s="3">
        <v>202425</v>
      </c>
      <c r="AG13154" s="3" t="s">
        <v>419</v>
      </c>
      <c r="AH13154" s="3">
        <v>576</v>
      </c>
      <c r="AI13154" s="3">
        <v>14.2</v>
      </c>
      <c r="AJ13154" s="3" t="s">
        <v>26</v>
      </c>
      <c r="AK13154" s="3">
        <v>4</v>
      </c>
      <c r="AL13154" s="3">
        <v>0</v>
      </c>
    </row>
    <row r="13155" spans="31:38" x14ac:dyDescent="0.25">
      <c r="AE13155" s="3" t="str">
        <f t="shared" si="283"/>
        <v>RAS52_582_14.2_4_202425</v>
      </c>
      <c r="AF13155" s="3">
        <v>202425</v>
      </c>
      <c r="AG13155" s="3" t="s">
        <v>419</v>
      </c>
      <c r="AH13155" s="3">
        <v>582</v>
      </c>
      <c r="AI13155" s="3">
        <v>14.2</v>
      </c>
      <c r="AJ13155" s="3" t="s">
        <v>26</v>
      </c>
      <c r="AK13155" s="3">
        <v>4</v>
      </c>
      <c r="AL13155" s="3">
        <v>0</v>
      </c>
    </row>
    <row r="13156" spans="31:38" x14ac:dyDescent="0.25">
      <c r="AE13156" s="3" t="str">
        <f t="shared" si="283"/>
        <v>RAS52_576_15.1_4_202526</v>
      </c>
      <c r="AF13156" s="3">
        <v>202526</v>
      </c>
      <c r="AG13156" s="3" t="s">
        <v>419</v>
      </c>
      <c r="AH13156" s="3">
        <v>576</v>
      </c>
      <c r="AI13156" s="3">
        <v>15.1</v>
      </c>
      <c r="AJ13156" s="3" t="s">
        <v>359</v>
      </c>
      <c r="AK13156" s="3">
        <v>4</v>
      </c>
      <c r="AL13156" s="3">
        <v>0</v>
      </c>
    </row>
    <row r="13157" spans="31:38" x14ac:dyDescent="0.25">
      <c r="AE13157" s="3" t="str">
        <f t="shared" si="283"/>
        <v>RAS52_545_15.1_4_202526</v>
      </c>
      <c r="AF13157" s="3">
        <v>202526</v>
      </c>
      <c r="AG13157" s="3" t="s">
        <v>419</v>
      </c>
      <c r="AH13157" s="3">
        <v>545</v>
      </c>
      <c r="AI13157" s="3">
        <v>15.1</v>
      </c>
      <c r="AJ13157" s="3" t="s">
        <v>359</v>
      </c>
      <c r="AK13157" s="3">
        <v>4</v>
      </c>
      <c r="AL13157" s="3">
        <v>253.45499999999998</v>
      </c>
    </row>
    <row r="13158" spans="31:38" x14ac:dyDescent="0.25">
      <c r="AE13158" s="3" t="str">
        <f t="shared" si="283"/>
        <v>RAS52_546_15.1_4_202526</v>
      </c>
      <c r="AF13158" s="3">
        <v>202526</v>
      </c>
      <c r="AG13158" s="3" t="s">
        <v>419</v>
      </c>
      <c r="AH13158" s="3">
        <v>546</v>
      </c>
      <c r="AI13158" s="3">
        <v>15.1</v>
      </c>
      <c r="AJ13158" s="3" t="s">
        <v>359</v>
      </c>
      <c r="AK13158" s="3">
        <v>4</v>
      </c>
      <c r="AL13158" s="3">
        <v>0</v>
      </c>
    </row>
    <row r="13159" spans="31:38" x14ac:dyDescent="0.25">
      <c r="AE13159" s="3" t="str">
        <f t="shared" si="283"/>
        <v>RAS52_548_15.1_4_202526</v>
      </c>
      <c r="AF13159" s="3">
        <v>202526</v>
      </c>
      <c r="AG13159" s="3" t="s">
        <v>419</v>
      </c>
      <c r="AH13159" s="3">
        <v>548</v>
      </c>
      <c r="AI13159" s="3">
        <v>15.1</v>
      </c>
      <c r="AJ13159" s="3" t="s">
        <v>359</v>
      </c>
      <c r="AK13159" s="3">
        <v>4</v>
      </c>
      <c r="AL13159" s="3">
        <v>100</v>
      </c>
    </row>
    <row r="13160" spans="31:38" x14ac:dyDescent="0.25">
      <c r="AE13160" s="3" t="str">
        <f t="shared" si="283"/>
        <v>RAS52_550_15.1_4_202526</v>
      </c>
      <c r="AF13160" s="3">
        <v>202526</v>
      </c>
      <c r="AG13160" s="3" t="s">
        <v>419</v>
      </c>
      <c r="AH13160" s="3">
        <v>550</v>
      </c>
      <c r="AI13160" s="3">
        <v>15.1</v>
      </c>
      <c r="AJ13160" s="3" t="s">
        <v>359</v>
      </c>
      <c r="AK13160" s="3">
        <v>4</v>
      </c>
      <c r="AL13160" s="3">
        <v>3917.9949999999999</v>
      </c>
    </row>
    <row r="13161" spans="31:38" x14ac:dyDescent="0.25">
      <c r="AE13161" s="3" t="str">
        <f t="shared" si="283"/>
        <v>RAS52_552_15.1_4_202526</v>
      </c>
      <c r="AF13161" s="3">
        <v>202526</v>
      </c>
      <c r="AG13161" s="3" t="s">
        <v>419</v>
      </c>
      <c r="AH13161" s="3">
        <v>552</v>
      </c>
      <c r="AI13161" s="3">
        <v>15.1</v>
      </c>
      <c r="AJ13161" s="3" t="s">
        <v>359</v>
      </c>
      <c r="AK13161" s="3">
        <v>4</v>
      </c>
      <c r="AL13161" s="3">
        <v>0</v>
      </c>
    </row>
    <row r="13162" spans="31:38" x14ac:dyDescent="0.25">
      <c r="AE13162" s="3" t="str">
        <f t="shared" si="283"/>
        <v>RAS52_562_15.1_4_202526</v>
      </c>
      <c r="AF13162" s="3">
        <v>202526</v>
      </c>
      <c r="AG13162" s="3" t="s">
        <v>419</v>
      </c>
      <c r="AH13162" s="3">
        <v>562</v>
      </c>
      <c r="AI13162" s="3">
        <v>15.1</v>
      </c>
      <c r="AJ13162" s="3" t="s">
        <v>359</v>
      </c>
      <c r="AK13162" s="3">
        <v>4</v>
      </c>
      <c r="AL13162" s="3">
        <v>0</v>
      </c>
    </row>
    <row r="13163" spans="31:38" x14ac:dyDescent="0.25">
      <c r="AE13163" s="3" t="str">
        <f t="shared" si="283"/>
        <v>RAS52_564_15.1_4_202526</v>
      </c>
      <c r="AF13163" s="3">
        <v>202526</v>
      </c>
      <c r="AG13163" s="3" t="s">
        <v>419</v>
      </c>
      <c r="AH13163" s="3">
        <v>564</v>
      </c>
      <c r="AI13163" s="3">
        <v>15.1</v>
      </c>
      <c r="AJ13163" s="3" t="s">
        <v>359</v>
      </c>
      <c r="AK13163" s="3">
        <v>4</v>
      </c>
      <c r="AL13163" s="3">
        <v>0</v>
      </c>
    </row>
    <row r="13164" spans="31:38" x14ac:dyDescent="0.25">
      <c r="AE13164" s="3" t="str">
        <f t="shared" si="283"/>
        <v>RAS52_566_15.1_4_202526</v>
      </c>
      <c r="AF13164" s="3">
        <v>202526</v>
      </c>
      <c r="AG13164" s="3" t="s">
        <v>419</v>
      </c>
      <c r="AH13164" s="3">
        <v>566</v>
      </c>
      <c r="AI13164" s="3">
        <v>15.1</v>
      </c>
      <c r="AJ13164" s="3" t="s">
        <v>359</v>
      </c>
      <c r="AK13164" s="3">
        <v>4</v>
      </c>
      <c r="AL13164" s="3">
        <v>0</v>
      </c>
    </row>
    <row r="13165" spans="31:38" x14ac:dyDescent="0.25">
      <c r="AE13165" s="3" t="str">
        <f t="shared" si="283"/>
        <v>RAS52_568_15.1_4_202526</v>
      </c>
      <c r="AF13165" s="3">
        <v>202526</v>
      </c>
      <c r="AG13165" s="3" t="s">
        <v>419</v>
      </c>
      <c r="AH13165" s="3">
        <v>568</v>
      </c>
      <c r="AI13165" s="3">
        <v>15.1</v>
      </c>
      <c r="AJ13165" s="3" t="s">
        <v>359</v>
      </c>
      <c r="AK13165" s="3">
        <v>4</v>
      </c>
      <c r="AL13165" s="3">
        <v>0</v>
      </c>
    </row>
    <row r="13166" spans="31:38" x14ac:dyDescent="0.25">
      <c r="AE13166" s="3" t="str">
        <f t="shared" si="283"/>
        <v>RAS52_586_15.1_4_202526</v>
      </c>
      <c r="AF13166" s="3">
        <v>202526</v>
      </c>
      <c r="AG13166" s="3" t="s">
        <v>419</v>
      </c>
      <c r="AH13166" s="3">
        <v>586</v>
      </c>
      <c r="AI13166" s="3">
        <v>15.1</v>
      </c>
      <c r="AJ13166" s="3" t="s">
        <v>359</v>
      </c>
      <c r="AK13166" s="3">
        <v>4</v>
      </c>
      <c r="AL13166" s="3">
        <v>0</v>
      </c>
    </row>
    <row r="13167" spans="31:38" x14ac:dyDescent="0.25">
      <c r="AE13167" s="3" t="str">
        <f t="shared" si="283"/>
        <v>RAS52_574_15.1_4_202526</v>
      </c>
      <c r="AF13167" s="3">
        <v>202526</v>
      </c>
      <c r="AG13167" s="3" t="s">
        <v>419</v>
      </c>
      <c r="AH13167" s="3">
        <v>574</v>
      </c>
      <c r="AI13167" s="3">
        <v>15.1</v>
      </c>
      <c r="AJ13167" s="3" t="s">
        <v>359</v>
      </c>
      <c r="AK13167" s="3">
        <v>4</v>
      </c>
      <c r="AL13167" s="3">
        <v>0</v>
      </c>
    </row>
    <row r="13168" spans="31:38" x14ac:dyDescent="0.25">
      <c r="AE13168" s="3" t="str">
        <f t="shared" si="283"/>
        <v>RAS52_582_15.1_4_202526</v>
      </c>
      <c r="AF13168" s="3">
        <v>202526</v>
      </c>
      <c r="AG13168" s="3" t="s">
        <v>419</v>
      </c>
      <c r="AH13168" s="3">
        <v>582</v>
      </c>
      <c r="AI13168" s="3">
        <v>15.1</v>
      </c>
      <c r="AJ13168" s="3" t="s">
        <v>359</v>
      </c>
      <c r="AK13168" s="3">
        <v>4</v>
      </c>
      <c r="AL13168" s="3">
        <v>0</v>
      </c>
    </row>
    <row r="13169" spans="31:38" x14ac:dyDescent="0.25">
      <c r="AE13169" s="3" t="str">
        <f t="shared" si="283"/>
        <v>RAS52_584_15.1_4_202526</v>
      </c>
      <c r="AF13169" s="3">
        <v>202526</v>
      </c>
      <c r="AG13169" s="3" t="s">
        <v>419</v>
      </c>
      <c r="AH13169" s="3">
        <v>584</v>
      </c>
      <c r="AI13169" s="3">
        <v>15.1</v>
      </c>
      <c r="AJ13169" s="3" t="s">
        <v>359</v>
      </c>
      <c r="AK13169" s="3">
        <v>4</v>
      </c>
      <c r="AL13169" s="3">
        <v>0</v>
      </c>
    </row>
    <row r="13170" spans="31:38" x14ac:dyDescent="0.25">
      <c r="AE13170" s="3" t="str">
        <f t="shared" si="283"/>
        <v>RAS52_544_15.1_4_202526</v>
      </c>
      <c r="AF13170" s="3">
        <v>202526</v>
      </c>
      <c r="AG13170" s="3" t="s">
        <v>419</v>
      </c>
      <c r="AH13170" s="3">
        <v>544</v>
      </c>
      <c r="AI13170" s="3">
        <v>15.1</v>
      </c>
      <c r="AJ13170" s="3" t="s">
        <v>359</v>
      </c>
      <c r="AK13170" s="3">
        <v>4</v>
      </c>
      <c r="AL13170" s="3">
        <v>0</v>
      </c>
    </row>
    <row r="13171" spans="31:38" x14ac:dyDescent="0.25">
      <c r="AE13171" s="3" t="str">
        <f t="shared" si="283"/>
        <v>RAS52_572_15.1_4_202526</v>
      </c>
      <c r="AF13171" s="3">
        <v>202526</v>
      </c>
      <c r="AG13171" s="3" t="s">
        <v>419</v>
      </c>
      <c r="AH13171" s="3">
        <v>572</v>
      </c>
      <c r="AI13171" s="3">
        <v>15.1</v>
      </c>
      <c r="AJ13171" s="3" t="s">
        <v>359</v>
      </c>
      <c r="AK13171" s="3">
        <v>4</v>
      </c>
      <c r="AL13171" s="3">
        <v>0</v>
      </c>
    </row>
    <row r="13172" spans="31:38" x14ac:dyDescent="0.25">
      <c r="AE13172" s="3" t="str">
        <f t="shared" si="283"/>
        <v>RAS52_514_15.1_4_202526</v>
      </c>
      <c r="AF13172" s="3">
        <v>202526</v>
      </c>
      <c r="AG13172" s="3" t="s">
        <v>419</v>
      </c>
      <c r="AH13172" s="3">
        <v>514</v>
      </c>
      <c r="AI13172" s="3">
        <v>15.1</v>
      </c>
      <c r="AJ13172" s="3" t="s">
        <v>359</v>
      </c>
      <c r="AK13172" s="3">
        <v>4</v>
      </c>
      <c r="AL13172" s="3">
        <v>0</v>
      </c>
    </row>
    <row r="13173" spans="31:38" x14ac:dyDescent="0.25">
      <c r="AE13173" s="3" t="str">
        <f t="shared" si="283"/>
        <v>RAS52_542_15.1_4_202526</v>
      </c>
      <c r="AF13173" s="3">
        <v>202526</v>
      </c>
      <c r="AG13173" s="3" t="s">
        <v>419</v>
      </c>
      <c r="AH13173" s="3">
        <v>542</v>
      </c>
      <c r="AI13173" s="3">
        <v>15.1</v>
      </c>
      <c r="AJ13173" s="3" t="s">
        <v>359</v>
      </c>
      <c r="AK13173" s="3">
        <v>4</v>
      </c>
      <c r="AL13173" s="3">
        <v>52.21</v>
      </c>
    </row>
    <row r="13174" spans="31:38" x14ac:dyDescent="0.25">
      <c r="AE13174" s="3" t="str">
        <f t="shared" si="283"/>
        <v>RAS52_512_15.1_4_202526</v>
      </c>
      <c r="AF13174" s="3">
        <v>202526</v>
      </c>
      <c r="AG13174" s="3" t="s">
        <v>419</v>
      </c>
      <c r="AH13174" s="3">
        <v>512</v>
      </c>
      <c r="AI13174" s="3">
        <v>15.1</v>
      </c>
      <c r="AJ13174" s="3" t="s">
        <v>359</v>
      </c>
      <c r="AK13174" s="3">
        <v>4</v>
      </c>
      <c r="AL13174" s="3">
        <v>67</v>
      </c>
    </row>
    <row r="13175" spans="31:38" x14ac:dyDescent="0.25">
      <c r="AE13175" s="3" t="str">
        <f t="shared" si="283"/>
        <v>RAS52_516_15.1_4_202526</v>
      </c>
      <c r="AF13175" s="3">
        <v>202526</v>
      </c>
      <c r="AG13175" s="3" t="s">
        <v>419</v>
      </c>
      <c r="AH13175" s="3">
        <v>516</v>
      </c>
      <c r="AI13175" s="3">
        <v>15.1</v>
      </c>
      <c r="AJ13175" s="3" t="s">
        <v>359</v>
      </c>
      <c r="AK13175" s="3">
        <v>4</v>
      </c>
      <c r="AL13175" s="3">
        <v>0</v>
      </c>
    </row>
    <row r="13176" spans="31:38" x14ac:dyDescent="0.25">
      <c r="AE13176" s="3" t="str">
        <f t="shared" si="283"/>
        <v>RAS52_518_15.1_4_202526</v>
      </c>
      <c r="AF13176" s="3">
        <v>202526</v>
      </c>
      <c r="AG13176" s="3" t="s">
        <v>419</v>
      </c>
      <c r="AH13176" s="3">
        <v>518</v>
      </c>
      <c r="AI13176" s="3">
        <v>15.1</v>
      </c>
      <c r="AJ13176" s="3" t="s">
        <v>359</v>
      </c>
      <c r="AK13176" s="3">
        <v>4</v>
      </c>
      <c r="AL13176" s="3">
        <v>0</v>
      </c>
    </row>
    <row r="13177" spans="31:38" x14ac:dyDescent="0.25">
      <c r="AE13177" s="3" t="str">
        <f t="shared" si="283"/>
        <v>RAS52_520_15.1_4_202526</v>
      </c>
      <c r="AF13177" s="3">
        <v>202526</v>
      </c>
      <c r="AG13177" s="3" t="s">
        <v>419</v>
      </c>
      <c r="AH13177" s="3">
        <v>520</v>
      </c>
      <c r="AI13177" s="3">
        <v>15.1</v>
      </c>
      <c r="AJ13177" s="3" t="s">
        <v>359</v>
      </c>
      <c r="AK13177" s="3">
        <v>4</v>
      </c>
      <c r="AL13177" s="3">
        <v>0</v>
      </c>
    </row>
    <row r="13178" spans="31:38" x14ac:dyDescent="0.25">
      <c r="AE13178" s="3" t="str">
        <f t="shared" si="283"/>
        <v>RAS52_522_15.1_4_202526</v>
      </c>
      <c r="AF13178" s="3">
        <v>202526</v>
      </c>
      <c r="AG13178" s="3" t="s">
        <v>419</v>
      </c>
      <c r="AH13178" s="3">
        <v>522</v>
      </c>
      <c r="AI13178" s="3">
        <v>15.1</v>
      </c>
      <c r="AJ13178" s="3" t="s">
        <v>359</v>
      </c>
      <c r="AK13178" s="3">
        <v>4</v>
      </c>
      <c r="AL13178" s="3">
        <v>574.42600000000004</v>
      </c>
    </row>
    <row r="13179" spans="31:38" x14ac:dyDescent="0.25">
      <c r="AE13179" s="3" t="str">
        <f t="shared" si="283"/>
        <v>RAS52_524_15.1_4_202526</v>
      </c>
      <c r="AF13179" s="3">
        <v>202526</v>
      </c>
      <c r="AG13179" s="3" t="s">
        <v>419</v>
      </c>
      <c r="AH13179" s="3">
        <v>524</v>
      </c>
      <c r="AI13179" s="3">
        <v>15.1</v>
      </c>
      <c r="AJ13179" s="3" t="s">
        <v>359</v>
      </c>
      <c r="AK13179" s="3">
        <v>4</v>
      </c>
      <c r="AL13179" s="3">
        <v>0</v>
      </c>
    </row>
    <row r="13180" spans="31:38" x14ac:dyDescent="0.25">
      <c r="AE13180" s="3" t="str">
        <f t="shared" si="283"/>
        <v>RAS52_540_15.1_4_202526</v>
      </c>
      <c r="AF13180" s="3">
        <v>202526</v>
      </c>
      <c r="AG13180" s="3" t="s">
        <v>419</v>
      </c>
      <c r="AH13180" s="3">
        <v>540</v>
      </c>
      <c r="AI13180" s="3">
        <v>15.1</v>
      </c>
      <c r="AJ13180" s="3" t="s">
        <v>359</v>
      </c>
      <c r="AK13180" s="3">
        <v>4</v>
      </c>
      <c r="AL13180" s="3">
        <v>0</v>
      </c>
    </row>
    <row r="13181" spans="31:38" x14ac:dyDescent="0.25">
      <c r="AE13181" s="3" t="str">
        <f t="shared" si="283"/>
        <v>RAS52_528_15.1_4_202526</v>
      </c>
      <c r="AF13181" s="3">
        <v>202526</v>
      </c>
      <c r="AG13181" s="3" t="s">
        <v>419</v>
      </c>
      <c r="AH13181" s="3">
        <v>528</v>
      </c>
      <c r="AI13181" s="3">
        <v>15.1</v>
      </c>
      <c r="AJ13181" s="3" t="s">
        <v>359</v>
      </c>
      <c r="AK13181" s="3">
        <v>4</v>
      </c>
      <c r="AL13181" s="3">
        <v>0</v>
      </c>
    </row>
    <row r="13182" spans="31:38" x14ac:dyDescent="0.25">
      <c r="AE13182" s="3" t="str">
        <f t="shared" si="283"/>
        <v>RAS52_530_15.1_4_202526</v>
      </c>
      <c r="AF13182" s="3">
        <v>202526</v>
      </c>
      <c r="AG13182" s="3" t="s">
        <v>419</v>
      </c>
      <c r="AH13182" s="3">
        <v>530</v>
      </c>
      <c r="AI13182" s="3">
        <v>15.1</v>
      </c>
      <c r="AJ13182" s="3" t="s">
        <v>359</v>
      </c>
      <c r="AK13182" s="3">
        <v>4</v>
      </c>
      <c r="AL13182" s="3">
        <v>0</v>
      </c>
    </row>
    <row r="13183" spans="31:38" x14ac:dyDescent="0.25">
      <c r="AE13183" s="3" t="str">
        <f t="shared" si="283"/>
        <v>RAS52_532_15.1_4_202526</v>
      </c>
      <c r="AF13183" s="3">
        <v>202526</v>
      </c>
      <c r="AG13183" s="3" t="s">
        <v>419</v>
      </c>
      <c r="AH13183" s="3">
        <v>532</v>
      </c>
      <c r="AI13183" s="3">
        <v>15.1</v>
      </c>
      <c r="AJ13183" s="3" t="s">
        <v>359</v>
      </c>
      <c r="AK13183" s="3">
        <v>4</v>
      </c>
      <c r="AL13183" s="3">
        <v>0</v>
      </c>
    </row>
    <row r="13184" spans="31:38" x14ac:dyDescent="0.25">
      <c r="AE13184" s="3" t="str">
        <f t="shared" si="283"/>
        <v>RAS52_534_15.1_4_202526</v>
      </c>
      <c r="AF13184" s="3">
        <v>202526</v>
      </c>
      <c r="AG13184" s="3" t="s">
        <v>419</v>
      </c>
      <c r="AH13184" s="3">
        <v>534</v>
      </c>
      <c r="AI13184" s="3">
        <v>15.1</v>
      </c>
      <c r="AJ13184" s="3" t="s">
        <v>359</v>
      </c>
      <c r="AK13184" s="3">
        <v>4</v>
      </c>
      <c r="AL13184" s="3">
        <v>0</v>
      </c>
    </row>
    <row r="13185" spans="31:38" x14ac:dyDescent="0.25">
      <c r="AE13185" s="3" t="str">
        <f t="shared" si="283"/>
        <v>RAS52_536_15.1_4_202526</v>
      </c>
      <c r="AF13185" s="3">
        <v>202526</v>
      </c>
      <c r="AG13185" s="3" t="s">
        <v>419</v>
      </c>
      <c r="AH13185" s="3">
        <v>536</v>
      </c>
      <c r="AI13185" s="3">
        <v>15.1</v>
      </c>
      <c r="AJ13185" s="3" t="s">
        <v>359</v>
      </c>
      <c r="AK13185" s="3">
        <v>4</v>
      </c>
      <c r="AL13185" s="3">
        <v>448.85</v>
      </c>
    </row>
    <row r="13186" spans="31:38" x14ac:dyDescent="0.25">
      <c r="AE13186" s="3" t="str">
        <f t="shared" si="283"/>
        <v>RAS52_538_15.1_4_202526</v>
      </c>
      <c r="AF13186" s="3">
        <v>202526</v>
      </c>
      <c r="AG13186" s="3" t="s">
        <v>419</v>
      </c>
      <c r="AH13186" s="3">
        <v>538</v>
      </c>
      <c r="AI13186" s="3">
        <v>15.1</v>
      </c>
      <c r="AJ13186" s="3" t="s">
        <v>359</v>
      </c>
      <c r="AK13186" s="3">
        <v>4</v>
      </c>
      <c r="AL13186" s="3">
        <v>0</v>
      </c>
    </row>
    <row r="13187" spans="31:38" x14ac:dyDescent="0.25">
      <c r="AE13187" s="3" t="str">
        <f t="shared" si="283"/>
        <v>RAS52_526_15.1_4_202526</v>
      </c>
      <c r="AF13187" s="3">
        <v>202526</v>
      </c>
      <c r="AG13187" s="3" t="s">
        <v>419</v>
      </c>
      <c r="AH13187" s="3">
        <v>526</v>
      </c>
      <c r="AI13187" s="3">
        <v>15.1</v>
      </c>
      <c r="AJ13187" s="3" t="s">
        <v>359</v>
      </c>
      <c r="AK13187" s="3">
        <v>4</v>
      </c>
      <c r="AL13187" s="3">
        <v>0</v>
      </c>
    </row>
    <row r="13188" spans="31:38" x14ac:dyDescent="0.25">
      <c r="AE13188" s="3" t="str">
        <f t="shared" ref="AE13188:AE13251" si="284">AG13188&amp;"_"&amp;AH13188&amp;"_"&amp;AI13188&amp;"_"&amp;AK13188&amp;"_"&amp;AF13188</f>
        <v>RAS52_576_15.1_4_202425</v>
      </c>
      <c r="AF13188" s="3">
        <v>202425</v>
      </c>
      <c r="AG13188" s="3" t="s">
        <v>419</v>
      </c>
      <c r="AH13188" s="3">
        <v>576</v>
      </c>
      <c r="AI13188" s="3">
        <v>15.1</v>
      </c>
      <c r="AJ13188" s="3" t="s">
        <v>359</v>
      </c>
      <c r="AK13188" s="3">
        <v>4</v>
      </c>
      <c r="AL13188" s="3">
        <v>0</v>
      </c>
    </row>
    <row r="13189" spans="31:38" x14ac:dyDescent="0.25">
      <c r="AE13189" s="3" t="str">
        <f t="shared" si="284"/>
        <v>RAS52_546_15.1_4_202425</v>
      </c>
      <c r="AF13189" s="3">
        <v>202425</v>
      </c>
      <c r="AG13189" s="3" t="s">
        <v>419</v>
      </c>
      <c r="AH13189" s="3">
        <v>546</v>
      </c>
      <c r="AI13189" s="3">
        <v>15.1</v>
      </c>
      <c r="AJ13189" s="3" t="s">
        <v>359</v>
      </c>
      <c r="AK13189" s="3">
        <v>4</v>
      </c>
      <c r="AL13189" s="3">
        <v>0</v>
      </c>
    </row>
    <row r="13190" spans="31:38" x14ac:dyDescent="0.25">
      <c r="AE13190" s="3" t="str">
        <f t="shared" si="284"/>
        <v>RAS52_548_15.1_4_202425</v>
      </c>
      <c r="AF13190" s="3">
        <v>202425</v>
      </c>
      <c r="AG13190" s="3" t="s">
        <v>419</v>
      </c>
      <c r="AH13190" s="3">
        <v>548</v>
      </c>
      <c r="AI13190" s="3">
        <v>15.1</v>
      </c>
      <c r="AJ13190" s="3" t="s">
        <v>359</v>
      </c>
      <c r="AK13190" s="3">
        <v>4</v>
      </c>
      <c r="AL13190" s="3">
        <v>81.340999999999994</v>
      </c>
    </row>
    <row r="13191" spans="31:38" x14ac:dyDescent="0.25">
      <c r="AE13191" s="3" t="str">
        <f t="shared" si="284"/>
        <v>RAS52_550_15.1_4_202425</v>
      </c>
      <c r="AF13191" s="3">
        <v>202425</v>
      </c>
      <c r="AG13191" s="3" t="s">
        <v>419</v>
      </c>
      <c r="AH13191" s="3">
        <v>550</v>
      </c>
      <c r="AI13191" s="3">
        <v>15.1</v>
      </c>
      <c r="AJ13191" s="3" t="s">
        <v>359</v>
      </c>
      <c r="AK13191" s="3">
        <v>4</v>
      </c>
      <c r="AL13191" s="3">
        <v>3835.1109999999999</v>
      </c>
    </row>
    <row r="13192" spans="31:38" x14ac:dyDescent="0.25">
      <c r="AE13192" s="3" t="str">
        <f t="shared" si="284"/>
        <v>RAS52_552_15.1_4_202425</v>
      </c>
      <c r="AF13192" s="3">
        <v>202425</v>
      </c>
      <c r="AG13192" s="3" t="s">
        <v>419</v>
      </c>
      <c r="AH13192" s="3">
        <v>552</v>
      </c>
      <c r="AI13192" s="3">
        <v>15.1</v>
      </c>
      <c r="AJ13192" s="3" t="s">
        <v>359</v>
      </c>
      <c r="AK13192" s="3">
        <v>4</v>
      </c>
      <c r="AL13192" s="3">
        <v>0</v>
      </c>
    </row>
    <row r="13193" spans="31:38" x14ac:dyDescent="0.25">
      <c r="AE13193" s="3" t="str">
        <f t="shared" si="284"/>
        <v>RAS52_566_15.1_4_202425</v>
      </c>
      <c r="AF13193" s="3">
        <v>202425</v>
      </c>
      <c r="AG13193" s="3" t="s">
        <v>419</v>
      </c>
      <c r="AH13193" s="3">
        <v>566</v>
      </c>
      <c r="AI13193" s="3">
        <v>15.1</v>
      </c>
      <c r="AJ13193" s="3" t="s">
        <v>359</v>
      </c>
      <c r="AK13193" s="3">
        <v>4</v>
      </c>
      <c r="AL13193" s="3">
        <v>0</v>
      </c>
    </row>
    <row r="13194" spans="31:38" x14ac:dyDescent="0.25">
      <c r="AE13194" s="3" t="str">
        <f t="shared" si="284"/>
        <v>RAS52_568_15.1_4_202425</v>
      </c>
      <c r="AF13194" s="3">
        <v>202425</v>
      </c>
      <c r="AG13194" s="3" t="s">
        <v>419</v>
      </c>
      <c r="AH13194" s="3">
        <v>568</v>
      </c>
      <c r="AI13194" s="3">
        <v>15.1</v>
      </c>
      <c r="AJ13194" s="3" t="s">
        <v>359</v>
      </c>
      <c r="AK13194" s="3">
        <v>4</v>
      </c>
      <c r="AL13194" s="3">
        <v>0</v>
      </c>
    </row>
    <row r="13195" spans="31:38" x14ac:dyDescent="0.25">
      <c r="AE13195" s="3" t="str">
        <f t="shared" si="284"/>
        <v>RAS52_586_15.1_4_202425</v>
      </c>
      <c r="AF13195" s="3">
        <v>202425</v>
      </c>
      <c r="AG13195" s="3" t="s">
        <v>419</v>
      </c>
      <c r="AH13195" s="3">
        <v>586</v>
      </c>
      <c r="AI13195" s="3">
        <v>15.1</v>
      </c>
      <c r="AJ13195" s="3" t="s">
        <v>359</v>
      </c>
      <c r="AK13195" s="3">
        <v>4</v>
      </c>
      <c r="AL13195" s="3">
        <v>0</v>
      </c>
    </row>
    <row r="13196" spans="31:38" x14ac:dyDescent="0.25">
      <c r="AE13196" s="3" t="str">
        <f t="shared" si="284"/>
        <v>RAS52_574_15.1_4_202425</v>
      </c>
      <c r="AF13196" s="3">
        <v>202425</v>
      </c>
      <c r="AG13196" s="3" t="s">
        <v>419</v>
      </c>
      <c r="AH13196" s="3">
        <v>574</v>
      </c>
      <c r="AI13196" s="3">
        <v>15.1</v>
      </c>
      <c r="AJ13196" s="3" t="s">
        <v>359</v>
      </c>
      <c r="AK13196" s="3">
        <v>4</v>
      </c>
      <c r="AL13196" s="3">
        <v>0</v>
      </c>
    </row>
    <row r="13197" spans="31:38" x14ac:dyDescent="0.25">
      <c r="AE13197" s="3" t="str">
        <f t="shared" si="284"/>
        <v>RAS52_582_15.1_4_202425</v>
      </c>
      <c r="AF13197" s="3">
        <v>202425</v>
      </c>
      <c r="AG13197" s="3" t="s">
        <v>419</v>
      </c>
      <c r="AH13197" s="3">
        <v>582</v>
      </c>
      <c r="AI13197" s="3">
        <v>15.1</v>
      </c>
      <c r="AJ13197" s="3" t="s">
        <v>359</v>
      </c>
      <c r="AK13197" s="3">
        <v>4</v>
      </c>
      <c r="AL13197" s="3">
        <v>0</v>
      </c>
    </row>
    <row r="13198" spans="31:38" x14ac:dyDescent="0.25">
      <c r="AE13198" s="3" t="str">
        <f t="shared" si="284"/>
        <v>RAS52_584_15.1_4_202425</v>
      </c>
      <c r="AF13198" s="3">
        <v>202425</v>
      </c>
      <c r="AG13198" s="3" t="s">
        <v>419</v>
      </c>
      <c r="AH13198" s="3">
        <v>584</v>
      </c>
      <c r="AI13198" s="3">
        <v>15.1</v>
      </c>
      <c r="AJ13198" s="3" t="s">
        <v>359</v>
      </c>
      <c r="AK13198" s="3">
        <v>4</v>
      </c>
      <c r="AL13198" s="3">
        <v>0</v>
      </c>
    </row>
    <row r="13199" spans="31:38" x14ac:dyDescent="0.25">
      <c r="AE13199" s="3" t="str">
        <f t="shared" si="284"/>
        <v>RAS52_544_15.1_4_202425</v>
      </c>
      <c r="AF13199" s="3">
        <v>202425</v>
      </c>
      <c r="AG13199" s="3" t="s">
        <v>419</v>
      </c>
      <c r="AH13199" s="3">
        <v>544</v>
      </c>
      <c r="AI13199" s="3">
        <v>15.1</v>
      </c>
      <c r="AJ13199" s="3" t="s">
        <v>359</v>
      </c>
      <c r="AK13199" s="3">
        <v>4</v>
      </c>
      <c r="AL13199" s="3">
        <v>0</v>
      </c>
    </row>
    <row r="13200" spans="31:38" x14ac:dyDescent="0.25">
      <c r="AE13200" s="3" t="str">
        <f t="shared" si="284"/>
        <v>RAS52_542_15.1_4_202425</v>
      </c>
      <c r="AF13200" s="3">
        <v>202425</v>
      </c>
      <c r="AG13200" s="3" t="s">
        <v>419</v>
      </c>
      <c r="AH13200" s="3">
        <v>542</v>
      </c>
      <c r="AI13200" s="3">
        <v>15.1</v>
      </c>
      <c r="AJ13200" s="3" t="s">
        <v>359</v>
      </c>
      <c r="AK13200" s="3">
        <v>4</v>
      </c>
      <c r="AL13200" s="3">
        <v>55.274999999999999</v>
      </c>
    </row>
    <row r="13201" spans="31:38" x14ac:dyDescent="0.25">
      <c r="AE13201" s="3" t="str">
        <f t="shared" si="284"/>
        <v>RAS52_572_15.1_4_202425</v>
      </c>
      <c r="AF13201" s="3">
        <v>202425</v>
      </c>
      <c r="AG13201" s="3" t="s">
        <v>419</v>
      </c>
      <c r="AH13201" s="3">
        <v>572</v>
      </c>
      <c r="AI13201" s="3">
        <v>15.1</v>
      </c>
      <c r="AJ13201" s="3" t="s">
        <v>359</v>
      </c>
      <c r="AK13201" s="3">
        <v>4</v>
      </c>
      <c r="AL13201" s="3">
        <v>0</v>
      </c>
    </row>
    <row r="13202" spans="31:38" x14ac:dyDescent="0.25">
      <c r="AE13202" s="3" t="str">
        <f t="shared" si="284"/>
        <v>RAS52_514_15.1_4_202425</v>
      </c>
      <c r="AF13202" s="3">
        <v>202425</v>
      </c>
      <c r="AG13202" s="3" t="s">
        <v>419</v>
      </c>
      <c r="AH13202" s="3">
        <v>514</v>
      </c>
      <c r="AI13202" s="3">
        <v>15.1</v>
      </c>
      <c r="AJ13202" s="3" t="s">
        <v>359</v>
      </c>
      <c r="AK13202" s="3">
        <v>4</v>
      </c>
      <c r="AL13202" s="3">
        <v>0</v>
      </c>
    </row>
    <row r="13203" spans="31:38" x14ac:dyDescent="0.25">
      <c r="AE13203" s="3" t="str">
        <f t="shared" si="284"/>
        <v>RAS52_564_15.1_4_202425</v>
      </c>
      <c r="AF13203" s="3">
        <v>202425</v>
      </c>
      <c r="AG13203" s="3" t="s">
        <v>419</v>
      </c>
      <c r="AH13203" s="3">
        <v>564</v>
      </c>
      <c r="AI13203" s="3">
        <v>15.1</v>
      </c>
      <c r="AJ13203" s="3" t="s">
        <v>359</v>
      </c>
      <c r="AK13203" s="3">
        <v>4</v>
      </c>
      <c r="AL13203" s="3">
        <v>0</v>
      </c>
    </row>
    <row r="13204" spans="31:38" x14ac:dyDescent="0.25">
      <c r="AE13204" s="3" t="str">
        <f t="shared" si="284"/>
        <v>RAS52_545_15.1_4_202425</v>
      </c>
      <c r="AF13204" s="3">
        <v>202425</v>
      </c>
      <c r="AG13204" s="3" t="s">
        <v>419</v>
      </c>
      <c r="AH13204" s="3">
        <v>545</v>
      </c>
      <c r="AI13204" s="3">
        <v>15.1</v>
      </c>
      <c r="AJ13204" s="3" t="s">
        <v>359</v>
      </c>
      <c r="AK13204" s="3">
        <v>4</v>
      </c>
      <c r="AL13204" s="3">
        <v>397.80466000000001</v>
      </c>
    </row>
    <row r="13205" spans="31:38" x14ac:dyDescent="0.25">
      <c r="AE13205" s="3" t="str">
        <f t="shared" si="284"/>
        <v>RAS52_512_15.1_4_202425</v>
      </c>
      <c r="AF13205" s="3">
        <v>202425</v>
      </c>
      <c r="AG13205" s="3" t="s">
        <v>419</v>
      </c>
      <c r="AH13205" s="3">
        <v>512</v>
      </c>
      <c r="AI13205" s="3">
        <v>15.1</v>
      </c>
      <c r="AJ13205" s="3" t="s">
        <v>359</v>
      </c>
      <c r="AK13205" s="3">
        <v>4</v>
      </c>
      <c r="AL13205" s="3">
        <v>67</v>
      </c>
    </row>
    <row r="13206" spans="31:38" x14ac:dyDescent="0.25">
      <c r="AE13206" s="3" t="str">
        <f t="shared" si="284"/>
        <v>RAS52_516_15.1_4_202425</v>
      </c>
      <c r="AF13206" s="3">
        <v>202425</v>
      </c>
      <c r="AG13206" s="3" t="s">
        <v>419</v>
      </c>
      <c r="AH13206" s="3">
        <v>516</v>
      </c>
      <c r="AI13206" s="3">
        <v>15.1</v>
      </c>
      <c r="AJ13206" s="3" t="s">
        <v>359</v>
      </c>
      <c r="AK13206" s="3">
        <v>4</v>
      </c>
      <c r="AL13206" s="3">
        <v>0</v>
      </c>
    </row>
    <row r="13207" spans="31:38" x14ac:dyDescent="0.25">
      <c r="AE13207" s="3" t="str">
        <f t="shared" si="284"/>
        <v>RAS52_518_15.1_4_202425</v>
      </c>
      <c r="AF13207" s="3">
        <v>202425</v>
      </c>
      <c r="AG13207" s="3" t="s">
        <v>419</v>
      </c>
      <c r="AH13207" s="3">
        <v>518</v>
      </c>
      <c r="AI13207" s="3">
        <v>15.1</v>
      </c>
      <c r="AJ13207" s="3" t="s">
        <v>359</v>
      </c>
      <c r="AK13207" s="3">
        <v>4</v>
      </c>
      <c r="AL13207" s="3">
        <v>20.888000000000002</v>
      </c>
    </row>
    <row r="13208" spans="31:38" x14ac:dyDescent="0.25">
      <c r="AE13208" s="3" t="str">
        <f t="shared" si="284"/>
        <v>RAS52_520_15.1_4_202425</v>
      </c>
      <c r="AF13208" s="3">
        <v>202425</v>
      </c>
      <c r="AG13208" s="3" t="s">
        <v>419</v>
      </c>
      <c r="AH13208" s="3">
        <v>520</v>
      </c>
      <c r="AI13208" s="3">
        <v>15.1</v>
      </c>
      <c r="AJ13208" s="3" t="s">
        <v>359</v>
      </c>
      <c r="AK13208" s="3">
        <v>4</v>
      </c>
      <c r="AL13208" s="3">
        <v>0</v>
      </c>
    </row>
    <row r="13209" spans="31:38" x14ac:dyDescent="0.25">
      <c r="AE13209" s="3" t="str">
        <f t="shared" si="284"/>
        <v>RAS52_522_15.1_4_202425</v>
      </c>
      <c r="AF13209" s="3">
        <v>202425</v>
      </c>
      <c r="AG13209" s="3" t="s">
        <v>419</v>
      </c>
      <c r="AH13209" s="3">
        <v>522</v>
      </c>
      <c r="AI13209" s="3">
        <v>15.1</v>
      </c>
      <c r="AJ13209" s="3" t="s">
        <v>359</v>
      </c>
      <c r="AK13209" s="3">
        <v>4</v>
      </c>
      <c r="AL13209" s="3">
        <v>564.94000000000005</v>
      </c>
    </row>
    <row r="13210" spans="31:38" x14ac:dyDescent="0.25">
      <c r="AE13210" s="3" t="str">
        <f t="shared" si="284"/>
        <v>RAS52_524_15.1_4_202425</v>
      </c>
      <c r="AF13210" s="3">
        <v>202425</v>
      </c>
      <c r="AG13210" s="3" t="s">
        <v>419</v>
      </c>
      <c r="AH13210" s="3">
        <v>524</v>
      </c>
      <c r="AI13210" s="3">
        <v>15.1</v>
      </c>
      <c r="AJ13210" s="3" t="s">
        <v>359</v>
      </c>
      <c r="AK13210" s="3">
        <v>4</v>
      </c>
      <c r="AL13210" s="3">
        <v>0</v>
      </c>
    </row>
    <row r="13211" spans="31:38" x14ac:dyDescent="0.25">
      <c r="AE13211" s="3" t="str">
        <f t="shared" si="284"/>
        <v>RAS52_538_15.1_4_202425</v>
      </c>
      <c r="AF13211" s="3">
        <v>202425</v>
      </c>
      <c r="AG13211" s="3" t="s">
        <v>419</v>
      </c>
      <c r="AH13211" s="3">
        <v>538</v>
      </c>
      <c r="AI13211" s="3">
        <v>15.1</v>
      </c>
      <c r="AJ13211" s="3" t="s">
        <v>359</v>
      </c>
      <c r="AK13211" s="3">
        <v>4</v>
      </c>
      <c r="AL13211" s="3">
        <v>0</v>
      </c>
    </row>
    <row r="13212" spans="31:38" x14ac:dyDescent="0.25">
      <c r="AE13212" s="3" t="str">
        <f t="shared" si="284"/>
        <v>RAS52_562_15.1_4_202425</v>
      </c>
      <c r="AF13212" s="3">
        <v>202425</v>
      </c>
      <c r="AG13212" s="3" t="s">
        <v>419</v>
      </c>
      <c r="AH13212" s="3">
        <v>562</v>
      </c>
      <c r="AI13212" s="3">
        <v>15.1</v>
      </c>
      <c r="AJ13212" s="3" t="s">
        <v>359</v>
      </c>
      <c r="AK13212" s="3">
        <v>4</v>
      </c>
      <c r="AL13212" s="3">
        <v>0</v>
      </c>
    </row>
    <row r="13213" spans="31:38" x14ac:dyDescent="0.25">
      <c r="AE13213" s="3" t="str">
        <f t="shared" si="284"/>
        <v>RAS52_526_15.1_4_202425</v>
      </c>
      <c r="AF13213" s="3">
        <v>202425</v>
      </c>
      <c r="AG13213" s="3" t="s">
        <v>419</v>
      </c>
      <c r="AH13213" s="3">
        <v>526</v>
      </c>
      <c r="AI13213" s="3">
        <v>15.1</v>
      </c>
      <c r="AJ13213" s="3" t="s">
        <v>359</v>
      </c>
      <c r="AK13213" s="3">
        <v>4</v>
      </c>
      <c r="AL13213" s="3">
        <v>0</v>
      </c>
    </row>
    <row r="13214" spans="31:38" x14ac:dyDescent="0.25">
      <c r="AE13214" s="3" t="str">
        <f t="shared" si="284"/>
        <v>RAS52_540_15.1_4_202425</v>
      </c>
      <c r="AF13214" s="3">
        <v>202425</v>
      </c>
      <c r="AG13214" s="3" t="s">
        <v>419</v>
      </c>
      <c r="AH13214" s="3">
        <v>540</v>
      </c>
      <c r="AI13214" s="3">
        <v>15.1</v>
      </c>
      <c r="AJ13214" s="3" t="s">
        <v>359</v>
      </c>
      <c r="AK13214" s="3">
        <v>4</v>
      </c>
      <c r="AL13214" s="3">
        <v>0</v>
      </c>
    </row>
    <row r="13215" spans="31:38" x14ac:dyDescent="0.25">
      <c r="AE13215" s="3" t="str">
        <f t="shared" si="284"/>
        <v>RAS52_536_15.1_4_202425</v>
      </c>
      <c r="AF13215" s="3">
        <v>202425</v>
      </c>
      <c r="AG13215" s="3" t="s">
        <v>419</v>
      </c>
      <c r="AH13215" s="3">
        <v>536</v>
      </c>
      <c r="AI13215" s="3">
        <v>15.1</v>
      </c>
      <c r="AJ13215" s="3" t="s">
        <v>359</v>
      </c>
      <c r="AK13215" s="3">
        <v>4</v>
      </c>
      <c r="AL13215" s="3">
        <v>424.32800000000003</v>
      </c>
    </row>
    <row r="13216" spans="31:38" x14ac:dyDescent="0.25">
      <c r="AE13216" s="3" t="str">
        <f t="shared" si="284"/>
        <v>RAS52_534_15.1_4_202425</v>
      </c>
      <c r="AF13216" s="3">
        <v>202425</v>
      </c>
      <c r="AG13216" s="3" t="s">
        <v>419</v>
      </c>
      <c r="AH13216" s="3">
        <v>534</v>
      </c>
      <c r="AI13216" s="3">
        <v>15.1</v>
      </c>
      <c r="AJ13216" s="3" t="s">
        <v>359</v>
      </c>
      <c r="AK13216" s="3">
        <v>4</v>
      </c>
      <c r="AL13216" s="3">
        <v>-104.634</v>
      </c>
    </row>
    <row r="13217" spans="31:38" x14ac:dyDescent="0.25">
      <c r="AE13217" s="3" t="str">
        <f t="shared" si="284"/>
        <v>RAS52_532_15.1_4_202425</v>
      </c>
      <c r="AF13217" s="3">
        <v>202425</v>
      </c>
      <c r="AG13217" s="3" t="s">
        <v>419</v>
      </c>
      <c r="AH13217" s="3">
        <v>532</v>
      </c>
      <c r="AI13217" s="3">
        <v>15.1</v>
      </c>
      <c r="AJ13217" s="3" t="s">
        <v>359</v>
      </c>
      <c r="AK13217" s="3">
        <v>4</v>
      </c>
      <c r="AL13217" s="3">
        <v>0</v>
      </c>
    </row>
    <row r="13218" spans="31:38" x14ac:dyDescent="0.25">
      <c r="AE13218" s="3" t="str">
        <f t="shared" si="284"/>
        <v>RAS52_530_15.1_4_202425</v>
      </c>
      <c r="AF13218" s="3">
        <v>202425</v>
      </c>
      <c r="AG13218" s="3" t="s">
        <v>419</v>
      </c>
      <c r="AH13218" s="3">
        <v>530</v>
      </c>
      <c r="AI13218" s="3">
        <v>15.1</v>
      </c>
      <c r="AJ13218" s="3" t="s">
        <v>359</v>
      </c>
      <c r="AK13218" s="3">
        <v>4</v>
      </c>
      <c r="AL13218" s="3">
        <v>0</v>
      </c>
    </row>
    <row r="13219" spans="31:38" x14ac:dyDescent="0.25">
      <c r="AE13219" s="3" t="str">
        <f t="shared" si="284"/>
        <v>RAS52_528_15.1_4_202425</v>
      </c>
      <c r="AF13219" s="3">
        <v>202425</v>
      </c>
      <c r="AG13219" s="3" t="s">
        <v>419</v>
      </c>
      <c r="AH13219" s="3">
        <v>528</v>
      </c>
      <c r="AI13219" s="3">
        <v>15.1</v>
      </c>
      <c r="AJ13219" s="3" t="s">
        <v>359</v>
      </c>
      <c r="AK13219" s="3">
        <v>4</v>
      </c>
      <c r="AL13219" s="3">
        <v>0</v>
      </c>
    </row>
    <row r="13220" spans="31:38" x14ac:dyDescent="0.25">
      <c r="AE13220" s="3" t="str">
        <f t="shared" si="284"/>
        <v>RAS52_564_15.2_4_202526</v>
      </c>
      <c r="AF13220" s="3">
        <v>202526</v>
      </c>
      <c r="AG13220" s="3" t="s">
        <v>419</v>
      </c>
      <c r="AH13220" s="3">
        <v>564</v>
      </c>
      <c r="AI13220" s="3">
        <v>15.2</v>
      </c>
      <c r="AJ13220" s="3" t="s">
        <v>360</v>
      </c>
      <c r="AK13220" s="3">
        <v>4</v>
      </c>
      <c r="AL13220" s="3">
        <v>0</v>
      </c>
    </row>
    <row r="13221" spans="31:38" x14ac:dyDescent="0.25">
      <c r="AE13221" s="3" t="str">
        <f t="shared" si="284"/>
        <v>RAS52_546_15.2_4_202526</v>
      </c>
      <c r="AF13221" s="3">
        <v>202526</v>
      </c>
      <c r="AG13221" s="3" t="s">
        <v>419</v>
      </c>
      <c r="AH13221" s="3">
        <v>546</v>
      </c>
      <c r="AI13221" s="3">
        <v>15.2</v>
      </c>
      <c r="AJ13221" s="3" t="s">
        <v>360</v>
      </c>
      <c r="AK13221" s="3">
        <v>4</v>
      </c>
      <c r="AL13221" s="3">
        <v>38</v>
      </c>
    </row>
    <row r="13222" spans="31:38" x14ac:dyDescent="0.25">
      <c r="AE13222" s="3" t="str">
        <f t="shared" si="284"/>
        <v>RAS52_545_15.2_4_202526</v>
      </c>
      <c r="AF13222" s="3">
        <v>202526</v>
      </c>
      <c r="AG13222" s="3" t="s">
        <v>419</v>
      </c>
      <c r="AH13222" s="3">
        <v>545</v>
      </c>
      <c r="AI13222" s="3">
        <v>15.2</v>
      </c>
      <c r="AJ13222" s="3" t="s">
        <v>360</v>
      </c>
      <c r="AK13222" s="3">
        <v>4</v>
      </c>
      <c r="AL13222" s="3">
        <v>25.077000000000002</v>
      </c>
    </row>
    <row r="13223" spans="31:38" x14ac:dyDescent="0.25">
      <c r="AE13223" s="3" t="str">
        <f t="shared" si="284"/>
        <v>RAS52_548_15.2_4_202526</v>
      </c>
      <c r="AF13223" s="3">
        <v>202526</v>
      </c>
      <c r="AG13223" s="3" t="s">
        <v>419</v>
      </c>
      <c r="AH13223" s="3">
        <v>548</v>
      </c>
      <c r="AI13223" s="3">
        <v>15.2</v>
      </c>
      <c r="AJ13223" s="3" t="s">
        <v>360</v>
      </c>
      <c r="AK13223" s="3">
        <v>4</v>
      </c>
      <c r="AL13223" s="3">
        <v>0</v>
      </c>
    </row>
    <row r="13224" spans="31:38" x14ac:dyDescent="0.25">
      <c r="AE13224" s="3" t="str">
        <f t="shared" si="284"/>
        <v>RAS52_550_15.2_4_202526</v>
      </c>
      <c r="AF13224" s="3">
        <v>202526</v>
      </c>
      <c r="AG13224" s="3" t="s">
        <v>419</v>
      </c>
      <c r="AH13224" s="3">
        <v>550</v>
      </c>
      <c r="AI13224" s="3">
        <v>15.2</v>
      </c>
      <c r="AJ13224" s="3" t="s">
        <v>360</v>
      </c>
      <c r="AK13224" s="3">
        <v>4</v>
      </c>
      <c r="AL13224" s="3">
        <v>0</v>
      </c>
    </row>
    <row r="13225" spans="31:38" x14ac:dyDescent="0.25">
      <c r="AE13225" s="3" t="str">
        <f t="shared" si="284"/>
        <v>RAS52_552_15.2_4_202526</v>
      </c>
      <c r="AF13225" s="3">
        <v>202526</v>
      </c>
      <c r="AG13225" s="3" t="s">
        <v>419</v>
      </c>
      <c r="AH13225" s="3">
        <v>552</v>
      </c>
      <c r="AI13225" s="3">
        <v>15.2</v>
      </c>
      <c r="AJ13225" s="3" t="s">
        <v>360</v>
      </c>
      <c r="AK13225" s="3">
        <v>4</v>
      </c>
      <c r="AL13225" s="3">
        <v>40.642000000000003</v>
      </c>
    </row>
    <row r="13226" spans="31:38" x14ac:dyDescent="0.25">
      <c r="AE13226" s="3" t="str">
        <f t="shared" si="284"/>
        <v>RAS52_562_15.2_4_202526</v>
      </c>
      <c r="AF13226" s="3">
        <v>202526</v>
      </c>
      <c r="AG13226" s="3" t="s">
        <v>419</v>
      </c>
      <c r="AH13226" s="3">
        <v>562</v>
      </c>
      <c r="AI13226" s="3">
        <v>15.2</v>
      </c>
      <c r="AJ13226" s="3" t="s">
        <v>360</v>
      </c>
      <c r="AK13226" s="3">
        <v>4</v>
      </c>
      <c r="AL13226" s="3">
        <v>0</v>
      </c>
    </row>
    <row r="13227" spans="31:38" x14ac:dyDescent="0.25">
      <c r="AE13227" s="3" t="str">
        <f t="shared" si="284"/>
        <v>RAS52_566_15.2_4_202526</v>
      </c>
      <c r="AF13227" s="3">
        <v>202526</v>
      </c>
      <c r="AG13227" s="3" t="s">
        <v>419</v>
      </c>
      <c r="AH13227" s="3">
        <v>566</v>
      </c>
      <c r="AI13227" s="3">
        <v>15.2</v>
      </c>
      <c r="AJ13227" s="3" t="s">
        <v>360</v>
      </c>
      <c r="AK13227" s="3">
        <v>4</v>
      </c>
      <c r="AL13227" s="3">
        <v>0</v>
      </c>
    </row>
    <row r="13228" spans="31:38" x14ac:dyDescent="0.25">
      <c r="AE13228" s="3" t="str">
        <f t="shared" si="284"/>
        <v>RAS52_568_15.2_4_202526</v>
      </c>
      <c r="AF13228" s="3">
        <v>202526</v>
      </c>
      <c r="AG13228" s="3" t="s">
        <v>419</v>
      </c>
      <c r="AH13228" s="3">
        <v>568</v>
      </c>
      <c r="AI13228" s="3">
        <v>15.2</v>
      </c>
      <c r="AJ13228" s="3" t="s">
        <v>360</v>
      </c>
      <c r="AK13228" s="3">
        <v>4</v>
      </c>
      <c r="AL13228" s="3">
        <v>0</v>
      </c>
    </row>
    <row r="13229" spans="31:38" x14ac:dyDescent="0.25">
      <c r="AE13229" s="3" t="str">
        <f t="shared" si="284"/>
        <v>RAS52_572_15.2_4_202526</v>
      </c>
      <c r="AF13229" s="3">
        <v>202526</v>
      </c>
      <c r="AG13229" s="3" t="s">
        <v>419</v>
      </c>
      <c r="AH13229" s="3">
        <v>572</v>
      </c>
      <c r="AI13229" s="3">
        <v>15.2</v>
      </c>
      <c r="AJ13229" s="3" t="s">
        <v>360</v>
      </c>
      <c r="AK13229" s="3">
        <v>4</v>
      </c>
      <c r="AL13229" s="3">
        <v>0</v>
      </c>
    </row>
    <row r="13230" spans="31:38" x14ac:dyDescent="0.25">
      <c r="AE13230" s="3" t="str">
        <f t="shared" si="284"/>
        <v>RAS52_574_15.2_4_202526</v>
      </c>
      <c r="AF13230" s="3">
        <v>202526</v>
      </c>
      <c r="AG13230" s="3" t="s">
        <v>419</v>
      </c>
      <c r="AH13230" s="3">
        <v>574</v>
      </c>
      <c r="AI13230" s="3">
        <v>15.2</v>
      </c>
      <c r="AJ13230" s="3" t="s">
        <v>360</v>
      </c>
      <c r="AK13230" s="3">
        <v>4</v>
      </c>
      <c r="AL13230" s="3">
        <v>0</v>
      </c>
    </row>
    <row r="13231" spans="31:38" x14ac:dyDescent="0.25">
      <c r="AE13231" s="3" t="str">
        <f t="shared" si="284"/>
        <v>RAS52_576_15.2_4_202526</v>
      </c>
      <c r="AF13231" s="3">
        <v>202526</v>
      </c>
      <c r="AG13231" s="3" t="s">
        <v>419</v>
      </c>
      <c r="AH13231" s="3">
        <v>576</v>
      </c>
      <c r="AI13231" s="3">
        <v>15.2</v>
      </c>
      <c r="AJ13231" s="3" t="s">
        <v>360</v>
      </c>
      <c r="AK13231" s="3">
        <v>4</v>
      </c>
      <c r="AL13231" s="3">
        <v>0</v>
      </c>
    </row>
    <row r="13232" spans="31:38" x14ac:dyDescent="0.25">
      <c r="AE13232" s="3" t="str">
        <f t="shared" si="284"/>
        <v>RAS52_582_15.2_4_202526</v>
      </c>
      <c r="AF13232" s="3">
        <v>202526</v>
      </c>
      <c r="AG13232" s="3" t="s">
        <v>419</v>
      </c>
      <c r="AH13232" s="3">
        <v>582</v>
      </c>
      <c r="AI13232" s="3">
        <v>15.2</v>
      </c>
      <c r="AJ13232" s="3" t="s">
        <v>360</v>
      </c>
      <c r="AK13232" s="3">
        <v>4</v>
      </c>
      <c r="AL13232" s="3">
        <v>0</v>
      </c>
    </row>
    <row r="13233" spans="31:38" x14ac:dyDescent="0.25">
      <c r="AE13233" s="3" t="str">
        <f t="shared" si="284"/>
        <v>RAS52_584_15.2_4_202526</v>
      </c>
      <c r="AF13233" s="3">
        <v>202526</v>
      </c>
      <c r="AG13233" s="3" t="s">
        <v>419</v>
      </c>
      <c r="AH13233" s="3">
        <v>584</v>
      </c>
      <c r="AI13233" s="3">
        <v>15.2</v>
      </c>
      <c r="AJ13233" s="3" t="s">
        <v>360</v>
      </c>
      <c r="AK13233" s="3">
        <v>4</v>
      </c>
      <c r="AL13233" s="3">
        <v>0</v>
      </c>
    </row>
    <row r="13234" spans="31:38" x14ac:dyDescent="0.25">
      <c r="AE13234" s="3" t="str">
        <f t="shared" si="284"/>
        <v>RAS52_544_15.2_4_202526</v>
      </c>
      <c r="AF13234" s="3">
        <v>202526</v>
      </c>
      <c r="AG13234" s="3" t="s">
        <v>419</v>
      </c>
      <c r="AH13234" s="3">
        <v>544</v>
      </c>
      <c r="AI13234" s="3">
        <v>15.2</v>
      </c>
      <c r="AJ13234" s="3" t="s">
        <v>360</v>
      </c>
      <c r="AK13234" s="3">
        <v>4</v>
      </c>
      <c r="AL13234" s="3">
        <v>1083.71</v>
      </c>
    </row>
    <row r="13235" spans="31:38" x14ac:dyDescent="0.25">
      <c r="AE13235" s="3" t="str">
        <f t="shared" si="284"/>
        <v>RAS52_586_15.2_4_202526</v>
      </c>
      <c r="AF13235" s="3">
        <v>202526</v>
      </c>
      <c r="AG13235" s="3" t="s">
        <v>419</v>
      </c>
      <c r="AH13235" s="3">
        <v>586</v>
      </c>
      <c r="AI13235" s="3">
        <v>15.2</v>
      </c>
      <c r="AJ13235" s="3" t="s">
        <v>360</v>
      </c>
      <c r="AK13235" s="3">
        <v>4</v>
      </c>
      <c r="AL13235" s="3">
        <v>0</v>
      </c>
    </row>
    <row r="13236" spans="31:38" x14ac:dyDescent="0.25">
      <c r="AE13236" s="3" t="str">
        <f t="shared" si="284"/>
        <v>RAS52_520_15.2_4_202526</v>
      </c>
      <c r="AF13236" s="3">
        <v>202526</v>
      </c>
      <c r="AG13236" s="3" t="s">
        <v>419</v>
      </c>
      <c r="AH13236" s="3">
        <v>520</v>
      </c>
      <c r="AI13236" s="3">
        <v>15.2</v>
      </c>
      <c r="AJ13236" s="3" t="s">
        <v>360</v>
      </c>
      <c r="AK13236" s="3">
        <v>4</v>
      </c>
      <c r="AL13236" s="3">
        <v>1513.3869999999999</v>
      </c>
    </row>
    <row r="13237" spans="31:38" x14ac:dyDescent="0.25">
      <c r="AE13237" s="3" t="str">
        <f t="shared" si="284"/>
        <v>RAS52_514_15.2_4_202526</v>
      </c>
      <c r="AF13237" s="3">
        <v>202526</v>
      </c>
      <c r="AG13237" s="3" t="s">
        <v>419</v>
      </c>
      <c r="AH13237" s="3">
        <v>514</v>
      </c>
      <c r="AI13237" s="3">
        <v>15.2</v>
      </c>
      <c r="AJ13237" s="3" t="s">
        <v>360</v>
      </c>
      <c r="AK13237" s="3">
        <v>4</v>
      </c>
      <c r="AL13237" s="3">
        <v>0</v>
      </c>
    </row>
    <row r="13238" spans="31:38" x14ac:dyDescent="0.25">
      <c r="AE13238" s="3" t="str">
        <f t="shared" si="284"/>
        <v>RAS52_542_15.2_4_202526</v>
      </c>
      <c r="AF13238" s="3">
        <v>202526</v>
      </c>
      <c r="AG13238" s="3" t="s">
        <v>419</v>
      </c>
      <c r="AH13238" s="3">
        <v>542</v>
      </c>
      <c r="AI13238" s="3">
        <v>15.2</v>
      </c>
      <c r="AJ13238" s="3" t="s">
        <v>360</v>
      </c>
      <c r="AK13238" s="3">
        <v>4</v>
      </c>
      <c r="AL13238" s="3">
        <v>125.819</v>
      </c>
    </row>
    <row r="13239" spans="31:38" x14ac:dyDescent="0.25">
      <c r="AE13239" s="3" t="str">
        <f t="shared" si="284"/>
        <v>RAS52_512_15.2_4_202526</v>
      </c>
      <c r="AF13239" s="3">
        <v>202526</v>
      </c>
      <c r="AG13239" s="3" t="s">
        <v>419</v>
      </c>
      <c r="AH13239" s="3">
        <v>512</v>
      </c>
      <c r="AI13239" s="3">
        <v>15.2</v>
      </c>
      <c r="AJ13239" s="3" t="s">
        <v>360</v>
      </c>
      <c r="AK13239" s="3">
        <v>4</v>
      </c>
      <c r="AL13239" s="3">
        <v>0</v>
      </c>
    </row>
    <row r="13240" spans="31:38" x14ac:dyDescent="0.25">
      <c r="AE13240" s="3" t="str">
        <f t="shared" si="284"/>
        <v>RAS52_518_15.2_4_202526</v>
      </c>
      <c r="AF13240" s="3">
        <v>202526</v>
      </c>
      <c r="AG13240" s="3" t="s">
        <v>419</v>
      </c>
      <c r="AH13240" s="3">
        <v>518</v>
      </c>
      <c r="AI13240" s="3">
        <v>15.2</v>
      </c>
      <c r="AJ13240" s="3" t="s">
        <v>360</v>
      </c>
      <c r="AK13240" s="3">
        <v>4</v>
      </c>
      <c r="AL13240" s="3">
        <v>0</v>
      </c>
    </row>
    <row r="13241" spans="31:38" x14ac:dyDescent="0.25">
      <c r="AE13241" s="3" t="str">
        <f t="shared" si="284"/>
        <v>RAS52_522_15.2_4_202526</v>
      </c>
      <c r="AF13241" s="3">
        <v>202526</v>
      </c>
      <c r="AG13241" s="3" t="s">
        <v>419</v>
      </c>
      <c r="AH13241" s="3">
        <v>522</v>
      </c>
      <c r="AI13241" s="3">
        <v>15.2</v>
      </c>
      <c r="AJ13241" s="3" t="s">
        <v>360</v>
      </c>
      <c r="AK13241" s="3">
        <v>4</v>
      </c>
      <c r="AL13241" s="3">
        <v>0.191</v>
      </c>
    </row>
    <row r="13242" spans="31:38" x14ac:dyDescent="0.25">
      <c r="AE13242" s="3" t="str">
        <f t="shared" si="284"/>
        <v>RAS52_524_15.2_4_202526</v>
      </c>
      <c r="AF13242" s="3">
        <v>202526</v>
      </c>
      <c r="AG13242" s="3" t="s">
        <v>419</v>
      </c>
      <c r="AH13242" s="3">
        <v>524</v>
      </c>
      <c r="AI13242" s="3">
        <v>15.2</v>
      </c>
      <c r="AJ13242" s="3" t="s">
        <v>360</v>
      </c>
      <c r="AK13242" s="3">
        <v>4</v>
      </c>
      <c r="AL13242" s="3">
        <v>0</v>
      </c>
    </row>
    <row r="13243" spans="31:38" x14ac:dyDescent="0.25">
      <c r="AE13243" s="3" t="str">
        <f t="shared" si="284"/>
        <v>RAS52_526_15.2_4_202526</v>
      </c>
      <c r="AF13243" s="3">
        <v>202526</v>
      </c>
      <c r="AG13243" s="3" t="s">
        <v>419</v>
      </c>
      <c r="AH13243" s="3">
        <v>526</v>
      </c>
      <c r="AI13243" s="3">
        <v>15.2</v>
      </c>
      <c r="AJ13243" s="3" t="s">
        <v>360</v>
      </c>
      <c r="AK13243" s="3">
        <v>4</v>
      </c>
      <c r="AL13243" s="3">
        <v>0</v>
      </c>
    </row>
    <row r="13244" spans="31:38" x14ac:dyDescent="0.25">
      <c r="AE13244" s="3" t="str">
        <f t="shared" si="284"/>
        <v>RAS52_538_15.2_4_202526</v>
      </c>
      <c r="AF13244" s="3">
        <v>202526</v>
      </c>
      <c r="AG13244" s="3" t="s">
        <v>419</v>
      </c>
      <c r="AH13244" s="3">
        <v>538</v>
      </c>
      <c r="AI13244" s="3">
        <v>15.2</v>
      </c>
      <c r="AJ13244" s="3" t="s">
        <v>360</v>
      </c>
      <c r="AK13244" s="3">
        <v>4</v>
      </c>
      <c r="AL13244" s="3">
        <v>0</v>
      </c>
    </row>
    <row r="13245" spans="31:38" x14ac:dyDescent="0.25">
      <c r="AE13245" s="3" t="str">
        <f t="shared" si="284"/>
        <v>RAS52_516_15.2_4_202526</v>
      </c>
      <c r="AF13245" s="3">
        <v>202526</v>
      </c>
      <c r="AG13245" s="3" t="s">
        <v>419</v>
      </c>
      <c r="AH13245" s="3">
        <v>516</v>
      </c>
      <c r="AI13245" s="3">
        <v>15.2</v>
      </c>
      <c r="AJ13245" s="3" t="s">
        <v>360</v>
      </c>
      <c r="AK13245" s="3">
        <v>4</v>
      </c>
      <c r="AL13245" s="3">
        <v>50.158999999999999</v>
      </c>
    </row>
    <row r="13246" spans="31:38" x14ac:dyDescent="0.25">
      <c r="AE13246" s="3" t="str">
        <f t="shared" si="284"/>
        <v>RAS52_540_15.2_4_202526</v>
      </c>
      <c r="AF13246" s="3">
        <v>202526</v>
      </c>
      <c r="AG13246" s="3" t="s">
        <v>419</v>
      </c>
      <c r="AH13246" s="3">
        <v>540</v>
      </c>
      <c r="AI13246" s="3">
        <v>15.2</v>
      </c>
      <c r="AJ13246" s="3" t="s">
        <v>360</v>
      </c>
      <c r="AK13246" s="3">
        <v>4</v>
      </c>
      <c r="AL13246" s="3">
        <v>204.495</v>
      </c>
    </row>
    <row r="13247" spans="31:38" x14ac:dyDescent="0.25">
      <c r="AE13247" s="3" t="str">
        <f t="shared" si="284"/>
        <v>RAS52_528_15.2_4_202526</v>
      </c>
      <c r="AF13247" s="3">
        <v>202526</v>
      </c>
      <c r="AG13247" s="3" t="s">
        <v>419</v>
      </c>
      <c r="AH13247" s="3">
        <v>528</v>
      </c>
      <c r="AI13247" s="3">
        <v>15.2</v>
      </c>
      <c r="AJ13247" s="3" t="s">
        <v>360</v>
      </c>
      <c r="AK13247" s="3">
        <v>4</v>
      </c>
      <c r="AL13247" s="3">
        <v>0</v>
      </c>
    </row>
    <row r="13248" spans="31:38" x14ac:dyDescent="0.25">
      <c r="AE13248" s="3" t="str">
        <f t="shared" si="284"/>
        <v>RAS52_536_15.2_4_202526</v>
      </c>
      <c r="AF13248" s="3">
        <v>202526</v>
      </c>
      <c r="AG13248" s="3" t="s">
        <v>419</v>
      </c>
      <c r="AH13248" s="3">
        <v>536</v>
      </c>
      <c r="AI13248" s="3">
        <v>15.2</v>
      </c>
      <c r="AJ13248" s="3" t="s">
        <v>360</v>
      </c>
      <c r="AK13248" s="3">
        <v>4</v>
      </c>
      <c r="AL13248" s="3">
        <v>255.874</v>
      </c>
    </row>
    <row r="13249" spans="31:38" x14ac:dyDescent="0.25">
      <c r="AE13249" s="3" t="str">
        <f t="shared" si="284"/>
        <v>RAS52_534_15.2_4_202526</v>
      </c>
      <c r="AF13249" s="3">
        <v>202526</v>
      </c>
      <c r="AG13249" s="3" t="s">
        <v>419</v>
      </c>
      <c r="AH13249" s="3">
        <v>534</v>
      </c>
      <c r="AI13249" s="3">
        <v>15.2</v>
      </c>
      <c r="AJ13249" s="3" t="s">
        <v>360</v>
      </c>
      <c r="AK13249" s="3">
        <v>4</v>
      </c>
      <c r="AL13249" s="3">
        <v>5</v>
      </c>
    </row>
    <row r="13250" spans="31:38" x14ac:dyDescent="0.25">
      <c r="AE13250" s="3" t="str">
        <f t="shared" si="284"/>
        <v>RAS52_532_15.2_4_202526</v>
      </c>
      <c r="AF13250" s="3">
        <v>202526</v>
      </c>
      <c r="AG13250" s="3" t="s">
        <v>419</v>
      </c>
      <c r="AH13250" s="3">
        <v>532</v>
      </c>
      <c r="AI13250" s="3">
        <v>15.2</v>
      </c>
      <c r="AJ13250" s="3" t="s">
        <v>360</v>
      </c>
      <c r="AK13250" s="3">
        <v>4</v>
      </c>
      <c r="AL13250" s="3">
        <v>1847</v>
      </c>
    </row>
    <row r="13251" spans="31:38" x14ac:dyDescent="0.25">
      <c r="AE13251" s="3" t="str">
        <f t="shared" si="284"/>
        <v>RAS52_530_15.2_4_202526</v>
      </c>
      <c r="AF13251" s="3">
        <v>202526</v>
      </c>
      <c r="AG13251" s="3" t="s">
        <v>419</v>
      </c>
      <c r="AH13251" s="3">
        <v>530</v>
      </c>
      <c r="AI13251" s="3">
        <v>15.2</v>
      </c>
      <c r="AJ13251" s="3" t="s">
        <v>360</v>
      </c>
      <c r="AK13251" s="3">
        <v>4</v>
      </c>
      <c r="AL13251" s="3">
        <v>0</v>
      </c>
    </row>
    <row r="13252" spans="31:38" x14ac:dyDescent="0.25">
      <c r="AE13252" s="3" t="str">
        <f t="shared" ref="AE13252:AE13315" si="285">AG13252&amp;"_"&amp;AH13252&amp;"_"&amp;AI13252&amp;"_"&amp;AK13252&amp;"_"&amp;AF13252</f>
        <v>RAS52_564_15.2_4_202425</v>
      </c>
      <c r="AF13252" s="3">
        <v>202425</v>
      </c>
      <c r="AG13252" s="3" t="s">
        <v>419</v>
      </c>
      <c r="AH13252" s="3">
        <v>564</v>
      </c>
      <c r="AI13252" s="3">
        <v>15.2</v>
      </c>
      <c r="AJ13252" s="3" t="s">
        <v>360</v>
      </c>
      <c r="AK13252" s="3">
        <v>4</v>
      </c>
      <c r="AL13252" s="3">
        <v>0</v>
      </c>
    </row>
    <row r="13253" spans="31:38" x14ac:dyDescent="0.25">
      <c r="AE13253" s="3" t="str">
        <f t="shared" si="285"/>
        <v>RAS52_546_15.2_4_202425</v>
      </c>
      <c r="AF13253" s="3">
        <v>202425</v>
      </c>
      <c r="AG13253" s="3" t="s">
        <v>419</v>
      </c>
      <c r="AH13253" s="3">
        <v>546</v>
      </c>
      <c r="AI13253" s="3">
        <v>15.2</v>
      </c>
      <c r="AJ13253" s="3" t="s">
        <v>360</v>
      </c>
      <c r="AK13253" s="3">
        <v>4</v>
      </c>
      <c r="AL13253" s="3">
        <v>48</v>
      </c>
    </row>
    <row r="13254" spans="31:38" x14ac:dyDescent="0.25">
      <c r="AE13254" s="3" t="str">
        <f t="shared" si="285"/>
        <v>RAS52_548_15.2_4_202425</v>
      </c>
      <c r="AF13254" s="3">
        <v>202425</v>
      </c>
      <c r="AG13254" s="3" t="s">
        <v>419</v>
      </c>
      <c r="AH13254" s="3">
        <v>548</v>
      </c>
      <c r="AI13254" s="3">
        <v>15.2</v>
      </c>
      <c r="AJ13254" s="3" t="s">
        <v>360</v>
      </c>
      <c r="AK13254" s="3">
        <v>4</v>
      </c>
      <c r="AL13254" s="3">
        <v>0</v>
      </c>
    </row>
    <row r="13255" spans="31:38" x14ac:dyDescent="0.25">
      <c r="AE13255" s="3" t="str">
        <f t="shared" si="285"/>
        <v>RAS52_550_15.2_4_202425</v>
      </c>
      <c r="AF13255" s="3">
        <v>202425</v>
      </c>
      <c r="AG13255" s="3" t="s">
        <v>419</v>
      </c>
      <c r="AH13255" s="3">
        <v>550</v>
      </c>
      <c r="AI13255" s="3">
        <v>15.2</v>
      </c>
      <c r="AJ13255" s="3" t="s">
        <v>360</v>
      </c>
      <c r="AK13255" s="3">
        <v>4</v>
      </c>
      <c r="AL13255" s="3">
        <v>0</v>
      </c>
    </row>
    <row r="13256" spans="31:38" x14ac:dyDescent="0.25">
      <c r="AE13256" s="3" t="str">
        <f t="shared" si="285"/>
        <v>RAS52_552_15.2_4_202425</v>
      </c>
      <c r="AF13256" s="3">
        <v>202425</v>
      </c>
      <c r="AG13256" s="3" t="s">
        <v>419</v>
      </c>
      <c r="AH13256" s="3">
        <v>552</v>
      </c>
      <c r="AI13256" s="3">
        <v>15.2</v>
      </c>
      <c r="AJ13256" s="3" t="s">
        <v>360</v>
      </c>
      <c r="AK13256" s="3">
        <v>4</v>
      </c>
      <c r="AL13256" s="3">
        <v>38.67</v>
      </c>
    </row>
    <row r="13257" spans="31:38" x14ac:dyDescent="0.25">
      <c r="AE13257" s="3" t="str">
        <f t="shared" si="285"/>
        <v>RAS52_562_15.2_4_202425</v>
      </c>
      <c r="AF13257" s="3">
        <v>202425</v>
      </c>
      <c r="AG13257" s="3" t="s">
        <v>419</v>
      </c>
      <c r="AH13257" s="3">
        <v>562</v>
      </c>
      <c r="AI13257" s="3">
        <v>15.2</v>
      </c>
      <c r="AJ13257" s="3" t="s">
        <v>360</v>
      </c>
      <c r="AK13257" s="3">
        <v>4</v>
      </c>
      <c r="AL13257" s="3">
        <v>0</v>
      </c>
    </row>
    <row r="13258" spans="31:38" x14ac:dyDescent="0.25">
      <c r="AE13258" s="3" t="str">
        <f t="shared" si="285"/>
        <v>RAS52_566_15.2_4_202425</v>
      </c>
      <c r="AF13258" s="3">
        <v>202425</v>
      </c>
      <c r="AG13258" s="3" t="s">
        <v>419</v>
      </c>
      <c r="AH13258" s="3">
        <v>566</v>
      </c>
      <c r="AI13258" s="3">
        <v>15.2</v>
      </c>
      <c r="AJ13258" s="3" t="s">
        <v>360</v>
      </c>
      <c r="AK13258" s="3">
        <v>4</v>
      </c>
      <c r="AL13258" s="3">
        <v>0</v>
      </c>
    </row>
    <row r="13259" spans="31:38" x14ac:dyDescent="0.25">
      <c r="AE13259" s="3" t="str">
        <f t="shared" si="285"/>
        <v>RAS52_568_15.2_4_202425</v>
      </c>
      <c r="AF13259" s="3">
        <v>202425</v>
      </c>
      <c r="AG13259" s="3" t="s">
        <v>419</v>
      </c>
      <c r="AH13259" s="3">
        <v>568</v>
      </c>
      <c r="AI13259" s="3">
        <v>15.2</v>
      </c>
      <c r="AJ13259" s="3" t="s">
        <v>360</v>
      </c>
      <c r="AK13259" s="3">
        <v>4</v>
      </c>
      <c r="AL13259" s="3">
        <v>0</v>
      </c>
    </row>
    <row r="13260" spans="31:38" x14ac:dyDescent="0.25">
      <c r="AE13260" s="3" t="str">
        <f t="shared" si="285"/>
        <v>RAS52_572_15.2_4_202425</v>
      </c>
      <c r="AF13260" s="3">
        <v>202425</v>
      </c>
      <c r="AG13260" s="3" t="s">
        <v>419</v>
      </c>
      <c r="AH13260" s="3">
        <v>572</v>
      </c>
      <c r="AI13260" s="3">
        <v>15.2</v>
      </c>
      <c r="AJ13260" s="3" t="s">
        <v>360</v>
      </c>
      <c r="AK13260" s="3">
        <v>4</v>
      </c>
      <c r="AL13260" s="3">
        <v>0</v>
      </c>
    </row>
    <row r="13261" spans="31:38" x14ac:dyDescent="0.25">
      <c r="AE13261" s="3" t="str">
        <f t="shared" si="285"/>
        <v>RAS52_574_15.2_4_202425</v>
      </c>
      <c r="AF13261" s="3">
        <v>202425</v>
      </c>
      <c r="AG13261" s="3" t="s">
        <v>419</v>
      </c>
      <c r="AH13261" s="3">
        <v>574</v>
      </c>
      <c r="AI13261" s="3">
        <v>15.2</v>
      </c>
      <c r="AJ13261" s="3" t="s">
        <v>360</v>
      </c>
      <c r="AK13261" s="3">
        <v>4</v>
      </c>
      <c r="AL13261" s="3">
        <v>0</v>
      </c>
    </row>
    <row r="13262" spans="31:38" x14ac:dyDescent="0.25">
      <c r="AE13262" s="3" t="str">
        <f t="shared" si="285"/>
        <v>RAS52_576_15.2_4_202425</v>
      </c>
      <c r="AF13262" s="3">
        <v>202425</v>
      </c>
      <c r="AG13262" s="3" t="s">
        <v>419</v>
      </c>
      <c r="AH13262" s="3">
        <v>576</v>
      </c>
      <c r="AI13262" s="3">
        <v>15.2</v>
      </c>
      <c r="AJ13262" s="3" t="s">
        <v>360</v>
      </c>
      <c r="AK13262" s="3">
        <v>4</v>
      </c>
      <c r="AL13262" s="3">
        <v>0</v>
      </c>
    </row>
    <row r="13263" spans="31:38" x14ac:dyDescent="0.25">
      <c r="AE13263" s="3" t="str">
        <f t="shared" si="285"/>
        <v>RAS52_582_15.2_4_202425</v>
      </c>
      <c r="AF13263" s="3">
        <v>202425</v>
      </c>
      <c r="AG13263" s="3" t="s">
        <v>419</v>
      </c>
      <c r="AH13263" s="3">
        <v>582</v>
      </c>
      <c r="AI13263" s="3">
        <v>15.2</v>
      </c>
      <c r="AJ13263" s="3" t="s">
        <v>360</v>
      </c>
      <c r="AK13263" s="3">
        <v>4</v>
      </c>
      <c r="AL13263" s="3">
        <v>0</v>
      </c>
    </row>
    <row r="13264" spans="31:38" x14ac:dyDescent="0.25">
      <c r="AE13264" s="3" t="str">
        <f t="shared" si="285"/>
        <v>RAS52_586_15.2_4_202425</v>
      </c>
      <c r="AF13264" s="3">
        <v>202425</v>
      </c>
      <c r="AG13264" s="3" t="s">
        <v>419</v>
      </c>
      <c r="AH13264" s="3">
        <v>586</v>
      </c>
      <c r="AI13264" s="3">
        <v>15.2</v>
      </c>
      <c r="AJ13264" s="3" t="s">
        <v>360</v>
      </c>
      <c r="AK13264" s="3">
        <v>4</v>
      </c>
      <c r="AL13264" s="3">
        <v>0</v>
      </c>
    </row>
    <row r="13265" spans="31:38" x14ac:dyDescent="0.25">
      <c r="AE13265" s="3" t="str">
        <f t="shared" si="285"/>
        <v>RAS52_542_15.2_4_202425</v>
      </c>
      <c r="AF13265" s="3">
        <v>202425</v>
      </c>
      <c r="AG13265" s="3" t="s">
        <v>419</v>
      </c>
      <c r="AH13265" s="3">
        <v>542</v>
      </c>
      <c r="AI13265" s="3">
        <v>15.2</v>
      </c>
      <c r="AJ13265" s="3" t="s">
        <v>360</v>
      </c>
      <c r="AK13265" s="3">
        <v>4</v>
      </c>
      <c r="AL13265" s="3">
        <v>585.85199999999998</v>
      </c>
    </row>
    <row r="13266" spans="31:38" x14ac:dyDescent="0.25">
      <c r="AE13266" s="3" t="str">
        <f t="shared" si="285"/>
        <v>RAS52_584_15.2_4_202425</v>
      </c>
      <c r="AF13266" s="3">
        <v>202425</v>
      </c>
      <c r="AG13266" s="3" t="s">
        <v>419</v>
      </c>
      <c r="AH13266" s="3">
        <v>584</v>
      </c>
      <c r="AI13266" s="3">
        <v>15.2</v>
      </c>
      <c r="AJ13266" s="3" t="s">
        <v>360</v>
      </c>
      <c r="AK13266" s="3">
        <v>4</v>
      </c>
      <c r="AL13266" s="3">
        <v>0</v>
      </c>
    </row>
    <row r="13267" spans="31:38" x14ac:dyDescent="0.25">
      <c r="AE13267" s="3" t="str">
        <f t="shared" si="285"/>
        <v>RAS52_520_15.2_4_202425</v>
      </c>
      <c r="AF13267" s="3">
        <v>202425</v>
      </c>
      <c r="AG13267" s="3" t="s">
        <v>419</v>
      </c>
      <c r="AH13267" s="3">
        <v>520</v>
      </c>
      <c r="AI13267" s="3">
        <v>15.2</v>
      </c>
      <c r="AJ13267" s="3" t="s">
        <v>360</v>
      </c>
      <c r="AK13267" s="3">
        <v>4</v>
      </c>
      <c r="AL13267" s="3">
        <v>1675.921</v>
      </c>
    </row>
    <row r="13268" spans="31:38" x14ac:dyDescent="0.25">
      <c r="AE13268" s="3" t="str">
        <f t="shared" si="285"/>
        <v>RAS52_545_15.2_4_202425</v>
      </c>
      <c r="AF13268" s="3">
        <v>202425</v>
      </c>
      <c r="AG13268" s="3" t="s">
        <v>419</v>
      </c>
      <c r="AH13268" s="3">
        <v>545</v>
      </c>
      <c r="AI13268" s="3">
        <v>15.2</v>
      </c>
      <c r="AJ13268" s="3" t="s">
        <v>360</v>
      </c>
      <c r="AK13268" s="3">
        <v>4</v>
      </c>
      <c r="AL13268" s="3">
        <v>51.859731008925031</v>
      </c>
    </row>
    <row r="13269" spans="31:38" x14ac:dyDescent="0.25">
      <c r="AE13269" s="3" t="str">
        <f t="shared" si="285"/>
        <v>RAS52_544_15.2_4_202425</v>
      </c>
      <c r="AF13269" s="3">
        <v>202425</v>
      </c>
      <c r="AG13269" s="3" t="s">
        <v>419</v>
      </c>
      <c r="AH13269" s="3">
        <v>544</v>
      </c>
      <c r="AI13269" s="3">
        <v>15.2</v>
      </c>
      <c r="AJ13269" s="3" t="s">
        <v>360</v>
      </c>
      <c r="AK13269" s="3">
        <v>4</v>
      </c>
      <c r="AL13269" s="3">
        <v>1061.1690000000001</v>
      </c>
    </row>
    <row r="13270" spans="31:38" x14ac:dyDescent="0.25">
      <c r="AE13270" s="3" t="str">
        <f t="shared" si="285"/>
        <v>RAS52_514_15.2_4_202425</v>
      </c>
      <c r="AF13270" s="3">
        <v>202425</v>
      </c>
      <c r="AG13270" s="3" t="s">
        <v>419</v>
      </c>
      <c r="AH13270" s="3">
        <v>514</v>
      </c>
      <c r="AI13270" s="3">
        <v>15.2</v>
      </c>
      <c r="AJ13270" s="3" t="s">
        <v>360</v>
      </c>
      <c r="AK13270" s="3">
        <v>4</v>
      </c>
      <c r="AL13270" s="3">
        <v>215.76300000000001</v>
      </c>
    </row>
    <row r="13271" spans="31:38" x14ac:dyDescent="0.25">
      <c r="AE13271" s="3" t="str">
        <f t="shared" si="285"/>
        <v>RAS52_518_15.2_4_202425</v>
      </c>
      <c r="AF13271" s="3">
        <v>202425</v>
      </c>
      <c r="AG13271" s="3" t="s">
        <v>419</v>
      </c>
      <c r="AH13271" s="3">
        <v>518</v>
      </c>
      <c r="AI13271" s="3">
        <v>15.2</v>
      </c>
      <c r="AJ13271" s="3" t="s">
        <v>360</v>
      </c>
      <c r="AK13271" s="3">
        <v>4</v>
      </c>
      <c r="AL13271" s="3">
        <v>0</v>
      </c>
    </row>
    <row r="13272" spans="31:38" x14ac:dyDescent="0.25">
      <c r="AE13272" s="3" t="str">
        <f t="shared" si="285"/>
        <v>RAS52_512_15.2_4_202425</v>
      </c>
      <c r="AF13272" s="3">
        <v>202425</v>
      </c>
      <c r="AG13272" s="3" t="s">
        <v>419</v>
      </c>
      <c r="AH13272" s="3">
        <v>512</v>
      </c>
      <c r="AI13272" s="3">
        <v>15.2</v>
      </c>
      <c r="AJ13272" s="3" t="s">
        <v>360</v>
      </c>
      <c r="AK13272" s="3">
        <v>4</v>
      </c>
      <c r="AL13272" s="3">
        <v>0</v>
      </c>
    </row>
    <row r="13273" spans="31:38" x14ac:dyDescent="0.25">
      <c r="AE13273" s="3" t="str">
        <f t="shared" si="285"/>
        <v>RAS52_522_15.2_4_202425</v>
      </c>
      <c r="AF13273" s="3">
        <v>202425</v>
      </c>
      <c r="AG13273" s="3" t="s">
        <v>419</v>
      </c>
      <c r="AH13273" s="3">
        <v>522</v>
      </c>
      <c r="AI13273" s="3">
        <v>15.2</v>
      </c>
      <c r="AJ13273" s="3" t="s">
        <v>360</v>
      </c>
      <c r="AK13273" s="3">
        <v>4</v>
      </c>
      <c r="AL13273" s="3">
        <v>0.184</v>
      </c>
    </row>
    <row r="13274" spans="31:38" x14ac:dyDescent="0.25">
      <c r="AE13274" s="3" t="str">
        <f t="shared" si="285"/>
        <v>RAS52_524_15.2_4_202425</v>
      </c>
      <c r="AF13274" s="3">
        <v>202425</v>
      </c>
      <c r="AG13274" s="3" t="s">
        <v>419</v>
      </c>
      <c r="AH13274" s="3">
        <v>524</v>
      </c>
      <c r="AI13274" s="3">
        <v>15.2</v>
      </c>
      <c r="AJ13274" s="3" t="s">
        <v>360</v>
      </c>
      <c r="AK13274" s="3">
        <v>4</v>
      </c>
      <c r="AL13274" s="3">
        <v>0</v>
      </c>
    </row>
    <row r="13275" spans="31:38" x14ac:dyDescent="0.25">
      <c r="AE13275" s="3" t="str">
        <f t="shared" si="285"/>
        <v>RAS52_538_15.2_4_202425</v>
      </c>
      <c r="AF13275" s="3">
        <v>202425</v>
      </c>
      <c r="AG13275" s="3" t="s">
        <v>419</v>
      </c>
      <c r="AH13275" s="3">
        <v>538</v>
      </c>
      <c r="AI13275" s="3">
        <v>15.2</v>
      </c>
      <c r="AJ13275" s="3" t="s">
        <v>360</v>
      </c>
      <c r="AK13275" s="3">
        <v>4</v>
      </c>
      <c r="AL13275" s="3">
        <v>0</v>
      </c>
    </row>
    <row r="13276" spans="31:38" x14ac:dyDescent="0.25">
      <c r="AE13276" s="3" t="str">
        <f t="shared" si="285"/>
        <v>RAS52_516_15.2_4_202425</v>
      </c>
      <c r="AF13276" s="3">
        <v>202425</v>
      </c>
      <c r="AG13276" s="3" t="s">
        <v>419</v>
      </c>
      <c r="AH13276" s="3">
        <v>516</v>
      </c>
      <c r="AI13276" s="3">
        <v>15.2</v>
      </c>
      <c r="AJ13276" s="3" t="s">
        <v>360</v>
      </c>
      <c r="AK13276" s="3">
        <v>4</v>
      </c>
      <c r="AL13276" s="3">
        <v>49.668999999999997</v>
      </c>
    </row>
    <row r="13277" spans="31:38" x14ac:dyDescent="0.25">
      <c r="AE13277" s="3" t="str">
        <f t="shared" si="285"/>
        <v>RAS52_540_15.2_4_202425</v>
      </c>
      <c r="AF13277" s="3">
        <v>202425</v>
      </c>
      <c r="AG13277" s="3" t="s">
        <v>419</v>
      </c>
      <c r="AH13277" s="3">
        <v>540</v>
      </c>
      <c r="AI13277" s="3">
        <v>15.2</v>
      </c>
      <c r="AJ13277" s="3" t="s">
        <v>360</v>
      </c>
      <c r="AK13277" s="3">
        <v>4</v>
      </c>
      <c r="AL13277" s="3">
        <v>203.23599999999999</v>
      </c>
    </row>
    <row r="13278" spans="31:38" x14ac:dyDescent="0.25">
      <c r="AE13278" s="3" t="str">
        <f t="shared" si="285"/>
        <v>RAS52_526_15.2_4_202425</v>
      </c>
      <c r="AF13278" s="3">
        <v>202425</v>
      </c>
      <c r="AG13278" s="3" t="s">
        <v>419</v>
      </c>
      <c r="AH13278" s="3">
        <v>526</v>
      </c>
      <c r="AI13278" s="3">
        <v>15.2</v>
      </c>
      <c r="AJ13278" s="3" t="s">
        <v>360</v>
      </c>
      <c r="AK13278" s="3">
        <v>4</v>
      </c>
      <c r="AL13278" s="3">
        <v>0</v>
      </c>
    </row>
    <row r="13279" spans="31:38" x14ac:dyDescent="0.25">
      <c r="AE13279" s="3" t="str">
        <f t="shared" si="285"/>
        <v>RAS52_536_15.2_4_202425</v>
      </c>
      <c r="AF13279" s="3">
        <v>202425</v>
      </c>
      <c r="AG13279" s="3" t="s">
        <v>419</v>
      </c>
      <c r="AH13279" s="3">
        <v>536</v>
      </c>
      <c r="AI13279" s="3">
        <v>15.2</v>
      </c>
      <c r="AJ13279" s="3" t="s">
        <v>360</v>
      </c>
      <c r="AK13279" s="3">
        <v>4</v>
      </c>
      <c r="AL13279" s="3">
        <v>374.04899999999998</v>
      </c>
    </row>
    <row r="13280" spans="31:38" x14ac:dyDescent="0.25">
      <c r="AE13280" s="3" t="str">
        <f t="shared" si="285"/>
        <v>RAS52_534_15.2_4_202425</v>
      </c>
      <c r="AF13280" s="3">
        <v>202425</v>
      </c>
      <c r="AG13280" s="3" t="s">
        <v>419</v>
      </c>
      <c r="AH13280" s="3">
        <v>534</v>
      </c>
      <c r="AI13280" s="3">
        <v>15.2</v>
      </c>
      <c r="AJ13280" s="3" t="s">
        <v>360</v>
      </c>
      <c r="AK13280" s="3">
        <v>4</v>
      </c>
      <c r="AL13280" s="3">
        <v>0</v>
      </c>
    </row>
    <row r="13281" spans="31:38" x14ac:dyDescent="0.25">
      <c r="AE13281" s="3" t="str">
        <f t="shared" si="285"/>
        <v>RAS52_532_15.2_4_202425</v>
      </c>
      <c r="AF13281" s="3">
        <v>202425</v>
      </c>
      <c r="AG13281" s="3" t="s">
        <v>419</v>
      </c>
      <c r="AH13281" s="3">
        <v>532</v>
      </c>
      <c r="AI13281" s="3">
        <v>15.2</v>
      </c>
      <c r="AJ13281" s="3" t="s">
        <v>360</v>
      </c>
      <c r="AK13281" s="3">
        <v>4</v>
      </c>
      <c r="AL13281" s="3">
        <v>292</v>
      </c>
    </row>
    <row r="13282" spans="31:38" x14ac:dyDescent="0.25">
      <c r="AE13282" s="3" t="str">
        <f t="shared" si="285"/>
        <v>RAS52_530_15.2_4_202425</v>
      </c>
      <c r="AF13282" s="3">
        <v>202425</v>
      </c>
      <c r="AG13282" s="3" t="s">
        <v>419</v>
      </c>
      <c r="AH13282" s="3">
        <v>530</v>
      </c>
      <c r="AI13282" s="3">
        <v>15.2</v>
      </c>
      <c r="AJ13282" s="3" t="s">
        <v>360</v>
      </c>
      <c r="AK13282" s="3">
        <v>4</v>
      </c>
      <c r="AL13282" s="3">
        <v>0</v>
      </c>
    </row>
    <row r="13283" spans="31:38" x14ac:dyDescent="0.25">
      <c r="AE13283" s="3" t="str">
        <f t="shared" si="285"/>
        <v>RAS52_528_15.2_4_202425</v>
      </c>
      <c r="AF13283" s="3">
        <v>202425</v>
      </c>
      <c r="AG13283" s="3" t="s">
        <v>419</v>
      </c>
      <c r="AH13283" s="3">
        <v>528</v>
      </c>
      <c r="AI13283" s="3">
        <v>15.2</v>
      </c>
      <c r="AJ13283" s="3" t="s">
        <v>360</v>
      </c>
      <c r="AK13283" s="3">
        <v>4</v>
      </c>
      <c r="AL13283" s="3">
        <v>0</v>
      </c>
    </row>
    <row r="13284" spans="31:38" x14ac:dyDescent="0.25">
      <c r="AE13284" s="3" t="str">
        <f t="shared" si="285"/>
        <v>RAS52_582_16_4_202526</v>
      </c>
      <c r="AF13284" s="3">
        <v>202526</v>
      </c>
      <c r="AG13284" s="3" t="s">
        <v>419</v>
      </c>
      <c r="AH13284" s="3">
        <v>582</v>
      </c>
      <c r="AI13284" s="3">
        <v>16</v>
      </c>
      <c r="AJ13284" s="3" t="s">
        <v>3325</v>
      </c>
      <c r="AK13284" s="3">
        <v>4</v>
      </c>
      <c r="AL13284" s="3">
        <v>0</v>
      </c>
    </row>
    <row r="13285" spans="31:38" x14ac:dyDescent="0.25">
      <c r="AE13285" s="3" t="str">
        <f t="shared" si="285"/>
        <v>RAS52_546_16_4_202526</v>
      </c>
      <c r="AF13285" s="3">
        <v>202526</v>
      </c>
      <c r="AG13285" s="3" t="s">
        <v>419</v>
      </c>
      <c r="AH13285" s="3">
        <v>546</v>
      </c>
      <c r="AI13285" s="3">
        <v>16</v>
      </c>
      <c r="AJ13285" s="3" t="s">
        <v>3325</v>
      </c>
      <c r="AK13285" s="3">
        <v>4</v>
      </c>
      <c r="AL13285" s="3">
        <v>15003.388999999999</v>
      </c>
    </row>
    <row r="13286" spans="31:38" x14ac:dyDescent="0.25">
      <c r="AE13286" s="3" t="str">
        <f t="shared" si="285"/>
        <v>RAS52_548_16_4_202526</v>
      </c>
      <c r="AF13286" s="3">
        <v>202526</v>
      </c>
      <c r="AG13286" s="3" t="s">
        <v>419</v>
      </c>
      <c r="AH13286" s="3">
        <v>548</v>
      </c>
      <c r="AI13286" s="3">
        <v>16</v>
      </c>
      <c r="AJ13286" s="3" t="s">
        <v>3325</v>
      </c>
      <c r="AK13286" s="3">
        <v>4</v>
      </c>
      <c r="AL13286" s="3">
        <v>19088.490000000002</v>
      </c>
    </row>
    <row r="13287" spans="31:38" x14ac:dyDescent="0.25">
      <c r="AE13287" s="3" t="str">
        <f t="shared" si="285"/>
        <v>RAS52_550_16_4_202526</v>
      </c>
      <c r="AF13287" s="3">
        <v>202526</v>
      </c>
      <c r="AG13287" s="3" t="s">
        <v>419</v>
      </c>
      <c r="AH13287" s="3">
        <v>550</v>
      </c>
      <c r="AI13287" s="3">
        <v>16</v>
      </c>
      <c r="AJ13287" s="3" t="s">
        <v>3325</v>
      </c>
      <c r="AK13287" s="3">
        <v>4</v>
      </c>
      <c r="AL13287" s="3">
        <v>24730.743999999999</v>
      </c>
    </row>
    <row r="13288" spans="31:38" x14ac:dyDescent="0.25">
      <c r="AE13288" s="3" t="str">
        <f t="shared" si="285"/>
        <v>RAS52_552_16_4_202526</v>
      </c>
      <c r="AF13288" s="3">
        <v>202526</v>
      </c>
      <c r="AG13288" s="3" t="s">
        <v>419</v>
      </c>
      <c r="AH13288" s="3">
        <v>552</v>
      </c>
      <c r="AI13288" s="3">
        <v>16</v>
      </c>
      <c r="AJ13288" s="3" t="s">
        <v>3325</v>
      </c>
      <c r="AK13288" s="3">
        <v>4</v>
      </c>
      <c r="AL13288" s="3">
        <v>53395.367000000006</v>
      </c>
    </row>
    <row r="13289" spans="31:38" x14ac:dyDescent="0.25">
      <c r="AE13289" s="3" t="str">
        <f t="shared" si="285"/>
        <v>RAS52_562_16_4_202526</v>
      </c>
      <c r="AF13289" s="3">
        <v>202526</v>
      </c>
      <c r="AG13289" s="3" t="s">
        <v>419</v>
      </c>
      <c r="AH13289" s="3">
        <v>562</v>
      </c>
      <c r="AI13289" s="3">
        <v>16</v>
      </c>
      <c r="AJ13289" s="3" t="s">
        <v>3325</v>
      </c>
      <c r="AK13289" s="3">
        <v>4</v>
      </c>
      <c r="AL13289" s="3">
        <v>0</v>
      </c>
    </row>
    <row r="13290" spans="31:38" x14ac:dyDescent="0.25">
      <c r="AE13290" s="3" t="str">
        <f t="shared" si="285"/>
        <v>RAS52_564_16_4_202526</v>
      </c>
      <c r="AF13290" s="3">
        <v>202526</v>
      </c>
      <c r="AG13290" s="3" t="s">
        <v>419</v>
      </c>
      <c r="AH13290" s="3">
        <v>564</v>
      </c>
      <c r="AI13290" s="3">
        <v>16</v>
      </c>
      <c r="AJ13290" s="3" t="s">
        <v>3325</v>
      </c>
      <c r="AK13290" s="3">
        <v>4</v>
      </c>
      <c r="AL13290" s="3">
        <v>0</v>
      </c>
    </row>
    <row r="13291" spans="31:38" x14ac:dyDescent="0.25">
      <c r="AE13291" s="3" t="str">
        <f t="shared" si="285"/>
        <v>RAS52_566_16_4_202526</v>
      </c>
      <c r="AF13291" s="3">
        <v>202526</v>
      </c>
      <c r="AG13291" s="3" t="s">
        <v>419</v>
      </c>
      <c r="AH13291" s="3">
        <v>566</v>
      </c>
      <c r="AI13291" s="3">
        <v>16</v>
      </c>
      <c r="AJ13291" s="3" t="s">
        <v>3325</v>
      </c>
      <c r="AK13291" s="3">
        <v>4</v>
      </c>
      <c r="AL13291" s="3">
        <v>0</v>
      </c>
    </row>
    <row r="13292" spans="31:38" x14ac:dyDescent="0.25">
      <c r="AE13292" s="3" t="str">
        <f t="shared" si="285"/>
        <v>RAS52_568_16_4_202526</v>
      </c>
      <c r="AF13292" s="3">
        <v>202526</v>
      </c>
      <c r="AG13292" s="3" t="s">
        <v>419</v>
      </c>
      <c r="AH13292" s="3">
        <v>568</v>
      </c>
      <c r="AI13292" s="3">
        <v>16</v>
      </c>
      <c r="AJ13292" s="3" t="s">
        <v>3325</v>
      </c>
      <c r="AK13292" s="3">
        <v>4</v>
      </c>
      <c r="AL13292" s="3">
        <v>0</v>
      </c>
    </row>
    <row r="13293" spans="31:38" x14ac:dyDescent="0.25">
      <c r="AE13293" s="3" t="str">
        <f t="shared" si="285"/>
        <v>RAS52_572_16_4_202526</v>
      </c>
      <c r="AF13293" s="3">
        <v>202526</v>
      </c>
      <c r="AG13293" s="3" t="s">
        <v>419</v>
      </c>
      <c r="AH13293" s="3">
        <v>572</v>
      </c>
      <c r="AI13293" s="3">
        <v>16</v>
      </c>
      <c r="AJ13293" s="3" t="s">
        <v>3325</v>
      </c>
      <c r="AK13293" s="3">
        <v>4</v>
      </c>
      <c r="AL13293" s="3">
        <v>0</v>
      </c>
    </row>
    <row r="13294" spans="31:38" x14ac:dyDescent="0.25">
      <c r="AE13294" s="3" t="str">
        <f t="shared" si="285"/>
        <v>RAS52_576_16_4_202526</v>
      </c>
      <c r="AF13294" s="3">
        <v>202526</v>
      </c>
      <c r="AG13294" s="3" t="s">
        <v>419</v>
      </c>
      <c r="AH13294" s="3">
        <v>576</v>
      </c>
      <c r="AI13294" s="3">
        <v>16</v>
      </c>
      <c r="AJ13294" s="3" t="s">
        <v>3325</v>
      </c>
      <c r="AK13294" s="3">
        <v>4</v>
      </c>
      <c r="AL13294" s="3">
        <v>0</v>
      </c>
    </row>
    <row r="13295" spans="31:38" x14ac:dyDescent="0.25">
      <c r="AE13295" s="3" t="str">
        <f t="shared" si="285"/>
        <v>RAS52_584_16_4_202526</v>
      </c>
      <c r="AF13295" s="3">
        <v>202526</v>
      </c>
      <c r="AG13295" s="3" t="s">
        <v>419</v>
      </c>
      <c r="AH13295" s="3">
        <v>584</v>
      </c>
      <c r="AI13295" s="3">
        <v>16</v>
      </c>
      <c r="AJ13295" s="3" t="s">
        <v>3325</v>
      </c>
      <c r="AK13295" s="3">
        <v>4</v>
      </c>
      <c r="AL13295" s="3">
        <v>0</v>
      </c>
    </row>
    <row r="13296" spans="31:38" x14ac:dyDescent="0.25">
      <c r="AE13296" s="3" t="str">
        <f t="shared" si="285"/>
        <v>RAS52_545_16_4_202526</v>
      </c>
      <c r="AF13296" s="3">
        <v>202526</v>
      </c>
      <c r="AG13296" s="3" t="s">
        <v>419</v>
      </c>
      <c r="AH13296" s="3">
        <v>545</v>
      </c>
      <c r="AI13296" s="3">
        <v>16</v>
      </c>
      <c r="AJ13296" s="3" t="s">
        <v>3325</v>
      </c>
      <c r="AK13296" s="3">
        <v>4</v>
      </c>
      <c r="AL13296" s="3">
        <v>13455.726999999999</v>
      </c>
    </row>
    <row r="13297" spans="31:38" x14ac:dyDescent="0.25">
      <c r="AE13297" s="3" t="str">
        <f t="shared" si="285"/>
        <v>RAS52_540_16_4_202526</v>
      </c>
      <c r="AF13297" s="3">
        <v>202526</v>
      </c>
      <c r="AG13297" s="3" t="s">
        <v>419</v>
      </c>
      <c r="AH13297" s="3">
        <v>540</v>
      </c>
      <c r="AI13297" s="3">
        <v>16</v>
      </c>
      <c r="AJ13297" s="3" t="s">
        <v>3325</v>
      </c>
      <c r="AK13297" s="3">
        <v>4</v>
      </c>
      <c r="AL13297" s="3">
        <v>41606.759999999995</v>
      </c>
    </row>
    <row r="13298" spans="31:38" x14ac:dyDescent="0.25">
      <c r="AE13298" s="3" t="str">
        <f t="shared" si="285"/>
        <v>RAS52_574_16_4_202526</v>
      </c>
      <c r="AF13298" s="3">
        <v>202526</v>
      </c>
      <c r="AG13298" s="3" t="s">
        <v>419</v>
      </c>
      <c r="AH13298" s="3">
        <v>574</v>
      </c>
      <c r="AI13298" s="3">
        <v>16</v>
      </c>
      <c r="AJ13298" s="3" t="s">
        <v>3325</v>
      </c>
      <c r="AK13298" s="3">
        <v>4</v>
      </c>
      <c r="AL13298" s="3">
        <v>0</v>
      </c>
    </row>
    <row r="13299" spans="31:38" x14ac:dyDescent="0.25">
      <c r="AE13299" s="3" t="str">
        <f t="shared" si="285"/>
        <v>RAS52_514_16_4_202526</v>
      </c>
      <c r="AF13299" s="3">
        <v>202526</v>
      </c>
      <c r="AG13299" s="3" t="s">
        <v>419</v>
      </c>
      <c r="AH13299" s="3">
        <v>514</v>
      </c>
      <c r="AI13299" s="3">
        <v>16</v>
      </c>
      <c r="AJ13299" s="3" t="s">
        <v>3325</v>
      </c>
      <c r="AK13299" s="3">
        <v>4</v>
      </c>
      <c r="AL13299" s="3">
        <v>20813.080000000002</v>
      </c>
    </row>
    <row r="13300" spans="31:38" x14ac:dyDescent="0.25">
      <c r="AE13300" s="3" t="str">
        <f t="shared" si="285"/>
        <v>RAS52_544_16_4_202526</v>
      </c>
      <c r="AF13300" s="3">
        <v>202526</v>
      </c>
      <c r="AG13300" s="3" t="s">
        <v>419</v>
      </c>
      <c r="AH13300" s="3">
        <v>544</v>
      </c>
      <c r="AI13300" s="3">
        <v>16</v>
      </c>
      <c r="AJ13300" s="3" t="s">
        <v>3325</v>
      </c>
      <c r="AK13300" s="3">
        <v>4</v>
      </c>
      <c r="AL13300" s="3">
        <v>33633.304000000004</v>
      </c>
    </row>
    <row r="13301" spans="31:38" x14ac:dyDescent="0.25">
      <c r="AE13301" s="3" t="str">
        <f t="shared" si="285"/>
        <v>RAS52_512_16_4_202526</v>
      </c>
      <c r="AF13301" s="3">
        <v>202526</v>
      </c>
      <c r="AG13301" s="3" t="s">
        <v>419</v>
      </c>
      <c r="AH13301" s="3">
        <v>512</v>
      </c>
      <c r="AI13301" s="3">
        <v>16</v>
      </c>
      <c r="AJ13301" s="3" t="s">
        <v>3325</v>
      </c>
      <c r="AK13301" s="3">
        <v>4</v>
      </c>
      <c r="AL13301" s="3">
        <v>11740</v>
      </c>
    </row>
    <row r="13302" spans="31:38" x14ac:dyDescent="0.25">
      <c r="AE13302" s="3" t="str">
        <f t="shared" si="285"/>
        <v>RAS52_542_16_4_202526</v>
      </c>
      <c r="AF13302" s="3">
        <v>202526</v>
      </c>
      <c r="AG13302" s="3" t="s">
        <v>419</v>
      </c>
      <c r="AH13302" s="3">
        <v>542</v>
      </c>
      <c r="AI13302" s="3">
        <v>16</v>
      </c>
      <c r="AJ13302" s="3" t="s">
        <v>3325</v>
      </c>
      <c r="AK13302" s="3">
        <v>4</v>
      </c>
      <c r="AL13302" s="3">
        <v>12072.519999999999</v>
      </c>
    </row>
    <row r="13303" spans="31:38" x14ac:dyDescent="0.25">
      <c r="AE13303" s="3" t="str">
        <f t="shared" si="285"/>
        <v>RAS52_516_16_4_202526</v>
      </c>
      <c r="AF13303" s="3">
        <v>202526</v>
      </c>
      <c r="AG13303" s="3" t="s">
        <v>419</v>
      </c>
      <c r="AH13303" s="3">
        <v>516</v>
      </c>
      <c r="AI13303" s="3">
        <v>16</v>
      </c>
      <c r="AJ13303" s="3" t="s">
        <v>3325</v>
      </c>
      <c r="AK13303" s="3">
        <v>4</v>
      </c>
      <c r="AL13303" s="3">
        <v>16299.885</v>
      </c>
    </row>
    <row r="13304" spans="31:38" x14ac:dyDescent="0.25">
      <c r="AE13304" s="3" t="str">
        <f t="shared" si="285"/>
        <v>RAS52_518_16_4_202526</v>
      </c>
      <c r="AF13304" s="3">
        <v>202526</v>
      </c>
      <c r="AG13304" s="3" t="s">
        <v>419</v>
      </c>
      <c r="AH13304" s="3">
        <v>518</v>
      </c>
      <c r="AI13304" s="3">
        <v>16</v>
      </c>
      <c r="AJ13304" s="3" t="s">
        <v>3325</v>
      </c>
      <c r="AK13304" s="3">
        <v>4</v>
      </c>
      <c r="AL13304" s="3">
        <v>12748.129942188651</v>
      </c>
    </row>
    <row r="13305" spans="31:38" x14ac:dyDescent="0.25">
      <c r="AE13305" s="3" t="str">
        <f t="shared" si="285"/>
        <v>RAS52_520_16_4_202526</v>
      </c>
      <c r="AF13305" s="3">
        <v>202526</v>
      </c>
      <c r="AG13305" s="3" t="s">
        <v>419</v>
      </c>
      <c r="AH13305" s="3">
        <v>520</v>
      </c>
      <c r="AI13305" s="3">
        <v>16</v>
      </c>
      <c r="AJ13305" s="3" t="s">
        <v>3325</v>
      </c>
      <c r="AK13305" s="3">
        <v>4</v>
      </c>
      <c r="AL13305" s="3">
        <v>18411.690770000001</v>
      </c>
    </row>
    <row r="13306" spans="31:38" x14ac:dyDescent="0.25">
      <c r="AE13306" s="3" t="str">
        <f t="shared" si="285"/>
        <v>RAS52_522_16_4_202526</v>
      </c>
      <c r="AF13306" s="3">
        <v>202526</v>
      </c>
      <c r="AG13306" s="3" t="s">
        <v>419</v>
      </c>
      <c r="AH13306" s="3">
        <v>522</v>
      </c>
      <c r="AI13306" s="3">
        <v>16</v>
      </c>
      <c r="AJ13306" s="3" t="s">
        <v>3325</v>
      </c>
      <c r="AK13306" s="3">
        <v>4</v>
      </c>
      <c r="AL13306" s="3">
        <v>14520.464000000002</v>
      </c>
    </row>
    <row r="13307" spans="31:38" x14ac:dyDescent="0.25">
      <c r="AE13307" s="3" t="str">
        <f t="shared" si="285"/>
        <v>RAS52_524_16_4_202526</v>
      </c>
      <c r="AF13307" s="3">
        <v>202526</v>
      </c>
      <c r="AG13307" s="3" t="s">
        <v>419</v>
      </c>
      <c r="AH13307" s="3">
        <v>524</v>
      </c>
      <c r="AI13307" s="3">
        <v>16</v>
      </c>
      <c r="AJ13307" s="3" t="s">
        <v>3325</v>
      </c>
      <c r="AK13307" s="3">
        <v>4</v>
      </c>
      <c r="AL13307" s="3">
        <v>26186.148000000001</v>
      </c>
    </row>
    <row r="13308" spans="31:38" x14ac:dyDescent="0.25">
      <c r="AE13308" s="3" t="str">
        <f t="shared" si="285"/>
        <v>RAS52_528_16_4_202526</v>
      </c>
      <c r="AF13308" s="3">
        <v>202526</v>
      </c>
      <c r="AG13308" s="3" t="s">
        <v>419</v>
      </c>
      <c r="AH13308" s="3">
        <v>528</v>
      </c>
      <c r="AI13308" s="3">
        <v>16</v>
      </c>
      <c r="AJ13308" s="3" t="s">
        <v>3325</v>
      </c>
      <c r="AK13308" s="3">
        <v>4</v>
      </c>
      <c r="AL13308" s="3">
        <v>19076</v>
      </c>
    </row>
    <row r="13309" spans="31:38" x14ac:dyDescent="0.25">
      <c r="AE13309" s="3" t="str">
        <f t="shared" si="285"/>
        <v>RAS52_530_16_4_202526</v>
      </c>
      <c r="AF13309" s="3">
        <v>202526</v>
      </c>
      <c r="AG13309" s="3" t="s">
        <v>419</v>
      </c>
      <c r="AH13309" s="3">
        <v>530</v>
      </c>
      <c r="AI13309" s="3">
        <v>16</v>
      </c>
      <c r="AJ13309" s="3" t="s">
        <v>3325</v>
      </c>
      <c r="AK13309" s="3">
        <v>4</v>
      </c>
      <c r="AL13309" s="3">
        <v>34173.894999999997</v>
      </c>
    </row>
    <row r="13310" spans="31:38" x14ac:dyDescent="0.25">
      <c r="AE13310" s="3" t="str">
        <f t="shared" si="285"/>
        <v>RAS52_532_16_4_202526</v>
      </c>
      <c r="AF13310" s="3">
        <v>202526</v>
      </c>
      <c r="AG13310" s="3" t="s">
        <v>419</v>
      </c>
      <c r="AH13310" s="3">
        <v>532</v>
      </c>
      <c r="AI13310" s="3">
        <v>16</v>
      </c>
      <c r="AJ13310" s="3" t="s">
        <v>3325</v>
      </c>
      <c r="AK13310" s="3">
        <v>4</v>
      </c>
      <c r="AL13310" s="3">
        <v>31258.79</v>
      </c>
    </row>
    <row r="13311" spans="31:38" x14ac:dyDescent="0.25">
      <c r="AE13311" s="3" t="str">
        <f t="shared" si="285"/>
        <v>RAS52_534_16_4_202526</v>
      </c>
      <c r="AF13311" s="3">
        <v>202526</v>
      </c>
      <c r="AG13311" s="3" t="s">
        <v>419</v>
      </c>
      <c r="AH13311" s="3">
        <v>534</v>
      </c>
      <c r="AI13311" s="3">
        <v>16</v>
      </c>
      <c r="AJ13311" s="3" t="s">
        <v>3325</v>
      </c>
      <c r="AK13311" s="3">
        <v>4</v>
      </c>
      <c r="AL13311" s="3">
        <v>38009.031000000003</v>
      </c>
    </row>
    <row r="13312" spans="31:38" x14ac:dyDescent="0.25">
      <c r="AE13312" s="3" t="str">
        <f t="shared" si="285"/>
        <v>RAS52_536_16_4_202526</v>
      </c>
      <c r="AF13312" s="3">
        <v>202526</v>
      </c>
      <c r="AG13312" s="3" t="s">
        <v>419</v>
      </c>
      <c r="AH13312" s="3">
        <v>536</v>
      </c>
      <c r="AI13312" s="3">
        <v>16</v>
      </c>
      <c r="AJ13312" s="3" t="s">
        <v>3325</v>
      </c>
      <c r="AK13312" s="3">
        <v>4</v>
      </c>
      <c r="AL13312" s="3">
        <v>25532.781999999996</v>
      </c>
    </row>
    <row r="13313" spans="31:38" x14ac:dyDescent="0.25">
      <c r="AE13313" s="3" t="str">
        <f t="shared" si="285"/>
        <v>RAS52_538_16_4_202526</v>
      </c>
      <c r="AF13313" s="3">
        <v>202526</v>
      </c>
      <c r="AG13313" s="3" t="s">
        <v>419</v>
      </c>
      <c r="AH13313" s="3">
        <v>538</v>
      </c>
      <c r="AI13313" s="3">
        <v>16</v>
      </c>
      <c r="AJ13313" s="3" t="s">
        <v>3325</v>
      </c>
      <c r="AK13313" s="3">
        <v>4</v>
      </c>
      <c r="AL13313" s="3">
        <v>19936.337546791328</v>
      </c>
    </row>
    <row r="13314" spans="31:38" x14ac:dyDescent="0.25">
      <c r="AE13314" s="3" t="str">
        <f t="shared" si="285"/>
        <v>RAS52_586_16_4_202526</v>
      </c>
      <c r="AF13314" s="3">
        <v>202526</v>
      </c>
      <c r="AG13314" s="3" t="s">
        <v>419</v>
      </c>
      <c r="AH13314" s="3">
        <v>586</v>
      </c>
      <c r="AI13314" s="3">
        <v>16</v>
      </c>
      <c r="AJ13314" s="3" t="s">
        <v>3325</v>
      </c>
      <c r="AK13314" s="3">
        <v>4</v>
      </c>
      <c r="AL13314" s="3">
        <v>0</v>
      </c>
    </row>
    <row r="13315" spans="31:38" x14ac:dyDescent="0.25">
      <c r="AE13315" s="3" t="str">
        <f t="shared" si="285"/>
        <v>RAS52_526_16_4_202526</v>
      </c>
      <c r="AF13315" s="3">
        <v>202526</v>
      </c>
      <c r="AG13315" s="3" t="s">
        <v>419</v>
      </c>
      <c r="AH13315" s="3">
        <v>526</v>
      </c>
      <c r="AI13315" s="3">
        <v>16</v>
      </c>
      <c r="AJ13315" s="3" t="s">
        <v>3325</v>
      </c>
      <c r="AK13315" s="3">
        <v>4</v>
      </c>
      <c r="AL13315" s="3">
        <v>16063.795999999998</v>
      </c>
    </row>
    <row r="13316" spans="31:38" x14ac:dyDescent="0.25">
      <c r="AE13316" s="3" t="str">
        <f t="shared" ref="AE13316:AE13379" si="286">AG13316&amp;"_"&amp;AH13316&amp;"_"&amp;AI13316&amp;"_"&amp;AK13316&amp;"_"&amp;AF13316</f>
        <v>RAS52_564_16_4_202425</v>
      </c>
      <c r="AF13316" s="3">
        <v>202425</v>
      </c>
      <c r="AG13316" s="3" t="s">
        <v>419</v>
      </c>
      <c r="AH13316" s="3">
        <v>564</v>
      </c>
      <c r="AI13316" s="3">
        <v>16</v>
      </c>
      <c r="AJ13316" s="3" t="s">
        <v>3325</v>
      </c>
      <c r="AK13316" s="3">
        <v>4</v>
      </c>
      <c r="AL13316" s="3">
        <v>0</v>
      </c>
    </row>
    <row r="13317" spans="31:38" x14ac:dyDescent="0.25">
      <c r="AE13317" s="3" t="str">
        <f t="shared" si="286"/>
        <v>RAS52_562_16_4_202425</v>
      </c>
      <c r="AF13317" s="3">
        <v>202425</v>
      </c>
      <c r="AG13317" s="3" t="s">
        <v>419</v>
      </c>
      <c r="AH13317" s="3">
        <v>562</v>
      </c>
      <c r="AI13317" s="3">
        <v>16</v>
      </c>
      <c r="AJ13317" s="3" t="s">
        <v>3325</v>
      </c>
      <c r="AK13317" s="3">
        <v>4</v>
      </c>
      <c r="AL13317" s="3">
        <v>0</v>
      </c>
    </row>
    <row r="13318" spans="31:38" x14ac:dyDescent="0.25">
      <c r="AE13318" s="3" t="str">
        <f t="shared" si="286"/>
        <v>RAS52_552_16_4_202425</v>
      </c>
      <c r="AF13318" s="3">
        <v>202425</v>
      </c>
      <c r="AG13318" s="3" t="s">
        <v>419</v>
      </c>
      <c r="AH13318" s="3">
        <v>552</v>
      </c>
      <c r="AI13318" s="3">
        <v>16</v>
      </c>
      <c r="AJ13318" s="3" t="s">
        <v>3325</v>
      </c>
      <c r="AK13318" s="3">
        <v>4</v>
      </c>
      <c r="AL13318" s="3">
        <v>39920.83</v>
      </c>
    </row>
    <row r="13319" spans="31:38" x14ac:dyDescent="0.25">
      <c r="AE13319" s="3" t="str">
        <f t="shared" si="286"/>
        <v>RAS52_566_16_4_202425</v>
      </c>
      <c r="AF13319" s="3">
        <v>202425</v>
      </c>
      <c r="AG13319" s="3" t="s">
        <v>419</v>
      </c>
      <c r="AH13319" s="3">
        <v>566</v>
      </c>
      <c r="AI13319" s="3">
        <v>16</v>
      </c>
      <c r="AJ13319" s="3" t="s">
        <v>3325</v>
      </c>
      <c r="AK13319" s="3">
        <v>4</v>
      </c>
      <c r="AL13319" s="3">
        <v>0</v>
      </c>
    </row>
    <row r="13320" spans="31:38" x14ac:dyDescent="0.25">
      <c r="AE13320" s="3" t="str">
        <f t="shared" si="286"/>
        <v>RAS52_548_16_4_202425</v>
      </c>
      <c r="AF13320" s="3">
        <v>202425</v>
      </c>
      <c r="AG13320" s="3" t="s">
        <v>419</v>
      </c>
      <c r="AH13320" s="3">
        <v>548</v>
      </c>
      <c r="AI13320" s="3">
        <v>16</v>
      </c>
      <c r="AJ13320" s="3" t="s">
        <v>3325</v>
      </c>
      <c r="AK13320" s="3">
        <v>4</v>
      </c>
      <c r="AL13320" s="3">
        <v>15591.846000000001</v>
      </c>
    </row>
    <row r="13321" spans="31:38" x14ac:dyDescent="0.25">
      <c r="AE13321" s="3" t="str">
        <f t="shared" si="286"/>
        <v>RAS52_584_16_4_202425</v>
      </c>
      <c r="AF13321" s="3">
        <v>202425</v>
      </c>
      <c r="AG13321" s="3" t="s">
        <v>419</v>
      </c>
      <c r="AH13321" s="3">
        <v>584</v>
      </c>
      <c r="AI13321" s="3">
        <v>16</v>
      </c>
      <c r="AJ13321" s="3" t="s">
        <v>3325</v>
      </c>
      <c r="AK13321" s="3">
        <v>4</v>
      </c>
      <c r="AL13321" s="3">
        <v>0</v>
      </c>
    </row>
    <row r="13322" spans="31:38" x14ac:dyDescent="0.25">
      <c r="AE13322" s="3" t="str">
        <f t="shared" si="286"/>
        <v>RAS52_550_16_4_202425</v>
      </c>
      <c r="AF13322" s="3">
        <v>202425</v>
      </c>
      <c r="AG13322" s="3" t="s">
        <v>419</v>
      </c>
      <c r="AH13322" s="3">
        <v>550</v>
      </c>
      <c r="AI13322" s="3">
        <v>16</v>
      </c>
      <c r="AJ13322" s="3" t="s">
        <v>3325</v>
      </c>
      <c r="AK13322" s="3">
        <v>4</v>
      </c>
      <c r="AL13322" s="3">
        <v>24884.178999999996</v>
      </c>
    </row>
    <row r="13323" spans="31:38" x14ac:dyDescent="0.25">
      <c r="AE13323" s="3" t="str">
        <f t="shared" si="286"/>
        <v>RAS52_568_16_4_202425</v>
      </c>
      <c r="AF13323" s="3">
        <v>202425</v>
      </c>
      <c r="AG13323" s="3" t="s">
        <v>419</v>
      </c>
      <c r="AH13323" s="3">
        <v>568</v>
      </c>
      <c r="AI13323" s="3">
        <v>16</v>
      </c>
      <c r="AJ13323" s="3" t="s">
        <v>3325</v>
      </c>
      <c r="AK13323" s="3">
        <v>4</v>
      </c>
      <c r="AL13323" s="3">
        <v>0</v>
      </c>
    </row>
    <row r="13324" spans="31:38" x14ac:dyDescent="0.25">
      <c r="AE13324" s="3" t="str">
        <f t="shared" si="286"/>
        <v>RAS52_572_16_4_202425</v>
      </c>
      <c r="AF13324" s="3">
        <v>202425</v>
      </c>
      <c r="AG13324" s="3" t="s">
        <v>419</v>
      </c>
      <c r="AH13324" s="3">
        <v>572</v>
      </c>
      <c r="AI13324" s="3">
        <v>16</v>
      </c>
      <c r="AJ13324" s="3" t="s">
        <v>3325</v>
      </c>
      <c r="AK13324" s="3">
        <v>4</v>
      </c>
      <c r="AL13324" s="3">
        <v>0</v>
      </c>
    </row>
    <row r="13325" spans="31:38" x14ac:dyDescent="0.25">
      <c r="AE13325" s="3" t="str">
        <f t="shared" si="286"/>
        <v>RAS52_574_16_4_202425</v>
      </c>
      <c r="AF13325" s="3">
        <v>202425</v>
      </c>
      <c r="AG13325" s="3" t="s">
        <v>419</v>
      </c>
      <c r="AH13325" s="3">
        <v>574</v>
      </c>
      <c r="AI13325" s="3">
        <v>16</v>
      </c>
      <c r="AJ13325" s="3" t="s">
        <v>3325</v>
      </c>
      <c r="AK13325" s="3">
        <v>4</v>
      </c>
      <c r="AL13325" s="3">
        <v>0</v>
      </c>
    </row>
    <row r="13326" spans="31:38" x14ac:dyDescent="0.25">
      <c r="AE13326" s="3" t="str">
        <f t="shared" si="286"/>
        <v>RAS52_582_16_4_202425</v>
      </c>
      <c r="AF13326" s="3">
        <v>202425</v>
      </c>
      <c r="AG13326" s="3" t="s">
        <v>419</v>
      </c>
      <c r="AH13326" s="3">
        <v>582</v>
      </c>
      <c r="AI13326" s="3">
        <v>16</v>
      </c>
      <c r="AJ13326" s="3" t="s">
        <v>3325</v>
      </c>
      <c r="AK13326" s="3">
        <v>4</v>
      </c>
      <c r="AL13326" s="3">
        <v>0</v>
      </c>
    </row>
    <row r="13327" spans="31:38" x14ac:dyDescent="0.25">
      <c r="AE13327" s="3" t="str">
        <f t="shared" si="286"/>
        <v>RAS52_586_16_4_202425</v>
      </c>
      <c r="AF13327" s="3">
        <v>202425</v>
      </c>
      <c r="AG13327" s="3" t="s">
        <v>419</v>
      </c>
      <c r="AH13327" s="3">
        <v>586</v>
      </c>
      <c r="AI13327" s="3">
        <v>16</v>
      </c>
      <c r="AJ13327" s="3" t="s">
        <v>3325</v>
      </c>
      <c r="AK13327" s="3">
        <v>4</v>
      </c>
      <c r="AL13327" s="3">
        <v>0</v>
      </c>
    </row>
    <row r="13328" spans="31:38" x14ac:dyDescent="0.25">
      <c r="AE13328" s="3" t="str">
        <f t="shared" si="286"/>
        <v>RAS52_546_16_4_202425</v>
      </c>
      <c r="AF13328" s="3">
        <v>202425</v>
      </c>
      <c r="AG13328" s="3" t="s">
        <v>419</v>
      </c>
      <c r="AH13328" s="3">
        <v>546</v>
      </c>
      <c r="AI13328" s="3">
        <v>16</v>
      </c>
      <c r="AJ13328" s="3" t="s">
        <v>3325</v>
      </c>
      <c r="AK13328" s="3">
        <v>4</v>
      </c>
      <c r="AL13328" s="3">
        <v>19912.688183782349</v>
      </c>
    </row>
    <row r="13329" spans="31:38" x14ac:dyDescent="0.25">
      <c r="AE13329" s="3" t="str">
        <f t="shared" si="286"/>
        <v>RAS52_542_16_4_202425</v>
      </c>
      <c r="AF13329" s="3">
        <v>202425</v>
      </c>
      <c r="AG13329" s="3" t="s">
        <v>419</v>
      </c>
      <c r="AH13329" s="3">
        <v>542</v>
      </c>
      <c r="AI13329" s="3">
        <v>16</v>
      </c>
      <c r="AJ13329" s="3" t="s">
        <v>3325</v>
      </c>
      <c r="AK13329" s="3">
        <v>4</v>
      </c>
      <c r="AL13329" s="3">
        <v>10933.179</v>
      </c>
    </row>
    <row r="13330" spans="31:38" x14ac:dyDescent="0.25">
      <c r="AE13330" s="3" t="str">
        <f t="shared" si="286"/>
        <v>RAS52_576_16_4_202425</v>
      </c>
      <c r="AF13330" s="3">
        <v>202425</v>
      </c>
      <c r="AG13330" s="3" t="s">
        <v>419</v>
      </c>
      <c r="AH13330" s="3">
        <v>576</v>
      </c>
      <c r="AI13330" s="3">
        <v>16</v>
      </c>
      <c r="AJ13330" s="3" t="s">
        <v>3325</v>
      </c>
      <c r="AK13330" s="3">
        <v>4</v>
      </c>
      <c r="AL13330" s="3">
        <v>0</v>
      </c>
    </row>
    <row r="13331" spans="31:38" x14ac:dyDescent="0.25">
      <c r="AE13331" s="3" t="str">
        <f t="shared" si="286"/>
        <v>RAS52_516_16_4_202425</v>
      </c>
      <c r="AF13331" s="3">
        <v>202425</v>
      </c>
      <c r="AG13331" s="3" t="s">
        <v>419</v>
      </c>
      <c r="AH13331" s="3">
        <v>516</v>
      </c>
      <c r="AI13331" s="3">
        <v>16</v>
      </c>
      <c r="AJ13331" s="3" t="s">
        <v>3325</v>
      </c>
      <c r="AK13331" s="3">
        <v>4</v>
      </c>
      <c r="AL13331" s="3">
        <v>16061.175429058976</v>
      </c>
    </row>
    <row r="13332" spans="31:38" x14ac:dyDescent="0.25">
      <c r="AE13332" s="3" t="str">
        <f t="shared" si="286"/>
        <v>RAS52_512_16_4_202425</v>
      </c>
      <c r="AF13332" s="3">
        <v>202425</v>
      </c>
      <c r="AG13332" s="3" t="s">
        <v>419</v>
      </c>
      <c r="AH13332" s="3">
        <v>512</v>
      </c>
      <c r="AI13332" s="3">
        <v>16</v>
      </c>
      <c r="AJ13332" s="3" t="s">
        <v>3325</v>
      </c>
      <c r="AK13332" s="3">
        <v>4</v>
      </c>
      <c r="AL13332" s="3">
        <v>11704</v>
      </c>
    </row>
    <row r="13333" spans="31:38" x14ac:dyDescent="0.25">
      <c r="AE13333" s="3" t="str">
        <f t="shared" si="286"/>
        <v>RAS52_545_16_4_202425</v>
      </c>
      <c r="AF13333" s="3">
        <v>202425</v>
      </c>
      <c r="AG13333" s="3" t="s">
        <v>419</v>
      </c>
      <c r="AH13333" s="3">
        <v>545</v>
      </c>
      <c r="AI13333" s="3">
        <v>16</v>
      </c>
      <c r="AJ13333" s="3" t="s">
        <v>3325</v>
      </c>
      <c r="AK13333" s="3">
        <v>4</v>
      </c>
      <c r="AL13333" s="3">
        <v>11667.009415250532</v>
      </c>
    </row>
    <row r="13334" spans="31:38" x14ac:dyDescent="0.25">
      <c r="AE13334" s="3" t="str">
        <f t="shared" si="286"/>
        <v>RAS52_514_16_4_202425</v>
      </c>
      <c r="AF13334" s="3">
        <v>202425</v>
      </c>
      <c r="AG13334" s="3" t="s">
        <v>419</v>
      </c>
      <c r="AH13334" s="3">
        <v>514</v>
      </c>
      <c r="AI13334" s="3">
        <v>16</v>
      </c>
      <c r="AJ13334" s="3" t="s">
        <v>3325</v>
      </c>
      <c r="AK13334" s="3">
        <v>4</v>
      </c>
      <c r="AL13334" s="3">
        <v>20036.843000000001</v>
      </c>
    </row>
    <row r="13335" spans="31:38" x14ac:dyDescent="0.25">
      <c r="AE13335" s="3" t="str">
        <f t="shared" si="286"/>
        <v>RAS52_544_16_4_202425</v>
      </c>
      <c r="AF13335" s="3">
        <v>202425</v>
      </c>
      <c r="AG13335" s="3" t="s">
        <v>419</v>
      </c>
      <c r="AH13335" s="3">
        <v>544</v>
      </c>
      <c r="AI13335" s="3">
        <v>16</v>
      </c>
      <c r="AJ13335" s="3" t="s">
        <v>3325</v>
      </c>
      <c r="AK13335" s="3">
        <v>4</v>
      </c>
      <c r="AL13335" s="3">
        <v>32496.201000000001</v>
      </c>
    </row>
    <row r="13336" spans="31:38" x14ac:dyDescent="0.25">
      <c r="AE13336" s="3" t="str">
        <f t="shared" si="286"/>
        <v>RAS52_518_16_4_202425</v>
      </c>
      <c r="AF13336" s="3">
        <v>202425</v>
      </c>
      <c r="AG13336" s="3" t="s">
        <v>419</v>
      </c>
      <c r="AH13336" s="3">
        <v>518</v>
      </c>
      <c r="AI13336" s="3">
        <v>16</v>
      </c>
      <c r="AJ13336" s="3" t="s">
        <v>3325</v>
      </c>
      <c r="AK13336" s="3">
        <v>4</v>
      </c>
      <c r="AL13336" s="3">
        <v>15421.661</v>
      </c>
    </row>
    <row r="13337" spans="31:38" x14ac:dyDescent="0.25">
      <c r="AE13337" s="3" t="str">
        <f t="shared" si="286"/>
        <v>RAS52_520_16_4_202425</v>
      </c>
      <c r="AF13337" s="3">
        <v>202425</v>
      </c>
      <c r="AG13337" s="3" t="s">
        <v>419</v>
      </c>
      <c r="AH13337" s="3">
        <v>520</v>
      </c>
      <c r="AI13337" s="3">
        <v>16</v>
      </c>
      <c r="AJ13337" s="3" t="s">
        <v>3325</v>
      </c>
      <c r="AK13337" s="3">
        <v>4</v>
      </c>
      <c r="AL13337" s="3">
        <v>15636.304</v>
      </c>
    </row>
    <row r="13338" spans="31:38" x14ac:dyDescent="0.25">
      <c r="AE13338" s="3" t="str">
        <f t="shared" si="286"/>
        <v>RAS52_522_16_4_202425</v>
      </c>
      <c r="AF13338" s="3">
        <v>202425</v>
      </c>
      <c r="AG13338" s="3" t="s">
        <v>419</v>
      </c>
      <c r="AH13338" s="3">
        <v>522</v>
      </c>
      <c r="AI13338" s="3">
        <v>16</v>
      </c>
      <c r="AJ13338" s="3" t="s">
        <v>3325</v>
      </c>
      <c r="AK13338" s="3">
        <v>4</v>
      </c>
      <c r="AL13338" s="3">
        <v>14222.463</v>
      </c>
    </row>
    <row r="13339" spans="31:38" x14ac:dyDescent="0.25">
      <c r="AE13339" s="3" t="str">
        <f t="shared" si="286"/>
        <v>RAS52_524_16_4_202425</v>
      </c>
      <c r="AF13339" s="3">
        <v>202425</v>
      </c>
      <c r="AG13339" s="3" t="s">
        <v>419</v>
      </c>
      <c r="AH13339" s="3">
        <v>524</v>
      </c>
      <c r="AI13339" s="3">
        <v>16</v>
      </c>
      <c r="AJ13339" s="3" t="s">
        <v>3325</v>
      </c>
      <c r="AK13339" s="3">
        <v>4</v>
      </c>
      <c r="AL13339" s="3">
        <v>24659.776999999998</v>
      </c>
    </row>
    <row r="13340" spans="31:38" x14ac:dyDescent="0.25">
      <c r="AE13340" s="3" t="str">
        <f t="shared" si="286"/>
        <v>RAS52_526_16_4_202425</v>
      </c>
      <c r="AF13340" s="3">
        <v>202425</v>
      </c>
      <c r="AG13340" s="3" t="s">
        <v>419</v>
      </c>
      <c r="AH13340" s="3">
        <v>526</v>
      </c>
      <c r="AI13340" s="3">
        <v>16</v>
      </c>
      <c r="AJ13340" s="3" t="s">
        <v>3325</v>
      </c>
      <c r="AK13340" s="3">
        <v>4</v>
      </c>
      <c r="AL13340" s="3">
        <v>15044.315847893104</v>
      </c>
    </row>
    <row r="13341" spans="31:38" x14ac:dyDescent="0.25">
      <c r="AE13341" s="3" t="str">
        <f t="shared" si="286"/>
        <v>RAS52_530_16_4_202425</v>
      </c>
      <c r="AF13341" s="3">
        <v>202425</v>
      </c>
      <c r="AG13341" s="3" t="s">
        <v>419</v>
      </c>
      <c r="AH13341" s="3">
        <v>530</v>
      </c>
      <c r="AI13341" s="3">
        <v>16</v>
      </c>
      <c r="AJ13341" s="3" t="s">
        <v>3325</v>
      </c>
      <c r="AK13341" s="3">
        <v>4</v>
      </c>
      <c r="AL13341" s="3">
        <v>30228.377</v>
      </c>
    </row>
    <row r="13342" spans="31:38" x14ac:dyDescent="0.25">
      <c r="AE13342" s="3" t="str">
        <f t="shared" si="286"/>
        <v>RAS52_532_16_4_202425</v>
      </c>
      <c r="AF13342" s="3">
        <v>202425</v>
      </c>
      <c r="AG13342" s="3" t="s">
        <v>419</v>
      </c>
      <c r="AH13342" s="3">
        <v>532</v>
      </c>
      <c r="AI13342" s="3">
        <v>16</v>
      </c>
      <c r="AJ13342" s="3" t="s">
        <v>3325</v>
      </c>
      <c r="AK13342" s="3">
        <v>4</v>
      </c>
      <c r="AL13342" s="3">
        <v>22014.951999999997</v>
      </c>
    </row>
    <row r="13343" spans="31:38" x14ac:dyDescent="0.25">
      <c r="AE13343" s="3" t="str">
        <f t="shared" si="286"/>
        <v>RAS52_534_16_4_202425</v>
      </c>
      <c r="AF13343" s="3">
        <v>202425</v>
      </c>
      <c r="AG13343" s="3" t="s">
        <v>419</v>
      </c>
      <c r="AH13343" s="3">
        <v>534</v>
      </c>
      <c r="AI13343" s="3">
        <v>16</v>
      </c>
      <c r="AJ13343" s="3" t="s">
        <v>3325</v>
      </c>
      <c r="AK13343" s="3">
        <v>4</v>
      </c>
      <c r="AL13343" s="3">
        <v>25954.721000000001</v>
      </c>
    </row>
    <row r="13344" spans="31:38" x14ac:dyDescent="0.25">
      <c r="AE13344" s="3" t="str">
        <f t="shared" si="286"/>
        <v>RAS52_536_16_4_202425</v>
      </c>
      <c r="AF13344" s="3">
        <v>202425</v>
      </c>
      <c r="AG13344" s="3" t="s">
        <v>419</v>
      </c>
      <c r="AH13344" s="3">
        <v>536</v>
      </c>
      <c r="AI13344" s="3">
        <v>16</v>
      </c>
      <c r="AJ13344" s="3" t="s">
        <v>3325</v>
      </c>
      <c r="AK13344" s="3">
        <v>4</v>
      </c>
      <c r="AL13344" s="3">
        <v>24003.966000000004</v>
      </c>
    </row>
    <row r="13345" spans="31:38" x14ac:dyDescent="0.25">
      <c r="AE13345" s="3" t="str">
        <f t="shared" si="286"/>
        <v>RAS52_538_16_4_202425</v>
      </c>
      <c r="AF13345" s="3">
        <v>202425</v>
      </c>
      <c r="AG13345" s="3" t="s">
        <v>419</v>
      </c>
      <c r="AH13345" s="3">
        <v>538</v>
      </c>
      <c r="AI13345" s="3">
        <v>16</v>
      </c>
      <c r="AJ13345" s="3" t="s">
        <v>3325</v>
      </c>
      <c r="AK13345" s="3">
        <v>4</v>
      </c>
      <c r="AL13345" s="3">
        <v>18873.741556127621</v>
      </c>
    </row>
    <row r="13346" spans="31:38" x14ac:dyDescent="0.25">
      <c r="AE13346" s="3" t="str">
        <f t="shared" si="286"/>
        <v>RAS52_540_16_4_202425</v>
      </c>
      <c r="AF13346" s="3">
        <v>202425</v>
      </c>
      <c r="AG13346" s="3" t="s">
        <v>419</v>
      </c>
      <c r="AH13346" s="3">
        <v>540</v>
      </c>
      <c r="AI13346" s="3">
        <v>16</v>
      </c>
      <c r="AJ13346" s="3" t="s">
        <v>3325</v>
      </c>
      <c r="AK13346" s="3">
        <v>4</v>
      </c>
      <c r="AL13346" s="3">
        <v>36517.608999999997</v>
      </c>
    </row>
    <row r="13347" spans="31:38" x14ac:dyDescent="0.25">
      <c r="AE13347" s="3" t="str">
        <f t="shared" si="286"/>
        <v>RAS52_528_16_4_202425</v>
      </c>
      <c r="AF13347" s="3">
        <v>202425</v>
      </c>
      <c r="AG13347" s="3" t="s">
        <v>419</v>
      </c>
      <c r="AH13347" s="3">
        <v>528</v>
      </c>
      <c r="AI13347" s="3">
        <v>16</v>
      </c>
      <c r="AJ13347" s="3" t="s">
        <v>3325</v>
      </c>
      <c r="AK13347" s="3">
        <v>4</v>
      </c>
      <c r="AL13347" s="3">
        <v>18350</v>
      </c>
    </row>
    <row r="13348" spans="31:38" x14ac:dyDescent="0.25">
      <c r="AE13348" s="3" t="str">
        <f t="shared" si="286"/>
        <v>RAS52_545_23_4_202526</v>
      </c>
      <c r="AF13348" s="3">
        <v>202526</v>
      </c>
      <c r="AG13348" s="3" t="s">
        <v>419</v>
      </c>
      <c r="AH13348" s="3">
        <v>545</v>
      </c>
      <c r="AI13348" s="3">
        <v>23</v>
      </c>
      <c r="AJ13348" s="3" t="s">
        <v>3327</v>
      </c>
      <c r="AK13348" s="3">
        <v>4</v>
      </c>
      <c r="AL13348" s="3">
        <v>83240.308999999994</v>
      </c>
    </row>
    <row r="13349" spans="31:38" x14ac:dyDescent="0.25">
      <c r="AE13349" s="3" t="str">
        <f t="shared" si="286"/>
        <v>RAS52_576_23_4_202526</v>
      </c>
      <c r="AF13349" s="3">
        <v>202526</v>
      </c>
      <c r="AG13349" s="3" t="s">
        <v>419</v>
      </c>
      <c r="AH13349" s="3">
        <v>576</v>
      </c>
      <c r="AI13349" s="3">
        <v>23</v>
      </c>
      <c r="AJ13349" s="3" t="s">
        <v>3327</v>
      </c>
      <c r="AK13349" s="3">
        <v>4</v>
      </c>
      <c r="AL13349" s="3">
        <v>0</v>
      </c>
    </row>
    <row r="13350" spans="31:38" x14ac:dyDescent="0.25">
      <c r="AE13350" s="3" t="str">
        <f t="shared" si="286"/>
        <v>RAS52_564_23_4_202526</v>
      </c>
      <c r="AF13350" s="3">
        <v>202526</v>
      </c>
      <c r="AG13350" s="3" t="s">
        <v>419</v>
      </c>
      <c r="AH13350" s="3">
        <v>564</v>
      </c>
      <c r="AI13350" s="3">
        <v>23</v>
      </c>
      <c r="AJ13350" s="3" t="s">
        <v>3327</v>
      </c>
      <c r="AK13350" s="3">
        <v>4</v>
      </c>
      <c r="AL13350" s="3">
        <v>0</v>
      </c>
    </row>
    <row r="13351" spans="31:38" x14ac:dyDescent="0.25">
      <c r="AE13351" s="3" t="str">
        <f t="shared" si="286"/>
        <v>RAS52_548_23_4_202526</v>
      </c>
      <c r="AF13351" s="3">
        <v>202526</v>
      </c>
      <c r="AG13351" s="3" t="s">
        <v>419</v>
      </c>
      <c r="AH13351" s="3">
        <v>548</v>
      </c>
      <c r="AI13351" s="3">
        <v>23</v>
      </c>
      <c r="AJ13351" s="3" t="s">
        <v>3327</v>
      </c>
      <c r="AK13351" s="3">
        <v>4</v>
      </c>
      <c r="AL13351" s="3">
        <v>100214.333</v>
      </c>
    </row>
    <row r="13352" spans="31:38" x14ac:dyDescent="0.25">
      <c r="AE13352" s="3" t="str">
        <f t="shared" si="286"/>
        <v>RAS52_550_23_4_202526</v>
      </c>
      <c r="AF13352" s="3">
        <v>202526</v>
      </c>
      <c r="AG13352" s="3" t="s">
        <v>419</v>
      </c>
      <c r="AH13352" s="3">
        <v>550</v>
      </c>
      <c r="AI13352" s="3">
        <v>23</v>
      </c>
      <c r="AJ13352" s="3" t="s">
        <v>3327</v>
      </c>
      <c r="AK13352" s="3">
        <v>4</v>
      </c>
      <c r="AL13352" s="3">
        <v>213929.36600000004</v>
      </c>
    </row>
    <row r="13353" spans="31:38" x14ac:dyDescent="0.25">
      <c r="AE13353" s="3" t="str">
        <f t="shared" si="286"/>
        <v>RAS52_552_23_4_202526</v>
      </c>
      <c r="AF13353" s="3">
        <v>202526</v>
      </c>
      <c r="AG13353" s="3" t="s">
        <v>419</v>
      </c>
      <c r="AH13353" s="3">
        <v>552</v>
      </c>
      <c r="AI13353" s="3">
        <v>23</v>
      </c>
      <c r="AJ13353" s="3" t="s">
        <v>3327</v>
      </c>
      <c r="AK13353" s="3">
        <v>4</v>
      </c>
      <c r="AL13353" s="3">
        <v>477876.50900000002</v>
      </c>
    </row>
    <row r="13354" spans="31:38" x14ac:dyDescent="0.25">
      <c r="AE13354" s="3" t="str">
        <f t="shared" si="286"/>
        <v>RAS52_562_23_4_202526</v>
      </c>
      <c r="AF13354" s="3">
        <v>202526</v>
      </c>
      <c r="AG13354" s="3" t="s">
        <v>419</v>
      </c>
      <c r="AH13354" s="3">
        <v>562</v>
      </c>
      <c r="AI13354" s="3">
        <v>23</v>
      </c>
      <c r="AJ13354" s="3" t="s">
        <v>3327</v>
      </c>
      <c r="AK13354" s="3">
        <v>4</v>
      </c>
      <c r="AL13354" s="3">
        <v>0</v>
      </c>
    </row>
    <row r="13355" spans="31:38" x14ac:dyDescent="0.25">
      <c r="AE13355" s="3" t="str">
        <f t="shared" si="286"/>
        <v>RAS52_546_23_4_202526</v>
      </c>
      <c r="AF13355" s="3">
        <v>202526</v>
      </c>
      <c r="AG13355" s="3" t="s">
        <v>419</v>
      </c>
      <c r="AH13355" s="3">
        <v>546</v>
      </c>
      <c r="AI13355" s="3">
        <v>23</v>
      </c>
      <c r="AJ13355" s="3" t="s">
        <v>3327</v>
      </c>
      <c r="AK13355" s="3">
        <v>4</v>
      </c>
      <c r="AL13355" s="3">
        <v>123779.07477008946</v>
      </c>
    </row>
    <row r="13356" spans="31:38" x14ac:dyDescent="0.25">
      <c r="AE13356" s="3" t="str">
        <f t="shared" si="286"/>
        <v>RAS52_566_23_4_202526</v>
      </c>
      <c r="AF13356" s="3">
        <v>202526</v>
      </c>
      <c r="AG13356" s="3" t="s">
        <v>419</v>
      </c>
      <c r="AH13356" s="3">
        <v>566</v>
      </c>
      <c r="AI13356" s="3">
        <v>23</v>
      </c>
      <c r="AJ13356" s="3" t="s">
        <v>3327</v>
      </c>
      <c r="AK13356" s="3">
        <v>4</v>
      </c>
      <c r="AL13356" s="3">
        <v>0</v>
      </c>
    </row>
    <row r="13357" spans="31:38" x14ac:dyDescent="0.25">
      <c r="AE13357" s="3" t="str">
        <f t="shared" si="286"/>
        <v>RAS52_568_23_4_202526</v>
      </c>
      <c r="AF13357" s="3">
        <v>202526</v>
      </c>
      <c r="AG13357" s="3" t="s">
        <v>419</v>
      </c>
      <c r="AH13357" s="3">
        <v>568</v>
      </c>
      <c r="AI13357" s="3">
        <v>23</v>
      </c>
      <c r="AJ13357" s="3" t="s">
        <v>3327</v>
      </c>
      <c r="AK13357" s="3">
        <v>4</v>
      </c>
      <c r="AL13357" s="3">
        <v>0</v>
      </c>
    </row>
    <row r="13358" spans="31:38" x14ac:dyDescent="0.25">
      <c r="AE13358" s="3" t="str">
        <f t="shared" si="286"/>
        <v>RAS52_586_23_4_202526</v>
      </c>
      <c r="AF13358" s="3">
        <v>202526</v>
      </c>
      <c r="AG13358" s="3" t="s">
        <v>419</v>
      </c>
      <c r="AH13358" s="3">
        <v>586</v>
      </c>
      <c r="AI13358" s="3">
        <v>23</v>
      </c>
      <c r="AJ13358" s="3" t="s">
        <v>3327</v>
      </c>
      <c r="AK13358" s="3">
        <v>4</v>
      </c>
      <c r="AL13358" s="3">
        <v>0</v>
      </c>
    </row>
    <row r="13359" spans="31:38" x14ac:dyDescent="0.25">
      <c r="AE13359" s="3" t="str">
        <f t="shared" si="286"/>
        <v>RAS52_574_23_4_202526</v>
      </c>
      <c r="AF13359" s="3">
        <v>202526</v>
      </c>
      <c r="AG13359" s="3" t="s">
        <v>419</v>
      </c>
      <c r="AH13359" s="3">
        <v>574</v>
      </c>
      <c r="AI13359" s="3">
        <v>23</v>
      </c>
      <c r="AJ13359" s="3" t="s">
        <v>3327</v>
      </c>
      <c r="AK13359" s="3">
        <v>4</v>
      </c>
      <c r="AL13359" s="3">
        <v>0</v>
      </c>
    </row>
    <row r="13360" spans="31:38" x14ac:dyDescent="0.25">
      <c r="AE13360" s="3" t="str">
        <f t="shared" si="286"/>
        <v>RAS52_582_23_4_202526</v>
      </c>
      <c r="AF13360" s="3">
        <v>202526</v>
      </c>
      <c r="AG13360" s="3" t="s">
        <v>419</v>
      </c>
      <c r="AH13360" s="3">
        <v>582</v>
      </c>
      <c r="AI13360" s="3">
        <v>23</v>
      </c>
      <c r="AJ13360" s="3" t="s">
        <v>3327</v>
      </c>
      <c r="AK13360" s="3">
        <v>4</v>
      </c>
      <c r="AL13360" s="3">
        <v>0</v>
      </c>
    </row>
    <row r="13361" spans="31:38" x14ac:dyDescent="0.25">
      <c r="AE13361" s="3" t="str">
        <f t="shared" si="286"/>
        <v>RAS52_584_23_4_202526</v>
      </c>
      <c r="AF13361" s="3">
        <v>202526</v>
      </c>
      <c r="AG13361" s="3" t="s">
        <v>419</v>
      </c>
      <c r="AH13361" s="3">
        <v>584</v>
      </c>
      <c r="AI13361" s="3">
        <v>23</v>
      </c>
      <c r="AJ13361" s="3" t="s">
        <v>3327</v>
      </c>
      <c r="AK13361" s="3">
        <v>4</v>
      </c>
      <c r="AL13361" s="3">
        <v>0</v>
      </c>
    </row>
    <row r="13362" spans="31:38" x14ac:dyDescent="0.25">
      <c r="AE13362" s="3" t="str">
        <f t="shared" si="286"/>
        <v>RAS52_544_23_4_202526</v>
      </c>
      <c r="AF13362" s="3">
        <v>202526</v>
      </c>
      <c r="AG13362" s="3" t="s">
        <v>419</v>
      </c>
      <c r="AH13362" s="3">
        <v>544</v>
      </c>
      <c r="AI13362" s="3">
        <v>23</v>
      </c>
      <c r="AJ13362" s="3" t="s">
        <v>3327</v>
      </c>
      <c r="AK13362" s="3">
        <v>4</v>
      </c>
      <c r="AL13362" s="3">
        <v>242060.038</v>
      </c>
    </row>
    <row r="13363" spans="31:38" x14ac:dyDescent="0.25">
      <c r="AE13363" s="3" t="str">
        <f t="shared" si="286"/>
        <v>RAS52_572_23_4_202526</v>
      </c>
      <c r="AF13363" s="3">
        <v>202526</v>
      </c>
      <c r="AG13363" s="3" t="s">
        <v>419</v>
      </c>
      <c r="AH13363" s="3">
        <v>572</v>
      </c>
      <c r="AI13363" s="3">
        <v>23</v>
      </c>
      <c r="AJ13363" s="3" t="s">
        <v>3327</v>
      </c>
      <c r="AK13363" s="3">
        <v>4</v>
      </c>
      <c r="AL13363" s="3">
        <v>0</v>
      </c>
    </row>
    <row r="13364" spans="31:38" x14ac:dyDescent="0.25">
      <c r="AE13364" s="3" t="str">
        <f t="shared" si="286"/>
        <v>RAS52_522_23_4_202526</v>
      </c>
      <c r="AF13364" s="3">
        <v>202526</v>
      </c>
      <c r="AG13364" s="3" t="s">
        <v>419</v>
      </c>
      <c r="AH13364" s="3">
        <v>522</v>
      </c>
      <c r="AI13364" s="3">
        <v>23</v>
      </c>
      <c r="AJ13364" s="3" t="s">
        <v>3327</v>
      </c>
      <c r="AK13364" s="3">
        <v>4</v>
      </c>
      <c r="AL13364" s="3">
        <v>148447.45699999997</v>
      </c>
    </row>
    <row r="13365" spans="31:38" x14ac:dyDescent="0.25">
      <c r="AE13365" s="3" t="str">
        <f t="shared" si="286"/>
        <v>RAS52_542_23_4_202526</v>
      </c>
      <c r="AF13365" s="3">
        <v>202526</v>
      </c>
      <c r="AG13365" s="3" t="s">
        <v>419</v>
      </c>
      <c r="AH13365" s="3">
        <v>542</v>
      </c>
      <c r="AI13365" s="3">
        <v>23</v>
      </c>
      <c r="AJ13365" s="3" t="s">
        <v>3327</v>
      </c>
      <c r="AK13365" s="3">
        <v>4</v>
      </c>
      <c r="AL13365" s="3">
        <v>83550.040000000008</v>
      </c>
    </row>
    <row r="13366" spans="31:38" x14ac:dyDescent="0.25">
      <c r="AE13366" s="3" t="str">
        <f t="shared" si="286"/>
        <v>RAS52_514_23_4_202526</v>
      </c>
      <c r="AF13366" s="3">
        <v>202526</v>
      </c>
      <c r="AG13366" s="3" t="s">
        <v>419</v>
      </c>
      <c r="AH13366" s="3">
        <v>514</v>
      </c>
      <c r="AI13366" s="3">
        <v>23</v>
      </c>
      <c r="AJ13366" s="3" t="s">
        <v>3327</v>
      </c>
      <c r="AK13366" s="3">
        <v>4</v>
      </c>
      <c r="AL13366" s="3">
        <v>152454.04000000004</v>
      </c>
    </row>
    <row r="13367" spans="31:38" x14ac:dyDescent="0.25">
      <c r="AE13367" s="3" t="str">
        <f t="shared" si="286"/>
        <v>RAS52_516_23_4_202526</v>
      </c>
      <c r="AF13367" s="3">
        <v>202526</v>
      </c>
      <c r="AG13367" s="3" t="s">
        <v>419</v>
      </c>
      <c r="AH13367" s="3">
        <v>516</v>
      </c>
      <c r="AI13367" s="3">
        <v>23</v>
      </c>
      <c r="AJ13367" s="3" t="s">
        <v>3327</v>
      </c>
      <c r="AK13367" s="3">
        <v>4</v>
      </c>
      <c r="AL13367" s="3">
        <v>134735.21</v>
      </c>
    </row>
    <row r="13368" spans="31:38" x14ac:dyDescent="0.25">
      <c r="AE13368" s="3" t="str">
        <f t="shared" si="286"/>
        <v>RAS52_520_23_4_202526</v>
      </c>
      <c r="AF13368" s="3">
        <v>202526</v>
      </c>
      <c r="AG13368" s="3" t="s">
        <v>419</v>
      </c>
      <c r="AH13368" s="3">
        <v>520</v>
      </c>
      <c r="AI13368" s="3">
        <v>23</v>
      </c>
      <c r="AJ13368" s="3" t="s">
        <v>3327</v>
      </c>
      <c r="AK13368" s="3">
        <v>4</v>
      </c>
      <c r="AL13368" s="3">
        <v>179458.15684003744</v>
      </c>
    </row>
    <row r="13369" spans="31:38" x14ac:dyDescent="0.25">
      <c r="AE13369" s="3" t="str">
        <f t="shared" si="286"/>
        <v>RAS52_512_23_4_202526</v>
      </c>
      <c r="AF13369" s="3">
        <v>202526</v>
      </c>
      <c r="AG13369" s="3" t="s">
        <v>419</v>
      </c>
      <c r="AH13369" s="3">
        <v>512</v>
      </c>
      <c r="AI13369" s="3">
        <v>23</v>
      </c>
      <c r="AJ13369" s="3" t="s">
        <v>3327</v>
      </c>
      <c r="AK13369" s="3">
        <v>4</v>
      </c>
      <c r="AL13369" s="3">
        <v>87253</v>
      </c>
    </row>
    <row r="13370" spans="31:38" x14ac:dyDescent="0.25">
      <c r="AE13370" s="3" t="str">
        <f t="shared" si="286"/>
        <v>RAS52_524_23_4_202526</v>
      </c>
      <c r="AF13370" s="3">
        <v>202526</v>
      </c>
      <c r="AG13370" s="3" t="s">
        <v>419</v>
      </c>
      <c r="AH13370" s="3">
        <v>524</v>
      </c>
      <c r="AI13370" s="3">
        <v>23</v>
      </c>
      <c r="AJ13370" s="3" t="s">
        <v>3327</v>
      </c>
      <c r="AK13370" s="3">
        <v>4</v>
      </c>
      <c r="AL13370" s="3">
        <v>159333.052208893</v>
      </c>
    </row>
    <row r="13371" spans="31:38" x14ac:dyDescent="0.25">
      <c r="AE13371" s="3" t="str">
        <f t="shared" si="286"/>
        <v>RAS52_526_23_4_202526</v>
      </c>
      <c r="AF13371" s="3">
        <v>202526</v>
      </c>
      <c r="AG13371" s="3" t="s">
        <v>419</v>
      </c>
      <c r="AH13371" s="3">
        <v>526</v>
      </c>
      <c r="AI13371" s="3">
        <v>23</v>
      </c>
      <c r="AJ13371" s="3" t="s">
        <v>3327</v>
      </c>
      <c r="AK13371" s="3">
        <v>4</v>
      </c>
      <c r="AL13371" s="3">
        <v>85678.027000000002</v>
      </c>
    </row>
    <row r="13372" spans="31:38" x14ac:dyDescent="0.25">
      <c r="AE13372" s="3" t="str">
        <f t="shared" si="286"/>
        <v>RAS52_528_23_4_202526</v>
      </c>
      <c r="AF13372" s="3">
        <v>202526</v>
      </c>
      <c r="AG13372" s="3" t="s">
        <v>419</v>
      </c>
      <c r="AH13372" s="3">
        <v>528</v>
      </c>
      <c r="AI13372" s="3">
        <v>23</v>
      </c>
      <c r="AJ13372" s="3" t="s">
        <v>3327</v>
      </c>
      <c r="AK13372" s="3">
        <v>4</v>
      </c>
      <c r="AL13372" s="3">
        <v>146003</v>
      </c>
    </row>
    <row r="13373" spans="31:38" x14ac:dyDescent="0.25">
      <c r="AE13373" s="3" t="str">
        <f t="shared" si="286"/>
        <v>RAS52_530_23_4_202526</v>
      </c>
      <c r="AF13373" s="3">
        <v>202526</v>
      </c>
      <c r="AG13373" s="3" t="s">
        <v>419</v>
      </c>
      <c r="AH13373" s="3">
        <v>530</v>
      </c>
      <c r="AI13373" s="3">
        <v>23</v>
      </c>
      <c r="AJ13373" s="3" t="s">
        <v>3327</v>
      </c>
      <c r="AK13373" s="3">
        <v>4</v>
      </c>
      <c r="AL13373" s="3">
        <v>231166.25200000001</v>
      </c>
    </row>
    <row r="13374" spans="31:38" x14ac:dyDescent="0.25">
      <c r="AE13374" s="3" t="str">
        <f t="shared" si="286"/>
        <v>RAS52_532_23_4_202526</v>
      </c>
      <c r="AF13374" s="3">
        <v>202526</v>
      </c>
      <c r="AG13374" s="3" t="s">
        <v>419</v>
      </c>
      <c r="AH13374" s="3">
        <v>532</v>
      </c>
      <c r="AI13374" s="3">
        <v>23</v>
      </c>
      <c r="AJ13374" s="3" t="s">
        <v>3327</v>
      </c>
      <c r="AK13374" s="3">
        <v>4</v>
      </c>
      <c r="AL13374" s="3">
        <v>287016.78999999998</v>
      </c>
    </row>
    <row r="13375" spans="31:38" x14ac:dyDescent="0.25">
      <c r="AE13375" s="3" t="str">
        <f t="shared" si="286"/>
        <v>RAS52_534_23_4_202526</v>
      </c>
      <c r="AF13375" s="3">
        <v>202526</v>
      </c>
      <c r="AG13375" s="3" t="s">
        <v>419</v>
      </c>
      <c r="AH13375" s="3">
        <v>534</v>
      </c>
      <c r="AI13375" s="3">
        <v>23</v>
      </c>
      <c r="AJ13375" s="3" t="s">
        <v>3327</v>
      </c>
      <c r="AK13375" s="3">
        <v>4</v>
      </c>
      <c r="AL13375" s="3">
        <v>186291.74199999997</v>
      </c>
    </row>
    <row r="13376" spans="31:38" x14ac:dyDescent="0.25">
      <c r="AE13376" s="3" t="str">
        <f t="shared" si="286"/>
        <v>RAS52_536_23_4_202526</v>
      </c>
      <c r="AF13376" s="3">
        <v>202526</v>
      </c>
      <c r="AG13376" s="3" t="s">
        <v>419</v>
      </c>
      <c r="AH13376" s="3">
        <v>536</v>
      </c>
      <c r="AI13376" s="3">
        <v>23</v>
      </c>
      <c r="AJ13376" s="3" t="s">
        <v>3327</v>
      </c>
      <c r="AK13376" s="3">
        <v>4</v>
      </c>
      <c r="AL13376" s="3">
        <v>187741.989</v>
      </c>
    </row>
    <row r="13377" spans="31:38" x14ac:dyDescent="0.25">
      <c r="AE13377" s="3" t="str">
        <f t="shared" si="286"/>
        <v>RAS52_538_23_4_202526</v>
      </c>
      <c r="AF13377" s="3">
        <v>202526</v>
      </c>
      <c r="AG13377" s="3" t="s">
        <v>419</v>
      </c>
      <c r="AH13377" s="3">
        <v>538</v>
      </c>
      <c r="AI13377" s="3">
        <v>23</v>
      </c>
      <c r="AJ13377" s="3" t="s">
        <v>3327</v>
      </c>
      <c r="AK13377" s="3">
        <v>4</v>
      </c>
      <c r="AL13377" s="3">
        <v>186748.74754679133</v>
      </c>
    </row>
    <row r="13378" spans="31:38" x14ac:dyDescent="0.25">
      <c r="AE13378" s="3" t="str">
        <f t="shared" si="286"/>
        <v>RAS52_540_23_4_202526</v>
      </c>
      <c r="AF13378" s="3">
        <v>202526</v>
      </c>
      <c r="AG13378" s="3" t="s">
        <v>419</v>
      </c>
      <c r="AH13378" s="3">
        <v>540</v>
      </c>
      <c r="AI13378" s="3">
        <v>23</v>
      </c>
      <c r="AJ13378" s="3" t="s">
        <v>3327</v>
      </c>
      <c r="AK13378" s="3">
        <v>4</v>
      </c>
      <c r="AL13378" s="3">
        <v>336567.31600000005</v>
      </c>
    </row>
    <row r="13379" spans="31:38" x14ac:dyDescent="0.25">
      <c r="AE13379" s="3" t="str">
        <f t="shared" si="286"/>
        <v>RAS52_518_23_4_202526</v>
      </c>
      <c r="AF13379" s="3">
        <v>202526</v>
      </c>
      <c r="AG13379" s="3" t="s">
        <v>419</v>
      </c>
      <c r="AH13379" s="3">
        <v>518</v>
      </c>
      <c r="AI13379" s="3">
        <v>23</v>
      </c>
      <c r="AJ13379" s="3" t="s">
        <v>3327</v>
      </c>
      <c r="AK13379" s="3">
        <v>4</v>
      </c>
      <c r="AL13379" s="3">
        <v>123677.33694218865</v>
      </c>
    </row>
    <row r="13380" spans="31:38" x14ac:dyDescent="0.25">
      <c r="AE13380" s="3" t="str">
        <f t="shared" ref="AE13380:AE13443" si="287">AG13380&amp;"_"&amp;AH13380&amp;"_"&amp;AI13380&amp;"_"&amp;AK13380&amp;"_"&amp;AF13380</f>
        <v>RAS52_582_23_4_202425</v>
      </c>
      <c r="AF13380" s="3">
        <v>202425</v>
      </c>
      <c r="AG13380" s="3" t="s">
        <v>419</v>
      </c>
      <c r="AH13380" s="3">
        <v>582</v>
      </c>
      <c r="AI13380" s="3">
        <v>23</v>
      </c>
      <c r="AJ13380" s="3" t="s">
        <v>3327</v>
      </c>
      <c r="AK13380" s="3">
        <v>4</v>
      </c>
      <c r="AL13380" s="3">
        <v>0</v>
      </c>
    </row>
    <row r="13381" spans="31:38" x14ac:dyDescent="0.25">
      <c r="AE13381" s="3" t="str">
        <f t="shared" si="287"/>
        <v>RAS52_548_23_4_202425</v>
      </c>
      <c r="AF13381" s="3">
        <v>202425</v>
      </c>
      <c r="AG13381" s="3" t="s">
        <v>419</v>
      </c>
      <c r="AH13381" s="3">
        <v>548</v>
      </c>
      <c r="AI13381" s="3">
        <v>23</v>
      </c>
      <c r="AJ13381" s="3" t="s">
        <v>3327</v>
      </c>
      <c r="AK13381" s="3">
        <v>4</v>
      </c>
      <c r="AL13381" s="3">
        <v>87563.886000000013</v>
      </c>
    </row>
    <row r="13382" spans="31:38" x14ac:dyDescent="0.25">
      <c r="AE13382" s="3" t="str">
        <f t="shared" si="287"/>
        <v>RAS52_550_23_4_202425</v>
      </c>
      <c r="AF13382" s="3">
        <v>202425</v>
      </c>
      <c r="AG13382" s="3" t="s">
        <v>419</v>
      </c>
      <c r="AH13382" s="3">
        <v>550</v>
      </c>
      <c r="AI13382" s="3">
        <v>23</v>
      </c>
      <c r="AJ13382" s="3" t="s">
        <v>3327</v>
      </c>
      <c r="AK13382" s="3">
        <v>4</v>
      </c>
      <c r="AL13382" s="3">
        <v>198736.29</v>
      </c>
    </row>
    <row r="13383" spans="31:38" x14ac:dyDescent="0.25">
      <c r="AE13383" s="3" t="str">
        <f t="shared" si="287"/>
        <v>RAS52_552_23_4_202425</v>
      </c>
      <c r="AF13383" s="3">
        <v>202425</v>
      </c>
      <c r="AG13383" s="3" t="s">
        <v>419</v>
      </c>
      <c r="AH13383" s="3">
        <v>552</v>
      </c>
      <c r="AI13383" s="3">
        <v>23</v>
      </c>
      <c r="AJ13383" s="3" t="s">
        <v>3327</v>
      </c>
      <c r="AK13383" s="3">
        <v>4</v>
      </c>
      <c r="AL13383" s="3">
        <v>438246.16000000003</v>
      </c>
    </row>
    <row r="13384" spans="31:38" x14ac:dyDescent="0.25">
      <c r="AE13384" s="3" t="str">
        <f t="shared" si="287"/>
        <v>RAS52_562_23_4_202425</v>
      </c>
      <c r="AF13384" s="3">
        <v>202425</v>
      </c>
      <c r="AG13384" s="3" t="s">
        <v>419</v>
      </c>
      <c r="AH13384" s="3">
        <v>562</v>
      </c>
      <c r="AI13384" s="3">
        <v>23</v>
      </c>
      <c r="AJ13384" s="3" t="s">
        <v>3327</v>
      </c>
      <c r="AK13384" s="3">
        <v>4</v>
      </c>
      <c r="AL13384" s="3">
        <v>0</v>
      </c>
    </row>
    <row r="13385" spans="31:38" x14ac:dyDescent="0.25">
      <c r="AE13385" s="3" t="str">
        <f t="shared" si="287"/>
        <v>RAS52_564_23_4_202425</v>
      </c>
      <c r="AF13385" s="3">
        <v>202425</v>
      </c>
      <c r="AG13385" s="3" t="s">
        <v>419</v>
      </c>
      <c r="AH13385" s="3">
        <v>564</v>
      </c>
      <c r="AI13385" s="3">
        <v>23</v>
      </c>
      <c r="AJ13385" s="3" t="s">
        <v>3327</v>
      </c>
      <c r="AK13385" s="3">
        <v>4</v>
      </c>
      <c r="AL13385" s="3">
        <v>0</v>
      </c>
    </row>
    <row r="13386" spans="31:38" x14ac:dyDescent="0.25">
      <c r="AE13386" s="3" t="str">
        <f t="shared" si="287"/>
        <v>RAS52_566_23_4_202425</v>
      </c>
      <c r="AF13386" s="3">
        <v>202425</v>
      </c>
      <c r="AG13386" s="3" t="s">
        <v>419</v>
      </c>
      <c r="AH13386" s="3">
        <v>566</v>
      </c>
      <c r="AI13386" s="3">
        <v>23</v>
      </c>
      <c r="AJ13386" s="3" t="s">
        <v>3327</v>
      </c>
      <c r="AK13386" s="3">
        <v>4</v>
      </c>
      <c r="AL13386" s="3">
        <v>0</v>
      </c>
    </row>
    <row r="13387" spans="31:38" x14ac:dyDescent="0.25">
      <c r="AE13387" s="3" t="str">
        <f t="shared" si="287"/>
        <v>RAS52_568_23_4_202425</v>
      </c>
      <c r="AF13387" s="3">
        <v>202425</v>
      </c>
      <c r="AG13387" s="3" t="s">
        <v>419</v>
      </c>
      <c r="AH13387" s="3">
        <v>568</v>
      </c>
      <c r="AI13387" s="3">
        <v>23</v>
      </c>
      <c r="AJ13387" s="3" t="s">
        <v>3327</v>
      </c>
      <c r="AK13387" s="3">
        <v>4</v>
      </c>
      <c r="AL13387" s="3">
        <v>0</v>
      </c>
    </row>
    <row r="13388" spans="31:38" x14ac:dyDescent="0.25">
      <c r="AE13388" s="3" t="str">
        <f t="shared" si="287"/>
        <v>RAS52_572_23_4_202425</v>
      </c>
      <c r="AF13388" s="3">
        <v>202425</v>
      </c>
      <c r="AG13388" s="3" t="s">
        <v>419</v>
      </c>
      <c r="AH13388" s="3">
        <v>572</v>
      </c>
      <c r="AI13388" s="3">
        <v>23</v>
      </c>
      <c r="AJ13388" s="3" t="s">
        <v>3327</v>
      </c>
      <c r="AK13388" s="3">
        <v>4</v>
      </c>
      <c r="AL13388" s="3">
        <v>0</v>
      </c>
    </row>
    <row r="13389" spans="31:38" x14ac:dyDescent="0.25">
      <c r="AE13389" s="3" t="str">
        <f t="shared" si="287"/>
        <v>RAS52_586_23_4_202425</v>
      </c>
      <c r="AF13389" s="3">
        <v>202425</v>
      </c>
      <c r="AG13389" s="3" t="s">
        <v>419</v>
      </c>
      <c r="AH13389" s="3">
        <v>586</v>
      </c>
      <c r="AI13389" s="3">
        <v>23</v>
      </c>
      <c r="AJ13389" s="3" t="s">
        <v>3327</v>
      </c>
      <c r="AK13389" s="3">
        <v>4</v>
      </c>
      <c r="AL13389" s="3">
        <v>0</v>
      </c>
    </row>
    <row r="13390" spans="31:38" x14ac:dyDescent="0.25">
      <c r="AE13390" s="3" t="str">
        <f t="shared" si="287"/>
        <v>RAS52_576_23_4_202425</v>
      </c>
      <c r="AF13390" s="3">
        <v>202425</v>
      </c>
      <c r="AG13390" s="3" t="s">
        <v>419</v>
      </c>
      <c r="AH13390" s="3">
        <v>576</v>
      </c>
      <c r="AI13390" s="3">
        <v>23</v>
      </c>
      <c r="AJ13390" s="3" t="s">
        <v>3327</v>
      </c>
      <c r="AK13390" s="3">
        <v>4</v>
      </c>
      <c r="AL13390" s="3">
        <v>0</v>
      </c>
    </row>
    <row r="13391" spans="31:38" x14ac:dyDescent="0.25">
      <c r="AE13391" s="3" t="str">
        <f t="shared" si="287"/>
        <v>RAS52_584_23_4_202425</v>
      </c>
      <c r="AF13391" s="3">
        <v>202425</v>
      </c>
      <c r="AG13391" s="3" t="s">
        <v>419</v>
      </c>
      <c r="AH13391" s="3">
        <v>584</v>
      </c>
      <c r="AI13391" s="3">
        <v>23</v>
      </c>
      <c r="AJ13391" s="3" t="s">
        <v>3327</v>
      </c>
      <c r="AK13391" s="3">
        <v>4</v>
      </c>
      <c r="AL13391" s="3">
        <v>0</v>
      </c>
    </row>
    <row r="13392" spans="31:38" x14ac:dyDescent="0.25">
      <c r="AE13392" s="3" t="str">
        <f t="shared" si="287"/>
        <v>RAS52_545_23_4_202425</v>
      </c>
      <c r="AF13392" s="3">
        <v>202425</v>
      </c>
      <c r="AG13392" s="3" t="s">
        <v>419</v>
      </c>
      <c r="AH13392" s="3">
        <v>545</v>
      </c>
      <c r="AI13392" s="3">
        <v>23</v>
      </c>
      <c r="AJ13392" s="3" t="s">
        <v>3327</v>
      </c>
      <c r="AK13392" s="3">
        <v>4</v>
      </c>
      <c r="AL13392" s="3">
        <v>74540.906755250529</v>
      </c>
    </row>
    <row r="13393" spans="31:38" x14ac:dyDescent="0.25">
      <c r="AE13393" s="3" t="str">
        <f t="shared" si="287"/>
        <v>RAS52_544_23_4_202425</v>
      </c>
      <c r="AF13393" s="3">
        <v>202425</v>
      </c>
      <c r="AG13393" s="3" t="s">
        <v>419</v>
      </c>
      <c r="AH13393" s="3">
        <v>544</v>
      </c>
      <c r="AI13393" s="3">
        <v>23</v>
      </c>
      <c r="AJ13393" s="3" t="s">
        <v>3327</v>
      </c>
      <c r="AK13393" s="3">
        <v>4</v>
      </c>
      <c r="AL13393" s="3">
        <v>235167.74199999997</v>
      </c>
    </row>
    <row r="13394" spans="31:38" x14ac:dyDescent="0.25">
      <c r="AE13394" s="3" t="str">
        <f t="shared" si="287"/>
        <v>RAS52_574_23_4_202425</v>
      </c>
      <c r="AF13394" s="3">
        <v>202425</v>
      </c>
      <c r="AG13394" s="3" t="s">
        <v>419</v>
      </c>
      <c r="AH13394" s="3">
        <v>574</v>
      </c>
      <c r="AI13394" s="3">
        <v>23</v>
      </c>
      <c r="AJ13394" s="3" t="s">
        <v>3327</v>
      </c>
      <c r="AK13394" s="3">
        <v>4</v>
      </c>
      <c r="AL13394" s="3">
        <v>0</v>
      </c>
    </row>
    <row r="13395" spans="31:38" x14ac:dyDescent="0.25">
      <c r="AE13395" s="3" t="str">
        <f t="shared" si="287"/>
        <v>RAS52_522_23_4_202425</v>
      </c>
      <c r="AF13395" s="3">
        <v>202425</v>
      </c>
      <c r="AG13395" s="3" t="s">
        <v>419</v>
      </c>
      <c r="AH13395" s="3">
        <v>522</v>
      </c>
      <c r="AI13395" s="3">
        <v>23</v>
      </c>
      <c r="AJ13395" s="3" t="s">
        <v>3327</v>
      </c>
      <c r="AK13395" s="3">
        <v>4</v>
      </c>
      <c r="AL13395" s="3">
        <v>136728.99648967609</v>
      </c>
    </row>
    <row r="13396" spans="31:38" x14ac:dyDescent="0.25">
      <c r="AE13396" s="3" t="str">
        <f t="shared" si="287"/>
        <v>RAS52_512_23_4_202425</v>
      </c>
      <c r="AF13396" s="3">
        <v>202425</v>
      </c>
      <c r="AG13396" s="3" t="s">
        <v>419</v>
      </c>
      <c r="AH13396" s="3">
        <v>512</v>
      </c>
      <c r="AI13396" s="3">
        <v>23</v>
      </c>
      <c r="AJ13396" s="3" t="s">
        <v>3327</v>
      </c>
      <c r="AK13396" s="3">
        <v>4</v>
      </c>
      <c r="AL13396" s="3">
        <v>83398</v>
      </c>
    </row>
    <row r="13397" spans="31:38" x14ac:dyDescent="0.25">
      <c r="AE13397" s="3" t="str">
        <f t="shared" si="287"/>
        <v>RAS52_546_23_4_202425</v>
      </c>
      <c r="AF13397" s="3">
        <v>202425</v>
      </c>
      <c r="AG13397" s="3" t="s">
        <v>419</v>
      </c>
      <c r="AH13397" s="3">
        <v>546</v>
      </c>
      <c r="AI13397" s="3">
        <v>23</v>
      </c>
      <c r="AJ13397" s="3" t="s">
        <v>3327</v>
      </c>
      <c r="AK13397" s="3">
        <v>4</v>
      </c>
      <c r="AL13397" s="3">
        <v>118264.94308030221</v>
      </c>
    </row>
    <row r="13398" spans="31:38" x14ac:dyDescent="0.25">
      <c r="AE13398" s="3" t="str">
        <f t="shared" si="287"/>
        <v>RAS52_516_23_4_202425</v>
      </c>
      <c r="AF13398" s="3">
        <v>202425</v>
      </c>
      <c r="AG13398" s="3" t="s">
        <v>419</v>
      </c>
      <c r="AH13398" s="3">
        <v>516</v>
      </c>
      <c r="AI13398" s="3">
        <v>23</v>
      </c>
      <c r="AJ13398" s="3" t="s">
        <v>3327</v>
      </c>
      <c r="AK13398" s="3">
        <v>4</v>
      </c>
      <c r="AL13398" s="3">
        <v>127893.32359905897</v>
      </c>
    </row>
    <row r="13399" spans="31:38" x14ac:dyDescent="0.25">
      <c r="AE13399" s="3" t="str">
        <f t="shared" si="287"/>
        <v>RAS52_520_23_4_202425</v>
      </c>
      <c r="AF13399" s="3">
        <v>202425</v>
      </c>
      <c r="AG13399" s="3" t="s">
        <v>419</v>
      </c>
      <c r="AH13399" s="3">
        <v>520</v>
      </c>
      <c r="AI13399" s="3">
        <v>23</v>
      </c>
      <c r="AJ13399" s="3" t="s">
        <v>3327</v>
      </c>
      <c r="AK13399" s="3">
        <v>4</v>
      </c>
      <c r="AL13399" s="3">
        <v>173290.40500000003</v>
      </c>
    </row>
    <row r="13400" spans="31:38" x14ac:dyDescent="0.25">
      <c r="AE13400" s="3" t="str">
        <f t="shared" si="287"/>
        <v>RAS52_514_23_4_202425</v>
      </c>
      <c r="AF13400" s="3">
        <v>202425</v>
      </c>
      <c r="AG13400" s="3" t="s">
        <v>419</v>
      </c>
      <c r="AH13400" s="3">
        <v>514</v>
      </c>
      <c r="AI13400" s="3">
        <v>23</v>
      </c>
      <c r="AJ13400" s="3" t="s">
        <v>3327</v>
      </c>
      <c r="AK13400" s="3">
        <v>4</v>
      </c>
      <c r="AL13400" s="3">
        <v>145984.84299999999</v>
      </c>
    </row>
    <row r="13401" spans="31:38" x14ac:dyDescent="0.25">
      <c r="AE13401" s="3" t="str">
        <f t="shared" si="287"/>
        <v>RAS52_524_23_4_202425</v>
      </c>
      <c r="AF13401" s="3">
        <v>202425</v>
      </c>
      <c r="AG13401" s="3" t="s">
        <v>419</v>
      </c>
      <c r="AH13401" s="3">
        <v>524</v>
      </c>
      <c r="AI13401" s="3">
        <v>23</v>
      </c>
      <c r="AJ13401" s="3" t="s">
        <v>3327</v>
      </c>
      <c r="AK13401" s="3">
        <v>4</v>
      </c>
      <c r="AL13401" s="3">
        <v>145149.08100090001</v>
      </c>
    </row>
    <row r="13402" spans="31:38" x14ac:dyDescent="0.25">
      <c r="AE13402" s="3" t="str">
        <f t="shared" si="287"/>
        <v>RAS52_526_23_4_202425</v>
      </c>
      <c r="AF13402" s="3">
        <v>202425</v>
      </c>
      <c r="AG13402" s="3" t="s">
        <v>419</v>
      </c>
      <c r="AH13402" s="3">
        <v>526</v>
      </c>
      <c r="AI13402" s="3">
        <v>23</v>
      </c>
      <c r="AJ13402" s="3" t="s">
        <v>3327</v>
      </c>
      <c r="AK13402" s="3">
        <v>4</v>
      </c>
      <c r="AL13402" s="3">
        <v>82278.063081058746</v>
      </c>
    </row>
    <row r="13403" spans="31:38" x14ac:dyDescent="0.25">
      <c r="AE13403" s="3" t="str">
        <f t="shared" si="287"/>
        <v>RAS52_540_23_4_202425</v>
      </c>
      <c r="AF13403" s="3">
        <v>202425</v>
      </c>
      <c r="AG13403" s="3" t="s">
        <v>419</v>
      </c>
      <c r="AH13403" s="3">
        <v>540</v>
      </c>
      <c r="AI13403" s="3">
        <v>23</v>
      </c>
      <c r="AJ13403" s="3" t="s">
        <v>3327</v>
      </c>
      <c r="AK13403" s="3">
        <v>4</v>
      </c>
      <c r="AL13403" s="3">
        <v>312507.70199999999</v>
      </c>
    </row>
    <row r="13404" spans="31:38" x14ac:dyDescent="0.25">
      <c r="AE13404" s="3" t="str">
        <f t="shared" si="287"/>
        <v>RAS52_530_23_4_202425</v>
      </c>
      <c r="AF13404" s="3">
        <v>202425</v>
      </c>
      <c r="AG13404" s="3" t="s">
        <v>419</v>
      </c>
      <c r="AH13404" s="3">
        <v>530</v>
      </c>
      <c r="AI13404" s="3">
        <v>23</v>
      </c>
      <c r="AJ13404" s="3" t="s">
        <v>3327</v>
      </c>
      <c r="AK13404" s="3">
        <v>4</v>
      </c>
      <c r="AL13404" s="3">
        <v>211803.524</v>
      </c>
    </row>
    <row r="13405" spans="31:38" x14ac:dyDescent="0.25">
      <c r="AE13405" s="3" t="str">
        <f t="shared" si="287"/>
        <v>RAS52_532_23_4_202425</v>
      </c>
      <c r="AF13405" s="3">
        <v>202425</v>
      </c>
      <c r="AG13405" s="3" t="s">
        <v>419</v>
      </c>
      <c r="AH13405" s="3">
        <v>532</v>
      </c>
      <c r="AI13405" s="3">
        <v>23</v>
      </c>
      <c r="AJ13405" s="3" t="s">
        <v>3327</v>
      </c>
      <c r="AK13405" s="3">
        <v>4</v>
      </c>
      <c r="AL13405" s="3">
        <v>254940.95199999999</v>
      </c>
    </row>
    <row r="13406" spans="31:38" x14ac:dyDescent="0.25">
      <c r="AE13406" s="3" t="str">
        <f t="shared" si="287"/>
        <v>RAS52_534_23_4_202425</v>
      </c>
      <c r="AF13406" s="3">
        <v>202425</v>
      </c>
      <c r="AG13406" s="3" t="s">
        <v>419</v>
      </c>
      <c r="AH13406" s="3">
        <v>534</v>
      </c>
      <c r="AI13406" s="3">
        <v>23</v>
      </c>
      <c r="AJ13406" s="3" t="s">
        <v>3327</v>
      </c>
      <c r="AK13406" s="3">
        <v>4</v>
      </c>
      <c r="AL13406" s="3">
        <v>158663.022</v>
      </c>
    </row>
    <row r="13407" spans="31:38" x14ac:dyDescent="0.25">
      <c r="AE13407" s="3" t="str">
        <f t="shared" si="287"/>
        <v>RAS52_536_23_4_202425</v>
      </c>
      <c r="AF13407" s="3">
        <v>202425</v>
      </c>
      <c r="AG13407" s="3" t="s">
        <v>419</v>
      </c>
      <c r="AH13407" s="3">
        <v>536</v>
      </c>
      <c r="AI13407" s="3">
        <v>23</v>
      </c>
      <c r="AJ13407" s="3" t="s">
        <v>3327</v>
      </c>
      <c r="AK13407" s="3">
        <v>4</v>
      </c>
      <c r="AL13407" s="3">
        <v>171926.07200000004</v>
      </c>
    </row>
    <row r="13408" spans="31:38" x14ac:dyDescent="0.25">
      <c r="AE13408" s="3" t="str">
        <f t="shared" si="287"/>
        <v>RAS52_542_23_4_202425</v>
      </c>
      <c r="AF13408" s="3">
        <v>202425</v>
      </c>
      <c r="AG13408" s="3" t="s">
        <v>419</v>
      </c>
      <c r="AH13408" s="3">
        <v>542</v>
      </c>
      <c r="AI13408" s="3">
        <v>23</v>
      </c>
      <c r="AJ13408" s="3" t="s">
        <v>3327</v>
      </c>
      <c r="AK13408" s="3">
        <v>4</v>
      </c>
      <c r="AL13408" s="3">
        <v>77709.829000000012</v>
      </c>
    </row>
    <row r="13409" spans="31:38" x14ac:dyDescent="0.25">
      <c r="AE13409" s="3" t="str">
        <f t="shared" si="287"/>
        <v>RAS52_538_23_4_202425</v>
      </c>
      <c r="AF13409" s="3">
        <v>202425</v>
      </c>
      <c r="AG13409" s="3" t="s">
        <v>419</v>
      </c>
      <c r="AH13409" s="3">
        <v>538</v>
      </c>
      <c r="AI13409" s="3">
        <v>23</v>
      </c>
      <c r="AJ13409" s="3" t="s">
        <v>3327</v>
      </c>
      <c r="AK13409" s="3">
        <v>4</v>
      </c>
      <c r="AL13409" s="3">
        <v>172302.94855612764</v>
      </c>
    </row>
    <row r="13410" spans="31:38" x14ac:dyDescent="0.25">
      <c r="AE13410" s="3" t="str">
        <f t="shared" si="287"/>
        <v>RAS52_528_23_4_202425</v>
      </c>
      <c r="AF13410" s="3">
        <v>202425</v>
      </c>
      <c r="AG13410" s="3" t="s">
        <v>419</v>
      </c>
      <c r="AH13410" s="3">
        <v>528</v>
      </c>
      <c r="AI13410" s="3">
        <v>23</v>
      </c>
      <c r="AJ13410" s="3" t="s">
        <v>3327</v>
      </c>
      <c r="AK13410" s="3">
        <v>4</v>
      </c>
      <c r="AL13410" s="3">
        <v>138322</v>
      </c>
    </row>
    <row r="13411" spans="31:38" x14ac:dyDescent="0.25">
      <c r="AE13411" s="3" t="str">
        <f t="shared" si="287"/>
        <v>RAS52_518_23_4_202425</v>
      </c>
      <c r="AF13411" s="3">
        <v>202425</v>
      </c>
      <c r="AG13411" s="3" t="s">
        <v>419</v>
      </c>
      <c r="AH13411" s="3">
        <v>518</v>
      </c>
      <c r="AI13411" s="3">
        <v>23</v>
      </c>
      <c r="AJ13411" s="3" t="s">
        <v>3327</v>
      </c>
      <c r="AK13411" s="3">
        <v>4</v>
      </c>
      <c r="AL13411" s="3">
        <v>124965.20499999999</v>
      </c>
    </row>
    <row r="13412" spans="31:38" x14ac:dyDescent="0.25">
      <c r="AE13412" s="898" t="str">
        <f t="shared" si="287"/>
        <v>RAG_564_338_1_202425</v>
      </c>
      <c r="AF13412" s="898">
        <v>202425</v>
      </c>
      <c r="AG13412" s="898" t="s">
        <v>384</v>
      </c>
      <c r="AH13412" s="898">
        <v>564</v>
      </c>
      <c r="AI13412" s="898">
        <v>338</v>
      </c>
      <c r="AJ13412" s="898" t="s">
        <v>4083</v>
      </c>
      <c r="AK13412" s="898">
        <v>1</v>
      </c>
      <c r="AL13412" s="898">
        <v>0</v>
      </c>
    </row>
    <row r="13413" spans="31:38" x14ac:dyDescent="0.25">
      <c r="AE13413" s="898" t="str">
        <f t="shared" si="287"/>
        <v>RAG_545_338_1_202425</v>
      </c>
      <c r="AF13413" s="898">
        <v>202425</v>
      </c>
      <c r="AG13413" s="898" t="s">
        <v>384</v>
      </c>
      <c r="AH13413" s="898">
        <v>545</v>
      </c>
      <c r="AI13413" s="898">
        <v>338</v>
      </c>
      <c r="AJ13413" s="898" t="s">
        <v>4083</v>
      </c>
      <c r="AK13413" s="898">
        <v>1</v>
      </c>
      <c r="AL13413" s="898">
        <v>0</v>
      </c>
    </row>
    <row r="13414" spans="31:38" x14ac:dyDescent="0.25">
      <c r="AE13414" s="898" t="str">
        <f t="shared" si="287"/>
        <v>RAG_546_338_1_202425</v>
      </c>
      <c r="AF13414" s="898">
        <v>202425</v>
      </c>
      <c r="AG13414" s="898" t="s">
        <v>384</v>
      </c>
      <c r="AH13414" s="898">
        <v>546</v>
      </c>
      <c r="AI13414" s="898">
        <v>338</v>
      </c>
      <c r="AJ13414" s="898" t="s">
        <v>4083</v>
      </c>
      <c r="AK13414" s="898">
        <v>1</v>
      </c>
      <c r="AL13414" s="898">
        <v>-1676.5730000000001</v>
      </c>
    </row>
    <row r="13415" spans="31:38" x14ac:dyDescent="0.25">
      <c r="AE13415" s="898" t="str">
        <f t="shared" si="287"/>
        <v>RAG_548_338_1_202425</v>
      </c>
      <c r="AF13415" s="898">
        <v>202425</v>
      </c>
      <c r="AG13415" s="898" t="s">
        <v>384</v>
      </c>
      <c r="AH13415" s="898">
        <v>548</v>
      </c>
      <c r="AI13415" s="898">
        <v>338</v>
      </c>
      <c r="AJ13415" s="898" t="s">
        <v>4083</v>
      </c>
      <c r="AK13415" s="898">
        <v>1</v>
      </c>
      <c r="AL13415" s="898">
        <v>0</v>
      </c>
    </row>
    <row r="13416" spans="31:38" x14ac:dyDescent="0.25">
      <c r="AE13416" s="898" t="str">
        <f t="shared" si="287"/>
        <v>RAG_550_338_1_202425</v>
      </c>
      <c r="AF13416" s="898">
        <v>202425</v>
      </c>
      <c r="AG13416" s="898" t="s">
        <v>384</v>
      </c>
      <c r="AH13416" s="898">
        <v>550</v>
      </c>
      <c r="AI13416" s="898">
        <v>338</v>
      </c>
      <c r="AJ13416" s="898" t="s">
        <v>4083</v>
      </c>
      <c r="AK13416" s="898">
        <v>1</v>
      </c>
      <c r="AL13416" s="898">
        <v>0</v>
      </c>
    </row>
    <row r="13417" spans="31:38" x14ac:dyDescent="0.25">
      <c r="AE13417" s="898" t="str">
        <f t="shared" si="287"/>
        <v>RAG_552_338_1_202425</v>
      </c>
      <c r="AF13417" s="898">
        <v>202425</v>
      </c>
      <c r="AG13417" s="898" t="s">
        <v>384</v>
      </c>
      <c r="AH13417" s="898">
        <v>552</v>
      </c>
      <c r="AI13417" s="898">
        <v>338</v>
      </c>
      <c r="AJ13417" s="898" t="s">
        <v>4083</v>
      </c>
      <c r="AK13417" s="898">
        <v>1</v>
      </c>
      <c r="AL13417" s="898">
        <v>-3302</v>
      </c>
    </row>
    <row r="13418" spans="31:38" x14ac:dyDescent="0.25">
      <c r="AE13418" s="898" t="str">
        <f t="shared" si="287"/>
        <v>RAG_562_338_1_202425</v>
      </c>
      <c r="AF13418" s="898">
        <v>202425</v>
      </c>
      <c r="AG13418" s="898" t="s">
        <v>384</v>
      </c>
      <c r="AH13418" s="898">
        <v>562</v>
      </c>
      <c r="AI13418" s="898">
        <v>338</v>
      </c>
      <c r="AJ13418" s="898" t="s">
        <v>4083</v>
      </c>
      <c r="AK13418" s="898">
        <v>1</v>
      </c>
      <c r="AL13418" s="898">
        <v>0</v>
      </c>
    </row>
    <row r="13419" spans="31:38" x14ac:dyDescent="0.25">
      <c r="AE13419" s="898" t="str">
        <f t="shared" si="287"/>
        <v>RAG_566_338_1_202425</v>
      </c>
      <c r="AF13419" s="898">
        <v>202425</v>
      </c>
      <c r="AG13419" s="898" t="s">
        <v>384</v>
      </c>
      <c r="AH13419" s="898">
        <v>566</v>
      </c>
      <c r="AI13419" s="898">
        <v>338</v>
      </c>
      <c r="AJ13419" s="898" t="s">
        <v>4083</v>
      </c>
      <c r="AK13419" s="898">
        <v>1</v>
      </c>
      <c r="AL13419" s="898">
        <v>0</v>
      </c>
    </row>
    <row r="13420" spans="31:38" x14ac:dyDescent="0.25">
      <c r="AE13420" s="898" t="str">
        <f t="shared" si="287"/>
        <v>RAG_568_338_1_202425</v>
      </c>
      <c r="AF13420" s="898">
        <v>202425</v>
      </c>
      <c r="AG13420" s="898" t="s">
        <v>384</v>
      </c>
      <c r="AH13420" s="898">
        <v>568</v>
      </c>
      <c r="AI13420" s="898">
        <v>338</v>
      </c>
      <c r="AJ13420" s="898" t="s">
        <v>4083</v>
      </c>
      <c r="AK13420" s="898">
        <v>1</v>
      </c>
      <c r="AL13420" s="898">
        <v>0</v>
      </c>
    </row>
    <row r="13421" spans="31:38" x14ac:dyDescent="0.25">
      <c r="AE13421" s="898" t="str">
        <f t="shared" si="287"/>
        <v>RAG_572_338_1_202425</v>
      </c>
      <c r="AF13421" s="898">
        <v>202425</v>
      </c>
      <c r="AG13421" s="898" t="s">
        <v>384</v>
      </c>
      <c r="AH13421" s="898">
        <v>572</v>
      </c>
      <c r="AI13421" s="898">
        <v>338</v>
      </c>
      <c r="AJ13421" s="898" t="s">
        <v>4083</v>
      </c>
      <c r="AK13421" s="898">
        <v>1</v>
      </c>
      <c r="AL13421" s="898">
        <v>0</v>
      </c>
    </row>
    <row r="13422" spans="31:38" x14ac:dyDescent="0.25">
      <c r="AE13422" s="898" t="str">
        <f t="shared" si="287"/>
        <v>RAG_576_338_1_202425</v>
      </c>
      <c r="AF13422" s="898">
        <v>202425</v>
      </c>
      <c r="AG13422" s="898" t="s">
        <v>384</v>
      </c>
      <c r="AH13422" s="898">
        <v>576</v>
      </c>
      <c r="AI13422" s="898">
        <v>338</v>
      </c>
      <c r="AJ13422" s="898" t="s">
        <v>4083</v>
      </c>
      <c r="AK13422" s="898">
        <v>1</v>
      </c>
      <c r="AL13422" s="898">
        <v>0</v>
      </c>
    </row>
    <row r="13423" spans="31:38" x14ac:dyDescent="0.25">
      <c r="AE13423" s="898" t="str">
        <f t="shared" si="287"/>
        <v>RAG_584_338_1_202425</v>
      </c>
      <c r="AF13423" s="898">
        <v>202425</v>
      </c>
      <c r="AG13423" s="898" t="s">
        <v>384</v>
      </c>
      <c r="AH13423" s="898">
        <v>584</v>
      </c>
      <c r="AI13423" s="898">
        <v>338</v>
      </c>
      <c r="AJ13423" s="898" t="s">
        <v>4083</v>
      </c>
      <c r="AK13423" s="898">
        <v>1</v>
      </c>
      <c r="AL13423" s="898">
        <v>0</v>
      </c>
    </row>
    <row r="13424" spans="31:38" x14ac:dyDescent="0.25">
      <c r="AE13424" s="898" t="str">
        <f t="shared" si="287"/>
        <v>RAG_586_338_1_202425</v>
      </c>
      <c r="AF13424" s="898">
        <v>202425</v>
      </c>
      <c r="AG13424" s="898" t="s">
        <v>384</v>
      </c>
      <c r="AH13424" s="898">
        <v>586</v>
      </c>
      <c r="AI13424" s="898">
        <v>338</v>
      </c>
      <c r="AJ13424" s="898" t="s">
        <v>4083</v>
      </c>
      <c r="AK13424" s="898">
        <v>1</v>
      </c>
      <c r="AL13424" s="898">
        <v>0</v>
      </c>
    </row>
    <row r="13425" spans="31:38" x14ac:dyDescent="0.25">
      <c r="AE13425" s="898" t="str">
        <f t="shared" si="287"/>
        <v>RAG_544_338_1_202425</v>
      </c>
      <c r="AF13425" s="898">
        <v>202425</v>
      </c>
      <c r="AG13425" s="898" t="s">
        <v>384</v>
      </c>
      <c r="AH13425" s="898">
        <v>544</v>
      </c>
      <c r="AI13425" s="898">
        <v>338</v>
      </c>
      <c r="AJ13425" s="898" t="s">
        <v>4083</v>
      </c>
      <c r="AK13425" s="898">
        <v>1</v>
      </c>
      <c r="AL13425" s="898">
        <v>-2671.8649999999998</v>
      </c>
    </row>
    <row r="13426" spans="31:38" x14ac:dyDescent="0.25">
      <c r="AE13426" s="898" t="str">
        <f t="shared" si="287"/>
        <v>RAG_574_338_1_202425</v>
      </c>
      <c r="AF13426" s="898">
        <v>202425</v>
      </c>
      <c r="AG13426" s="898" t="s">
        <v>384</v>
      </c>
      <c r="AH13426" s="898">
        <v>574</v>
      </c>
      <c r="AI13426" s="898">
        <v>338</v>
      </c>
      <c r="AJ13426" s="898" t="s">
        <v>4083</v>
      </c>
      <c r="AK13426" s="898">
        <v>1</v>
      </c>
      <c r="AL13426" s="898">
        <v>0</v>
      </c>
    </row>
    <row r="13427" spans="31:38" x14ac:dyDescent="0.25">
      <c r="AE13427" s="898" t="str">
        <f t="shared" si="287"/>
        <v>RAG_516_338_1_202425</v>
      </c>
      <c r="AF13427" s="898">
        <v>202425</v>
      </c>
      <c r="AG13427" s="898" t="s">
        <v>384</v>
      </c>
      <c r="AH13427" s="898">
        <v>516</v>
      </c>
      <c r="AI13427" s="898">
        <v>338</v>
      </c>
      <c r="AJ13427" s="898" t="s">
        <v>4083</v>
      </c>
      <c r="AK13427" s="898">
        <v>1</v>
      </c>
      <c r="AL13427" s="898">
        <v>0</v>
      </c>
    </row>
    <row r="13428" spans="31:38" x14ac:dyDescent="0.25">
      <c r="AE13428" s="898" t="str">
        <f t="shared" si="287"/>
        <v>RAG_514_338_1_202425</v>
      </c>
      <c r="AF13428" s="898">
        <v>202425</v>
      </c>
      <c r="AG13428" s="898" t="s">
        <v>384</v>
      </c>
      <c r="AH13428" s="898">
        <v>514</v>
      </c>
      <c r="AI13428" s="898">
        <v>338</v>
      </c>
      <c r="AJ13428" s="898" t="s">
        <v>4083</v>
      </c>
      <c r="AK13428" s="898">
        <v>1</v>
      </c>
      <c r="AL13428" s="898">
        <v>0</v>
      </c>
    </row>
    <row r="13429" spans="31:38" x14ac:dyDescent="0.25">
      <c r="AE13429" s="898" t="str">
        <f t="shared" si="287"/>
        <v>RAG_542_338_1_202425</v>
      </c>
      <c r="AF13429" s="898">
        <v>202425</v>
      </c>
      <c r="AG13429" s="898" t="s">
        <v>384</v>
      </c>
      <c r="AH13429" s="898">
        <v>542</v>
      </c>
      <c r="AI13429" s="898">
        <v>338</v>
      </c>
      <c r="AJ13429" s="898" t="s">
        <v>4083</v>
      </c>
      <c r="AK13429" s="898">
        <v>1</v>
      </c>
      <c r="AL13429" s="898">
        <v>0</v>
      </c>
    </row>
    <row r="13430" spans="31:38" x14ac:dyDescent="0.25">
      <c r="AE13430" s="898" t="str">
        <f t="shared" si="287"/>
        <v>RAG_518_338_1_202425</v>
      </c>
      <c r="AF13430" s="898">
        <v>202425</v>
      </c>
      <c r="AG13430" s="898" t="s">
        <v>384</v>
      </c>
      <c r="AH13430" s="898">
        <v>518</v>
      </c>
      <c r="AI13430" s="898">
        <v>338</v>
      </c>
      <c r="AJ13430" s="898" t="s">
        <v>4083</v>
      </c>
      <c r="AK13430" s="898">
        <v>1</v>
      </c>
      <c r="AL13430" s="898">
        <v>-336.7</v>
      </c>
    </row>
    <row r="13431" spans="31:38" x14ac:dyDescent="0.25">
      <c r="AE13431" s="898" t="str">
        <f t="shared" si="287"/>
        <v>RAG_512_338_1_202425</v>
      </c>
      <c r="AF13431" s="898">
        <v>202425</v>
      </c>
      <c r="AG13431" s="898" t="s">
        <v>384</v>
      </c>
      <c r="AH13431" s="898">
        <v>512</v>
      </c>
      <c r="AI13431" s="898">
        <v>338</v>
      </c>
      <c r="AJ13431" s="898" t="s">
        <v>4083</v>
      </c>
      <c r="AK13431" s="898">
        <v>1</v>
      </c>
      <c r="AL13431" s="898">
        <v>0</v>
      </c>
    </row>
    <row r="13432" spans="31:38" x14ac:dyDescent="0.25">
      <c r="AE13432" s="898" t="str">
        <f t="shared" si="287"/>
        <v>RAG_520_338_1_202425</v>
      </c>
      <c r="AF13432" s="898">
        <v>202425</v>
      </c>
      <c r="AG13432" s="898" t="s">
        <v>384</v>
      </c>
      <c r="AH13432" s="898">
        <v>520</v>
      </c>
      <c r="AI13432" s="898">
        <v>338</v>
      </c>
      <c r="AJ13432" s="898" t="s">
        <v>4083</v>
      </c>
      <c r="AK13432" s="898">
        <v>1</v>
      </c>
      <c r="AL13432" s="898">
        <v>0</v>
      </c>
    </row>
    <row r="13433" spans="31:38" x14ac:dyDescent="0.25">
      <c r="AE13433" s="898" t="str">
        <f t="shared" si="287"/>
        <v>RAG_522_338_1_202425</v>
      </c>
      <c r="AF13433" s="898">
        <v>202425</v>
      </c>
      <c r="AG13433" s="898" t="s">
        <v>384</v>
      </c>
      <c r="AH13433" s="898">
        <v>522</v>
      </c>
      <c r="AI13433" s="898">
        <v>338</v>
      </c>
      <c r="AJ13433" s="898" t="s">
        <v>4083</v>
      </c>
      <c r="AK13433" s="898">
        <v>1</v>
      </c>
      <c r="AL13433" s="898">
        <v>0</v>
      </c>
    </row>
    <row r="13434" spans="31:38" x14ac:dyDescent="0.25">
      <c r="AE13434" s="898" t="str">
        <f t="shared" si="287"/>
        <v>RAG_524_338_1_202425</v>
      </c>
      <c r="AF13434" s="898">
        <v>202425</v>
      </c>
      <c r="AG13434" s="898" t="s">
        <v>384</v>
      </c>
      <c r="AH13434" s="898">
        <v>524</v>
      </c>
      <c r="AI13434" s="898">
        <v>338</v>
      </c>
      <c r="AJ13434" s="898" t="s">
        <v>4083</v>
      </c>
      <c r="AK13434" s="898">
        <v>1</v>
      </c>
      <c r="AL13434" s="898">
        <v>0</v>
      </c>
    </row>
    <row r="13435" spans="31:38" x14ac:dyDescent="0.25">
      <c r="AE13435" s="898" t="str">
        <f t="shared" si="287"/>
        <v>RAG_540_338_1_202425</v>
      </c>
      <c r="AF13435" s="898">
        <v>202425</v>
      </c>
      <c r="AG13435" s="898" t="s">
        <v>384</v>
      </c>
      <c r="AH13435" s="898">
        <v>540</v>
      </c>
      <c r="AI13435" s="898">
        <v>338</v>
      </c>
      <c r="AJ13435" s="898" t="s">
        <v>4083</v>
      </c>
      <c r="AK13435" s="898">
        <v>1</v>
      </c>
      <c r="AL13435" s="898">
        <v>-3668</v>
      </c>
    </row>
    <row r="13436" spans="31:38" x14ac:dyDescent="0.25">
      <c r="AE13436" s="898" t="str">
        <f t="shared" si="287"/>
        <v>RAG_528_338_1_202425</v>
      </c>
      <c r="AF13436" s="898">
        <v>202425</v>
      </c>
      <c r="AG13436" s="898" t="s">
        <v>384</v>
      </c>
      <c r="AH13436" s="898">
        <v>528</v>
      </c>
      <c r="AI13436" s="898">
        <v>338</v>
      </c>
      <c r="AJ13436" s="898" t="s">
        <v>4083</v>
      </c>
      <c r="AK13436" s="898">
        <v>1</v>
      </c>
      <c r="AL13436" s="898">
        <v>0</v>
      </c>
    </row>
    <row r="13437" spans="31:38" x14ac:dyDescent="0.25">
      <c r="AE13437" s="898" t="str">
        <f t="shared" si="287"/>
        <v>RAG_530_338_1_202425</v>
      </c>
      <c r="AF13437" s="898">
        <v>202425</v>
      </c>
      <c r="AG13437" s="898" t="s">
        <v>384</v>
      </c>
      <c r="AH13437" s="898">
        <v>530</v>
      </c>
      <c r="AI13437" s="898">
        <v>338</v>
      </c>
      <c r="AJ13437" s="898" t="s">
        <v>4083</v>
      </c>
      <c r="AK13437" s="898">
        <v>1</v>
      </c>
      <c r="AL13437" s="898">
        <v>-2726.8820000000001</v>
      </c>
    </row>
    <row r="13438" spans="31:38" x14ac:dyDescent="0.25">
      <c r="AE13438" s="898" t="str">
        <f t="shared" si="287"/>
        <v>RAG_532_338_1_202425</v>
      </c>
      <c r="AF13438" s="898">
        <v>202425</v>
      </c>
      <c r="AG13438" s="898" t="s">
        <v>384</v>
      </c>
      <c r="AH13438" s="898">
        <v>532</v>
      </c>
      <c r="AI13438" s="898">
        <v>338</v>
      </c>
      <c r="AJ13438" s="898" t="s">
        <v>4083</v>
      </c>
      <c r="AK13438" s="898">
        <v>1</v>
      </c>
      <c r="AL13438" s="898">
        <v>-3561.5</v>
      </c>
    </row>
    <row r="13439" spans="31:38" x14ac:dyDescent="0.25">
      <c r="AE13439" s="898" t="str">
        <f t="shared" si="287"/>
        <v>RAG_534_338_1_202425</v>
      </c>
      <c r="AF13439" s="898">
        <v>202425</v>
      </c>
      <c r="AG13439" s="898" t="s">
        <v>384</v>
      </c>
      <c r="AH13439" s="898">
        <v>534</v>
      </c>
      <c r="AI13439" s="898">
        <v>338</v>
      </c>
      <c r="AJ13439" s="898" t="s">
        <v>4083</v>
      </c>
      <c r="AK13439" s="898">
        <v>1</v>
      </c>
      <c r="AL13439" s="898">
        <v>-2234</v>
      </c>
    </row>
    <row r="13440" spans="31:38" x14ac:dyDescent="0.25">
      <c r="AE13440" s="898" t="str">
        <f t="shared" si="287"/>
        <v>RAG_536_338_1_202425</v>
      </c>
      <c r="AF13440" s="898">
        <v>202425</v>
      </c>
      <c r="AG13440" s="898" t="s">
        <v>384</v>
      </c>
      <c r="AH13440" s="898">
        <v>536</v>
      </c>
      <c r="AI13440" s="898">
        <v>338</v>
      </c>
      <c r="AJ13440" s="898" t="s">
        <v>4083</v>
      </c>
      <c r="AK13440" s="898">
        <v>1</v>
      </c>
      <c r="AL13440" s="898">
        <v>-113.16</v>
      </c>
    </row>
    <row r="13441" spans="31:38" x14ac:dyDescent="0.25">
      <c r="AE13441" s="898" t="str">
        <f t="shared" si="287"/>
        <v>RAG_538_338_1_202425</v>
      </c>
      <c r="AF13441" s="898">
        <v>202425</v>
      </c>
      <c r="AG13441" s="898" t="s">
        <v>384</v>
      </c>
      <c r="AH13441" s="898">
        <v>538</v>
      </c>
      <c r="AI13441" s="898">
        <v>338</v>
      </c>
      <c r="AJ13441" s="898" t="s">
        <v>4083</v>
      </c>
      <c r="AK13441" s="898">
        <v>1</v>
      </c>
      <c r="AL13441" s="898">
        <v>-1419</v>
      </c>
    </row>
    <row r="13442" spans="31:38" x14ac:dyDescent="0.25">
      <c r="AE13442" s="898" t="str">
        <f t="shared" si="287"/>
        <v>RAG_582_338_1_202425</v>
      </c>
      <c r="AF13442" s="898">
        <v>202425</v>
      </c>
      <c r="AG13442" s="898" t="s">
        <v>384</v>
      </c>
      <c r="AH13442" s="898">
        <v>582</v>
      </c>
      <c r="AI13442" s="898">
        <v>338</v>
      </c>
      <c r="AJ13442" s="898" t="s">
        <v>4083</v>
      </c>
      <c r="AK13442" s="898">
        <v>1</v>
      </c>
      <c r="AL13442" s="898">
        <v>0</v>
      </c>
    </row>
    <row r="13443" spans="31:38" x14ac:dyDescent="0.25">
      <c r="AE13443" s="898" t="str">
        <f t="shared" si="287"/>
        <v>RAG_526_338_1_202425</v>
      </c>
      <c r="AF13443" s="898">
        <v>202425</v>
      </c>
      <c r="AG13443" s="898" t="s">
        <v>384</v>
      </c>
      <c r="AH13443" s="898">
        <v>526</v>
      </c>
      <c r="AI13443" s="898">
        <v>338</v>
      </c>
      <c r="AJ13443" s="898" t="s">
        <v>4083</v>
      </c>
      <c r="AK13443" s="898">
        <v>1</v>
      </c>
      <c r="AL13443" s="898">
        <v>-1096.9829999999999</v>
      </c>
    </row>
    <row r="13444" spans="31:38" x14ac:dyDescent="0.25">
      <c r="AE13444" s="898" t="str">
        <f t="shared" ref="AE13444:AE13475" si="288">AG13444&amp;"_"&amp;AH13444&amp;"_"&amp;AI13444&amp;"_"&amp;AK13444&amp;"_"&amp;AF13444</f>
        <v>RAG_582_338_1_202526</v>
      </c>
      <c r="AF13444" s="898">
        <v>202526</v>
      </c>
      <c r="AG13444" s="898" t="s">
        <v>384</v>
      </c>
      <c r="AH13444" s="898">
        <v>582</v>
      </c>
      <c r="AI13444" s="898">
        <v>338</v>
      </c>
      <c r="AJ13444" s="898" t="s">
        <v>4083</v>
      </c>
      <c r="AK13444" s="898">
        <v>1</v>
      </c>
      <c r="AL13444" s="898">
        <v>0</v>
      </c>
    </row>
    <row r="13445" spans="31:38" x14ac:dyDescent="0.25">
      <c r="AE13445" s="898" t="str">
        <f t="shared" si="288"/>
        <v>RAG_546_338_1_202526</v>
      </c>
      <c r="AF13445" s="898">
        <v>202526</v>
      </c>
      <c r="AG13445" s="898" t="s">
        <v>384</v>
      </c>
      <c r="AH13445" s="898">
        <v>546</v>
      </c>
      <c r="AI13445" s="898">
        <v>338</v>
      </c>
      <c r="AJ13445" s="898" t="s">
        <v>4083</v>
      </c>
      <c r="AK13445" s="898">
        <v>1</v>
      </c>
      <c r="AL13445" s="898">
        <v>-1422</v>
      </c>
    </row>
    <row r="13446" spans="31:38" x14ac:dyDescent="0.25">
      <c r="AE13446" s="898" t="str">
        <f t="shared" si="288"/>
        <v>RAG_548_338_1_202526</v>
      </c>
      <c r="AF13446" s="898">
        <v>202526</v>
      </c>
      <c r="AG13446" s="898" t="s">
        <v>384</v>
      </c>
      <c r="AH13446" s="898">
        <v>548</v>
      </c>
      <c r="AI13446" s="898">
        <v>338</v>
      </c>
      <c r="AJ13446" s="898" t="s">
        <v>4083</v>
      </c>
      <c r="AK13446" s="898">
        <v>1</v>
      </c>
      <c r="AL13446" s="898">
        <v>-1003.497</v>
      </c>
    </row>
    <row r="13447" spans="31:38" x14ac:dyDescent="0.25">
      <c r="AE13447" s="898" t="str">
        <f t="shared" si="288"/>
        <v>RAG_550_338_1_202526</v>
      </c>
      <c r="AF13447" s="898">
        <v>202526</v>
      </c>
      <c r="AG13447" s="898" t="s">
        <v>384</v>
      </c>
      <c r="AH13447" s="898">
        <v>550</v>
      </c>
      <c r="AI13447" s="898">
        <v>338</v>
      </c>
      <c r="AJ13447" s="898" t="s">
        <v>4083</v>
      </c>
      <c r="AK13447" s="898">
        <v>1</v>
      </c>
      <c r="AL13447" s="898">
        <v>0</v>
      </c>
    </row>
    <row r="13448" spans="31:38" x14ac:dyDescent="0.25">
      <c r="AE13448" s="898" t="str">
        <f t="shared" si="288"/>
        <v>RAG_552_338_1_202526</v>
      </c>
      <c r="AF13448" s="898">
        <v>202526</v>
      </c>
      <c r="AG13448" s="898" t="s">
        <v>384</v>
      </c>
      <c r="AH13448" s="898">
        <v>552</v>
      </c>
      <c r="AI13448" s="898">
        <v>338</v>
      </c>
      <c r="AJ13448" s="898" t="s">
        <v>4083</v>
      </c>
      <c r="AK13448" s="898">
        <v>1</v>
      </c>
      <c r="AL13448" s="898">
        <v>0</v>
      </c>
    </row>
    <row r="13449" spans="31:38" x14ac:dyDescent="0.25">
      <c r="AE13449" s="898" t="str">
        <f t="shared" si="288"/>
        <v>RAG_562_338_1_202526</v>
      </c>
      <c r="AF13449" s="898">
        <v>202526</v>
      </c>
      <c r="AG13449" s="898" t="s">
        <v>384</v>
      </c>
      <c r="AH13449" s="898">
        <v>562</v>
      </c>
      <c r="AI13449" s="898">
        <v>338</v>
      </c>
      <c r="AJ13449" s="898" t="s">
        <v>4083</v>
      </c>
      <c r="AK13449" s="898">
        <v>1</v>
      </c>
      <c r="AL13449" s="898">
        <v>0</v>
      </c>
    </row>
    <row r="13450" spans="31:38" x14ac:dyDescent="0.25">
      <c r="AE13450" s="898" t="str">
        <f t="shared" si="288"/>
        <v>RAG_564_338_1_202526</v>
      </c>
      <c r="AF13450" s="898">
        <v>202526</v>
      </c>
      <c r="AG13450" s="898" t="s">
        <v>384</v>
      </c>
      <c r="AH13450" s="898">
        <v>564</v>
      </c>
      <c r="AI13450" s="898">
        <v>338</v>
      </c>
      <c r="AJ13450" s="898" t="s">
        <v>4083</v>
      </c>
      <c r="AK13450" s="898">
        <v>1</v>
      </c>
      <c r="AL13450" s="898">
        <v>0</v>
      </c>
    </row>
    <row r="13451" spans="31:38" x14ac:dyDescent="0.25">
      <c r="AE13451" s="898" t="str">
        <f t="shared" si="288"/>
        <v>RAG_566_338_1_202526</v>
      </c>
      <c r="AF13451" s="898">
        <v>202526</v>
      </c>
      <c r="AG13451" s="898" t="s">
        <v>384</v>
      </c>
      <c r="AH13451" s="898">
        <v>566</v>
      </c>
      <c r="AI13451" s="898">
        <v>338</v>
      </c>
      <c r="AJ13451" s="898" t="s">
        <v>4083</v>
      </c>
      <c r="AK13451" s="898">
        <v>1</v>
      </c>
      <c r="AL13451" s="898">
        <v>0</v>
      </c>
    </row>
    <row r="13452" spans="31:38" x14ac:dyDescent="0.25">
      <c r="AE13452" s="898" t="str">
        <f t="shared" si="288"/>
        <v>RAG_568_338_1_202526</v>
      </c>
      <c r="AF13452" s="898">
        <v>202526</v>
      </c>
      <c r="AG13452" s="898" t="s">
        <v>384</v>
      </c>
      <c r="AH13452" s="898">
        <v>568</v>
      </c>
      <c r="AI13452" s="898">
        <v>338</v>
      </c>
      <c r="AJ13452" s="898" t="s">
        <v>4083</v>
      </c>
      <c r="AK13452" s="898">
        <v>1</v>
      </c>
      <c r="AL13452" s="898">
        <v>0</v>
      </c>
    </row>
    <row r="13453" spans="31:38" x14ac:dyDescent="0.25">
      <c r="AE13453" s="898" t="str">
        <f t="shared" si="288"/>
        <v>RAG_572_338_1_202526</v>
      </c>
      <c r="AF13453" s="898">
        <v>202526</v>
      </c>
      <c r="AG13453" s="898" t="s">
        <v>384</v>
      </c>
      <c r="AH13453" s="898">
        <v>572</v>
      </c>
      <c r="AI13453" s="898">
        <v>338</v>
      </c>
      <c r="AJ13453" s="898" t="s">
        <v>4083</v>
      </c>
      <c r="AK13453" s="898">
        <v>1</v>
      </c>
      <c r="AL13453" s="898">
        <v>0</v>
      </c>
    </row>
    <row r="13454" spans="31:38" x14ac:dyDescent="0.25">
      <c r="AE13454" s="898" t="str">
        <f t="shared" si="288"/>
        <v>RAG_576_338_1_202526</v>
      </c>
      <c r="AF13454" s="898">
        <v>202526</v>
      </c>
      <c r="AG13454" s="898" t="s">
        <v>384</v>
      </c>
      <c r="AH13454" s="898">
        <v>576</v>
      </c>
      <c r="AI13454" s="898">
        <v>338</v>
      </c>
      <c r="AJ13454" s="898" t="s">
        <v>4083</v>
      </c>
      <c r="AK13454" s="898">
        <v>1</v>
      </c>
      <c r="AL13454" s="898">
        <v>0</v>
      </c>
    </row>
    <row r="13455" spans="31:38" x14ac:dyDescent="0.25">
      <c r="AE13455" s="898" t="str">
        <f t="shared" si="288"/>
        <v>RAG_584_338_1_202526</v>
      </c>
      <c r="AF13455" s="898">
        <v>202526</v>
      </c>
      <c r="AG13455" s="898" t="s">
        <v>384</v>
      </c>
      <c r="AH13455" s="898">
        <v>584</v>
      </c>
      <c r="AI13455" s="898">
        <v>338</v>
      </c>
      <c r="AJ13455" s="898" t="s">
        <v>4083</v>
      </c>
      <c r="AK13455" s="898">
        <v>1</v>
      </c>
      <c r="AL13455" s="898">
        <v>0</v>
      </c>
    </row>
    <row r="13456" spans="31:38" x14ac:dyDescent="0.25">
      <c r="AE13456" s="898" t="str">
        <f t="shared" si="288"/>
        <v>RAG_545_338_1_202526</v>
      </c>
      <c r="AF13456" s="898">
        <v>202526</v>
      </c>
      <c r="AG13456" s="898" t="s">
        <v>384</v>
      </c>
      <c r="AH13456" s="898">
        <v>545</v>
      </c>
      <c r="AI13456" s="898">
        <v>338</v>
      </c>
      <c r="AJ13456" s="898" t="s">
        <v>4083</v>
      </c>
      <c r="AK13456" s="898">
        <v>1</v>
      </c>
      <c r="AL13456" s="898">
        <v>0</v>
      </c>
    </row>
    <row r="13457" spans="31:38" x14ac:dyDescent="0.25">
      <c r="AE13457" s="898" t="str">
        <f t="shared" si="288"/>
        <v>RAG_540_338_1_202526</v>
      </c>
      <c r="AF13457" s="898">
        <v>202526</v>
      </c>
      <c r="AG13457" s="898" t="s">
        <v>384</v>
      </c>
      <c r="AH13457" s="898">
        <v>540</v>
      </c>
      <c r="AI13457" s="898">
        <v>338</v>
      </c>
      <c r="AJ13457" s="898" t="s">
        <v>4083</v>
      </c>
      <c r="AK13457" s="898">
        <v>1</v>
      </c>
      <c r="AL13457" s="898">
        <v>-3668</v>
      </c>
    </row>
    <row r="13458" spans="31:38" x14ac:dyDescent="0.25">
      <c r="AE13458" s="898" t="str">
        <f t="shared" si="288"/>
        <v>RAG_574_338_1_202526</v>
      </c>
      <c r="AF13458" s="898">
        <v>202526</v>
      </c>
      <c r="AG13458" s="898" t="s">
        <v>384</v>
      </c>
      <c r="AH13458" s="898">
        <v>574</v>
      </c>
      <c r="AI13458" s="898">
        <v>338</v>
      </c>
      <c r="AJ13458" s="898" t="s">
        <v>4083</v>
      </c>
      <c r="AK13458" s="898">
        <v>1</v>
      </c>
      <c r="AL13458" s="898">
        <v>0</v>
      </c>
    </row>
    <row r="13459" spans="31:38" x14ac:dyDescent="0.25">
      <c r="AE13459" s="898" t="str">
        <f t="shared" si="288"/>
        <v>RAG_514_338_1_202526</v>
      </c>
      <c r="AF13459" s="898">
        <v>202526</v>
      </c>
      <c r="AG13459" s="898" t="s">
        <v>384</v>
      </c>
      <c r="AH13459" s="898">
        <v>514</v>
      </c>
      <c r="AI13459" s="898">
        <v>338</v>
      </c>
      <c r="AJ13459" s="898" t="s">
        <v>4083</v>
      </c>
      <c r="AK13459" s="898">
        <v>1</v>
      </c>
      <c r="AL13459" s="898">
        <v>-1739</v>
      </c>
    </row>
    <row r="13460" spans="31:38" x14ac:dyDescent="0.25">
      <c r="AE13460" s="898" t="str">
        <f t="shared" si="288"/>
        <v>RAG_544_338_1_202526</v>
      </c>
      <c r="AF13460" s="898">
        <v>202526</v>
      </c>
      <c r="AG13460" s="898" t="s">
        <v>384</v>
      </c>
      <c r="AH13460" s="898">
        <v>544</v>
      </c>
      <c r="AI13460" s="898">
        <v>338</v>
      </c>
      <c r="AJ13460" s="898" t="s">
        <v>4083</v>
      </c>
      <c r="AK13460" s="898">
        <v>1</v>
      </c>
      <c r="AL13460" s="898">
        <v>-2671.8649999999998</v>
      </c>
    </row>
    <row r="13461" spans="31:38" x14ac:dyDescent="0.25">
      <c r="AE13461" s="898" t="str">
        <f t="shared" si="288"/>
        <v>RAG_512_338_1_202526</v>
      </c>
      <c r="AF13461" s="898">
        <v>202526</v>
      </c>
      <c r="AG13461" s="898" t="s">
        <v>384</v>
      </c>
      <c r="AH13461" s="898">
        <v>512</v>
      </c>
      <c r="AI13461" s="898">
        <v>338</v>
      </c>
      <c r="AJ13461" s="898" t="s">
        <v>4083</v>
      </c>
      <c r="AK13461" s="898">
        <v>1</v>
      </c>
      <c r="AL13461" s="898">
        <v>-996</v>
      </c>
    </row>
    <row r="13462" spans="31:38" x14ac:dyDescent="0.25">
      <c r="AE13462" s="898" t="str">
        <f t="shared" si="288"/>
        <v>RAG_542_338_1_202526</v>
      </c>
      <c r="AF13462" s="898">
        <v>202526</v>
      </c>
      <c r="AG13462" s="898" t="s">
        <v>384</v>
      </c>
      <c r="AH13462" s="898">
        <v>542</v>
      </c>
      <c r="AI13462" s="898">
        <v>338</v>
      </c>
      <c r="AJ13462" s="898" t="s">
        <v>4083</v>
      </c>
      <c r="AK13462" s="898">
        <v>1</v>
      </c>
      <c r="AL13462" s="898">
        <v>-963</v>
      </c>
    </row>
    <row r="13463" spans="31:38" x14ac:dyDescent="0.25">
      <c r="AE13463" s="898" t="str">
        <f t="shared" si="288"/>
        <v>RAG_516_338_1_202526</v>
      </c>
      <c r="AF13463" s="898">
        <v>202526</v>
      </c>
      <c r="AG13463" s="898" t="s">
        <v>384</v>
      </c>
      <c r="AH13463" s="898">
        <v>516</v>
      </c>
      <c r="AI13463" s="898">
        <v>338</v>
      </c>
      <c r="AJ13463" s="898" t="s">
        <v>4083</v>
      </c>
      <c r="AK13463" s="898">
        <v>1</v>
      </c>
      <c r="AL13463" s="898">
        <v>-1734</v>
      </c>
    </row>
    <row r="13464" spans="31:38" x14ac:dyDescent="0.25">
      <c r="AE13464" s="898" t="str">
        <f t="shared" si="288"/>
        <v>RAG_518_338_1_202526</v>
      </c>
      <c r="AF13464" s="898">
        <v>202526</v>
      </c>
      <c r="AG13464" s="898" t="s">
        <v>384</v>
      </c>
      <c r="AH13464" s="898">
        <v>518</v>
      </c>
      <c r="AI13464" s="898">
        <v>338</v>
      </c>
      <c r="AJ13464" s="898" t="s">
        <v>4083</v>
      </c>
      <c r="AK13464" s="898">
        <v>1</v>
      </c>
      <c r="AL13464" s="898">
        <v>-1158.7280000000001</v>
      </c>
    </row>
    <row r="13465" spans="31:38" x14ac:dyDescent="0.25">
      <c r="AE13465" s="898" t="str">
        <f t="shared" si="288"/>
        <v>RAG_520_338_1_202526</v>
      </c>
      <c r="AF13465" s="898">
        <v>202526</v>
      </c>
      <c r="AG13465" s="898" t="s">
        <v>384</v>
      </c>
      <c r="AH13465" s="898">
        <v>520</v>
      </c>
      <c r="AI13465" s="898">
        <v>338</v>
      </c>
      <c r="AJ13465" s="898" t="s">
        <v>4083</v>
      </c>
      <c r="AK13465" s="898">
        <v>1</v>
      </c>
      <c r="AL13465" s="898">
        <v>-1942</v>
      </c>
    </row>
    <row r="13466" spans="31:38" x14ac:dyDescent="0.25">
      <c r="AE13466" s="898" t="str">
        <f t="shared" si="288"/>
        <v>RAG_522_338_1_202526</v>
      </c>
      <c r="AF13466" s="898">
        <v>202526</v>
      </c>
      <c r="AG13466" s="898" t="s">
        <v>384</v>
      </c>
      <c r="AH13466" s="898">
        <v>522</v>
      </c>
      <c r="AI13466" s="898">
        <v>338</v>
      </c>
      <c r="AJ13466" s="898" t="s">
        <v>4083</v>
      </c>
      <c r="AK13466" s="898">
        <v>1</v>
      </c>
      <c r="AL13466" s="898">
        <v>-336.86</v>
      </c>
    </row>
    <row r="13467" spans="31:38" x14ac:dyDescent="0.25">
      <c r="AE13467" s="898" t="str">
        <f t="shared" si="288"/>
        <v>RAG_524_338_1_202526</v>
      </c>
      <c r="AF13467" s="898">
        <v>202526</v>
      </c>
      <c r="AG13467" s="898" t="s">
        <v>384</v>
      </c>
      <c r="AH13467" s="898">
        <v>524</v>
      </c>
      <c r="AI13467" s="898">
        <v>338</v>
      </c>
      <c r="AJ13467" s="898" t="s">
        <v>4083</v>
      </c>
      <c r="AK13467" s="898">
        <v>1</v>
      </c>
      <c r="AL13467" s="898">
        <v>0</v>
      </c>
    </row>
    <row r="13468" spans="31:38" x14ac:dyDescent="0.25">
      <c r="AE13468" s="898" t="str">
        <f t="shared" si="288"/>
        <v>RAG_528_338_1_202526</v>
      </c>
      <c r="AF13468" s="898">
        <v>202526</v>
      </c>
      <c r="AG13468" s="898" t="s">
        <v>384</v>
      </c>
      <c r="AH13468" s="898">
        <v>528</v>
      </c>
      <c r="AI13468" s="898">
        <v>338</v>
      </c>
      <c r="AJ13468" s="898" t="s">
        <v>4083</v>
      </c>
      <c r="AK13468" s="898">
        <v>1</v>
      </c>
      <c r="AL13468" s="898">
        <v>-1770</v>
      </c>
    </row>
    <row r="13469" spans="31:38" x14ac:dyDescent="0.25">
      <c r="AE13469" s="898" t="str">
        <f t="shared" si="288"/>
        <v>RAG_530_338_1_202526</v>
      </c>
      <c r="AF13469" s="898">
        <v>202526</v>
      </c>
      <c r="AG13469" s="898" t="s">
        <v>384</v>
      </c>
      <c r="AH13469" s="898">
        <v>530</v>
      </c>
      <c r="AI13469" s="898">
        <v>338</v>
      </c>
      <c r="AJ13469" s="898" t="s">
        <v>4083</v>
      </c>
      <c r="AK13469" s="898">
        <v>1</v>
      </c>
      <c r="AL13469" s="898">
        <v>-2726.8820000000001</v>
      </c>
    </row>
    <row r="13470" spans="31:38" x14ac:dyDescent="0.25">
      <c r="AE13470" s="898" t="str">
        <f t="shared" si="288"/>
        <v>RAG_532_338_1_202526</v>
      </c>
      <c r="AF13470" s="898">
        <v>202526</v>
      </c>
      <c r="AG13470" s="898" t="s">
        <v>384</v>
      </c>
      <c r="AH13470" s="898">
        <v>532</v>
      </c>
      <c r="AI13470" s="898">
        <v>338</v>
      </c>
      <c r="AJ13470" s="898" t="s">
        <v>4083</v>
      </c>
      <c r="AK13470" s="898">
        <v>1</v>
      </c>
      <c r="AL13470" s="898">
        <v>-3561.5</v>
      </c>
    </row>
    <row r="13471" spans="31:38" x14ac:dyDescent="0.25">
      <c r="AE13471" s="898" t="str">
        <f t="shared" si="288"/>
        <v>RAG_534_338_1_202526</v>
      </c>
      <c r="AF13471" s="898">
        <v>202526</v>
      </c>
      <c r="AG13471" s="898" t="s">
        <v>384</v>
      </c>
      <c r="AH13471" s="898">
        <v>534</v>
      </c>
      <c r="AI13471" s="898">
        <v>338</v>
      </c>
      <c r="AJ13471" s="898" t="s">
        <v>4083</v>
      </c>
      <c r="AK13471" s="898">
        <v>1</v>
      </c>
      <c r="AL13471" s="898">
        <v>0</v>
      </c>
    </row>
    <row r="13472" spans="31:38" x14ac:dyDescent="0.25">
      <c r="AE13472" s="898" t="str">
        <f t="shared" si="288"/>
        <v>RAG_536_338_1_202526</v>
      </c>
      <c r="AF13472" s="898">
        <v>202526</v>
      </c>
      <c r="AG13472" s="898" t="s">
        <v>384</v>
      </c>
      <c r="AH13472" s="898">
        <v>536</v>
      </c>
      <c r="AI13472" s="898">
        <v>338</v>
      </c>
      <c r="AJ13472" s="898" t="s">
        <v>4083</v>
      </c>
      <c r="AK13472" s="898">
        <v>1</v>
      </c>
      <c r="AL13472" s="898">
        <v>-117.42</v>
      </c>
    </row>
    <row r="13473" spans="31:38" x14ac:dyDescent="0.25">
      <c r="AE13473" s="898" t="str">
        <f t="shared" si="288"/>
        <v>RAG_538_338_1_202526</v>
      </c>
      <c r="AF13473" s="898">
        <v>202526</v>
      </c>
      <c r="AG13473" s="898" t="s">
        <v>384</v>
      </c>
      <c r="AH13473" s="898">
        <v>538</v>
      </c>
      <c r="AI13473" s="898">
        <v>338</v>
      </c>
      <c r="AJ13473" s="898" t="s">
        <v>4083</v>
      </c>
      <c r="AK13473" s="898">
        <v>1</v>
      </c>
      <c r="AL13473" s="898">
        <v>-1667</v>
      </c>
    </row>
    <row r="13474" spans="31:38" x14ac:dyDescent="0.25">
      <c r="AE13474" s="898" t="str">
        <f t="shared" si="288"/>
        <v>RAG_586_338_1_202526</v>
      </c>
      <c r="AF13474" s="898">
        <v>202526</v>
      </c>
      <c r="AG13474" s="898" t="s">
        <v>384</v>
      </c>
      <c r="AH13474" s="898">
        <v>586</v>
      </c>
      <c r="AI13474" s="898">
        <v>338</v>
      </c>
      <c r="AJ13474" s="898" t="s">
        <v>4083</v>
      </c>
      <c r="AK13474" s="898">
        <v>1</v>
      </c>
      <c r="AL13474" s="898">
        <v>0</v>
      </c>
    </row>
    <row r="13475" spans="31:38" x14ac:dyDescent="0.25">
      <c r="AE13475" s="898" t="str">
        <f t="shared" si="288"/>
        <v>RAG_526_338_1_202526</v>
      </c>
      <c r="AF13475" s="898">
        <v>202526</v>
      </c>
      <c r="AG13475" s="898" t="s">
        <v>384</v>
      </c>
      <c r="AH13475" s="898">
        <v>526</v>
      </c>
      <c r="AI13475" s="898">
        <v>338</v>
      </c>
      <c r="AJ13475" s="898" t="s">
        <v>4083</v>
      </c>
      <c r="AK13475" s="898">
        <v>1</v>
      </c>
      <c r="AL13475" s="898">
        <v>-1030</v>
      </c>
    </row>
  </sheetData>
  <pageMargins left="0.7" right="0.7" top="0.75" bottom="0.75" header="0.3" footer="0.3"/>
  <pageSetup paperSize="9" orientation="portrait" horizontalDpi="300" verticalDpi="300" r:id="rId1"/>
  <tableParts count="7">
    <tablePart r:id="rId2"/>
    <tablePart r:id="rId3"/>
    <tablePart r:id="rId4"/>
    <tablePart r:id="rId5"/>
    <tablePart r:id="rId6"/>
    <tablePart r:id="rId7"/>
    <tablePart r:id="rId8"/>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A60860249</value>
    </field>
    <field name="Objective-Title">
      <value order="0">RA-2026-27</value>
    </field>
    <field name="Objective-Description">
      <value order="0"/>
    </field>
    <field name="Objective-CreationStamp">
      <value order="0">2025-12-10T17:17:45Z</value>
    </field>
    <field name="Objective-IsApproved">
      <value order="0">false</value>
    </field>
    <field name="Objective-IsPublished">
      <value order="0">true</value>
    </field>
    <field name="Objective-DatePublished">
      <value order="0">2026-03-09T10:38:01Z</value>
    </field>
    <field name="Objective-ModificationStamp">
      <value order="0">2026-03-09T10:38:01Z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Revenue Account Return (RA) - 2025-2030:RA 2026-27 Documents</value>
    </field>
    <field name="Objective-Parent">
      <value order="0">RA 2026-27 Documents</value>
    </field>
    <field name="Objective-State">
      <value order="0">Published</value>
    </field>
    <field name="Objective-VersionId">
      <value order="0">vA111605141</value>
    </field>
    <field name="Objective-Version">
      <value order="0">15.0</value>
    </field>
    <field name="Objective-VersionNumber">
      <value order="0">18</value>
    </field>
    <field name="Objective-VersionComment">
      <value order="0"/>
    </field>
    <field name="Objective-FileNumber">
      <value order="0">qA2267492</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38</vt:i4>
      </vt:variant>
    </vt:vector>
  </HeadingPairs>
  <TitlesOfParts>
    <vt:vector size="50" baseType="lpstr">
      <vt:lpstr>FrontPage</vt:lpstr>
      <vt:lpstr>Education</vt:lpstr>
      <vt:lpstr>Services</vt:lpstr>
      <vt:lpstr>Grants</vt:lpstr>
      <vt:lpstr>Validations</vt:lpstr>
      <vt:lpstr>Survey Response Burden</vt:lpstr>
      <vt:lpstr>Comments</vt:lpstr>
      <vt:lpstr>Transfer</vt:lpstr>
      <vt:lpstr>Details</vt:lpstr>
      <vt:lpstr>Text</vt:lpstr>
      <vt:lpstr>Translate</vt:lpstr>
      <vt:lpstr>ValData</vt:lpstr>
      <vt:lpstr>_RA</vt:lpstr>
      <vt:lpstr>_RACol</vt:lpstr>
      <vt:lpstr>_RAG</vt:lpstr>
      <vt:lpstr>_RAGCol</vt:lpstr>
      <vt:lpstr>_RAS52</vt:lpstr>
      <vt:lpstr>_RAS52Col</vt:lpstr>
      <vt:lpstr>_tab1</vt:lpstr>
      <vt:lpstr>address</vt:lpstr>
      <vt:lpstr>authority</vt:lpstr>
      <vt:lpstr>cap_grant</vt:lpstr>
      <vt:lpstr>CTax_sup</vt:lpstr>
      <vt:lpstr>Data</vt:lpstr>
      <vt:lpstr>EducCheck</vt:lpstr>
      <vt:lpstr>GList</vt:lpstr>
      <vt:lpstr>grant</vt:lpstr>
      <vt:lpstr>GrantCheck</vt:lpstr>
      <vt:lpstr>Grants_Other</vt:lpstr>
      <vt:lpstr>MainCheck</vt:lpstr>
      <vt:lpstr>number</vt:lpstr>
      <vt:lpstr>'Comments'!Print_Area</vt:lpstr>
      <vt:lpstr>Education!Print_Area</vt:lpstr>
      <vt:lpstr>FrontPage!Print_Area</vt:lpstr>
      <vt:lpstr>Grants!Print_Area</vt:lpstr>
      <vt:lpstr>Services!Print_Area</vt:lpstr>
      <vt:lpstr>'Survey Response Burden'!Print_Area</vt:lpstr>
      <vt:lpstr>Validations!Print_Area</vt:lpstr>
      <vt:lpstr>Education!Print_Titles</vt:lpstr>
      <vt:lpstr>Grants!Print_Titles</vt:lpstr>
      <vt:lpstr>Services!Print_Titles</vt:lpstr>
      <vt:lpstr>Validations!Print_Titles</vt:lpstr>
      <vt:lpstr>UANumber</vt:lpstr>
      <vt:lpstr>ValRA</vt:lpstr>
      <vt:lpstr>ValRAG</vt:lpstr>
      <vt:lpstr>ValRAS52</vt:lpstr>
      <vt:lpstr>ValYOY</vt:lpstr>
      <vt:lpstr>VNum</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2026-02-26T15:43:33Z</dcterms:created>
  <dcterms:modified xsi:type="dcterms:W3CDTF">2026-03-09T16:53:14Z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A60860249</vt:lpwstr>
  </property>
  <property fmtid="{D5CDD505-2E9C-101B-9397-08002B2CF9AE}" pid="5" name="Objective-Title">
    <vt:lpwstr>RA-2026-27</vt:lpwstr>
  </property>
  <property fmtid="{D5CDD505-2E9C-101B-9397-08002B2CF9AE}" pid="6" name="Objective-Description">
    <vt:lpwstr/>
  </property>
  <property fmtid="{D5CDD505-2E9C-101B-9397-08002B2CF9AE}" pid="7" name="Objective-CreationStamp">
    <vt:filetime>2025-12-10T17:17:45Z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2026-03-09T10:38:01Z</vt:filetime>
  </property>
  <property fmtid="{D5CDD505-2E9C-101B-9397-08002B2CF9AE}" pid="11" name="Objective-ModificationStamp">
    <vt:filetime>2026-03-09T10:38:01Z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Revenue Account Return (RA) - 2025-2030:RA 2026-27 Documents:</vt:lpwstr>
  </property>
  <property fmtid="{D5CDD505-2E9C-101B-9397-08002B2CF9AE}" pid="14" name="Objective-Parent">
    <vt:lpwstr>RA 2026-27 Documents</vt:lpwstr>
  </property>
  <property fmtid="{D5CDD505-2E9C-101B-9397-08002B2CF9AE}" pid="15" name="Objective-State">
    <vt:lpwstr>Published</vt:lpwstr>
  </property>
  <property fmtid="{D5CDD505-2E9C-101B-9397-08002B2CF9AE}" pid="16" name="Objective-VersionId">
    <vt:lpwstr>vA111605141</vt:lpwstr>
  </property>
  <property fmtid="{D5CDD505-2E9C-101B-9397-08002B2CF9AE}" pid="17" name="Objective-Version">
    <vt:lpwstr>15.0</vt:lpwstr>
  </property>
  <property fmtid="{D5CDD505-2E9C-101B-9397-08002B2CF9AE}" pid="18" name="Objective-VersionNumber">
    <vt:r8>18</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